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S:\RCCI\Vitrine\Contrôles\2026\Suivi SRI et scénarios de performances des fonds\30 09 2026\"/>
    </mc:Choice>
  </mc:AlternateContent>
  <xr:revisionPtr revIDLastSave="0" documentId="13_ncr:1_{91E81AC5-CEB0-45DB-8F97-A507EDE91EC3}" xr6:coauthVersionLast="47" xr6:coauthVersionMax="47" xr10:uidLastSave="{00000000-0000-0000-0000-000000000000}"/>
  <bookViews>
    <workbookView xWindow="-120" yWindow="-120" windowWidth="29040" windowHeight="15720" firstSheet="37" activeTab="45" xr2:uid="{00000000-000D-0000-FFFF-FFFF00000000}"/>
  </bookViews>
  <sheets>
    <sheet name="31 12 2022" sheetId="3" r:id="rId1"/>
    <sheet name="31 01 2023" sheetId="4" r:id="rId2"/>
    <sheet name="28 02 2023" sheetId="5" r:id="rId3"/>
    <sheet name="31 03 2023" sheetId="6" r:id="rId4"/>
    <sheet name="30 04 2023" sheetId="7" r:id="rId5"/>
    <sheet name="31 05 2023" sheetId="8" r:id="rId6"/>
    <sheet name="30 06 2023" sheetId="9" r:id="rId7"/>
    <sheet name="31 07 2023" sheetId="10" r:id="rId8"/>
    <sheet name="29 08 2023" sheetId="11" r:id="rId9"/>
    <sheet name="29 09 2023" sheetId="12" r:id="rId10"/>
    <sheet name="31 10 2023" sheetId="13" r:id="rId11"/>
    <sheet name="30 11 2023" sheetId="14" r:id="rId12"/>
    <sheet name="31 12 2023" sheetId="15" r:id="rId13"/>
    <sheet name="31 01 2024" sheetId="16" r:id="rId14"/>
    <sheet name="29 02 2024" sheetId="17" r:id="rId15"/>
    <sheet name="31 03 2024" sheetId="18" r:id="rId16"/>
    <sheet name="30 04 2024" sheetId="19" r:id="rId17"/>
    <sheet name="31 05 2024" sheetId="20" r:id="rId18"/>
    <sheet name="30 06 2024" sheetId="21" r:id="rId19"/>
    <sheet name="31 07 2024" sheetId="22" r:id="rId20"/>
    <sheet name="31 08 2024" sheetId="23" r:id="rId21"/>
    <sheet name="30 09 2024" sheetId="24" r:id="rId22"/>
    <sheet name="29 10 2024" sheetId="25" r:id="rId23"/>
    <sheet name="29 11 2024" sheetId="26" r:id="rId24"/>
    <sheet name="31 12 2024" sheetId="27" r:id="rId25"/>
    <sheet name="28 01 2025" sheetId="28" r:id="rId26"/>
    <sheet name="25 02 2025" sheetId="29" r:id="rId27"/>
    <sheet name="31 03 2025" sheetId="30" r:id="rId28"/>
    <sheet name="30 04 2025" sheetId="31" r:id="rId29"/>
    <sheet name="31 05 2025" sheetId="32" r:id="rId30"/>
    <sheet name="30 06 2025" sheetId="33" r:id="rId31"/>
    <sheet name="31 07 2025" sheetId="34" r:id="rId32"/>
    <sheet name="31 08 2025" sheetId="36" r:id="rId33"/>
    <sheet name="30 09 2025" sheetId="37" r:id="rId34"/>
    <sheet name="31 10 2025" sheetId="38" r:id="rId35"/>
    <sheet name="30 11 2025" sheetId="39" r:id="rId36"/>
    <sheet name="31 12 2025" sheetId="40" r:id="rId37"/>
    <sheet name="31 01 2026" sheetId="41" r:id="rId38"/>
    <sheet name="27 02 2026" sheetId="42" r:id="rId39"/>
    <sheet name="31 03 2026" sheetId="43" r:id="rId40"/>
    <sheet name="30 04 2026" sheetId="44" r:id="rId41"/>
    <sheet name="31 05 2026" sheetId="45" r:id="rId42"/>
    <sheet name="30 06 2026" sheetId="46" r:id="rId43"/>
    <sheet name="31 07 2026" sheetId="47" r:id="rId44"/>
    <sheet name="31 08 2026" sheetId="48" r:id="rId45"/>
    <sheet name="30 09 2026" sheetId="49" r:id="rId46"/>
  </sheets>
  <definedNames>
    <definedName name="SC_TextesExplicatifs" localSheetId="0">'31 12 2022'!$A$15:$A$20</definedName>
    <definedName name="SRI_TextesExplicatifs" localSheetId="0">'31 12 2022'!#REF!</definedName>
    <definedName name="Tab_KID_Composition_Costs" localSheetId="0">'31 12 2022'!#REF!</definedName>
    <definedName name="Tab_KID_CostOverTime" localSheetId="0">'31 12 2022'!#REF!</definedName>
    <definedName name="Tab_KID_SC" localSheetId="0">'31 12 2022'!$C$7:$E$14</definedName>
    <definedName name="Tab_KID_SC_Infos" localSheetId="0">'31 12 2022'!$A$2:$E$6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7" i="11" l="1"/>
  <c r="F127" i="11"/>
  <c r="G156" i="11"/>
  <c r="F156" i="11"/>
  <c r="G475" i="11"/>
  <c r="F475" i="11"/>
  <c r="G446" i="11"/>
  <c r="F446" i="11"/>
  <c r="G69" i="11"/>
  <c r="F69" i="11"/>
  <c r="G185" i="11"/>
  <c r="F185" i="11"/>
  <c r="G11" i="11"/>
  <c r="F11" i="11"/>
  <c r="G533" i="11"/>
  <c r="F533" i="11"/>
  <c r="G562" i="11"/>
  <c r="F562" i="11"/>
  <c r="F98" i="11"/>
  <c r="G330" i="11"/>
  <c r="F330" i="11"/>
  <c r="G504" i="11"/>
  <c r="F504" i="11"/>
  <c r="G243" i="11"/>
  <c r="F243" i="11"/>
  <c r="G359" i="11"/>
  <c r="F359" i="11"/>
  <c r="G417" i="11"/>
  <c r="F417" i="11"/>
  <c r="G388" i="11"/>
  <c r="F388" i="11"/>
  <c r="G301" i="11"/>
  <c r="F301" i="11"/>
  <c r="G272" i="11"/>
  <c r="F272" i="11"/>
  <c r="G214" i="11"/>
  <c r="F214" i="11"/>
  <c r="G40" i="11"/>
  <c r="F40" i="11"/>
  <c r="G562" i="10"/>
  <c r="F562" i="10"/>
  <c r="G533" i="10"/>
  <c r="F533" i="10"/>
  <c r="G504" i="10"/>
  <c r="F504" i="10"/>
  <c r="G475" i="10"/>
  <c r="F475" i="10"/>
  <c r="G446" i="10"/>
  <c r="F446" i="10"/>
  <c r="G417" i="10"/>
  <c r="F417" i="10"/>
  <c r="G388" i="10"/>
  <c r="F388" i="10"/>
  <c r="G359" i="10"/>
  <c r="F359" i="10"/>
  <c r="G330" i="10"/>
  <c r="F330" i="10"/>
  <c r="G301" i="10"/>
  <c r="F301" i="10"/>
  <c r="G272" i="10"/>
  <c r="F272" i="10"/>
  <c r="G243" i="10"/>
  <c r="F243" i="10"/>
  <c r="G214" i="10"/>
  <c r="F214" i="10"/>
  <c r="G185" i="10"/>
  <c r="F185" i="10"/>
  <c r="G156" i="10"/>
  <c r="F156" i="10"/>
  <c r="G127" i="10"/>
  <c r="F127" i="10"/>
  <c r="G98" i="10"/>
  <c r="F98" i="10"/>
  <c r="G69" i="10"/>
  <c r="F69" i="10"/>
  <c r="G40" i="10"/>
  <c r="F40" i="10"/>
  <c r="G11" i="10"/>
  <c r="F11" i="10"/>
  <c r="G562" i="9"/>
  <c r="F562" i="9"/>
  <c r="G533" i="9"/>
  <c r="F533" i="9"/>
  <c r="G504" i="9"/>
  <c r="F504" i="9"/>
  <c r="G475" i="9"/>
  <c r="F475" i="9"/>
  <c r="G446" i="9"/>
  <c r="F446" i="9"/>
  <c r="G417" i="9"/>
  <c r="F417" i="9"/>
  <c r="G388" i="9"/>
  <c r="F388" i="9"/>
  <c r="G359" i="9"/>
  <c r="F359" i="9"/>
  <c r="G330" i="9"/>
  <c r="F330" i="9"/>
  <c r="G301" i="9"/>
  <c r="F301" i="9"/>
  <c r="G272" i="9"/>
  <c r="F272" i="9"/>
  <c r="G243" i="9"/>
  <c r="F243" i="9"/>
  <c r="G214" i="9"/>
  <c r="F214" i="9"/>
  <c r="G185" i="9"/>
  <c r="F185" i="9"/>
  <c r="G156" i="9"/>
  <c r="F156" i="9"/>
  <c r="G127" i="9"/>
  <c r="F127" i="9"/>
  <c r="G98" i="9"/>
  <c r="F98" i="9"/>
  <c r="G69" i="9"/>
  <c r="F69" i="9"/>
  <c r="G40" i="9"/>
  <c r="F40" i="9"/>
  <c r="F11" i="9"/>
  <c r="G11" i="9"/>
  <c r="F562" i="8"/>
  <c r="G562" i="8"/>
  <c r="F533" i="8"/>
  <c r="G533" i="8"/>
  <c r="G504" i="8"/>
  <c r="F504" i="8"/>
  <c r="G475" i="8"/>
  <c r="F475" i="8"/>
  <c r="F446" i="8"/>
  <c r="G446" i="8"/>
  <c r="F388" i="8"/>
  <c r="G388" i="8"/>
  <c r="F359" i="8"/>
  <c r="G359" i="8"/>
  <c r="F301" i="8"/>
  <c r="G301" i="8"/>
  <c r="G272" i="8"/>
  <c r="F272" i="8"/>
  <c r="G243" i="8"/>
  <c r="F243" i="8"/>
  <c r="G185" i="8"/>
  <c r="F185" i="8"/>
  <c r="F156" i="8"/>
  <c r="G156" i="8"/>
  <c r="G127" i="8"/>
  <c r="F127" i="8"/>
  <c r="F98" i="8"/>
  <c r="G98" i="8"/>
  <c r="G69" i="8"/>
  <c r="F69" i="8"/>
  <c r="F40" i="8"/>
  <c r="G40" i="7"/>
  <c r="F40" i="7"/>
  <c r="G40" i="8"/>
  <c r="G11" i="8"/>
  <c r="F11" i="8"/>
  <c r="G562" i="7"/>
  <c r="F562" i="7"/>
  <c r="G533" i="7"/>
  <c r="F533" i="7"/>
  <c r="G504" i="7"/>
  <c r="F504" i="7"/>
  <c r="G475" i="7"/>
  <c r="F475" i="7"/>
  <c r="G446" i="7"/>
  <c r="F446" i="7"/>
  <c r="G417" i="7"/>
  <c r="F417" i="7"/>
  <c r="G388" i="7"/>
  <c r="F388" i="7"/>
  <c r="G359" i="7"/>
  <c r="F359" i="7"/>
  <c r="G330" i="7"/>
  <c r="F330" i="7"/>
  <c r="G301" i="7"/>
  <c r="F301" i="7"/>
  <c r="G272" i="7"/>
  <c r="F272" i="7"/>
  <c r="G243" i="7"/>
  <c r="F243" i="7"/>
  <c r="G214" i="7"/>
  <c r="F214" i="7"/>
  <c r="G185" i="7"/>
  <c r="F185" i="7"/>
  <c r="G156" i="7"/>
  <c r="F156" i="7"/>
  <c r="G127" i="7"/>
  <c r="F127" i="7"/>
  <c r="G98" i="7"/>
  <c r="F98" i="7"/>
  <c r="G69" i="7"/>
  <c r="F69" i="7"/>
  <c r="G11" i="7"/>
  <c r="F11" i="7"/>
  <c r="G562" i="6"/>
  <c r="F562" i="6"/>
  <c r="G533" i="6"/>
  <c r="F533" i="6"/>
  <c r="G504" i="6"/>
  <c r="F504" i="6"/>
  <c r="G475" i="6"/>
  <c r="F475" i="6"/>
  <c r="G446" i="6"/>
  <c r="F446" i="6"/>
  <c r="G417" i="6"/>
  <c r="F417" i="6"/>
  <c r="G388" i="6"/>
  <c r="F388" i="6"/>
  <c r="G359" i="6"/>
  <c r="F359" i="6"/>
  <c r="G330" i="6"/>
  <c r="F330" i="6"/>
  <c r="G301" i="6"/>
  <c r="F301" i="6"/>
  <c r="G272" i="6"/>
  <c r="F272" i="6"/>
  <c r="G11" i="6"/>
  <c r="F11" i="6"/>
  <c r="G40" i="6"/>
  <c r="F40" i="6"/>
  <c r="G69" i="6"/>
  <c r="F69" i="6"/>
  <c r="G98" i="6"/>
  <c r="F98" i="6"/>
  <c r="G127" i="6"/>
  <c r="F127" i="6"/>
  <c r="G156" i="6"/>
  <c r="F156" i="6"/>
  <c r="G243" i="6"/>
  <c r="F243" i="6"/>
  <c r="G214" i="6"/>
  <c r="F214" i="6"/>
  <c r="G185" i="6"/>
  <c r="F185" i="6"/>
  <c r="G562" i="5"/>
  <c r="F562" i="5"/>
  <c r="G504" i="5"/>
  <c r="F504" i="5"/>
  <c r="G475" i="5"/>
  <c r="G446" i="5"/>
  <c r="F446" i="5"/>
  <c r="G417" i="5"/>
  <c r="F417" i="5"/>
  <c r="G388" i="5"/>
  <c r="F388" i="5"/>
  <c r="G359" i="5"/>
  <c r="F359" i="5"/>
  <c r="G330" i="5"/>
  <c r="F330" i="5"/>
  <c r="G301" i="5"/>
  <c r="G272" i="5"/>
  <c r="F272" i="5"/>
  <c r="G243" i="5"/>
  <c r="F243" i="5"/>
  <c r="F214" i="5"/>
  <c r="G185" i="5"/>
  <c r="F185" i="5"/>
  <c r="G156" i="5"/>
  <c r="F156" i="5"/>
  <c r="G127" i="5"/>
  <c r="F127" i="5"/>
  <c r="F98" i="5"/>
  <c r="F69" i="5"/>
  <c r="F40" i="5"/>
  <c r="G11" i="5"/>
  <c r="F214" i="4"/>
  <c r="G214" i="4"/>
  <c r="G185" i="4"/>
  <c r="F185" i="4"/>
  <c r="G156" i="4"/>
  <c r="F156" i="4"/>
  <c r="G127" i="4"/>
  <c r="F127" i="4"/>
  <c r="G98" i="4"/>
  <c r="F98" i="4"/>
  <c r="G69" i="4"/>
  <c r="F69" i="4"/>
  <c r="G40" i="4"/>
  <c r="F40" i="4"/>
  <c r="G11" i="4"/>
  <c r="F11" i="4"/>
  <c r="G533" i="3"/>
  <c r="F533" i="3"/>
  <c r="G504" i="3"/>
  <c r="F504" i="3"/>
  <c r="G475" i="3"/>
  <c r="F475" i="3"/>
  <c r="G446" i="3"/>
  <c r="F446" i="3"/>
  <c r="G417" i="3"/>
  <c r="F417" i="3"/>
  <c r="G388" i="3"/>
  <c r="F388" i="3"/>
  <c r="G359" i="3"/>
  <c r="F359" i="3"/>
  <c r="G330" i="3"/>
  <c r="F330" i="3"/>
  <c r="G301" i="3"/>
  <c r="F301" i="3"/>
  <c r="G272" i="3"/>
  <c r="F272" i="3"/>
  <c r="G243" i="3"/>
  <c r="F243" i="3"/>
  <c r="G214" i="3"/>
  <c r="F214" i="3"/>
  <c r="G185" i="3"/>
  <c r="F185" i="3"/>
  <c r="G156" i="3"/>
  <c r="F156" i="3"/>
  <c r="G127" i="3"/>
  <c r="F127" i="3"/>
  <c r="G98" i="3"/>
  <c r="F98" i="3"/>
  <c r="G69" i="3"/>
  <c r="F69" i="3"/>
  <c r="G40" i="3"/>
  <c r="F40" i="3"/>
  <c r="G11" i="3"/>
  <c r="F11" i="3"/>
</calcChain>
</file>

<file path=xl/sharedStrings.xml><?xml version="1.0" encoding="utf-8"?>
<sst xmlns="http://schemas.openxmlformats.org/spreadsheetml/2006/main" count="46839" uniqueCount="1235">
  <si>
    <t>VEV</t>
  </si>
  <si>
    <t>MRM</t>
  </si>
  <si>
    <t>Période de détention recommandée : 3 ans</t>
  </si>
  <si>
    <t>Si vous sortez après 1 an</t>
  </si>
  <si>
    <t>Si vous sortez après 3 ans</t>
  </si>
  <si>
    <t>Exemple d'investissement : 10 000 EUR</t>
  </si>
  <si>
    <t>Scénarios</t>
  </si>
  <si>
    <t>Minimum</t>
  </si>
  <si>
    <t xml:space="preserve">Il n'existe aucun rendement minimal garanti si vous sortez avant 3 ans. </t>
  </si>
  <si>
    <t>Vous pourriez perdre tout ou une partie de votre investissement.</t>
  </si>
  <si>
    <t>Scénario de tensions</t>
  </si>
  <si>
    <t>Ce que vous pourriez obtenir après déduction des coûts</t>
  </si>
  <si>
    <t>5 140 EUR</t>
  </si>
  <si>
    <t>5 470 EUR</t>
  </si>
  <si>
    <t/>
  </si>
  <si>
    <t>Rendement annuel moyen</t>
  </si>
  <si>
    <t>Scénario défavorable</t>
  </si>
  <si>
    <t>8 290 EUR</t>
  </si>
  <si>
    <t>8 600 EUR</t>
  </si>
  <si>
    <t>Scénario intermédiaire</t>
  </si>
  <si>
    <t>9 550 EUR</t>
  </si>
  <si>
    <t>10 120 EUR</t>
  </si>
  <si>
    <t>Scénario favorable</t>
  </si>
  <si>
    <t>11 110 EUR</t>
  </si>
  <si>
    <t>11 050 EUR</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</si>
  <si>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</si>
  <si>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</si>
  <si>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novembre 2021 et décembre 2022.</t>
  </si>
  <si>
    <t>Scénario intermédiaire : ce type de scénario s'est produit pour un investissement entre octobre 2013 et octobre 2016.</t>
  </si>
  <si>
    <t>Scénario favorable : ce type de scénario s'est produit pour un investissement entre décembre 2018 et décembre 2021.</t>
  </si>
  <si>
    <t>Les scénarios de performance ont été calculés d'après l'historique de performance du fonds et d’un indice de référence ou indicateur de substitution approprié.</t>
  </si>
  <si>
    <t>Surveillance des données de la classe du MRM</t>
  </si>
  <si>
    <t>Evolution de la VEV et du MRM sur les 4 derniers mois</t>
  </si>
  <si>
    <t>Mois</t>
  </si>
  <si>
    <t>Date début</t>
  </si>
  <si>
    <t>Date fin</t>
  </si>
  <si>
    <t>M</t>
  </si>
  <si>
    <t>M-1</t>
  </si>
  <si>
    <t>M-2</t>
  </si>
  <si>
    <t>M-3</t>
  </si>
  <si>
    <t>M-4</t>
  </si>
  <si>
    <t>2 950 EUR</t>
  </si>
  <si>
    <t>3 380 EUR</t>
  </si>
  <si>
    <t>7 630 EUR</t>
  </si>
  <si>
    <t>7 280 EUR</t>
  </si>
  <si>
    <t>9 670 EUR</t>
  </si>
  <si>
    <t>9 970 EUR</t>
  </si>
  <si>
    <t>12 470 EUR</t>
  </si>
  <si>
    <t>11 850 EUR</t>
  </si>
  <si>
    <t>Scénario défavorable : ce type de scénario s'est produit pour un investissement entre mars 2017 et mars 2020.</t>
  </si>
  <si>
    <t>Scénario intermédiaire : ce type de scénario s'est produit pour un investissement entre septembre 2019 et septembre 2022.</t>
  </si>
  <si>
    <t>Les scénarios de performance ont été calculés d'après l'historique de performance du fonds.</t>
  </si>
  <si>
    <t>2 720 EUR</t>
  </si>
  <si>
    <t>3 230 EUR</t>
  </si>
  <si>
    <t>7 360 EUR</t>
  </si>
  <si>
    <t>7 540 EUR</t>
  </si>
  <si>
    <t>9 440 EUR</t>
  </si>
  <si>
    <t>12 070 EUR</t>
  </si>
  <si>
    <t>11 480 EUR</t>
  </si>
  <si>
    <t>Scénario intermédiaire : ce type de scénario s'est produit pour un investissement entre novembre 2013 et novembre 2016.</t>
  </si>
  <si>
    <t>Scénario favorable : ce type de scénario s'est produit pour un investissement entre janvier 2015 et janvier 2018.</t>
  </si>
  <si>
    <t>FR0013484946 - Alex Invest</t>
  </si>
  <si>
    <t>FR0010021444 - Arthur Croissance</t>
  </si>
  <si>
    <t>FR0000174294 - Elise</t>
  </si>
  <si>
    <t>2 800 EUR</t>
  </si>
  <si>
    <t>3 430 EUR</t>
  </si>
  <si>
    <t>7 560 EUR</t>
  </si>
  <si>
    <t>7 450 EUR</t>
  </si>
  <si>
    <t>9 480 EUR</t>
  </si>
  <si>
    <t>9 820 EUR</t>
  </si>
  <si>
    <t>12 690 EUR</t>
  </si>
  <si>
    <t>11 450 EUR</t>
  </si>
  <si>
    <t>Scénario intermédiaire : ce type de scénario s'est produit pour un investissement entre novembre 2016 et octobre 2019.</t>
  </si>
  <si>
    <t>FR0013323581 - Filandiere Invest</t>
  </si>
  <si>
    <t>Période de détention recommandée : 5 ans</t>
  </si>
  <si>
    <t>Si vous sortez après 5 ans</t>
  </si>
  <si>
    <t xml:space="preserve">Il n'existe aucun rendement minimal garanti si vous sortez avant 5 ans. </t>
  </si>
  <si>
    <t>3 050 EUR</t>
  </si>
  <si>
    <t>2 190 EUR</t>
  </si>
  <si>
    <t>6 950 EUR</t>
  </si>
  <si>
    <t>7 550 EUR</t>
  </si>
  <si>
    <t>9 960 EUR</t>
  </si>
  <si>
    <t>11 420 EUR</t>
  </si>
  <si>
    <t>14 680 EUR</t>
  </si>
  <si>
    <t>15 410 EUR</t>
  </si>
  <si>
    <t>Scénario défavorable : ce type de scénario s'est produit pour un investissement entre mars 2015 et mars 2020.</t>
  </si>
  <si>
    <t>Scénario intermédiaire : ce type de scénario s'est produit pour un investissement entre décembre 2014 et décembre 2019.</t>
  </si>
  <si>
    <t>Scénario favorable : ce type de scénario s'est produit pour un investissement entre février 2013 et janvier 2018.</t>
  </si>
  <si>
    <t>3 110 EUR</t>
  </si>
  <si>
    <t>7 260 EUR</t>
  </si>
  <si>
    <t>12 950 EUR</t>
  </si>
  <si>
    <t>12 040 EUR</t>
  </si>
  <si>
    <t>Scénario intermédiaire : ce type de scénario s'est produit pour un investissement entre juillet 2019 et août 2022.</t>
  </si>
  <si>
    <t>FR0000930836 - Gestion Privée Planète</t>
  </si>
  <si>
    <t>FR0011404433 - GL2S Patrimoine</t>
  </si>
  <si>
    <t>1 810 EUR</t>
  </si>
  <si>
    <t>2 470 EUR</t>
  </si>
  <si>
    <t>7 440 EUR</t>
  </si>
  <si>
    <t>7 320 EUR</t>
  </si>
  <si>
    <t>9 860 EUR</t>
  </si>
  <si>
    <t>10 290 EUR</t>
  </si>
  <si>
    <t>13 760 EUR</t>
  </si>
  <si>
    <t>11 610 EUR</t>
  </si>
  <si>
    <t>Scénario intermédiaire : ce type de scénario s'est produit pour un investissement entre septembre 2018 et septembre 2021.</t>
  </si>
  <si>
    <t>FR0007026299 - MCA Convictions Patrimoine</t>
  </si>
  <si>
    <t>ok</t>
  </si>
  <si>
    <t>2 070 EUR</t>
  </si>
  <si>
    <t>1 940 EUR</t>
  </si>
  <si>
    <t>6 730 EUR</t>
  </si>
  <si>
    <t>7 570 EUR</t>
  </si>
  <si>
    <t>11 270 EUR</t>
  </si>
  <si>
    <t>15 030 EUR</t>
  </si>
  <si>
    <t>20 790 EUR</t>
  </si>
  <si>
    <t>26 320 EUR</t>
  </si>
  <si>
    <t>Scénario intermédiaire : ce type de scénario s'est produit pour un investissement entre mars 2017 et mars 2022.</t>
  </si>
  <si>
    <t>Scénario favorable : ce type de scénario s'est produit pour un investissement entre avril 2013 et avril 2018.</t>
  </si>
  <si>
    <t>FR0011668011 - MCA Entreprendre PME</t>
  </si>
  <si>
    <t>1 280 EUR</t>
  </si>
  <si>
    <t>1 430 EUR</t>
  </si>
  <si>
    <t>6 490 EUR</t>
  </si>
  <si>
    <t>6 210 EUR</t>
  </si>
  <si>
    <t>10 130 EUR</t>
  </si>
  <si>
    <t>10 630 EUR</t>
  </si>
  <si>
    <t>15 960 EUR</t>
  </si>
  <si>
    <t>16 530 EUR</t>
  </si>
  <si>
    <t>Scénario intermédiaire : ce type de scénario s'est produit pour un investissement entre octobre 2014 et octobre 2019.</t>
  </si>
  <si>
    <t>Scénario favorable : ce type de scénario s'est produit pour un investissement entre janvier 2013 et janvier 2018.</t>
  </si>
  <si>
    <t>FR0007490164 - MCA Europe</t>
  </si>
  <si>
    <t>Période de détention recommandée : 2 ans</t>
  </si>
  <si>
    <t>Si vous sortez après 2 ans</t>
  </si>
  <si>
    <t xml:space="preserve">Il n'existe aucun rendement minimal garanti si vous sortez avant 2 ans. </t>
  </si>
  <si>
    <t>8 320 EUR</t>
  </si>
  <si>
    <t>9 450 EUR</t>
  </si>
  <si>
    <t>9 460 EUR</t>
  </si>
  <si>
    <t>10 020 EUR</t>
  </si>
  <si>
    <t>10 140 EUR</t>
  </si>
  <si>
    <t>10 610 EUR</t>
  </si>
  <si>
    <t>10 660 EUR</t>
  </si>
  <si>
    <t>Scénario défavorable : ce type de scénario s'est produit pour un investissement entre mars 2018 et mars 2020.</t>
  </si>
  <si>
    <t>Scénario intermédiaire : ce type de scénario s'est produit pour un investissement entre février 2015 et février 2017.</t>
  </si>
  <si>
    <t>Scénario favorable : ce type de scénario s'est produit pour un investissement entre mars 2020 et mars 2022.</t>
  </si>
  <si>
    <t>FR0007004171 - MCA Gestoblig</t>
  </si>
  <si>
    <t>4 360 EUR</t>
  </si>
  <si>
    <t>3 610 EUR</t>
  </si>
  <si>
    <t>8 070 EUR</t>
  </si>
  <si>
    <t>8 110 EUR</t>
  </si>
  <si>
    <t>10 750 EUR</t>
  </si>
  <si>
    <t>15 830 EUR</t>
  </si>
  <si>
    <t>15 370 EUR</t>
  </si>
  <si>
    <t>19 660 EUR</t>
  </si>
  <si>
    <t>Scénario favorable : ce type de scénario s'est produit pour un investissement entre février 2016 et février 2021.</t>
  </si>
  <si>
    <t>FR0013106705 - MCA Global Markets</t>
  </si>
  <si>
    <t>3 760 EUR</t>
  </si>
  <si>
    <t>4 370 EUR</t>
  </si>
  <si>
    <t>8 370 EUR</t>
  </si>
  <si>
    <t>8 440 EUR</t>
  </si>
  <si>
    <t>9 850 EUR</t>
  </si>
  <si>
    <t>10 280 EUR</t>
  </si>
  <si>
    <t>12 270 EUR</t>
  </si>
  <si>
    <t>12 130 EUR</t>
  </si>
  <si>
    <t>Scénario intermédiaire : ce type de scénario s'est produit pour un investissement entre mai 2019 et mai 2022.</t>
  </si>
  <si>
    <t>Scénario favorable : ce type de scénario s'est produit pour un investissement entre décembre 2012 et décembre 2015.</t>
  </si>
  <si>
    <t>FR0010231936 - MCA GTD</t>
  </si>
  <si>
    <t>2 400 EUR</t>
  </si>
  <si>
    <t>2 700 EUR</t>
  </si>
  <si>
    <t>7 420 EUR</t>
  </si>
  <si>
    <t>7 200 EUR</t>
  </si>
  <si>
    <t>10 240 EUR</t>
  </si>
  <si>
    <t>11 150 EUR</t>
  </si>
  <si>
    <t>14 620 EUR</t>
  </si>
  <si>
    <t>13 620 EUR</t>
  </si>
  <si>
    <t>FR0007042288 - MCA Le Logis</t>
  </si>
  <si>
    <t>2 570 EUR</t>
  </si>
  <si>
    <t>2 910 EUR</t>
  </si>
  <si>
    <t>10 310 EUR</t>
  </si>
  <si>
    <t>11 240 EUR</t>
  </si>
  <si>
    <t>14 470 EUR</t>
  </si>
  <si>
    <t>13 840 EUR</t>
  </si>
  <si>
    <t>Scénario intermédiaire : ce type de scénario s'est produit pour un investissement entre mai 2015 et mai 2018.</t>
  </si>
  <si>
    <t>Scénario favorable : ce type de scénario s'est produit pour un investissement entre octobre 2014 et octobre 2017.</t>
  </si>
  <si>
    <t>FR0007026307 - MCA Vie</t>
  </si>
  <si>
    <t>4 950 EUR</t>
  </si>
  <si>
    <t>5 760 EUR</t>
  </si>
  <si>
    <t>7 680 EUR</t>
  </si>
  <si>
    <t>9 500 EUR</t>
  </si>
  <si>
    <t>9 910 EUR</t>
  </si>
  <si>
    <t>11 350 EUR</t>
  </si>
  <si>
    <t>11 640 EUR</t>
  </si>
  <si>
    <t>Scénario intermédiaire : ce type de scénario s'est produit pour un investissement entre avril 2019 et avril 2021.</t>
  </si>
  <si>
    <t>FR0010097550 - PBL Croissance</t>
  </si>
  <si>
    <t>3 390 EUR</t>
  </si>
  <si>
    <t>2 990 EUR</t>
  </si>
  <si>
    <t>7 700 EUR</t>
  </si>
  <si>
    <t>7 930 EUR</t>
  </si>
  <si>
    <t>9 430 EUR</t>
  </si>
  <si>
    <t>10 270 EUR</t>
  </si>
  <si>
    <t>11 390 EUR</t>
  </si>
  <si>
    <t>13 650 EUR</t>
  </si>
  <si>
    <t>Scénario défavorable : ce type de scénario s'est produit pour un investissement entre octobre 2017 et octobre 2022.</t>
  </si>
  <si>
    <t>Scénario intermédiaire : ce type de scénario s'est produit pour un investissement entre avril 2016 et avril 2021.</t>
  </si>
  <si>
    <t>FR0011766658 - Puissance n°4</t>
  </si>
  <si>
    <t>3 130 EUR</t>
  </si>
  <si>
    <t>4 460 EUR</t>
  </si>
  <si>
    <t>8 000 EUR</t>
  </si>
  <si>
    <t>7 760 EUR</t>
  </si>
  <si>
    <t>9 800 EUR</t>
  </si>
  <si>
    <t>10 170 EUR</t>
  </si>
  <si>
    <t>12 100 EUR</t>
  </si>
  <si>
    <t>12 340 EUR</t>
  </si>
  <si>
    <t>Scénario intermédiaire : ce type de scénario s'est produit pour un investissement entre novembre 2014 et novembre 2016.</t>
  </si>
  <si>
    <t>FR0011911270 - Saint Maurille Patrimoine</t>
  </si>
  <si>
    <t>3 320 EUR</t>
  </si>
  <si>
    <t>7 370 EUR</t>
  </si>
  <si>
    <t>9 570 EUR</t>
  </si>
  <si>
    <t>10 110 EUR</t>
  </si>
  <si>
    <t>13 380 EUR</t>
  </si>
  <si>
    <t>12 300 EUR</t>
  </si>
  <si>
    <t>Scénario intermédiaire : ce type de scénario s'est produit pour un investissement entre mars 2014 et mars 2017.</t>
  </si>
  <si>
    <t>FR0013332764 - Toulindac</t>
  </si>
  <si>
    <t>3 150 EUR</t>
  </si>
  <si>
    <t>7 600 EUR</t>
  </si>
  <si>
    <t>7 770 EUR</t>
  </si>
  <si>
    <t>9 520 EUR</t>
  </si>
  <si>
    <t>9 980 EUR</t>
  </si>
  <si>
    <t>12 330 EUR</t>
  </si>
  <si>
    <t>Scénario intermédiaire : ce type de scénario s'est produit pour un investissement entre février 2017 et février 2020.</t>
  </si>
  <si>
    <t>FR0013332749 - Vilmorant Invest</t>
  </si>
  <si>
    <t>8 670 EUR</t>
  </si>
  <si>
    <t>9 540 EUR</t>
  </si>
  <si>
    <t>10 100 EUR</t>
  </si>
  <si>
    <t>Scénario intermédiaire : ce type de scénario s'est produit pour un investissement entre décembre 2013 et décembre 2016.</t>
  </si>
  <si>
    <t>9 640 EUR</t>
  </si>
  <si>
    <t>9 890 EUR</t>
  </si>
  <si>
    <t>Scénario intermédiaire : ce type de scénario s'est produit pour un investissement entre juillet 2019 et juillet 2022.</t>
  </si>
  <si>
    <t>OK</t>
  </si>
  <si>
    <t>9 410 EUR</t>
  </si>
  <si>
    <t>Scénario intermédiaire : ce type de scénario s'est produit pour un investissement entre mars 2013 et mars 2016.</t>
  </si>
  <si>
    <t>2 790 EUR</t>
  </si>
  <si>
    <t>3 450 EUR</t>
  </si>
  <si>
    <t>9 470 EUR</t>
  </si>
  <si>
    <t>Scénario intermédiaire : ce type de scénario s'est produit pour un investissement entre juin 2013 et juin 2016.</t>
  </si>
  <si>
    <t>11 340 EUR</t>
  </si>
  <si>
    <t>Scénario intermédiaire : ce type de scénario s'est produit pour un investissement entre juillet 2014 et juillet 2019.</t>
  </si>
  <si>
    <t>10 090 EUR</t>
  </si>
  <si>
    <t>Scénario intermédiaire : ce type de scénario s'est produit pour un investissement entre août 2018 et août 2021.</t>
  </si>
  <si>
    <t>1 820 EUR</t>
  </si>
  <si>
    <t>8 020 EUR</t>
  </si>
  <si>
    <t>11 180 EUR</t>
  </si>
  <si>
    <t>14 910 EUR</t>
  </si>
  <si>
    <t>Scénario défavorable : ce type de scénario s'est produit pour un investissement entre novembre 2021 et janvier 2023.</t>
  </si>
  <si>
    <t>Scénario intermédiaire : ce type de scénario s'est produit pour un investissement entre novembre 2013 et novembre 2018.</t>
  </si>
  <si>
    <t>10 080 EUR</t>
  </si>
  <si>
    <t>10 560 EUR</t>
  </si>
  <si>
    <t>Scénario intermédiaire : ce type de scénario s'est produit pour un investissement entre septembre 2014 et septembre 2019.</t>
  </si>
  <si>
    <t>10 010 EUR</t>
  </si>
  <si>
    <t>Scénario intermédiaire : ce type de scénario s'est produit pour un investissement entre décembre 2013 et décembre 2015.</t>
  </si>
  <si>
    <t>8 750 EUR</t>
  </si>
  <si>
    <t>10 730 EUR</t>
  </si>
  <si>
    <t>15 760 EUR</t>
  </si>
  <si>
    <t>9 830 EUR</t>
  </si>
  <si>
    <t>10 260 EUR</t>
  </si>
  <si>
    <t>11 440 EUR</t>
  </si>
  <si>
    <t>Scénario intermédiaire : ce type de scénario s'est produit pour un investissement entre juin 2018 et juin 2021.</t>
  </si>
  <si>
    <t>Scénario favorable : ce type de scénario s'est produit pour un investissement entre février 2013 et février 2016.</t>
  </si>
  <si>
    <t>10 210 EUR</t>
  </si>
  <si>
    <t>11 060 EUR</t>
  </si>
  <si>
    <t>Scénario intermédiaire : ce type de scénario s'est produit pour un investissement entre juin 2015 et juin 2018.</t>
  </si>
  <si>
    <t>Scénario intermédiaire : ce type de scénario s'est produit pour un investissement entre septembre 2015 et septembre 2018.</t>
  </si>
  <si>
    <t>9 490 EUR</t>
  </si>
  <si>
    <t>9 900 EUR</t>
  </si>
  <si>
    <t>Scénario intermédiaire : ce type de scénario s'est produit pour un investissement entre juin 2015 et juin 2017.</t>
  </si>
  <si>
    <t>9 380 EUR</t>
  </si>
  <si>
    <t>10 060 EUR</t>
  </si>
  <si>
    <t>13 560 EUR</t>
  </si>
  <si>
    <t>Scénario intermédiaire : ce type de scénario s'est produit pour un investissement entre juillet 2016 et juillet 2021.</t>
  </si>
  <si>
    <t>Scénario favorable : ce type de scénario s'est produit pour un investissement entre février 2013 et février 2018.</t>
  </si>
  <si>
    <t>9 770 EUR</t>
  </si>
  <si>
    <t>3 140 EUR</t>
  </si>
  <si>
    <t>Scénario intermédiaire : ce type de scénario s'est produit pour un investissement entre juillet 2018 et juillet 2021.</t>
  </si>
  <si>
    <t>2 940 EUR</t>
  </si>
  <si>
    <t>9 590 EUR</t>
  </si>
  <si>
    <t>2 710 EUR</t>
  </si>
  <si>
    <t>9 400 EUR</t>
  </si>
  <si>
    <t>Scénario intermédiaire : ce type de scénario s'est produit pour un investissement entre juillet 2013 et août 2016.</t>
  </si>
  <si>
    <t>3 040 EUR</t>
  </si>
  <si>
    <t>11 320 EUR</t>
  </si>
  <si>
    <t>14 740 EUR</t>
  </si>
  <si>
    <t>Scénario intermédiaire : ce type de scénario s'est produit pour un investissement entre février 2015 et janvier 2020.</t>
  </si>
  <si>
    <t>Scénario favorable : ce type de scénario s'est produit pour un investissement entre mars 2013 et février 2018.</t>
  </si>
  <si>
    <t>FR001400DYT3 - Kairos Patrimoine</t>
  </si>
  <si>
    <t>6 000 EUR</t>
  </si>
  <si>
    <t>6 270 EUR</t>
  </si>
  <si>
    <t>8 390 EUR</t>
  </si>
  <si>
    <t>8 540 EUR</t>
  </si>
  <si>
    <t>11 130 EUR</t>
  </si>
  <si>
    <t>11 730 EUR</t>
  </si>
  <si>
    <t>Scénario défavorable : ce type de scénario s'est produit pour un investissement entre novembre 2021 et février 2023.</t>
  </si>
  <si>
    <t>Scénario intermédiaire : ce type de scénario s'est produit pour un investissement entre janvier 2018 et janvier 2021.</t>
  </si>
  <si>
    <t>11 140 EUR</t>
  </si>
  <si>
    <t>14 770 EUR</t>
  </si>
  <si>
    <t>10 040 EUR</t>
  </si>
  <si>
    <t>10 530 EUR</t>
  </si>
  <si>
    <t>15 840 EUR</t>
  </si>
  <si>
    <t>Scénario intermédiaire : ce type de scénario s'est produit pour un investissement entre février 2014 et février 2019.</t>
  </si>
  <si>
    <t>Scénario intermédiaire : ce type de scénario s'est produit pour un investissement entre février 2018 et février 2020.</t>
  </si>
  <si>
    <t>3 620 EUR</t>
  </si>
  <si>
    <t>8 620 EUR</t>
  </si>
  <si>
    <t>10 720 EUR</t>
  </si>
  <si>
    <t>15 720 EUR</t>
  </si>
  <si>
    <t>Scénario intermédiaire : ce type de scénario s'est produit pour un investissement entre août 2017 et août 2022.</t>
  </si>
  <si>
    <t>9 810 EUR</t>
  </si>
  <si>
    <t>11 310 EUR</t>
  </si>
  <si>
    <t>Scénario intermédiaire : ce type de scénario s'est produit pour un investissement entre mars 2017 et février 2020.</t>
  </si>
  <si>
    <t>Scénario favorable : ce type de scénario s'est produit pour un investissement entre janvier 2019 et janvier 2022.</t>
  </si>
  <si>
    <t>2 390 EUR</t>
  </si>
  <si>
    <t>10 190 EUR</t>
  </si>
  <si>
    <t>11 040 EUR</t>
  </si>
  <si>
    <t>Scénario intermédiaire : ce type de scénario s'est produit pour un investissement entre juin 2019 et juin 2022.</t>
  </si>
  <si>
    <t>4 940 EUR</t>
  </si>
  <si>
    <t>3 370 EUR</t>
  </si>
  <si>
    <t>Scénario intermédiaire : ce type de scénario s'est produit pour un investissement entre novembre 2016 et novembre 2021.</t>
  </si>
  <si>
    <t>3 120 EUR</t>
  </si>
  <si>
    <t>4 450 EUR</t>
  </si>
  <si>
    <t>9 760 EUR</t>
  </si>
  <si>
    <t>3 310 EUR</t>
  </si>
  <si>
    <t>Scénario intermédiaire : ce type de scénario s'est produit pour un investissement entre septembre 2013 et septembre 2016.</t>
  </si>
  <si>
    <t>Scénario intermédiaire : ce type de scénario s'est produit pour un investissement entre août 2019 et août 2022.</t>
  </si>
  <si>
    <t>vérif scénario intermédiaire 5%</t>
  </si>
  <si>
    <t>9 530 EUR</t>
  </si>
  <si>
    <t>Scénario défavorable : ce type de scénario s'est produit pour un investissement entre janvier 2022 et mars 2023.</t>
  </si>
  <si>
    <t>Scénario intermédiaire : ce type de scénario s'est produit pour un investissement entre février 2016 et février 2019.</t>
  </si>
  <si>
    <t>2 930 EUR</t>
  </si>
  <si>
    <t>9 880 EUR</t>
  </si>
  <si>
    <t>Scénario favorable : ce type de scénario s'est produit pour un investissement entre mars 2020 et mars 2023.</t>
  </si>
  <si>
    <t>9 370 EUR</t>
  </si>
  <si>
    <t>12 200 EUR</t>
  </si>
  <si>
    <t>9 420 EUR</t>
  </si>
  <si>
    <t>12 530 EUR</t>
  </si>
  <si>
    <t>Scénario intermédiaire : ce type de scénario s'est produit pour un investissement entre mai 2016 et avril 2019.</t>
  </si>
  <si>
    <t>Scénario favorable : ce type de scénario s'est produit pour un investissement entre juin 2013 et juin 2018.</t>
  </si>
  <si>
    <t>13 150 EUR</t>
  </si>
  <si>
    <t>FR001400DYT3 - KAIROS PATRIMOINE</t>
  </si>
  <si>
    <t>8 490 EUR</t>
  </si>
  <si>
    <t>Scénario défavorable : ce type de scénario s'est produit pour un investissement entre novembre 2021 et mars 2023.</t>
  </si>
  <si>
    <t>Scénario intermédiaire : ce type de scénario s'est produit pour un investissement entre août 2017 et septembre 2020.</t>
  </si>
  <si>
    <t>10 300 EUR</t>
  </si>
  <si>
    <t>13 290 EUR</t>
  </si>
  <si>
    <t>Scénario intermédiaire : ce type de scénario s'est produit pour un investissement entre février 2014 et février 2017.</t>
  </si>
  <si>
    <t>8 230 EUR</t>
  </si>
  <si>
    <t>11 100 EUR</t>
  </si>
  <si>
    <t>14 640 EUR</t>
  </si>
  <si>
    <t>Scénario intermédiaire : ce type de scénario s'est produit pour un investissement entre décembre 2013 et décembre 2018.</t>
  </si>
  <si>
    <t>10 030 EUR</t>
  </si>
  <si>
    <t>10 490 EUR</t>
  </si>
  <si>
    <t>Scénario intermédiaire : ce type de scénario s'est produit pour un investissement entre avril 2017 et avril 2022.</t>
  </si>
  <si>
    <t>10 000 EUR</t>
  </si>
  <si>
    <t>Scénario intermédiaire : ce type de scénario s'est produit pour un investissement entre janvier 2020 et janvier 2022.</t>
  </si>
  <si>
    <t>8 970 EUR</t>
  </si>
  <si>
    <t>10 710 EUR</t>
  </si>
  <si>
    <t>15 650 EUR</t>
  </si>
  <si>
    <t>9 790 EUR</t>
  </si>
  <si>
    <t>10 220 EUR</t>
  </si>
  <si>
    <t>11 570 EUR</t>
  </si>
  <si>
    <t>Scénario intermédiaire : ce type de scénario s'est produit pour un investissement entre septembre 2014 et septembre 2017.</t>
  </si>
  <si>
    <t>11 030 EUR</t>
  </si>
  <si>
    <t>15 000 EUR</t>
  </si>
  <si>
    <t>Scénario intermédiaire : ce type de scénario s'est produit pour un investissement entre mars 2019 et mars 2022.</t>
  </si>
  <si>
    <t>2 560 EUR</t>
  </si>
  <si>
    <t>10 230 EUR</t>
  </si>
  <si>
    <t>11 120 EUR</t>
  </si>
  <si>
    <t>9 870 EUR</t>
  </si>
  <si>
    <t>Scénario intermédiaire : ce type de scénario s'est produit pour un investissement entre août 2015 et août 2017.</t>
  </si>
  <si>
    <t>2 980 EUR</t>
  </si>
  <si>
    <t>9 320 EUR</t>
  </si>
  <si>
    <t>9 940 EUR</t>
  </si>
  <si>
    <t>13 020 EUR</t>
  </si>
  <si>
    <t>Scénario intermédiaire : ce type de scénario s'est produit pour un investissement entre décembre 2015 et décembre 2020.</t>
  </si>
  <si>
    <t>Scénario favorable : ce type de scénario s'est produit pour un investissement entre mars 2013 et mars 2018.</t>
  </si>
  <si>
    <t>9 730 EUR</t>
  </si>
  <si>
    <t>Scénario intermédiaire : ce type de scénario s'est produit pour un investissement entre décembre 2019 et décembre 2021.</t>
  </si>
  <si>
    <t>3 350 EUR</t>
  </si>
  <si>
    <t>13 210 EUR</t>
  </si>
  <si>
    <t>Scénario intermédiaire : ce type de scénario s'est produit pour un investissement entre juillet 2016 et juillet 2019.</t>
  </si>
  <si>
    <t>3 780 EUR</t>
  </si>
  <si>
    <t>12 350 EUR</t>
  </si>
  <si>
    <t>Scénario intermédiaire : ce type de scénario s'est produit pour un investissement entre mai 2018 et mai 2021.</t>
  </si>
  <si>
    <t>12 540 EUR</t>
  </si>
  <si>
    <t>9 350 EUR</t>
  </si>
  <si>
    <t>11 190 EUR</t>
  </si>
  <si>
    <t>8 550 EUR</t>
  </si>
  <si>
    <t>Scénario défavorable : ce type de scénario s'est produit pour un investissement entre novembre 2021 et avril 2023.</t>
  </si>
  <si>
    <t>Scénario intermédiaire : ce type de scénario s'est produit pour un investissement entre décembre 2014 et décembre 2017.</t>
  </si>
  <si>
    <t>Scénario intermédiaire : ce type de scénario s'est produit pour un investissement entre avril 2019 et avril 2022.</t>
  </si>
  <si>
    <t>7 890 EUR</t>
  </si>
  <si>
    <t>14 450 EUR</t>
  </si>
  <si>
    <t>25 460 EUR</t>
  </si>
  <si>
    <t>Scénario intermédiaire : ce type de scénario s'est produit pour un investissement entre avril 2014 et avril 2019.</t>
  </si>
  <si>
    <t>10 480 EUR</t>
  </si>
  <si>
    <t>15 080 EUR</t>
  </si>
  <si>
    <t>Scénario intermédiaire : ce type de scénario s'est produit pour un investissement entre mars 2014 et mars 2019.</t>
  </si>
  <si>
    <t>Scénario favorable : ce type de scénario s'est produit pour un investissement entre mai 2013 et mai 2018.</t>
  </si>
  <si>
    <t>Scénario intermédiaire : ce type de scénario s'est produit pour un investissement entre mars 2017 et mars 2019.</t>
  </si>
  <si>
    <t>4 390 EUR</t>
  </si>
  <si>
    <t>3 650 EUR</t>
  </si>
  <si>
    <t>8 840 EUR</t>
  </si>
  <si>
    <t>10 700 EUR</t>
  </si>
  <si>
    <t>15 590 EUR</t>
  </si>
  <si>
    <t>Scénario intermédiaire : ce type de scénario s'est produit pour un investissement entre janvier 2014 et janvier 2016.</t>
  </si>
  <si>
    <t>3 360 EUR</t>
  </si>
  <si>
    <t>12 860 EUR</t>
  </si>
  <si>
    <t>Scénario intermédiaire : ce type de scénario s'est produit pour un investissement entre août 2016 et août 2021.</t>
  </si>
  <si>
    <t>9 720 EUR</t>
  </si>
  <si>
    <t>Scénario intermédiaire : ce type de scénario s'est produit pour un investissement entre février 2020 et février 2022.</t>
  </si>
  <si>
    <t>2 780 EUR</t>
  </si>
  <si>
    <t>5 130 EUR</t>
  </si>
  <si>
    <t>9 510 EUR</t>
  </si>
  <si>
    <t>9 330 EUR</t>
  </si>
  <si>
    <t>Scénario intermédiaire : ce type de scénario s'est produit pour un investissement entre octobre 2016 et octobre 2019.</t>
  </si>
  <si>
    <t>2 900 EUR</t>
  </si>
  <si>
    <t>11 170 EUR</t>
  </si>
  <si>
    <t>Scénario intermédiaire : ce type de scénario s'est produit pour un investissement entre mars 2014 et février 2019.</t>
  </si>
  <si>
    <t>8 560 EUR</t>
  </si>
  <si>
    <t>9 780 EUR</t>
  </si>
  <si>
    <t>Scénario défavorable : ce type de scénario s'est produit pour un investissement entre novembre 2021 et mai 2023.</t>
  </si>
  <si>
    <t>10 330 EUR</t>
  </si>
  <si>
    <t>Scénario intermédiaire : ce type de scénario s'est produit pour un investissement entre mars 2015 et mars 2018.</t>
  </si>
  <si>
    <t>14 330 EUR</t>
  </si>
  <si>
    <t>24 140 EUR</t>
  </si>
  <si>
    <t>Scénario intermédiaire : ce type de scénario s'est produit pour un investissement entre août 2014 et août 2019.</t>
  </si>
  <si>
    <t>10 460 EUR</t>
  </si>
  <si>
    <t>14 630 EUR</t>
  </si>
  <si>
    <t>Scénario intermédiaire : ce type de scénario s'est produit pour un investissement entre avril 2018 et avril 2023.</t>
  </si>
  <si>
    <t>9 990 EUR</t>
  </si>
  <si>
    <t>3 660 EUR</t>
  </si>
  <si>
    <t>9 210 EUR</t>
  </si>
  <si>
    <t>15 530 EUR</t>
  </si>
  <si>
    <t>Scénario intermédiaire : ce type de scénario s'est produit pour un investissement entre janvier 2015 et janvier 2020.</t>
  </si>
  <si>
    <t>9 750 EUR</t>
  </si>
  <si>
    <t>2 380 EUR</t>
  </si>
  <si>
    <t>10 150 EUR</t>
  </si>
  <si>
    <t>4 930 EUR</t>
  </si>
  <si>
    <t>Scénario intermédiaire : ce type de scénario s'est produit pour un investissement entre mai 2015 et mai 2017.</t>
  </si>
  <si>
    <t>9 290 EUR</t>
  </si>
  <si>
    <t>12 720 EUR</t>
  </si>
  <si>
    <t>Scénario intermédiaire : ce type de scénario s'est produit pour un investissement entre septembre 2016 et septembre 2021.</t>
  </si>
  <si>
    <t>Scénario favorable : ce type de scénario s'est produit pour un investissement entre juillet 2013 et juin 2018.</t>
  </si>
  <si>
    <t>9 710 EUR</t>
  </si>
  <si>
    <t>Scénario intermédiaire : ce type de scénario s'est produit pour un investissement entre janvier 2019 et janvier 2021.</t>
  </si>
  <si>
    <t>3 240 EUR</t>
  </si>
  <si>
    <t>Scénario défavorable : ce type de scénario s'est produit pour un investissement entre janvier 2022 et juin 2023.</t>
  </si>
  <si>
    <t>Scénario intermédiaire : ce type de scénario s'est produit pour un investissement entre août 2013 et août 2016.</t>
  </si>
  <si>
    <t>3 030 EUR</t>
  </si>
  <si>
    <t>Scénario défavorable : ce type de scénario s'est produit pour un investissement entre novembre 2021 et juin 2023.</t>
  </si>
  <si>
    <t>Scénario intermédiaire : ce type de scénario s'est produit pour un investissement entre mai 2016 et mai 2019.</t>
  </si>
  <si>
    <t>10 350 EUR</t>
  </si>
  <si>
    <t>8 450 EUR</t>
  </si>
  <si>
    <t>10 990 EUR</t>
  </si>
  <si>
    <t>14 180 EUR</t>
  </si>
  <si>
    <t>23 520 EUR</t>
  </si>
  <si>
    <t>Scénario intermédiaire : ce type de scénario s'est produit pour un investissement entre janvier 2014 et janvier 2019.</t>
  </si>
  <si>
    <t>10 470 EUR</t>
  </si>
  <si>
    <t>14 040 EUR</t>
  </si>
  <si>
    <t>Scénario intermédiaire : ce type de scénario s'est produit pour un investissement entre décembre 2017 et décembre 2019.</t>
  </si>
  <si>
    <t>3 670 EUR</t>
  </si>
  <si>
    <t>15 480 EUR</t>
  </si>
  <si>
    <t>Scénario intermédiaire : ce type de scénario s'est produit pour un investissement entre juillet 2017 et juillet 2022.</t>
  </si>
  <si>
    <t>3 750 EUR</t>
  </si>
  <si>
    <t>9 300 EUR</t>
  </si>
  <si>
    <t>9 840 EUR</t>
  </si>
  <si>
    <t>Scénario intermédiaire : ce type de scénario s'est produit pour un investissement entre octobre 2020 et octobre 2022.</t>
  </si>
  <si>
    <t>9 250 EUR</t>
  </si>
  <si>
    <t>Scénario intermédiaire : ce type de scénario s'est produit pour un investissement entre décembre 2015 et janvier 2021.</t>
  </si>
  <si>
    <t>9 700 EUR</t>
  </si>
  <si>
    <t>10 070 EUR</t>
  </si>
  <si>
    <t>Scénario intermédiaire : ce type de scénario s'est produit pour un investissement entre août 2016 et août 2019.</t>
  </si>
  <si>
    <t>13 420 EUR</t>
  </si>
  <si>
    <t>Scénario favorable : ce type de scénario s'est produit pour un investissement entre juillet 2016 et juin 2021.</t>
  </si>
  <si>
    <t>Scénario défavorable : ce type de scénario s'est produit pour un investissement entre novembre 2021 et juillet 2023.</t>
  </si>
  <si>
    <t>10 360 EUR</t>
  </si>
  <si>
    <t>Scénario intermédiaire : ce type de scénario s'est produit pour un investissement entre janvier 2016 et février 2019.</t>
  </si>
  <si>
    <t>10 970 EUR</t>
  </si>
  <si>
    <t>14 090 EUR</t>
  </si>
  <si>
    <t>21 730 EUR</t>
  </si>
  <si>
    <t>Scénario favorable : ce type de scénario s'est produit pour un investissement entre juillet 2013 et juillet 2018.</t>
  </si>
  <si>
    <t>Scénario intermédiaire : ce type de scénario s'est produit pour un investissement entre mai 2017 et mai 2019.</t>
  </si>
  <si>
    <t>3 700 EUR</t>
  </si>
  <si>
    <t>10 680 EUR</t>
  </si>
  <si>
    <t>Scénario intermédiaire : ce type de scénario s'est produit pour un investissement entre juillet 2018 et juillet 2023.</t>
  </si>
  <si>
    <t>Scénario intermédiaire : ce type de scénario s'est produit pour un investissement entre octobre 2014 et octobre 2016.</t>
  </si>
  <si>
    <t>12 490 EUR</t>
  </si>
  <si>
    <t>Scénario intermédiaire : ce type de scénario s'est produit pour un investissement entre mai 2016 et mai 2021.</t>
  </si>
  <si>
    <t>9 690 EUR</t>
  </si>
  <si>
    <t>10 050 EUR</t>
  </si>
  <si>
    <t>Scénario intermédiaire : ce type de scénario s'est produit pour un investissement entre novembre 2020 et novembre 2022.</t>
  </si>
  <si>
    <t>2 920 EUR</t>
  </si>
  <si>
    <t>10 160 EUR</t>
  </si>
  <si>
    <t>9 390 EUR</t>
  </si>
  <si>
    <t>8 580 EUR</t>
  </si>
  <si>
    <t>Scénario défavorable : ce type de scénario s'est produit pour un investissement entre novembre 2021 et août 2023.</t>
  </si>
  <si>
    <t>Scénario intermédiaire : ce type de scénario s'est produit pour un investissement entre décembre 2017 et décembre 2020.</t>
  </si>
  <si>
    <t>10 370 EUR</t>
  </si>
  <si>
    <t>8 650 EUR</t>
  </si>
  <si>
    <t>10 940 EUR</t>
  </si>
  <si>
    <t>21 200 EUR</t>
  </si>
  <si>
    <t>Scénario favorable : ce type de scénario s'est produit pour un investissement entre août 2013 et août 2018.</t>
  </si>
  <si>
    <t>13 180 EUR</t>
  </si>
  <si>
    <t>15 360 EUR</t>
  </si>
  <si>
    <t>9 680 EUR</t>
  </si>
  <si>
    <t>10 250 EUR</t>
  </si>
  <si>
    <t>Scénario intermédiaire : ce type de scénario s'est produit pour un investissement entre février 2015 et janvier 2017.</t>
  </si>
  <si>
    <t>9 220 EUR</t>
  </si>
  <si>
    <t>9 660 EUR</t>
  </si>
  <si>
    <t>12 080 EUR</t>
  </si>
  <si>
    <t>Scénario intermédiaire : ce type de scénario s'est produit pour un investissement entre décembre 2016 et décembre 2021.</t>
  </si>
  <si>
    <t>Scénario défavorable : ce type de scénario s'est produit pour un investissement entre janvier 2022 et septembre 2023.</t>
  </si>
  <si>
    <t>10 180 EUR</t>
  </si>
  <si>
    <t>Scénario intermédiaire : ce type de scénario s'est produit pour un investissement entre décembre 2016 et décembre 2019.</t>
  </si>
  <si>
    <t>Scénario intermédiaire : ce type de scénario s'est produit pour un investissement entre juin 2016 et juin 2019.</t>
  </si>
  <si>
    <t>8 470 EUR</t>
  </si>
  <si>
    <t>Scénario défavorable : ce type de scénario s'est produit pour un investissement entre novembre 2021 et septembre 2023.</t>
  </si>
  <si>
    <t>Scénario intermédiaire : ce type de scénario s'est produit pour un investissement entre janvier 2015 et janvier 2018.</t>
  </si>
  <si>
    <t>10 390 EUR</t>
  </si>
  <si>
    <t>Scénario intermédiaire : ce type de scénario s'est produit pour un investissement entre janvier 2017 et janvier 2020.</t>
  </si>
  <si>
    <t>2 080 EUR</t>
  </si>
  <si>
    <t>7 640 EUR</t>
  </si>
  <si>
    <t>10 910 EUR</t>
  </si>
  <si>
    <t>13 970 EUR</t>
  </si>
  <si>
    <t>19 980 EUR</t>
  </si>
  <si>
    <t>Scénario favorable : ce type de scénario s'est produit pour un investissement entre avril 2016 et avril 2021.</t>
  </si>
  <si>
    <t>12 970 EUR</t>
  </si>
  <si>
    <t>Scénario favorable : ce type de scénario s'est produit pour un investissement entre novembre 2016 et novembre 2021.</t>
  </si>
  <si>
    <t>Scénario intermédiaire : ce type de scénario s'est produit pour un investissement entre janvier 2018 et janvier 2020.</t>
  </si>
  <si>
    <t>Scénario intermédiaire : ce type de scénario s'est produit pour un investissement entre avril 2015 et avril 2017.</t>
  </si>
  <si>
    <t>9 620 EUR</t>
  </si>
  <si>
    <t>11 590 EUR</t>
  </si>
  <si>
    <t>Scénario intermédiaire : ce type de scénario s'est produit pour un investissement entre septembre 2015 et septembre 2020.</t>
  </si>
  <si>
    <t>Scénario favorable : ce type de scénario s'est produit pour un investissement entre octobre 2013 et octobre 2018.</t>
  </si>
  <si>
    <t>Scénario intermédiaire : ce type de scénario s'est produit pour un investissement entre décembre 2014 et novembre 2016.</t>
  </si>
  <si>
    <t>Scénario défavorable : ce type de scénario s'est produit pour un investissement entre janvier 2022 et octobre 2023.</t>
  </si>
  <si>
    <t>Scénario intermédiaire : ce type de scénario s'est produit pour un investissement entre mars 2016 et mars 2019.</t>
  </si>
  <si>
    <t>Scénario intermédiaire : ce type de scénario s'est produit pour un investissement entre juillet 2015 et juillet 2018.</t>
  </si>
  <si>
    <t>2 890 EUR</t>
  </si>
  <si>
    <t>3 440 EUR</t>
  </si>
  <si>
    <t>Scénario intermédiaire : ce type de scénario s'est produit pour un investissement entre mars 2018 et mars 2021.</t>
  </si>
  <si>
    <t>3 020 EUR</t>
  </si>
  <si>
    <t>13 440 EUR</t>
  </si>
  <si>
    <t>Scénario favorable : ce type de scénario s'est produit pour un investissement entre octobre 2018 et octobre 2023.</t>
  </si>
  <si>
    <t>10 200 EUR</t>
  </si>
  <si>
    <t>Scénario défavorable : ce type de scénario s'est produit pour un investissement entre novembre 2021 et octobre 2023.</t>
  </si>
  <si>
    <t>9 740 EUR</t>
  </si>
  <si>
    <t>6 930 EUR</t>
  </si>
  <si>
    <t>13 930 EUR</t>
  </si>
  <si>
    <t>3 730 EUR</t>
  </si>
  <si>
    <t>9 180 EUR</t>
  </si>
  <si>
    <t>15 280 EUR</t>
  </si>
  <si>
    <t>Scénario intermédiaire : ce type de scénario s'est produit pour un investissement entre novembre 2014 et novembre 2019.</t>
  </si>
  <si>
    <t>2 550 EUR</t>
  </si>
  <si>
    <t>4 920 EUR</t>
  </si>
  <si>
    <t>5 750 EUR</t>
  </si>
  <si>
    <t>Scénario intermédiaire : ce type de scénario s'est produit pour un investissement entre décembre 2016 et décembre 2018.</t>
  </si>
  <si>
    <t>3 330 EUR</t>
  </si>
  <si>
    <t>9 600 EUR</t>
  </si>
  <si>
    <t>Scénario intermédiaire : ce type de scénario s'est produit pour un investissement entre novembre 2015 et novembre 2020.</t>
  </si>
  <si>
    <t>Scénario favorable : ce type de scénario s'est produit pour un investissement entre octobre 2014 et octobre 2019.</t>
  </si>
  <si>
    <t>3 100 EUR</t>
  </si>
  <si>
    <t>Scénario intermédiaire : ce type de scénario s'est produit pour un investissement entre novembre 2016 et novembre 2019.</t>
  </si>
  <si>
    <t>3 220 EUR</t>
  </si>
  <si>
    <t>9 340 EUR</t>
  </si>
  <si>
    <t>Scénario intermédiaire : ce type de scénario s'est produit pour un investissement entre janvier 2014 et janvier 2017.</t>
  </si>
  <si>
    <t>3 010 EUR</t>
  </si>
  <si>
    <t>14 120 EUR</t>
  </si>
  <si>
    <t>Scénario favorable : ce type de scénario s'est produit pour un investissement entre novembre 2018 et novembre 2023.</t>
  </si>
  <si>
    <t>2 680 EUR</t>
  </si>
  <si>
    <t>8 640 EUR</t>
  </si>
  <si>
    <t>Scénario défavorable : ce type de scénario s'est produit pour un investissement entre novembre 2021 et novembre 2023.</t>
  </si>
  <si>
    <t>1 800 EUR</t>
  </si>
  <si>
    <t>10 400 EUR</t>
  </si>
  <si>
    <t>10 890 EUR</t>
  </si>
  <si>
    <t>13 920 EUR</t>
  </si>
  <si>
    <t>Scénario intermédiaire : ce type de scénario s'est produit pour un investissement entre août 2018 et août 2023.</t>
  </si>
  <si>
    <t>Scénario intermédiaire : ce type de scénario s'est produit pour un investissement entre février 2018 et janvier 2020.</t>
  </si>
  <si>
    <t>3 740 EUR</t>
  </si>
  <si>
    <t>15 260 EUR</t>
  </si>
  <si>
    <t>2 370 EUR</t>
  </si>
  <si>
    <t>2 690 EUR</t>
  </si>
  <si>
    <t>10 960 EUR</t>
  </si>
  <si>
    <t>4 900 EUR</t>
  </si>
  <si>
    <t>9 630 EUR</t>
  </si>
  <si>
    <t>Scénario intermédiaire : ce type de scénario s'est produit pour un investissement entre décembre 2018 et décembre 2020.</t>
  </si>
  <si>
    <t>2 970 EUR</t>
  </si>
  <si>
    <t>9 560 EUR</t>
  </si>
  <si>
    <t>3 340 EUR</t>
  </si>
  <si>
    <t>3 770 EUR</t>
  </si>
  <si>
    <t>5 120 EUR</t>
  </si>
  <si>
    <t>5 480 EUR</t>
  </si>
  <si>
    <t>2 880 EUR</t>
  </si>
  <si>
    <t>2 870 EUR</t>
  </si>
  <si>
    <t>3 000 EUR</t>
  </si>
  <si>
    <t>15 470 EUR</t>
  </si>
  <si>
    <t>Scénario favorable : ce type de scénario s'est produit pour un investissement entre janvier 2019 et décembre 2023.</t>
  </si>
  <si>
    <t>2 670 EUR</t>
  </si>
  <si>
    <t>Scénario intermédiaire : ce type de scénario s'est produit pour un investissement entre décembre 2020 et décembre 2023.</t>
  </si>
  <si>
    <t>8 830 EUR</t>
  </si>
  <si>
    <t>Scénario défavorable : ce type de scénario s'est produit pour un investissement entre novembre 2021 et décembre 2023.</t>
  </si>
  <si>
    <t>1 790 EUR</t>
  </si>
  <si>
    <t>Scénario intermédiaire : ce type de scénario s'est produit pour un investissement entre septembre 2016 et août 2019.</t>
  </si>
  <si>
    <t>7 960 EUR</t>
  </si>
  <si>
    <t>10 880 EUR</t>
  </si>
  <si>
    <t>14 720 EUR</t>
  </si>
  <si>
    <t>Scénario favorable : ce type de scénario s'est produit pour un investissement entre décembre 2018 et décembre 2023.</t>
  </si>
  <si>
    <t>Scénario intermédiaire : ce type de scénario s'est produit pour un investissement entre avril 2015 et mars 2017.</t>
  </si>
  <si>
    <t>9 930 EUR</t>
  </si>
  <si>
    <t>2 360 EUR</t>
  </si>
  <si>
    <t>2 540 EUR</t>
  </si>
  <si>
    <t>4 880 EUR</t>
  </si>
  <si>
    <t>5 740 EUR</t>
  </si>
  <si>
    <t>3 280 EUR</t>
  </si>
  <si>
    <t>2 960 EUR</t>
  </si>
  <si>
    <t>3 080 EUR</t>
  </si>
  <si>
    <t>4 440 EUR</t>
  </si>
  <si>
    <t>9 950 EUR</t>
  </si>
  <si>
    <t>6 810 EUR</t>
  </si>
  <si>
    <t>11 300 EUR</t>
  </si>
  <si>
    <t>Scénario intermédiaire : ce type de scénario s'est produit pour un investissement entre novembre 2020 et novembre 2023.</t>
  </si>
  <si>
    <t>8 910 EUR</t>
  </si>
  <si>
    <t>Scénario défavorable : ce type de scénario s'est produit pour un investissement entre novembre 2021 et janvier 2024.</t>
  </si>
  <si>
    <t>8 090 EUR</t>
  </si>
  <si>
    <t>13 950 EUR</t>
  </si>
  <si>
    <t>7 430 EUR</t>
  </si>
  <si>
    <t>15 320 EUR</t>
  </si>
  <si>
    <t>11 090 EUR</t>
  </si>
  <si>
    <t>Scénario intermédiaire : ce type de scénario s'est produit pour un investissement entre mars 2015 et mars 2017.</t>
  </si>
  <si>
    <t>3 070 EUR</t>
  </si>
  <si>
    <t>5 660 EUR</t>
  </si>
  <si>
    <t>Scénario intermédiaire : ce type de scénario s'est produit pour un investissement entre octobre 2015 et octobre 2018.</t>
  </si>
  <si>
    <t>2 660 EUR</t>
  </si>
  <si>
    <t>6 150 EUR</t>
  </si>
  <si>
    <t>6 960 EUR</t>
  </si>
  <si>
    <t>8 960 EUR</t>
  </si>
  <si>
    <t>Scénario défavorable : ce type de scénario s'est produit pour un investissement entre novembre 2021 et février 2024.</t>
  </si>
  <si>
    <t>8 210 EUR</t>
  </si>
  <si>
    <t>10 870 EUR</t>
  </si>
  <si>
    <t>13 980 EUR</t>
  </si>
  <si>
    <t>10 550 EUR</t>
  </si>
  <si>
    <t>4 550 EUR</t>
  </si>
  <si>
    <t>2 530 EUR</t>
  </si>
  <si>
    <t>11 080 EUR</t>
  </si>
  <si>
    <t>Scénario intermédiaire : ce type de scénario s'est produit pour un investissement entre février 2020 et février 2023.</t>
  </si>
  <si>
    <t>6 780 EUR</t>
  </si>
  <si>
    <t>2 860 EUR</t>
  </si>
  <si>
    <t>Scénario intermédiaire : ce type de scénario s'est produit pour un investissement entre janvier 2021 et janvier 2024.</t>
  </si>
  <si>
    <t>Scénario intermédiaire : ce type de scénario s'est produit pour un investissement entre mai 2014 et mai 2019.</t>
  </si>
  <si>
    <t>7 070 EUR</t>
  </si>
  <si>
    <t>7 000 EUR</t>
  </si>
  <si>
    <t>9 080 EUR</t>
  </si>
  <si>
    <t>FR001400N9J0 - MARIE MARTHE</t>
  </si>
  <si>
    <t>6 360 EUR</t>
  </si>
  <si>
    <t>6 820 EUR</t>
  </si>
  <si>
    <t>8 520 EUR</t>
  </si>
  <si>
    <t>8 820 EUR</t>
  </si>
  <si>
    <t>Scénario défavorable : ce type de scénario s'est produit pour un investissement entre février 2020 et février 2023.</t>
  </si>
  <si>
    <t>1 780 EUR</t>
  </si>
  <si>
    <t>8 270 EUR</t>
  </si>
  <si>
    <t>14 050 EUR</t>
  </si>
  <si>
    <t>Scénario défavorable : ce type de scénario s'est produit pour un investissement entre novembre 2021 et mars 2024.</t>
  </si>
  <si>
    <t>10 570 EUR</t>
  </si>
  <si>
    <t>2 350 EUR</t>
  </si>
  <si>
    <t>10 930 EUR</t>
  </si>
  <si>
    <t>3 270 EUR</t>
  </si>
  <si>
    <t>4 430 EUR</t>
  </si>
  <si>
    <t>3 210 EUR</t>
  </si>
  <si>
    <t>Scénario intermédiaire : ce type de scénario s'est produit pour un investissement entre juillet 2018 et août 2021.</t>
  </si>
  <si>
    <t>2 850 EUR</t>
  </si>
  <si>
    <t>2 650 EUR</t>
  </si>
  <si>
    <t>Scénario intermédiaire : ce type de scénario s'est produit pour un investissement entre mars 2021 et mars 2024.</t>
  </si>
  <si>
    <t>7 050 EUR</t>
  </si>
  <si>
    <t>6 990 EUR</t>
  </si>
  <si>
    <t>9 020 EUR</t>
  </si>
  <si>
    <t>Scénario défavorable : ce type de scénario s'est produit pour un investissement entre novembre 2021 et avril 2024.</t>
  </si>
  <si>
    <t>Scénario intermédiaire : ce type de scénario s'est produit pour un investissement entre septembre 2017 et septembre 2020.</t>
  </si>
  <si>
    <t>10 860 EUR</t>
  </si>
  <si>
    <t>14 080 EUR</t>
  </si>
  <si>
    <t>10 900 EUR</t>
  </si>
  <si>
    <t>Scénario intermédiaire : ce type de scénario s'est produit pour un investissement entre décembre 2020 et novembre 2023.</t>
  </si>
  <si>
    <t>4 870 EUR</t>
  </si>
  <si>
    <t>3 060 EUR</t>
  </si>
  <si>
    <t>Scénario intermédiaire : ce type de scénario s'est produit pour un investissement entre avril 2018 et avril 2021.</t>
  </si>
  <si>
    <t>Scénario intermédiaire : ce type de scénario s'est produit pour un investissement entre janvier 2020 et janvier 2023.</t>
  </si>
  <si>
    <t>2 180 EUR</t>
  </si>
  <si>
    <t>11 530 EUR</t>
  </si>
  <si>
    <t>3 090 EUR</t>
  </si>
  <si>
    <t>Scénario intermédiaire : ce type de scénario s'est produit pour un investissement entre mars 2021 et février 2024.</t>
  </si>
  <si>
    <t>Scénario intermédiaire : ce type de scénario s'est produit pour un investissement entre avril 2020 et avril 2023.</t>
  </si>
  <si>
    <t>Scénario intermédiaire : ce type de scénario s'est produit pour un investissement entre octobre 2017 et octobre 2020.</t>
  </si>
  <si>
    <t>2 460 EUR</t>
  </si>
  <si>
    <t>8 780 EUR</t>
  </si>
  <si>
    <t>10 840 EUR</t>
  </si>
  <si>
    <t>14 150 EUR</t>
  </si>
  <si>
    <t>Scénario défavorable : ce type de scénario s'est produit pour un investissement entre novembre 2021 et mai 2024.</t>
  </si>
  <si>
    <t>10 690 EUR</t>
  </si>
  <si>
    <t>15 010 EUR</t>
  </si>
  <si>
    <t>Scénario favorable : ce type de scénario s'est produit pour un investissement entre mai 2019 et mai 2024.</t>
  </si>
  <si>
    <t>10 650 EUR</t>
  </si>
  <si>
    <t>3 720 EUR</t>
  </si>
  <si>
    <t>2 520 EUR</t>
  </si>
  <si>
    <t>3 260 EUR</t>
  </si>
  <si>
    <t>Scénario intermédiaire : ce type de scénario s'est produit pour un investissement entre janvier 2017 et janvier 2022.</t>
  </si>
  <si>
    <t>9 920 EUR</t>
  </si>
  <si>
    <t>2 840 EUR</t>
  </si>
  <si>
    <t>Scénario intermédiaire : ce type de scénario s'est produit pour un investissement entre février 2021 et février 2024.</t>
  </si>
  <si>
    <t>Scénario intermédiaire : ce type de scénario s'est produit pour un investissement entre juillet 2017 et juillet 2020.</t>
  </si>
  <si>
    <t>6 370 EUR</t>
  </si>
  <si>
    <t>6 830 EUR</t>
  </si>
  <si>
    <t>7 510 EUR</t>
  </si>
  <si>
    <t>10 830 EUR</t>
  </si>
  <si>
    <t>Scénario défavorable : ce type de scénario s'est produit pour un investissement entre novembre 2021 et juin 2024.</t>
  </si>
  <si>
    <t>Scénario intermédiaire : ce type de scénario s'est produit pour un investissement entre juin 2019 et juin 2024.</t>
  </si>
  <si>
    <t>10 780 EUR</t>
  </si>
  <si>
    <t>15 060 EUR</t>
  </si>
  <si>
    <t>Scénario intermédiaire : ce type de scénario s'est produit pour un investissement entre juin 2018 et juin 2023.</t>
  </si>
  <si>
    <t>Scénario favorable : ce type de scénario s'est produit pour un investissement entre juin 2019 et juin 2024.</t>
  </si>
  <si>
    <t>4 890 EUR</t>
  </si>
  <si>
    <t>4 860 EUR</t>
  </si>
  <si>
    <t>Scénario intermédiaire : ce type de scénario s'est produit pour un investissement entre février 2021 et janvier 2024.</t>
  </si>
  <si>
    <t>6 970 EUR</t>
  </si>
  <si>
    <t>Scénario intermédiaire : ce type de scénario s'est produit pour un investissement entre avril 2021 et avril 2024.</t>
  </si>
  <si>
    <t>Scénario intermédiaire : ce type de scénario s'est produit pour un investissement entre septembre 2016 et septembre 2019.</t>
  </si>
  <si>
    <t>Scénario intermédiaire : ce type de scénario s'est produit pour un investissement entre août 2015 et août 2018.</t>
  </si>
  <si>
    <t>1 770 EUR</t>
  </si>
  <si>
    <t>7 990 EUR</t>
  </si>
  <si>
    <t>10 770 EUR</t>
  </si>
  <si>
    <t>14 170 EUR</t>
  </si>
  <si>
    <t>Scénario défavorable : ce type de scénario s'est produit pour un investissement entre novembre 2021 et juillet 2024.</t>
  </si>
  <si>
    <t>10 950 EUR</t>
  </si>
  <si>
    <t>Scénario intermédiaire : ce type de scénario s'est produit pour un investissement entre décembre 2019 et décembre 2022.</t>
  </si>
  <si>
    <t>Scénario intermédiaire : ce type de scénario s'est produit pour un investissement entre avril 2016 et avril 2019.</t>
  </si>
  <si>
    <t>11 550 EUR</t>
  </si>
  <si>
    <t>Scénario intermédiaire : ce type de scénario s'est produit pour un investissement entre janvier 2016 et janvier 2019.</t>
  </si>
  <si>
    <t>Scénario intermédiaire : ce type de scénario s'est produit pour un investissement entre juillet 2021 et juillet 2024.</t>
  </si>
  <si>
    <t>Scénario intermédiaire : ce type de scénario s'est produit pour un investissement entre octobre 2017 et septembre 2020.</t>
  </si>
  <si>
    <t>8 130 EUR</t>
  </si>
  <si>
    <t>14 370 EUR</t>
  </si>
  <si>
    <t>Scénario défavorable : ce type de scénario s'est produit pour un investissement entre novembre 2021 et août 2024.</t>
  </si>
  <si>
    <t>10 980 EUR</t>
  </si>
  <si>
    <t>Scénario intermédiaire : ce type de scénario s'est produit pour un investissement entre février 2016 et février 2021.</t>
  </si>
  <si>
    <t>3 710 EUR</t>
  </si>
  <si>
    <t>10 820 EUR</t>
  </si>
  <si>
    <t>Scénario intermédiaire : ce type de scénario s'est produit pour un investissement entre mars 2021 et avril 2024.</t>
  </si>
  <si>
    <t>10 920 EUR</t>
  </si>
  <si>
    <t>3 250 EUR</t>
  </si>
  <si>
    <t>Scénario intermédiaire : ce type de scénario s'est produit pour un investissement entre avril 2017 et avril 2019.</t>
  </si>
  <si>
    <t>11 770 EUR</t>
  </si>
  <si>
    <t>Scénario intermédiaire : ce type de scénario s'est produit pour un investissement entre juillet 2018 et juin 2023.</t>
  </si>
  <si>
    <t>2 640 EUR</t>
  </si>
  <si>
    <t>Scénario intermédiaire : ce type de scénario s'est produit pour un investissement entre octobre 2015 et novembre 2018.</t>
  </si>
  <si>
    <t>14 540 EUR</t>
  </si>
  <si>
    <t>Scénario défavorable : ce type de scénario s'est produit pour un investissement entre novembre 2021 et septembre 2024.</t>
  </si>
  <si>
    <t>Scénario intermédiaire : ce type de scénario s'est produit pour un investissement entre novembre 2018 et novembre 2023.</t>
  </si>
  <si>
    <t>15 430 EUR</t>
  </si>
  <si>
    <t>10 810 EUR</t>
  </si>
  <si>
    <t>Scénario intermédiaire : ce type de scénario s'est produit pour un investissement entre novembre 2016 et novembre 2018.</t>
  </si>
  <si>
    <t>3 200 EUR</t>
  </si>
  <si>
    <t>6 770 EUR</t>
  </si>
  <si>
    <t>Scénario intermédiaire : ce type de scénario s'est produit pour un investissement entre juin 2021 et juin 2024.</t>
  </si>
  <si>
    <t>Scénario intermédiaire : ce type de scénario s'est produit pour un investissement entre février 2015 et février 2018.</t>
  </si>
  <si>
    <t>11 820 EUR</t>
  </si>
  <si>
    <t>Scénario intermédiaire : ce type de scénario s'est produit pour un investissement entre février 2017 et février 2022.</t>
  </si>
  <si>
    <t>7 380 EUR</t>
  </si>
  <si>
    <t>10 670 EUR</t>
  </si>
  <si>
    <t>14 560 EUR</t>
  </si>
  <si>
    <t>Scénario défavorable : ce type de scénario s'est produit pour un investissement entre novembre 2021 et octobre 2024.</t>
  </si>
  <si>
    <t>Scénario intermédiaire : ce type de scénario s'est produit pour un investissement entre juillet 2019 et juillet 2024.</t>
  </si>
  <si>
    <t>Scénario favorable : ce type de scénario s'est produit pour un investissement entre octobre 2022 et octobre 2024.</t>
  </si>
  <si>
    <t>4 350 EUR</t>
  </si>
  <si>
    <t>Scénario intermédiaire : ce type de scénario s'est produit pour un investissement entre mai 2015 et juin 2018.</t>
  </si>
  <si>
    <t>10 790 EUR</t>
  </si>
  <si>
    <t>Scénario intermédiaire : ce type de scénario s'est produit pour un investissement entre août 2022 et août 2024.</t>
  </si>
  <si>
    <t>Scénario intermédiaire : ce type de scénario s'est produit pour un investissement entre juin 2022 et juin 2024.</t>
  </si>
  <si>
    <t>7 040 EUR</t>
  </si>
  <si>
    <t>7 920 EUR</t>
  </si>
  <si>
    <t>8 770 EUR</t>
  </si>
  <si>
    <t>Scénario défavorable : ce type de scénario s'est produit pour un investissement entre novembre 2021 et novembre 2024.</t>
  </si>
  <si>
    <t>Scénario intermédiaire : ce type de scénario s'est produit pour un investissement entre septembre 2019 et septembre 2024.</t>
  </si>
  <si>
    <t>8 310 EUR</t>
  </si>
  <si>
    <t>3 810 EUR</t>
  </si>
  <si>
    <t>15 550 EUR</t>
  </si>
  <si>
    <t>Scénario intermédiaire : ce type de scénario s'est produit pour un investissement entre octobre 2020 et octobre 2023.</t>
  </si>
  <si>
    <t>11 250 EUR</t>
  </si>
  <si>
    <t>Scénario favorable : ce type de scénario s'est produit pour un investissement entre décembre 2014 et décembre 2019.</t>
  </si>
  <si>
    <t>2 820 EUR</t>
  </si>
  <si>
    <t>2 830 EUR</t>
  </si>
  <si>
    <t>6 980 EUR</t>
  </si>
  <si>
    <t>Scénario intermédiaire : ce type de scénario s'est produit pour un investissement entre avril 2019 et mai 2022.</t>
  </si>
  <si>
    <t>5 930 EUR</t>
  </si>
  <si>
    <t>Scénario intermédiaire : ce type de scénario s'est produit pour un investissement entre octobre 2021 et octobre 2024.</t>
  </si>
  <si>
    <t>5 970 EUR</t>
  </si>
  <si>
    <t>9 360 EUR</t>
  </si>
  <si>
    <t>5 850 EUR</t>
  </si>
  <si>
    <t>4 090 EUR</t>
  </si>
  <si>
    <t>11 880 EUR</t>
  </si>
  <si>
    <t>5 560 EUR</t>
  </si>
  <si>
    <t>4 290 EUR</t>
  </si>
  <si>
    <t>3 580 EUR</t>
  </si>
  <si>
    <t>7 330 EUR</t>
  </si>
  <si>
    <t>14 190 EUR</t>
  </si>
  <si>
    <t>Scénario défavorable : ce type de scénario s'est produit pour un investissement entre novembre 2021 et décembre 2024.</t>
  </si>
  <si>
    <t>2 210 EUR</t>
  </si>
  <si>
    <t>11 210 EUR</t>
  </si>
  <si>
    <t>7 500 EUR</t>
  </si>
  <si>
    <t>9 140 EUR</t>
  </si>
  <si>
    <t>10 800 EUR</t>
  </si>
  <si>
    <t>3 820 EUR</t>
  </si>
  <si>
    <t>7 030 EUR</t>
  </si>
  <si>
    <t>8 700 EUR</t>
  </si>
  <si>
    <t>12 650 EUR</t>
  </si>
  <si>
    <t>11 920 EUR</t>
  </si>
  <si>
    <t>5 430 EUR</t>
  </si>
  <si>
    <t>5 590 EUR</t>
  </si>
  <si>
    <t>5 950 EUR</t>
  </si>
  <si>
    <t>Scénario favorable : ce type de scénario s'est produit pour un investissement entre janvier 2015 et janvier 2020.</t>
  </si>
  <si>
    <t>6 880 EUR</t>
  </si>
  <si>
    <t>6 280 EUR</t>
  </si>
  <si>
    <t>Scénario intermédiaire : ce type de scénario s'est produit pour un investissement entre février 2018 et mars 2021.</t>
  </si>
  <si>
    <t>6 300 EUR</t>
  </si>
  <si>
    <t>6 430 EUR</t>
  </si>
  <si>
    <t>5 800 EUR</t>
  </si>
  <si>
    <t>1 760 EUR</t>
  </si>
  <si>
    <t>5 010 EUR</t>
  </si>
  <si>
    <t>7 080 EUR</t>
  </si>
  <si>
    <t>10 520 EUR</t>
  </si>
  <si>
    <t>Scénario défavorable : ce type de scénario s'est produit pour un investissement entre novembre 2021 et janvier 2025.</t>
  </si>
  <si>
    <t>11 280 EUR</t>
  </si>
  <si>
    <t>Scénario intermédiaire : ce type de scénario s'est produit pour un investissement entre avril 2019 et avril 2024.</t>
  </si>
  <si>
    <t>7 620 EUR</t>
  </si>
  <si>
    <t>5 510 EUR</t>
  </si>
  <si>
    <t>FR0010021444 - MCA Patrimoine</t>
  </si>
  <si>
    <t>5 680 EUR</t>
  </si>
  <si>
    <t>Scénario intermédiaire : ce type de scénario s'est produit pour un investissement entre janvier 2023 et janvier 2025.</t>
  </si>
  <si>
    <t>6 090 EUR</t>
  </si>
  <si>
    <t>FR001400U5R2 - So Invest</t>
  </si>
  <si>
    <t>5 500 EUR</t>
  </si>
  <si>
    <t>8 080 EUR</t>
  </si>
  <si>
    <t>8 590 EUR</t>
  </si>
  <si>
    <t>13 070 EUR</t>
  </si>
  <si>
    <t>14 320 EUR</t>
  </si>
  <si>
    <t>Scénario intermédiaire : ce type de scénario s'est produit pour un investissement entre juin 2021 et juillet 2024.</t>
  </si>
  <si>
    <t>6 390 EUR</t>
  </si>
  <si>
    <t>5 840 EUR</t>
  </si>
  <si>
    <t>6 440 EUR</t>
  </si>
  <si>
    <t>5 770 EUR</t>
  </si>
  <si>
    <t>6 470 EUR</t>
  </si>
  <si>
    <t>4 110 EUR</t>
  </si>
  <si>
    <t>11 940 EUR</t>
  </si>
  <si>
    <t>Scénario intermédiaire : ce type de scénario s'est produit pour un investissement entre mars 2016 et mars 2021.</t>
  </si>
  <si>
    <t>5 360 EUR</t>
  </si>
  <si>
    <t>3 880 EUR</t>
  </si>
  <si>
    <t>4 050 EUR</t>
  </si>
  <si>
    <t>7 120 EUR</t>
  </si>
  <si>
    <t>13 910 EUR</t>
  </si>
  <si>
    <t>Scénario défavorable : ce type de scénario s'est produit pour un investissement entre novembre 2021 et février 2025.</t>
  </si>
  <si>
    <t>2 330 EUR</t>
  </si>
  <si>
    <t>2 740 EUR</t>
  </si>
  <si>
    <t>15 240 EUR</t>
  </si>
  <si>
    <t>Scénario intermédiaire : ce type de scénario s'est produit pour un investissement entre août 2018 et septembre 2023.</t>
  </si>
  <si>
    <t>Scénario favorable : ce type de scénario s'est produit pour un investissement entre février 2020 et février 2025.</t>
  </si>
  <si>
    <t>3 830 EUR</t>
  </si>
  <si>
    <t>10 740 EUR</t>
  </si>
  <si>
    <t>15 750 EUR</t>
  </si>
  <si>
    <t>6 330 EUR</t>
  </si>
  <si>
    <t>7 740 EUR</t>
  </si>
  <si>
    <t>10 440 EUR</t>
  </si>
  <si>
    <t>5 550 EUR</t>
  </si>
  <si>
    <t>5 370 EUR</t>
  </si>
  <si>
    <t>5 980 EUR</t>
  </si>
  <si>
    <t>5 190 EUR</t>
  </si>
  <si>
    <t>5 720 EUR</t>
  </si>
  <si>
    <t>Scénario intermédiaire : ce type de scénario s'est produit pour un investissement entre novembre 2019 et novembre 2022.</t>
  </si>
  <si>
    <t>6 140 EUR</t>
  </si>
  <si>
    <t>6 110 EUR</t>
  </si>
  <si>
    <t>7 270 EUR</t>
  </si>
  <si>
    <t>11 290 EUR</t>
  </si>
  <si>
    <t>5 960 EUR</t>
  </si>
  <si>
    <t>6 420 EUR</t>
  </si>
  <si>
    <t>6 790 EUR</t>
  </si>
  <si>
    <t>6 620 EUR</t>
  </si>
  <si>
    <t>6 500 EUR</t>
  </si>
  <si>
    <t>6 630 EUR</t>
  </si>
  <si>
    <t>5 240 EUR</t>
  </si>
  <si>
    <t>4 240 EUR</t>
  </si>
  <si>
    <t>12 050 EUR</t>
  </si>
  <si>
    <t>19 000 EUR</t>
  </si>
  <si>
    <t>Scénario favorable : ce type de scénario s'est produit pour un investissement entre mars 2020 et mars 2025.</t>
  </si>
  <si>
    <t>5 990 EUR</t>
  </si>
  <si>
    <t>Scénario intermédiaire : ce type de scénario s'est produit pour un investissement entre mai 2021 et mai 2024.</t>
  </si>
  <si>
    <t>FR0007026299 - MCA Convictions</t>
  </si>
  <si>
    <t>5 270 EUR</t>
  </si>
  <si>
    <t>5 380 EUR</t>
  </si>
  <si>
    <t>Scénario intermédiaire : ce type de scénario s'est produit pour un investissement entre novembre 2015 et novembre 2018.</t>
  </si>
  <si>
    <t>4 520 EUR</t>
  </si>
  <si>
    <t>4 010 EUR</t>
  </si>
  <si>
    <t>10 420 EUR</t>
  </si>
  <si>
    <t>Scénario défavorable : ce type de scénario s'est produit pour un investissement entre novembre 2021 et mars 2025.</t>
  </si>
  <si>
    <t>6 860 EUR</t>
  </si>
  <si>
    <t>11 460 EUR</t>
  </si>
  <si>
    <t>21 820 EUR</t>
  </si>
  <si>
    <t>Scénario défavorable : ce type de scénario s'est produit pour un investissement entre avril 2015 et avril 2020.</t>
  </si>
  <si>
    <t>9 190 EUR</t>
  </si>
  <si>
    <t>Scénario intermédiaire : ce type de scénario s'est produit pour un investissement entre mai 2015 et avril 2017.</t>
  </si>
  <si>
    <t>5 040 EUR</t>
  </si>
  <si>
    <t>3 910 EUR</t>
  </si>
  <si>
    <t>15 860 EUR</t>
  </si>
  <si>
    <t>20 610 EUR</t>
  </si>
  <si>
    <t>Scénario défavorable : ce type de scénario s'est produit pour un investissement entre mars 2024 et mars 2025.</t>
  </si>
  <si>
    <t>7 910 EUR</t>
  </si>
  <si>
    <t>5 730 EUR</t>
  </si>
  <si>
    <t>6 220 EUR</t>
  </si>
  <si>
    <t>6 260 EUR</t>
  </si>
  <si>
    <t>5 940 EUR</t>
  </si>
  <si>
    <t>5 890 EUR</t>
  </si>
  <si>
    <t>7 590 EUR</t>
  </si>
  <si>
    <t>6 080 EUR</t>
  </si>
  <si>
    <t>6 700 EUR</t>
  </si>
  <si>
    <t>6 570 EUR</t>
  </si>
  <si>
    <t>6 540 EUR</t>
  </si>
  <si>
    <t>6 600 EUR</t>
  </si>
  <si>
    <t>6 740 EUR</t>
  </si>
  <si>
    <t>6 750 EUR</t>
  </si>
  <si>
    <t>4 220 EUR</t>
  </si>
  <si>
    <t>8 180 EUR</t>
  </si>
  <si>
    <t>12 170 EUR</t>
  </si>
  <si>
    <t>Scénario défavorable : ce type de scénario s'est produit pour un investissement entre avril 2015 et mai 2020.</t>
  </si>
  <si>
    <t>Scénario intermédiaire : ce type de scénario s'est produit pour un investissement entre septembre 2018 et septembre 2023.</t>
  </si>
  <si>
    <t>6 120 EUR</t>
  </si>
  <si>
    <t>6 190 EUR</t>
  </si>
  <si>
    <t>7 870 EUR</t>
  </si>
  <si>
    <t>5 260 EUR</t>
  </si>
  <si>
    <t>5 490 EUR</t>
  </si>
  <si>
    <t>7 350 EUR</t>
  </si>
  <si>
    <t>14 130 EUR</t>
  </si>
  <si>
    <t>Scénario défavorable : ce type de scénario s'est produit pour un investissement entre novembre 2021 et avril 2025.</t>
  </si>
  <si>
    <t>11 520 EUR</t>
  </si>
  <si>
    <t>Scénario défavorable : ce type de scénario s'est produit pour un investissement entre mai 2015 et mai 2020.</t>
  </si>
  <si>
    <t>9 150 EUR</t>
  </si>
  <si>
    <t>4 030 EUR</t>
  </si>
  <si>
    <t>3 860 EUR</t>
  </si>
  <si>
    <t>9 050 EUR</t>
  </si>
  <si>
    <t>15 890 EUR</t>
  </si>
  <si>
    <t>Scénario défavorable : ce type de scénario s'est produit pour un investissement entre avril 2024 et avril 2025.</t>
  </si>
  <si>
    <t>7 860 EUR</t>
  </si>
  <si>
    <t>6 340 EUR</t>
  </si>
  <si>
    <t>5 920 EUR</t>
  </si>
  <si>
    <t>5 880 EUR</t>
  </si>
  <si>
    <t>7 400 EUR</t>
  </si>
  <si>
    <t>7 060 EUR</t>
  </si>
  <si>
    <t>Scénario intermédiaire : ce type de scénario s'est produit pour un investissement entre juin 2019 et juillet 2024.</t>
  </si>
  <si>
    <t>7 010 EUR</t>
  </si>
  <si>
    <t>6 200 EUR</t>
  </si>
  <si>
    <t>6 230 EUR</t>
  </si>
  <si>
    <t>Période de détention recommandée : 3 ans.</t>
  </si>
  <si>
    <t>Si vous sortez après 3 ans.</t>
  </si>
  <si>
    <t>Il n'existe aucun rendement minimal garanti.</t>
  </si>
  <si>
    <t>Scénario défavorable : ce type de scénario s'est produit pour un investissement entre Mars 2017 et Mars 2020</t>
  </si>
  <si>
    <t>Scénario intermédiaire : ce type de scénario s'est produit pour un investissement entre Janvier 2021 et Janvier 2024</t>
  </si>
  <si>
    <t>Scénario favorable : ce type de scénario s'est produit pour un investissement entre Décembre 2018 et Décembre 2021</t>
  </si>
  <si>
    <t>Scénario défavorable : ce type de scénario s'est produit pour un investissement entre Mai 2017 et Mai 2020</t>
  </si>
  <si>
    <t>Scénario intermédiaire : ce type de scénario s'est produit pour un investissement entre Mai 2019 et Mai 2022</t>
  </si>
  <si>
    <t>Scénario favorable : ce type de scénario s'est produit pour un investissement entre Mars 2020 et Mars 2023</t>
  </si>
  <si>
    <t>Scénario intermédiaire : ce type de scénario s'est produit pour un investissement entre Juillet 2016 et Juillet 2019</t>
  </si>
  <si>
    <t>Période de détention recommandée : 5 ans.</t>
  </si>
  <si>
    <t>Si vous sortez après 5 ans.</t>
  </si>
  <si>
    <t>Scénario défavorable : ce type de scénario s'est produit pour un investissement entre Avril 2015 et Avril 2020</t>
  </si>
  <si>
    <t>Scénario intermédiaire : ce type de scénario s'est produit pour un investissement entre Mars 2016 et Mars 2021</t>
  </si>
  <si>
    <t>Scénario favorable : ce type de scénario s'est produit pour un investissement entre Mars 2020 et Mars 2025</t>
  </si>
  <si>
    <t>Scénario intermédiaire : ce type de scénario s'est produit pour un investissement entre Avril 2021 et Avril 2024</t>
  </si>
  <si>
    <t>Scénario défavorable : ce type de scénario s'est produit pour un investissement entre Décembre 2019 et Décembre 2022</t>
  </si>
  <si>
    <t>Scénario intermédiaire : ce type de scénario s'est produit pour un investissement entre Juillet 2015 et Juillet 2018</t>
  </si>
  <si>
    <t>Scénario défavorable : ce type de scénario s'est produit pour un investissement entre Mai 2015 et Mai 2020</t>
  </si>
  <si>
    <t>Scénario intermédiaire : ce type de scénario s'est produit pour un investissement entre Juillet 2018 et Juillet 2023</t>
  </si>
  <si>
    <t>Période de détention recommandée : 2 ans.</t>
  </si>
  <si>
    <t>Si vous sortez après 2 ans.</t>
  </si>
  <si>
    <t>Scénario défavorable : ce type de scénario s'est produit pour un investissement entre Mars 2018 et Mars 2020</t>
  </si>
  <si>
    <t>Scénario intermédiaire : ce type de scénario s'est produit pour un investissement entre Novembre 2016 et Novembre 2018</t>
  </si>
  <si>
    <t>Scénario favorable : ce type de scénario s'est produit pour un investissement entre Septembre 2022 et Septembre 2024</t>
  </si>
  <si>
    <t>Scénario défavorable : ce type de scénario s'est produit pour un investissement entre Octobre 2017 et Octobre 2022</t>
  </si>
  <si>
    <t>Scénario intermédiaire : ce type de scénario s'est produit pour un investissement entre Janvier 2017 et Janvier 2022</t>
  </si>
  <si>
    <t>Scénario intermédiaire : ce type de scénario s'est produit pour un investissement entre Avril 2019 et Avril 2021</t>
  </si>
  <si>
    <t>Scénario favorable : ce type de scénario s'est produit pour un investissement entre Mars 2020 et Mars 2022</t>
  </si>
  <si>
    <t>Scénario intermédiaire : ce type de scénario s'est produit pour un investissement entre Octobre 2016 et Octobre 2019</t>
  </si>
  <si>
    <t>Scénario intermédiaire : ce type de scénario s'est produit pour un investissement entre Février 2017 et Février 2020</t>
  </si>
  <si>
    <t>Scénario intermédiaire : ce type de scénario s'est produit pour un investissement entre Avril 2016 et Avril 2021</t>
  </si>
  <si>
    <t>Scénario intermédiaire : ce type de scénario s'est produit pour un investissement entre Mars 2016 et Mars 2019</t>
  </si>
  <si>
    <t>Scénario défavorable : ce type de scénario s'est produit pour un investissement entre Juillet 2015 et Juillet 2020</t>
  </si>
  <si>
    <t>Scénario intermédiaire : ce type de scénario s'est produit pour un investissement entre Mai 2018 et Mai 2021</t>
  </si>
  <si>
    <t>Scénario intermédiaire : ce type de scénario s'est produit pour un investissement entre Décembre 2016 et Décembre 2021</t>
  </si>
  <si>
    <t>Scénario intermédiaire : ce type de scénario s'est produit pour un investissement entre Décembre 2019 et Décembre 2021</t>
  </si>
  <si>
    <t>Scénario intermédiaire : ce type de scénario s'est produit pour un investissement entre Février 2022 et Février 2025</t>
  </si>
  <si>
    <t>Scénario défavorable : ce type de scénario s'est produit pour un investissement entre Avril 2017 et Avril 2020</t>
  </si>
  <si>
    <t>Scénario intermédiaire : ce type de scénario s'est produit pour un investissement entre Mars 2018 et Mars 2021</t>
  </si>
  <si>
    <t xml:space="preserve">Il n'existe aucun rendement minimal garanti. </t>
  </si>
  <si>
    <t>6 670 EUR</t>
  </si>
  <si>
    <t>8 330 EUR</t>
  </si>
  <si>
    <t>8 140 EUR</t>
  </si>
  <si>
    <t>10 500 EUR</t>
  </si>
  <si>
    <t>12 610 EUR</t>
  </si>
  <si>
    <t>12 730 EUR</t>
  </si>
  <si>
    <t>Scénario défavorable : ce type de scénario s'est produit pour un investissement entre mai 2017 et mai 2020.</t>
  </si>
  <si>
    <t>6 640 EUR</t>
  </si>
  <si>
    <t>7 810 EUR</t>
  </si>
  <si>
    <t>7 390 EUR</t>
  </si>
  <si>
    <t>8 200 EUR</t>
  </si>
  <si>
    <t>8 880EUR</t>
  </si>
  <si>
    <t>8 930 EUR</t>
  </si>
  <si>
    <t>12 280 EUR</t>
  </si>
  <si>
    <t>Scénario défavorable : ce type de scénario s'est produit pour un investissement entre Avril 2017 et Avril 2020.</t>
  </si>
  <si>
    <t>Scénario intermédiaire : ce type de scénario s'est produit pour un investissement entre Août 2019 et Août 2022.</t>
  </si>
  <si>
    <t>Scénario favorable : ce type de scénario s'est produit pour un investissement entre Décembre 2018 et Décembre 2021.</t>
  </si>
  <si>
    <t>8 880 EUR</t>
  </si>
  <si>
    <t>5 540 EUR</t>
  </si>
  <si>
    <t>12 550 EUR</t>
  </si>
  <si>
    <t>11 360 EUR</t>
  </si>
  <si>
    <t>4 510 EUR</t>
  </si>
  <si>
    <t>4020 EUR</t>
  </si>
  <si>
    <t>6 890 EUR</t>
  </si>
  <si>
    <t>8 050 EUR</t>
  </si>
  <si>
    <t>19 520 EUR</t>
  </si>
  <si>
    <t>18 970 EUR</t>
  </si>
  <si>
    <t>Scénario défavorable : ce type de scénario s'est produit pour un investissement entre octobre 2021 et mai 2025.</t>
  </si>
  <si>
    <t>Scénario favorable : ce type de scénario s'est produit pour un investissement entre mars 2016 et mars 2021.</t>
  </si>
  <si>
    <t>14 480 EUR</t>
  </si>
  <si>
    <t>Scénario défavorable : ce type de scénario s'est produit pour un investissement entre octobre 2021 et juin 2025.</t>
  </si>
  <si>
    <t>3 990 EUR</t>
  </si>
  <si>
    <t>8 250 EUR</t>
  </si>
  <si>
    <t>10 760 EUR</t>
  </si>
  <si>
    <t>14 070 EUR</t>
  </si>
  <si>
    <t>18 400 EUR</t>
  </si>
  <si>
    <t>Scénario défavorable : ce type de scénario s'est produit pour un investissement entre mars 2024 et mai 2025.</t>
  </si>
  <si>
    <t>3 560 EUR</t>
  </si>
  <si>
    <t>Scénario défavorable : ce type de scénario s'est produit pour un investissement entre juin 2024 et juin 2025.</t>
  </si>
  <si>
    <t>7 460 EUR</t>
  </si>
  <si>
    <t>7 780 EUR</t>
  </si>
  <si>
    <t>Scénario défavorable : ce type de scénario s'est produit pour un investissement entre décembre 2019 et décembre 2022.</t>
  </si>
  <si>
    <t>Scénario favorable : ce type de scénario s'est produit pour un investissement entre mai 2022 et mai 2025.</t>
  </si>
  <si>
    <t>Scénario intermédiaire : ce type de scénario s'est produit pour un investissement entre décembre 2021 et décembre 2024.</t>
  </si>
  <si>
    <t>Scénario favorable : ce type de scénario s'est produit pour un investissement entre juin 2022 et juin 2025.</t>
  </si>
  <si>
    <t xml:space="preserve"> </t>
  </si>
  <si>
    <t>Scénario intermédiaire : ce type de scénario s'est produit pour un investissement entre Février 2018 et Février 2021</t>
  </si>
  <si>
    <t>Scénario intermédiaire : ce type de scénario s'est produit pour un investissement entre Avril 2016 et Avril 2019</t>
  </si>
  <si>
    <t>Scénario défavorable : ce type de scénario s'est produit pour un investissement entre Juin 2015 et Juin 2020</t>
  </si>
  <si>
    <t>Scénario intermédiaire : ce type de scénario s'est produit pour un investissement entre Septembre 2018 et Septembre 2023</t>
  </si>
  <si>
    <t>Scénario intermédiaire : ce type de scénario s'est produit pour un investissement entre Octobre 2017 et Octobre 2020</t>
  </si>
  <si>
    <t>Scénario intermédiaire : ce type de scénario s'est produit pour un investissement entre Mars 2020 et Mars 2023</t>
  </si>
  <si>
    <t>Scénario favorable : ce type de scénario s'est produit pour un investissement entre Juin 2022 et Juin 2025</t>
  </si>
  <si>
    <t>Scénario défavorable : ce type de scénario s'est produit pour un investissement entre Octobre 2021 et Juillet 2025</t>
  </si>
  <si>
    <t>Scénario intermédiaire : ce type de scénario s'est produit pour un investissement entre Avril 2019 et Avril 2024</t>
  </si>
  <si>
    <t>Scénario favorable : ce type de scénario s'est produit pour un investissement entre Mars 2016 et Mars 2021</t>
  </si>
  <si>
    <t>Scénario défavorable : ce type de scénario s'est produit pour un investissement entre Juin 2024 et Juillet 2025</t>
  </si>
  <si>
    <t>Scénario intermédiaire : ce type de scénario s'est produit pour un investissement entre Mars 2017 et Mars 2022</t>
  </si>
  <si>
    <t>Scénario intermédiaire : ce type de scénario s'est produit pour un investissement entre Juin 2018 et Juin 2021</t>
  </si>
  <si>
    <t>Scénario intermédiaire : ce type de scénario s'est produit pour un investissement entre Juin 2022 et Juin 2024</t>
  </si>
  <si>
    <t>Scénario intermédiaire : ce type de scénario s'est produit pour un investissement entre Juillet 2019 et Juillet 2024</t>
  </si>
  <si>
    <t>Scénario intermédiaire : ce type de scénario s'est produit pour un investissement entre Octobre 2020 et Octobre 2023</t>
  </si>
  <si>
    <t>Scénario intermédiaire : ce type de scénario s'est produit pour un investissement entre Juin 2019 et Juin 2022</t>
  </si>
  <si>
    <t>Scénario intermédiaire : ce type de scénario s'est produit pour un investissement entre Mai 2016 et Mai 2021</t>
  </si>
  <si>
    <t>Scénario intermédiaire : ce type de scénario s'est produit pour un investissement entre Août 2019 et Août 2022</t>
  </si>
  <si>
    <t>Scénario intermédiaire : ce type de scénario s'est produit pour un investissement entre Décembre 2021 et Décembre 2024.</t>
  </si>
  <si>
    <t>Scénario intermédiaire : ce type de scénario s'est produit pour un investissement entre Novembre 2015 et Novembre 2018</t>
  </si>
  <si>
    <t>Scénario défavorable : ce type de scénario s'est produit pour un investissement entre Octobre 2021 et Août 2025</t>
  </si>
  <si>
    <t>Scénario défavorable : ce type de scénario s'est produit pour un investissement entre Octobre 2015 et Octobre 2020</t>
  </si>
  <si>
    <t>Scénario intermédiaire : ce type de scénario s'est produit pour un investissement entre Octobre 2018 et Octobre 2023</t>
  </si>
  <si>
    <t>Scénario défavorable : ce type de scénario s'est produit pour un investissement entre Juin 2024 et Août 2025</t>
  </si>
  <si>
    <t>Scénario intermédiaire : ce type de scénario s'est produit pour un investissement entre Novembre 2015 et Novembre 2020</t>
  </si>
  <si>
    <t>Scénario défavorable : ce type de scénario s'est produit pour un investissement entre Avril 2018 et Avril 2023</t>
  </si>
  <si>
    <t>Scénario intermédiaire : ce type de scénario s'est produit pour un investissement entre Janvier 2019 et Janvier 2024</t>
  </si>
  <si>
    <t>Scénario intermédiaire : ce type de scénario s'est produit pour un investissement entre Mars 2022 et Mars 2025</t>
  </si>
  <si>
    <t>Scénario intermédiaire : ce type de scénario s'est produit pour un investissement entre Décembre 2015 et Décembre 2020</t>
  </si>
  <si>
    <t>Scénario intermédiaire : ce type de scénario s'est produit pour un investissement entre Novembre 2020 et Novembre 2023</t>
  </si>
  <si>
    <t>Scénario intermédiaire : ce type de scénario s'est produit pour un investissement entre Août 2016 et Août 2021</t>
  </si>
  <si>
    <t>Scénario intermédiaire : ce type de scénario s'est produit pour un investissement entre Juillet 2017 et Juillet 2020</t>
  </si>
  <si>
    <t>Scénario intermédiaire : ce type de scénario s'est produit pour un investissement entre Septembre 2017 et Septembre 2020</t>
  </si>
  <si>
    <t>Scénario favorable : ce type de scénario s'est produit pour un investissement entre Août 2022 et Août 2025</t>
  </si>
  <si>
    <t>Scénario défavorable : ce type de scénario s'est produit pour un investissement entre Octobre 2021 et Septembre 2025</t>
  </si>
  <si>
    <t>Scénario défavorable : ce type de scénario s'est produit pour un investissement entre Juin 2024 et Septembre 2025</t>
  </si>
  <si>
    <t>Scénario intermédiaire : ce type de scénario s'est produit pour un investissement entre Août 2020 et Août 2023</t>
  </si>
  <si>
    <t>FR0014011S56 - Ficogest</t>
  </si>
  <si>
    <t>4 700 EUR</t>
  </si>
  <si>
    <t>7 970 EUR</t>
  </si>
  <si>
    <t>13 130 EUR</t>
  </si>
  <si>
    <t>13 050 EUR</t>
  </si>
  <si>
    <t>16 390 EUR</t>
  </si>
  <si>
    <t>Scénario défavorable : ce type de scénario s'est produit pour un investissement entre octobre 2024 et octobre 2025.</t>
  </si>
  <si>
    <t>Scénario favorable : ce type de scénario s'est produit pour un investissement entre Septembre 2022 et Septembre 2025</t>
  </si>
  <si>
    <t>Scénario défavorable : ce type de scénario s'est produit pour un investissement entre Octobre 2021 et Octobre 2025</t>
  </si>
  <si>
    <t>Scénario intermédiaire : ce type de scénario s'est produit pour un investissement entre Septembre 2016 et Septembre 2021</t>
  </si>
  <si>
    <t>Scénario favorable : ce type de scénario s'est produit pour un investissement entre Octobre 2020 et Octobre 2025</t>
  </si>
  <si>
    <t>Scénario défavorable : ce type de scénario s'est produit pour un investissement entre Septembre 2017 et Septembre 2022</t>
  </si>
  <si>
    <t>Scénario intermédiaire : ce type de scénario s'est produit pour un investissement entre Mars 2019 et Mars 2024</t>
  </si>
  <si>
    <t>5 530 EUR</t>
  </si>
  <si>
    <t>Scénario défavorable : ce type de scénario s'est produit pour un investissement entre Octobre 2024 et Octobre 2025</t>
  </si>
  <si>
    <t>Scénario intermédiaire : ce type de scénario s'est produit pour un investissement entre Novembre 2016 et Novembre 2021</t>
  </si>
  <si>
    <t>Scénario favorable : ce type de scénario s'est produit pour un investissement entre Octobre 2022 et Octobre 2025</t>
  </si>
  <si>
    <t>Scénario défavorable : ce type de scénario s'est produit pour un investissement entre Octobre 2021 et Novembre 2025</t>
  </si>
  <si>
    <t>Scénario intermédiaire : ce type de scénario s'est produit pour un investissement entre Juin 2016 et Juin 2021</t>
  </si>
  <si>
    <t>Scénario intermédiaire : ce type de scénario s'est produit pour un investissement entre Septembre 2021 et Septembre 2024</t>
  </si>
  <si>
    <t>Scénario intermédiaire : ce type de scénario s'est produit pour un investissement entre Juillet 2018 et Juillet 2021</t>
  </si>
  <si>
    <t>Scénario intermédiaire : ce type de scénario s'est produit pour un investissement entre Juillet 2021 et Juillet 2024</t>
  </si>
  <si>
    <t>13 230 EUR</t>
  </si>
  <si>
    <t>Scénario défavorable : ce type de scénario s'est produit pour un investissement entre décembre 2024 et décembre 2025.</t>
  </si>
  <si>
    <t>Scénario intermédiaire : ce type de scénario s'est produit pour un investissement entre Décembre 2016 et Décembre 2019</t>
  </si>
  <si>
    <t>Scénario intermédiaire : ce type de scénario s'est produit pour un investissement entre Juillet 2016 et Juillet 2021</t>
  </si>
  <si>
    <t>Scénario intermédiaire : ce type de scénario s'est produit pour un investissement entre Mai 2021 et Mai 2024</t>
  </si>
  <si>
    <t>Scénario intermédiaire : ce type de scénario s'est produit pour un investissement entre Août 2016 et Août 2019</t>
  </si>
  <si>
    <t>Scénario intermédiaire : ce type de scénario s'est produit pour un investissement entre Mai 2016 et Mai 2019</t>
  </si>
  <si>
    <t>Scénario favorable : ce type de scénario s'est produit pour un investissement entre Décembre 2022 et Décembre 2025</t>
  </si>
  <si>
    <t>Scénario intermédiaire : ce type de scénario s'est produit pour un investissement entre Juillet 2019 et Juillet 2022</t>
  </si>
  <si>
    <t>Scénario défavorable : ce type de scénario s'est produit pour un investissement entre Octobre 2021 et Décembre 2025</t>
  </si>
  <si>
    <t>Scénario défavorable : ce type de scénario s'est produit pour un investissement entre Décembre 2024 et Décembre 2025</t>
  </si>
  <si>
    <t>Scénario intermédiaire : ce type de scénario s'est produit pour un investissement entre Octobre 2019 et Octobre 2024</t>
  </si>
  <si>
    <t>Scénario intermédiaire : ce type de scénario s'est produit pour un investissement entre Mai 2022 et Mai 2025</t>
  </si>
  <si>
    <t>Scénario intermédiaire : ce type de scénario s'est produit pour un investissement entre Avril 2022 et Avril 2025</t>
  </si>
  <si>
    <t>Scénario intermédiaire : ce type de scénario s'est produit pour un investissement entre Novembre 2019 et Novembre 2022</t>
  </si>
  <si>
    <t>Les scénarios de performance ont été calculés d'après l'historique de performance du fonds .</t>
  </si>
  <si>
    <t>11 430 EUR</t>
  </si>
  <si>
    <t>Scénario intermédiaire : ce type de scénario s'est produit pour un investissement entre août 2020 et août 2023.</t>
  </si>
  <si>
    <t>Scénario intermédiaire : ce type de scénario s'est produit pour un investissement entre Septembre 2016 et Septembre 2019</t>
  </si>
  <si>
    <t>Scénario intermédiaire : ce type de scénario s'est produit pour un investissement entre Février 2020 et Février 2023</t>
  </si>
  <si>
    <t>Scénario intermédiaire : ce type de scénario s'est produit pour un investissement entre Janvier 2016 et Janvier 2021</t>
  </si>
  <si>
    <t>Scénario défavorable : ce type de scénario s'est produit pour un investissement entre Octobre 2021 et Janvier 2026</t>
  </si>
  <si>
    <t>Scénario défavorable : ce type de scénario s'est produit pour un investissement entre Janvier 2025 et Janvier 2026</t>
  </si>
  <si>
    <t>Scénario intermédiaire : ce type de scénario s'est produit pour un investissement entre Janvier 2021 et Janvier 2026</t>
  </si>
  <si>
    <t>Scénario intermédiaire : ce type de scénario s'est produit pour un investissement entre Janvier 2016 et Janvier 2019</t>
  </si>
  <si>
    <t>Scénario intermédiaire : ce type de scénario s'est produit pour un investissement entre Juin 2021 et Juin 2024</t>
  </si>
  <si>
    <t>13 200 EUR</t>
  </si>
  <si>
    <t>Scénario intermédiaire : ce type de scénario s'est produit pour un investissement entre janvier 2020 et janvier 2025.</t>
  </si>
  <si>
    <t>Scénario défavorable : ce type de scénario s'est produit pour un investissement entre Octobre 2021 et Février 2026</t>
  </si>
  <si>
    <t>Scénario intermédiaire : ce type de scénario s'est produit pour un investissement entre Novembre 2018 et Novembre 2023</t>
  </si>
  <si>
    <t>Scénario défavorable : ce type de scénario s'est produit pour un investissement entre Janvier 2025 et Février 2026</t>
  </si>
  <si>
    <t>Scénario intermédiaire : ce type de scénario s'est produit pour un investissement entre Décembre 2023 et Décembre 2025</t>
  </si>
  <si>
    <t>Scénario intermédiaire : ce type de scénario s'est produit pour un investissement entre Janvier 2017 et Janvier 2020</t>
  </si>
  <si>
    <t>Scénario intermédiaire : ce type de scénario s'est produit pour un investissement entre Janvier 2020 et Janvier 2023</t>
  </si>
  <si>
    <t>Scénario défavorable : ce type de scénario s'est produit pour un investissement entre Février 2025 et Mars 2026</t>
  </si>
  <si>
    <t>Scénario intermédiaire : ce type de scénario s'est produit pour un investissement entre Octobre 2016 et Octobre 2021</t>
  </si>
  <si>
    <t>Scénario défavorable : ce type de scénario s'est produit pour un investissement entre Janvier 2025 et Mars 2026</t>
  </si>
  <si>
    <t>Scénario intermédiaire : ce type de scénario s'est produit pour un investissement entre Mai 2023 et Mai 2025</t>
  </si>
  <si>
    <t>Scénario intermédiaire : ce type de scénario s'est produit pour un investissement entre Janvier 2024 et Janvier 2026</t>
  </si>
  <si>
    <t>Scénario favorable : ce type de scénario s'est produit pour un investissement entre Février 2023 et Février 2026</t>
  </si>
  <si>
    <t>Scénario intermédiaire : ce type de scénario s'est produit pour un investissement entre Mars 2021 et Mars 2024</t>
  </si>
  <si>
    <t>Scénario intermédiaire : ce type de scénario s'est produit pour un investissement entre Janvier 2020 et Janvier 2025</t>
  </si>
  <si>
    <t>7 670 EUR</t>
  </si>
  <si>
    <t>7 820 EUR</t>
  </si>
  <si>
    <t>13 390 EUR</t>
  </si>
  <si>
    <t>13 470 EUR</t>
  </si>
  <si>
    <t>Exemple d'investissement : 10 000 EUR</t>
  </si>
  <si>
    <t>Scénario défavorable : ce type de scénario s'est produit pour un investissement entre Janvier 2025 et Mars 2026.</t>
  </si>
  <si>
    <t>Scénario intermédiaire : ce type de scénario s'est produit pour un investissement entre Mars 2019 et Mars 2024.</t>
  </si>
  <si>
    <t>Scénario favorable : ce type de scénario s'est produit pour un investissement entre Mars 2020 et Mars 2025.</t>
  </si>
  <si>
    <t>Scénario intermédiaire : ce type de scénario s'est produit pour un investissement entre Juillet 2018 et Juillet 2021.</t>
  </si>
  <si>
    <t>Scénario défavorable : ce type de scénario s'est produit pour un investissement entre Octobre 2021 et Avril 2026</t>
  </si>
  <si>
    <t>Scénario favorable : ce type de scénario s'est produit pour un investissement entre Octobre 2016 et Octobre 2021</t>
  </si>
  <si>
    <t>Scénario intermédiaire : ce type de scénario s'est produit pour un investissement entre Novembre 2016 et Novembre 2018.</t>
  </si>
  <si>
    <t>Scénario intermédiaire : ce type de scénario s'est produit pour un investissement entre Avril 2019 et Avril 2022.</t>
  </si>
  <si>
    <t>7 520 EUR</t>
  </si>
  <si>
    <t>7 480 EUR</t>
  </si>
  <si>
    <t>7 980 EUR</t>
  </si>
  <si>
    <t>10 340 EUR</t>
  </si>
  <si>
    <t>Scénario défavorable : ce type de scénario s'est produit pour un investissement entre Mai 2017 et Mai 2020.</t>
  </si>
  <si>
    <t>Scénario intermédiaire : ce type de scénario s'est produit pour un investissement entre Novembre 2016 et Novembre 2019.</t>
  </si>
  <si>
    <t>Scénario favorable : ce type de scénario s'est produit pour un investissement entre Mars 2020 et Mars 2023.</t>
  </si>
  <si>
    <t>Période de détention recommandée : 0 ans.</t>
  </si>
  <si>
    <t>Si vous sortez après 0 ans.</t>
  </si>
  <si>
    <t xml:space="preserve">Scénario défavorable : ce type de scénario s'est produit pour un investissement entre Janvier 2025 et Avril 2026. </t>
  </si>
  <si>
    <t xml:space="preserve">Scénario intermédiaire : ce type de scénario s'est produit pour un investissement entre Juillet 2019 et Juillet 2024. </t>
  </si>
  <si>
    <t xml:space="preserve">Scénario favorable : ce type de scénario s'est produit pour un investissement entre Mars 2020 et Mars 2025. </t>
  </si>
  <si>
    <t>Scénario intermédiaire : ce type de scénario s'est produit pour un investissement entre Mars 2021 et Mars 2026</t>
  </si>
  <si>
    <t>Scénario intermédiaire : ce type de scénario s'est produit pour un investissement entre Mars 2023 et Mars 2026</t>
  </si>
  <si>
    <t>Scénario défavorable : ce type de scénario s'est produit pour un investissement entre Décembre 2019 et Décembre 2022.</t>
  </si>
  <si>
    <t xml:space="preserve">Scénario intermédiaire : ce type de scénario s'est produit pour un investissement entre Août 2016 et Août 2029. </t>
  </si>
  <si>
    <t xml:space="preserve">Scénario favorable : ce type de scénario s'est produit pour un investissement entre Février 2023 et Février 2026. </t>
  </si>
  <si>
    <t>Scénario défavorable : ce type de scénario s'est produit pour un investissement entre Mars 2021 et Mars 2026</t>
  </si>
  <si>
    <t>Scénario intermédiaire : ce type de scénario s'est produit pour un investissement entre Août 2020 et Août 2025</t>
  </si>
  <si>
    <t>Scénario intermédiaire : ce type de scénario s'est produit pour un investissement entre Novembre 2019 et Novembre 2024</t>
  </si>
  <si>
    <t>Scénario intermédiaire : ce type de scénario s'est produit pour un investissement entre Janvier 2020 et Janvier 2022</t>
  </si>
  <si>
    <t xml:space="preserve">Scénario défavorable : ce type de scénario s'est produit pour un investissement entre Avril 2017 et Avril 2020. </t>
  </si>
  <si>
    <t xml:space="preserve">Scénario intermédiaire : ce type de scénario s'est produit pour un investissement entre Avril 2019 et Avril 2022. </t>
  </si>
  <si>
    <t xml:space="preserve">Scénario favorable : ce type de scénario s'est produit pour un investissement entre Décembre 2018 et Décembre 2021. </t>
  </si>
  <si>
    <t>10 380 EUR</t>
  </si>
  <si>
    <t>Scénario intermédiaire : ce type de scénario s'est produit pour un investissement entre Mars 2023 et Mars 2025</t>
  </si>
  <si>
    <t>Scénario intermédiaire : ce type de scénario s'est produit pour un investissement entre Janvier 2019 et Janvier 2021</t>
  </si>
  <si>
    <t>11 410 EUR</t>
  </si>
  <si>
    <t xml:space="preserve">Scénario défavorable : ce type de scénario s'est produit pour un investissement entre Mars 2017 et Mars 2020. </t>
  </si>
  <si>
    <t xml:space="preserve">Scénario intermédiaire : ce type de scénario s'est produit pour un investissement entre Juin 2016 et Juin 2019. </t>
  </si>
  <si>
    <t>Scénario intermédiaire : ce type de scénario s'est produit pour un investissement entre Août 2022 et Août 2025</t>
  </si>
  <si>
    <t>Scénario favorable : ce type de scénario s'est produit pour un investissement entre Juin 2023 et Juin 2026</t>
  </si>
  <si>
    <t>Scénario défavorable : ce type de scénario s'est produit pour un investissement entre Janvier 2025 et Mai 2026</t>
  </si>
  <si>
    <t>Scénario intermédiaire : ce type de scénario s'est produit pour un investissement entre Février 2021 et Février 2026</t>
  </si>
  <si>
    <t>Scénario intermédiaire : ce type de scénario s'est produit pour un investissement entre Juin 2022 et Juin 2025</t>
  </si>
  <si>
    <t>Scénario défavorable : ce type de scénario s'est produit pour un investissement entre Octobre 2021 et Juin 2026</t>
  </si>
  <si>
    <t>Scénario intermédiaire : ce type de scénario s'est produit pour un investissement entre Août 2018 et Août 2023</t>
  </si>
  <si>
    <t>Scénario intermédiaire : ce type de scénario s'est produit pour un investissement entre Décembre 2019 et Décembre 2024</t>
  </si>
  <si>
    <t>Scénario intermédiaire : ce type de scénario s'est produit pour un investissement entre Avril 2020 et Avril 2025</t>
  </si>
  <si>
    <t>Scénario intermédiaire : ce type de scénario s'est produit pour un investissement entre Avril 2019 et Avril 2022</t>
  </si>
  <si>
    <t>Scénario intermédiaire : ce type de scénario s'est produit pour un investissement entre Juin 2024 et Juin 2026</t>
  </si>
  <si>
    <t>Scénario intermédiaire : ce type de scénario s'est produit pour un investissement entre Juin 2016 et Juin 2019</t>
  </si>
  <si>
    <t>Scénario intermédiaire : ce type de scénario s'est produit pour un investissement entre Décembre 2020 et Décembre 2023</t>
  </si>
  <si>
    <t>Scénario défavorable : ce type de scénario s'est produit pour un investissement entre Janvier 2025 et Juin 2026</t>
  </si>
  <si>
    <t>Scénario intermédiaire : ce type de scénario s'est produit pour un investissement entre Septembre 2019 et Septembre 2024</t>
  </si>
  <si>
    <t>Scénario intermédiaire : ce type de scénario s'est produit pour un investissement entre Août 2017 et Août 2020</t>
  </si>
  <si>
    <t>Scénario défavorable : ce type de scénario s'est produit pour un investissement entre Octobre 2021 et Juillet 2026</t>
  </si>
  <si>
    <t>Scénario intermédiaire : ce type de scénario s'est produit pour un investissement entre Décembre 2017 et Décembre 2019</t>
  </si>
  <si>
    <t>13 090 EUR</t>
  </si>
  <si>
    <t>15 730 EUR</t>
  </si>
  <si>
    <t xml:space="preserve">Scénario défavorable : ce type de scénario s'est produit pour un investissement entre Janvier 2025 et Juillet 2026. </t>
  </si>
  <si>
    <t xml:space="preserve">Scénario intermédiaire : ce type de scénario s'est produit pour un investissement entre Janvier 2019 et Janvier 2024. </t>
  </si>
  <si>
    <t>Scénario intermédiaire : ce type de scénario s'est produit pour un investissement entre Avril 2018 et Avril 2021</t>
  </si>
  <si>
    <t xml:space="preserve">Scénario défavorable : ce type de scénario s'est produit pour un investissement entre Décembre 2019 et Décembre 2022. </t>
  </si>
  <si>
    <t xml:space="preserve">Scénario intermédiaire : ce type de scénario s'est produit pour un investissement entre Août 2017 et Août 2020. </t>
  </si>
  <si>
    <t>Scénario défavorable : ce type de scénario s'est produit pour un investissement entre Octobre 2021 et Août 2026</t>
  </si>
  <si>
    <t>Scénario intermédiaire : ce type de scénario s'est produit pour un investissement entre Avril 2017 et Avril 2019</t>
  </si>
  <si>
    <t>Scénario intermédiaire : ce type de scénario s'est produit pour un investissement entre Février 2020 et Février 2022</t>
  </si>
  <si>
    <t>11 490 EUR</t>
  </si>
  <si>
    <t xml:space="preserve">Scénario intermédiaire : ce type de scénario s'est produit pour un investissement entre Novembre 2016 et Novembre 2019. </t>
  </si>
  <si>
    <t xml:space="preserve">Scénario défavorable : ce type de scénario s'est produit pour un investissement entre Septembre 2025 et Septembre 2026. </t>
  </si>
  <si>
    <t>Scénario intermédiaire : ce type de scénario s'est produit pour un investissement entre Mai 2021 et Mai 2026.</t>
  </si>
  <si>
    <t>Scénario intermédiaire : ce type de scénario s'est produit pour un investissement entre Avril 2018 et Avril 2021.</t>
  </si>
  <si>
    <t>Scénario intermédiaire : ce type de scénario s'est produit pour un investissement entre Mars 2021 et Mars 2024.</t>
  </si>
  <si>
    <t>Scénario intermédiaire : ce type de scénario s'est produit pour un investissement entre Février 2017 et Février 2020.</t>
  </si>
  <si>
    <t xml:space="preserve">Scénario intermédiaire : ce type de scénario s'est produit pour un investissement entre Décembre 2017 et Décembre 2020. </t>
  </si>
  <si>
    <t>Scénario défavorable : ce type de scénario s'est produit pour un investissement entre Octobre 2021 et Septembre 2026</t>
  </si>
  <si>
    <t>Scénario intermédiaire : ce type de scénario s'est produit pour un investissement entre Juin 2019 et Juin 2024</t>
  </si>
  <si>
    <t>Scénario intermédiaire : ce type de scénario s'est produit pour un investissement entre Juin 2018 et Juin 2021.</t>
  </si>
  <si>
    <t>Scénario intermédiaire : ce type de scénario s'est produit pour un investissement entre Juin 2019 et Juin 2022.</t>
  </si>
  <si>
    <t>Scénario intermédiaire : ce type de scénario s'est produit pour un investissement entre Mars 2023 et Mars 2025.</t>
  </si>
  <si>
    <t>Scénario intermédiaire : ce type de scénario s'est produit pour un investissement entre Février 2020 et Février 2022.</t>
  </si>
  <si>
    <t xml:space="preserve">Scénario intermédiaire : ce type de scénario s'est produit pour un investissement entre Mars 2022 et Mars 2025. </t>
  </si>
  <si>
    <t>Scénario intermédiaire : ce type de scénario s'est produit pour un investissement entre Décembre 2020 et Décembre 2023.</t>
  </si>
  <si>
    <t>Scénario intermédiaire : ce type de scénario s'est produit pour un investissement entre Octobre 2016 et Octobre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</si>
</sst>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43" formatCode="_-* #,##0.00_-;\-* #,##0.00_-;_-* &quot;-&quot;??_-;_-@_-"/>
    <numFmt numFmtId="164" formatCode="_(* #,##0.00_);_(* \(#,##0.00\);_(* &quot;-&quot;??_);_(@_)"/>
    <numFmt numFmtId="165" formatCode="0.000%"/>
    <numFmt numFmtId="166" formatCode="0.0000%"/>
    <numFmt numFmtId="167" formatCode="#\ ##0\ [$EUR]"/>
    <numFmt numFmtId="168" formatCode="_-* #,##0.00\ _€_-;\-* #,##0.00\ _€_-;_-* &quot;-&quot;??\ _€_-;_-@_-"/>
  </numFmts>
  <fonts count="51" x14ac:knownFonts="1">
    <font>
      <sz val="11"/>
      <color theme="1"/>
      <name val="Calibri"/>
      <family val="2"/>
      <scheme val="minor"/>
    </font>
    <font>
      <sz val="11"/>
      <color theme="1"/>
      <name val="Calibri"/>
      <family val="2"/>
      <scheme val="minor"/>
    </font>
    <font>
      <b/>
      <sz val="8"/>
      <color rgb="FF00B0F0"/>
      <name val="Calibri"/>
      <family val="2"/>
      <scheme val="minor"/>
    </font>
    <font>
      <b/>
      <sz val="10"/>
      <color theme="0"/>
      <name val="Calibri"/>
      <family val="2"/>
      <scheme val="minor"/>
    </font>
    <font>
      <b/>
      <sz val="8"/>
      <color theme="0"/>
      <name val="Calibri"/>
      <family val="2"/>
      <scheme val="minor"/>
    </font>
    <font>
      <b/>
      <sz val="8"/>
      <color theme="0"/>
      <name val="Calibri"/>
      <family val="2"/>
    </font>
    <font>
      <sz val="11"/>
      <color indexed="8"/>
      <name val="Calibri"/>
      <family val="2"/>
    </font>
    <font>
      <b/>
      <sz val="8"/>
      <color theme="0"/>
      <name val="Arial"/>
      <family val="2"/>
    </font>
    <font>
      <b/>
      <sz val="8"/>
      <color theme="1"/>
      <name val="Arial"/>
      <family val="2"/>
    </font>
    <font>
      <sz val="8"/>
      <color theme="1"/>
      <name val="Arial"/>
      <family val="2"/>
    </font>
    <font>
      <b/>
      <sz val="8"/>
      <color theme="1"/>
      <name val="Calibri"/>
      <family val="2"/>
      <scheme val="minor"/>
    </font>
    <font>
      <b/>
      <sz val="10"/>
      <color theme="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u/>
      <sz val="11"/>
      <color theme="10"/>
      <name val="Calibri"/>
      <family val="2"/>
      <scheme val="minor"/>
    </font>
    <font>
      <sz val="10"/>
      <name val="Arial"/>
      <family val="2"/>
    </font>
    <font>
      <b/>
      <sz val="11"/>
      <color indexed="8"/>
      <name val="Calibri"/>
      <family val="2"/>
    </font>
    <font>
      <sz val="11"/>
      <color rgb="FF9C6500"/>
      <name val="Calibri"/>
      <family val="2"/>
      <scheme val="minor"/>
    </font>
    <font>
      <u/>
      <sz val="10"/>
      <color theme="10"/>
      <name val="Arial"/>
      <family val="2"/>
    </font>
    <font>
      <b/>
      <sz val="18"/>
      <color theme="3"/>
      <name val="Calibri Light"/>
      <family val="2"/>
      <scheme val="major"/>
    </font>
    <font>
      <sz val="11"/>
      <color indexed="9"/>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sz val="11"/>
      <color indexed="17"/>
      <name val="Calibri"/>
      <family val="2"/>
    </font>
    <font>
      <b/>
      <sz val="11"/>
      <color indexed="63"/>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b/>
      <sz val="8"/>
      <color rgb="FFFF0000"/>
      <name val="Arial"/>
      <family val="2"/>
    </font>
    <font>
      <sz val="11"/>
      <color theme="1"/>
      <name val="Calibri"/>
      <family val="2"/>
    </font>
    <font>
      <b/>
      <sz val="8"/>
      <name val="Calibri"/>
      <family val="2"/>
      <scheme val="minor"/>
    </font>
  </fonts>
  <fills count="68">
    <fill>
      <patternFill patternType="none"/>
    </fill>
    <fill>
      <patternFill patternType="gray125"/>
    </fill>
    <fill>
      <patternFill patternType="solid">
        <fgColor rgb="FF00206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39997558519241921"/>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rgb="FF92D050"/>
        <bgColor indexed="64"/>
      </patternFill>
    </fill>
    <fill>
      <patternFill patternType="solid">
        <fgColor theme="9"/>
        <bgColor indexed="64"/>
      </patternFill>
    </fill>
    <fill>
      <patternFill patternType="solid">
        <fgColor rgb="FFFFFF0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theme="4"/>
        <bgColor indexed="64"/>
      </patternFill>
    </fill>
    <fill>
      <patternFill patternType="solid">
        <fgColor rgb="FF2F75B5"/>
        <bgColor indexed="64"/>
      </patternFill>
    </fill>
  </fills>
  <borders count="33">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s>
  <cellStyleXfs count="255">
    <xf numFmtId="0" fontId="0" fillId="0" borderId="0"/>
    <xf numFmtId="164" fontId="1" fillId="0" borderId="0" applyFont="0" applyFill="0" applyBorder="0" applyAlignment="0" applyProtection="0"/>
    <xf numFmtId="9" fontId="1" fillId="0" borderId="0" applyFont="0" applyFill="0" applyBorder="0" applyAlignment="0" applyProtection="0"/>
    <xf numFmtId="0" fontId="6" fillId="0" borderId="0" applyFill="0" applyProtection="0"/>
    <xf numFmtId="43"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 fillId="21" borderId="0"/>
    <xf numFmtId="0" fontId="1" fillId="21" borderId="0"/>
    <xf numFmtId="0" fontId="1" fillId="21" borderId="0"/>
    <xf numFmtId="0" fontId="1" fillId="21" borderId="0"/>
    <xf numFmtId="0" fontId="1" fillId="21" borderId="0"/>
    <xf numFmtId="0" fontId="1" fillId="21" borderId="0"/>
    <xf numFmtId="0" fontId="1" fillId="21" borderId="0"/>
    <xf numFmtId="0" fontId="6" fillId="44" borderId="0"/>
    <xf numFmtId="0" fontId="1" fillId="25" borderId="0"/>
    <xf numFmtId="0" fontId="1" fillId="25" borderId="0"/>
    <xf numFmtId="0" fontId="1" fillId="25" borderId="0"/>
    <xf numFmtId="0" fontId="1" fillId="25" borderId="0"/>
    <xf numFmtId="0" fontId="1" fillId="25" borderId="0"/>
    <xf numFmtId="0" fontId="1" fillId="25" borderId="0"/>
    <xf numFmtId="0" fontId="1" fillId="25" borderId="0"/>
    <xf numFmtId="0" fontId="6" fillId="45" borderId="0"/>
    <xf numFmtId="0" fontId="1" fillId="29" borderId="0"/>
    <xf numFmtId="0" fontId="1" fillId="29" borderId="0"/>
    <xf numFmtId="0" fontId="1" fillId="29" borderId="0"/>
    <xf numFmtId="0" fontId="1" fillId="29" borderId="0"/>
    <xf numFmtId="0" fontId="1" fillId="29" borderId="0"/>
    <xf numFmtId="0" fontId="1" fillId="29" borderId="0"/>
    <xf numFmtId="0" fontId="1" fillId="29" borderId="0"/>
    <xf numFmtId="0" fontId="6" fillId="46" borderId="0"/>
    <xf numFmtId="0" fontId="1" fillId="33" borderId="0"/>
    <xf numFmtId="0" fontId="1" fillId="33" borderId="0"/>
    <xf numFmtId="0" fontId="1" fillId="33" borderId="0"/>
    <xf numFmtId="0" fontId="1" fillId="33" borderId="0"/>
    <xf numFmtId="0" fontId="1" fillId="33" borderId="0"/>
    <xf numFmtId="0" fontId="1" fillId="33" borderId="0"/>
    <xf numFmtId="0" fontId="1" fillId="33" borderId="0"/>
    <xf numFmtId="0" fontId="6" fillId="47" borderId="0"/>
    <xf numFmtId="0" fontId="1" fillId="37" borderId="0"/>
    <xf numFmtId="0" fontId="1" fillId="37" borderId="0"/>
    <xf numFmtId="0" fontId="1" fillId="37" borderId="0"/>
    <xf numFmtId="0" fontId="1" fillId="37" borderId="0"/>
    <xf numFmtId="0" fontId="1" fillId="37" borderId="0"/>
    <xf numFmtId="0" fontId="1" fillId="37" borderId="0"/>
    <xf numFmtId="0" fontId="1" fillId="37" borderId="0"/>
    <xf numFmtId="0" fontId="6" fillId="48" borderId="0"/>
    <xf numFmtId="0" fontId="1" fillId="41" borderId="0"/>
    <xf numFmtId="0" fontId="1" fillId="41" borderId="0"/>
    <xf numFmtId="0" fontId="1" fillId="41" borderId="0"/>
    <xf numFmtId="0" fontId="1" fillId="41" borderId="0"/>
    <xf numFmtId="0" fontId="1" fillId="41" borderId="0"/>
    <xf numFmtId="0" fontId="1" fillId="41" borderId="0"/>
    <xf numFmtId="0" fontId="1" fillId="41" borderId="0"/>
    <xf numFmtId="0" fontId="6" fillId="49" borderId="0"/>
    <xf numFmtId="0" fontId="1" fillId="22" borderId="0"/>
    <xf numFmtId="0" fontId="1" fillId="22" borderId="0"/>
    <xf numFmtId="0" fontId="1" fillId="22" borderId="0"/>
    <xf numFmtId="0" fontId="1" fillId="22" borderId="0"/>
    <xf numFmtId="0" fontId="1" fillId="22" borderId="0"/>
    <xf numFmtId="0" fontId="1" fillId="22" borderId="0"/>
    <xf numFmtId="0" fontId="1" fillId="22" borderId="0"/>
    <xf numFmtId="0" fontId="6" fillId="50" borderId="0"/>
    <xf numFmtId="0" fontId="1" fillId="26" borderId="0"/>
    <xf numFmtId="0" fontId="1" fillId="26" borderId="0"/>
    <xf numFmtId="0" fontId="1" fillId="26" borderId="0"/>
    <xf numFmtId="0" fontId="1" fillId="26" borderId="0"/>
    <xf numFmtId="0" fontId="1" fillId="26" borderId="0"/>
    <xf numFmtId="0" fontId="1" fillId="26" borderId="0"/>
    <xf numFmtId="0" fontId="1" fillId="26" borderId="0"/>
    <xf numFmtId="0" fontId="6" fillId="51" borderId="0"/>
    <xf numFmtId="0" fontId="1" fillId="30" borderId="0"/>
    <xf numFmtId="0" fontId="1" fillId="30" borderId="0"/>
    <xf numFmtId="0" fontId="1" fillId="30" borderId="0"/>
    <xf numFmtId="0" fontId="1" fillId="30" borderId="0"/>
    <xf numFmtId="0" fontId="1" fillId="30" borderId="0"/>
    <xf numFmtId="0" fontId="1" fillId="30" borderId="0"/>
    <xf numFmtId="0" fontId="1" fillId="30" borderId="0"/>
    <xf numFmtId="0" fontId="6" fillId="52" borderId="0"/>
    <xf numFmtId="0" fontId="1" fillId="34" borderId="0"/>
    <xf numFmtId="0" fontId="1" fillId="34" borderId="0"/>
    <xf numFmtId="0" fontId="1" fillId="34" borderId="0"/>
    <xf numFmtId="0" fontId="1" fillId="34" borderId="0"/>
    <xf numFmtId="0" fontId="1" fillId="34" borderId="0"/>
    <xf numFmtId="0" fontId="1" fillId="34" borderId="0"/>
    <xf numFmtId="0" fontId="1" fillId="34" borderId="0"/>
    <xf numFmtId="0" fontId="6" fillId="47" borderId="0"/>
    <xf numFmtId="0" fontId="1" fillId="38" borderId="0"/>
    <xf numFmtId="0" fontId="1" fillId="38" borderId="0"/>
    <xf numFmtId="0" fontId="1" fillId="38" borderId="0"/>
    <xf numFmtId="0" fontId="1" fillId="38" borderId="0"/>
    <xf numFmtId="0" fontId="1" fillId="38" borderId="0"/>
    <xf numFmtId="0" fontId="1" fillId="38" borderId="0"/>
    <xf numFmtId="0" fontId="1" fillId="38" borderId="0"/>
    <xf numFmtId="0" fontId="6" fillId="50" borderId="0"/>
    <xf numFmtId="0" fontId="1" fillId="42" borderId="0"/>
    <xf numFmtId="0" fontId="1" fillId="42" borderId="0"/>
    <xf numFmtId="0" fontId="1" fillId="42" borderId="0"/>
    <xf numFmtId="0" fontId="1" fillId="42" borderId="0"/>
    <xf numFmtId="0" fontId="1" fillId="42" borderId="0"/>
    <xf numFmtId="0" fontId="1" fillId="42" borderId="0"/>
    <xf numFmtId="0" fontId="1" fillId="42" borderId="0"/>
    <xf numFmtId="0" fontId="6" fillId="53" borderId="0"/>
    <xf numFmtId="0" fontId="25" fillId="23" borderId="0"/>
    <xf numFmtId="0" fontId="25" fillId="23" borderId="0"/>
    <xf numFmtId="0" fontId="33" fillId="54" borderId="0"/>
    <xf numFmtId="0" fontId="25" fillId="27" borderId="0"/>
    <xf numFmtId="0" fontId="25" fillId="27" borderId="0"/>
    <xf numFmtId="0" fontId="33" fillId="51" borderId="0"/>
    <xf numFmtId="0" fontId="25" fillId="31" borderId="0"/>
    <xf numFmtId="0" fontId="25" fillId="31" borderId="0"/>
    <xf numFmtId="0" fontId="33" fillId="52" borderId="0"/>
    <xf numFmtId="0" fontId="25" fillId="35" borderId="0"/>
    <xf numFmtId="0" fontId="25" fillId="35" borderId="0"/>
    <xf numFmtId="0" fontId="33" fillId="55" borderId="0"/>
    <xf numFmtId="0" fontId="25" fillId="39" borderId="0"/>
    <xf numFmtId="0" fontId="25" fillId="39" borderId="0"/>
    <xf numFmtId="0" fontId="33" fillId="56" borderId="0"/>
    <xf numFmtId="0" fontId="25" fillId="43" borderId="0"/>
    <xf numFmtId="0" fontId="25" fillId="43" borderId="0"/>
    <xf numFmtId="0" fontId="33" fillId="57" borderId="0"/>
    <xf numFmtId="0" fontId="25" fillId="20" borderId="0"/>
    <xf numFmtId="0" fontId="25" fillId="20" borderId="0"/>
    <xf numFmtId="0" fontId="33" fillId="58" borderId="0"/>
    <xf numFmtId="0" fontId="25" fillId="24" borderId="0"/>
    <xf numFmtId="0" fontId="25" fillId="24" borderId="0"/>
    <xf numFmtId="0" fontId="33" fillId="59" borderId="0"/>
    <xf numFmtId="0" fontId="25" fillId="28" borderId="0"/>
    <xf numFmtId="0" fontId="25" fillId="28" borderId="0"/>
    <xf numFmtId="0" fontId="33" fillId="60" borderId="0"/>
    <xf numFmtId="0" fontId="25" fillId="32" borderId="0"/>
    <xf numFmtId="0" fontId="25" fillId="32" borderId="0"/>
    <xf numFmtId="0" fontId="33" fillId="55" borderId="0"/>
    <xf numFmtId="0" fontId="25" fillId="36" borderId="0"/>
    <xf numFmtId="0" fontId="25" fillId="36" borderId="0"/>
    <xf numFmtId="0" fontId="33" fillId="56" borderId="0"/>
    <xf numFmtId="0" fontId="25" fillId="40" borderId="0"/>
    <xf numFmtId="0" fontId="25" fillId="40" borderId="0"/>
    <xf numFmtId="0" fontId="33" fillId="61" borderId="0"/>
    <xf numFmtId="0" fontId="22" fillId="0" borderId="0"/>
    <xf numFmtId="0" fontId="22" fillId="0" borderId="0"/>
    <xf numFmtId="0" fontId="34" fillId="0" borderId="0"/>
    <xf numFmtId="0" fontId="19" fillId="17" borderId="18"/>
    <xf numFmtId="0" fontId="19" fillId="17" borderId="18"/>
    <xf numFmtId="0" fontId="35" fillId="62" borderId="25"/>
    <xf numFmtId="0" fontId="20" fillId="0" borderId="20"/>
    <xf numFmtId="0" fontId="20" fillId="0" borderId="20"/>
    <xf numFmtId="0" fontId="36" fillId="0" borderId="26"/>
    <xf numFmtId="0" fontId="1" fillId="19" borderId="22"/>
    <xf numFmtId="0" fontId="1" fillId="19" borderId="22"/>
    <xf numFmtId="0" fontId="1" fillId="19" borderId="22"/>
    <xf numFmtId="0" fontId="1" fillId="19" borderId="22"/>
    <xf numFmtId="0" fontId="1" fillId="19" borderId="22"/>
    <xf numFmtId="0" fontId="1" fillId="19" borderId="22"/>
    <xf numFmtId="0" fontId="1" fillId="19" borderId="22"/>
    <xf numFmtId="0" fontId="1" fillId="19" borderId="22"/>
    <xf numFmtId="0" fontId="28" fillId="63" borderId="24"/>
    <xf numFmtId="0" fontId="28" fillId="63" borderId="24"/>
    <xf numFmtId="0" fontId="17" fillId="16" borderId="18"/>
    <xf numFmtId="0" fontId="17" fillId="16" borderId="18"/>
    <xf numFmtId="0" fontId="37" fillId="49" borderId="25"/>
    <xf numFmtId="0" fontId="16" fillId="14" borderId="0"/>
    <xf numFmtId="0" fontId="16" fillId="14" borderId="0"/>
    <xf numFmtId="0" fontId="38" fillId="45" borderId="0"/>
    <xf numFmtId="0" fontId="31" fillId="0" borderId="0"/>
    <xf numFmtId="0" fontId="27" fillId="0" borderId="0"/>
    <xf numFmtId="168" fontId="1" fillId="0" borderId="0"/>
    <xf numFmtId="43" fontId="28" fillId="0" borderId="0"/>
    <xf numFmtId="43" fontId="28" fillId="0" borderId="0"/>
    <xf numFmtId="43" fontId="28" fillId="0" borderId="0"/>
    <xf numFmtId="43" fontId="28" fillId="0" borderId="0"/>
    <xf numFmtId="43" fontId="28" fillId="0" borderId="0"/>
    <xf numFmtId="43" fontId="28" fillId="0" borderId="0"/>
    <xf numFmtId="43" fontId="28" fillId="0" borderId="0"/>
    <xf numFmtId="43" fontId="1" fillId="0" borderId="0"/>
    <xf numFmtId="43" fontId="28" fillId="0" borderId="0"/>
    <xf numFmtId="0" fontId="30" fillId="15" borderId="0"/>
    <xf numFmtId="0" fontId="30" fillId="15" borderId="0"/>
    <xf numFmtId="0" fontId="39" fillId="64"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28" fillId="0" borderId="0"/>
    <xf numFmtId="0" fontId="28" fillId="0" borderId="0"/>
    <xf numFmtId="0" fontId="28" fillId="0" borderId="0"/>
    <xf numFmtId="0" fontId="28" fillId="0" borderId="0"/>
    <xf numFmtId="0" fontId="1" fillId="0" borderId="0"/>
    <xf numFmtId="0" fontId="28" fillId="0" borderId="0"/>
    <xf numFmtId="0" fontId="1" fillId="0" borderId="0"/>
    <xf numFmtId="0" fontId="1" fillId="0" borderId="0"/>
    <xf numFmtId="0" fontId="26" fillId="0" borderId="0"/>
    <xf numFmtId="0" fontId="1" fillId="0" borderId="0"/>
    <xf numFmtId="0" fontId="1" fillId="0" borderId="0"/>
    <xf numFmtId="0" fontId="28"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28" fillId="0" borderId="0"/>
    <xf numFmtId="9" fontId="28" fillId="0" borderId="0"/>
    <xf numFmtId="9" fontId="28" fillId="0" borderId="0"/>
    <xf numFmtId="9" fontId="28" fillId="0" borderId="0"/>
    <xf numFmtId="9" fontId="1" fillId="0" borderId="0"/>
    <xf numFmtId="9" fontId="1" fillId="0" borderId="0"/>
    <xf numFmtId="9" fontId="26" fillId="0" borderId="0"/>
    <xf numFmtId="9" fontId="1" fillId="0" borderId="0"/>
    <xf numFmtId="9" fontId="1" fillId="0" borderId="0"/>
    <xf numFmtId="9" fontId="28" fillId="0" borderId="0"/>
    <xf numFmtId="0" fontId="15" fillId="13" borderId="0"/>
    <xf numFmtId="0" fontId="15" fillId="13" borderId="0"/>
    <xf numFmtId="0" fontId="40" fillId="46" borderId="0"/>
    <xf numFmtId="0" fontId="18" fillId="17" borderId="19"/>
    <xf numFmtId="0" fontId="18" fillId="17" borderId="19"/>
    <xf numFmtId="0" fontId="41" fillId="62" borderId="27"/>
    <xf numFmtId="0" fontId="23" fillId="0" borderId="0"/>
    <xf numFmtId="0" fontId="23" fillId="0" borderId="0"/>
    <xf numFmtId="0" fontId="42" fillId="0" borderId="0"/>
    <xf numFmtId="0" fontId="32" fillId="0" borderId="0"/>
    <xf numFmtId="0" fontId="43" fillId="0" borderId="0"/>
    <xf numFmtId="0" fontId="32" fillId="0" borderId="0"/>
    <xf numFmtId="0" fontId="12" fillId="0" borderId="15"/>
    <xf numFmtId="0" fontId="12" fillId="0" borderId="15"/>
    <xf numFmtId="0" fontId="44" fillId="0" borderId="28"/>
    <xf numFmtId="0" fontId="13" fillId="0" borderId="16"/>
    <xf numFmtId="0" fontId="13" fillId="0" borderId="16"/>
    <xf numFmtId="0" fontId="45" fillId="0" borderId="29"/>
    <xf numFmtId="0" fontId="14" fillId="0" borderId="17"/>
    <xf numFmtId="0" fontId="14" fillId="0" borderId="17"/>
    <xf numFmtId="0" fontId="46" fillId="0" borderId="30"/>
    <xf numFmtId="0" fontId="14" fillId="0" borderId="0"/>
    <xf numFmtId="0" fontId="14" fillId="0" borderId="0"/>
    <xf numFmtId="0" fontId="46" fillId="0" borderId="0"/>
    <xf numFmtId="0" fontId="24" fillId="0" borderId="23"/>
    <xf numFmtId="0" fontId="24" fillId="0" borderId="23"/>
    <xf numFmtId="0" fontId="29" fillId="0" borderId="31"/>
    <xf numFmtId="0" fontId="21" fillId="18" borderId="21"/>
    <xf numFmtId="0" fontId="21" fillId="18" borderId="21"/>
    <xf numFmtId="0" fontId="47" fillId="65" borderId="32"/>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49" fillId="0" borderId="0"/>
    <xf numFmtId="9" fontId="1" fillId="0" borderId="0" applyFont="0" applyFill="0" applyBorder="0" applyAlignment="0" applyProtection="0"/>
    <xf numFmtId="0" fontId="6" fillId="0" borderId="0" applyFill="0" applyProtection="0"/>
    <xf numFmtId="9" fontId="49" fillId="0" borderId="0" applyFont="0" applyFill="0" applyBorder="0" applyAlignment="0" applyProtection="0"/>
  </cellStyleXfs>
  <cellXfs count="346">
    <xf numFmtId="0" fontId="0" fillId="0" borderId="0" xfId="0"/>
    <xf numFmtId="0" fontId="7" fillId="7" borderId="8" xfId="0" applyFont="1" applyFill="1" applyBorder="1" applyAlignment="1">
      <alignment horizontal="left" vertical="center"/>
    </xf>
    <xf numFmtId="0" fontId="7" fillId="7" borderId="3" xfId="0" applyFont="1" applyFill="1" applyBorder="1" applyAlignment="1">
      <alignment vertical="center"/>
    </xf>
    <xf numFmtId="0" fontId="7" fillId="7" borderId="9" xfId="0" applyFont="1" applyFill="1" applyBorder="1" applyAlignment="1">
      <alignment horizontal="left" vertical="center"/>
    </xf>
    <xf numFmtId="0" fontId="7" fillId="7" borderId="1" xfId="0" applyFont="1" applyFill="1" applyBorder="1" applyAlignment="1">
      <alignment vertical="center"/>
    </xf>
    <xf numFmtId="0" fontId="9" fillId="0" borderId="0" xfId="0" applyFont="1"/>
    <xf numFmtId="0" fontId="8" fillId="8" borderId="5" xfId="0" applyFont="1" applyFill="1" applyBorder="1" applyAlignment="1">
      <alignment vertical="center" wrapText="1"/>
    </xf>
    <xf numFmtId="0" fontId="8" fillId="8" borderId="3" xfId="0" applyFont="1" applyFill="1" applyBorder="1" applyAlignment="1">
      <alignment vertical="center"/>
    </xf>
    <xf numFmtId="0" fontId="8" fillId="5" borderId="7" xfId="0" applyFont="1" applyFill="1" applyBorder="1" applyAlignment="1">
      <alignment vertical="center"/>
    </xf>
    <xf numFmtId="0" fontId="8" fillId="5" borderId="8" xfId="0" applyFont="1" applyFill="1" applyBorder="1" applyAlignment="1">
      <alignment horizontal="left" vertical="center"/>
    </xf>
    <xf numFmtId="0" fontId="8" fillId="5" borderId="3" xfId="0" applyFont="1" applyFill="1" applyBorder="1" applyAlignment="1">
      <alignment vertical="center"/>
    </xf>
    <xf numFmtId="0" fontId="8" fillId="5" borderId="10" xfId="0" applyFont="1" applyFill="1" applyBorder="1" applyAlignment="1">
      <alignment vertical="center"/>
    </xf>
    <xf numFmtId="0" fontId="8" fillId="5" borderId="12" xfId="0" applyFont="1" applyFill="1" applyBorder="1" applyAlignment="1">
      <alignment vertical="center"/>
    </xf>
    <xf numFmtId="0" fontId="8" fillId="5" borderId="9" xfId="0" applyFont="1" applyFill="1" applyBorder="1" applyAlignment="1">
      <alignment horizontal="left" vertical="center"/>
    </xf>
    <xf numFmtId="0" fontId="8" fillId="5" borderId="1" xfId="0" applyFont="1" applyFill="1" applyBorder="1" applyAlignment="1">
      <alignment vertical="center"/>
    </xf>
    <xf numFmtId="0" fontId="8" fillId="5" borderId="11" xfId="0" applyFont="1" applyFill="1" applyBorder="1" applyAlignment="1">
      <alignment vertical="center"/>
    </xf>
    <xf numFmtId="0" fontId="8" fillId="5" borderId="7" xfId="0" applyFont="1" applyFill="1" applyBorder="1" applyAlignment="1">
      <alignment horizontal="left" vertical="center" wrapText="1"/>
    </xf>
    <xf numFmtId="49" fontId="8" fillId="5" borderId="7" xfId="1" applyNumberFormat="1" applyFont="1" applyFill="1" applyBorder="1" applyAlignment="1">
      <alignment horizontal="right" vertical="center" wrapText="1"/>
    </xf>
    <xf numFmtId="49" fontId="8" fillId="5" borderId="12" xfId="1" applyNumberFormat="1" applyFont="1" applyFill="1" applyBorder="1" applyAlignment="1">
      <alignment horizontal="right" vertical="center" wrapText="1"/>
    </xf>
    <xf numFmtId="0" fontId="8" fillId="5" borderId="13" xfId="0" applyFont="1" applyFill="1" applyBorder="1" applyAlignment="1">
      <alignment vertical="center"/>
    </xf>
    <xf numFmtId="0" fontId="9" fillId="5" borderId="13" xfId="0" applyFont="1" applyFill="1" applyBorder="1" applyAlignment="1">
      <alignment horizontal="left" vertical="center"/>
    </xf>
    <xf numFmtId="10" fontId="9" fillId="5" borderId="13" xfId="2" applyNumberFormat="1" applyFont="1" applyFill="1" applyBorder="1" applyAlignment="1">
      <alignment horizontal="right" vertical="center" wrapText="1"/>
    </xf>
    <xf numFmtId="10" fontId="9" fillId="5" borderId="11" xfId="2" applyNumberFormat="1" applyFont="1" applyFill="1" applyBorder="1" applyAlignment="1">
      <alignment horizontal="right" vertical="center" wrapText="1"/>
    </xf>
    <xf numFmtId="0" fontId="10" fillId="6" borderId="4" xfId="1" applyNumberFormat="1" applyFont="1" applyFill="1" applyBorder="1"/>
    <xf numFmtId="14" fontId="2" fillId="4" borderId="4" xfId="0" applyNumberFormat="1" applyFont="1" applyFill="1" applyBorder="1"/>
    <xf numFmtId="10" fontId="2" fillId="4" borderId="4" xfId="2" applyNumberFormat="1" applyFont="1" applyFill="1" applyBorder="1"/>
    <xf numFmtId="49" fontId="8" fillId="5" borderId="7" xfId="4" applyNumberFormat="1" applyFont="1" applyFill="1" applyBorder="1" applyAlignment="1">
      <alignment horizontal="right" vertical="center" wrapText="1"/>
    </xf>
    <xf numFmtId="49" fontId="8" fillId="5" borderId="12" xfId="4" applyNumberFormat="1" applyFont="1" applyFill="1" applyBorder="1" applyAlignment="1">
      <alignment horizontal="right" vertical="center" wrapText="1"/>
    </xf>
    <xf numFmtId="0" fontId="2" fillId="4" borderId="6" xfId="0" applyFont="1" applyFill="1" applyBorder="1"/>
    <xf numFmtId="0" fontId="4" fillId="3" borderId="4" xfId="0" applyFont="1" applyFill="1" applyBorder="1" applyAlignment="1">
      <alignment horizontal="center"/>
    </xf>
    <xf numFmtId="0" fontId="5" fillId="3" borderId="4" xfId="0" applyFont="1" applyFill="1" applyBorder="1" applyAlignment="1">
      <alignment horizontal="center"/>
    </xf>
    <xf numFmtId="0" fontId="10" fillId="6" borderId="4" xfId="0" applyFont="1" applyFill="1" applyBorder="1"/>
    <xf numFmtId="0" fontId="2" fillId="4" borderId="4" xfId="0" applyFont="1" applyFill="1" applyBorder="1"/>
    <xf numFmtId="10" fontId="0" fillId="9" borderId="0" xfId="2" applyNumberFormat="1" applyFont="1" applyFill="1"/>
    <xf numFmtId="0" fontId="0" fillId="9" borderId="0" xfId="0" applyFill="1"/>
    <xf numFmtId="166" fontId="0" fillId="9" borderId="0" xfId="2" applyNumberFormat="1" applyFont="1" applyFill="1"/>
    <xf numFmtId="165" fontId="0" fillId="9" borderId="0" xfId="2" applyNumberFormat="1" applyFont="1" applyFill="1"/>
    <xf numFmtId="14" fontId="2" fillId="4" borderId="4" xfId="0" applyNumberFormat="1" applyFont="1" applyFill="1" applyBorder="1" applyAlignment="1">
      <alignment horizontal="right"/>
    </xf>
    <xf numFmtId="0" fontId="2" fillId="4" borderId="11" xfId="0" applyFont="1" applyFill="1" applyBorder="1"/>
    <xf numFmtId="0" fontId="10" fillId="6" borderId="4" xfId="4" applyNumberFormat="1" applyFont="1" applyFill="1" applyBorder="1"/>
    <xf numFmtId="10" fontId="0" fillId="5" borderId="0" xfId="2" applyNumberFormat="1" applyFont="1" applyFill="1" applyBorder="1"/>
    <xf numFmtId="10" fontId="0" fillId="0" borderId="0" xfId="2" applyNumberFormat="1" applyFont="1"/>
    <xf numFmtId="10" fontId="0" fillId="10" borderId="0" xfId="2" applyNumberFormat="1" applyFont="1" applyFill="1"/>
    <xf numFmtId="10" fontId="0" fillId="11" borderId="0" xfId="2" applyNumberFormat="1" applyFont="1" applyFill="1"/>
    <xf numFmtId="10" fontId="0" fillId="12" borderId="0" xfId="2" applyNumberFormat="1" applyFont="1" applyFill="1"/>
    <xf numFmtId="0" fontId="0" fillId="0" borderId="0" xfId="0" applyAlignment="1">
      <alignment horizontal="center"/>
    </xf>
    <xf numFmtId="49" fontId="8" fillId="0" borderId="0" xfId="1" applyNumberFormat="1" applyFont="1" applyFill="1" applyBorder="1" applyAlignment="1">
      <alignment horizontal="right" vertical="center" wrapText="1"/>
    </xf>
    <xf numFmtId="0" fontId="9" fillId="0" borderId="1" xfId="0" applyFont="1" applyBorder="1" applyAlignment="1">
      <alignment horizontal="left" vertical="top" wrapText="1"/>
    </xf>
    <xf numFmtId="0" fontId="9" fillId="0" borderId="1" xfId="0" applyFont="1" applyBorder="1" applyAlignment="1">
      <alignment horizontal="left" vertical="center"/>
    </xf>
    <xf numFmtId="0" fontId="9" fillId="0" borderId="1" xfId="0" applyFont="1" applyBorder="1" applyAlignment="1">
      <alignment horizontal="left" vertical="center" wrapText="1"/>
    </xf>
    <xf numFmtId="0" fontId="9" fillId="0" borderId="0" xfId="0" applyFont="1" applyAlignment="1">
      <alignment horizontal="left" vertical="center" wrapText="1"/>
    </xf>
    <xf numFmtId="0" fontId="0" fillId="0" borderId="0" xfId="0" applyAlignment="1">
      <alignment horizontal="left" vertical="top"/>
    </xf>
    <xf numFmtId="10" fontId="9" fillId="0" borderId="13" xfId="2" applyNumberFormat="1" applyFont="1" applyFill="1" applyBorder="1" applyAlignment="1">
      <alignment horizontal="right" vertical="center" wrapText="1"/>
    </xf>
    <xf numFmtId="167" fontId="8" fillId="5" borderId="7" xfId="6" applyNumberFormat="1" applyFont="1" applyFill="1" applyBorder="1" applyAlignment="1">
      <alignment horizontal="right" vertical="center" wrapText="1"/>
    </xf>
    <xf numFmtId="167" fontId="8" fillId="5" borderId="12" xfId="6" applyNumberFormat="1" applyFont="1" applyFill="1" applyBorder="1" applyAlignment="1">
      <alignment horizontal="right" vertical="center" wrapText="1"/>
    </xf>
    <xf numFmtId="49" fontId="8" fillId="5" borderId="7" xfId="6" applyNumberFormat="1" applyFont="1" applyFill="1" applyBorder="1" applyAlignment="1">
      <alignment horizontal="right" vertical="center" wrapText="1"/>
    </xf>
    <xf numFmtId="10" fontId="8" fillId="5" borderId="13" xfId="2" applyNumberFormat="1" applyFont="1" applyFill="1" applyBorder="1" applyAlignment="1">
      <alignment horizontal="right" vertical="center" wrapText="1"/>
    </xf>
    <xf numFmtId="14" fontId="10" fillId="4" borderId="4" xfId="0" applyNumberFormat="1" applyFont="1" applyFill="1" applyBorder="1"/>
    <xf numFmtId="10" fontId="10" fillId="4" borderId="4" xfId="2" applyNumberFormat="1" applyFont="1" applyFill="1" applyBorder="1"/>
    <xf numFmtId="0" fontId="10" fillId="4" borderId="4" xfId="0" applyFont="1" applyFill="1" applyBorder="1"/>
    <xf numFmtId="0" fontId="10" fillId="6" borderId="4" xfId="6" applyNumberFormat="1" applyFont="1" applyFill="1" applyBorder="1"/>
    <xf numFmtId="167" fontId="8" fillId="5" borderId="7" xfId="7" applyNumberFormat="1" applyFont="1" applyFill="1" applyBorder="1" applyAlignment="1">
      <alignment horizontal="right" vertical="center" wrapText="1"/>
    </xf>
    <xf numFmtId="167" fontId="8" fillId="5" borderId="12" xfId="7" applyNumberFormat="1" applyFont="1" applyFill="1" applyBorder="1" applyAlignment="1">
      <alignment horizontal="right" vertical="center" wrapText="1"/>
    </xf>
    <xf numFmtId="49" fontId="8" fillId="5" borderId="7" xfId="7" applyNumberFormat="1" applyFont="1" applyFill="1" applyBorder="1" applyAlignment="1">
      <alignment horizontal="right" vertical="center" wrapText="1"/>
    </xf>
    <xf numFmtId="0" fontId="10" fillId="6" borderId="4" xfId="7" applyNumberFormat="1" applyFont="1" applyFill="1" applyBorder="1"/>
    <xf numFmtId="0" fontId="8" fillId="0" borderId="0" xfId="0" applyFont="1"/>
    <xf numFmtId="0" fontId="10" fillId="4" borderId="6" xfId="0" applyFont="1" applyFill="1" applyBorder="1"/>
    <xf numFmtId="0" fontId="0" fillId="0" borderId="0" xfId="0" applyAlignment="1">
      <alignment vertical="center"/>
    </xf>
    <xf numFmtId="0" fontId="9" fillId="0" borderId="0" xfId="0" applyFont="1" applyAlignment="1">
      <alignment horizontal="left" vertical="center"/>
    </xf>
    <xf numFmtId="0" fontId="0" fillId="0" borderId="0" xfId="0" applyAlignment="1">
      <alignment horizontal="left" vertical="center"/>
    </xf>
    <xf numFmtId="0" fontId="24" fillId="0" borderId="0" xfId="0" applyFont="1"/>
    <xf numFmtId="49" fontId="8" fillId="5" borderId="12" xfId="7" applyNumberFormat="1" applyFont="1" applyFill="1" applyBorder="1" applyAlignment="1">
      <alignment horizontal="right" vertical="center" wrapText="1"/>
    </xf>
    <xf numFmtId="0" fontId="10" fillId="6" borderId="4" xfId="248" applyNumberFormat="1" applyFont="1" applyFill="1" applyBorder="1"/>
    <xf numFmtId="49" fontId="8" fillId="5" borderId="12" xfId="6" applyNumberFormat="1" applyFont="1" applyFill="1" applyBorder="1" applyAlignment="1">
      <alignment horizontal="right" vertical="center" wrapText="1"/>
    </xf>
    <xf numFmtId="0" fontId="7" fillId="66" borderId="9" xfId="0" applyFont="1" applyFill="1" applyBorder="1" applyAlignment="1">
      <alignment horizontal="left" vertical="center"/>
    </xf>
    <xf numFmtId="0" fontId="7" fillId="66" borderId="1" xfId="0" applyFont="1" applyFill="1" applyBorder="1" applyAlignment="1">
      <alignment vertical="center"/>
    </xf>
    <xf numFmtId="0" fontId="8" fillId="66" borderId="5" xfId="0" applyFont="1" applyFill="1" applyBorder="1" applyAlignment="1">
      <alignment vertical="center" wrapText="1"/>
    </xf>
    <xf numFmtId="0" fontId="8" fillId="66" borderId="3" xfId="0" applyFont="1" applyFill="1" applyBorder="1" applyAlignment="1">
      <alignment vertical="center"/>
    </xf>
    <xf numFmtId="49" fontId="48" fillId="5" borderId="0" xfId="6" applyNumberFormat="1" applyFont="1" applyFill="1" applyBorder="1" applyAlignment="1">
      <alignment vertical="center" wrapText="1"/>
    </xf>
    <xf numFmtId="0" fontId="8" fillId="0" borderId="0" xfId="0" applyFont="1" applyAlignment="1">
      <alignment vertical="top"/>
    </xf>
    <xf numFmtId="0" fontId="0" fillId="0" borderId="0" xfId="0" applyAlignment="1">
      <alignment vertical="top"/>
    </xf>
    <xf numFmtId="49" fontId="48" fillId="5" borderId="0" xfId="6" applyNumberFormat="1" applyFont="1" applyFill="1" applyBorder="1" applyAlignment="1">
      <alignment vertical="top" wrapText="1"/>
    </xf>
    <xf numFmtId="0" fontId="8" fillId="0" borderId="0" xfId="0" applyFont="1" applyAlignment="1">
      <alignment horizontal="left"/>
    </xf>
    <xf numFmtId="0" fontId="0" fillId="0" borderId="0" xfId="0" applyAlignment="1">
      <alignment horizontal="left"/>
    </xf>
    <xf numFmtId="49" fontId="48" fillId="5" borderId="0" xfId="6" applyNumberFormat="1" applyFont="1" applyFill="1" applyBorder="1" applyAlignment="1">
      <alignment horizontal="center" vertical="center" wrapText="1"/>
    </xf>
    <xf numFmtId="0" fontId="8" fillId="0" borderId="0" xfId="0" applyFont="1" applyAlignment="1">
      <alignment horizontal="left" vertical="center"/>
    </xf>
    <xf numFmtId="49" fontId="48" fillId="5" borderId="0" xfId="6" applyNumberFormat="1" applyFont="1" applyFill="1" applyBorder="1" applyAlignment="1">
      <alignment horizontal="left" vertical="center" wrapText="1"/>
    </xf>
    <xf numFmtId="49" fontId="48" fillId="5" borderId="0" xfId="7" applyNumberFormat="1" applyFont="1" applyFill="1" applyBorder="1" applyAlignment="1">
      <alignment vertical="center" wrapText="1"/>
    </xf>
    <xf numFmtId="0" fontId="8" fillId="0" borderId="0" xfId="0" applyFont="1" applyAlignment="1">
      <alignment horizontal="left"/>
    </xf>
    <xf numFmtId="49" fontId="48" fillId="5" borderId="0" xfId="6" applyNumberFormat="1" applyFont="1" applyFill="1" applyBorder="1" applyAlignment="1">
      <alignment horizontal="center" vertical="center" wrapText="1"/>
    </xf>
    <xf numFmtId="0" fontId="9" fillId="0" borderId="3" xfId="0" applyFont="1" applyBorder="1" applyAlignment="1">
      <alignment horizontal="left" vertical="top" wrapText="1"/>
    </xf>
    <xf numFmtId="0" fontId="3" fillId="2" borderId="5" xfId="0" applyFont="1" applyFill="1" applyBorder="1" applyAlignment="1">
      <alignment horizontal="center" wrapText="1"/>
    </xf>
    <xf numFmtId="0" fontId="3" fillId="2" borderId="2" xfId="0" applyFont="1" applyFill="1" applyBorder="1" applyAlignment="1">
      <alignment horizontal="center" wrapText="1"/>
    </xf>
    <xf numFmtId="0" fontId="3" fillId="2" borderId="6" xfId="0" applyFont="1" applyFill="1" applyBorder="1" applyAlignment="1">
      <alignment horizontal="center" wrapText="1"/>
    </xf>
    <xf numFmtId="0" fontId="3" fillId="2" borderId="4" xfId="0" applyFont="1" applyFill="1" applyBorder="1" applyAlignment="1">
      <alignment horizontal="center"/>
    </xf>
    <xf numFmtId="49" fontId="48" fillId="5" borderId="0" xfId="6" applyNumberFormat="1" applyFont="1" applyFill="1" applyBorder="1" applyAlignment="1">
      <alignment horizontal="center" vertical="center"/>
    </xf>
    <xf numFmtId="0" fontId="8" fillId="66" borderId="7" xfId="0" applyFont="1" applyFill="1" applyBorder="1" applyAlignment="1">
      <alignment horizontal="center" vertical="center" wrapText="1"/>
    </xf>
    <xf numFmtId="0" fontId="8" fillId="66" borderId="12" xfId="0" applyFont="1" applyFill="1" applyBorder="1" applyAlignment="1">
      <alignment horizontal="center" vertical="center" wrapText="1"/>
    </xf>
    <xf numFmtId="0" fontId="8" fillId="66" borderId="13" xfId="0" applyFont="1" applyFill="1" applyBorder="1" applyAlignment="1">
      <alignment horizontal="center" vertical="center" wrapText="1"/>
    </xf>
    <xf numFmtId="0" fontId="3" fillId="2" borderId="5" xfId="0" applyFont="1" applyFill="1" applyBorder="1" applyAlignment="1">
      <alignment horizontal="center"/>
    </xf>
    <xf numFmtId="0" fontId="3" fillId="2" borderId="2" xfId="0" applyFont="1" applyFill="1" applyBorder="1" applyAlignment="1">
      <alignment horizontal="center"/>
    </xf>
    <xf numFmtId="0" fontId="3" fillId="2" borderId="6" xfId="0" applyFont="1" applyFill="1" applyBorder="1" applyAlignment="1">
      <alignment horizontal="center"/>
    </xf>
    <xf numFmtId="0" fontId="11" fillId="7" borderId="9" xfId="0" applyFont="1" applyFill="1" applyBorder="1" applyAlignment="1">
      <alignment horizontal="center" vertical="center"/>
    </xf>
    <xf numFmtId="0" fontId="11" fillId="7" borderId="1" xfId="0" applyFont="1" applyFill="1" applyBorder="1" applyAlignment="1">
      <alignment horizontal="center" vertical="center"/>
    </xf>
    <xf numFmtId="0" fontId="8" fillId="0" borderId="0" xfId="0" applyFont="1" applyAlignment="1">
      <alignment horizontal="left" vertical="center"/>
    </xf>
    <xf numFmtId="0" fontId="8" fillId="0" borderId="0" xfId="0" applyFont="1" applyAlignment="1">
      <alignment horizontal="left" vertical="center" wrapText="1"/>
    </xf>
    <xf numFmtId="0" fontId="9" fillId="0" borderId="3" xfId="0" applyFont="1" applyBorder="1" applyAlignment="1">
      <alignment horizontal="left" wrapText="1"/>
    </xf>
    <xf numFmtId="0" fontId="8" fillId="8" borderId="7" xfId="0" applyFont="1" applyFill="1" applyBorder="1" applyAlignment="1">
      <alignment horizontal="center" vertical="center" wrapText="1"/>
    </xf>
    <xf numFmtId="0" fontId="8" fillId="8" borderId="12" xfId="0" applyFont="1" applyFill="1" applyBorder="1" applyAlignment="1">
      <alignment horizontal="center" vertical="center" wrapText="1"/>
    </xf>
    <xf numFmtId="0" fontId="8" fillId="8" borderId="13" xfId="0" applyFont="1" applyFill="1" applyBorder="1" applyAlignment="1">
      <alignment horizontal="center" vertical="center" wrapText="1"/>
    </xf>
    <xf numFmtId="49" fontId="9" fillId="5" borderId="14" xfId="1" applyNumberFormat="1" applyFont="1" applyFill="1" applyBorder="1" applyAlignment="1">
      <alignment horizontal="center" vertical="center" wrapText="1"/>
    </xf>
    <xf numFmtId="49" fontId="9" fillId="5" borderId="0" xfId="1" applyNumberFormat="1" applyFont="1" applyFill="1" applyBorder="1" applyAlignment="1">
      <alignment horizontal="center" vertical="center" wrapText="1"/>
    </xf>
    <xf numFmtId="0" fontId="9" fillId="0" borderId="0" xfId="0" applyFont="1" applyAlignment="1">
      <alignment horizontal="left" vertical="top" wrapText="1"/>
    </xf>
    <xf numFmtId="0" fontId="9" fillId="0" borderId="1" xfId="0" applyFont="1" applyBorder="1" applyAlignment="1">
      <alignment horizontal="left" vertical="top" wrapText="1"/>
    </xf>
    <xf numFmtId="0" fontId="3" fillId="2" borderId="9" xfId="0" applyFont="1" applyFill="1" applyBorder="1" applyAlignment="1">
      <alignment horizontal="center" wrapText="1"/>
    </xf>
    <xf numFmtId="0" fontId="3" fillId="2" borderId="1" xfId="0" applyFont="1" applyFill="1" applyBorder="1" applyAlignment="1">
      <alignment horizontal="center" wrapText="1"/>
    </xf>
    <xf numFmtId="0" fontId="3" fillId="2" borderId="11" xfId="0" applyFont="1" applyFill="1" applyBorder="1" applyAlignment="1">
      <alignment horizontal="center" wrapText="1"/>
    </xf>
    <xf numFmtId="0" fontId="8" fillId="5" borderId="7" xfId="0" applyFont="1" applyFill="1" applyBorder="1" applyAlignment="1">
      <alignment horizontal="center" vertical="center" wrapText="1"/>
    </xf>
    <xf numFmtId="0" fontId="8" fillId="5" borderId="13" xfId="0" applyFont="1" applyFill="1" applyBorder="1" applyAlignment="1">
      <alignment horizontal="center" vertical="center" wrapText="1"/>
    </xf>
    <xf numFmtId="0" fontId="9" fillId="0" borderId="3" xfId="0" applyFont="1" applyBorder="1" applyAlignment="1">
      <alignment vertical="top" wrapText="1"/>
    </xf>
    <xf numFmtId="0" fontId="9" fillId="0" borderId="0" xfId="0" applyFont="1" applyAlignment="1">
      <alignment vertical="top" wrapText="1"/>
    </xf>
    <xf numFmtId="0" fontId="8" fillId="5" borderId="7" xfId="0" applyFont="1" applyFill="1" applyBorder="1" applyAlignment="1">
      <alignment horizontal="center" vertical="center"/>
    </xf>
    <xf numFmtId="0" fontId="8" fillId="5" borderId="13" xfId="0" applyFont="1" applyFill="1" applyBorder="1" applyAlignment="1">
      <alignment horizontal="center" vertical="center"/>
    </xf>
    <xf numFmtId="0" fontId="9" fillId="0" borderId="1" xfId="0" applyFont="1" applyBorder="1" applyAlignment="1">
      <alignment horizontal="left"/>
    </xf>
    <xf numFmtId="0" fontId="3" fillId="2" borderId="4" xfId="0" applyFont="1" applyFill="1" applyBorder="1" applyAlignment="1">
      <alignment horizontal="center" wrapText="1"/>
    </xf>
    <xf numFmtId="0" fontId="8" fillId="5" borderId="7" xfId="0" applyFont="1" applyFill="1" applyBorder="1" applyAlignment="1">
      <alignment horizontal="left" vertical="top" wrapText="1"/>
    </xf>
    <xf numFmtId="0" fontId="8" fillId="5" borderId="13" xfId="0" applyFont="1" applyFill="1" applyBorder="1" applyAlignment="1">
      <alignment horizontal="left" vertical="top" wrapText="1"/>
    </xf>
    <xf numFmtId="0" fontId="9" fillId="0" borderId="0" xfId="0" applyFont="1" applyAlignment="1">
      <alignment horizontal="left" vertical="center" wrapText="1"/>
    </xf>
    <xf numFmtId="0" fontId="9" fillId="0" borderId="1" xfId="0" applyFont="1" applyBorder="1" applyAlignment="1">
      <alignment horizontal="left" vertical="center"/>
    </xf>
    <xf numFmtId="0" fontId="9" fillId="0" borderId="1" xfId="0" applyFont="1" applyBorder="1" applyAlignment="1">
      <alignment horizontal="left" vertical="center" wrapText="1"/>
    </xf>
    <xf numFmtId="0" fontId="9" fillId="0" borderId="3" xfId="0" applyFont="1" applyBorder="1" applyAlignment="1">
      <alignment horizontal="left" vertical="center" wrapText="1"/>
    </xf>
    <xf numFmtId="0" fontId="3" fillId="2" borderId="5"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5"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6" xfId="0" applyFont="1" applyFill="1" applyBorder="1" applyAlignment="1">
      <alignment horizontal="center" vertical="top" wrapText="1"/>
    </xf>
    <xf numFmtId="0" fontId="9" fillId="0" borderId="3" xfId="0" applyFont="1" applyBorder="1" applyAlignment="1">
      <alignment vertical="center" wrapText="1"/>
    </xf>
    <xf numFmtId="0" fontId="9" fillId="0" borderId="3" xfId="0" applyFont="1" applyBorder="1" applyAlignment="1">
      <alignment horizontal="center" vertical="top" wrapText="1"/>
    </xf>
    <xf numFmtId="0" fontId="7" fillId="67" borderId="8" xfId="181" applyFont="1" applyFill="1" applyBorder="1" applyAlignment="1">
      <alignment horizontal="left" vertical="center"/>
    </xf>
    <xf numFmtId="0" fontId="7" fillId="67" borderId="3" xfId="181" applyFont="1" applyFill="1" applyBorder="1" applyAlignment="1">
      <alignment vertical="center"/>
    </xf>
    <xf numFmtId="0" fontId="8" fillId="67" borderId="7" xfId="181" applyFont="1" applyFill="1" applyBorder="1" applyAlignment="1">
      <alignment horizontal="center" vertical="center" wrapText="1"/>
    </xf>
    <xf numFmtId="0" fontId="7" fillId="67" borderId="9" xfId="181" applyFont="1" applyFill="1" applyBorder="1" applyAlignment="1">
      <alignment horizontal="left" vertical="center"/>
    </xf>
    <xf numFmtId="0" fontId="7" fillId="67" borderId="1" xfId="181" applyFont="1" applyFill="1" applyBorder="1" applyAlignment="1">
      <alignment vertical="center"/>
    </xf>
    <xf numFmtId="0" fontId="8" fillId="67" borderId="12" xfId="181" applyFont="1" applyFill="1" applyBorder="1" applyAlignment="1">
      <alignment horizontal="center" vertical="center" wrapText="1"/>
    </xf>
    <xf numFmtId="0" fontId="8" fillId="67" borderId="5" xfId="181" applyFont="1" applyFill="1" applyBorder="1" applyAlignment="1">
      <alignment vertical="center" wrapText="1"/>
    </xf>
    <xf numFmtId="0" fontId="8" fillId="67" borderId="3" xfId="181" applyFont="1" applyFill="1" applyBorder="1" applyAlignment="1">
      <alignment vertical="center"/>
    </xf>
    <xf numFmtId="0" fontId="8" fillId="67" borderId="13" xfId="181" applyFont="1" applyFill="1" applyBorder="1" applyAlignment="1">
      <alignment horizontal="center" vertical="center" wrapText="1"/>
    </xf>
    <xf numFmtId="0" fontId="8" fillId="5" borderId="7" xfId="181" applyFont="1" applyFill="1" applyBorder="1" applyAlignment="1">
      <alignment vertical="center"/>
    </xf>
    <xf numFmtId="0" fontId="8" fillId="5" borderId="10" xfId="181" applyFont="1" applyFill="1" applyBorder="1" applyAlignment="1">
      <alignment vertical="center"/>
    </xf>
    <xf numFmtId="0" fontId="8" fillId="5" borderId="12" xfId="181" applyFont="1" applyFill="1" applyBorder="1" applyAlignment="1">
      <alignment vertical="center"/>
    </xf>
    <xf numFmtId="0" fontId="8" fillId="5" borderId="11" xfId="181" applyFont="1" applyFill="1" applyBorder="1" applyAlignment="1">
      <alignment vertical="center"/>
    </xf>
    <xf numFmtId="0" fontId="8" fillId="5" borderId="13" xfId="181" applyFont="1" applyFill="1" applyBorder="1" applyAlignment="1">
      <alignment vertical="center"/>
    </xf>
    <xf numFmtId="10" fontId="9" fillId="5" borderId="11" xfId="201" applyNumberFormat="1" applyFont="1" applyFill="1" applyBorder="1" applyAlignment="1">
      <alignment horizontal="right" vertical="center" wrapText="1"/>
    </xf>
    <xf numFmtId="0" fontId="9" fillId="0" borderId="0" xfId="181" applyFont="1" applyAlignment="1">
      <alignment horizontal="left" vertical="center" wrapText="1"/>
    </xf>
    <xf numFmtId="0" fontId="9" fillId="0" borderId="0" xfId="181" applyFont="1"/>
    <xf numFmtId="0" fontId="1" fillId="0" borderId="0" xfId="181"/>
    <xf numFmtId="0" fontId="8" fillId="0" borderId="0" xfId="181" applyFont="1"/>
    <xf numFmtId="0" fontId="3" fillId="2" borderId="5" xfId="181" applyFont="1" applyFill="1" applyBorder="1" applyAlignment="1">
      <alignment horizontal="center" wrapText="1"/>
    </xf>
    <xf numFmtId="0" fontId="3" fillId="2" borderId="2" xfId="181" applyFont="1" applyFill="1" applyBorder="1" applyAlignment="1">
      <alignment horizontal="center" wrapText="1"/>
    </xf>
    <xf numFmtId="0" fontId="3" fillId="2" borderId="6" xfId="181" applyFont="1" applyFill="1" applyBorder="1" applyAlignment="1">
      <alignment horizontal="center" wrapText="1"/>
    </xf>
    <xf numFmtId="0" fontId="3" fillId="2" borderId="4" xfId="181" applyFont="1" applyFill="1" applyBorder="1" applyAlignment="1">
      <alignment horizontal="center"/>
    </xf>
    <xf numFmtId="0" fontId="4" fillId="3" borderId="4" xfId="181" applyFont="1" applyFill="1" applyBorder="1" applyAlignment="1">
      <alignment horizontal="center"/>
    </xf>
    <xf numFmtId="0" fontId="5" fillId="3" borderId="4" xfId="181" applyFont="1" applyFill="1" applyBorder="1" applyAlignment="1">
      <alignment horizontal="center"/>
    </xf>
    <xf numFmtId="0" fontId="10" fillId="6" borderId="4" xfId="181" applyFont="1" applyFill="1" applyBorder="1"/>
    <xf numFmtId="14" fontId="10" fillId="4" borderId="4" xfId="181" applyNumberFormat="1" applyFont="1" applyFill="1" applyBorder="1"/>
    <xf numFmtId="10" fontId="10" fillId="4" borderId="4" xfId="201" applyNumberFormat="1" applyFont="1" applyFill="1" applyBorder="1"/>
    <xf numFmtId="0" fontId="10" fillId="4" borderId="4" xfId="181" applyFont="1" applyFill="1" applyBorder="1"/>
    <xf numFmtId="0" fontId="8" fillId="0" borderId="0" xfId="181" applyFont="1" applyAlignment="1">
      <alignment horizontal="left"/>
    </xf>
    <xf numFmtId="0" fontId="8" fillId="0" borderId="0" xfId="181" applyFont="1" applyAlignment="1"/>
    <xf numFmtId="0" fontId="1" fillId="0" borderId="0" xfId="181" applyAlignment="1"/>
    <xf numFmtId="0" fontId="8" fillId="0" borderId="0" xfId="181" applyFont="1" applyAlignment="1">
      <alignment horizontal="left"/>
    </xf>
    <xf numFmtId="0" fontId="1" fillId="0" borderId="0" xfId="181" applyAlignment="1">
      <alignment horizontal="left"/>
    </xf>
    <xf numFmtId="0" fontId="9" fillId="5" borderId="13" xfId="181" applyFont="1" applyFill="1" applyBorder="1" applyAlignment="1">
      <alignment horizontal="left" vertical="center"/>
    </xf>
    <xf numFmtId="49" fontId="48" fillId="5" borderId="0" xfId="7" applyNumberFormat="1" applyFont="1" applyFill="1" applyBorder="1" applyAlignment="1">
      <alignment horizontal="center" vertical="center" wrapText="1"/>
    </xf>
    <xf numFmtId="0" fontId="8" fillId="5" borderId="7" xfId="181" applyFont="1" applyFill="1" applyBorder="1" applyAlignment="1">
      <alignment horizontal="left" vertical="center" wrapText="1"/>
    </xf>
    <xf numFmtId="0" fontId="8" fillId="5" borderId="8" xfId="181" applyFont="1" applyFill="1" applyBorder="1" applyAlignment="1">
      <alignment horizontal="left" vertical="center"/>
    </xf>
    <xf numFmtId="0" fontId="49" fillId="0" borderId="0" xfId="251"/>
    <xf numFmtId="0" fontId="7" fillId="67" borderId="8" xfId="181" applyFont="1" applyFill="1" applyBorder="1" applyAlignment="1">
      <alignment horizontal="left" vertical="center"/>
    </xf>
    <xf numFmtId="0" fontId="7" fillId="67" borderId="3" xfId="181" applyFont="1" applyFill="1" applyBorder="1" applyAlignment="1">
      <alignment vertical="center"/>
    </xf>
    <xf numFmtId="0" fontId="7" fillId="67" borderId="9" xfId="181" applyFont="1" applyFill="1" applyBorder="1" applyAlignment="1">
      <alignment horizontal="left" vertical="center"/>
    </xf>
    <xf numFmtId="0" fontId="7" fillId="67" borderId="1" xfId="181" applyFont="1" applyFill="1" applyBorder="1" applyAlignment="1">
      <alignment vertical="center"/>
    </xf>
    <xf numFmtId="0" fontId="8" fillId="67" borderId="5" xfId="181" applyFont="1" applyFill="1" applyBorder="1" applyAlignment="1">
      <alignment vertical="center" wrapText="1"/>
    </xf>
    <xf numFmtId="0" fontId="8" fillId="67" borderId="3" xfId="181" applyFont="1" applyFill="1" applyBorder="1" applyAlignment="1">
      <alignment vertical="center"/>
    </xf>
    <xf numFmtId="0" fontId="8" fillId="5" borderId="7" xfId="181" applyFont="1" applyFill="1" applyBorder="1" applyAlignment="1">
      <alignment vertical="center"/>
    </xf>
    <xf numFmtId="0" fontId="8" fillId="5" borderId="10" xfId="181" applyFont="1" applyFill="1" applyBorder="1" applyAlignment="1">
      <alignment vertical="center"/>
    </xf>
    <xf numFmtId="0" fontId="8" fillId="5" borderId="12" xfId="181" applyFont="1" applyFill="1" applyBorder="1" applyAlignment="1">
      <alignment vertical="center"/>
    </xf>
    <xf numFmtId="0" fontId="8" fillId="5" borderId="11" xfId="181" applyFont="1" applyFill="1" applyBorder="1" applyAlignment="1">
      <alignment vertical="center"/>
    </xf>
    <xf numFmtId="167" fontId="8" fillId="5" borderId="7" xfId="7" applyNumberFormat="1" applyFont="1" applyFill="1" applyBorder="1" applyAlignment="1">
      <alignment horizontal="right" vertical="center" wrapText="1"/>
    </xf>
    <xf numFmtId="49" fontId="8" fillId="5" borderId="7" xfId="7" applyNumberFormat="1" applyFont="1" applyFill="1" applyBorder="1" applyAlignment="1">
      <alignment horizontal="right" vertical="center" wrapText="1"/>
    </xf>
    <xf numFmtId="0" fontId="8" fillId="5" borderId="13" xfId="181" applyFont="1" applyFill="1" applyBorder="1" applyAlignment="1">
      <alignment vertical="center"/>
    </xf>
    <xf numFmtId="10" fontId="9" fillId="5" borderId="11" xfId="252" applyNumberFormat="1" applyFont="1" applyFill="1" applyBorder="1" applyAlignment="1">
      <alignment horizontal="right" vertical="center" wrapText="1"/>
    </xf>
    <xf numFmtId="0" fontId="9" fillId="0" borderId="0" xfId="181" applyFont="1"/>
    <xf numFmtId="0" fontId="8" fillId="5" borderId="3" xfId="251" applyFont="1" applyFill="1" applyBorder="1" applyAlignment="1">
      <alignment vertical="center"/>
    </xf>
    <xf numFmtId="0" fontId="8" fillId="5" borderId="10" xfId="251" applyFont="1" applyFill="1" applyBorder="1" applyAlignment="1">
      <alignment vertical="center"/>
    </xf>
    <xf numFmtId="0" fontId="8" fillId="5" borderId="1" xfId="251" applyFont="1" applyFill="1" applyBorder="1" applyAlignment="1">
      <alignment vertical="center"/>
    </xf>
    <xf numFmtId="0" fontId="8" fillId="5" borderId="11" xfId="251" applyFont="1" applyFill="1" applyBorder="1" applyAlignment="1">
      <alignment vertical="center"/>
    </xf>
    <xf numFmtId="167" fontId="8" fillId="5" borderId="12" xfId="7" applyNumberFormat="1" applyFont="1" applyFill="1" applyBorder="1" applyAlignment="1">
      <alignment horizontal="right" vertical="center" wrapText="1"/>
    </xf>
    <xf numFmtId="10" fontId="8" fillId="5" borderId="13" xfId="254" applyNumberFormat="1" applyFont="1" applyFill="1" applyBorder="1" applyAlignment="1">
      <alignment horizontal="right" vertical="center" wrapText="1"/>
    </xf>
    <xf numFmtId="0" fontId="8" fillId="5" borderId="8" xfId="251" applyFont="1" applyFill="1" applyBorder="1" applyAlignment="1">
      <alignment horizontal="left" vertical="center"/>
    </xf>
    <xf numFmtId="0" fontId="8" fillId="5" borderId="9" xfId="251" applyFont="1" applyFill="1" applyBorder="1" applyAlignment="1">
      <alignment horizontal="left" vertical="center"/>
    </xf>
    <xf numFmtId="0" fontId="8" fillId="5" borderId="7" xfId="251" applyFont="1" applyFill="1" applyBorder="1" applyAlignment="1">
      <alignment horizontal="left" vertical="center" wrapText="1"/>
    </xf>
    <xf numFmtId="0" fontId="9" fillId="5" borderId="13" xfId="251" applyFont="1" applyFill="1" applyBorder="1" applyAlignment="1">
      <alignment horizontal="left" vertical="center"/>
    </xf>
    <xf numFmtId="10" fontId="10" fillId="4" borderId="4" xfId="252" applyNumberFormat="1" applyFont="1" applyFill="1" applyBorder="1"/>
    <xf numFmtId="0" fontId="8" fillId="5" borderId="9" xfId="181" applyFont="1" applyFill="1" applyBorder="1" applyAlignment="1">
      <alignment horizontal="left" vertical="center"/>
    </xf>
    <xf numFmtId="0" fontId="1" fillId="0" borderId="0" xfId="181"/>
    <xf numFmtId="0" fontId="4" fillId="3" borderId="4" xfId="181" applyFont="1" applyFill="1" applyBorder="1" applyAlignment="1">
      <alignment horizontal="center"/>
    </xf>
    <xf numFmtId="0" fontId="5" fillId="3" borderId="4" xfId="181" applyFont="1" applyFill="1" applyBorder="1" applyAlignment="1">
      <alignment horizontal="center"/>
    </xf>
    <xf numFmtId="0" fontId="10" fillId="6" borderId="4" xfId="181" applyFont="1" applyFill="1" applyBorder="1"/>
    <xf numFmtId="0" fontId="10" fillId="6" borderId="4" xfId="7" applyNumberFormat="1" applyFont="1" applyFill="1" applyBorder="1"/>
    <xf numFmtId="0" fontId="7" fillId="67" borderId="8" xfId="181" applyFont="1" applyFill="1" applyBorder="1" applyAlignment="1">
      <alignment horizontal="left" vertical="center"/>
    </xf>
    <xf numFmtId="0" fontId="7" fillId="67" borderId="3" xfId="181" applyFont="1" applyFill="1" applyBorder="1" applyAlignment="1">
      <alignment vertical="center"/>
    </xf>
    <xf numFmtId="0" fontId="7" fillId="67" borderId="9" xfId="181" applyFont="1" applyFill="1" applyBorder="1" applyAlignment="1">
      <alignment horizontal="left" vertical="center"/>
    </xf>
    <xf numFmtId="0" fontId="7" fillId="67" borderId="1" xfId="181" applyFont="1" applyFill="1" applyBorder="1" applyAlignment="1">
      <alignment vertical="center"/>
    </xf>
    <xf numFmtId="0" fontId="8" fillId="67" borderId="5" xfId="181" applyFont="1" applyFill="1" applyBorder="1" applyAlignment="1">
      <alignment vertical="center" wrapText="1"/>
    </xf>
    <xf numFmtId="0" fontId="8" fillId="67" borderId="3" xfId="181" applyFont="1" applyFill="1" applyBorder="1" applyAlignment="1">
      <alignment vertical="center"/>
    </xf>
    <xf numFmtId="0" fontId="8" fillId="5" borderId="7" xfId="181" applyFont="1" applyFill="1" applyBorder="1" applyAlignment="1">
      <alignment vertical="center"/>
    </xf>
    <xf numFmtId="0" fontId="8" fillId="5" borderId="10" xfId="181" applyFont="1" applyFill="1" applyBorder="1" applyAlignment="1">
      <alignment vertical="center"/>
    </xf>
    <xf numFmtId="0" fontId="8" fillId="5" borderId="12" xfId="181" applyFont="1" applyFill="1" applyBorder="1" applyAlignment="1">
      <alignment vertical="center"/>
    </xf>
    <xf numFmtId="0" fontId="8" fillId="5" borderId="11" xfId="181" applyFont="1" applyFill="1" applyBorder="1" applyAlignment="1">
      <alignment vertical="center"/>
    </xf>
    <xf numFmtId="0" fontId="8" fillId="5" borderId="13" xfId="181" applyFont="1" applyFill="1" applyBorder="1" applyAlignment="1">
      <alignment vertical="center"/>
    </xf>
    <xf numFmtId="10" fontId="9" fillId="5" borderId="11" xfId="252" applyNumberFormat="1" applyFont="1" applyFill="1" applyBorder="1" applyAlignment="1">
      <alignment horizontal="right" vertical="center" wrapText="1"/>
    </xf>
    <xf numFmtId="0" fontId="9" fillId="0" borderId="0" xfId="181" applyFont="1"/>
    <xf numFmtId="10" fontId="8" fillId="5" borderId="13" xfId="254" applyNumberFormat="1" applyFont="1" applyFill="1" applyBorder="1" applyAlignment="1">
      <alignment horizontal="right" vertical="center" wrapText="1"/>
    </xf>
    <xf numFmtId="0" fontId="49" fillId="0" borderId="0" xfId="251"/>
    <xf numFmtId="0" fontId="7" fillId="67" borderId="8" xfId="181" applyFont="1" applyFill="1" applyBorder="1" applyAlignment="1">
      <alignment horizontal="left" vertical="center"/>
    </xf>
    <xf numFmtId="0" fontId="7" fillId="67" borderId="3" xfId="181" applyFont="1" applyFill="1" applyBorder="1" applyAlignment="1">
      <alignment vertical="center"/>
    </xf>
    <xf numFmtId="0" fontId="7" fillId="67" borderId="9" xfId="181" applyFont="1" applyFill="1" applyBorder="1" applyAlignment="1">
      <alignment horizontal="left" vertical="center"/>
    </xf>
    <xf numFmtId="0" fontId="7" fillId="67" borderId="1" xfId="181" applyFont="1" applyFill="1" applyBorder="1" applyAlignment="1">
      <alignment vertical="center"/>
    </xf>
    <xf numFmtId="0" fontId="8" fillId="67" borderId="5" xfId="181" applyFont="1" applyFill="1" applyBorder="1" applyAlignment="1">
      <alignment vertical="center" wrapText="1"/>
    </xf>
    <xf numFmtId="0" fontId="8" fillId="67" borderId="3" xfId="181" applyFont="1" applyFill="1" applyBorder="1" applyAlignment="1">
      <alignment vertical="center"/>
    </xf>
    <xf numFmtId="0" fontId="8" fillId="5" borderId="7" xfId="181" applyFont="1" applyFill="1" applyBorder="1" applyAlignment="1">
      <alignment vertical="center"/>
    </xf>
    <xf numFmtId="0" fontId="8" fillId="5" borderId="10" xfId="181" applyFont="1" applyFill="1" applyBorder="1" applyAlignment="1">
      <alignment vertical="center"/>
    </xf>
    <xf numFmtId="0" fontId="8" fillId="5" borderId="12" xfId="181" applyFont="1" applyFill="1" applyBorder="1" applyAlignment="1">
      <alignment vertical="center"/>
    </xf>
    <xf numFmtId="0" fontId="8" fillId="5" borderId="11" xfId="181" applyFont="1" applyFill="1" applyBorder="1" applyAlignment="1">
      <alignment vertical="center"/>
    </xf>
    <xf numFmtId="167" fontId="8" fillId="5" borderId="7" xfId="7" applyNumberFormat="1" applyFont="1" applyFill="1" applyBorder="1" applyAlignment="1">
      <alignment horizontal="right" vertical="center" wrapText="1"/>
    </xf>
    <xf numFmtId="49" fontId="8" fillId="5" borderId="7" xfId="7" applyNumberFormat="1" applyFont="1" applyFill="1" applyBorder="1" applyAlignment="1">
      <alignment horizontal="right" vertical="center" wrapText="1"/>
    </xf>
    <xf numFmtId="0" fontId="8" fillId="5" borderId="13" xfId="181" applyFont="1" applyFill="1" applyBorder="1" applyAlignment="1">
      <alignment vertical="center"/>
    </xf>
    <xf numFmtId="10" fontId="9" fillId="5" borderId="11" xfId="252" applyNumberFormat="1" applyFont="1" applyFill="1" applyBorder="1" applyAlignment="1">
      <alignment horizontal="right" vertical="center" wrapText="1"/>
    </xf>
    <xf numFmtId="0" fontId="9" fillId="0" borderId="0" xfId="181" applyFont="1"/>
    <xf numFmtId="0" fontId="8" fillId="0" borderId="0" xfId="181" applyFont="1"/>
    <xf numFmtId="0" fontId="8" fillId="5" borderId="3" xfId="251" applyFont="1" applyFill="1" applyBorder="1" applyAlignment="1">
      <alignment vertical="center"/>
    </xf>
    <xf numFmtId="0" fontId="8" fillId="5" borderId="10" xfId="251" applyFont="1" applyFill="1" applyBorder="1" applyAlignment="1">
      <alignment vertical="center"/>
    </xf>
    <xf numFmtId="0" fontId="8" fillId="5" borderId="1" xfId="251" applyFont="1" applyFill="1" applyBorder="1" applyAlignment="1">
      <alignment vertical="center"/>
    </xf>
    <xf numFmtId="0" fontId="8" fillId="5" borderId="11" xfId="251" applyFont="1" applyFill="1" applyBorder="1" applyAlignment="1">
      <alignment vertical="center"/>
    </xf>
    <xf numFmtId="167" fontId="8" fillId="5" borderId="12" xfId="7" applyNumberFormat="1" applyFont="1" applyFill="1" applyBorder="1" applyAlignment="1">
      <alignment horizontal="right" vertical="center" wrapText="1"/>
    </xf>
    <xf numFmtId="10" fontId="8" fillId="5" borderId="13" xfId="254" applyNumberFormat="1" applyFont="1" applyFill="1" applyBorder="1" applyAlignment="1">
      <alignment horizontal="right" vertical="center" wrapText="1"/>
    </xf>
    <xf numFmtId="0" fontId="8" fillId="5" borderId="8" xfId="251" applyFont="1" applyFill="1" applyBorder="1" applyAlignment="1">
      <alignment horizontal="left" vertical="center"/>
    </xf>
    <xf numFmtId="0" fontId="8" fillId="5" borderId="9" xfId="251" applyFont="1" applyFill="1" applyBorder="1" applyAlignment="1">
      <alignment horizontal="left" vertical="center"/>
    </xf>
    <xf numFmtId="0" fontId="8" fillId="5" borderId="7" xfId="251" applyFont="1" applyFill="1" applyBorder="1" applyAlignment="1">
      <alignment horizontal="left" vertical="center" wrapText="1"/>
    </xf>
    <xf numFmtId="0" fontId="9" fillId="5" borderId="13" xfId="251" applyFont="1" applyFill="1" applyBorder="1" applyAlignment="1">
      <alignment horizontal="left" vertical="center"/>
    </xf>
    <xf numFmtId="0" fontId="4" fillId="3" borderId="4" xfId="181" applyFont="1" applyFill="1" applyBorder="1" applyAlignment="1">
      <alignment horizontal="center"/>
    </xf>
    <xf numFmtId="0" fontId="5" fillId="3" borderId="4" xfId="181" applyFont="1" applyFill="1" applyBorder="1" applyAlignment="1">
      <alignment horizontal="center"/>
    </xf>
    <xf numFmtId="0" fontId="10" fillId="6" borderId="4" xfId="181" applyFont="1" applyFill="1" applyBorder="1"/>
    <xf numFmtId="0" fontId="10" fillId="6" borderId="4" xfId="7" applyNumberFormat="1" applyFont="1" applyFill="1" applyBorder="1"/>
    <xf numFmtId="0" fontId="10" fillId="4" borderId="4" xfId="181" applyFont="1" applyFill="1" applyBorder="1"/>
    <xf numFmtId="14" fontId="10" fillId="4" borderId="4" xfId="181" applyNumberFormat="1" applyFont="1" applyFill="1" applyBorder="1"/>
    <xf numFmtId="10" fontId="10" fillId="4" borderId="4" xfId="252" applyNumberFormat="1" applyFont="1" applyFill="1" applyBorder="1"/>
    <xf numFmtId="0" fontId="49" fillId="0" borderId="0" xfId="251"/>
    <xf numFmtId="0" fontId="7" fillId="67" borderId="8" xfId="181" applyFont="1" applyFill="1" applyBorder="1" applyAlignment="1">
      <alignment horizontal="left" vertical="center"/>
    </xf>
    <xf numFmtId="0" fontId="7" fillId="67" borderId="3" xfId="181" applyFont="1" applyFill="1" applyBorder="1" applyAlignment="1">
      <alignment vertical="center"/>
    </xf>
    <xf numFmtId="0" fontId="7" fillId="67" borderId="9" xfId="181" applyFont="1" applyFill="1" applyBorder="1" applyAlignment="1">
      <alignment horizontal="left" vertical="center"/>
    </xf>
    <xf numFmtId="0" fontId="7" fillId="67" borderId="1" xfId="181" applyFont="1" applyFill="1" applyBorder="1" applyAlignment="1">
      <alignment vertical="center"/>
    </xf>
    <xf numFmtId="0" fontId="8" fillId="67" borderId="5" xfId="181" applyFont="1" applyFill="1" applyBorder="1" applyAlignment="1">
      <alignment vertical="center" wrapText="1"/>
    </xf>
    <xf numFmtId="0" fontId="8" fillId="67" borderId="3" xfId="181" applyFont="1" applyFill="1" applyBorder="1" applyAlignment="1">
      <alignment vertical="center"/>
    </xf>
    <xf numFmtId="0" fontId="8" fillId="5" borderId="7" xfId="181" applyFont="1" applyFill="1" applyBorder="1" applyAlignment="1">
      <alignment vertical="center"/>
    </xf>
    <xf numFmtId="0" fontId="8" fillId="5" borderId="10" xfId="181" applyFont="1" applyFill="1" applyBorder="1" applyAlignment="1">
      <alignment vertical="center"/>
    </xf>
    <xf numFmtId="0" fontId="8" fillId="5" borderId="12" xfId="181" applyFont="1" applyFill="1" applyBorder="1" applyAlignment="1">
      <alignment vertical="center"/>
    </xf>
    <xf numFmtId="0" fontId="8" fillId="5" borderId="11" xfId="181" applyFont="1" applyFill="1" applyBorder="1" applyAlignment="1">
      <alignment vertical="center"/>
    </xf>
    <xf numFmtId="167" fontId="8" fillId="5" borderId="7" xfId="7" applyNumberFormat="1" applyFont="1" applyFill="1" applyBorder="1" applyAlignment="1">
      <alignment horizontal="right" vertical="center" wrapText="1"/>
    </xf>
    <xf numFmtId="49" fontId="8" fillId="5" borderId="7" xfId="7" applyNumberFormat="1" applyFont="1" applyFill="1" applyBorder="1" applyAlignment="1">
      <alignment horizontal="right" vertical="center" wrapText="1"/>
    </xf>
    <xf numFmtId="0" fontId="8" fillId="5" borderId="13" xfId="181" applyFont="1" applyFill="1" applyBorder="1" applyAlignment="1">
      <alignment vertical="center"/>
    </xf>
    <xf numFmtId="10" fontId="9" fillId="5" borderId="11" xfId="252" applyNumberFormat="1" applyFont="1" applyFill="1" applyBorder="1" applyAlignment="1">
      <alignment horizontal="right" vertical="center" wrapText="1"/>
    </xf>
    <xf numFmtId="0" fontId="9" fillId="0" borderId="0" xfId="181" applyFont="1"/>
    <xf numFmtId="0" fontId="8" fillId="0" borderId="0" xfId="181" applyFont="1"/>
    <xf numFmtId="0" fontId="8" fillId="5" borderId="8" xfId="251" applyFont="1" applyFill="1" applyBorder="1" applyAlignment="1">
      <alignment horizontal="left" vertical="center"/>
    </xf>
    <xf numFmtId="0" fontId="8" fillId="5" borderId="9" xfId="251" applyFont="1" applyFill="1" applyBorder="1" applyAlignment="1">
      <alignment horizontal="left" vertical="center"/>
    </xf>
    <xf numFmtId="0" fontId="8" fillId="5" borderId="7" xfId="251" applyFont="1" applyFill="1" applyBorder="1" applyAlignment="1">
      <alignment horizontal="left" vertical="center" wrapText="1"/>
    </xf>
    <xf numFmtId="0" fontId="9" fillId="5" borderId="13" xfId="251" applyFont="1" applyFill="1" applyBorder="1" applyAlignment="1">
      <alignment horizontal="left" vertical="center"/>
    </xf>
    <xf numFmtId="0" fontId="8" fillId="5" borderId="3" xfId="251" applyFont="1" applyFill="1" applyBorder="1" applyAlignment="1">
      <alignment vertical="center"/>
    </xf>
    <xf numFmtId="0" fontId="8" fillId="5" borderId="10" xfId="251" applyFont="1" applyFill="1" applyBorder="1" applyAlignment="1">
      <alignment vertical="center"/>
    </xf>
    <xf numFmtId="0" fontId="8" fillId="5" borderId="1" xfId="251" applyFont="1" applyFill="1" applyBorder="1" applyAlignment="1">
      <alignment vertical="center"/>
    </xf>
    <xf numFmtId="0" fontId="8" fillId="5" borderId="11" xfId="251" applyFont="1" applyFill="1" applyBorder="1" applyAlignment="1">
      <alignment vertical="center"/>
    </xf>
    <xf numFmtId="167" fontId="8" fillId="5" borderId="12" xfId="7" applyNumberFormat="1" applyFont="1" applyFill="1" applyBorder="1" applyAlignment="1">
      <alignment horizontal="right" vertical="center" wrapText="1"/>
    </xf>
    <xf numFmtId="10" fontId="8" fillId="5" borderId="13" xfId="254" applyNumberFormat="1" applyFont="1" applyFill="1" applyBorder="1" applyAlignment="1">
      <alignment horizontal="right" vertical="center" wrapText="1"/>
    </xf>
    <xf numFmtId="0" fontId="4" fillId="3" borderId="4" xfId="181" applyFont="1" applyFill="1" applyBorder="1" applyAlignment="1">
      <alignment horizontal="center"/>
    </xf>
    <xf numFmtId="0" fontId="5" fillId="3" borderId="4" xfId="181" applyFont="1" applyFill="1" applyBorder="1" applyAlignment="1">
      <alignment horizontal="center"/>
    </xf>
    <xf numFmtId="0" fontId="10" fillId="6" borderId="4" xfId="181" applyFont="1" applyFill="1" applyBorder="1"/>
    <xf numFmtId="0" fontId="10" fillId="6" borderId="4" xfId="7" applyNumberFormat="1" applyFont="1" applyFill="1" applyBorder="1"/>
    <xf numFmtId="14" fontId="10" fillId="4" borderId="4" xfId="181" applyNumberFormat="1" applyFont="1" applyFill="1" applyBorder="1"/>
    <xf numFmtId="10" fontId="10" fillId="4" borderId="4" xfId="252" applyNumberFormat="1" applyFont="1" applyFill="1" applyBorder="1"/>
    <xf numFmtId="0" fontId="10" fillId="4" borderId="4" xfId="181" applyFont="1" applyFill="1" applyBorder="1"/>
    <xf numFmtId="0" fontId="49" fillId="0" borderId="0" xfId="251"/>
    <xf numFmtId="0" fontId="7" fillId="67" borderId="8" xfId="181" applyFont="1" applyFill="1" applyBorder="1" applyAlignment="1">
      <alignment horizontal="left" vertical="center"/>
    </xf>
    <xf numFmtId="0" fontId="7" fillId="67" borderId="3" xfId="181" applyFont="1" applyFill="1" applyBorder="1" applyAlignment="1">
      <alignment vertical="center"/>
    </xf>
    <xf numFmtId="0" fontId="7" fillId="67" borderId="9" xfId="181" applyFont="1" applyFill="1" applyBorder="1" applyAlignment="1">
      <alignment horizontal="left" vertical="center"/>
    </xf>
    <xf numFmtId="0" fontId="7" fillId="67" borderId="1" xfId="181" applyFont="1" applyFill="1" applyBorder="1" applyAlignment="1">
      <alignment vertical="center"/>
    </xf>
    <xf numFmtId="0" fontId="8" fillId="67" borderId="5" xfId="181" applyFont="1" applyFill="1" applyBorder="1" applyAlignment="1">
      <alignment vertical="center" wrapText="1"/>
    </xf>
    <xf numFmtId="0" fontId="8" fillId="67" borderId="3" xfId="181" applyFont="1" applyFill="1" applyBorder="1" applyAlignment="1">
      <alignment vertical="center"/>
    </xf>
    <xf numFmtId="0" fontId="8" fillId="5" borderId="7" xfId="181" applyFont="1" applyFill="1" applyBorder="1" applyAlignment="1">
      <alignment vertical="center"/>
    </xf>
    <xf numFmtId="0" fontId="8" fillId="5" borderId="10" xfId="181" applyFont="1" applyFill="1" applyBorder="1" applyAlignment="1">
      <alignment vertical="center"/>
    </xf>
    <xf numFmtId="0" fontId="8" fillId="5" borderId="12" xfId="181" applyFont="1" applyFill="1" applyBorder="1" applyAlignment="1">
      <alignment vertical="center"/>
    </xf>
    <xf numFmtId="0" fontId="8" fillId="5" borderId="11" xfId="181" applyFont="1" applyFill="1" applyBorder="1" applyAlignment="1">
      <alignment vertical="center"/>
    </xf>
    <xf numFmtId="167" fontId="8" fillId="5" borderId="7" xfId="7" applyNumberFormat="1" applyFont="1" applyFill="1" applyBorder="1" applyAlignment="1">
      <alignment horizontal="right" vertical="center" wrapText="1"/>
    </xf>
    <xf numFmtId="49" fontId="8" fillId="5" borderId="7" xfId="7" applyNumberFormat="1" applyFont="1" applyFill="1" applyBorder="1" applyAlignment="1">
      <alignment horizontal="right" vertical="center" wrapText="1"/>
    </xf>
    <xf numFmtId="0" fontId="8" fillId="5" borderId="13" xfId="181" applyFont="1" applyFill="1" applyBorder="1" applyAlignment="1">
      <alignment vertical="center"/>
    </xf>
    <xf numFmtId="10" fontId="9" fillId="5" borderId="11" xfId="252" applyNumberFormat="1" applyFont="1" applyFill="1" applyBorder="1" applyAlignment="1">
      <alignment horizontal="right" vertical="center" wrapText="1"/>
    </xf>
    <xf numFmtId="0" fontId="9" fillId="0" borderId="0" xfId="181" applyFont="1"/>
    <xf numFmtId="0" fontId="8" fillId="5" borderId="3" xfId="251" applyFont="1" applyFill="1" applyBorder="1" applyAlignment="1">
      <alignment vertical="center"/>
    </xf>
    <xf numFmtId="0" fontId="8" fillId="5" borderId="10" xfId="251" applyFont="1" applyFill="1" applyBorder="1" applyAlignment="1">
      <alignment vertical="center"/>
    </xf>
    <xf numFmtId="0" fontId="8" fillId="5" borderId="1" xfId="251" applyFont="1" applyFill="1" applyBorder="1" applyAlignment="1">
      <alignment vertical="center"/>
    </xf>
    <xf numFmtId="0" fontId="8" fillId="5" borderId="11" xfId="251" applyFont="1" applyFill="1" applyBorder="1" applyAlignment="1">
      <alignment vertical="center"/>
    </xf>
    <xf numFmtId="167" fontId="8" fillId="5" borderId="12" xfId="7" applyNumberFormat="1" applyFont="1" applyFill="1" applyBorder="1" applyAlignment="1">
      <alignment horizontal="right" vertical="center" wrapText="1"/>
    </xf>
    <xf numFmtId="10" fontId="8" fillId="5" borderId="13" xfId="254" applyNumberFormat="1" applyFont="1" applyFill="1" applyBorder="1" applyAlignment="1">
      <alignment horizontal="right" vertical="center" wrapText="1"/>
    </xf>
    <xf numFmtId="0" fontId="8" fillId="5" borderId="8" xfId="251" applyFont="1" applyFill="1" applyBorder="1" applyAlignment="1">
      <alignment horizontal="left" vertical="center"/>
    </xf>
    <xf numFmtId="0" fontId="8" fillId="5" borderId="9" xfId="251" applyFont="1" applyFill="1" applyBorder="1" applyAlignment="1">
      <alignment horizontal="left" vertical="center"/>
    </xf>
    <xf numFmtId="0" fontId="8" fillId="5" borderId="7" xfId="251" applyFont="1" applyFill="1" applyBorder="1" applyAlignment="1">
      <alignment horizontal="left" vertical="center" wrapText="1"/>
    </xf>
    <xf numFmtId="0" fontId="9" fillId="5" borderId="13" xfId="251" applyFont="1" applyFill="1" applyBorder="1" applyAlignment="1">
      <alignment horizontal="left" vertical="center"/>
    </xf>
    <xf numFmtId="0" fontId="49" fillId="0" borderId="0" xfId="251"/>
    <xf numFmtId="0" fontId="1" fillId="0" borderId="0" xfId="181"/>
    <xf numFmtId="0" fontId="4" fillId="3" borderId="4" xfId="181" applyFont="1" applyFill="1" applyBorder="1" applyAlignment="1">
      <alignment horizontal="center"/>
    </xf>
    <xf numFmtId="0" fontId="5" fillId="3" borderId="4" xfId="181" applyFont="1" applyFill="1" applyBorder="1" applyAlignment="1">
      <alignment horizontal="center"/>
    </xf>
    <xf numFmtId="0" fontId="10" fillId="6" borderId="4" xfId="181" applyFont="1" applyFill="1" applyBorder="1"/>
    <xf numFmtId="0" fontId="10" fillId="6" borderId="4" xfId="7" applyNumberFormat="1" applyFont="1" applyFill="1" applyBorder="1"/>
    <xf numFmtId="0" fontId="7" fillId="67" borderId="8" xfId="181" applyFont="1" applyFill="1" applyBorder="1" applyAlignment="1">
      <alignment horizontal="left" vertical="center"/>
    </xf>
    <xf numFmtId="0" fontId="7" fillId="67" borderId="3" xfId="181" applyFont="1" applyFill="1" applyBorder="1" applyAlignment="1">
      <alignment vertical="center"/>
    </xf>
    <xf numFmtId="0" fontId="7" fillId="67" borderId="9" xfId="181" applyFont="1" applyFill="1" applyBorder="1" applyAlignment="1">
      <alignment horizontal="left" vertical="center"/>
    </xf>
    <xf numFmtId="0" fontId="7" fillId="67" borderId="1" xfId="181" applyFont="1" applyFill="1" applyBorder="1" applyAlignment="1">
      <alignment vertical="center"/>
    </xf>
    <xf numFmtId="0" fontId="8" fillId="67" borderId="5" xfId="181" applyFont="1" applyFill="1" applyBorder="1" applyAlignment="1">
      <alignment vertical="center" wrapText="1"/>
    </xf>
    <xf numFmtId="0" fontId="8" fillId="67" borderId="3" xfId="181" applyFont="1" applyFill="1" applyBorder="1" applyAlignment="1">
      <alignment vertical="center"/>
    </xf>
    <xf numFmtId="0" fontId="8" fillId="5" borderId="7" xfId="181" applyFont="1" applyFill="1" applyBorder="1" applyAlignment="1">
      <alignment vertical="center"/>
    </xf>
    <xf numFmtId="0" fontId="8" fillId="5" borderId="10" xfId="181" applyFont="1" applyFill="1" applyBorder="1" applyAlignment="1">
      <alignment vertical="center"/>
    </xf>
    <xf numFmtId="0" fontId="8" fillId="5" borderId="12" xfId="181" applyFont="1" applyFill="1" applyBorder="1" applyAlignment="1">
      <alignment vertical="center"/>
    </xf>
    <xf numFmtId="0" fontId="8" fillId="5" borderId="11" xfId="181" applyFont="1" applyFill="1" applyBorder="1" applyAlignment="1">
      <alignment vertical="center"/>
    </xf>
    <xf numFmtId="0" fontId="8" fillId="5" borderId="13" xfId="181" applyFont="1" applyFill="1" applyBorder="1" applyAlignment="1">
      <alignment vertical="center"/>
    </xf>
    <xf numFmtId="10" fontId="9" fillId="5" borderId="11" xfId="252" applyNumberFormat="1" applyFont="1" applyFill="1" applyBorder="1" applyAlignment="1">
      <alignment horizontal="right" vertical="center" wrapText="1"/>
    </xf>
    <xf numFmtId="0" fontId="9" fillId="0" borderId="0" xfId="181" applyFont="1"/>
    <xf numFmtId="0" fontId="8" fillId="0" borderId="0" xfId="181" applyFont="1"/>
    <xf numFmtId="0" fontId="10" fillId="4" borderId="4" xfId="181" applyFont="1" applyFill="1" applyBorder="1"/>
    <xf numFmtId="14" fontId="10" fillId="4" borderId="4" xfId="181" applyNumberFormat="1" applyFont="1" applyFill="1" applyBorder="1"/>
    <xf numFmtId="10" fontId="10" fillId="4" borderId="4" xfId="252" applyNumberFormat="1" applyFont="1" applyFill="1" applyBorder="1"/>
    <xf numFmtId="10" fontId="8" fillId="5" borderId="13" xfId="254" applyNumberFormat="1" applyFont="1" applyFill="1" applyBorder="1" applyAlignment="1">
      <alignment horizontal="right" vertical="center" wrapText="1"/>
    </xf>
    <xf numFmtId="14" fontId="50" fillId="4" borderId="4" xfId="181" applyNumberFormat="1" applyFont="1" applyFill="1" applyBorder="1"/>
    <xf numFmtId="10" fontId="50" fillId="4" borderId="4" xfId="252" applyNumberFormat="1" applyFont="1" applyFill="1" applyBorder="1"/>
    <xf numFmtId="0" fontId="50" fillId="4" borderId="4" xfId="181" applyFont="1" applyFill="1" applyBorder="1"/>
    <xf numFmtId="0" fontId="49" fillId="0" borderId="0" xfId="251" applyAlignment="1"/>
  </cellXfs>
  <cellStyles count="255">
    <cellStyle name="20 % - Accent1 2" xfId="9" xr:uid="{D07018EE-9111-4959-8F1B-0AB9723196CC}"/>
    <cellStyle name="20 % - Accent1 2 2" xfId="10" xr:uid="{00740C05-6A02-4FDF-9DC8-3914DD72423C}"/>
    <cellStyle name="20 % - Accent1 2 2 2" xfId="11" xr:uid="{67A5F421-A49F-4376-844F-596D029BA393}"/>
    <cellStyle name="20 % - Accent1 2 3" xfId="12" xr:uid="{4C09C36E-97C7-4DDA-97B4-A9717836251F}"/>
    <cellStyle name="20 % - Accent1 3" xfId="13" xr:uid="{D070063E-86F2-443C-839E-7B4CBC4C5798}"/>
    <cellStyle name="20 % - Accent1 3 2" xfId="14" xr:uid="{8B678FD0-1D46-4863-A238-FA9246BC8B8F}"/>
    <cellStyle name="20 % - Accent1 4" xfId="15" xr:uid="{BE4A01A7-1B10-4459-916E-2DB272CE5846}"/>
    <cellStyle name="20 % - Accent1 5" xfId="8" xr:uid="{36FE577D-D594-4ED7-8DC9-744D3D7F6000}"/>
    <cellStyle name="20 % - Accent2 2" xfId="17" xr:uid="{026DEC56-E65C-4CF4-BE8C-981F40B53876}"/>
    <cellStyle name="20 % - Accent2 2 2" xfId="18" xr:uid="{9BA0EC84-7312-4DC3-964E-F8D2908CC03A}"/>
    <cellStyle name="20 % - Accent2 2 2 2" xfId="19" xr:uid="{0C28C77C-4538-4E9F-8470-4788BFBC918A}"/>
    <cellStyle name="20 % - Accent2 2 3" xfId="20" xr:uid="{51DEB2C3-7E9B-42DC-AE1E-D46A5CCA4F9F}"/>
    <cellStyle name="20 % - Accent2 3" xfId="21" xr:uid="{6633DA0B-6426-44FB-AC25-0EB9DE72A234}"/>
    <cellStyle name="20 % - Accent2 3 2" xfId="22" xr:uid="{3711F01A-5DA9-47D7-BD90-478F15B16088}"/>
    <cellStyle name="20 % - Accent2 4" xfId="23" xr:uid="{7C52858E-455B-49B8-92C3-418B621BFB46}"/>
    <cellStyle name="20 % - Accent2 5" xfId="16" xr:uid="{62858BDA-0858-425E-907D-EF7F1CAD73D4}"/>
    <cellStyle name="20 % - Accent3 2" xfId="25" xr:uid="{0E384297-AFB7-491F-8DFE-B5EDF325D5AE}"/>
    <cellStyle name="20 % - Accent3 2 2" xfId="26" xr:uid="{B0C0E3ED-693A-4D73-9294-5DE512855152}"/>
    <cellStyle name="20 % - Accent3 2 2 2" xfId="27" xr:uid="{0068AC50-DC19-4BDC-9065-98BD4282A32E}"/>
    <cellStyle name="20 % - Accent3 2 3" xfId="28" xr:uid="{966B9ECC-B27C-4975-8816-C4548E2ABE20}"/>
    <cellStyle name="20 % - Accent3 3" xfId="29" xr:uid="{8DB35E7B-0CB1-4246-A727-E0C936E12541}"/>
    <cellStyle name="20 % - Accent3 3 2" xfId="30" xr:uid="{403C6A1F-3B7F-4EDE-9F9C-B99F6ECDF74A}"/>
    <cellStyle name="20 % - Accent3 4" xfId="31" xr:uid="{AAB87C01-98A2-4EFF-9392-8304F30E4CC0}"/>
    <cellStyle name="20 % - Accent3 5" xfId="24" xr:uid="{1FE00711-7293-46AC-BB48-600565B1A296}"/>
    <cellStyle name="20 % - Accent4 2" xfId="33" xr:uid="{EB55F7D1-0668-4AA2-A136-B14DFD85BD48}"/>
    <cellStyle name="20 % - Accent4 2 2" xfId="34" xr:uid="{FB200167-D306-44FD-B683-DD7B3B0ADAD8}"/>
    <cellStyle name="20 % - Accent4 2 2 2" xfId="35" xr:uid="{EC3D5052-E390-494D-971F-C0302349747D}"/>
    <cellStyle name="20 % - Accent4 2 3" xfId="36" xr:uid="{01B1F61C-C9DB-43D3-8565-1577A4724727}"/>
    <cellStyle name="20 % - Accent4 3" xfId="37" xr:uid="{3DC7E7BC-534E-4645-8AE9-7C007244BCA4}"/>
    <cellStyle name="20 % - Accent4 3 2" xfId="38" xr:uid="{9E6D95A6-6E4D-4BD7-B534-7EF1DC5EB333}"/>
    <cellStyle name="20 % - Accent4 4" xfId="39" xr:uid="{F0BBCE1A-BB26-4A90-8B92-9C5C3937353A}"/>
    <cellStyle name="20 % - Accent4 5" xfId="32" xr:uid="{5D29B213-2BB1-4968-BAE0-481DBDABB20A}"/>
    <cellStyle name="20 % - Accent5 2" xfId="41" xr:uid="{0599059A-669F-4143-A9A1-5031A46EA5BB}"/>
    <cellStyle name="20 % - Accent5 2 2" xfId="42" xr:uid="{7B170DC4-8666-497E-A46E-0B5C73663DF8}"/>
    <cellStyle name="20 % - Accent5 2 2 2" xfId="43" xr:uid="{A6FE0271-1CD4-4168-B1B3-2B68851588D5}"/>
    <cellStyle name="20 % - Accent5 2 3" xfId="44" xr:uid="{AE0BB1B4-0992-42C1-8F68-F3359070432A}"/>
    <cellStyle name="20 % - Accent5 3" xfId="45" xr:uid="{5B0334C1-1FED-41EB-9F5D-3C3B07F541C9}"/>
    <cellStyle name="20 % - Accent5 3 2" xfId="46" xr:uid="{6BA9E9F9-FD24-4CC3-9D40-7F7A210633E0}"/>
    <cellStyle name="20 % - Accent5 4" xfId="47" xr:uid="{530DFA6D-0BED-4CED-B19D-C83C957087DC}"/>
    <cellStyle name="20 % - Accent5 5" xfId="40" xr:uid="{D3108519-4643-490F-B4ED-A5DFEBCAE50B}"/>
    <cellStyle name="20 % - Accent6 2" xfId="49" xr:uid="{9C3B75CB-DF50-4104-931A-123C298B9323}"/>
    <cellStyle name="20 % - Accent6 2 2" xfId="50" xr:uid="{E65880DB-337E-48BC-929A-2CDB4E75C628}"/>
    <cellStyle name="20 % - Accent6 2 2 2" xfId="51" xr:uid="{32F390EC-C7F5-4739-B9DE-E1B405D92D2F}"/>
    <cellStyle name="20 % - Accent6 2 3" xfId="52" xr:uid="{36227745-994E-4905-A68F-967A67E118B1}"/>
    <cellStyle name="20 % - Accent6 3" xfId="53" xr:uid="{10D7F897-6F75-4AB1-B6C7-5DE0EDF562C9}"/>
    <cellStyle name="20 % - Accent6 3 2" xfId="54" xr:uid="{3EDDF84D-92CD-468F-9B85-CFED474B65C9}"/>
    <cellStyle name="20 % - Accent6 4" xfId="55" xr:uid="{4E39AB16-99C3-41D9-AE6F-6D219B81B169}"/>
    <cellStyle name="20 % - Accent6 5" xfId="48" xr:uid="{F1D5DA44-F1DB-488B-A155-CF497A49D116}"/>
    <cellStyle name="40 % - Accent1 2" xfId="57" xr:uid="{14EF3BA8-9964-408D-B097-AA30B3AF2795}"/>
    <cellStyle name="40 % - Accent1 2 2" xfId="58" xr:uid="{A0D8D6B5-4CD4-49F6-9978-9608087D4492}"/>
    <cellStyle name="40 % - Accent1 2 2 2" xfId="59" xr:uid="{A443B129-F639-4E51-A823-8EFC7E093D89}"/>
    <cellStyle name="40 % - Accent1 2 3" xfId="60" xr:uid="{0B216D19-D978-4224-BBE9-1A37936B288F}"/>
    <cellStyle name="40 % - Accent1 3" xfId="61" xr:uid="{F1FE7CCF-FA78-4595-8CB5-367F9A2325EC}"/>
    <cellStyle name="40 % - Accent1 3 2" xfId="62" xr:uid="{B491F1F4-B48E-43AB-8252-40D083838F01}"/>
    <cellStyle name="40 % - Accent1 4" xfId="63" xr:uid="{A46B1DA5-4979-4B8E-B251-BCDADEB511CF}"/>
    <cellStyle name="40 % - Accent1 5" xfId="56" xr:uid="{8CA81A42-7B68-48E7-973C-149EB4585B0E}"/>
    <cellStyle name="40 % - Accent2 2" xfId="65" xr:uid="{7513FA37-F709-4F44-962E-B73581CFD69F}"/>
    <cellStyle name="40 % - Accent2 2 2" xfId="66" xr:uid="{318CB760-9500-4A90-BEFD-84ED4C18453B}"/>
    <cellStyle name="40 % - Accent2 2 2 2" xfId="67" xr:uid="{A081C825-B7F0-4393-A6FD-3B6A10F96806}"/>
    <cellStyle name="40 % - Accent2 2 3" xfId="68" xr:uid="{5BD3008E-2E79-4C35-BCBF-68AE8CF1CE1A}"/>
    <cellStyle name="40 % - Accent2 3" xfId="69" xr:uid="{41E22F9C-6FFD-4C4C-BFF2-066878430EB2}"/>
    <cellStyle name="40 % - Accent2 3 2" xfId="70" xr:uid="{1080B86D-7C02-456D-8343-58897F0AAFEB}"/>
    <cellStyle name="40 % - Accent2 4" xfId="71" xr:uid="{80554C20-11E4-4E01-82D2-422A52AE200E}"/>
    <cellStyle name="40 % - Accent2 5" xfId="64" xr:uid="{DDCDCABC-F928-49C4-880C-54454C5E6581}"/>
    <cellStyle name="40 % - Accent3 2" xfId="73" xr:uid="{5AD5402A-CB19-4015-A51F-456E66764401}"/>
    <cellStyle name="40 % - Accent3 2 2" xfId="74" xr:uid="{76D0AAD7-DA54-49D6-9988-26580E7A09AB}"/>
    <cellStyle name="40 % - Accent3 2 2 2" xfId="75" xr:uid="{5B67936E-CA3C-4E00-9754-E7E524C1CAA4}"/>
    <cellStyle name="40 % - Accent3 2 3" xfId="76" xr:uid="{4E781251-1BD3-4018-B397-515EFBC771ED}"/>
    <cellStyle name="40 % - Accent3 3" xfId="77" xr:uid="{09AAB643-146D-4D84-86B1-B522C852820D}"/>
    <cellStyle name="40 % - Accent3 3 2" xfId="78" xr:uid="{88F65A68-E6BC-4569-BAFA-5CFCE7E3B898}"/>
    <cellStyle name="40 % - Accent3 4" xfId="79" xr:uid="{08BAAC56-DD81-4CB7-92B6-C6C470178356}"/>
    <cellStyle name="40 % - Accent3 5" xfId="72" xr:uid="{4D9389F1-F056-47EF-8E87-A7AA526792EF}"/>
    <cellStyle name="40 % - Accent4 2" xfId="81" xr:uid="{8E58B907-F7DE-4326-80BD-3AB485BCE90F}"/>
    <cellStyle name="40 % - Accent4 2 2" xfId="82" xr:uid="{CD9D8497-5946-4A60-85F3-CA7E967258BF}"/>
    <cellStyle name="40 % - Accent4 2 2 2" xfId="83" xr:uid="{1CA83315-4077-4491-9028-F8DD28D7D2DE}"/>
    <cellStyle name="40 % - Accent4 2 3" xfId="84" xr:uid="{C59F3DC7-430C-4D86-9346-D890261FE4FE}"/>
    <cellStyle name="40 % - Accent4 3" xfId="85" xr:uid="{41F348CB-143A-4723-8572-B7C1B78BBD47}"/>
    <cellStyle name="40 % - Accent4 3 2" xfId="86" xr:uid="{B772462F-30C3-442B-B2BC-91C73E3E417A}"/>
    <cellStyle name="40 % - Accent4 4" xfId="87" xr:uid="{DB0783F4-F3B0-4E82-8091-5E8D71168743}"/>
    <cellStyle name="40 % - Accent4 5" xfId="80" xr:uid="{4C5632D1-80B0-4E9C-A63E-03690D115110}"/>
    <cellStyle name="40 % - Accent5 2" xfId="89" xr:uid="{C5637451-DFBE-4D3F-AA63-99CE974BFBCE}"/>
    <cellStyle name="40 % - Accent5 2 2" xfId="90" xr:uid="{7D4F353C-6166-459A-B63C-7072BD6514A8}"/>
    <cellStyle name="40 % - Accent5 2 2 2" xfId="91" xr:uid="{3EB2227E-90FE-4719-B62F-2E557AB2240D}"/>
    <cellStyle name="40 % - Accent5 2 3" xfId="92" xr:uid="{D29A7A10-F011-471F-A65C-1F60A9C042A7}"/>
    <cellStyle name="40 % - Accent5 3" xfId="93" xr:uid="{4BAB8B66-F27A-48CD-AF2E-06393425D3C0}"/>
    <cellStyle name="40 % - Accent5 3 2" xfId="94" xr:uid="{78793261-2E3D-4CD4-AA6A-7457D1445F2E}"/>
    <cellStyle name="40 % - Accent5 4" xfId="95" xr:uid="{901EAD91-2EB1-42CD-912B-FB2A6D8F8B5A}"/>
    <cellStyle name="40 % - Accent5 5" xfId="88" xr:uid="{3E1282DB-A969-4411-BC23-224F6675935A}"/>
    <cellStyle name="40 % - Accent6 2" xfId="97" xr:uid="{687CDFE9-3A99-4127-B10D-6EC432B4D288}"/>
    <cellStyle name="40 % - Accent6 2 2" xfId="98" xr:uid="{13544DEE-0CAD-4976-8986-999613CEC528}"/>
    <cellStyle name="40 % - Accent6 2 2 2" xfId="99" xr:uid="{BA438307-01F3-4FA7-BE61-DEBCB0EF4829}"/>
    <cellStyle name="40 % - Accent6 2 3" xfId="100" xr:uid="{71C6C27B-F20E-4A33-8B2B-4F749B41F039}"/>
    <cellStyle name="40 % - Accent6 3" xfId="101" xr:uid="{A81A6DF5-C7B8-45F6-99EB-7E1892CC51C0}"/>
    <cellStyle name="40 % - Accent6 3 2" xfId="102" xr:uid="{6074484D-0961-4DC7-A247-E98C1E186A3C}"/>
    <cellStyle name="40 % - Accent6 4" xfId="103" xr:uid="{31164D9B-4A94-4559-8804-4317D7540012}"/>
    <cellStyle name="40 % - Accent6 5" xfId="96" xr:uid="{DE8280E5-6037-455B-BA4D-085723F0DD78}"/>
    <cellStyle name="60 % - Accent1 2" xfId="105" xr:uid="{57A098B4-5E60-4E5F-9873-D104C9961302}"/>
    <cellStyle name="60 % - Accent1 3" xfId="106" xr:uid="{49E25DF9-48F9-4056-A72D-87D155962888}"/>
    <cellStyle name="60 % - Accent1 4" xfId="104" xr:uid="{4FB6A4AC-CFDC-4F77-8FC8-84A48CB99C57}"/>
    <cellStyle name="60 % - Accent2 2" xfId="108" xr:uid="{6A43BD29-F56D-4264-8DB7-7A0E0AB72AA1}"/>
    <cellStyle name="60 % - Accent2 3" xfId="109" xr:uid="{261EE7D2-DD66-4EDE-93EB-06D565DF400D}"/>
    <cellStyle name="60 % - Accent2 4" xfId="107" xr:uid="{DE2265CA-CB79-433F-80E0-B4BE335288C3}"/>
    <cellStyle name="60 % - Accent3 2" xfId="111" xr:uid="{00F77BB2-0D37-4F29-B342-3FAECD63F41C}"/>
    <cellStyle name="60 % - Accent3 3" xfId="112" xr:uid="{FC9298A0-F561-4F32-B2D1-E5A9A3D713C5}"/>
    <cellStyle name="60 % - Accent3 4" xfId="110" xr:uid="{C588B4A1-0D0B-40D6-8F7F-ED01D2DE3CF1}"/>
    <cellStyle name="60 % - Accent4 2" xfId="114" xr:uid="{2E470A1A-CB42-4E17-ABFD-ED2A736D0647}"/>
    <cellStyle name="60 % - Accent4 3" xfId="115" xr:uid="{F4BA9D21-753F-4CDD-8425-9672E0B9F36C}"/>
    <cellStyle name="60 % - Accent4 4" xfId="113" xr:uid="{A0E88399-BD73-44EB-881E-7971887FB14B}"/>
    <cellStyle name="60 % - Accent5 2" xfId="117" xr:uid="{74A9A510-D161-4D19-833C-6F07ECDC0BBB}"/>
    <cellStyle name="60 % - Accent5 3" xfId="118" xr:uid="{0E3C17C0-8165-4798-927E-A36C86B2585D}"/>
    <cellStyle name="60 % - Accent5 4" xfId="116" xr:uid="{DE80982B-AA32-4140-BC67-0681BF04EF19}"/>
    <cellStyle name="60 % - Accent6 2" xfId="120" xr:uid="{32904095-88FE-493B-8EF5-6F29B27FE2AE}"/>
    <cellStyle name="60 % - Accent6 3" xfId="121" xr:uid="{16305C5E-FD02-42F4-9DC8-99C70CC35B91}"/>
    <cellStyle name="60 % - Accent6 4" xfId="119" xr:uid="{1B2C63DD-B3FC-490C-9488-19C9EB183AFE}"/>
    <cellStyle name="Accent1 2" xfId="123" xr:uid="{730E77D5-5588-47F8-8DC2-F37B775C7B04}"/>
    <cellStyle name="Accent1 3" xfId="124" xr:uid="{6315823A-FBC8-4B69-A940-2F4B7D526918}"/>
    <cellStyle name="Accent1 4" xfId="122" xr:uid="{66821EAD-2F77-47EC-B8D0-4C80BC81731C}"/>
    <cellStyle name="Accent2 2" xfId="126" xr:uid="{8E39BDF7-1F7A-4CEC-8BE4-57C28EF8CC22}"/>
    <cellStyle name="Accent2 3" xfId="127" xr:uid="{0E459128-36DF-45CA-BC12-2660569972C9}"/>
    <cellStyle name="Accent2 4" xfId="125" xr:uid="{2CA1D8F4-7508-47CA-B524-F55E69C9C56A}"/>
    <cellStyle name="Accent3 2" xfId="129" xr:uid="{55833237-FFC3-40D6-8543-0683C599B0E3}"/>
    <cellStyle name="Accent3 3" xfId="130" xr:uid="{B70E3064-2E4D-40EF-A8B8-258858E22D84}"/>
    <cellStyle name="Accent3 4" xfId="128" xr:uid="{94808302-43FD-460F-B9E8-EB21D97D4ABC}"/>
    <cellStyle name="Accent4 2" xfId="132" xr:uid="{56A56253-B4C5-476C-ABBF-DA8408863FAF}"/>
    <cellStyle name="Accent4 3" xfId="133" xr:uid="{B5E22860-0F82-4142-9E97-95F5DFF96B4E}"/>
    <cellStyle name="Accent4 4" xfId="131" xr:uid="{159CC91F-D956-49C8-AFA1-BB0C4381E97A}"/>
    <cellStyle name="Accent5 2" xfId="135" xr:uid="{4ED182D9-D3E6-4F86-80DD-5A35FA32C31D}"/>
    <cellStyle name="Accent5 3" xfId="136" xr:uid="{3B4D8DD5-FD46-4AE0-9567-AF29EE47F42E}"/>
    <cellStyle name="Accent5 4" xfId="134" xr:uid="{D6DEF1FC-D09B-4472-B831-C5F247073F3B}"/>
    <cellStyle name="Accent6 2" xfId="138" xr:uid="{33F86F6E-8CFC-4BDB-903A-915B0451B7ED}"/>
    <cellStyle name="Accent6 3" xfId="139" xr:uid="{C653FBD0-FA24-403F-8D01-1529DADEE99C}"/>
    <cellStyle name="Accent6 4" xfId="137" xr:uid="{A2F40654-0025-4617-BF03-1599243BE96B}"/>
    <cellStyle name="Avertissement 2" xfId="141" xr:uid="{0D65B24F-2203-477C-97EE-8888A8B4DA34}"/>
    <cellStyle name="Avertissement 3" xfId="142" xr:uid="{9CE53365-8B71-44AC-B9E8-AE9D94B6FF2D}"/>
    <cellStyle name="Avertissement 4" xfId="140" xr:uid="{1D902296-16AC-4639-A2CC-8389EB35EBEF}"/>
    <cellStyle name="Calcul 2" xfId="144" xr:uid="{CBE09828-0955-4EFA-8227-DF5CA5EE80B8}"/>
    <cellStyle name="Calcul 3" xfId="145" xr:uid="{2CAD3C8E-E34C-4559-90BB-E6F821DB0C3C}"/>
    <cellStyle name="Calcul 4" xfId="143" xr:uid="{9C6DE059-006C-405C-9A84-31F9E126CC30}"/>
    <cellStyle name="Cellule liée 2" xfId="147" xr:uid="{74EAF470-0EE6-4FE9-A0F4-0230BDE91AD5}"/>
    <cellStyle name="Cellule liée 3" xfId="148" xr:uid="{BDD321C1-49A2-486B-93C6-1C6BB4C6D2BB}"/>
    <cellStyle name="Cellule liée 4" xfId="146" xr:uid="{C9B1876C-142B-451B-B724-B50E91350152}"/>
    <cellStyle name="Commentaire 2" xfId="149" xr:uid="{04B24FA8-4BA1-4EDB-8073-8F051F75D32E}"/>
    <cellStyle name="Commentaire 2 2" xfId="150" xr:uid="{17319646-5FCA-4543-BC09-596FB36D6EF4}"/>
    <cellStyle name="Commentaire 2 2 2" xfId="151" xr:uid="{5D80472D-F42D-40CD-A15E-8A3233E3F95A}"/>
    <cellStyle name="Commentaire 2 2 2 2" xfId="152" xr:uid="{0A619002-86B9-455D-8DC0-5AB18F728E3D}"/>
    <cellStyle name="Commentaire 2 2 3" xfId="153" xr:uid="{FDD86F64-4FCD-46E9-B0C2-396713581C12}"/>
    <cellStyle name="Commentaire 2 3" xfId="154" xr:uid="{C228231C-5D68-4312-8543-46B9BA892928}"/>
    <cellStyle name="Commentaire 2 3 2" xfId="155" xr:uid="{7BE84D6A-562D-474E-85F5-2846B3F384AA}"/>
    <cellStyle name="Commentaire 2 4" xfId="156" xr:uid="{8223195F-38A5-4C16-8824-F4F59DA48F78}"/>
    <cellStyle name="Commentaire 3" xfId="157" xr:uid="{31956E6A-686C-4578-8F98-FB70D0C2BA48}"/>
    <cellStyle name="Commentaire 4" xfId="158" xr:uid="{FD77AF4C-2C5C-439B-A673-5908E6EC23C0}"/>
    <cellStyle name="Entrée 2" xfId="160" xr:uid="{71528997-8CFC-4A27-80CF-EC0B2DA6578D}"/>
    <cellStyle name="Entrée 3" xfId="161" xr:uid="{544780A9-7018-4AE6-A8A6-FB6341E30B8B}"/>
    <cellStyle name="Entrée 4" xfId="159" xr:uid="{3FE0976A-D106-4DD9-A40B-ECB4665FC7F5}"/>
    <cellStyle name="Insatisfaisant 2" xfId="163" xr:uid="{6FC450FE-946C-4EAD-956E-E76512683676}"/>
    <cellStyle name="Insatisfaisant 3" xfId="164" xr:uid="{DE015C08-EAB6-4231-917A-D0A52B699668}"/>
    <cellStyle name="Insatisfaisant 4" xfId="162" xr:uid="{B2F144AF-D44C-4D2F-9640-C6803C28C756}"/>
    <cellStyle name="Lien hypertexte 2" xfId="165" xr:uid="{2CC893AC-88C2-413A-88F5-E108EEE56826}"/>
    <cellStyle name="Lien hypertexte 3" xfId="166" xr:uid="{18F556C7-C47B-4E2F-BE49-D472E257614B}"/>
    <cellStyle name="Milliers" xfId="1" builtinId="3"/>
    <cellStyle name="Milliers 2" xfId="4" xr:uid="{41DDF1F4-F911-4151-A9B9-039AD4B8000A}"/>
    <cellStyle name="Milliers 2 2" xfId="168" xr:uid="{4CDF0368-3623-4C16-9B64-ADF661C225BF}"/>
    <cellStyle name="Milliers 2 2 2" xfId="169" xr:uid="{C7D6B8C2-04D3-4FD3-9746-44D19015424F}"/>
    <cellStyle name="Milliers 2 3" xfId="170" xr:uid="{14DC892E-563C-4ECA-9A94-E304CDB5F98A}"/>
    <cellStyle name="Milliers 2 4" xfId="171" xr:uid="{8A449AEF-76BD-42E7-BFDF-4838D28268CA}"/>
    <cellStyle name="Milliers 2 5" xfId="172" xr:uid="{897E0713-281E-4869-86B4-CA66CB97FA62}"/>
    <cellStyle name="Milliers 2 6" xfId="167" xr:uid="{748BCF90-1455-49BF-8E9F-AEA01A5F9407}"/>
    <cellStyle name="Milliers 3" xfId="6" xr:uid="{36110F76-A980-49A1-8F38-8A9E7844DD18}"/>
    <cellStyle name="Milliers 3 2" xfId="7" xr:uid="{8B9072E1-5F42-438A-A51F-29287838232A}"/>
    <cellStyle name="Milliers 3 2 2" xfId="174" xr:uid="{8C262ECB-CE1A-41D8-A7DA-7EAADBA5C3D3}"/>
    <cellStyle name="Milliers 3 3" xfId="173" xr:uid="{F0CDAEEA-0634-45B5-931F-16F331433410}"/>
    <cellStyle name="Milliers 4" xfId="175" xr:uid="{FA3A683E-9EA0-4E5A-88B9-EFBE38A2CB55}"/>
    <cellStyle name="Milliers 5" xfId="176" xr:uid="{D8F40712-CA64-4673-BF89-856CC798F360}"/>
    <cellStyle name="Milliers 6" xfId="248" xr:uid="{3149620E-0972-4A6C-84B3-6D03BAAD7B22}"/>
    <cellStyle name="Monétaire 2" xfId="5" xr:uid="{CEA4E4B0-1E42-4B48-96E5-56D30A4A101F}"/>
    <cellStyle name="Monétaire 2 2" xfId="250" xr:uid="{4B7F486A-27A7-4174-B0B6-A552D98F0ECA}"/>
    <cellStyle name="Monétaire 3" xfId="249" xr:uid="{E7C9805E-5262-4BB1-9543-7EB5618C44DB}"/>
    <cellStyle name="Neutre 2" xfId="178" xr:uid="{F4A396F1-F84F-48AC-8FBE-D20DEE9241FF}"/>
    <cellStyle name="Neutre 3" xfId="179" xr:uid="{2D44F91B-8F2D-4493-A512-B639F88CD12E}"/>
    <cellStyle name="Neutre 4" xfId="177" xr:uid="{E91F1378-6893-4495-B6C5-0E5127B3205D}"/>
    <cellStyle name="Normal" xfId="0" builtinId="0"/>
    <cellStyle name="Normal 10" xfId="251" xr:uid="{8C91E9DA-37C1-4A15-9A1C-33F2BC2EEEDD}"/>
    <cellStyle name="Normal 2" xfId="3" xr:uid="{00000000-0005-0000-0000-000003000000}"/>
    <cellStyle name="Normal 2 2" xfId="181" xr:uid="{3F62BC6E-B361-4BBC-829D-67793C2A5B3D}"/>
    <cellStyle name="Normal 2 2 2" xfId="182" xr:uid="{9BD40D4F-E4CD-4F9D-A864-21EA8B7BC182}"/>
    <cellStyle name="Normal 2 2 2 2" xfId="183" xr:uid="{65BA1C12-4DEE-4725-A5C7-2B69504CC60A}"/>
    <cellStyle name="Normal 2 2 3" xfId="184" xr:uid="{C57EB840-3605-4209-A94C-3B74E7736E0E}"/>
    <cellStyle name="Normal 2 2 4" xfId="253" xr:uid="{580C34E9-A50A-4110-83F8-DDD93F4ACACB}"/>
    <cellStyle name="Normal 2 3" xfId="185" xr:uid="{CCC0DE2F-AD66-4F20-B84F-2B54E57E6CAB}"/>
    <cellStyle name="Normal 2 3 2" xfId="186" xr:uid="{2346A60C-085F-4558-B10D-4D963C1E0B40}"/>
    <cellStyle name="Normal 2 4" xfId="187" xr:uid="{9A7CDC11-AD2C-43BC-8BC9-F09FB2B25F94}"/>
    <cellStyle name="Normal 2 5" xfId="188" xr:uid="{B18320AB-B622-4951-9569-929CC11B8DF8}"/>
    <cellStyle name="Normal 2 6" xfId="189" xr:uid="{B17EA4DA-729C-4C6C-BA03-F6C98FD51F4C}"/>
    <cellStyle name="Normal 2 7" xfId="180" xr:uid="{3313FC67-AB42-426F-9C96-FDEB604E52B3}"/>
    <cellStyle name="Normal 3" xfId="190" xr:uid="{AFD98DEF-A12E-45D2-AFA3-1F1698316B04}"/>
    <cellStyle name="Normal 3 2" xfId="191" xr:uid="{C6DA40D3-8D3E-452F-B471-F463931AC5DC}"/>
    <cellStyle name="Normal 3 3" xfId="192" xr:uid="{790651D2-0CC5-4428-B99C-2DE4EB337465}"/>
    <cellStyle name="Normal 4" xfId="193" xr:uid="{61003B73-AF1A-43F3-8001-A46B1596B47A}"/>
    <cellStyle name="Normal 5" xfId="194" xr:uid="{A9259C7D-FE9A-47B7-936D-340E45C6B8D1}"/>
    <cellStyle name="Normal 5 2" xfId="195" xr:uid="{1B30661B-1D39-4DF2-9E95-94D18D64C711}"/>
    <cellStyle name="Normal 6" xfId="196" xr:uid="{7494B8F3-4EFA-4213-A541-14F11D5A95BC}"/>
    <cellStyle name="Normal 7" xfId="197" xr:uid="{096DE104-FD15-4DB4-8DFD-C80552BEBFC1}"/>
    <cellStyle name="Normal 8" xfId="198" xr:uid="{A57DB641-8520-477D-B96A-22F9BBF8A005}"/>
    <cellStyle name="Normal 9" xfId="199" xr:uid="{7781E4EA-3069-40C4-B0B9-3643AAA3D312}"/>
    <cellStyle name="Pourcentage" xfId="2" builtinId="5"/>
    <cellStyle name="Pourcentage 10" xfId="254" xr:uid="{FAB61E1E-38C2-4A0A-9142-F117EFC924EC}"/>
    <cellStyle name="Pourcentage 2" xfId="201" xr:uid="{64FA8983-7397-48BF-9AB2-2C8DA67A6673}"/>
    <cellStyle name="Pourcentage 2 2" xfId="202" xr:uid="{162EA6EB-00C5-4521-AB68-F9385C1B4FD6}"/>
    <cellStyle name="Pourcentage 2 2 2" xfId="203" xr:uid="{AB7C9616-E7DB-4553-A378-CA804E46F684}"/>
    <cellStyle name="Pourcentage 2 2 2 2" xfId="204" xr:uid="{4494821A-0DAC-4278-9E70-8310A2EBA0A0}"/>
    <cellStyle name="Pourcentage 2 2 3" xfId="205" xr:uid="{D75E085E-15EF-43C2-BF5F-4CB0E87EB52D}"/>
    <cellStyle name="Pourcentage 2 3" xfId="206" xr:uid="{D3EC81B2-18EC-458D-B8BD-B4A8161ADB59}"/>
    <cellStyle name="Pourcentage 2 3 2" xfId="207" xr:uid="{EE5CC09F-6E6C-4182-B6B8-55AFE56DAA35}"/>
    <cellStyle name="Pourcentage 2 4" xfId="208" xr:uid="{D99BA435-DFD6-4BE4-8207-3E383B160EC5}"/>
    <cellStyle name="Pourcentage 2 5" xfId="252" xr:uid="{3CC5F684-19AA-4695-8FBC-02ED804F3AEB}"/>
    <cellStyle name="Pourcentage 3" xfId="209" xr:uid="{7417A56C-5428-4A2A-9638-36FFC639131E}"/>
    <cellStyle name="Pourcentage 3 2" xfId="210" xr:uid="{AF561ED0-CB24-4B6E-9AAF-F3766164801C}"/>
    <cellStyle name="Pourcentage 3 3" xfId="211" xr:uid="{ED43A75F-95CA-49F8-9595-E9C8BC141CC8}"/>
    <cellStyle name="Pourcentage 4" xfId="212" xr:uid="{F107CECD-20CB-4A9A-A664-DA8CCCD87143}"/>
    <cellStyle name="Pourcentage 4 2" xfId="213" xr:uid="{2A5D554C-DC95-4303-A165-B236FB6D96CC}"/>
    <cellStyle name="Pourcentage 5" xfId="214" xr:uid="{C6ECECC3-9282-480B-8296-FF1B30079E1A}"/>
    <cellStyle name="Pourcentage 6" xfId="215" xr:uid="{480CB648-0E19-4C80-B50A-B427E5DCCEB8}"/>
    <cellStyle name="Pourcentage 7" xfId="216" xr:uid="{7A0F377B-AC38-4039-A92B-58B07379E679}"/>
    <cellStyle name="Pourcentage 8" xfId="217" xr:uid="{187361E7-C41E-48A5-BAFC-85D33F282D60}"/>
    <cellStyle name="Pourcentage 9" xfId="200" xr:uid="{F26AC6B9-E284-43AC-AA1D-B9BA9870B983}"/>
    <cellStyle name="Satisfaisant 2" xfId="219" xr:uid="{D0047669-1176-4005-836D-73AF8CF2669F}"/>
    <cellStyle name="Satisfaisant 3" xfId="220" xr:uid="{9EE17DF4-366C-4C69-B3BC-EE931D395B6F}"/>
    <cellStyle name="Satisfaisant 4" xfId="218" xr:uid="{3912F829-F824-43C7-AE8B-9FFFA56099A1}"/>
    <cellStyle name="Sortie 2" xfId="222" xr:uid="{0529914F-B566-4C4D-97B1-46F8F9AE6DFF}"/>
    <cellStyle name="Sortie 3" xfId="223" xr:uid="{B203574C-C378-46B8-A785-6E4FC0FAAFC8}"/>
    <cellStyle name="Sortie 4" xfId="221" xr:uid="{F1BB11CD-FF05-4AC9-9B01-42A293DECA50}"/>
    <cellStyle name="Texte explicatif 2" xfId="225" xr:uid="{D96186CA-D4D5-4A78-B036-8BB4A1B960A3}"/>
    <cellStyle name="Texte explicatif 3" xfId="226" xr:uid="{EB3BFF3E-BC0C-48F3-9922-99A63DDCC489}"/>
    <cellStyle name="Texte explicatif 4" xfId="224" xr:uid="{F2524F79-6701-46F6-ACF4-5307B78AC975}"/>
    <cellStyle name="Titre 2" xfId="227" xr:uid="{8236D8BA-FDBB-4C17-8782-4AFB9C874C83}"/>
    <cellStyle name="Titre 3" xfId="228" xr:uid="{CBABC6FC-332E-44E0-885D-28410036C36A}"/>
    <cellStyle name="Titre 4" xfId="229" xr:uid="{77E04540-2F76-4B1F-B703-6A3B8AFB4971}"/>
    <cellStyle name="Titre 1 2" xfId="231" xr:uid="{3087C411-AE89-4A64-A2C4-CC8019A17223}"/>
    <cellStyle name="Titre 1 3" xfId="232" xr:uid="{45AB1305-130E-4744-B7F2-F465D3D03C53}"/>
    <cellStyle name="Titre 1 4" xfId="230" xr:uid="{A82BC461-B5A7-414A-8D87-BCE8FAE8E0E1}"/>
    <cellStyle name="Titre 2 2" xfId="234" xr:uid="{EDC7E1E2-993A-49D2-9293-7803223EE8D7}"/>
    <cellStyle name="Titre 2 3" xfId="235" xr:uid="{0D8A9C82-D4F6-4C8F-B8DC-0A264296D284}"/>
    <cellStyle name="Titre 2 4" xfId="233" xr:uid="{451E9CC2-76F5-446A-92BE-1DCA79555136}"/>
    <cellStyle name="Titre 3 2" xfId="237" xr:uid="{14902A28-9A9E-41DA-B2DE-447ED943CED2}"/>
    <cellStyle name="Titre 3 3" xfId="238" xr:uid="{FF6B80D3-5B7F-4A6E-B84F-9D9408EB7661}"/>
    <cellStyle name="Titre 3 4" xfId="236" xr:uid="{571653AC-B0CB-4334-A65D-561751F11A9A}"/>
    <cellStyle name="Titre 4 2" xfId="240" xr:uid="{B7DE6EA6-85B4-4AF7-8829-5DB0F287C5C1}"/>
    <cellStyle name="Titre 4 3" xfId="241" xr:uid="{B1EB57D2-3746-48F8-AB4B-C5E6C0DC1BC0}"/>
    <cellStyle name="Titre 4 4" xfId="239" xr:uid="{4693AC35-572E-44B9-85D5-7956922617FB}"/>
    <cellStyle name="Total 2" xfId="243" xr:uid="{D1497A92-98C2-4901-8CE0-3DEDD42A0CFA}"/>
    <cellStyle name="Total 3" xfId="244" xr:uid="{3DFCF944-B9DB-4E79-B1E1-5807C89A6554}"/>
    <cellStyle name="Total 4" xfId="242" xr:uid="{B77278DA-3882-4232-8006-E6E928128447}"/>
    <cellStyle name="Vérification 2" xfId="246" xr:uid="{C40B27CD-9582-487E-A02D-3546CF417BD9}"/>
    <cellStyle name="Vérification 3" xfId="247" xr:uid="{4A66EDD7-18A3-4EF1-9BCE-7B307DED1584}"/>
    <cellStyle name="Vérification 4" xfId="245" xr:uid="{A4C042C9-7291-4443-A294-2645A1BFB2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238124</xdr:colOff>
      <xdr:row>0</xdr:row>
      <xdr:rowOff>9525</xdr:rowOff>
    </xdr:from>
    <xdr:to>
      <xdr:col>11</xdr:col>
      <xdr:colOff>581025</xdr:colOff>
      <xdr:row>13</xdr:row>
      <xdr:rowOff>12592</xdr:rowOff>
    </xdr:to>
    <xdr:pic>
      <xdr:nvPicPr>
        <xdr:cNvPr id="2" name="Image 1">
          <a:extLst>
            <a:ext uri="{FF2B5EF4-FFF2-40B4-BE49-F238E27FC236}">
              <a16:creationId xmlns:a16="http://schemas.microsoft.com/office/drawing/2014/main" id="{38671025-BAA2-6E06-0EC8-5CD9E8111626}"/>
            </a:ext>
          </a:extLst>
        </xdr:cNvPr>
        <xdr:cNvPicPr>
          <a:picLocks noChangeAspect="1"/>
        </xdr:cNvPicPr>
      </xdr:nvPicPr>
      <xdr:blipFill rotWithShape="1">
        <a:blip xmlns:r="http://schemas.openxmlformats.org/officeDocument/2006/relationships" r:embed="rId1"/>
        <a:srcRect r="11648"/>
        <a:stretch/>
      </xdr:blipFill>
      <xdr:spPr>
        <a:xfrm>
          <a:off x="8324849" y="9525"/>
          <a:ext cx="3390901" cy="24795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409575</xdr:colOff>
      <xdr:row>1</xdr:row>
      <xdr:rowOff>28575</xdr:rowOff>
    </xdr:from>
    <xdr:to>
      <xdr:col>13</xdr:col>
      <xdr:colOff>752476</xdr:colOff>
      <xdr:row>14</xdr:row>
      <xdr:rowOff>31642</xdr:rowOff>
    </xdr:to>
    <xdr:pic>
      <xdr:nvPicPr>
        <xdr:cNvPr id="2" name="Image 1">
          <a:extLst>
            <a:ext uri="{FF2B5EF4-FFF2-40B4-BE49-F238E27FC236}">
              <a16:creationId xmlns:a16="http://schemas.microsoft.com/office/drawing/2014/main" id="{98498DDD-FE74-4C38-9B38-739E957C415E}"/>
            </a:ext>
          </a:extLst>
        </xdr:cNvPr>
        <xdr:cNvPicPr>
          <a:picLocks noChangeAspect="1"/>
        </xdr:cNvPicPr>
      </xdr:nvPicPr>
      <xdr:blipFill rotWithShape="1">
        <a:blip xmlns:r="http://schemas.openxmlformats.org/officeDocument/2006/relationships" r:embed="rId1"/>
        <a:srcRect r="11648"/>
        <a:stretch/>
      </xdr:blipFill>
      <xdr:spPr>
        <a:xfrm>
          <a:off x="7267575" y="28575"/>
          <a:ext cx="3390901" cy="24795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838200</xdr:colOff>
      <xdr:row>0</xdr:row>
      <xdr:rowOff>95250</xdr:rowOff>
    </xdr:from>
    <xdr:to>
      <xdr:col>11</xdr:col>
      <xdr:colOff>333376</xdr:colOff>
      <xdr:row>13</xdr:row>
      <xdr:rowOff>12592</xdr:rowOff>
    </xdr:to>
    <xdr:pic>
      <xdr:nvPicPr>
        <xdr:cNvPr id="2" name="Image 1">
          <a:extLst>
            <a:ext uri="{FF2B5EF4-FFF2-40B4-BE49-F238E27FC236}">
              <a16:creationId xmlns:a16="http://schemas.microsoft.com/office/drawing/2014/main" id="{760F486B-C406-4080-A029-0D83AD18771F}"/>
            </a:ext>
          </a:extLst>
        </xdr:cNvPr>
        <xdr:cNvPicPr>
          <a:picLocks noChangeAspect="1"/>
        </xdr:cNvPicPr>
      </xdr:nvPicPr>
      <xdr:blipFill rotWithShape="1">
        <a:blip xmlns:r="http://schemas.openxmlformats.org/officeDocument/2006/relationships" r:embed="rId1"/>
        <a:srcRect r="11648"/>
        <a:stretch/>
      </xdr:blipFill>
      <xdr:spPr>
        <a:xfrm>
          <a:off x="9401175" y="95250"/>
          <a:ext cx="3390901" cy="247956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333374</xdr:colOff>
      <xdr:row>0</xdr:row>
      <xdr:rowOff>0</xdr:rowOff>
    </xdr:from>
    <xdr:to>
      <xdr:col>12</xdr:col>
      <xdr:colOff>676275</xdr:colOff>
      <xdr:row>13</xdr:row>
      <xdr:rowOff>3067</xdr:rowOff>
    </xdr:to>
    <xdr:pic>
      <xdr:nvPicPr>
        <xdr:cNvPr id="2" name="Image 1">
          <a:extLst>
            <a:ext uri="{FF2B5EF4-FFF2-40B4-BE49-F238E27FC236}">
              <a16:creationId xmlns:a16="http://schemas.microsoft.com/office/drawing/2014/main" id="{7CFD6DFA-4DDB-43CB-88AD-C34846FE83C6}"/>
            </a:ext>
          </a:extLst>
        </xdr:cNvPr>
        <xdr:cNvPicPr>
          <a:picLocks noChangeAspect="1"/>
        </xdr:cNvPicPr>
      </xdr:nvPicPr>
      <xdr:blipFill rotWithShape="1">
        <a:blip xmlns:r="http://schemas.openxmlformats.org/officeDocument/2006/relationships" r:embed="rId1"/>
        <a:srcRect r="11648"/>
        <a:stretch/>
      </xdr:blipFill>
      <xdr:spPr>
        <a:xfrm>
          <a:off x="9182099" y="0"/>
          <a:ext cx="3390901" cy="247956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0</xdr:colOff>
      <xdr:row>0</xdr:row>
      <xdr:rowOff>0</xdr:rowOff>
    </xdr:from>
    <xdr:to>
      <xdr:col>12</xdr:col>
      <xdr:colOff>342901</xdr:colOff>
      <xdr:row>13</xdr:row>
      <xdr:rowOff>3067</xdr:rowOff>
    </xdr:to>
    <xdr:pic>
      <xdr:nvPicPr>
        <xdr:cNvPr id="2" name="Image 1">
          <a:extLst>
            <a:ext uri="{FF2B5EF4-FFF2-40B4-BE49-F238E27FC236}">
              <a16:creationId xmlns:a16="http://schemas.microsoft.com/office/drawing/2014/main" id="{B39C9D19-039D-4D9F-9C21-A3BAEE7671F5}"/>
            </a:ext>
          </a:extLst>
        </xdr:cNvPr>
        <xdr:cNvPicPr>
          <a:picLocks noChangeAspect="1"/>
        </xdr:cNvPicPr>
      </xdr:nvPicPr>
      <xdr:blipFill rotWithShape="1">
        <a:blip xmlns:r="http://schemas.openxmlformats.org/officeDocument/2006/relationships" r:embed="rId1"/>
        <a:srcRect r="11648"/>
        <a:stretch/>
      </xdr:blipFill>
      <xdr:spPr>
        <a:xfrm>
          <a:off x="6096000" y="0"/>
          <a:ext cx="3390901" cy="247956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16</xdr:col>
      <xdr:colOff>342901</xdr:colOff>
      <xdr:row>11</xdr:row>
      <xdr:rowOff>98317</xdr:rowOff>
    </xdr:to>
    <xdr:pic>
      <xdr:nvPicPr>
        <xdr:cNvPr id="2" name="Image 1">
          <a:extLst>
            <a:ext uri="{FF2B5EF4-FFF2-40B4-BE49-F238E27FC236}">
              <a16:creationId xmlns:a16="http://schemas.microsoft.com/office/drawing/2014/main" id="{91713435-6B2B-4B41-BC68-5A85CBEC038E}"/>
            </a:ext>
          </a:extLst>
        </xdr:cNvPr>
        <xdr:cNvPicPr>
          <a:picLocks noChangeAspect="1"/>
        </xdr:cNvPicPr>
      </xdr:nvPicPr>
      <xdr:blipFill rotWithShape="1">
        <a:blip xmlns:r="http://schemas.openxmlformats.org/officeDocument/2006/relationships" r:embed="rId1"/>
        <a:srcRect r="11648"/>
        <a:stretch/>
      </xdr:blipFill>
      <xdr:spPr>
        <a:xfrm>
          <a:off x="9144000" y="0"/>
          <a:ext cx="3390901" cy="247956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14</xdr:col>
      <xdr:colOff>342901</xdr:colOff>
      <xdr:row>11</xdr:row>
      <xdr:rowOff>98317</xdr:rowOff>
    </xdr:to>
    <xdr:pic>
      <xdr:nvPicPr>
        <xdr:cNvPr id="2" name="Image 1">
          <a:extLst>
            <a:ext uri="{FF2B5EF4-FFF2-40B4-BE49-F238E27FC236}">
              <a16:creationId xmlns:a16="http://schemas.microsoft.com/office/drawing/2014/main" id="{560C386E-6A1F-471E-B188-9CD07EDB7B67}"/>
            </a:ext>
          </a:extLst>
        </xdr:cNvPr>
        <xdr:cNvPicPr>
          <a:picLocks noChangeAspect="1"/>
        </xdr:cNvPicPr>
      </xdr:nvPicPr>
      <xdr:blipFill rotWithShape="1">
        <a:blip xmlns:r="http://schemas.openxmlformats.org/officeDocument/2006/relationships" r:embed="rId1"/>
        <a:srcRect r="11648"/>
        <a:stretch/>
      </xdr:blipFill>
      <xdr:spPr>
        <a:xfrm>
          <a:off x="7620000" y="0"/>
          <a:ext cx="3390901" cy="219381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14</xdr:col>
      <xdr:colOff>342901</xdr:colOff>
      <xdr:row>10</xdr:row>
      <xdr:rowOff>98317</xdr:rowOff>
    </xdr:to>
    <xdr:pic>
      <xdr:nvPicPr>
        <xdr:cNvPr id="2" name="Image 1">
          <a:extLst>
            <a:ext uri="{FF2B5EF4-FFF2-40B4-BE49-F238E27FC236}">
              <a16:creationId xmlns:a16="http://schemas.microsoft.com/office/drawing/2014/main" id="{C791C0E1-DD7A-46D6-8F1D-2F0CF02B5BDC}"/>
            </a:ext>
          </a:extLst>
        </xdr:cNvPr>
        <xdr:cNvPicPr>
          <a:picLocks noChangeAspect="1"/>
        </xdr:cNvPicPr>
      </xdr:nvPicPr>
      <xdr:blipFill rotWithShape="1">
        <a:blip xmlns:r="http://schemas.openxmlformats.org/officeDocument/2006/relationships" r:embed="rId1"/>
        <a:srcRect r="11648"/>
        <a:stretch/>
      </xdr:blipFill>
      <xdr:spPr>
        <a:xfrm>
          <a:off x="7620000" y="0"/>
          <a:ext cx="3390901" cy="219381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14</xdr:col>
      <xdr:colOff>342901</xdr:colOff>
      <xdr:row>10</xdr:row>
      <xdr:rowOff>98317</xdr:rowOff>
    </xdr:to>
    <xdr:pic>
      <xdr:nvPicPr>
        <xdr:cNvPr id="2" name="Image 1">
          <a:extLst>
            <a:ext uri="{FF2B5EF4-FFF2-40B4-BE49-F238E27FC236}">
              <a16:creationId xmlns:a16="http://schemas.microsoft.com/office/drawing/2014/main" id="{FC61A85C-2CB8-45F9-9A42-97ABB5E6B072}"/>
            </a:ext>
          </a:extLst>
        </xdr:cNvPr>
        <xdr:cNvPicPr>
          <a:picLocks noChangeAspect="1"/>
        </xdr:cNvPicPr>
      </xdr:nvPicPr>
      <xdr:blipFill rotWithShape="1">
        <a:blip xmlns:r="http://schemas.openxmlformats.org/officeDocument/2006/relationships" r:embed="rId1"/>
        <a:srcRect r="11648"/>
        <a:stretch/>
      </xdr:blipFill>
      <xdr:spPr>
        <a:xfrm>
          <a:off x="7905750" y="0"/>
          <a:ext cx="3505201" cy="190425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G550"/>
  <sheetViews>
    <sheetView zoomScaleNormal="100" workbookViewId="0">
      <selection sqref="A1:XFD1048576"/>
    </sheetView>
  </sheetViews>
  <sheetFormatPr baseColWidth="10" defaultRowHeight="15" x14ac:dyDescent="0.25"/>
  <cols>
    <col min="1" max="1" width="18.5703125" customWidth="1"/>
    <col min="2" max="2" width="47.140625" customWidth="1"/>
    <col min="3" max="5" width="12.140625" customWidth="1"/>
    <col min="6" max="6" width="8.85546875" customWidth="1"/>
    <col min="7" max="7" width="10.28515625" customWidth="1"/>
  </cols>
  <sheetData>
    <row r="1" spans="1:7" x14ac:dyDescent="0.25">
      <c r="A1" s="102" t="s">
        <v>61</v>
      </c>
      <c r="B1" s="103"/>
      <c r="C1" s="103"/>
      <c r="D1" s="103"/>
      <c r="E1" s="103"/>
    </row>
    <row r="2" spans="1:7" x14ac:dyDescent="0.25">
      <c r="A2" s="1" t="s">
        <v>2</v>
      </c>
      <c r="B2" s="2"/>
      <c r="C2" s="107" t="s">
        <v>3</v>
      </c>
      <c r="D2" s="107" t="s">
        <v>4</v>
      </c>
      <c r="E2" s="107"/>
    </row>
    <row r="3" spans="1:7" x14ac:dyDescent="0.25">
      <c r="A3" s="3" t="s">
        <v>5</v>
      </c>
      <c r="B3" s="4"/>
      <c r="C3" s="108"/>
      <c r="D3" s="108"/>
      <c r="E3" s="108"/>
    </row>
    <row r="4" spans="1:7" x14ac:dyDescent="0.25">
      <c r="A4" s="6" t="s">
        <v>6</v>
      </c>
      <c r="B4" s="7"/>
      <c r="C4" s="109"/>
      <c r="D4" s="109"/>
      <c r="E4" s="109"/>
    </row>
    <row r="5" spans="1:7" x14ac:dyDescent="0.25">
      <c r="A5" s="8" t="s">
        <v>7</v>
      </c>
      <c r="B5" s="9" t="s">
        <v>8</v>
      </c>
      <c r="C5" s="10"/>
      <c r="D5" s="11"/>
      <c r="E5" s="11"/>
    </row>
    <row r="6" spans="1:7" x14ac:dyDescent="0.25">
      <c r="A6" s="12"/>
      <c r="B6" s="13" t="s">
        <v>9</v>
      </c>
      <c r="C6" s="14"/>
      <c r="D6" s="15"/>
      <c r="E6" s="15"/>
    </row>
    <row r="7" spans="1:7" x14ac:dyDescent="0.25">
      <c r="A7" s="8" t="s">
        <v>10</v>
      </c>
      <c r="B7" s="16" t="s">
        <v>11</v>
      </c>
      <c r="C7" s="17" t="s">
        <v>12</v>
      </c>
      <c r="D7" s="18" t="s">
        <v>13</v>
      </c>
      <c r="E7" s="17" t="s">
        <v>14</v>
      </c>
    </row>
    <row r="8" spans="1:7" x14ac:dyDescent="0.25">
      <c r="A8" s="19"/>
      <c r="B8" s="20" t="s">
        <v>15</v>
      </c>
      <c r="C8" s="21">
        <v>-0.48613546657764073</v>
      </c>
      <c r="D8" s="21">
        <v>-0.18200995311437174</v>
      </c>
      <c r="E8" s="22"/>
    </row>
    <row r="9" spans="1:7" x14ac:dyDescent="0.25">
      <c r="A9" s="8" t="s">
        <v>16</v>
      </c>
      <c r="B9" s="16" t="s">
        <v>11</v>
      </c>
      <c r="C9" s="17" t="s">
        <v>17</v>
      </c>
      <c r="D9" s="17" t="s">
        <v>18</v>
      </c>
      <c r="E9" s="17" t="s">
        <v>14</v>
      </c>
    </row>
    <row r="10" spans="1:7" x14ac:dyDescent="0.25">
      <c r="A10" s="19"/>
      <c r="B10" s="20" t="s">
        <v>15</v>
      </c>
      <c r="C10" s="21">
        <v>-0.17081007141479332</v>
      </c>
      <c r="D10" s="21">
        <v>-4.9134458874235509E-2</v>
      </c>
      <c r="E10" s="22"/>
    </row>
    <row r="11" spans="1:7" x14ac:dyDescent="0.25">
      <c r="A11" s="8" t="s">
        <v>19</v>
      </c>
      <c r="B11" s="16" t="s">
        <v>11</v>
      </c>
      <c r="C11" s="17" t="s">
        <v>20</v>
      </c>
      <c r="D11" s="17" t="s">
        <v>21</v>
      </c>
      <c r="E11" s="17" t="s">
        <v>14</v>
      </c>
      <c r="F11" s="33">
        <f>(9590-9550)/9590</f>
        <v>4.1710114702815434E-3</v>
      </c>
      <c r="G11" s="33">
        <f>(10150-10120)/10150</f>
        <v>2.9556650246305421E-3</v>
      </c>
    </row>
    <row r="12" spans="1:7" x14ac:dyDescent="0.25">
      <c r="A12" s="19"/>
      <c r="B12" s="20" t="s">
        <v>15</v>
      </c>
      <c r="C12" s="21">
        <v>-4.4836576818459095E-2</v>
      </c>
      <c r="D12" s="21">
        <v>3.8984866099867066E-3</v>
      </c>
      <c r="E12" s="22"/>
    </row>
    <row r="13" spans="1:7" ht="15" customHeight="1" x14ac:dyDescent="0.25">
      <c r="A13" s="8" t="s">
        <v>22</v>
      </c>
      <c r="B13" s="16" t="s">
        <v>11</v>
      </c>
      <c r="C13" s="17" t="s">
        <v>23</v>
      </c>
      <c r="D13" s="17" t="s">
        <v>24</v>
      </c>
      <c r="E13" s="17" t="s">
        <v>14</v>
      </c>
    </row>
    <row r="14" spans="1:7" x14ac:dyDescent="0.25">
      <c r="A14" s="19"/>
      <c r="B14" s="20" t="s">
        <v>15</v>
      </c>
      <c r="C14" s="21">
        <v>0.11098701768095109</v>
      </c>
      <c r="D14" s="21">
        <v>3.3841123997990996E-2</v>
      </c>
      <c r="E14" s="22"/>
    </row>
    <row r="15" spans="1:7" x14ac:dyDescent="0.25">
      <c r="A15" s="5" t="s">
        <v>25</v>
      </c>
    </row>
    <row r="16" spans="1:7" x14ac:dyDescent="0.25">
      <c r="A16" s="5" t="s">
        <v>26</v>
      </c>
    </row>
    <row r="17" spans="1:6" x14ac:dyDescent="0.25">
      <c r="A17" s="5" t="s">
        <v>27</v>
      </c>
    </row>
    <row r="18" spans="1:6" x14ac:dyDescent="0.25">
      <c r="A18" s="5" t="s">
        <v>28</v>
      </c>
    </row>
    <row r="19" spans="1:6" x14ac:dyDescent="0.25">
      <c r="A19" s="5" t="s">
        <v>29</v>
      </c>
    </row>
    <row r="20" spans="1:6" x14ac:dyDescent="0.25">
      <c r="A20" s="5" t="s">
        <v>30</v>
      </c>
    </row>
    <row r="21" spans="1:6" x14ac:dyDescent="0.25">
      <c r="A21" s="91" t="s">
        <v>31</v>
      </c>
      <c r="B21" s="92"/>
      <c r="C21" s="92"/>
      <c r="D21" s="93"/>
      <c r="E21" s="28" t="b">
        <v>0</v>
      </c>
      <c r="F21" s="34" t="s">
        <v>105</v>
      </c>
    </row>
    <row r="22" spans="1:6" x14ac:dyDescent="0.25">
      <c r="A22" s="94" t="s">
        <v>32</v>
      </c>
      <c r="B22" s="94"/>
      <c r="C22" s="94"/>
      <c r="D22" s="94"/>
      <c r="E22" s="94"/>
    </row>
    <row r="23" spans="1:6" x14ac:dyDescent="0.25">
      <c r="A23" s="29" t="s">
        <v>33</v>
      </c>
      <c r="B23" s="29" t="s">
        <v>34</v>
      </c>
      <c r="C23" s="29" t="s">
        <v>35</v>
      </c>
      <c r="D23" s="30" t="s">
        <v>0</v>
      </c>
      <c r="E23" s="30" t="s">
        <v>1</v>
      </c>
    </row>
    <row r="24" spans="1:6" x14ac:dyDescent="0.25">
      <c r="A24" s="31" t="s">
        <v>36</v>
      </c>
      <c r="B24" s="24">
        <v>43461</v>
      </c>
      <c r="C24" s="24">
        <v>44922</v>
      </c>
      <c r="D24" s="25">
        <v>7.6625268185370798E-2</v>
      </c>
      <c r="E24" s="32">
        <v>3</v>
      </c>
    </row>
    <row r="25" spans="1:6" x14ac:dyDescent="0.25">
      <c r="A25" s="31" t="s">
        <v>37</v>
      </c>
      <c r="B25" s="24">
        <v>43431</v>
      </c>
      <c r="C25" s="24">
        <v>44894</v>
      </c>
      <c r="D25" s="25">
        <v>7.7178637262660887E-2</v>
      </c>
      <c r="E25" s="32">
        <v>3</v>
      </c>
    </row>
    <row r="26" spans="1:6" x14ac:dyDescent="0.25">
      <c r="A26" s="23" t="s">
        <v>38</v>
      </c>
      <c r="B26" s="24">
        <v>43396</v>
      </c>
      <c r="C26" s="24">
        <v>44859</v>
      </c>
      <c r="D26" s="25">
        <v>7.7494517586353909E-2</v>
      </c>
      <c r="E26" s="32">
        <v>3</v>
      </c>
    </row>
    <row r="27" spans="1:6" x14ac:dyDescent="0.25">
      <c r="A27" s="23" t="s">
        <v>39</v>
      </c>
      <c r="B27" s="24">
        <v>43368</v>
      </c>
      <c r="C27" s="24">
        <v>44831</v>
      </c>
      <c r="D27" s="25">
        <v>7.7555299410058509E-2</v>
      </c>
      <c r="E27" s="32">
        <v>3</v>
      </c>
    </row>
    <row r="28" spans="1:6" x14ac:dyDescent="0.25">
      <c r="A28" s="23" t="s">
        <v>40</v>
      </c>
      <c r="B28" s="24">
        <v>43340</v>
      </c>
      <c r="C28" s="24">
        <v>44803</v>
      </c>
      <c r="D28" s="25">
        <v>7.7124167757682827E-2</v>
      </c>
      <c r="E28" s="32">
        <v>3</v>
      </c>
    </row>
    <row r="29" spans="1:6" x14ac:dyDescent="0.25">
      <c r="A29" s="5"/>
    </row>
    <row r="30" spans="1:6" x14ac:dyDescent="0.25">
      <c r="A30" s="102" t="s">
        <v>62</v>
      </c>
      <c r="B30" s="103"/>
      <c r="C30" s="103"/>
      <c r="D30" s="103"/>
      <c r="E30" s="103"/>
    </row>
    <row r="31" spans="1:6" x14ac:dyDescent="0.25">
      <c r="A31" s="1" t="s">
        <v>2</v>
      </c>
      <c r="B31" s="2"/>
      <c r="C31" s="107" t="s">
        <v>3</v>
      </c>
      <c r="D31" s="107" t="s">
        <v>4</v>
      </c>
      <c r="E31" s="107"/>
    </row>
    <row r="32" spans="1:6" x14ac:dyDescent="0.25">
      <c r="A32" s="3" t="s">
        <v>5</v>
      </c>
      <c r="B32" s="4"/>
      <c r="C32" s="108"/>
      <c r="D32" s="108"/>
      <c r="E32" s="108"/>
    </row>
    <row r="33" spans="1:7" x14ac:dyDescent="0.25">
      <c r="A33" s="6" t="s">
        <v>6</v>
      </c>
      <c r="B33" s="7"/>
      <c r="C33" s="109"/>
      <c r="D33" s="109"/>
      <c r="E33" s="109"/>
    </row>
    <row r="34" spans="1:7" x14ac:dyDescent="0.25">
      <c r="A34" s="8" t="s">
        <v>7</v>
      </c>
      <c r="B34" s="9" t="s">
        <v>8</v>
      </c>
      <c r="C34" s="10"/>
      <c r="D34" s="11"/>
      <c r="E34" s="11"/>
    </row>
    <row r="35" spans="1:7" x14ac:dyDescent="0.25">
      <c r="A35" s="12"/>
      <c r="B35" s="13" t="s">
        <v>9</v>
      </c>
      <c r="C35" s="14"/>
      <c r="D35" s="15"/>
      <c r="E35" s="15"/>
    </row>
    <row r="36" spans="1:7" x14ac:dyDescent="0.25">
      <c r="A36" s="8" t="s">
        <v>10</v>
      </c>
      <c r="B36" s="16" t="s">
        <v>11</v>
      </c>
      <c r="C36" s="17" t="s">
        <v>41</v>
      </c>
      <c r="D36" s="18" t="s">
        <v>42</v>
      </c>
      <c r="E36" s="17" t="s">
        <v>14</v>
      </c>
    </row>
    <row r="37" spans="1:7" x14ac:dyDescent="0.25">
      <c r="A37" s="19"/>
      <c r="B37" s="20" t="s">
        <v>15</v>
      </c>
      <c r="C37" s="21">
        <v>-0.70519881549259456</v>
      </c>
      <c r="D37" s="21">
        <v>-0.30328717625716961</v>
      </c>
      <c r="E37" s="22"/>
    </row>
    <row r="38" spans="1:7" x14ac:dyDescent="0.25">
      <c r="A38" s="8" t="s">
        <v>16</v>
      </c>
      <c r="B38" s="16" t="s">
        <v>11</v>
      </c>
      <c r="C38" s="17" t="s">
        <v>43</v>
      </c>
      <c r="D38" s="17" t="s">
        <v>44</v>
      </c>
      <c r="E38" s="17" t="s">
        <v>14</v>
      </c>
    </row>
    <row r="39" spans="1:7" x14ac:dyDescent="0.25">
      <c r="A39" s="19"/>
      <c r="B39" s="20" t="s">
        <v>15</v>
      </c>
      <c r="C39" s="21">
        <v>-0.2368179688415134</v>
      </c>
      <c r="D39" s="21">
        <v>-0.10035389916003834</v>
      </c>
      <c r="E39" s="22"/>
    </row>
    <row r="40" spans="1:7" x14ac:dyDescent="0.25">
      <c r="A40" s="8" t="s">
        <v>19</v>
      </c>
      <c r="B40" s="16" t="s">
        <v>11</v>
      </c>
      <c r="C40" s="17" t="s">
        <v>45</v>
      </c>
      <c r="D40" s="17" t="s">
        <v>46</v>
      </c>
      <c r="E40" s="17" t="s">
        <v>14</v>
      </c>
      <c r="F40" s="33">
        <f>(9740-9670)/9740</f>
        <v>7.1868583162217657E-3</v>
      </c>
      <c r="G40" s="33">
        <f>(10040-9970)/10040</f>
        <v>6.9721115537848604E-3</v>
      </c>
    </row>
    <row r="41" spans="1:7" x14ac:dyDescent="0.25">
      <c r="A41" s="19"/>
      <c r="B41" s="20" t="s">
        <v>15</v>
      </c>
      <c r="C41" s="21">
        <v>-3.2542114778582487E-2</v>
      </c>
      <c r="D41" s="21">
        <v>-1.0249200766908606E-3</v>
      </c>
      <c r="E41" s="22"/>
    </row>
    <row r="42" spans="1:7" x14ac:dyDescent="0.25">
      <c r="A42" s="8" t="s">
        <v>22</v>
      </c>
      <c r="B42" s="16" t="s">
        <v>11</v>
      </c>
      <c r="C42" s="17" t="s">
        <v>47</v>
      </c>
      <c r="D42" s="17" t="s">
        <v>48</v>
      </c>
      <c r="E42" s="17" t="s">
        <v>14</v>
      </c>
    </row>
    <row r="43" spans="1:7" x14ac:dyDescent="0.25">
      <c r="A43" s="19"/>
      <c r="B43" s="20" t="s">
        <v>15</v>
      </c>
      <c r="C43" s="21">
        <v>0.24686012108449584</v>
      </c>
      <c r="D43" s="21">
        <v>5.8326047394705594E-2</v>
      </c>
      <c r="E43" s="22"/>
    </row>
    <row r="44" spans="1:7" x14ac:dyDescent="0.25">
      <c r="A44" s="5" t="s">
        <v>25</v>
      </c>
    </row>
    <row r="45" spans="1:7" x14ac:dyDescent="0.25">
      <c r="A45" s="5" t="s">
        <v>26</v>
      </c>
    </row>
    <row r="46" spans="1:7" x14ac:dyDescent="0.25">
      <c r="A46" s="5" t="s">
        <v>49</v>
      </c>
    </row>
    <row r="47" spans="1:7" x14ac:dyDescent="0.25">
      <c r="A47" s="5" t="s">
        <v>50</v>
      </c>
    </row>
    <row r="48" spans="1:7" x14ac:dyDescent="0.25">
      <c r="A48" s="5" t="s">
        <v>29</v>
      </c>
    </row>
    <row r="49" spans="1:6" x14ac:dyDescent="0.25">
      <c r="A49" s="5" t="s">
        <v>51</v>
      </c>
    </row>
    <row r="50" spans="1:6" x14ac:dyDescent="0.25">
      <c r="A50" s="91" t="s">
        <v>31</v>
      </c>
      <c r="B50" s="92"/>
      <c r="C50" s="92"/>
      <c r="D50" s="93"/>
      <c r="E50" s="28" t="b">
        <v>0</v>
      </c>
      <c r="F50" s="34" t="s">
        <v>105</v>
      </c>
    </row>
    <row r="51" spans="1:6" x14ac:dyDescent="0.25">
      <c r="A51" s="94" t="s">
        <v>32</v>
      </c>
      <c r="B51" s="94"/>
      <c r="C51" s="94"/>
      <c r="D51" s="94"/>
      <c r="E51" s="94"/>
    </row>
    <row r="52" spans="1:6" x14ac:dyDescent="0.25">
      <c r="A52" s="29" t="s">
        <v>33</v>
      </c>
      <c r="B52" s="29" t="s">
        <v>34</v>
      </c>
      <c r="C52" s="29" t="s">
        <v>35</v>
      </c>
      <c r="D52" s="30" t="s">
        <v>0</v>
      </c>
      <c r="E52" s="30" t="s">
        <v>1</v>
      </c>
    </row>
    <row r="53" spans="1:6" x14ac:dyDescent="0.25">
      <c r="A53" s="31" t="s">
        <v>36</v>
      </c>
      <c r="B53" s="24">
        <v>43096</v>
      </c>
      <c r="C53" s="24">
        <v>44922</v>
      </c>
      <c r="D53" s="25">
        <v>0.11914348502131221</v>
      </c>
      <c r="E53" s="32">
        <v>3</v>
      </c>
    </row>
    <row r="54" spans="1:6" x14ac:dyDescent="0.25">
      <c r="A54" s="31" t="s">
        <v>37</v>
      </c>
      <c r="B54" s="24">
        <v>43067</v>
      </c>
      <c r="C54" s="24">
        <v>44894</v>
      </c>
      <c r="D54" s="25">
        <v>0.1189655758678031</v>
      </c>
      <c r="E54" s="32">
        <v>3</v>
      </c>
    </row>
    <row r="55" spans="1:6" x14ac:dyDescent="0.25">
      <c r="A55" s="23" t="s">
        <v>38</v>
      </c>
      <c r="B55" s="24">
        <v>43032</v>
      </c>
      <c r="C55" s="24">
        <v>44859</v>
      </c>
      <c r="D55" s="25">
        <v>0.11885174732053884</v>
      </c>
      <c r="E55" s="32">
        <v>3</v>
      </c>
    </row>
    <row r="56" spans="1:6" x14ac:dyDescent="0.25">
      <c r="A56" s="23" t="s">
        <v>39</v>
      </c>
      <c r="B56" s="24">
        <v>43004</v>
      </c>
      <c r="C56" s="24">
        <v>44831</v>
      </c>
      <c r="D56" s="25">
        <v>0.11846105399391908</v>
      </c>
      <c r="E56" s="32">
        <v>3</v>
      </c>
    </row>
    <row r="57" spans="1:6" x14ac:dyDescent="0.25">
      <c r="A57" s="23" t="s">
        <v>40</v>
      </c>
      <c r="B57" s="24">
        <v>42976</v>
      </c>
      <c r="C57" s="24">
        <v>44803</v>
      </c>
      <c r="D57" s="25">
        <v>0.11804670030543479</v>
      </c>
      <c r="E57" s="32">
        <v>3</v>
      </c>
    </row>
    <row r="58" spans="1:6" x14ac:dyDescent="0.25">
      <c r="A58" s="5"/>
    </row>
    <row r="59" spans="1:6" x14ac:dyDescent="0.25">
      <c r="A59" s="102" t="s">
        <v>63</v>
      </c>
      <c r="B59" s="103"/>
      <c r="C59" s="103"/>
      <c r="D59" s="103"/>
      <c r="E59" s="103"/>
    </row>
    <row r="60" spans="1:6" x14ac:dyDescent="0.25">
      <c r="A60" s="1" t="s">
        <v>2</v>
      </c>
      <c r="B60" s="2"/>
      <c r="C60" s="107" t="s">
        <v>3</v>
      </c>
      <c r="D60" s="107" t="s">
        <v>4</v>
      </c>
      <c r="E60" s="107"/>
    </row>
    <row r="61" spans="1:6" x14ac:dyDescent="0.25">
      <c r="A61" s="3" t="s">
        <v>5</v>
      </c>
      <c r="B61" s="4"/>
      <c r="C61" s="108"/>
      <c r="D61" s="108"/>
      <c r="E61" s="108"/>
    </row>
    <row r="62" spans="1:6" x14ac:dyDescent="0.25">
      <c r="A62" s="6" t="s">
        <v>6</v>
      </c>
      <c r="B62" s="7"/>
      <c r="C62" s="109"/>
      <c r="D62" s="109"/>
      <c r="E62" s="109"/>
    </row>
    <row r="63" spans="1:6" x14ac:dyDescent="0.25">
      <c r="A63" s="8" t="s">
        <v>7</v>
      </c>
      <c r="B63" s="9" t="s">
        <v>8</v>
      </c>
      <c r="C63" s="10"/>
      <c r="D63" s="11"/>
      <c r="E63" s="11"/>
    </row>
    <row r="64" spans="1:6" x14ac:dyDescent="0.25">
      <c r="A64" s="12"/>
      <c r="B64" s="13" t="s">
        <v>9</v>
      </c>
      <c r="C64" s="14"/>
      <c r="D64" s="15"/>
      <c r="E64" s="15"/>
    </row>
    <row r="65" spans="1:7" x14ac:dyDescent="0.25">
      <c r="A65" s="8" t="s">
        <v>10</v>
      </c>
      <c r="B65" s="16" t="s">
        <v>11</v>
      </c>
      <c r="C65" s="17" t="s">
        <v>52</v>
      </c>
      <c r="D65" s="18" t="s">
        <v>53</v>
      </c>
      <c r="E65" s="17" t="s">
        <v>14</v>
      </c>
    </row>
    <row r="66" spans="1:7" x14ac:dyDescent="0.25">
      <c r="A66" s="19"/>
      <c r="B66" s="20" t="s">
        <v>15</v>
      </c>
      <c r="C66" s="21">
        <v>-0.72838747431742301</v>
      </c>
      <c r="D66" s="21">
        <v>-0.31408911712554155</v>
      </c>
      <c r="E66" s="22"/>
    </row>
    <row r="67" spans="1:7" x14ac:dyDescent="0.25">
      <c r="A67" s="8" t="s">
        <v>16</v>
      </c>
      <c r="B67" s="16" t="s">
        <v>11</v>
      </c>
      <c r="C67" s="17" t="s">
        <v>54</v>
      </c>
      <c r="D67" s="17" t="s">
        <v>55</v>
      </c>
      <c r="E67" s="17" t="s">
        <v>14</v>
      </c>
    </row>
    <row r="68" spans="1:7" x14ac:dyDescent="0.25">
      <c r="A68" s="19"/>
      <c r="B68" s="20" t="s">
        <v>15</v>
      </c>
      <c r="C68" s="21">
        <v>-0.26436082210035372</v>
      </c>
      <c r="D68" s="21">
        <v>-8.9988529727498157E-2</v>
      </c>
      <c r="E68" s="22"/>
    </row>
    <row r="69" spans="1:7" x14ac:dyDescent="0.25">
      <c r="A69" s="8" t="s">
        <v>19</v>
      </c>
      <c r="B69" s="16" t="s">
        <v>11</v>
      </c>
      <c r="C69" s="17" t="s">
        <v>56</v>
      </c>
      <c r="D69" s="17" t="s">
        <v>21</v>
      </c>
      <c r="E69" s="17" t="s">
        <v>14</v>
      </c>
      <c r="F69" s="33">
        <f>(9480-9440)/9480</f>
        <v>4.2194092827004216E-3</v>
      </c>
      <c r="G69" s="33">
        <f>(10160-10120)/10160</f>
        <v>3.937007874015748E-3</v>
      </c>
    </row>
    <row r="70" spans="1:7" x14ac:dyDescent="0.25">
      <c r="A70" s="19"/>
      <c r="B70" s="20" t="s">
        <v>15</v>
      </c>
      <c r="C70" s="21">
        <v>-5.6046845264236644E-2</v>
      </c>
      <c r="D70" s="21">
        <v>4.0202404642084577E-3</v>
      </c>
      <c r="E70" s="22"/>
    </row>
    <row r="71" spans="1:7" x14ac:dyDescent="0.25">
      <c r="A71" s="8" t="s">
        <v>22</v>
      </c>
      <c r="B71" s="16" t="s">
        <v>11</v>
      </c>
      <c r="C71" s="17" t="s">
        <v>57</v>
      </c>
      <c r="D71" s="17" t="s">
        <v>58</v>
      </c>
      <c r="E71" s="17" t="s">
        <v>14</v>
      </c>
    </row>
    <row r="72" spans="1:7" x14ac:dyDescent="0.25">
      <c r="A72" s="19"/>
      <c r="B72" s="20" t="s">
        <v>15</v>
      </c>
      <c r="C72" s="21">
        <v>0.20672817384674036</v>
      </c>
      <c r="D72" s="21">
        <v>4.7232049879988081E-2</v>
      </c>
      <c r="E72" s="22"/>
    </row>
    <row r="73" spans="1:7" x14ac:dyDescent="0.25">
      <c r="A73" s="5" t="s">
        <v>25</v>
      </c>
    </row>
    <row r="74" spans="1:7" x14ac:dyDescent="0.25">
      <c r="A74" s="5" t="s">
        <v>26</v>
      </c>
    </row>
    <row r="75" spans="1:7" x14ac:dyDescent="0.25">
      <c r="A75" s="5" t="s">
        <v>49</v>
      </c>
    </row>
    <row r="76" spans="1:7" x14ac:dyDescent="0.25">
      <c r="A76" s="5" t="s">
        <v>59</v>
      </c>
    </row>
    <row r="77" spans="1:7" x14ac:dyDescent="0.25">
      <c r="A77" s="5" t="s">
        <v>60</v>
      </c>
    </row>
    <row r="78" spans="1:7" x14ac:dyDescent="0.25">
      <c r="A78" s="5" t="s">
        <v>51</v>
      </c>
    </row>
    <row r="79" spans="1:7" x14ac:dyDescent="0.25">
      <c r="A79" s="91" t="s">
        <v>31</v>
      </c>
      <c r="B79" s="92"/>
      <c r="C79" s="92"/>
      <c r="D79" s="93"/>
      <c r="E79" s="28" t="b">
        <v>0</v>
      </c>
      <c r="F79" s="34" t="s">
        <v>105</v>
      </c>
    </row>
    <row r="80" spans="1:7"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24">
        <v>43096</v>
      </c>
      <c r="C82" s="24">
        <v>44922</v>
      </c>
      <c r="D82" s="25">
        <v>0.11394666638975105</v>
      </c>
      <c r="E82" s="32">
        <v>3</v>
      </c>
    </row>
    <row r="83" spans="1:5" x14ac:dyDescent="0.25">
      <c r="A83" s="31" t="s">
        <v>37</v>
      </c>
      <c r="B83" s="24">
        <v>43067</v>
      </c>
      <c r="C83" s="24">
        <v>44894</v>
      </c>
      <c r="D83" s="25">
        <v>0.11370837901064633</v>
      </c>
      <c r="E83" s="32">
        <v>3</v>
      </c>
    </row>
    <row r="84" spans="1:5" x14ac:dyDescent="0.25">
      <c r="A84" s="23" t="s">
        <v>38</v>
      </c>
      <c r="B84" s="24">
        <v>43032</v>
      </c>
      <c r="C84" s="24">
        <v>44859</v>
      </c>
      <c r="D84" s="25">
        <v>0.11343829024961542</v>
      </c>
      <c r="E84" s="32">
        <v>3</v>
      </c>
    </row>
    <row r="85" spans="1:5" x14ac:dyDescent="0.25">
      <c r="A85" s="23" t="s">
        <v>39</v>
      </c>
      <c r="B85" s="24">
        <v>43004</v>
      </c>
      <c r="C85" s="24">
        <v>44831</v>
      </c>
      <c r="D85" s="25">
        <v>0.11279839480203541</v>
      </c>
      <c r="E85" s="32">
        <v>3</v>
      </c>
    </row>
    <row r="86" spans="1:5" x14ac:dyDescent="0.25">
      <c r="A86" s="23" t="s">
        <v>40</v>
      </c>
      <c r="B86" s="24">
        <v>42976</v>
      </c>
      <c r="C86" s="24">
        <v>44803</v>
      </c>
      <c r="D86" s="25">
        <v>0.11210531657358819</v>
      </c>
      <c r="E86" s="32">
        <v>3</v>
      </c>
    </row>
    <row r="87" spans="1:5" x14ac:dyDescent="0.25">
      <c r="A87" s="5"/>
    </row>
    <row r="88" spans="1:5" x14ac:dyDescent="0.25">
      <c r="A88" s="102" t="s">
        <v>73</v>
      </c>
      <c r="B88" s="103"/>
      <c r="C88" s="103"/>
      <c r="D88" s="103"/>
      <c r="E88" s="103"/>
    </row>
    <row r="89" spans="1:5" x14ac:dyDescent="0.25">
      <c r="A89" s="1" t="s">
        <v>2</v>
      </c>
      <c r="B89" s="2"/>
      <c r="C89" s="107" t="s">
        <v>3</v>
      </c>
      <c r="D89" s="107" t="s">
        <v>4</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8</v>
      </c>
      <c r="C92" s="10"/>
      <c r="D92" s="11"/>
      <c r="E92" s="11"/>
    </row>
    <row r="93" spans="1:5" x14ac:dyDescent="0.25">
      <c r="A93" s="12"/>
      <c r="B93" s="13" t="s">
        <v>9</v>
      </c>
      <c r="C93" s="14"/>
      <c r="D93" s="15"/>
      <c r="E93" s="15"/>
    </row>
    <row r="94" spans="1:5" x14ac:dyDescent="0.25">
      <c r="A94" s="8" t="s">
        <v>10</v>
      </c>
      <c r="B94" s="16" t="s">
        <v>11</v>
      </c>
      <c r="C94" s="17" t="s">
        <v>64</v>
      </c>
      <c r="D94" s="18" t="s">
        <v>65</v>
      </c>
      <c r="E94" s="17" t="s">
        <v>14</v>
      </c>
    </row>
    <row r="95" spans="1:5" x14ac:dyDescent="0.25">
      <c r="A95" s="19"/>
      <c r="B95" s="20" t="s">
        <v>15</v>
      </c>
      <c r="C95" s="21">
        <v>-0.72024892990091582</v>
      </c>
      <c r="D95" s="21">
        <v>-0.29984189610467382</v>
      </c>
      <c r="E95" s="22"/>
    </row>
    <row r="96" spans="1:5" x14ac:dyDescent="0.25">
      <c r="A96" s="8" t="s">
        <v>16</v>
      </c>
      <c r="B96" s="16" t="s">
        <v>11</v>
      </c>
      <c r="C96" s="17" t="s">
        <v>66</v>
      </c>
      <c r="D96" s="17" t="s">
        <v>67</v>
      </c>
      <c r="E96" s="17" t="s">
        <v>14</v>
      </c>
    </row>
    <row r="97" spans="1:7" x14ac:dyDescent="0.25">
      <c r="A97" s="19"/>
      <c r="B97" s="20" t="s">
        <v>15</v>
      </c>
      <c r="C97" s="21">
        <v>-0.24374975995272918</v>
      </c>
      <c r="D97" s="21">
        <v>-9.3622915536350937E-2</v>
      </c>
      <c r="E97" s="22"/>
    </row>
    <row r="98" spans="1:7" x14ac:dyDescent="0.25">
      <c r="A98" s="8" t="s">
        <v>19</v>
      </c>
      <c r="B98" s="16" t="s">
        <v>11</v>
      </c>
      <c r="C98" s="17" t="s">
        <v>68</v>
      </c>
      <c r="D98" s="17" t="s">
        <v>69</v>
      </c>
      <c r="E98" s="17" t="s">
        <v>14</v>
      </c>
      <c r="F98" s="33">
        <f>(9520-9480)/9520</f>
        <v>4.2016806722689074E-3</v>
      </c>
      <c r="G98" s="33">
        <f>(9850-9820)/9850</f>
        <v>3.0456852791878172E-3</v>
      </c>
    </row>
    <row r="99" spans="1:7" x14ac:dyDescent="0.25">
      <c r="A99" s="19"/>
      <c r="B99" s="20" t="s">
        <v>15</v>
      </c>
      <c r="C99" s="21">
        <v>-5.2013847170164773E-2</v>
      </c>
      <c r="D99" s="21">
        <v>-6.0805743102055887E-3</v>
      </c>
      <c r="E99" s="22"/>
    </row>
    <row r="100" spans="1:7" x14ac:dyDescent="0.25">
      <c r="A100" s="8" t="s">
        <v>22</v>
      </c>
      <c r="B100" s="16" t="s">
        <v>11</v>
      </c>
      <c r="C100" s="17" t="s">
        <v>70</v>
      </c>
      <c r="D100" s="17" t="s">
        <v>71</v>
      </c>
      <c r="E100" s="17" t="s">
        <v>14</v>
      </c>
    </row>
    <row r="101" spans="1:7" x14ac:dyDescent="0.25">
      <c r="A101" s="19"/>
      <c r="B101" s="20" t="s">
        <v>15</v>
      </c>
      <c r="C101" s="21">
        <v>0.26924092019120827</v>
      </c>
      <c r="D101" s="21">
        <v>4.605576724942595E-2</v>
      </c>
      <c r="E101" s="22"/>
    </row>
    <row r="102" spans="1:7" x14ac:dyDescent="0.25">
      <c r="A102" s="5" t="s">
        <v>25</v>
      </c>
    </row>
    <row r="103" spans="1:7" x14ac:dyDescent="0.25">
      <c r="A103" s="5" t="s">
        <v>26</v>
      </c>
    </row>
    <row r="104" spans="1:7" x14ac:dyDescent="0.25">
      <c r="A104" s="5" t="s">
        <v>49</v>
      </c>
    </row>
    <row r="105" spans="1:7" x14ac:dyDescent="0.25">
      <c r="A105" s="5" t="s">
        <v>72</v>
      </c>
    </row>
    <row r="106" spans="1:7" x14ac:dyDescent="0.25">
      <c r="A106" s="5" t="s">
        <v>29</v>
      </c>
    </row>
    <row r="107" spans="1:7" x14ac:dyDescent="0.25">
      <c r="A107" s="5" t="s">
        <v>30</v>
      </c>
    </row>
    <row r="108" spans="1:7" x14ac:dyDescent="0.25">
      <c r="A108" s="91" t="s">
        <v>31</v>
      </c>
      <c r="B108" s="92"/>
      <c r="C108" s="92"/>
      <c r="D108" s="93"/>
      <c r="E108" s="28" t="b">
        <v>0</v>
      </c>
      <c r="F108" s="34" t="s">
        <v>105</v>
      </c>
    </row>
    <row r="109" spans="1:7" x14ac:dyDescent="0.25">
      <c r="A109" s="94" t="s">
        <v>32</v>
      </c>
      <c r="B109" s="94"/>
      <c r="C109" s="94"/>
      <c r="D109" s="94"/>
      <c r="E109" s="94"/>
    </row>
    <row r="110" spans="1:7" x14ac:dyDescent="0.25">
      <c r="A110" s="29" t="s">
        <v>33</v>
      </c>
      <c r="B110" s="29" t="s">
        <v>34</v>
      </c>
      <c r="C110" s="29" t="s">
        <v>35</v>
      </c>
      <c r="D110" s="30" t="s">
        <v>0</v>
      </c>
      <c r="E110" s="30" t="s">
        <v>1</v>
      </c>
    </row>
    <row r="111" spans="1:7" x14ac:dyDescent="0.25">
      <c r="A111" s="31" t="s">
        <v>36</v>
      </c>
      <c r="B111" s="24">
        <v>43214</v>
      </c>
      <c r="C111" s="24">
        <v>44922</v>
      </c>
      <c r="D111" s="25">
        <v>0.11139715237529627</v>
      </c>
      <c r="E111" s="32">
        <v>3</v>
      </c>
    </row>
    <row r="112" spans="1:7" x14ac:dyDescent="0.25">
      <c r="A112" s="31" t="s">
        <v>37</v>
      </c>
      <c r="B112" s="24">
        <v>43214</v>
      </c>
      <c r="C112" s="24">
        <v>44894</v>
      </c>
      <c r="D112" s="25">
        <v>0.11218788190573226</v>
      </c>
      <c r="E112" s="32">
        <v>3</v>
      </c>
    </row>
    <row r="113" spans="1:7" x14ac:dyDescent="0.25">
      <c r="A113" s="23" t="s">
        <v>38</v>
      </c>
      <c r="B113" s="24">
        <v>43214</v>
      </c>
      <c r="C113" s="24">
        <v>44859</v>
      </c>
      <c r="D113" s="25">
        <v>0.11315570013970828</v>
      </c>
      <c r="E113" s="32">
        <v>3</v>
      </c>
    </row>
    <row r="114" spans="1:7" x14ac:dyDescent="0.25">
      <c r="A114" s="23" t="s">
        <v>39</v>
      </c>
      <c r="B114" s="24">
        <v>43214</v>
      </c>
      <c r="C114" s="24">
        <v>44831</v>
      </c>
      <c r="D114" s="25">
        <v>0.11355770993753639</v>
      </c>
      <c r="E114" s="32">
        <v>3</v>
      </c>
    </row>
    <row r="115" spans="1:7" x14ac:dyDescent="0.25">
      <c r="A115" s="23" t="s">
        <v>40</v>
      </c>
      <c r="B115" s="24">
        <v>43214</v>
      </c>
      <c r="C115" s="24">
        <v>44803</v>
      </c>
      <c r="D115" s="25">
        <v>0.11399101029199556</v>
      </c>
      <c r="E115" s="32">
        <v>3</v>
      </c>
    </row>
    <row r="116" spans="1:7" x14ac:dyDescent="0.25">
      <c r="A116" s="5"/>
    </row>
    <row r="117" spans="1:7" x14ac:dyDescent="0.25">
      <c r="A117" s="102" t="s">
        <v>93</v>
      </c>
      <c r="B117" s="103"/>
      <c r="C117" s="103"/>
      <c r="D117" s="103"/>
      <c r="E117" s="103"/>
    </row>
    <row r="118" spans="1:7" x14ac:dyDescent="0.25">
      <c r="A118" s="1" t="s">
        <v>74</v>
      </c>
      <c r="B118" s="2"/>
      <c r="C118" s="107" t="s">
        <v>3</v>
      </c>
      <c r="D118" s="107" t="s">
        <v>75</v>
      </c>
      <c r="E118" s="107"/>
    </row>
    <row r="119" spans="1:7" x14ac:dyDescent="0.25">
      <c r="A119" s="3" t="s">
        <v>5</v>
      </c>
      <c r="B119" s="4"/>
      <c r="C119" s="108"/>
      <c r="D119" s="108"/>
      <c r="E119" s="108"/>
    </row>
    <row r="120" spans="1:7" x14ac:dyDescent="0.25">
      <c r="A120" s="6" t="s">
        <v>6</v>
      </c>
      <c r="B120" s="7"/>
      <c r="C120" s="109"/>
      <c r="D120" s="109"/>
      <c r="E120" s="109"/>
    </row>
    <row r="121" spans="1:7" x14ac:dyDescent="0.25">
      <c r="A121" s="8" t="s">
        <v>7</v>
      </c>
      <c r="B121" s="9" t="s">
        <v>76</v>
      </c>
      <c r="C121" s="10"/>
      <c r="D121" s="11"/>
      <c r="E121" s="11"/>
    </row>
    <row r="122" spans="1:7" x14ac:dyDescent="0.25">
      <c r="A122" s="12"/>
      <c r="B122" s="13" t="s">
        <v>9</v>
      </c>
      <c r="C122" s="14"/>
      <c r="D122" s="15"/>
      <c r="E122" s="15"/>
    </row>
    <row r="123" spans="1:7" x14ac:dyDescent="0.25">
      <c r="A123" s="8" t="s">
        <v>10</v>
      </c>
      <c r="B123" s="16" t="s">
        <v>11</v>
      </c>
      <c r="C123" s="26" t="s">
        <v>77</v>
      </c>
      <c r="D123" s="27" t="s">
        <v>78</v>
      </c>
      <c r="E123" s="26" t="s">
        <v>14</v>
      </c>
    </row>
    <row r="124" spans="1:7" x14ac:dyDescent="0.25">
      <c r="A124" s="19"/>
      <c r="B124" s="20" t="s">
        <v>15</v>
      </c>
      <c r="C124" s="21">
        <v>-0.69538759282091833</v>
      </c>
      <c r="D124" s="21">
        <v>-0.26186306193560627</v>
      </c>
      <c r="E124" s="22"/>
    </row>
    <row r="125" spans="1:7" x14ac:dyDescent="0.25">
      <c r="A125" s="8" t="s">
        <v>16</v>
      </c>
      <c r="B125" s="16" t="s">
        <v>11</v>
      </c>
      <c r="C125" s="26" t="s">
        <v>79</v>
      </c>
      <c r="D125" s="26" t="s">
        <v>80</v>
      </c>
      <c r="E125" s="26" t="s">
        <v>14</v>
      </c>
    </row>
    <row r="126" spans="1:7" x14ac:dyDescent="0.25">
      <c r="A126" s="19"/>
      <c r="B126" s="20" t="s">
        <v>15</v>
      </c>
      <c r="C126" s="21">
        <v>-0.30515803861267721</v>
      </c>
      <c r="D126" s="21">
        <v>-5.4651640399221102E-2</v>
      </c>
      <c r="E126" s="22"/>
    </row>
    <row r="127" spans="1:7" x14ac:dyDescent="0.25">
      <c r="A127" s="8" t="s">
        <v>19</v>
      </c>
      <c r="B127" s="16" t="s">
        <v>11</v>
      </c>
      <c r="C127" s="26" t="s">
        <v>81</v>
      </c>
      <c r="D127" s="26" t="s">
        <v>82</v>
      </c>
      <c r="E127" s="26" t="s">
        <v>14</v>
      </c>
      <c r="F127" s="33">
        <f>(10050-9960)/10050</f>
        <v>8.9552238805970154E-3</v>
      </c>
      <c r="G127" s="33">
        <f>(11560-11420)/11560</f>
        <v>1.2110726643598616E-2</v>
      </c>
    </row>
    <row r="128" spans="1:7" x14ac:dyDescent="0.25">
      <c r="A128" s="19"/>
      <c r="B128" s="20" t="s">
        <v>15</v>
      </c>
      <c r="C128" s="21">
        <v>-3.7882440200260881E-3</v>
      </c>
      <c r="D128" s="21">
        <v>2.6995276190698414E-2</v>
      </c>
      <c r="E128" s="22"/>
    </row>
    <row r="129" spans="1:6" x14ac:dyDescent="0.25">
      <c r="A129" s="8" t="s">
        <v>22</v>
      </c>
      <c r="B129" s="16" t="s">
        <v>11</v>
      </c>
      <c r="C129" s="26" t="s">
        <v>83</v>
      </c>
      <c r="D129" s="26" t="s">
        <v>84</v>
      </c>
      <c r="E129" s="26" t="s">
        <v>14</v>
      </c>
    </row>
    <row r="130" spans="1:6" x14ac:dyDescent="0.25">
      <c r="A130" s="19"/>
      <c r="B130" s="20" t="s">
        <v>15</v>
      </c>
      <c r="C130" s="21">
        <v>0.46830915457728883</v>
      </c>
      <c r="D130" s="21">
        <v>9.0280666505479612E-2</v>
      </c>
      <c r="E130" s="22"/>
    </row>
    <row r="131" spans="1:6" x14ac:dyDescent="0.25">
      <c r="A131" s="5" t="s">
        <v>25</v>
      </c>
    </row>
    <row r="132" spans="1:6" x14ac:dyDescent="0.25">
      <c r="A132" s="5" t="s">
        <v>26</v>
      </c>
    </row>
    <row r="133" spans="1:6" x14ac:dyDescent="0.25">
      <c r="A133" s="5" t="s">
        <v>85</v>
      </c>
    </row>
    <row r="134" spans="1:6" x14ac:dyDescent="0.25">
      <c r="A134" s="5" t="s">
        <v>86</v>
      </c>
    </row>
    <row r="135" spans="1:6" x14ac:dyDescent="0.25">
      <c r="A135" s="5" t="s">
        <v>87</v>
      </c>
    </row>
    <row r="136" spans="1:6" x14ac:dyDescent="0.25">
      <c r="A136" s="5" t="s">
        <v>51</v>
      </c>
    </row>
    <row r="137" spans="1:6" x14ac:dyDescent="0.25">
      <c r="A137" s="91" t="s">
        <v>31</v>
      </c>
      <c r="B137" s="92"/>
      <c r="C137" s="92"/>
      <c r="D137" s="93"/>
      <c r="E137" s="28" t="b">
        <v>0</v>
      </c>
      <c r="F137" s="34" t="s">
        <v>105</v>
      </c>
    </row>
    <row r="138" spans="1:6" x14ac:dyDescent="0.25">
      <c r="A138" s="94" t="s">
        <v>32</v>
      </c>
      <c r="B138" s="94"/>
      <c r="C138" s="94"/>
      <c r="D138" s="94"/>
      <c r="E138" s="94"/>
    </row>
    <row r="139" spans="1:6" x14ac:dyDescent="0.25">
      <c r="A139" s="29" t="s">
        <v>33</v>
      </c>
      <c r="B139" s="29" t="s">
        <v>34</v>
      </c>
      <c r="C139" s="29" t="s">
        <v>35</v>
      </c>
      <c r="D139" s="30" t="s">
        <v>0</v>
      </c>
      <c r="E139" s="30" t="s">
        <v>1</v>
      </c>
    </row>
    <row r="140" spans="1:6" x14ac:dyDescent="0.25">
      <c r="A140" s="31" t="s">
        <v>36</v>
      </c>
      <c r="B140" s="24">
        <v>43102</v>
      </c>
      <c r="C140" s="24">
        <v>44922</v>
      </c>
      <c r="D140" s="25">
        <v>0.18449292117823385</v>
      </c>
      <c r="E140" s="32">
        <v>4</v>
      </c>
    </row>
    <row r="141" spans="1:6" x14ac:dyDescent="0.25">
      <c r="A141" s="31" t="s">
        <v>37</v>
      </c>
      <c r="B141" s="24">
        <v>43074</v>
      </c>
      <c r="C141" s="24">
        <v>44894</v>
      </c>
      <c r="D141" s="25">
        <v>0.1836790198241619</v>
      </c>
      <c r="E141" s="32">
        <v>4</v>
      </c>
    </row>
    <row r="142" spans="1:6" x14ac:dyDescent="0.25">
      <c r="A142" s="23" t="s">
        <v>38</v>
      </c>
      <c r="B142" s="24">
        <v>43032</v>
      </c>
      <c r="C142" s="24">
        <v>44852</v>
      </c>
      <c r="D142" s="25">
        <v>0.18259126439041964</v>
      </c>
      <c r="E142" s="32">
        <v>4</v>
      </c>
    </row>
    <row r="143" spans="1:6" x14ac:dyDescent="0.25">
      <c r="A143" s="23" t="s">
        <v>39</v>
      </c>
      <c r="B143" s="24">
        <v>43004</v>
      </c>
      <c r="C143" s="24">
        <v>44824</v>
      </c>
      <c r="D143" s="25">
        <v>0.18250651374179316</v>
      </c>
      <c r="E143" s="32">
        <v>4</v>
      </c>
    </row>
    <row r="144" spans="1:6" x14ac:dyDescent="0.25">
      <c r="A144" s="23" t="s">
        <v>40</v>
      </c>
      <c r="B144" s="24">
        <v>42976</v>
      </c>
      <c r="C144" s="24">
        <v>44796</v>
      </c>
      <c r="D144" s="25">
        <v>0.18104441777638824</v>
      </c>
      <c r="E144" s="32">
        <v>4</v>
      </c>
    </row>
    <row r="145" spans="1:7" x14ac:dyDescent="0.25">
      <c r="A145" s="5"/>
    </row>
    <row r="146" spans="1:7" x14ac:dyDescent="0.25">
      <c r="A146" s="102" t="s">
        <v>94</v>
      </c>
      <c r="B146" s="103"/>
      <c r="C146" s="103"/>
      <c r="D146" s="103"/>
      <c r="E146" s="103"/>
    </row>
    <row r="147" spans="1:7" x14ac:dyDescent="0.25">
      <c r="A147" s="1" t="s">
        <v>2</v>
      </c>
      <c r="B147" s="2"/>
      <c r="C147" s="107" t="s">
        <v>3</v>
      </c>
      <c r="D147" s="107" t="s">
        <v>4</v>
      </c>
      <c r="E147" s="107"/>
    </row>
    <row r="148" spans="1:7" x14ac:dyDescent="0.25">
      <c r="A148" s="3" t="s">
        <v>5</v>
      </c>
      <c r="B148" s="4"/>
      <c r="C148" s="108"/>
      <c r="D148" s="108"/>
      <c r="E148" s="108"/>
    </row>
    <row r="149" spans="1:7" x14ac:dyDescent="0.25">
      <c r="A149" s="6" t="s">
        <v>6</v>
      </c>
      <c r="B149" s="7"/>
      <c r="C149" s="109"/>
      <c r="D149" s="109"/>
      <c r="E149" s="109"/>
    </row>
    <row r="150" spans="1:7" x14ac:dyDescent="0.25">
      <c r="A150" s="8" t="s">
        <v>7</v>
      </c>
      <c r="B150" s="9" t="s">
        <v>8</v>
      </c>
      <c r="C150" s="10"/>
      <c r="D150" s="11"/>
      <c r="E150" s="11"/>
    </row>
    <row r="151" spans="1:7" x14ac:dyDescent="0.25">
      <c r="A151" s="12"/>
      <c r="B151" s="13" t="s">
        <v>9</v>
      </c>
      <c r="C151" s="14"/>
      <c r="D151" s="15"/>
      <c r="E151" s="15"/>
    </row>
    <row r="152" spans="1:7" x14ac:dyDescent="0.25">
      <c r="A152" s="8" t="s">
        <v>10</v>
      </c>
      <c r="B152" s="16" t="s">
        <v>11</v>
      </c>
      <c r="C152" s="17" t="s">
        <v>52</v>
      </c>
      <c r="D152" s="18" t="s">
        <v>88</v>
      </c>
      <c r="E152" s="17" t="s">
        <v>14</v>
      </c>
    </row>
    <row r="153" spans="1:7" x14ac:dyDescent="0.25">
      <c r="A153" s="19"/>
      <c r="B153" s="20" t="s">
        <v>15</v>
      </c>
      <c r="C153" s="21">
        <v>-0.72781968375897454</v>
      </c>
      <c r="D153" s="21">
        <v>-0.32227596275767023</v>
      </c>
      <c r="E153" s="22"/>
    </row>
    <row r="154" spans="1:7" x14ac:dyDescent="0.25">
      <c r="A154" s="8" t="s">
        <v>16</v>
      </c>
      <c r="B154" s="16" t="s">
        <v>11</v>
      </c>
      <c r="C154" s="17" t="s">
        <v>89</v>
      </c>
      <c r="D154" s="17" t="s">
        <v>79</v>
      </c>
      <c r="E154" s="17" t="s">
        <v>14</v>
      </c>
    </row>
    <row r="155" spans="1:7" x14ac:dyDescent="0.25">
      <c r="A155" s="19"/>
      <c r="B155" s="20" t="s">
        <v>15</v>
      </c>
      <c r="C155" s="21">
        <v>-0.27369232450942749</v>
      </c>
      <c r="D155" s="21">
        <v>-0.1140908038913655</v>
      </c>
      <c r="E155" s="22"/>
    </row>
    <row r="156" spans="1:7" x14ac:dyDescent="0.25">
      <c r="A156" s="8" t="s">
        <v>19</v>
      </c>
      <c r="B156" s="16" t="s">
        <v>11</v>
      </c>
      <c r="C156" s="17" t="s">
        <v>68</v>
      </c>
      <c r="D156" s="17" t="s">
        <v>21</v>
      </c>
      <c r="E156" s="17" t="s">
        <v>14</v>
      </c>
      <c r="F156" s="33">
        <f>(9540-9480)/9540</f>
        <v>6.2893081761006293E-3</v>
      </c>
      <c r="G156" s="33">
        <f>(10200-10120)/10200</f>
        <v>7.8431372549019607E-3</v>
      </c>
    </row>
    <row r="157" spans="1:7" x14ac:dyDescent="0.25">
      <c r="A157" s="19"/>
      <c r="B157" s="20" t="s">
        <v>15</v>
      </c>
      <c r="C157" s="21">
        <v>-5.1742142973848382E-2</v>
      </c>
      <c r="D157" s="21">
        <v>3.866482288666262E-3</v>
      </c>
      <c r="E157" s="22"/>
    </row>
    <row r="158" spans="1:7" x14ac:dyDescent="0.25">
      <c r="A158" s="8" t="s">
        <v>22</v>
      </c>
      <c r="B158" s="16" t="s">
        <v>11</v>
      </c>
      <c r="C158" s="17" t="s">
        <v>90</v>
      </c>
      <c r="D158" s="17" t="s">
        <v>91</v>
      </c>
      <c r="E158" s="17" t="s">
        <v>14</v>
      </c>
    </row>
    <row r="159" spans="1:7" x14ac:dyDescent="0.25">
      <c r="A159" s="19"/>
      <c r="B159" s="20" t="s">
        <v>15</v>
      </c>
      <c r="C159" s="21">
        <v>0.29521826354717895</v>
      </c>
      <c r="D159" s="21">
        <v>6.3730249869462741E-2</v>
      </c>
      <c r="E159" s="22"/>
    </row>
    <row r="160" spans="1:7" x14ac:dyDescent="0.25">
      <c r="A160" s="5" t="s">
        <v>25</v>
      </c>
    </row>
    <row r="161" spans="1:6" x14ac:dyDescent="0.25">
      <c r="A161" s="5" t="s">
        <v>26</v>
      </c>
    </row>
    <row r="162" spans="1:6" x14ac:dyDescent="0.25">
      <c r="A162" s="5" t="s">
        <v>49</v>
      </c>
    </row>
    <row r="163" spans="1:6" x14ac:dyDescent="0.25">
      <c r="A163" s="5" t="s">
        <v>92</v>
      </c>
    </row>
    <row r="164" spans="1:6" x14ac:dyDescent="0.25">
      <c r="A164" s="5" t="s">
        <v>29</v>
      </c>
    </row>
    <row r="165" spans="1:6" x14ac:dyDescent="0.25">
      <c r="A165" s="5" t="s">
        <v>30</v>
      </c>
    </row>
    <row r="166" spans="1:6" x14ac:dyDescent="0.25">
      <c r="A166" s="91" t="s">
        <v>31</v>
      </c>
      <c r="B166" s="92"/>
      <c r="C166" s="92"/>
      <c r="D166" s="93"/>
      <c r="E166" s="28" t="b">
        <v>0</v>
      </c>
      <c r="F166" s="34" t="s">
        <v>105</v>
      </c>
    </row>
    <row r="167" spans="1:6" x14ac:dyDescent="0.25">
      <c r="A167" s="94" t="s">
        <v>32</v>
      </c>
      <c r="B167" s="94"/>
      <c r="C167" s="94"/>
      <c r="D167" s="94"/>
      <c r="E167" s="94"/>
    </row>
    <row r="168" spans="1:6" x14ac:dyDescent="0.25">
      <c r="A168" s="29" t="s">
        <v>33</v>
      </c>
      <c r="B168" s="29" t="s">
        <v>34</v>
      </c>
      <c r="C168" s="29" t="s">
        <v>35</v>
      </c>
      <c r="D168" s="30" t="s">
        <v>0</v>
      </c>
      <c r="E168" s="30" t="s">
        <v>1</v>
      </c>
    </row>
    <row r="169" spans="1:6" x14ac:dyDescent="0.25">
      <c r="A169" s="31" t="s">
        <v>36</v>
      </c>
      <c r="B169" s="24">
        <v>43096</v>
      </c>
      <c r="C169" s="24">
        <v>44922</v>
      </c>
      <c r="D169" s="25">
        <v>0.12899494232886818</v>
      </c>
      <c r="E169" s="32">
        <v>4</v>
      </c>
    </row>
    <row r="170" spans="1:6" x14ac:dyDescent="0.25">
      <c r="A170" s="31" t="s">
        <v>37</v>
      </c>
      <c r="B170" s="24">
        <v>43067</v>
      </c>
      <c r="C170" s="24">
        <v>44894</v>
      </c>
      <c r="D170" s="25">
        <v>0.12887669818483111</v>
      </c>
      <c r="E170" s="32">
        <v>4</v>
      </c>
    </row>
    <row r="171" spans="1:6" x14ac:dyDescent="0.25">
      <c r="A171" s="23" t="s">
        <v>38</v>
      </c>
      <c r="B171" s="24">
        <v>43032</v>
      </c>
      <c r="C171" s="24">
        <v>44859</v>
      </c>
      <c r="D171" s="25">
        <v>0.12877473008517326</v>
      </c>
      <c r="E171" s="32">
        <v>4</v>
      </c>
    </row>
    <row r="172" spans="1:6" x14ac:dyDescent="0.25">
      <c r="A172" s="23" t="s">
        <v>39</v>
      </c>
      <c r="B172" s="24">
        <v>43004</v>
      </c>
      <c r="C172" s="24">
        <v>44831</v>
      </c>
      <c r="D172" s="25">
        <v>0.12811044153393406</v>
      </c>
      <c r="E172" s="32">
        <v>4</v>
      </c>
    </row>
    <row r="173" spans="1:6" x14ac:dyDescent="0.25">
      <c r="A173" s="23" t="s">
        <v>40</v>
      </c>
      <c r="B173" s="24">
        <v>42976</v>
      </c>
      <c r="C173" s="24">
        <v>44803</v>
      </c>
      <c r="D173" s="25">
        <v>0.1273782977187386</v>
      </c>
      <c r="E173" s="32">
        <v>4</v>
      </c>
    </row>
    <row r="175" spans="1:6" x14ac:dyDescent="0.25">
      <c r="A175" s="102" t="s">
        <v>104</v>
      </c>
      <c r="B175" s="103"/>
      <c r="C175" s="103"/>
      <c r="D175" s="103"/>
      <c r="E175" s="103"/>
    </row>
    <row r="176" spans="1:6" x14ac:dyDescent="0.25">
      <c r="A176" s="1" t="s">
        <v>2</v>
      </c>
      <c r="B176" s="2"/>
      <c r="C176" s="107" t="s">
        <v>3</v>
      </c>
      <c r="D176" s="107" t="s">
        <v>4</v>
      </c>
      <c r="E176" s="107"/>
    </row>
    <row r="177" spans="1:7" x14ac:dyDescent="0.25">
      <c r="A177" s="3" t="s">
        <v>5</v>
      </c>
      <c r="B177" s="4"/>
      <c r="C177" s="108"/>
      <c r="D177" s="108"/>
      <c r="E177" s="108"/>
    </row>
    <row r="178" spans="1:7" ht="15" customHeight="1" x14ac:dyDescent="0.25">
      <c r="A178" s="6" t="s">
        <v>6</v>
      </c>
      <c r="B178" s="7"/>
      <c r="C178" s="109"/>
      <c r="D178" s="109"/>
      <c r="E178" s="109"/>
    </row>
    <row r="179" spans="1:7" x14ac:dyDescent="0.25">
      <c r="A179" s="8" t="s">
        <v>7</v>
      </c>
      <c r="B179" s="9" t="s">
        <v>8</v>
      </c>
      <c r="C179" s="10"/>
      <c r="D179" s="11"/>
      <c r="E179" s="11"/>
    </row>
    <row r="180" spans="1:7" ht="14.45" customHeight="1" x14ac:dyDescent="0.25">
      <c r="A180" s="12"/>
      <c r="B180" s="13" t="s">
        <v>9</v>
      </c>
      <c r="C180" s="14"/>
      <c r="D180" s="15"/>
      <c r="E180" s="15"/>
    </row>
    <row r="181" spans="1:7" ht="14.45" customHeight="1" x14ac:dyDescent="0.25">
      <c r="A181" s="8" t="s">
        <v>10</v>
      </c>
      <c r="B181" s="16" t="s">
        <v>11</v>
      </c>
      <c r="C181" s="17" t="s">
        <v>95</v>
      </c>
      <c r="D181" s="18" t="s">
        <v>96</v>
      </c>
      <c r="E181" s="17" t="s">
        <v>14</v>
      </c>
    </row>
    <row r="182" spans="1:7" ht="14.45" customHeight="1" x14ac:dyDescent="0.25">
      <c r="A182" s="19"/>
      <c r="B182" s="20" t="s">
        <v>15</v>
      </c>
      <c r="C182" s="21">
        <v>-0.818643277969619</v>
      </c>
      <c r="D182" s="21">
        <v>-0.37222039611486102</v>
      </c>
      <c r="E182" s="22"/>
    </row>
    <row r="183" spans="1:7" ht="15" customHeight="1" x14ac:dyDescent="0.25">
      <c r="A183" s="8" t="s">
        <v>16</v>
      </c>
      <c r="B183" s="16" t="s">
        <v>11</v>
      </c>
      <c r="C183" s="17" t="s">
        <v>97</v>
      </c>
      <c r="D183" s="17" t="s">
        <v>98</v>
      </c>
      <c r="E183" s="17" t="s">
        <v>14</v>
      </c>
    </row>
    <row r="184" spans="1:7" ht="15" customHeight="1" x14ac:dyDescent="0.25">
      <c r="A184" s="19"/>
      <c r="B184" s="20" t="s">
        <v>15</v>
      </c>
      <c r="C184" s="21">
        <v>-0.25622516264378659</v>
      </c>
      <c r="D184" s="21">
        <v>-9.8805965155070896E-2</v>
      </c>
      <c r="E184" s="22"/>
    </row>
    <row r="185" spans="1:7" ht="15" customHeight="1" x14ac:dyDescent="0.25">
      <c r="A185" s="8" t="s">
        <v>19</v>
      </c>
      <c r="B185" s="16" t="s">
        <v>11</v>
      </c>
      <c r="C185" s="17" t="s">
        <v>99</v>
      </c>
      <c r="D185" s="17" t="s">
        <v>100</v>
      </c>
      <c r="E185" s="17" t="s">
        <v>14</v>
      </c>
      <c r="F185" s="33">
        <f>(9900-9860)/9900</f>
        <v>4.0404040404040404E-3</v>
      </c>
      <c r="G185" s="33">
        <f>(10310-10290)/10310</f>
        <v>1.9398642095053346E-3</v>
      </c>
    </row>
    <row r="186" spans="1:7" ht="15" customHeight="1" x14ac:dyDescent="0.25">
      <c r="A186" s="19"/>
      <c r="B186" s="20" t="s">
        <v>15</v>
      </c>
      <c r="C186" s="21">
        <v>-1.3785255848593803E-2</v>
      </c>
      <c r="D186" s="21">
        <v>9.6745360446623963E-3</v>
      </c>
      <c r="E186" s="22"/>
    </row>
    <row r="187" spans="1:7" ht="15" customHeight="1" x14ac:dyDescent="0.25">
      <c r="A187" s="8" t="s">
        <v>22</v>
      </c>
      <c r="B187" s="16" t="s">
        <v>11</v>
      </c>
      <c r="C187" s="17" t="s">
        <v>101</v>
      </c>
      <c r="D187" s="17" t="s">
        <v>102</v>
      </c>
      <c r="E187" s="17" t="s">
        <v>14</v>
      </c>
    </row>
    <row r="188" spans="1:7" x14ac:dyDescent="0.25">
      <c r="A188" s="19"/>
      <c r="B188" s="20" t="s">
        <v>15</v>
      </c>
      <c r="C188" s="21">
        <v>0.37578180975338404</v>
      </c>
      <c r="D188" s="21">
        <v>5.1070218517526023E-2</v>
      </c>
      <c r="E188" s="22"/>
    </row>
    <row r="189" spans="1:7" ht="15" customHeight="1" x14ac:dyDescent="0.25">
      <c r="A189" s="5" t="s">
        <v>25</v>
      </c>
    </row>
    <row r="190" spans="1:7" ht="15" customHeight="1" x14ac:dyDescent="0.25">
      <c r="A190" s="5" t="s">
        <v>26</v>
      </c>
    </row>
    <row r="191" spans="1:7" ht="15" customHeight="1" x14ac:dyDescent="0.25">
      <c r="A191" s="5" t="s">
        <v>49</v>
      </c>
    </row>
    <row r="192" spans="1:7" x14ac:dyDescent="0.25">
      <c r="A192" s="5" t="s">
        <v>103</v>
      </c>
    </row>
    <row r="193" spans="1:6" ht="15" customHeight="1" x14ac:dyDescent="0.25">
      <c r="A193" s="5" t="s">
        <v>29</v>
      </c>
    </row>
    <row r="194" spans="1:6" ht="15" customHeight="1" x14ac:dyDescent="0.25">
      <c r="A194" s="5" t="s">
        <v>51</v>
      </c>
    </row>
    <row r="195" spans="1:6" ht="15" customHeight="1" x14ac:dyDescent="0.25">
      <c r="A195" s="91" t="s">
        <v>31</v>
      </c>
      <c r="B195" s="92"/>
      <c r="C195" s="92"/>
      <c r="D195" s="93"/>
      <c r="E195" s="28" t="b">
        <v>0</v>
      </c>
      <c r="F195" s="34" t="s">
        <v>105</v>
      </c>
    </row>
    <row r="196" spans="1:6" x14ac:dyDescent="0.25">
      <c r="A196" s="94" t="s">
        <v>32</v>
      </c>
      <c r="B196" s="94"/>
      <c r="C196" s="94"/>
      <c r="D196" s="94"/>
      <c r="E196" s="94"/>
    </row>
    <row r="197" spans="1:6" ht="15" customHeight="1" x14ac:dyDescent="0.25">
      <c r="A197" s="29" t="s">
        <v>33</v>
      </c>
      <c r="B197" s="29" t="s">
        <v>34</v>
      </c>
      <c r="C197" s="29" t="s">
        <v>35</v>
      </c>
      <c r="D197" s="30" t="s">
        <v>0</v>
      </c>
      <c r="E197" s="30" t="s">
        <v>1</v>
      </c>
    </row>
    <row r="198" spans="1:6" x14ac:dyDescent="0.25">
      <c r="A198" s="31" t="s">
        <v>36</v>
      </c>
      <c r="B198" s="24">
        <v>43098</v>
      </c>
      <c r="C198" s="24">
        <v>44925</v>
      </c>
      <c r="D198" s="25">
        <v>0.14797917483434578</v>
      </c>
      <c r="E198" s="32">
        <v>4</v>
      </c>
    </row>
    <row r="199" spans="1:6" x14ac:dyDescent="0.25">
      <c r="A199" s="31" t="s">
        <v>37</v>
      </c>
      <c r="B199" s="24">
        <v>43063</v>
      </c>
      <c r="C199" s="24">
        <v>44890</v>
      </c>
      <c r="D199" s="25">
        <v>0.14789127478002434</v>
      </c>
      <c r="E199" s="32">
        <v>4</v>
      </c>
    </row>
    <row r="200" spans="1:6" x14ac:dyDescent="0.25">
      <c r="A200" s="23" t="s">
        <v>38</v>
      </c>
      <c r="B200" s="24">
        <v>43035</v>
      </c>
      <c r="C200" s="24">
        <v>44862</v>
      </c>
      <c r="D200" s="25">
        <v>0.14788832297156793</v>
      </c>
      <c r="E200" s="32">
        <v>4</v>
      </c>
    </row>
    <row r="201" spans="1:6" x14ac:dyDescent="0.25">
      <c r="A201" s="23" t="s">
        <v>39</v>
      </c>
      <c r="B201" s="24">
        <v>43007</v>
      </c>
      <c r="C201" s="24">
        <v>44834</v>
      </c>
      <c r="D201" s="25">
        <v>0.14782215313437488</v>
      </c>
      <c r="E201" s="32">
        <v>4</v>
      </c>
    </row>
    <row r="202" spans="1:6" x14ac:dyDescent="0.25">
      <c r="A202" s="23" t="s">
        <v>40</v>
      </c>
      <c r="B202" s="24">
        <v>42972</v>
      </c>
      <c r="C202" s="24">
        <v>44799</v>
      </c>
      <c r="D202" s="25">
        <v>0.14763749906664903</v>
      </c>
      <c r="E202" s="32">
        <v>4</v>
      </c>
    </row>
    <row r="204" spans="1:6" x14ac:dyDescent="0.25">
      <c r="A204" s="102" t="s">
        <v>116</v>
      </c>
      <c r="B204" s="103"/>
      <c r="C204" s="103"/>
      <c r="D204" s="103"/>
      <c r="E204" s="103"/>
    </row>
    <row r="205" spans="1:6" x14ac:dyDescent="0.25">
      <c r="A205" s="1" t="s">
        <v>74</v>
      </c>
      <c r="B205" s="2"/>
      <c r="C205" s="107" t="s">
        <v>3</v>
      </c>
      <c r="D205" s="107" t="s">
        <v>75</v>
      </c>
      <c r="E205" s="107"/>
    </row>
    <row r="206" spans="1:6" x14ac:dyDescent="0.25">
      <c r="A206" s="3" t="s">
        <v>5</v>
      </c>
      <c r="B206" s="4"/>
      <c r="C206" s="108"/>
      <c r="D206" s="108"/>
      <c r="E206" s="108"/>
    </row>
    <row r="207" spans="1:6" x14ac:dyDescent="0.25">
      <c r="A207" s="6" t="s">
        <v>6</v>
      </c>
      <c r="B207" s="7"/>
      <c r="C207" s="109"/>
      <c r="D207" s="109"/>
      <c r="E207" s="109"/>
    </row>
    <row r="208" spans="1:6" x14ac:dyDescent="0.25">
      <c r="A208" s="8" t="s">
        <v>7</v>
      </c>
      <c r="B208" s="9" t="s">
        <v>76</v>
      </c>
      <c r="C208" s="10"/>
      <c r="D208" s="11"/>
      <c r="E208" s="11"/>
    </row>
    <row r="209" spans="1:7" x14ac:dyDescent="0.25">
      <c r="A209" s="12"/>
      <c r="B209" s="13" t="s">
        <v>9</v>
      </c>
      <c r="C209" s="14"/>
      <c r="D209" s="15"/>
      <c r="E209" s="15"/>
    </row>
    <row r="210" spans="1:7" x14ac:dyDescent="0.25">
      <c r="A210" s="8" t="s">
        <v>10</v>
      </c>
      <c r="B210" s="16" t="s">
        <v>11</v>
      </c>
      <c r="C210" s="17" t="s">
        <v>106</v>
      </c>
      <c r="D210" s="18" t="s">
        <v>107</v>
      </c>
      <c r="E210" s="17" t="s">
        <v>14</v>
      </c>
    </row>
    <row r="211" spans="1:7" x14ac:dyDescent="0.25">
      <c r="A211" s="19"/>
      <c r="B211" s="20" t="s">
        <v>15</v>
      </c>
      <c r="C211" s="21">
        <v>-0.79277055959864029</v>
      </c>
      <c r="D211" s="21">
        <v>-0.27990142158075459</v>
      </c>
      <c r="E211" s="22"/>
    </row>
    <row r="212" spans="1:7" x14ac:dyDescent="0.25">
      <c r="A212" s="8" t="s">
        <v>16</v>
      </c>
      <c r="B212" s="16" t="s">
        <v>11</v>
      </c>
      <c r="C212" s="17" t="s">
        <v>108</v>
      </c>
      <c r="D212" s="17" t="s">
        <v>109</v>
      </c>
      <c r="E212" s="17" t="s">
        <v>14</v>
      </c>
    </row>
    <row r="213" spans="1:7" x14ac:dyDescent="0.25">
      <c r="A213" s="19"/>
      <c r="B213" s="20" t="s">
        <v>15</v>
      </c>
      <c r="C213" s="21">
        <v>-0.32728281718066421</v>
      </c>
      <c r="D213" s="21">
        <v>-5.4273907147962097E-2</v>
      </c>
      <c r="E213" s="22"/>
    </row>
    <row r="214" spans="1:7" x14ac:dyDescent="0.25">
      <c r="A214" s="8" t="s">
        <v>19</v>
      </c>
      <c r="B214" s="16" t="s">
        <v>11</v>
      </c>
      <c r="C214" s="17" t="s">
        <v>110</v>
      </c>
      <c r="D214" s="17" t="s">
        <v>111</v>
      </c>
      <c r="E214" s="17" t="s">
        <v>14</v>
      </c>
      <c r="F214" s="33">
        <f>(11390-11270)/11390</f>
        <v>1.0535557506584723E-2</v>
      </c>
      <c r="G214" s="33">
        <f>(15460-15030)/15460</f>
        <v>2.7813712807244501E-2</v>
      </c>
    </row>
    <row r="215" spans="1:7" x14ac:dyDescent="0.25">
      <c r="A215" s="19"/>
      <c r="B215" s="20" t="s">
        <v>15</v>
      </c>
      <c r="C215" s="21">
        <v>0.12673212736457184</v>
      </c>
      <c r="D215" s="21">
        <v>8.488343768687745E-2</v>
      </c>
      <c r="E215" s="22"/>
    </row>
    <row r="216" spans="1:7" x14ac:dyDescent="0.25">
      <c r="A216" s="8" t="s">
        <v>22</v>
      </c>
      <c r="B216" s="16" t="s">
        <v>11</v>
      </c>
      <c r="C216" s="17" t="s">
        <v>112</v>
      </c>
      <c r="D216" s="17" t="s">
        <v>113</v>
      </c>
      <c r="E216" s="17" t="s">
        <v>14</v>
      </c>
    </row>
    <row r="217" spans="1:7" x14ac:dyDescent="0.25">
      <c r="A217" s="19"/>
      <c r="B217" s="20" t="s">
        <v>15</v>
      </c>
      <c r="C217" s="21">
        <v>1.0786521931687743</v>
      </c>
      <c r="D217" s="21">
        <v>0.21357726864154336</v>
      </c>
      <c r="E217" s="22"/>
    </row>
    <row r="218" spans="1:7" x14ac:dyDescent="0.25">
      <c r="A218" s="5" t="s">
        <v>25</v>
      </c>
    </row>
    <row r="219" spans="1:7" x14ac:dyDescent="0.25">
      <c r="A219" s="5" t="s">
        <v>26</v>
      </c>
    </row>
    <row r="220" spans="1:7" x14ac:dyDescent="0.25">
      <c r="A220" s="5" t="s">
        <v>27</v>
      </c>
    </row>
    <row r="221" spans="1:7" x14ac:dyDescent="0.25">
      <c r="A221" s="5" t="s">
        <v>114</v>
      </c>
    </row>
    <row r="222" spans="1:7" x14ac:dyDescent="0.25">
      <c r="A222" s="5" t="s">
        <v>115</v>
      </c>
    </row>
    <row r="223" spans="1:7" x14ac:dyDescent="0.25">
      <c r="A223" s="5" t="s">
        <v>30</v>
      </c>
    </row>
    <row r="224" spans="1:7" x14ac:dyDescent="0.25">
      <c r="A224" s="91" t="s">
        <v>31</v>
      </c>
      <c r="B224" s="92"/>
      <c r="C224" s="92"/>
      <c r="D224" s="93"/>
      <c r="E224" s="28" t="b">
        <v>0</v>
      </c>
      <c r="F224" s="34" t="s">
        <v>105</v>
      </c>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24">
        <v>43098</v>
      </c>
      <c r="C227" s="24">
        <v>44925</v>
      </c>
      <c r="D227" s="25">
        <v>0.17246744407660408</v>
      </c>
      <c r="E227" s="32">
        <v>4</v>
      </c>
    </row>
    <row r="228" spans="1:5" x14ac:dyDescent="0.25">
      <c r="A228" s="31" t="s">
        <v>37</v>
      </c>
      <c r="B228" s="24">
        <v>43069</v>
      </c>
      <c r="C228" s="24">
        <v>44895</v>
      </c>
      <c r="D228" s="25">
        <v>0.17216464528616041</v>
      </c>
      <c r="E228" s="32">
        <v>4</v>
      </c>
    </row>
    <row r="229" spans="1:5" x14ac:dyDescent="0.25">
      <c r="A229" s="23" t="s">
        <v>38</v>
      </c>
      <c r="B229" s="24">
        <v>43039</v>
      </c>
      <c r="C229" s="24">
        <v>44865</v>
      </c>
      <c r="D229" s="25">
        <v>0.17153450161264167</v>
      </c>
      <c r="E229" s="32">
        <v>4</v>
      </c>
    </row>
    <row r="230" spans="1:5" x14ac:dyDescent="0.25">
      <c r="A230" s="23" t="s">
        <v>39</v>
      </c>
      <c r="B230" s="24">
        <v>43007</v>
      </c>
      <c r="C230" s="24">
        <v>44834</v>
      </c>
      <c r="D230" s="25">
        <v>0.17083695690637149</v>
      </c>
      <c r="E230" s="32">
        <v>4</v>
      </c>
    </row>
    <row r="231" spans="1:5" x14ac:dyDescent="0.25">
      <c r="A231" s="23" t="s">
        <v>40</v>
      </c>
      <c r="B231" s="24">
        <v>42978</v>
      </c>
      <c r="C231" s="24">
        <v>44804</v>
      </c>
      <c r="D231" s="25">
        <v>0.16844749958173</v>
      </c>
      <c r="E231" s="32">
        <v>4</v>
      </c>
    </row>
    <row r="233" spans="1:5" x14ac:dyDescent="0.25">
      <c r="A233" s="102" t="s">
        <v>127</v>
      </c>
      <c r="B233" s="103"/>
      <c r="C233" s="103"/>
      <c r="D233" s="103"/>
      <c r="E233" s="103"/>
    </row>
    <row r="234" spans="1:5" x14ac:dyDescent="0.25">
      <c r="A234" s="1" t="s">
        <v>74</v>
      </c>
      <c r="B234" s="2"/>
      <c r="C234" s="107" t="s">
        <v>3</v>
      </c>
      <c r="D234" s="107" t="s">
        <v>75</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76</v>
      </c>
      <c r="C237" s="10"/>
      <c r="D237" s="11"/>
      <c r="E237" s="11"/>
    </row>
    <row r="238" spans="1:5" x14ac:dyDescent="0.25">
      <c r="A238" s="12"/>
      <c r="B238" s="13" t="s">
        <v>9</v>
      </c>
      <c r="C238" s="14"/>
      <c r="D238" s="15"/>
      <c r="E238" s="15"/>
    </row>
    <row r="239" spans="1:5" x14ac:dyDescent="0.25">
      <c r="A239" s="8" t="s">
        <v>10</v>
      </c>
      <c r="B239" s="16" t="s">
        <v>11</v>
      </c>
      <c r="C239" s="17" t="s">
        <v>117</v>
      </c>
      <c r="D239" s="18" t="s">
        <v>118</v>
      </c>
      <c r="E239" s="17" t="s">
        <v>14</v>
      </c>
    </row>
    <row r="240" spans="1:5" x14ac:dyDescent="0.25">
      <c r="A240" s="19"/>
      <c r="B240" s="20" t="s">
        <v>15</v>
      </c>
      <c r="C240" s="21">
        <v>-0.87182259503821047</v>
      </c>
      <c r="D240" s="21">
        <v>-0.32232005169504307</v>
      </c>
      <c r="E240" s="22"/>
    </row>
    <row r="241" spans="1:7" x14ac:dyDescent="0.25">
      <c r="A241" s="8" t="s">
        <v>16</v>
      </c>
      <c r="B241" s="16" t="s">
        <v>11</v>
      </c>
      <c r="C241" s="17" t="s">
        <v>119</v>
      </c>
      <c r="D241" s="17" t="s">
        <v>120</v>
      </c>
      <c r="E241" s="17" t="s">
        <v>14</v>
      </c>
    </row>
    <row r="242" spans="1:7" x14ac:dyDescent="0.25">
      <c r="A242" s="19"/>
      <c r="B242" s="20" t="s">
        <v>15</v>
      </c>
      <c r="C242" s="21">
        <v>-0.35109702057223935</v>
      </c>
      <c r="D242" s="21">
        <v>-9.0910378288848404E-2</v>
      </c>
      <c r="E242" s="22"/>
    </row>
    <row r="243" spans="1:7" x14ac:dyDescent="0.25">
      <c r="A243" s="8" t="s">
        <v>19</v>
      </c>
      <c r="B243" s="16" t="s">
        <v>11</v>
      </c>
      <c r="C243" s="17" t="s">
        <v>121</v>
      </c>
      <c r="D243" s="17" t="s">
        <v>122</v>
      </c>
      <c r="E243" s="17" t="s">
        <v>14</v>
      </c>
      <c r="F243" s="33">
        <f>(10260-10130)/10260</f>
        <v>1.2670565302144249E-2</v>
      </c>
      <c r="G243" s="33">
        <f>(10770-10630)/10770</f>
        <v>1.2999071494893221E-2</v>
      </c>
    </row>
    <row r="244" spans="1:7" x14ac:dyDescent="0.25">
      <c r="A244" s="19"/>
      <c r="B244" s="20" t="s">
        <v>15</v>
      </c>
      <c r="C244" s="21">
        <v>1.348638610876618E-2</v>
      </c>
      <c r="D244" s="21">
        <v>1.232648020780136E-2</v>
      </c>
      <c r="E244" s="22"/>
    </row>
    <row r="245" spans="1:7" x14ac:dyDescent="0.25">
      <c r="A245" s="8" t="s">
        <v>22</v>
      </c>
      <c r="B245" s="16" t="s">
        <v>11</v>
      </c>
      <c r="C245" s="17" t="s">
        <v>123</v>
      </c>
      <c r="D245" s="17" t="s">
        <v>124</v>
      </c>
      <c r="E245" s="17" t="s">
        <v>14</v>
      </c>
    </row>
    <row r="246" spans="1:7" x14ac:dyDescent="0.25">
      <c r="A246" s="19"/>
      <c r="B246" s="20" t="s">
        <v>15</v>
      </c>
      <c r="C246" s="21">
        <v>0.59567629485593065</v>
      </c>
      <c r="D246" s="21">
        <v>0.10572603471111219</v>
      </c>
      <c r="E246" s="22"/>
    </row>
    <row r="247" spans="1:7" x14ac:dyDescent="0.25">
      <c r="A247" s="5" t="s">
        <v>25</v>
      </c>
    </row>
    <row r="248" spans="1:7" x14ac:dyDescent="0.25">
      <c r="A248" s="5" t="s">
        <v>26</v>
      </c>
    </row>
    <row r="249" spans="1:7" x14ac:dyDescent="0.25">
      <c r="A249" s="5" t="s">
        <v>85</v>
      </c>
    </row>
    <row r="250" spans="1:7" x14ac:dyDescent="0.25">
      <c r="A250" s="5" t="s">
        <v>125</v>
      </c>
    </row>
    <row r="251" spans="1:7" x14ac:dyDescent="0.25">
      <c r="A251" s="5" t="s">
        <v>126</v>
      </c>
    </row>
    <row r="252" spans="1:7" x14ac:dyDescent="0.25">
      <c r="A252" s="5" t="s">
        <v>30</v>
      </c>
    </row>
    <row r="253" spans="1:7" x14ac:dyDescent="0.25">
      <c r="A253" s="91" t="s">
        <v>31</v>
      </c>
      <c r="B253" s="92"/>
      <c r="C253" s="92"/>
      <c r="D253" s="93"/>
      <c r="E253" s="28" t="b">
        <v>0</v>
      </c>
      <c r="F253" s="34" t="s">
        <v>105</v>
      </c>
    </row>
    <row r="254" spans="1:7" x14ac:dyDescent="0.25">
      <c r="A254" s="94" t="s">
        <v>32</v>
      </c>
      <c r="B254" s="94"/>
      <c r="C254" s="94"/>
      <c r="D254" s="94"/>
      <c r="E254" s="94"/>
    </row>
    <row r="255" spans="1:7" x14ac:dyDescent="0.25">
      <c r="A255" s="29" t="s">
        <v>33</v>
      </c>
      <c r="B255" s="29" t="s">
        <v>34</v>
      </c>
      <c r="C255" s="29" t="s">
        <v>35</v>
      </c>
      <c r="D255" s="30" t="s">
        <v>0</v>
      </c>
      <c r="E255" s="30" t="s">
        <v>1</v>
      </c>
    </row>
    <row r="256" spans="1:7" x14ac:dyDescent="0.25">
      <c r="A256" s="31" t="s">
        <v>36</v>
      </c>
      <c r="B256" s="24">
        <v>43098</v>
      </c>
      <c r="C256" s="24">
        <v>44925</v>
      </c>
      <c r="D256" s="25">
        <v>0.20677811267506932</v>
      </c>
      <c r="E256" s="32">
        <v>5</v>
      </c>
    </row>
    <row r="257" spans="1:7" x14ac:dyDescent="0.25">
      <c r="A257" s="31" t="s">
        <v>37</v>
      </c>
      <c r="B257" s="24">
        <v>43069</v>
      </c>
      <c r="C257" s="24">
        <v>44895</v>
      </c>
      <c r="D257" s="25">
        <v>0.2057554010649599</v>
      </c>
      <c r="E257" s="32">
        <v>5</v>
      </c>
    </row>
    <row r="258" spans="1:7" x14ac:dyDescent="0.25">
      <c r="A258" s="23" t="s">
        <v>38</v>
      </c>
      <c r="B258" s="24">
        <v>43039</v>
      </c>
      <c r="C258" s="24">
        <v>44865</v>
      </c>
      <c r="D258" s="25">
        <v>0.20474979981068023</v>
      </c>
      <c r="E258" s="32">
        <v>5</v>
      </c>
    </row>
    <row r="259" spans="1:7" x14ac:dyDescent="0.25">
      <c r="A259" s="23" t="s">
        <v>39</v>
      </c>
      <c r="B259" s="24">
        <v>43007</v>
      </c>
      <c r="C259" s="24">
        <v>44834</v>
      </c>
      <c r="D259" s="25">
        <v>0.20242273152876242</v>
      </c>
      <c r="E259" s="32">
        <v>5</v>
      </c>
    </row>
    <row r="260" spans="1:7" x14ac:dyDescent="0.25">
      <c r="A260" s="23" t="s">
        <v>40</v>
      </c>
      <c r="B260" s="24">
        <v>42978</v>
      </c>
      <c r="C260" s="24">
        <v>44804</v>
      </c>
      <c r="D260" s="25">
        <v>0.20036817733177131</v>
      </c>
      <c r="E260" s="32">
        <v>5</v>
      </c>
    </row>
    <row r="262" spans="1:7" x14ac:dyDescent="0.25">
      <c r="A262" s="102" t="s">
        <v>141</v>
      </c>
      <c r="B262" s="103"/>
      <c r="C262" s="103"/>
      <c r="D262" s="103"/>
      <c r="E262" s="103"/>
    </row>
    <row r="263" spans="1:7" x14ac:dyDescent="0.25">
      <c r="A263" s="1" t="s">
        <v>128</v>
      </c>
      <c r="B263" s="2"/>
      <c r="C263" s="107" t="s">
        <v>3</v>
      </c>
      <c r="D263" s="107" t="s">
        <v>129</v>
      </c>
      <c r="E263" s="107"/>
    </row>
    <row r="264" spans="1:7" x14ac:dyDescent="0.25">
      <c r="A264" s="3" t="s">
        <v>5</v>
      </c>
      <c r="B264" s="4"/>
      <c r="C264" s="108"/>
      <c r="D264" s="108"/>
      <c r="E264" s="108"/>
    </row>
    <row r="265" spans="1:7" x14ac:dyDescent="0.25">
      <c r="A265" s="6" t="s">
        <v>6</v>
      </c>
      <c r="B265" s="7"/>
      <c r="C265" s="109"/>
      <c r="D265" s="109"/>
      <c r="E265" s="109"/>
    </row>
    <row r="266" spans="1:7" x14ac:dyDescent="0.25">
      <c r="A266" s="8" t="s">
        <v>7</v>
      </c>
      <c r="B266" s="9" t="s">
        <v>130</v>
      </c>
      <c r="C266" s="10"/>
      <c r="D266" s="11"/>
      <c r="E266" s="11"/>
    </row>
    <row r="267" spans="1:7" x14ac:dyDescent="0.25">
      <c r="A267" s="12"/>
      <c r="B267" s="13" t="s">
        <v>9</v>
      </c>
      <c r="C267" s="14"/>
      <c r="D267" s="15"/>
      <c r="E267" s="15"/>
    </row>
    <row r="268" spans="1:7" x14ac:dyDescent="0.25">
      <c r="A268" s="8" t="s">
        <v>10</v>
      </c>
      <c r="B268" s="16" t="s">
        <v>11</v>
      </c>
      <c r="C268" s="17" t="s">
        <v>67</v>
      </c>
      <c r="D268" s="18" t="s">
        <v>131</v>
      </c>
      <c r="E268" s="17" t="s">
        <v>14</v>
      </c>
    </row>
    <row r="269" spans="1:7" x14ac:dyDescent="0.25">
      <c r="A269" s="19"/>
      <c r="B269" s="20" t="s">
        <v>15</v>
      </c>
      <c r="C269" s="21">
        <v>-0.25498187563420271</v>
      </c>
      <c r="D269" s="21">
        <v>-8.7778477886197082E-2</v>
      </c>
      <c r="E269" s="22"/>
    </row>
    <row r="270" spans="1:7" x14ac:dyDescent="0.25">
      <c r="A270" s="8" t="s">
        <v>16</v>
      </c>
      <c r="B270" s="16" t="s">
        <v>11</v>
      </c>
      <c r="C270" s="17" t="s">
        <v>132</v>
      </c>
      <c r="D270" s="17" t="s">
        <v>133</v>
      </c>
      <c r="E270" s="17" t="s">
        <v>14</v>
      </c>
    </row>
    <row r="271" spans="1:7" x14ac:dyDescent="0.25">
      <c r="A271" s="19"/>
      <c r="B271" s="20" t="s">
        <v>15</v>
      </c>
      <c r="C271" s="21">
        <v>-5.5390874106651999E-2</v>
      </c>
      <c r="D271" s="21">
        <v>-2.73541368948228E-2</v>
      </c>
      <c r="E271" s="22"/>
    </row>
    <row r="272" spans="1:7" x14ac:dyDescent="0.25">
      <c r="A272" s="8" t="s">
        <v>19</v>
      </c>
      <c r="B272" s="16" t="s">
        <v>11</v>
      </c>
      <c r="C272" s="17" t="s">
        <v>134</v>
      </c>
      <c r="D272" s="17" t="s">
        <v>135</v>
      </c>
      <c r="E272" s="17" t="s">
        <v>14</v>
      </c>
      <c r="F272" s="33">
        <f>(10030-10020)/10030</f>
        <v>9.9700897308075765E-4</v>
      </c>
      <c r="G272" s="33">
        <f>(10150-10140)/10150</f>
        <v>9.8522167487684722E-4</v>
      </c>
    </row>
    <row r="273" spans="1:6" x14ac:dyDescent="0.25">
      <c r="A273" s="19"/>
      <c r="B273" s="20" t="s">
        <v>15</v>
      </c>
      <c r="C273" s="21">
        <v>1.8104430190037935E-3</v>
      </c>
      <c r="D273" s="21">
        <v>6.9194433560733071E-3</v>
      </c>
      <c r="E273" s="22"/>
    </row>
    <row r="274" spans="1:6" x14ac:dyDescent="0.25">
      <c r="A274" s="8" t="s">
        <v>22</v>
      </c>
      <c r="B274" s="16" t="s">
        <v>11</v>
      </c>
      <c r="C274" s="17" t="s">
        <v>136</v>
      </c>
      <c r="D274" s="17" t="s">
        <v>137</v>
      </c>
      <c r="E274" s="17" t="s">
        <v>14</v>
      </c>
    </row>
    <row r="275" spans="1:6" x14ac:dyDescent="0.25">
      <c r="A275" s="19"/>
      <c r="B275" s="20" t="s">
        <v>15</v>
      </c>
      <c r="C275" s="21">
        <v>6.0768910808723042E-2</v>
      </c>
      <c r="D275" s="21">
        <v>3.2275509174063854E-2</v>
      </c>
      <c r="E275" s="22"/>
    </row>
    <row r="276" spans="1:6" x14ac:dyDescent="0.25">
      <c r="A276" s="5" t="s">
        <v>25</v>
      </c>
    </row>
    <row r="277" spans="1:6" x14ac:dyDescent="0.25">
      <c r="A277" s="5" t="s">
        <v>26</v>
      </c>
    </row>
    <row r="278" spans="1:6" x14ac:dyDescent="0.25">
      <c r="A278" s="5" t="s">
        <v>138</v>
      </c>
    </row>
    <row r="279" spans="1:6" x14ac:dyDescent="0.25">
      <c r="A279" s="5" t="s">
        <v>139</v>
      </c>
    </row>
    <row r="280" spans="1:6" x14ac:dyDescent="0.25">
      <c r="A280" s="5" t="s">
        <v>140</v>
      </c>
    </row>
    <row r="281" spans="1:6" x14ac:dyDescent="0.25">
      <c r="A281" s="5" t="s">
        <v>51</v>
      </c>
    </row>
    <row r="282" spans="1:6" x14ac:dyDescent="0.25">
      <c r="A282" s="91" t="s">
        <v>31</v>
      </c>
      <c r="B282" s="92"/>
      <c r="C282" s="92"/>
      <c r="D282" s="93"/>
      <c r="E282" s="28" t="b">
        <v>0</v>
      </c>
      <c r="F282" s="34" t="s">
        <v>105</v>
      </c>
    </row>
    <row r="283" spans="1:6" x14ac:dyDescent="0.25">
      <c r="A283" s="94" t="s">
        <v>32</v>
      </c>
      <c r="B283" s="94"/>
      <c r="C283" s="94"/>
      <c r="D283" s="94"/>
      <c r="E283" s="94"/>
    </row>
    <row r="284" spans="1:6" x14ac:dyDescent="0.25">
      <c r="A284" s="29" t="s">
        <v>33</v>
      </c>
      <c r="B284" s="29" t="s">
        <v>34</v>
      </c>
      <c r="C284" s="29" t="s">
        <v>35</v>
      </c>
      <c r="D284" s="30" t="s">
        <v>0</v>
      </c>
      <c r="E284" s="30" t="s">
        <v>1</v>
      </c>
    </row>
    <row r="285" spans="1:6" x14ac:dyDescent="0.25">
      <c r="A285" s="31" t="s">
        <v>36</v>
      </c>
      <c r="B285" s="24">
        <v>43098</v>
      </c>
      <c r="C285" s="24">
        <v>44925</v>
      </c>
      <c r="D285" s="25">
        <v>2.6710786807214677E-2</v>
      </c>
      <c r="E285" s="32">
        <v>2</v>
      </c>
    </row>
    <row r="286" spans="1:6" x14ac:dyDescent="0.25">
      <c r="A286" s="31" t="s">
        <v>37</v>
      </c>
      <c r="B286" s="24">
        <v>43063</v>
      </c>
      <c r="C286" s="24">
        <v>44890</v>
      </c>
      <c r="D286" s="25">
        <v>2.6681842748086815E-2</v>
      </c>
      <c r="E286" s="32">
        <v>2</v>
      </c>
    </row>
    <row r="287" spans="1:6" x14ac:dyDescent="0.25">
      <c r="A287" s="23" t="s">
        <v>38</v>
      </c>
      <c r="B287" s="24">
        <v>43035</v>
      </c>
      <c r="C287" s="24">
        <v>44862</v>
      </c>
      <c r="D287" s="25">
        <v>2.6603669642614812E-2</v>
      </c>
      <c r="E287" s="32">
        <v>2</v>
      </c>
    </row>
    <row r="288" spans="1:6" x14ac:dyDescent="0.25">
      <c r="A288" s="23" t="s">
        <v>39</v>
      </c>
      <c r="B288" s="24">
        <v>43007</v>
      </c>
      <c r="C288" s="24">
        <v>44834</v>
      </c>
      <c r="D288" s="25">
        <v>2.647396154740346E-2</v>
      </c>
      <c r="E288" s="32">
        <v>2</v>
      </c>
    </row>
    <row r="289" spans="1:7" x14ac:dyDescent="0.25">
      <c r="A289" s="23" t="s">
        <v>40</v>
      </c>
      <c r="B289" s="24">
        <v>42972</v>
      </c>
      <c r="C289" s="24">
        <v>44799</v>
      </c>
      <c r="D289" s="25">
        <v>2.6283628151950213E-2</v>
      </c>
      <c r="E289" s="32">
        <v>2</v>
      </c>
    </row>
    <row r="291" spans="1:7" x14ac:dyDescent="0.25">
      <c r="A291" s="102" t="s">
        <v>151</v>
      </c>
      <c r="B291" s="103"/>
      <c r="C291" s="103"/>
      <c r="D291" s="103"/>
      <c r="E291" s="103"/>
    </row>
    <row r="292" spans="1:7" x14ac:dyDescent="0.25">
      <c r="A292" s="1" t="s">
        <v>74</v>
      </c>
      <c r="B292" s="2"/>
      <c r="C292" s="107" t="s">
        <v>3</v>
      </c>
      <c r="D292" s="107" t="s">
        <v>75</v>
      </c>
      <c r="E292" s="107"/>
    </row>
    <row r="293" spans="1:7" x14ac:dyDescent="0.25">
      <c r="A293" s="3" t="s">
        <v>5</v>
      </c>
      <c r="B293" s="4"/>
      <c r="C293" s="108"/>
      <c r="D293" s="108"/>
      <c r="E293" s="108"/>
    </row>
    <row r="294" spans="1:7" x14ac:dyDescent="0.25">
      <c r="A294" s="6" t="s">
        <v>6</v>
      </c>
      <c r="B294" s="7"/>
      <c r="C294" s="109"/>
      <c r="D294" s="109"/>
      <c r="E294" s="109"/>
    </row>
    <row r="295" spans="1:7" x14ac:dyDescent="0.25">
      <c r="A295" s="8" t="s">
        <v>7</v>
      </c>
      <c r="B295" s="9" t="s">
        <v>76</v>
      </c>
      <c r="C295" s="10"/>
      <c r="D295" s="11"/>
      <c r="E295" s="11"/>
    </row>
    <row r="296" spans="1:7" x14ac:dyDescent="0.25">
      <c r="A296" s="12"/>
      <c r="B296" s="13" t="s">
        <v>9</v>
      </c>
      <c r="C296" s="14"/>
      <c r="D296" s="15"/>
      <c r="E296" s="15"/>
    </row>
    <row r="297" spans="1:7" x14ac:dyDescent="0.25">
      <c r="A297" s="8" t="s">
        <v>10</v>
      </c>
      <c r="B297" s="16" t="s">
        <v>11</v>
      </c>
      <c r="C297" s="17" t="s">
        <v>142</v>
      </c>
      <c r="D297" s="18" t="s">
        <v>143</v>
      </c>
      <c r="E297" s="17" t="s">
        <v>14</v>
      </c>
    </row>
    <row r="298" spans="1:7" x14ac:dyDescent="0.25">
      <c r="A298" s="19"/>
      <c r="B298" s="20" t="s">
        <v>15</v>
      </c>
      <c r="C298" s="21">
        <v>-0.56420129299195909</v>
      </c>
      <c r="D298" s="21">
        <v>-0.18438162342610998</v>
      </c>
      <c r="E298" s="22"/>
    </row>
    <row r="299" spans="1:7" x14ac:dyDescent="0.25">
      <c r="A299" s="8" t="s">
        <v>16</v>
      </c>
      <c r="B299" s="16" t="s">
        <v>11</v>
      </c>
      <c r="C299" s="17" t="s">
        <v>144</v>
      </c>
      <c r="D299" s="17" t="s">
        <v>145</v>
      </c>
      <c r="E299" s="17" t="s">
        <v>14</v>
      </c>
    </row>
    <row r="300" spans="1:7" x14ac:dyDescent="0.25">
      <c r="A300" s="19"/>
      <c r="B300" s="20" t="s">
        <v>15</v>
      </c>
      <c r="C300" s="21">
        <v>-0.19285172253831806</v>
      </c>
      <c r="D300" s="21">
        <v>-4.1029864437443275E-2</v>
      </c>
      <c r="E300" s="22"/>
    </row>
    <row r="301" spans="1:7" x14ac:dyDescent="0.25">
      <c r="A301" s="8" t="s">
        <v>19</v>
      </c>
      <c r="B301" s="16" t="s">
        <v>11</v>
      </c>
      <c r="C301" s="17" t="s">
        <v>146</v>
      </c>
      <c r="D301" s="17" t="s">
        <v>147</v>
      </c>
      <c r="E301" s="17" t="s">
        <v>14</v>
      </c>
      <c r="F301" s="33">
        <f>(10780-10750)/10780</f>
        <v>2.7829313543599257E-3</v>
      </c>
      <c r="G301" s="33">
        <f>(15960-15830)/15960</f>
        <v>8.1453634085213028E-3</v>
      </c>
    </row>
    <row r="302" spans="1:7" x14ac:dyDescent="0.25">
      <c r="A302" s="19"/>
      <c r="B302" s="20" t="s">
        <v>15</v>
      </c>
      <c r="C302" s="21">
        <v>7.4879436895721962E-2</v>
      </c>
      <c r="D302" s="21">
        <v>9.621035471553574E-2</v>
      </c>
      <c r="E302" s="22"/>
    </row>
    <row r="303" spans="1:7" x14ac:dyDescent="0.25">
      <c r="A303" s="8" t="s">
        <v>22</v>
      </c>
      <c r="B303" s="16" t="s">
        <v>11</v>
      </c>
      <c r="C303" s="17" t="s">
        <v>148</v>
      </c>
      <c r="D303" s="17" t="s">
        <v>149</v>
      </c>
      <c r="E303" s="17" t="s">
        <v>14</v>
      </c>
    </row>
    <row r="304" spans="1:7" x14ac:dyDescent="0.25">
      <c r="A304" s="19"/>
      <c r="B304" s="20" t="s">
        <v>15</v>
      </c>
      <c r="C304" s="21">
        <v>0.53675078348145733</v>
      </c>
      <c r="D304" s="21">
        <v>0.14482330262176579</v>
      </c>
      <c r="E304" s="22"/>
    </row>
    <row r="305" spans="1:6" x14ac:dyDescent="0.25">
      <c r="A305" s="5" t="s">
        <v>25</v>
      </c>
    </row>
    <row r="306" spans="1:6" x14ac:dyDescent="0.25">
      <c r="A306" s="5" t="s">
        <v>26</v>
      </c>
    </row>
    <row r="307" spans="1:6" x14ac:dyDescent="0.25">
      <c r="A307" s="5" t="s">
        <v>27</v>
      </c>
    </row>
    <row r="308" spans="1:6" x14ac:dyDescent="0.25">
      <c r="A308" s="5" t="s">
        <v>114</v>
      </c>
    </row>
    <row r="309" spans="1:6" x14ac:dyDescent="0.25">
      <c r="A309" s="5" t="s">
        <v>150</v>
      </c>
    </row>
    <row r="310" spans="1:6" x14ac:dyDescent="0.25">
      <c r="A310" s="5" t="s">
        <v>30</v>
      </c>
    </row>
    <row r="311" spans="1:6" x14ac:dyDescent="0.25">
      <c r="A311" s="91" t="s">
        <v>31</v>
      </c>
      <c r="B311" s="92"/>
      <c r="C311" s="92"/>
      <c r="D311" s="93"/>
      <c r="E311" s="28" t="b">
        <v>0</v>
      </c>
      <c r="F311" s="34" t="s">
        <v>105</v>
      </c>
    </row>
    <row r="312" spans="1:6" x14ac:dyDescent="0.25">
      <c r="A312" s="94" t="s">
        <v>32</v>
      </c>
      <c r="B312" s="94"/>
      <c r="C312" s="94"/>
      <c r="D312" s="94"/>
      <c r="E312" s="94"/>
    </row>
    <row r="313" spans="1:6" x14ac:dyDescent="0.25">
      <c r="A313" s="29" t="s">
        <v>33</v>
      </c>
      <c r="B313" s="29" t="s">
        <v>34</v>
      </c>
      <c r="C313" s="29" t="s">
        <v>35</v>
      </c>
      <c r="D313" s="30" t="s">
        <v>0</v>
      </c>
      <c r="E313" s="30" t="s">
        <v>1</v>
      </c>
    </row>
    <row r="314" spans="1:6" x14ac:dyDescent="0.25">
      <c r="A314" s="31" t="s">
        <v>36</v>
      </c>
      <c r="B314" s="24">
        <v>43910</v>
      </c>
      <c r="C314" s="24">
        <v>44925</v>
      </c>
      <c r="D314" s="25">
        <v>0.17771411332721862</v>
      </c>
      <c r="E314" s="32">
        <v>4</v>
      </c>
    </row>
    <row r="315" spans="1:6" x14ac:dyDescent="0.25">
      <c r="A315" s="31" t="s">
        <v>37</v>
      </c>
      <c r="B315" s="24">
        <v>43910</v>
      </c>
      <c r="C315" s="24">
        <v>44895</v>
      </c>
      <c r="D315" s="25">
        <v>0.17870222487620868</v>
      </c>
      <c r="E315" s="32">
        <v>4</v>
      </c>
    </row>
    <row r="316" spans="1:6" x14ac:dyDescent="0.25">
      <c r="A316" s="23" t="s">
        <v>38</v>
      </c>
      <c r="B316" s="24">
        <v>43910</v>
      </c>
      <c r="C316" s="24">
        <v>44865</v>
      </c>
      <c r="D316" s="25">
        <v>0.17838350074725953</v>
      </c>
      <c r="E316" s="32">
        <v>4</v>
      </c>
    </row>
    <row r="317" spans="1:6" x14ac:dyDescent="0.25">
      <c r="A317" s="23" t="s">
        <v>39</v>
      </c>
      <c r="B317" s="24">
        <v>43910</v>
      </c>
      <c r="C317" s="24">
        <v>44834</v>
      </c>
      <c r="D317" s="25">
        <v>0.1784888893945149</v>
      </c>
      <c r="E317" s="32">
        <v>4</v>
      </c>
    </row>
    <row r="318" spans="1:6" x14ac:dyDescent="0.25">
      <c r="A318" s="23" t="s">
        <v>40</v>
      </c>
      <c r="B318" s="24">
        <v>43910</v>
      </c>
      <c r="C318" s="24">
        <v>44804</v>
      </c>
      <c r="D318" s="25">
        <v>0.17901803118651033</v>
      </c>
      <c r="E318" s="32">
        <v>4</v>
      </c>
    </row>
    <row r="320" spans="1:6" x14ac:dyDescent="0.25">
      <c r="A320" s="102" t="s">
        <v>162</v>
      </c>
      <c r="B320" s="103"/>
      <c r="C320" s="103"/>
      <c r="D320" s="103"/>
      <c r="E320" s="103"/>
    </row>
    <row r="321" spans="1:7" x14ac:dyDescent="0.25">
      <c r="A321" s="1" t="s">
        <v>2</v>
      </c>
      <c r="B321" s="2"/>
      <c r="C321" s="107" t="s">
        <v>3</v>
      </c>
      <c r="D321" s="107" t="s">
        <v>4</v>
      </c>
      <c r="E321" s="107"/>
    </row>
    <row r="322" spans="1:7" x14ac:dyDescent="0.25">
      <c r="A322" s="3" t="s">
        <v>5</v>
      </c>
      <c r="B322" s="4"/>
      <c r="C322" s="108"/>
      <c r="D322" s="108"/>
      <c r="E322" s="108"/>
    </row>
    <row r="323" spans="1:7" x14ac:dyDescent="0.25">
      <c r="A323" s="6" t="s">
        <v>6</v>
      </c>
      <c r="B323" s="7"/>
      <c r="C323" s="109"/>
      <c r="D323" s="109"/>
      <c r="E323" s="109"/>
    </row>
    <row r="324" spans="1:7" x14ac:dyDescent="0.25">
      <c r="A324" s="8" t="s">
        <v>7</v>
      </c>
      <c r="B324" s="9" t="s">
        <v>8</v>
      </c>
      <c r="C324" s="10"/>
      <c r="D324" s="11"/>
      <c r="E324" s="11"/>
    </row>
    <row r="325" spans="1:7" x14ac:dyDescent="0.25">
      <c r="A325" s="12"/>
      <c r="B325" s="13" t="s">
        <v>9</v>
      </c>
      <c r="C325" s="14"/>
      <c r="D325" s="15"/>
      <c r="E325" s="15"/>
    </row>
    <row r="326" spans="1:7" x14ac:dyDescent="0.25">
      <c r="A326" s="8" t="s">
        <v>10</v>
      </c>
      <c r="B326" s="16" t="s">
        <v>11</v>
      </c>
      <c r="C326" s="17" t="s">
        <v>152</v>
      </c>
      <c r="D326" s="18" t="s">
        <v>153</v>
      </c>
      <c r="E326" s="17" t="s">
        <v>14</v>
      </c>
    </row>
    <row r="327" spans="1:7" x14ac:dyDescent="0.25">
      <c r="A327" s="19"/>
      <c r="B327" s="20" t="s">
        <v>15</v>
      </c>
      <c r="C327" s="21">
        <v>-0.62397274373709144</v>
      </c>
      <c r="D327" s="21">
        <v>-0.24115797261215399</v>
      </c>
      <c r="E327" s="22"/>
    </row>
    <row r="328" spans="1:7" x14ac:dyDescent="0.25">
      <c r="A328" s="8" t="s">
        <v>16</v>
      </c>
      <c r="B328" s="16" t="s">
        <v>11</v>
      </c>
      <c r="C328" s="17" t="s">
        <v>154</v>
      </c>
      <c r="D328" s="17" t="s">
        <v>155</v>
      </c>
      <c r="E328" s="17" t="s">
        <v>14</v>
      </c>
    </row>
    <row r="329" spans="1:7" x14ac:dyDescent="0.25">
      <c r="A329" s="19"/>
      <c r="B329" s="20" t="s">
        <v>15</v>
      </c>
      <c r="C329" s="21">
        <v>-0.16338537083643567</v>
      </c>
      <c r="D329" s="21">
        <v>-5.4926864259024044E-2</v>
      </c>
      <c r="E329" s="22"/>
    </row>
    <row r="330" spans="1:7" x14ac:dyDescent="0.25">
      <c r="A330" s="8" t="s">
        <v>19</v>
      </c>
      <c r="B330" s="16" t="s">
        <v>11</v>
      </c>
      <c r="C330" s="17" t="s">
        <v>156</v>
      </c>
      <c r="D330" s="17" t="s">
        <v>157</v>
      </c>
      <c r="E330" s="17" t="s">
        <v>14</v>
      </c>
      <c r="F330" s="33">
        <f>(9940-9850)/9940</f>
        <v>9.0543259557344068E-3</v>
      </c>
      <c r="G330" s="33">
        <f>(10310-10280)/10310</f>
        <v>2.9097963142580021E-3</v>
      </c>
    </row>
    <row r="331" spans="1:7" x14ac:dyDescent="0.25">
      <c r="A331" s="19"/>
      <c r="B331" s="20" t="s">
        <v>15</v>
      </c>
      <c r="C331" s="21">
        <v>-1.5093110413946675E-2</v>
      </c>
      <c r="D331" s="21">
        <v>9.3944520725783853E-3</v>
      </c>
      <c r="E331" s="22"/>
    </row>
    <row r="332" spans="1:7" x14ac:dyDescent="0.25">
      <c r="A332" s="8" t="s">
        <v>22</v>
      </c>
      <c r="B332" s="16" t="s">
        <v>11</v>
      </c>
      <c r="C332" s="17" t="s">
        <v>158</v>
      </c>
      <c r="D332" s="17" t="s">
        <v>159</v>
      </c>
      <c r="E332" s="17" t="s">
        <v>14</v>
      </c>
    </row>
    <row r="333" spans="1:7" x14ac:dyDescent="0.25">
      <c r="A333" s="19"/>
      <c r="B333" s="20" t="s">
        <v>15</v>
      </c>
      <c r="C333" s="21">
        <v>0.22688072543591775</v>
      </c>
      <c r="D333" s="21">
        <v>6.6359210190987117E-2</v>
      </c>
      <c r="E333" s="22"/>
    </row>
    <row r="334" spans="1:7" x14ac:dyDescent="0.25">
      <c r="A334" s="5" t="s">
        <v>25</v>
      </c>
    </row>
    <row r="335" spans="1:7" x14ac:dyDescent="0.25">
      <c r="A335" s="5" t="s">
        <v>26</v>
      </c>
    </row>
    <row r="336" spans="1:7" x14ac:dyDescent="0.25">
      <c r="A336" s="5" t="s">
        <v>49</v>
      </c>
    </row>
    <row r="337" spans="1:6" x14ac:dyDescent="0.25">
      <c r="A337" s="5" t="s">
        <v>160</v>
      </c>
    </row>
    <row r="338" spans="1:6" x14ac:dyDescent="0.25">
      <c r="A338" s="5" t="s">
        <v>161</v>
      </c>
    </row>
    <row r="339" spans="1:6" x14ac:dyDescent="0.25">
      <c r="A339" s="5" t="s">
        <v>30</v>
      </c>
    </row>
    <row r="340" spans="1:6" x14ac:dyDescent="0.25">
      <c r="A340" s="91" t="s">
        <v>31</v>
      </c>
      <c r="B340" s="92"/>
      <c r="C340" s="92"/>
      <c r="D340" s="93"/>
      <c r="E340" s="28" t="b">
        <v>0</v>
      </c>
      <c r="F340" s="34" t="s">
        <v>105</v>
      </c>
    </row>
    <row r="341" spans="1:6" x14ac:dyDescent="0.25">
      <c r="A341" s="94" t="s">
        <v>32</v>
      </c>
      <c r="B341" s="94"/>
      <c r="C341" s="94"/>
      <c r="D341" s="94"/>
      <c r="E341" s="94"/>
    </row>
    <row r="342" spans="1:6" x14ac:dyDescent="0.25">
      <c r="A342" s="29" t="s">
        <v>33</v>
      </c>
      <c r="B342" s="29" t="s">
        <v>34</v>
      </c>
      <c r="C342" s="29" t="s">
        <v>35</v>
      </c>
      <c r="D342" s="30" t="s">
        <v>0</v>
      </c>
      <c r="E342" s="30" t="s">
        <v>1</v>
      </c>
    </row>
    <row r="343" spans="1:6" x14ac:dyDescent="0.25">
      <c r="A343" s="31" t="s">
        <v>36</v>
      </c>
      <c r="B343" s="24">
        <v>43098</v>
      </c>
      <c r="C343" s="24">
        <v>44925</v>
      </c>
      <c r="D343" s="25">
        <v>8.3151484465690109E-2</v>
      </c>
      <c r="E343" s="32">
        <v>3</v>
      </c>
    </row>
    <row r="344" spans="1:6" x14ac:dyDescent="0.25">
      <c r="A344" s="31" t="s">
        <v>37</v>
      </c>
      <c r="B344" s="24">
        <v>43063</v>
      </c>
      <c r="C344" s="24">
        <v>44890</v>
      </c>
      <c r="D344" s="25">
        <v>8.3183142587139741E-2</v>
      </c>
      <c r="E344" s="32">
        <v>3</v>
      </c>
    </row>
    <row r="345" spans="1:6" x14ac:dyDescent="0.25">
      <c r="A345" s="23" t="s">
        <v>38</v>
      </c>
      <c r="B345" s="24">
        <v>43035</v>
      </c>
      <c r="C345" s="24">
        <v>44862</v>
      </c>
      <c r="D345" s="25">
        <v>8.3083787958521366E-2</v>
      </c>
      <c r="E345" s="32">
        <v>3</v>
      </c>
    </row>
    <row r="346" spans="1:6" x14ac:dyDescent="0.25">
      <c r="A346" s="23" t="s">
        <v>39</v>
      </c>
      <c r="B346" s="24">
        <v>43007</v>
      </c>
      <c r="C346" s="24">
        <v>44834</v>
      </c>
      <c r="D346" s="25">
        <v>8.2964885322477158E-2</v>
      </c>
      <c r="E346" s="32">
        <v>3</v>
      </c>
    </row>
    <row r="347" spans="1:6" x14ac:dyDescent="0.25">
      <c r="A347" s="23" t="s">
        <v>40</v>
      </c>
      <c r="B347" s="24">
        <v>42972</v>
      </c>
      <c r="C347" s="24">
        <v>44799</v>
      </c>
      <c r="D347" s="25">
        <v>8.2707460237784275E-2</v>
      </c>
      <c r="E347" s="32">
        <v>3</v>
      </c>
    </row>
    <row r="349" spans="1:6" x14ac:dyDescent="0.25">
      <c r="A349" s="102" t="s">
        <v>171</v>
      </c>
      <c r="B349" s="103"/>
      <c r="C349" s="103"/>
      <c r="D349" s="103"/>
      <c r="E349" s="103"/>
    </row>
    <row r="350" spans="1:6" x14ac:dyDescent="0.25">
      <c r="A350" s="1" t="s">
        <v>2</v>
      </c>
      <c r="B350" s="2"/>
      <c r="C350" s="107" t="s">
        <v>3</v>
      </c>
      <c r="D350" s="107" t="s">
        <v>4</v>
      </c>
      <c r="E350" s="107"/>
    </row>
    <row r="351" spans="1:6" x14ac:dyDescent="0.25">
      <c r="A351" s="3" t="s">
        <v>5</v>
      </c>
      <c r="B351" s="4"/>
      <c r="C351" s="108"/>
      <c r="D351" s="108"/>
      <c r="E351" s="108"/>
    </row>
    <row r="352" spans="1:6" x14ac:dyDescent="0.25">
      <c r="A352" s="6" t="s">
        <v>6</v>
      </c>
      <c r="B352" s="7"/>
      <c r="C352" s="109"/>
      <c r="D352" s="109"/>
      <c r="E352" s="109"/>
    </row>
    <row r="353" spans="1:7" x14ac:dyDescent="0.25">
      <c r="A353" s="8" t="s">
        <v>7</v>
      </c>
      <c r="B353" s="9" t="s">
        <v>8</v>
      </c>
      <c r="C353" s="10"/>
      <c r="D353" s="11"/>
      <c r="E353" s="11"/>
    </row>
    <row r="354" spans="1:7" x14ac:dyDescent="0.25">
      <c r="A354" s="12"/>
      <c r="B354" s="13" t="s">
        <v>9</v>
      </c>
      <c r="C354" s="14"/>
      <c r="D354" s="15"/>
      <c r="E354" s="15"/>
    </row>
    <row r="355" spans="1:7" x14ac:dyDescent="0.25">
      <c r="A355" s="8" t="s">
        <v>10</v>
      </c>
      <c r="B355" s="16" t="s">
        <v>11</v>
      </c>
      <c r="C355" s="17" t="s">
        <v>163</v>
      </c>
      <c r="D355" s="18" t="s">
        <v>164</v>
      </c>
      <c r="E355" s="17" t="s">
        <v>14</v>
      </c>
    </row>
    <row r="356" spans="1:7" x14ac:dyDescent="0.25">
      <c r="A356" s="19"/>
      <c r="B356" s="20" t="s">
        <v>15</v>
      </c>
      <c r="C356" s="21">
        <v>-0.76042096287176264</v>
      </c>
      <c r="D356" s="21">
        <v>-0.35362892449483063</v>
      </c>
      <c r="E356" s="22"/>
    </row>
    <row r="357" spans="1:7" x14ac:dyDescent="0.25">
      <c r="A357" s="8" t="s">
        <v>16</v>
      </c>
      <c r="B357" s="16" t="s">
        <v>11</v>
      </c>
      <c r="C357" s="17" t="s">
        <v>165</v>
      </c>
      <c r="D357" s="17" t="s">
        <v>166</v>
      </c>
      <c r="E357" s="17" t="s">
        <v>14</v>
      </c>
    </row>
    <row r="358" spans="1:7" x14ac:dyDescent="0.25">
      <c r="A358" s="19"/>
      <c r="B358" s="20" t="s">
        <v>15</v>
      </c>
      <c r="C358" s="21">
        <v>-0.25788074385122972</v>
      </c>
      <c r="D358" s="21">
        <v>-0.1037057625357376</v>
      </c>
      <c r="E358" s="22"/>
    </row>
    <row r="359" spans="1:7" x14ac:dyDescent="0.25">
      <c r="A359" s="8" t="s">
        <v>19</v>
      </c>
      <c r="B359" s="16" t="s">
        <v>11</v>
      </c>
      <c r="C359" s="17" t="s">
        <v>167</v>
      </c>
      <c r="D359" s="17" t="s">
        <v>168</v>
      </c>
      <c r="E359" s="17" t="s">
        <v>14</v>
      </c>
      <c r="F359" s="33">
        <f>(10310-10240)/10310</f>
        <v>6.7895247332686714E-3</v>
      </c>
      <c r="G359" s="33">
        <f>(11280-11150)/11280</f>
        <v>1.152482269503546E-2</v>
      </c>
    </row>
    <row r="360" spans="1:7" x14ac:dyDescent="0.25">
      <c r="A360" s="19"/>
      <c r="B360" s="20" t="s">
        <v>15</v>
      </c>
      <c r="C360" s="21">
        <v>2.3641333837842948E-2</v>
      </c>
      <c r="D360" s="21">
        <v>3.6904340124201962E-2</v>
      </c>
      <c r="E360" s="22"/>
    </row>
    <row r="361" spans="1:7" x14ac:dyDescent="0.25">
      <c r="A361" s="8" t="s">
        <v>22</v>
      </c>
      <c r="B361" s="16" t="s">
        <v>11</v>
      </c>
      <c r="C361" s="17" t="s">
        <v>169</v>
      </c>
      <c r="D361" s="17" t="s">
        <v>170</v>
      </c>
      <c r="E361" s="17" t="s">
        <v>14</v>
      </c>
    </row>
    <row r="362" spans="1:7" x14ac:dyDescent="0.25">
      <c r="A362" s="19"/>
      <c r="B362" s="20" t="s">
        <v>15</v>
      </c>
      <c r="C362" s="21">
        <v>0.46172516556291399</v>
      </c>
      <c r="D362" s="21">
        <v>0.10835224470549765</v>
      </c>
      <c r="E362" s="22"/>
    </row>
    <row r="363" spans="1:7" x14ac:dyDescent="0.25">
      <c r="A363" s="5" t="s">
        <v>25</v>
      </c>
    </row>
    <row r="364" spans="1:7" x14ac:dyDescent="0.25">
      <c r="A364" s="5" t="s">
        <v>26</v>
      </c>
    </row>
    <row r="365" spans="1:7" x14ac:dyDescent="0.25">
      <c r="A365" s="5" t="s">
        <v>49</v>
      </c>
    </row>
    <row r="366" spans="1:7" x14ac:dyDescent="0.25">
      <c r="A366" s="5" t="s">
        <v>92</v>
      </c>
    </row>
    <row r="367" spans="1:7" x14ac:dyDescent="0.25">
      <c r="A367" s="5" t="s">
        <v>29</v>
      </c>
    </row>
    <row r="368" spans="1:7" x14ac:dyDescent="0.25">
      <c r="A368" s="5" t="s">
        <v>51</v>
      </c>
    </row>
    <row r="369" spans="1:6" x14ac:dyDescent="0.25">
      <c r="A369" s="91" t="s">
        <v>31</v>
      </c>
      <c r="B369" s="92"/>
      <c r="C369" s="92"/>
      <c r="D369" s="93"/>
      <c r="E369" s="28" t="b">
        <v>0</v>
      </c>
      <c r="F369" s="34" t="s">
        <v>105</v>
      </c>
    </row>
    <row r="370" spans="1:6" x14ac:dyDescent="0.25">
      <c r="A370" s="94" t="s">
        <v>32</v>
      </c>
      <c r="B370" s="94"/>
      <c r="C370" s="94"/>
      <c r="D370" s="94"/>
      <c r="E370" s="94"/>
    </row>
    <row r="371" spans="1:6" x14ac:dyDescent="0.25">
      <c r="A371" s="29" t="s">
        <v>33</v>
      </c>
      <c r="B371" s="29" t="s">
        <v>34</v>
      </c>
      <c r="C371" s="29" t="s">
        <v>35</v>
      </c>
      <c r="D371" s="30" t="s">
        <v>0</v>
      </c>
      <c r="E371" s="30" t="s">
        <v>1</v>
      </c>
    </row>
    <row r="372" spans="1:6" x14ac:dyDescent="0.25">
      <c r="A372" s="31" t="s">
        <v>36</v>
      </c>
      <c r="B372" s="24">
        <v>43096</v>
      </c>
      <c r="C372" s="24">
        <v>44922</v>
      </c>
      <c r="D372" s="25">
        <v>0.15414658099876702</v>
      </c>
      <c r="E372" s="32">
        <v>4</v>
      </c>
    </row>
    <row r="373" spans="1:6" x14ac:dyDescent="0.25">
      <c r="A373" s="31" t="s">
        <v>37</v>
      </c>
      <c r="B373" s="24">
        <v>43067</v>
      </c>
      <c r="C373" s="24">
        <v>44894</v>
      </c>
      <c r="D373" s="25">
        <v>0.15374734903107717</v>
      </c>
      <c r="E373" s="32">
        <v>4</v>
      </c>
    </row>
    <row r="374" spans="1:6" x14ac:dyDescent="0.25">
      <c r="A374" s="23" t="s">
        <v>38</v>
      </c>
      <c r="B374" s="24">
        <v>43032</v>
      </c>
      <c r="C374" s="24">
        <v>44859</v>
      </c>
      <c r="D374" s="25">
        <v>0.15347924340868729</v>
      </c>
      <c r="E374" s="32">
        <v>4</v>
      </c>
    </row>
    <row r="375" spans="1:6" x14ac:dyDescent="0.25">
      <c r="A375" s="23" t="s">
        <v>39</v>
      </c>
      <c r="B375" s="24">
        <v>43004</v>
      </c>
      <c r="C375" s="24">
        <v>44831</v>
      </c>
      <c r="D375" s="25">
        <v>0.15217495763801606</v>
      </c>
      <c r="E375" s="32">
        <v>4</v>
      </c>
    </row>
    <row r="376" spans="1:6" x14ac:dyDescent="0.25">
      <c r="A376" s="23" t="s">
        <v>40</v>
      </c>
      <c r="B376" s="24">
        <v>42976</v>
      </c>
      <c r="C376" s="24">
        <v>44803</v>
      </c>
      <c r="D376" s="25">
        <v>0.15096789744628178</v>
      </c>
      <c r="E376" s="32">
        <v>4</v>
      </c>
    </row>
    <row r="378" spans="1:6" x14ac:dyDescent="0.25">
      <c r="A378" s="102" t="s">
        <v>180</v>
      </c>
      <c r="B378" s="103"/>
      <c r="C378" s="103"/>
      <c r="D378" s="103"/>
      <c r="E378" s="103"/>
    </row>
    <row r="379" spans="1:6" x14ac:dyDescent="0.25">
      <c r="A379" s="1" t="s">
        <v>2</v>
      </c>
      <c r="B379" s="2"/>
      <c r="C379" s="107" t="s">
        <v>3</v>
      </c>
      <c r="D379" s="107" t="s">
        <v>4</v>
      </c>
      <c r="E379" s="107"/>
    </row>
    <row r="380" spans="1:6" x14ac:dyDescent="0.25">
      <c r="A380" s="3" t="s">
        <v>5</v>
      </c>
      <c r="B380" s="4"/>
      <c r="C380" s="108"/>
      <c r="D380" s="108"/>
      <c r="E380" s="108"/>
    </row>
    <row r="381" spans="1:6" x14ac:dyDescent="0.25">
      <c r="A381" s="6" t="s">
        <v>6</v>
      </c>
      <c r="B381" s="7"/>
      <c r="C381" s="109"/>
      <c r="D381" s="109"/>
      <c r="E381" s="109"/>
    </row>
    <row r="382" spans="1:6" x14ac:dyDescent="0.25">
      <c r="A382" s="8" t="s">
        <v>7</v>
      </c>
      <c r="B382" s="9" t="s">
        <v>8</v>
      </c>
      <c r="C382" s="10"/>
      <c r="D382" s="11"/>
      <c r="E382" s="11"/>
    </row>
    <row r="383" spans="1:6" x14ac:dyDescent="0.25">
      <c r="A383" s="12"/>
      <c r="B383" s="13" t="s">
        <v>9</v>
      </c>
      <c r="C383" s="14"/>
      <c r="D383" s="15"/>
      <c r="E383" s="15"/>
    </row>
    <row r="384" spans="1:6" x14ac:dyDescent="0.25">
      <c r="A384" s="8" t="s">
        <v>10</v>
      </c>
      <c r="B384" s="16" t="s">
        <v>11</v>
      </c>
      <c r="C384" s="17" t="s">
        <v>172</v>
      </c>
      <c r="D384" s="18" t="s">
        <v>173</v>
      </c>
      <c r="E384" s="17" t="s">
        <v>14</v>
      </c>
    </row>
    <row r="385" spans="1:7" x14ac:dyDescent="0.25">
      <c r="A385" s="19"/>
      <c r="B385" s="20" t="s">
        <v>15</v>
      </c>
      <c r="C385" s="21">
        <v>-0.74259288532240952</v>
      </c>
      <c r="D385" s="21">
        <v>-0.33695254705153499</v>
      </c>
      <c r="E385" s="22"/>
    </row>
    <row r="386" spans="1:7" x14ac:dyDescent="0.25">
      <c r="A386" s="8" t="s">
        <v>16</v>
      </c>
      <c r="B386" s="16" t="s">
        <v>11</v>
      </c>
      <c r="C386" s="17" t="s">
        <v>80</v>
      </c>
      <c r="D386" s="17" t="s">
        <v>67</v>
      </c>
      <c r="E386" s="17" t="s">
        <v>14</v>
      </c>
    </row>
    <row r="387" spans="1:7" x14ac:dyDescent="0.25">
      <c r="A387" s="19"/>
      <c r="B387" s="20" t="s">
        <v>15</v>
      </c>
      <c r="C387" s="21">
        <v>-0.245335006663705</v>
      </c>
      <c r="D387" s="21">
        <v>-9.3654023087861415E-2</v>
      </c>
      <c r="E387" s="22"/>
    </row>
    <row r="388" spans="1:7" x14ac:dyDescent="0.25">
      <c r="A388" s="8" t="s">
        <v>19</v>
      </c>
      <c r="B388" s="16" t="s">
        <v>11</v>
      </c>
      <c r="C388" s="17" t="s">
        <v>174</v>
      </c>
      <c r="D388" s="17" t="s">
        <v>175</v>
      </c>
      <c r="E388" s="17" t="s">
        <v>14</v>
      </c>
      <c r="F388" s="33">
        <f>(10360-10310)/10360</f>
        <v>4.8262548262548262E-3</v>
      </c>
      <c r="G388" s="33">
        <f>(11410-11240)/11410</f>
        <v>1.4899211218229623E-2</v>
      </c>
    </row>
    <row r="389" spans="1:7" x14ac:dyDescent="0.25">
      <c r="A389" s="19"/>
      <c r="B389" s="20" t="s">
        <v>15</v>
      </c>
      <c r="C389" s="21">
        <v>3.1194891944990477E-2</v>
      </c>
      <c r="D389" s="21">
        <v>3.9849817296768286E-2</v>
      </c>
      <c r="E389" s="22"/>
    </row>
    <row r="390" spans="1:7" x14ac:dyDescent="0.25">
      <c r="A390" s="8" t="s">
        <v>22</v>
      </c>
      <c r="B390" s="16" t="s">
        <v>11</v>
      </c>
      <c r="C390" s="17" t="s">
        <v>176</v>
      </c>
      <c r="D390" s="17" t="s">
        <v>177</v>
      </c>
      <c r="E390" s="17" t="s">
        <v>14</v>
      </c>
    </row>
    <row r="391" spans="1:7" x14ac:dyDescent="0.25">
      <c r="A391" s="19"/>
      <c r="B391" s="20" t="s">
        <v>15</v>
      </c>
      <c r="C391" s="21">
        <v>0.44704777872965362</v>
      </c>
      <c r="D391" s="21">
        <v>0.11446025711829244</v>
      </c>
      <c r="E391" s="22"/>
    </row>
    <row r="392" spans="1:7" x14ac:dyDescent="0.25">
      <c r="A392" s="5" t="s">
        <v>25</v>
      </c>
    </row>
    <row r="393" spans="1:7" x14ac:dyDescent="0.25">
      <c r="A393" s="5" t="s">
        <v>26</v>
      </c>
    </row>
    <row r="394" spans="1:7" x14ac:dyDescent="0.25">
      <c r="A394" s="5" t="s">
        <v>49</v>
      </c>
    </row>
    <row r="395" spans="1:7" x14ac:dyDescent="0.25">
      <c r="A395" s="5" t="s">
        <v>178</v>
      </c>
    </row>
    <row r="396" spans="1:7" x14ac:dyDescent="0.25">
      <c r="A396" s="5" t="s">
        <v>179</v>
      </c>
    </row>
    <row r="397" spans="1:7" x14ac:dyDescent="0.25">
      <c r="A397" s="5" t="s">
        <v>51</v>
      </c>
    </row>
    <row r="398" spans="1:7" x14ac:dyDescent="0.25">
      <c r="A398" s="91" t="s">
        <v>31</v>
      </c>
      <c r="B398" s="92"/>
      <c r="C398" s="92"/>
      <c r="D398" s="93"/>
      <c r="E398" s="28" t="b">
        <v>0</v>
      </c>
      <c r="F398" s="34" t="s">
        <v>105</v>
      </c>
    </row>
    <row r="399" spans="1:7" x14ac:dyDescent="0.25">
      <c r="A399" s="94" t="s">
        <v>32</v>
      </c>
      <c r="B399" s="94"/>
      <c r="C399" s="94"/>
      <c r="D399" s="94"/>
      <c r="E399" s="94"/>
    </row>
    <row r="400" spans="1:7" x14ac:dyDescent="0.25">
      <c r="A400" s="29" t="s">
        <v>33</v>
      </c>
      <c r="B400" s="29" t="s">
        <v>34</v>
      </c>
      <c r="C400" s="29" t="s">
        <v>35</v>
      </c>
      <c r="D400" s="30" t="s">
        <v>0</v>
      </c>
      <c r="E400" s="30" t="s">
        <v>1</v>
      </c>
    </row>
    <row r="401" spans="1:5" x14ac:dyDescent="0.25">
      <c r="A401" s="31" t="s">
        <v>36</v>
      </c>
      <c r="B401" s="24">
        <v>43096</v>
      </c>
      <c r="C401" s="24">
        <v>44922</v>
      </c>
      <c r="D401" s="25">
        <v>0.14713116278792804</v>
      </c>
      <c r="E401" s="32">
        <v>4</v>
      </c>
    </row>
    <row r="402" spans="1:5" x14ac:dyDescent="0.25">
      <c r="A402" s="31" t="s">
        <v>37</v>
      </c>
      <c r="B402" s="24">
        <v>43067</v>
      </c>
      <c r="C402" s="24">
        <v>44894</v>
      </c>
      <c r="D402" s="25">
        <v>0.14669527507241395</v>
      </c>
      <c r="E402" s="32">
        <v>4</v>
      </c>
    </row>
    <row r="403" spans="1:5" x14ac:dyDescent="0.25">
      <c r="A403" s="23" t="s">
        <v>38</v>
      </c>
      <c r="B403" s="24">
        <v>43032</v>
      </c>
      <c r="C403" s="24">
        <v>44859</v>
      </c>
      <c r="D403" s="25">
        <v>0.14644539843288046</v>
      </c>
      <c r="E403" s="32">
        <v>4</v>
      </c>
    </row>
    <row r="404" spans="1:5" x14ac:dyDescent="0.25">
      <c r="A404" s="23" t="s">
        <v>39</v>
      </c>
      <c r="B404" s="24">
        <v>43004</v>
      </c>
      <c r="C404" s="24">
        <v>44831</v>
      </c>
      <c r="D404" s="25">
        <v>0.14517359933711832</v>
      </c>
      <c r="E404" s="32">
        <v>4</v>
      </c>
    </row>
    <row r="405" spans="1:5" x14ac:dyDescent="0.25">
      <c r="A405" s="23" t="s">
        <v>40</v>
      </c>
      <c r="B405" s="24">
        <v>42976</v>
      </c>
      <c r="C405" s="24">
        <v>44803</v>
      </c>
      <c r="D405" s="25">
        <v>0.14402996420044914</v>
      </c>
      <c r="E405" s="32">
        <v>4</v>
      </c>
    </row>
    <row r="407" spans="1:5" x14ac:dyDescent="0.25">
      <c r="A407" s="102" t="s">
        <v>189</v>
      </c>
      <c r="B407" s="103"/>
      <c r="C407" s="103"/>
      <c r="D407" s="103"/>
      <c r="E407" s="103"/>
    </row>
    <row r="408" spans="1:5" x14ac:dyDescent="0.25">
      <c r="A408" s="1" t="s">
        <v>128</v>
      </c>
      <c r="B408" s="2"/>
      <c r="C408" s="107" t="s">
        <v>3</v>
      </c>
      <c r="D408" s="107" t="s">
        <v>129</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130</v>
      </c>
      <c r="C411" s="10"/>
      <c r="D411" s="11"/>
      <c r="E411" s="11"/>
    </row>
    <row r="412" spans="1:5" x14ac:dyDescent="0.25">
      <c r="A412" s="12"/>
      <c r="B412" s="13" t="s">
        <v>9</v>
      </c>
      <c r="C412" s="14"/>
      <c r="D412" s="15"/>
      <c r="E412" s="15"/>
    </row>
    <row r="413" spans="1:5" x14ac:dyDescent="0.25">
      <c r="A413" s="8" t="s">
        <v>10</v>
      </c>
      <c r="B413" s="16" t="s">
        <v>11</v>
      </c>
      <c r="C413" s="17" t="s">
        <v>181</v>
      </c>
      <c r="D413" s="18" t="s">
        <v>182</v>
      </c>
      <c r="E413" s="17" t="s">
        <v>14</v>
      </c>
    </row>
    <row r="414" spans="1:5" x14ac:dyDescent="0.25">
      <c r="A414" s="19"/>
      <c r="B414" s="20" t="s">
        <v>15</v>
      </c>
      <c r="C414" s="21">
        <v>-0.50544444150351475</v>
      </c>
      <c r="D414" s="21">
        <v>-0.24096363343916327</v>
      </c>
      <c r="E414" s="22"/>
    </row>
    <row r="415" spans="1:5" x14ac:dyDescent="0.25">
      <c r="A415" s="8" t="s">
        <v>16</v>
      </c>
      <c r="B415" s="16" t="s">
        <v>11</v>
      </c>
      <c r="C415" s="17" t="s">
        <v>145</v>
      </c>
      <c r="D415" s="17" t="s">
        <v>183</v>
      </c>
      <c r="E415" s="17" t="s">
        <v>14</v>
      </c>
    </row>
    <row r="416" spans="1:5" x14ac:dyDescent="0.25">
      <c r="A416" s="19"/>
      <c r="B416" s="20" t="s">
        <v>15</v>
      </c>
      <c r="C416" s="21">
        <v>-0.18910846568725681</v>
      </c>
      <c r="D416" s="21">
        <v>-0.12340681636825479</v>
      </c>
      <c r="E416" s="22"/>
    </row>
    <row r="417" spans="1:7" x14ac:dyDescent="0.25">
      <c r="A417" s="8" t="s">
        <v>19</v>
      </c>
      <c r="B417" s="16" t="s">
        <v>11</v>
      </c>
      <c r="C417" s="17" t="s">
        <v>184</v>
      </c>
      <c r="D417" s="17" t="s">
        <v>185</v>
      </c>
      <c r="E417" s="17" t="s">
        <v>14</v>
      </c>
      <c r="F417" s="33">
        <f>(9540-9500)/9540</f>
        <v>4.1928721174004195E-3</v>
      </c>
      <c r="G417" s="33">
        <f>(9940-9910)/9940</f>
        <v>3.0181086519114686E-3</v>
      </c>
    </row>
    <row r="418" spans="1:7" x14ac:dyDescent="0.25">
      <c r="A418" s="19"/>
      <c r="B418" s="20" t="s">
        <v>15</v>
      </c>
      <c r="C418" s="21">
        <v>-5.0432268732726881E-2</v>
      </c>
      <c r="D418" s="21">
        <v>-4.7353666319224219E-3</v>
      </c>
      <c r="E418" s="22"/>
    </row>
    <row r="419" spans="1:7" x14ac:dyDescent="0.25">
      <c r="A419" s="8" t="s">
        <v>22</v>
      </c>
      <c r="B419" s="16" t="s">
        <v>11</v>
      </c>
      <c r="C419" s="17" t="s">
        <v>186</v>
      </c>
      <c r="D419" s="17" t="s">
        <v>187</v>
      </c>
      <c r="E419" s="17" t="s">
        <v>14</v>
      </c>
    </row>
    <row r="420" spans="1:7" x14ac:dyDescent="0.25">
      <c r="A420" s="19"/>
      <c r="B420" s="20" t="s">
        <v>15</v>
      </c>
      <c r="C420" s="21">
        <v>0.13534558449906609</v>
      </c>
      <c r="D420" s="21">
        <v>7.8925779700995236E-2</v>
      </c>
      <c r="E420" s="22"/>
    </row>
    <row r="421" spans="1:7" x14ac:dyDescent="0.25">
      <c r="A421" s="5" t="s">
        <v>25</v>
      </c>
    </row>
    <row r="422" spans="1:7" x14ac:dyDescent="0.25">
      <c r="A422" s="5" t="s">
        <v>26</v>
      </c>
    </row>
    <row r="423" spans="1:7" x14ac:dyDescent="0.25">
      <c r="A423" s="5" t="s">
        <v>138</v>
      </c>
    </row>
    <row r="424" spans="1:7" x14ac:dyDescent="0.25">
      <c r="A424" s="5" t="s">
        <v>188</v>
      </c>
    </row>
    <row r="425" spans="1:7" x14ac:dyDescent="0.25">
      <c r="A425" s="5" t="s">
        <v>140</v>
      </c>
    </row>
    <row r="426" spans="1:7" x14ac:dyDescent="0.25">
      <c r="A426" s="5" t="s">
        <v>51</v>
      </c>
    </row>
    <row r="427" spans="1:7" x14ac:dyDescent="0.25">
      <c r="A427" s="91" t="s">
        <v>31</v>
      </c>
      <c r="B427" s="92"/>
      <c r="C427" s="92"/>
      <c r="D427" s="93"/>
      <c r="E427" s="28" t="b">
        <v>0</v>
      </c>
      <c r="F427" s="34" t="s">
        <v>105</v>
      </c>
    </row>
    <row r="428" spans="1:7" x14ac:dyDescent="0.25">
      <c r="A428" s="94" t="s">
        <v>32</v>
      </c>
      <c r="B428" s="94"/>
      <c r="C428" s="94"/>
      <c r="D428" s="94"/>
      <c r="E428" s="94"/>
    </row>
    <row r="429" spans="1:7" x14ac:dyDescent="0.25">
      <c r="A429" s="29" t="s">
        <v>33</v>
      </c>
      <c r="B429" s="29" t="s">
        <v>34</v>
      </c>
      <c r="C429" s="29" t="s">
        <v>35</v>
      </c>
      <c r="D429" s="30" t="s">
        <v>0</v>
      </c>
      <c r="E429" s="30" t="s">
        <v>1</v>
      </c>
    </row>
    <row r="430" spans="1:7" x14ac:dyDescent="0.25">
      <c r="A430" s="31" t="s">
        <v>36</v>
      </c>
      <c r="B430" s="24">
        <v>43102</v>
      </c>
      <c r="C430" s="24">
        <v>44922</v>
      </c>
      <c r="D430" s="25">
        <v>8.2292510304222077E-2</v>
      </c>
      <c r="E430" s="32">
        <v>3</v>
      </c>
    </row>
    <row r="431" spans="1:7" x14ac:dyDescent="0.25">
      <c r="A431" s="31" t="s">
        <v>37</v>
      </c>
      <c r="B431" s="24">
        <v>43074</v>
      </c>
      <c r="C431" s="24">
        <v>44894</v>
      </c>
      <c r="D431" s="25">
        <v>8.2251551367598694E-2</v>
      </c>
      <c r="E431" s="32">
        <v>3</v>
      </c>
    </row>
    <row r="432" spans="1:7" x14ac:dyDescent="0.25">
      <c r="A432" s="23" t="s">
        <v>38</v>
      </c>
      <c r="B432" s="24">
        <v>43032</v>
      </c>
      <c r="C432" s="24">
        <v>44852</v>
      </c>
      <c r="D432" s="25">
        <v>8.2106184172305891E-2</v>
      </c>
      <c r="E432" s="32">
        <v>3</v>
      </c>
    </row>
    <row r="433" spans="1:7" x14ac:dyDescent="0.25">
      <c r="A433" s="23" t="s">
        <v>39</v>
      </c>
      <c r="B433" s="24">
        <v>43004</v>
      </c>
      <c r="C433" s="24">
        <v>44824</v>
      </c>
      <c r="D433" s="25">
        <v>8.2096572975271329E-2</v>
      </c>
      <c r="E433" s="32">
        <v>3</v>
      </c>
    </row>
    <row r="434" spans="1:7" x14ac:dyDescent="0.25">
      <c r="A434" s="23" t="s">
        <v>40</v>
      </c>
      <c r="B434" s="24">
        <v>42976</v>
      </c>
      <c r="C434" s="24">
        <v>44796</v>
      </c>
      <c r="D434" s="25">
        <v>8.1964752368719224E-2</v>
      </c>
      <c r="E434" s="32">
        <v>3</v>
      </c>
    </row>
    <row r="436" spans="1:7" x14ac:dyDescent="0.25">
      <c r="A436" s="102" t="s">
        <v>200</v>
      </c>
      <c r="B436" s="103"/>
      <c r="C436" s="103"/>
      <c r="D436" s="103"/>
      <c r="E436" s="103"/>
    </row>
    <row r="437" spans="1:7" x14ac:dyDescent="0.25">
      <c r="A437" s="1" t="s">
        <v>74</v>
      </c>
      <c r="B437" s="2"/>
      <c r="C437" s="107" t="s">
        <v>3</v>
      </c>
      <c r="D437" s="107" t="s">
        <v>75</v>
      </c>
      <c r="E437" s="107"/>
    </row>
    <row r="438" spans="1:7" x14ac:dyDescent="0.25">
      <c r="A438" s="3" t="s">
        <v>5</v>
      </c>
      <c r="B438" s="4"/>
      <c r="C438" s="108"/>
      <c r="D438" s="108"/>
      <c r="E438" s="108"/>
    </row>
    <row r="439" spans="1:7" x14ac:dyDescent="0.25">
      <c r="A439" s="6" t="s">
        <v>6</v>
      </c>
      <c r="B439" s="7"/>
      <c r="C439" s="109"/>
      <c r="D439" s="109"/>
      <c r="E439" s="109"/>
    </row>
    <row r="440" spans="1:7" x14ac:dyDescent="0.25">
      <c r="A440" s="8" t="s">
        <v>7</v>
      </c>
      <c r="B440" s="9" t="s">
        <v>76</v>
      </c>
      <c r="C440" s="10"/>
      <c r="D440" s="11"/>
      <c r="E440" s="11"/>
    </row>
    <row r="441" spans="1:7" x14ac:dyDescent="0.25">
      <c r="A441" s="12"/>
      <c r="B441" s="13" t="s">
        <v>9</v>
      </c>
      <c r="C441" s="14"/>
      <c r="D441" s="15"/>
      <c r="E441" s="15"/>
    </row>
    <row r="442" spans="1:7" x14ac:dyDescent="0.25">
      <c r="A442" s="8" t="s">
        <v>10</v>
      </c>
      <c r="B442" s="16" t="s">
        <v>11</v>
      </c>
      <c r="C442" s="17" t="s">
        <v>190</v>
      </c>
      <c r="D442" s="18" t="s">
        <v>191</v>
      </c>
      <c r="E442" s="17" t="s">
        <v>14</v>
      </c>
    </row>
    <row r="443" spans="1:7" x14ac:dyDescent="0.25">
      <c r="A443" s="19"/>
      <c r="B443" s="20" t="s">
        <v>15</v>
      </c>
      <c r="C443" s="21">
        <v>-0.66073551636721706</v>
      </c>
      <c r="D443" s="21">
        <v>-0.21445218170113345</v>
      </c>
      <c r="E443" s="22"/>
    </row>
    <row r="444" spans="1:7" x14ac:dyDescent="0.25">
      <c r="A444" s="8" t="s">
        <v>16</v>
      </c>
      <c r="B444" s="16" t="s">
        <v>11</v>
      </c>
      <c r="C444" s="17" t="s">
        <v>192</v>
      </c>
      <c r="D444" s="17" t="s">
        <v>193</v>
      </c>
      <c r="E444" s="17" t="s">
        <v>14</v>
      </c>
    </row>
    <row r="445" spans="1:7" x14ac:dyDescent="0.25">
      <c r="A445" s="19"/>
      <c r="B445" s="20" t="s">
        <v>15</v>
      </c>
      <c r="C445" s="21">
        <v>-0.2302506228329777</v>
      </c>
      <c r="D445" s="21">
        <v>-4.5361930729109767E-2</v>
      </c>
      <c r="E445" s="22"/>
    </row>
    <row r="446" spans="1:7" x14ac:dyDescent="0.25">
      <c r="A446" s="8" t="s">
        <v>19</v>
      </c>
      <c r="B446" s="16" t="s">
        <v>11</v>
      </c>
      <c r="C446" s="17" t="s">
        <v>194</v>
      </c>
      <c r="D446" s="17" t="s">
        <v>195</v>
      </c>
      <c r="E446" s="17" t="s">
        <v>14</v>
      </c>
      <c r="F446" s="33">
        <f>(9480-9430)/9480</f>
        <v>5.2742616033755272E-3</v>
      </c>
      <c r="G446" s="33">
        <f>(10350-10270)/10350</f>
        <v>7.7294685990338162E-3</v>
      </c>
    </row>
    <row r="447" spans="1:7" x14ac:dyDescent="0.25">
      <c r="A447" s="19"/>
      <c r="B447" s="20" t="s">
        <v>15</v>
      </c>
      <c r="C447" s="21">
        <v>-5.7276103806777612E-2</v>
      </c>
      <c r="D447" s="21">
        <v>5.3161500741836232E-3</v>
      </c>
      <c r="E447" s="22"/>
    </row>
    <row r="448" spans="1:7" x14ac:dyDescent="0.25">
      <c r="A448" s="8" t="s">
        <v>22</v>
      </c>
      <c r="B448" s="16" t="s">
        <v>11</v>
      </c>
      <c r="C448" s="17" t="s">
        <v>196</v>
      </c>
      <c r="D448" s="17" t="s">
        <v>197</v>
      </c>
      <c r="E448" s="17" t="s">
        <v>14</v>
      </c>
    </row>
    <row r="449" spans="1:6" x14ac:dyDescent="0.25">
      <c r="A449" s="19"/>
      <c r="B449" s="20" t="s">
        <v>15</v>
      </c>
      <c r="C449" s="21">
        <v>0.13851284703993083</v>
      </c>
      <c r="D449" s="21">
        <v>6.4201782121318107E-2</v>
      </c>
      <c r="E449" s="22"/>
    </row>
    <row r="450" spans="1:6" x14ac:dyDescent="0.25">
      <c r="A450" s="5" t="s">
        <v>25</v>
      </c>
    </row>
    <row r="451" spans="1:6" x14ac:dyDescent="0.25">
      <c r="A451" s="5" t="s">
        <v>26</v>
      </c>
    </row>
    <row r="452" spans="1:6" x14ac:dyDescent="0.25">
      <c r="A452" s="5" t="s">
        <v>198</v>
      </c>
    </row>
    <row r="453" spans="1:6" x14ac:dyDescent="0.25">
      <c r="A453" s="5" t="s">
        <v>199</v>
      </c>
    </row>
    <row r="454" spans="1:6" x14ac:dyDescent="0.25">
      <c r="A454" s="5" t="s">
        <v>126</v>
      </c>
    </row>
    <row r="455" spans="1:6" x14ac:dyDescent="0.25">
      <c r="A455" s="5" t="s">
        <v>30</v>
      </c>
    </row>
    <row r="456" spans="1:6" x14ac:dyDescent="0.25">
      <c r="A456" s="91" t="s">
        <v>31</v>
      </c>
      <c r="B456" s="92"/>
      <c r="C456" s="92"/>
      <c r="D456" s="93"/>
      <c r="E456" s="28" t="b">
        <v>0</v>
      </c>
      <c r="F456" s="34" t="s">
        <v>105</v>
      </c>
    </row>
    <row r="457" spans="1:6" x14ac:dyDescent="0.25">
      <c r="A457" s="94" t="s">
        <v>32</v>
      </c>
      <c r="B457" s="94"/>
      <c r="C457" s="94"/>
      <c r="D457" s="94"/>
      <c r="E457" s="94"/>
    </row>
    <row r="458" spans="1:6" x14ac:dyDescent="0.25">
      <c r="A458" s="29" t="s">
        <v>33</v>
      </c>
      <c r="B458" s="29" t="s">
        <v>34</v>
      </c>
      <c r="C458" s="29" t="s">
        <v>35</v>
      </c>
      <c r="D458" s="30" t="s">
        <v>0</v>
      </c>
      <c r="E458" s="30" t="s">
        <v>1</v>
      </c>
    </row>
    <row r="459" spans="1:6" x14ac:dyDescent="0.25">
      <c r="A459" s="31" t="s">
        <v>36</v>
      </c>
      <c r="B459" s="24">
        <v>43096</v>
      </c>
      <c r="C459" s="24">
        <v>44915</v>
      </c>
      <c r="D459" s="25">
        <v>0.10904032667575751</v>
      </c>
      <c r="E459" s="32">
        <v>3</v>
      </c>
    </row>
    <row r="460" spans="1:6" x14ac:dyDescent="0.25">
      <c r="A460" s="31" t="s">
        <v>37</v>
      </c>
      <c r="B460" s="24">
        <v>43067</v>
      </c>
      <c r="C460" s="24">
        <v>44887</v>
      </c>
      <c r="D460" s="25">
        <v>0.10904878722905394</v>
      </c>
      <c r="E460" s="32">
        <v>3</v>
      </c>
    </row>
    <row r="461" spans="1:6" x14ac:dyDescent="0.25">
      <c r="A461" s="23" t="s">
        <v>38</v>
      </c>
      <c r="B461" s="24">
        <v>43039</v>
      </c>
      <c r="C461" s="24">
        <v>44859</v>
      </c>
      <c r="D461" s="25">
        <v>0.10887719141641755</v>
      </c>
      <c r="E461" s="32">
        <v>3</v>
      </c>
    </row>
    <row r="462" spans="1:6" x14ac:dyDescent="0.25">
      <c r="A462" s="23" t="s">
        <v>39</v>
      </c>
      <c r="B462" s="24">
        <v>43011</v>
      </c>
      <c r="C462" s="24">
        <v>44831</v>
      </c>
      <c r="D462" s="25">
        <v>0.10863263184053439</v>
      </c>
      <c r="E462" s="32">
        <v>3</v>
      </c>
    </row>
    <row r="463" spans="1:6" x14ac:dyDescent="0.25">
      <c r="A463" s="23" t="s">
        <v>40</v>
      </c>
      <c r="B463" s="24">
        <v>42983</v>
      </c>
      <c r="C463" s="24">
        <v>44803</v>
      </c>
      <c r="D463" s="25">
        <v>0.10832166234718647</v>
      </c>
      <c r="E463" s="32">
        <v>3</v>
      </c>
    </row>
    <row r="465" spans="1:7" x14ac:dyDescent="0.25">
      <c r="A465" s="102" t="s">
        <v>210</v>
      </c>
      <c r="B465" s="103"/>
      <c r="C465" s="103"/>
      <c r="D465" s="103"/>
      <c r="E465" s="103"/>
    </row>
    <row r="466" spans="1:7" x14ac:dyDescent="0.25">
      <c r="A466" s="1" t="s">
        <v>128</v>
      </c>
      <c r="B466" s="2"/>
      <c r="C466" s="107" t="s">
        <v>3</v>
      </c>
      <c r="D466" s="107" t="s">
        <v>129</v>
      </c>
      <c r="E466" s="107"/>
    </row>
    <row r="467" spans="1:7" x14ac:dyDescent="0.25">
      <c r="A467" s="3" t="s">
        <v>5</v>
      </c>
      <c r="B467" s="4"/>
      <c r="C467" s="108"/>
      <c r="D467" s="108"/>
      <c r="E467" s="108"/>
    </row>
    <row r="468" spans="1:7" x14ac:dyDescent="0.25">
      <c r="A468" s="6" t="s">
        <v>6</v>
      </c>
      <c r="B468" s="7"/>
      <c r="C468" s="109"/>
      <c r="D468" s="109"/>
      <c r="E468" s="109"/>
    </row>
    <row r="469" spans="1:7" x14ac:dyDescent="0.25">
      <c r="A469" s="8" t="s">
        <v>7</v>
      </c>
      <c r="B469" s="9" t="s">
        <v>130</v>
      </c>
      <c r="C469" s="10"/>
      <c r="D469" s="11"/>
      <c r="E469" s="11"/>
    </row>
    <row r="470" spans="1:7" x14ac:dyDescent="0.25">
      <c r="A470" s="12"/>
      <c r="B470" s="13" t="s">
        <v>9</v>
      </c>
      <c r="C470" s="14"/>
      <c r="D470" s="15"/>
      <c r="E470" s="15"/>
    </row>
    <row r="471" spans="1:7" x14ac:dyDescent="0.25">
      <c r="A471" s="8" t="s">
        <v>10</v>
      </c>
      <c r="B471" s="16" t="s">
        <v>11</v>
      </c>
      <c r="C471" s="17" t="s">
        <v>201</v>
      </c>
      <c r="D471" s="18" t="s">
        <v>202</v>
      </c>
      <c r="E471" s="17" t="s">
        <v>14</v>
      </c>
    </row>
    <row r="472" spans="1:7" x14ac:dyDescent="0.25">
      <c r="A472" s="19"/>
      <c r="B472" s="20" t="s">
        <v>15</v>
      </c>
      <c r="C472" s="21">
        <v>-0.68719304431062822</v>
      </c>
      <c r="D472" s="21">
        <v>-0.33229768267623716</v>
      </c>
      <c r="E472" s="22"/>
    </row>
    <row r="473" spans="1:7" x14ac:dyDescent="0.25">
      <c r="A473" s="8" t="s">
        <v>16</v>
      </c>
      <c r="B473" s="16" t="s">
        <v>11</v>
      </c>
      <c r="C473" s="17" t="s">
        <v>203</v>
      </c>
      <c r="D473" s="17" t="s">
        <v>204</v>
      </c>
      <c r="E473" s="17" t="s">
        <v>14</v>
      </c>
    </row>
    <row r="474" spans="1:7" x14ac:dyDescent="0.25">
      <c r="A474" s="19"/>
      <c r="B474" s="20" t="s">
        <v>15</v>
      </c>
      <c r="C474" s="21">
        <v>-0.20013817001491374</v>
      </c>
      <c r="D474" s="21">
        <v>-0.11919569528335516</v>
      </c>
      <c r="E474" s="22"/>
    </row>
    <row r="475" spans="1:7" x14ac:dyDescent="0.25">
      <c r="A475" s="8" t="s">
        <v>19</v>
      </c>
      <c r="B475" s="16" t="s">
        <v>11</v>
      </c>
      <c r="C475" s="17" t="s">
        <v>205</v>
      </c>
      <c r="D475" s="17" t="s">
        <v>206</v>
      </c>
      <c r="E475" s="17" t="s">
        <v>14</v>
      </c>
      <c r="F475" s="33">
        <f>(9840-9800)/9840</f>
        <v>4.0650406504065045E-3</v>
      </c>
      <c r="G475" s="33">
        <f>(10190-10170)/10190</f>
        <v>1.9627085377821392E-3</v>
      </c>
    </row>
    <row r="476" spans="1:7" x14ac:dyDescent="0.25">
      <c r="A476" s="19"/>
      <c r="B476" s="20" t="s">
        <v>15</v>
      </c>
      <c r="C476" s="21">
        <v>-1.9602226802457157E-2</v>
      </c>
      <c r="D476" s="21">
        <v>8.2739922147323508E-3</v>
      </c>
      <c r="E476" s="22"/>
    </row>
    <row r="477" spans="1:7" x14ac:dyDescent="0.25">
      <c r="A477" s="8" t="s">
        <v>22</v>
      </c>
      <c r="B477" s="16" t="s">
        <v>11</v>
      </c>
      <c r="C477" s="17" t="s">
        <v>207</v>
      </c>
      <c r="D477" s="17" t="s">
        <v>208</v>
      </c>
      <c r="E477" s="17" t="s">
        <v>14</v>
      </c>
    </row>
    <row r="478" spans="1:7" x14ac:dyDescent="0.25">
      <c r="A478" s="19"/>
      <c r="B478" s="20" t="s">
        <v>15</v>
      </c>
      <c r="C478" s="21">
        <v>0.20995207085178436</v>
      </c>
      <c r="D478" s="21">
        <v>0.11067518871954518</v>
      </c>
      <c r="E478" s="22"/>
    </row>
    <row r="479" spans="1:7" x14ac:dyDescent="0.25">
      <c r="A479" s="5" t="s">
        <v>25</v>
      </c>
    </row>
    <row r="480" spans="1:7" x14ac:dyDescent="0.25">
      <c r="A480" s="5" t="s">
        <v>26</v>
      </c>
    </row>
    <row r="481" spans="1:6" x14ac:dyDescent="0.25">
      <c r="A481" s="5" t="s">
        <v>138</v>
      </c>
    </row>
    <row r="482" spans="1:6" x14ac:dyDescent="0.25">
      <c r="A482" s="5" t="s">
        <v>209</v>
      </c>
    </row>
    <row r="483" spans="1:6" x14ac:dyDescent="0.25">
      <c r="A483" s="5" t="s">
        <v>140</v>
      </c>
    </row>
    <row r="484" spans="1:6" x14ac:dyDescent="0.25">
      <c r="A484" s="5" t="s">
        <v>30</v>
      </c>
    </row>
    <row r="485" spans="1:6" x14ac:dyDescent="0.25">
      <c r="A485" s="91" t="s">
        <v>31</v>
      </c>
      <c r="B485" s="92"/>
      <c r="C485" s="92"/>
      <c r="D485" s="93"/>
      <c r="E485" s="28" t="b">
        <v>0</v>
      </c>
      <c r="F485" s="34" t="s">
        <v>105</v>
      </c>
    </row>
    <row r="486" spans="1:6" x14ac:dyDescent="0.25">
      <c r="A486" s="94" t="s">
        <v>32</v>
      </c>
      <c r="B486" s="94"/>
      <c r="C486" s="94"/>
      <c r="D486" s="94"/>
      <c r="E486" s="94"/>
    </row>
    <row r="487" spans="1:6" x14ac:dyDescent="0.25">
      <c r="A487" s="29" t="s">
        <v>33</v>
      </c>
      <c r="B487" s="29" t="s">
        <v>34</v>
      </c>
      <c r="C487" s="29" t="s">
        <v>35</v>
      </c>
      <c r="D487" s="30" t="s">
        <v>0</v>
      </c>
      <c r="E487" s="30" t="s">
        <v>1</v>
      </c>
    </row>
    <row r="488" spans="1:6" x14ac:dyDescent="0.25">
      <c r="A488" s="31" t="s">
        <v>36</v>
      </c>
      <c r="B488" s="24">
        <v>43096</v>
      </c>
      <c r="C488" s="24">
        <v>44922</v>
      </c>
      <c r="D488" s="25">
        <v>0.10132779090605887</v>
      </c>
      <c r="E488" s="32">
        <v>3</v>
      </c>
    </row>
    <row r="489" spans="1:6" x14ac:dyDescent="0.25">
      <c r="A489" s="31" t="s">
        <v>37</v>
      </c>
      <c r="B489" s="24">
        <v>43067</v>
      </c>
      <c r="C489" s="24">
        <v>44894</v>
      </c>
      <c r="D489" s="25">
        <v>0.10131504817884468</v>
      </c>
      <c r="E489" s="32">
        <v>3</v>
      </c>
    </row>
    <row r="490" spans="1:6" x14ac:dyDescent="0.25">
      <c r="A490" s="23" t="s">
        <v>38</v>
      </c>
      <c r="B490" s="24">
        <v>43032</v>
      </c>
      <c r="C490" s="24">
        <v>44859</v>
      </c>
      <c r="D490" s="25">
        <v>0.10128970801784863</v>
      </c>
      <c r="E490" s="32">
        <v>3</v>
      </c>
    </row>
    <row r="491" spans="1:6" x14ac:dyDescent="0.25">
      <c r="A491" s="23" t="s">
        <v>39</v>
      </c>
      <c r="B491" s="24">
        <v>43004</v>
      </c>
      <c r="C491" s="24">
        <v>44831</v>
      </c>
      <c r="D491" s="25">
        <v>0.10118869566960702</v>
      </c>
      <c r="E491" s="32">
        <v>3</v>
      </c>
    </row>
    <row r="492" spans="1:6" x14ac:dyDescent="0.25">
      <c r="A492" s="23" t="s">
        <v>40</v>
      </c>
      <c r="B492" s="24">
        <v>42976</v>
      </c>
      <c r="C492" s="24">
        <v>44803</v>
      </c>
      <c r="D492" s="25">
        <v>0.10085655863729069</v>
      </c>
      <c r="E492" s="32">
        <v>3</v>
      </c>
    </row>
    <row r="494" spans="1:6" x14ac:dyDescent="0.25">
      <c r="A494" s="102" t="s">
        <v>218</v>
      </c>
      <c r="B494" s="103"/>
      <c r="C494" s="103"/>
      <c r="D494" s="103"/>
      <c r="E494" s="103"/>
    </row>
    <row r="495" spans="1:6" x14ac:dyDescent="0.25">
      <c r="A495" s="1" t="s">
        <v>2</v>
      </c>
      <c r="B495" s="2"/>
      <c r="C495" s="107" t="s">
        <v>3</v>
      </c>
      <c r="D495" s="107" t="s">
        <v>4</v>
      </c>
      <c r="E495" s="107"/>
    </row>
    <row r="496" spans="1:6" x14ac:dyDescent="0.25">
      <c r="A496" s="3" t="s">
        <v>5</v>
      </c>
      <c r="B496" s="4"/>
      <c r="C496" s="108"/>
      <c r="D496" s="108"/>
      <c r="E496" s="108"/>
    </row>
    <row r="497" spans="1:7" x14ac:dyDescent="0.25">
      <c r="A497" s="6" t="s">
        <v>6</v>
      </c>
      <c r="B497" s="7"/>
      <c r="C497" s="109"/>
      <c r="D497" s="109"/>
      <c r="E497" s="109"/>
    </row>
    <row r="498" spans="1:7" x14ac:dyDescent="0.25">
      <c r="A498" s="8" t="s">
        <v>7</v>
      </c>
      <c r="B498" s="9" t="s">
        <v>8</v>
      </c>
      <c r="C498" s="10"/>
      <c r="D498" s="11"/>
      <c r="E498" s="11"/>
    </row>
    <row r="499" spans="1:7" x14ac:dyDescent="0.25">
      <c r="A499" s="12"/>
      <c r="B499" s="13" t="s">
        <v>9</v>
      </c>
      <c r="C499" s="14"/>
      <c r="D499" s="15"/>
      <c r="E499" s="15"/>
    </row>
    <row r="500" spans="1:7" x14ac:dyDescent="0.25">
      <c r="A500" s="8" t="s">
        <v>10</v>
      </c>
      <c r="B500" s="16" t="s">
        <v>11</v>
      </c>
      <c r="C500" s="17" t="s">
        <v>64</v>
      </c>
      <c r="D500" s="18" t="s">
        <v>211</v>
      </c>
      <c r="E500" s="17" t="s">
        <v>14</v>
      </c>
    </row>
    <row r="501" spans="1:7" x14ac:dyDescent="0.25">
      <c r="A501" s="19"/>
      <c r="B501" s="20" t="s">
        <v>15</v>
      </c>
      <c r="C501" s="21">
        <v>-0.72047813135047256</v>
      </c>
      <c r="D501" s="21">
        <v>-0.30779546965694105</v>
      </c>
      <c r="E501" s="22"/>
    </row>
    <row r="502" spans="1:7" x14ac:dyDescent="0.25">
      <c r="A502" s="8" t="s">
        <v>16</v>
      </c>
      <c r="B502" s="16" t="s">
        <v>11</v>
      </c>
      <c r="C502" s="17" t="s">
        <v>212</v>
      </c>
      <c r="D502" s="17" t="s">
        <v>67</v>
      </c>
      <c r="E502" s="17" t="s">
        <v>14</v>
      </c>
    </row>
    <row r="503" spans="1:7" x14ac:dyDescent="0.25">
      <c r="A503" s="19"/>
      <c r="B503" s="20" t="s">
        <v>15</v>
      </c>
      <c r="C503" s="21">
        <v>-0.26271415852244484</v>
      </c>
      <c r="D503" s="21">
        <v>-9.3293505898621731E-2</v>
      </c>
      <c r="E503" s="22"/>
    </row>
    <row r="504" spans="1:7" x14ac:dyDescent="0.25">
      <c r="A504" s="8" t="s">
        <v>19</v>
      </c>
      <c r="B504" s="16" t="s">
        <v>11</v>
      </c>
      <c r="C504" s="17" t="s">
        <v>213</v>
      </c>
      <c r="D504" s="17" t="s">
        <v>214</v>
      </c>
      <c r="E504" s="17" t="s">
        <v>14</v>
      </c>
      <c r="F504" s="33">
        <f>(9600-9570)/9600</f>
        <v>3.1250000000000002E-3</v>
      </c>
      <c r="G504" s="33">
        <f>(10140-10110)/10140</f>
        <v>2.9585798816568047E-3</v>
      </c>
    </row>
    <row r="505" spans="1:7" x14ac:dyDescent="0.25">
      <c r="A505" s="19"/>
      <c r="B505" s="20" t="s">
        <v>15</v>
      </c>
      <c r="C505" s="21">
        <v>-4.2896256151484735E-2</v>
      </c>
      <c r="D505" s="21">
        <v>3.817374559420994E-3</v>
      </c>
      <c r="E505" s="22"/>
    </row>
    <row r="506" spans="1:7" x14ac:dyDescent="0.25">
      <c r="A506" s="8" t="s">
        <v>22</v>
      </c>
      <c r="B506" s="16" t="s">
        <v>11</v>
      </c>
      <c r="C506" s="17" t="s">
        <v>215</v>
      </c>
      <c r="D506" s="17" t="s">
        <v>216</v>
      </c>
      <c r="E506" s="17" t="s">
        <v>14</v>
      </c>
    </row>
    <row r="507" spans="1:7" x14ac:dyDescent="0.25">
      <c r="A507" s="19"/>
      <c r="B507" s="20" t="s">
        <v>15</v>
      </c>
      <c r="C507" s="21">
        <v>0.33839617486338791</v>
      </c>
      <c r="D507" s="21">
        <v>7.1549496326100082E-2</v>
      </c>
      <c r="E507" s="22"/>
    </row>
    <row r="508" spans="1:7" x14ac:dyDescent="0.25">
      <c r="A508" s="5" t="s">
        <v>25</v>
      </c>
    </row>
    <row r="509" spans="1:7" x14ac:dyDescent="0.25">
      <c r="A509" s="5" t="s">
        <v>26</v>
      </c>
    </row>
    <row r="510" spans="1:7" x14ac:dyDescent="0.25">
      <c r="A510" s="5" t="s">
        <v>49</v>
      </c>
    </row>
    <row r="511" spans="1:7" x14ac:dyDescent="0.25">
      <c r="A511" s="5" t="s">
        <v>217</v>
      </c>
    </row>
    <row r="512" spans="1:7" x14ac:dyDescent="0.25">
      <c r="A512" s="5" t="s">
        <v>29</v>
      </c>
    </row>
    <row r="513" spans="1:6" x14ac:dyDescent="0.25">
      <c r="A513" s="5" t="s">
        <v>30</v>
      </c>
    </row>
    <row r="514" spans="1:6" x14ac:dyDescent="0.25">
      <c r="A514" s="91" t="s">
        <v>31</v>
      </c>
      <c r="B514" s="92"/>
      <c r="C514" s="92"/>
      <c r="D514" s="93"/>
      <c r="E514" s="28" t="b">
        <v>0</v>
      </c>
      <c r="F514" s="34" t="s">
        <v>105</v>
      </c>
    </row>
    <row r="515" spans="1:6" x14ac:dyDescent="0.25">
      <c r="A515" s="94" t="s">
        <v>32</v>
      </c>
      <c r="B515" s="94"/>
      <c r="C515" s="94"/>
      <c r="D515" s="94"/>
      <c r="E515" s="94"/>
    </row>
    <row r="516" spans="1:6" x14ac:dyDescent="0.25">
      <c r="A516" s="29" t="s">
        <v>33</v>
      </c>
      <c r="B516" s="29" t="s">
        <v>34</v>
      </c>
      <c r="C516" s="29" t="s">
        <v>35</v>
      </c>
      <c r="D516" s="30" t="s">
        <v>0</v>
      </c>
      <c r="E516" s="30" t="s">
        <v>1</v>
      </c>
    </row>
    <row r="517" spans="1:6" x14ac:dyDescent="0.25">
      <c r="A517" s="31" t="s">
        <v>36</v>
      </c>
      <c r="B517" s="24">
        <v>43270</v>
      </c>
      <c r="C517" s="24">
        <v>44922</v>
      </c>
      <c r="D517" s="25">
        <v>0.12754287747050741</v>
      </c>
      <c r="E517" s="32">
        <v>4</v>
      </c>
    </row>
    <row r="518" spans="1:6" x14ac:dyDescent="0.25">
      <c r="A518" s="31" t="s">
        <v>37</v>
      </c>
      <c r="B518" s="24">
        <v>43270</v>
      </c>
      <c r="C518" s="24">
        <v>44894</v>
      </c>
      <c r="D518" s="25">
        <v>0.12840496511666505</v>
      </c>
      <c r="E518" s="32">
        <v>4</v>
      </c>
    </row>
    <row r="519" spans="1:6" x14ac:dyDescent="0.25">
      <c r="A519" s="23" t="s">
        <v>38</v>
      </c>
      <c r="B519" s="24">
        <v>43270</v>
      </c>
      <c r="C519" s="24">
        <v>44859</v>
      </c>
      <c r="D519" s="25">
        <v>0.12948765087286335</v>
      </c>
      <c r="E519" s="32">
        <v>4</v>
      </c>
    </row>
    <row r="520" spans="1:6" x14ac:dyDescent="0.25">
      <c r="A520" s="23" t="s">
        <v>39</v>
      </c>
      <c r="B520" s="24">
        <v>43270</v>
      </c>
      <c r="C520" s="24">
        <v>44831</v>
      </c>
      <c r="D520" s="25">
        <v>0.12957910600483302</v>
      </c>
      <c r="E520" s="32">
        <v>4</v>
      </c>
    </row>
    <row r="521" spans="1:6" x14ac:dyDescent="0.25">
      <c r="A521" s="23" t="s">
        <v>40</v>
      </c>
      <c r="B521" s="24">
        <v>43270</v>
      </c>
      <c r="C521" s="24">
        <v>44803</v>
      </c>
      <c r="D521" s="25">
        <v>0.12969045375956864</v>
      </c>
      <c r="E521" s="32">
        <v>4</v>
      </c>
    </row>
    <row r="523" spans="1:6" x14ac:dyDescent="0.25">
      <c r="A523" s="102" t="s">
        <v>226</v>
      </c>
      <c r="B523" s="103"/>
      <c r="C523" s="103"/>
      <c r="D523" s="103"/>
      <c r="E523" s="103"/>
    </row>
    <row r="524" spans="1:6" x14ac:dyDescent="0.25">
      <c r="A524" s="1" t="s">
        <v>2</v>
      </c>
      <c r="B524" s="2"/>
      <c r="C524" s="107" t="s">
        <v>3</v>
      </c>
      <c r="D524" s="107" t="s">
        <v>4</v>
      </c>
      <c r="E524" s="107"/>
    </row>
    <row r="525" spans="1:6" x14ac:dyDescent="0.25">
      <c r="A525" s="3" t="s">
        <v>5</v>
      </c>
      <c r="B525" s="4"/>
      <c r="C525" s="108"/>
      <c r="D525" s="108"/>
      <c r="E525" s="108"/>
    </row>
    <row r="526" spans="1:6" x14ac:dyDescent="0.25">
      <c r="A526" s="6" t="s">
        <v>6</v>
      </c>
      <c r="B526" s="7"/>
      <c r="C526" s="109"/>
      <c r="D526" s="109"/>
      <c r="E526" s="109"/>
    </row>
    <row r="527" spans="1:6" x14ac:dyDescent="0.25">
      <c r="A527" s="8" t="s">
        <v>7</v>
      </c>
      <c r="B527" s="9" t="s">
        <v>8</v>
      </c>
      <c r="C527" s="10"/>
      <c r="D527" s="11"/>
      <c r="E527" s="11"/>
    </row>
    <row r="528" spans="1:6" x14ac:dyDescent="0.25">
      <c r="A528" s="12"/>
      <c r="B528" s="13" t="s">
        <v>9</v>
      </c>
      <c r="C528" s="14"/>
      <c r="D528" s="15"/>
      <c r="E528" s="15"/>
    </row>
    <row r="529" spans="1:7" x14ac:dyDescent="0.25">
      <c r="A529" s="8" t="s">
        <v>10</v>
      </c>
      <c r="B529" s="16" t="s">
        <v>11</v>
      </c>
      <c r="C529" s="17" t="s">
        <v>219</v>
      </c>
      <c r="D529" s="18" t="s">
        <v>152</v>
      </c>
      <c r="E529" s="17" t="s">
        <v>14</v>
      </c>
    </row>
    <row r="530" spans="1:7" x14ac:dyDescent="0.25">
      <c r="A530" s="19"/>
      <c r="B530" s="20" t="s">
        <v>15</v>
      </c>
      <c r="C530" s="21">
        <v>-0.68527670742366809</v>
      </c>
      <c r="D530" s="21">
        <v>-0.27817612071122566</v>
      </c>
      <c r="E530" s="22"/>
    </row>
    <row r="531" spans="1:7" x14ac:dyDescent="0.25">
      <c r="A531" s="8" t="s">
        <v>16</v>
      </c>
      <c r="B531" s="16" t="s">
        <v>11</v>
      </c>
      <c r="C531" s="17" t="s">
        <v>220</v>
      </c>
      <c r="D531" s="17" t="s">
        <v>221</v>
      </c>
      <c r="E531" s="17" t="s">
        <v>14</v>
      </c>
    </row>
    <row r="532" spans="1:7" x14ac:dyDescent="0.25">
      <c r="A532" s="19"/>
      <c r="B532" s="20" t="s">
        <v>15</v>
      </c>
      <c r="C532" s="21">
        <v>-0.23958107328332368</v>
      </c>
      <c r="D532" s="21">
        <v>-8.0824743882405459E-2</v>
      </c>
      <c r="E532" s="22"/>
    </row>
    <row r="533" spans="1:7" x14ac:dyDescent="0.25">
      <c r="A533" s="8" t="s">
        <v>19</v>
      </c>
      <c r="B533" s="16" t="s">
        <v>11</v>
      </c>
      <c r="C533" s="17" t="s">
        <v>222</v>
      </c>
      <c r="D533" s="17" t="s">
        <v>223</v>
      </c>
      <c r="E533" s="17" t="s">
        <v>14</v>
      </c>
      <c r="F533" s="33">
        <f>(9550-9520)/9550</f>
        <v>3.1413612565445027E-3</v>
      </c>
      <c r="G533" s="33">
        <f>(9990-9980)/9990</f>
        <v>1.001001001001001E-3</v>
      </c>
    </row>
    <row r="534" spans="1:7" x14ac:dyDescent="0.25">
      <c r="A534" s="19"/>
      <c r="B534" s="20" t="s">
        <v>15</v>
      </c>
      <c r="C534" s="21">
        <v>-4.8118494857261052E-2</v>
      </c>
      <c r="D534" s="21">
        <v>-8.1892984829767812E-4</v>
      </c>
      <c r="E534" s="22"/>
    </row>
    <row r="535" spans="1:7" x14ac:dyDescent="0.25">
      <c r="A535" s="8" t="s">
        <v>22</v>
      </c>
      <c r="B535" s="16" t="s">
        <v>11</v>
      </c>
      <c r="C535" s="17" t="s">
        <v>224</v>
      </c>
      <c r="D535" s="17" t="s">
        <v>168</v>
      </c>
      <c r="E535" s="17" t="s">
        <v>14</v>
      </c>
    </row>
    <row r="536" spans="1:7" x14ac:dyDescent="0.25">
      <c r="A536" s="19"/>
      <c r="B536" s="20" t="s">
        <v>15</v>
      </c>
      <c r="C536" s="21">
        <v>0.23331363872982802</v>
      </c>
      <c r="D536" s="21">
        <v>3.6947826651960947E-2</v>
      </c>
      <c r="E536" s="22"/>
    </row>
    <row r="537" spans="1:7" x14ac:dyDescent="0.25">
      <c r="A537" s="5" t="s">
        <v>25</v>
      </c>
    </row>
    <row r="538" spans="1:7" x14ac:dyDescent="0.25">
      <c r="A538" s="5" t="s">
        <v>26</v>
      </c>
    </row>
    <row r="539" spans="1:7" x14ac:dyDescent="0.25">
      <c r="A539" s="5" t="s">
        <v>49</v>
      </c>
    </row>
    <row r="540" spans="1:7" x14ac:dyDescent="0.25">
      <c r="A540" s="5" t="s">
        <v>225</v>
      </c>
    </row>
    <row r="541" spans="1:7" x14ac:dyDescent="0.25">
      <c r="A541" s="5" t="s">
        <v>29</v>
      </c>
    </row>
    <row r="542" spans="1:7" x14ac:dyDescent="0.25">
      <c r="A542" s="5" t="s">
        <v>30</v>
      </c>
    </row>
    <row r="543" spans="1:7" x14ac:dyDescent="0.25">
      <c r="A543" s="91" t="s">
        <v>31</v>
      </c>
      <c r="B543" s="92"/>
      <c r="C543" s="92"/>
      <c r="D543" s="93"/>
      <c r="E543" s="28" t="b">
        <v>0</v>
      </c>
      <c r="F543" t="s">
        <v>105</v>
      </c>
    </row>
    <row r="544" spans="1:7"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24">
        <v>43270</v>
      </c>
      <c r="C546" s="24">
        <v>44922</v>
      </c>
      <c r="D546" s="25">
        <v>0.10571297950411733</v>
      </c>
      <c r="E546" s="32">
        <v>3</v>
      </c>
    </row>
    <row r="547" spans="1:5" x14ac:dyDescent="0.25">
      <c r="A547" s="31" t="s">
        <v>37</v>
      </c>
      <c r="B547" s="24">
        <v>43270</v>
      </c>
      <c r="C547" s="24">
        <v>44894</v>
      </c>
      <c r="D547" s="25">
        <v>0.10639777264780206</v>
      </c>
      <c r="E547" s="32">
        <v>3</v>
      </c>
    </row>
    <row r="548" spans="1:5" x14ac:dyDescent="0.25">
      <c r="A548" s="23" t="s">
        <v>38</v>
      </c>
      <c r="B548" s="24">
        <v>43270</v>
      </c>
      <c r="C548" s="24">
        <v>44859</v>
      </c>
      <c r="D548" s="25">
        <v>0.10729348175889736</v>
      </c>
      <c r="E548" s="32">
        <v>3</v>
      </c>
    </row>
    <row r="549" spans="1:5" x14ac:dyDescent="0.25">
      <c r="A549" s="23" t="s">
        <v>39</v>
      </c>
      <c r="B549" s="24">
        <v>43270</v>
      </c>
      <c r="C549" s="24">
        <v>44831</v>
      </c>
      <c r="D549" s="25">
        <v>0.1071317542821197</v>
      </c>
      <c r="E549" s="32">
        <v>3</v>
      </c>
    </row>
    <row r="550" spans="1:5" x14ac:dyDescent="0.25">
      <c r="A550" s="23" t="s">
        <v>40</v>
      </c>
      <c r="B550" s="24">
        <v>43270</v>
      </c>
      <c r="C550" s="24">
        <v>44803</v>
      </c>
      <c r="D550" s="25">
        <v>0.10732317090895485</v>
      </c>
      <c r="E550" s="32">
        <v>3</v>
      </c>
    </row>
  </sheetData>
  <mergeCells count="114">
    <mergeCell ref="A543:D543"/>
    <mergeCell ref="A544:E544"/>
    <mergeCell ref="A514:D514"/>
    <mergeCell ref="A515:E515"/>
    <mergeCell ref="C524:C526"/>
    <mergeCell ref="D524:D526"/>
    <mergeCell ref="E524:E526"/>
    <mergeCell ref="A523:E523"/>
    <mergeCell ref="A485:D485"/>
    <mergeCell ref="A486:E486"/>
    <mergeCell ref="C495:C497"/>
    <mergeCell ref="D495:D497"/>
    <mergeCell ref="E495:E497"/>
    <mergeCell ref="A494:E494"/>
    <mergeCell ref="A456:D456"/>
    <mergeCell ref="A457:E457"/>
    <mergeCell ref="C466:C468"/>
    <mergeCell ref="D466:D468"/>
    <mergeCell ref="E466:E468"/>
    <mergeCell ref="A465:E465"/>
    <mergeCell ref="A427:D427"/>
    <mergeCell ref="A428:E428"/>
    <mergeCell ref="C437:C439"/>
    <mergeCell ref="D437:D439"/>
    <mergeCell ref="E437:E439"/>
    <mergeCell ref="A436:E436"/>
    <mergeCell ref="A398:D398"/>
    <mergeCell ref="A399:E399"/>
    <mergeCell ref="C408:C410"/>
    <mergeCell ref="D408:D410"/>
    <mergeCell ref="E408:E410"/>
    <mergeCell ref="A407:E407"/>
    <mergeCell ref="A369:D369"/>
    <mergeCell ref="A370:E370"/>
    <mergeCell ref="C379:C381"/>
    <mergeCell ref="D379:D381"/>
    <mergeCell ref="E379:E381"/>
    <mergeCell ref="A378:E378"/>
    <mergeCell ref="A340:D340"/>
    <mergeCell ref="A341:E341"/>
    <mergeCell ref="C350:C352"/>
    <mergeCell ref="D350:D352"/>
    <mergeCell ref="E350:E352"/>
    <mergeCell ref="A349:E349"/>
    <mergeCell ref="A311:D311"/>
    <mergeCell ref="A312:E312"/>
    <mergeCell ref="C321:C323"/>
    <mergeCell ref="D321:D323"/>
    <mergeCell ref="E321:E323"/>
    <mergeCell ref="A320:E320"/>
    <mergeCell ref="A282:D282"/>
    <mergeCell ref="A283:E283"/>
    <mergeCell ref="C292:C294"/>
    <mergeCell ref="D292:D294"/>
    <mergeCell ref="E292:E294"/>
    <mergeCell ref="A291:E291"/>
    <mergeCell ref="A253:D253"/>
    <mergeCell ref="A254:E254"/>
    <mergeCell ref="C263:C265"/>
    <mergeCell ref="D263:D265"/>
    <mergeCell ref="E263:E265"/>
    <mergeCell ref="A262:E262"/>
    <mergeCell ref="A224:D224"/>
    <mergeCell ref="A225:E225"/>
    <mergeCell ref="C234:C236"/>
    <mergeCell ref="D234:D236"/>
    <mergeCell ref="E234:E236"/>
    <mergeCell ref="A233:E233"/>
    <mergeCell ref="A195:D195"/>
    <mergeCell ref="A196:E196"/>
    <mergeCell ref="C205:C207"/>
    <mergeCell ref="D205:D207"/>
    <mergeCell ref="E205:E207"/>
    <mergeCell ref="A204:E204"/>
    <mergeCell ref="A166:D166"/>
    <mergeCell ref="A167:E167"/>
    <mergeCell ref="A175:E175"/>
    <mergeCell ref="C176:C178"/>
    <mergeCell ref="D176:D178"/>
    <mergeCell ref="E176:E178"/>
    <mergeCell ref="A50:D50"/>
    <mergeCell ref="A51:E51"/>
    <mergeCell ref="A79:D79"/>
    <mergeCell ref="A80:E80"/>
    <mergeCell ref="A108:D108"/>
    <mergeCell ref="A109:E109"/>
    <mergeCell ref="C147:C149"/>
    <mergeCell ref="D147:D149"/>
    <mergeCell ref="E147:E149"/>
    <mergeCell ref="A146:E146"/>
    <mergeCell ref="C2:C4"/>
    <mergeCell ref="D2:D4"/>
    <mergeCell ref="E2:E4"/>
    <mergeCell ref="A1:E1"/>
    <mergeCell ref="A21:D21"/>
    <mergeCell ref="A22:E22"/>
    <mergeCell ref="A137:D137"/>
    <mergeCell ref="A138:E138"/>
    <mergeCell ref="C89:C91"/>
    <mergeCell ref="D89:D91"/>
    <mergeCell ref="E89:E91"/>
    <mergeCell ref="A88:E88"/>
    <mergeCell ref="C118:C120"/>
    <mergeCell ref="D118:D120"/>
    <mergeCell ref="E118:E120"/>
    <mergeCell ref="A117:E117"/>
    <mergeCell ref="A30:E30"/>
    <mergeCell ref="C31:C33"/>
    <mergeCell ref="D31:D33"/>
    <mergeCell ref="E31:E33"/>
    <mergeCell ref="C60:C62"/>
    <mergeCell ref="D60:D62"/>
    <mergeCell ref="E60:E62"/>
    <mergeCell ref="A59:E5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436E1-90B8-439B-BBEA-2F0418D78F00}">
  <dimension ref="A1:G550"/>
  <sheetViews>
    <sheetView topLeftCell="A191" workbookViewId="0">
      <selection activeCell="F214" sqref="F214"/>
    </sheetView>
  </sheetViews>
  <sheetFormatPr baseColWidth="10" defaultRowHeight="15" x14ac:dyDescent="0.25"/>
  <cols>
    <col min="1" max="1" width="22.5703125" customWidth="1"/>
    <col min="2" max="2" width="55.140625" customWidth="1"/>
    <col min="3" max="4" width="11.42578125" customWidth="1"/>
  </cols>
  <sheetData>
    <row r="1" spans="1:7" x14ac:dyDescent="0.25">
      <c r="A1" s="102" t="s">
        <v>61</v>
      </c>
      <c r="B1" s="103"/>
      <c r="C1" s="103"/>
      <c r="D1" s="103"/>
      <c r="E1" s="103"/>
    </row>
    <row r="2" spans="1:7" x14ac:dyDescent="0.25">
      <c r="A2" s="1" t="s">
        <v>2</v>
      </c>
      <c r="B2" s="2"/>
      <c r="C2" s="107" t="s">
        <v>3</v>
      </c>
      <c r="D2" s="107" t="s">
        <v>4</v>
      </c>
      <c r="E2" s="107"/>
    </row>
    <row r="3" spans="1:7" x14ac:dyDescent="0.25">
      <c r="A3" s="3" t="s">
        <v>5</v>
      </c>
      <c r="B3" s="4"/>
      <c r="C3" s="108"/>
      <c r="D3" s="108"/>
      <c r="E3" s="108"/>
    </row>
    <row r="4" spans="1:7" x14ac:dyDescent="0.25">
      <c r="A4" s="6" t="s">
        <v>6</v>
      </c>
      <c r="B4" s="7"/>
      <c r="C4" s="109"/>
      <c r="D4" s="109"/>
      <c r="E4" s="109"/>
    </row>
    <row r="5" spans="1:7" x14ac:dyDescent="0.25">
      <c r="A5" s="8" t="s">
        <v>7</v>
      </c>
      <c r="B5" s="9" t="s">
        <v>8</v>
      </c>
      <c r="C5" s="10"/>
      <c r="D5" s="11"/>
      <c r="E5" s="11"/>
    </row>
    <row r="6" spans="1:7" x14ac:dyDescent="0.25">
      <c r="A6" s="12"/>
      <c r="B6" s="13" t="s">
        <v>9</v>
      </c>
      <c r="C6" s="14"/>
      <c r="D6" s="15"/>
      <c r="E6" s="15"/>
    </row>
    <row r="7" spans="1:7" x14ac:dyDescent="0.25">
      <c r="A7" s="8" t="s">
        <v>10</v>
      </c>
      <c r="B7" s="16" t="s">
        <v>11</v>
      </c>
      <c r="C7" s="17" t="s">
        <v>12</v>
      </c>
      <c r="D7" s="18" t="s">
        <v>13</v>
      </c>
      <c r="E7" s="17" t="s">
        <v>14</v>
      </c>
    </row>
    <row r="8" spans="1:7" x14ac:dyDescent="0.25">
      <c r="A8" s="19"/>
      <c r="B8" s="20" t="s">
        <v>15</v>
      </c>
      <c r="C8" s="21">
        <v>-0.4861561258278132</v>
      </c>
      <c r="D8" s="21">
        <v>-0.18200829501157578</v>
      </c>
      <c r="E8" s="22"/>
    </row>
    <row r="9" spans="1:7" x14ac:dyDescent="0.25">
      <c r="A9" s="8" t="s">
        <v>16</v>
      </c>
      <c r="B9" s="16" t="s">
        <v>11</v>
      </c>
      <c r="C9" s="17" t="s">
        <v>17</v>
      </c>
      <c r="D9" s="17" t="s">
        <v>227</v>
      </c>
      <c r="E9" s="17" t="s">
        <v>14</v>
      </c>
    </row>
    <row r="10" spans="1:7" x14ac:dyDescent="0.25">
      <c r="A10" s="19"/>
      <c r="B10" s="20" t="s">
        <v>15</v>
      </c>
      <c r="C10" s="21">
        <v>-0.17081007141479332</v>
      </c>
      <c r="D10" s="21">
        <v>-4.6291311522888012E-2</v>
      </c>
      <c r="E10" s="22"/>
    </row>
    <row r="11" spans="1:7" x14ac:dyDescent="0.25">
      <c r="A11" s="8" t="s">
        <v>19</v>
      </c>
      <c r="B11" s="16" t="s">
        <v>11</v>
      </c>
      <c r="C11" s="17" t="s">
        <v>228</v>
      </c>
      <c r="D11" s="17" t="s">
        <v>229</v>
      </c>
      <c r="E11" s="17" t="s">
        <v>14</v>
      </c>
      <c r="F11" s="33">
        <f>(9590-9540)/9590</f>
        <v>5.2137643378519288E-3</v>
      </c>
      <c r="G11" s="33">
        <f>(10150-10100)/10150</f>
        <v>4.9261083743842365E-3</v>
      </c>
    </row>
    <row r="12" spans="1:7" x14ac:dyDescent="0.25">
      <c r="A12" s="19"/>
      <c r="B12" s="20" t="s">
        <v>15</v>
      </c>
      <c r="C12" s="21">
        <v>-4.6097130276543608E-2</v>
      </c>
      <c r="D12" s="21">
        <v>3.3834728615469434E-3</v>
      </c>
      <c r="E12" s="22"/>
    </row>
    <row r="13" spans="1:7" x14ac:dyDescent="0.25">
      <c r="A13" s="8" t="s">
        <v>22</v>
      </c>
      <c r="B13" s="16" t="s">
        <v>11</v>
      </c>
      <c r="C13" s="17" t="s">
        <v>23</v>
      </c>
      <c r="D13" s="17" t="s">
        <v>24</v>
      </c>
      <c r="E13" s="17" t="s">
        <v>14</v>
      </c>
    </row>
    <row r="14" spans="1:7" x14ac:dyDescent="0.25">
      <c r="A14" s="19"/>
      <c r="B14" s="20" t="s">
        <v>15</v>
      </c>
      <c r="C14" s="21">
        <v>0.11098701768095109</v>
      </c>
      <c r="D14" s="21">
        <v>3.3841123997990996E-2</v>
      </c>
      <c r="E14" s="22"/>
    </row>
    <row r="15" spans="1:7" ht="37.5" customHeight="1" x14ac:dyDescent="0.25">
      <c r="A15" s="90" t="s">
        <v>25</v>
      </c>
      <c r="B15" s="90"/>
      <c r="C15" s="90"/>
      <c r="D15" s="90"/>
      <c r="E15" s="90"/>
    </row>
    <row r="16" spans="1:7" x14ac:dyDescent="0.25">
      <c r="A16" s="5" t="s">
        <v>26</v>
      </c>
    </row>
    <row r="17" spans="1:6" x14ac:dyDescent="0.25">
      <c r="A17" s="5" t="s">
        <v>49</v>
      </c>
    </row>
    <row r="18" spans="1:6" x14ac:dyDescent="0.25">
      <c r="A18" s="5" t="s">
        <v>230</v>
      </c>
    </row>
    <row r="19" spans="1:6" x14ac:dyDescent="0.25">
      <c r="A19" s="5" t="s">
        <v>29</v>
      </c>
    </row>
    <row r="20" spans="1:6" x14ac:dyDescent="0.25">
      <c r="A20" s="5" t="s">
        <v>30</v>
      </c>
    </row>
    <row r="21" spans="1:6" x14ac:dyDescent="0.25">
      <c r="A21" s="91" t="s">
        <v>31</v>
      </c>
      <c r="B21" s="92"/>
      <c r="C21" s="92"/>
      <c r="D21" s="93"/>
      <c r="E21" s="28" t="b">
        <v>0</v>
      </c>
      <c r="F21" s="34" t="s">
        <v>105</v>
      </c>
    </row>
    <row r="22" spans="1:6" x14ac:dyDescent="0.25">
      <c r="A22" s="94" t="s">
        <v>32</v>
      </c>
      <c r="B22" s="94"/>
      <c r="C22" s="94"/>
      <c r="D22" s="94"/>
      <c r="E22" s="94"/>
    </row>
    <row r="23" spans="1:6" x14ac:dyDescent="0.25">
      <c r="A23" s="29" t="s">
        <v>33</v>
      </c>
      <c r="B23" s="29" t="s">
        <v>34</v>
      </c>
      <c r="C23" s="29" t="s">
        <v>35</v>
      </c>
      <c r="D23" s="30" t="s">
        <v>0</v>
      </c>
      <c r="E23" s="30" t="s">
        <v>1</v>
      </c>
    </row>
    <row r="24" spans="1:6" x14ac:dyDescent="0.25">
      <c r="A24" s="31" t="s">
        <v>36</v>
      </c>
      <c r="B24" s="24">
        <v>43494</v>
      </c>
      <c r="C24" s="24">
        <v>44957</v>
      </c>
      <c r="D24" s="25">
        <v>7.6548912114284037E-2</v>
      </c>
      <c r="E24" s="32">
        <v>3</v>
      </c>
    </row>
    <row r="25" spans="1:6" x14ac:dyDescent="0.25">
      <c r="A25" s="31" t="s">
        <v>37</v>
      </c>
      <c r="B25" s="24">
        <v>43461</v>
      </c>
      <c r="C25" s="24">
        <v>44922</v>
      </c>
      <c r="D25" s="25">
        <v>7.6625268185370798E-2</v>
      </c>
      <c r="E25" s="32">
        <v>3</v>
      </c>
    </row>
    <row r="26" spans="1:6" x14ac:dyDescent="0.25">
      <c r="A26" s="23" t="s">
        <v>38</v>
      </c>
      <c r="B26" s="24">
        <v>43431</v>
      </c>
      <c r="C26" s="24">
        <v>44894</v>
      </c>
      <c r="D26" s="25">
        <v>7.7178637262660887E-2</v>
      </c>
      <c r="E26" s="32">
        <v>3</v>
      </c>
    </row>
    <row r="27" spans="1:6" x14ac:dyDescent="0.25">
      <c r="A27" s="23" t="s">
        <v>39</v>
      </c>
      <c r="B27" s="24">
        <v>43396</v>
      </c>
      <c r="C27" s="24">
        <v>44859</v>
      </c>
      <c r="D27" s="25">
        <v>7.7494517586353909E-2</v>
      </c>
      <c r="E27" s="32">
        <v>3</v>
      </c>
    </row>
    <row r="28" spans="1:6" x14ac:dyDescent="0.25">
      <c r="A28" s="23" t="s">
        <v>40</v>
      </c>
      <c r="B28" s="24">
        <v>43368</v>
      </c>
      <c r="C28" s="24">
        <v>44831</v>
      </c>
      <c r="D28" s="25">
        <v>7.7555299410058509E-2</v>
      </c>
      <c r="E28" s="32">
        <v>3</v>
      </c>
    </row>
    <row r="30" spans="1:6" x14ac:dyDescent="0.25">
      <c r="A30" s="102" t="s">
        <v>62</v>
      </c>
      <c r="B30" s="103"/>
      <c r="C30" s="103"/>
      <c r="D30" s="103"/>
      <c r="E30" s="103"/>
    </row>
    <row r="31" spans="1:6" x14ac:dyDescent="0.25">
      <c r="A31" s="1" t="s">
        <v>2</v>
      </c>
      <c r="B31" s="2"/>
      <c r="C31" s="107" t="s">
        <v>3</v>
      </c>
      <c r="D31" s="107" t="s">
        <v>4</v>
      </c>
      <c r="E31" s="107"/>
    </row>
    <row r="32" spans="1:6" x14ac:dyDescent="0.25">
      <c r="A32" s="3" t="s">
        <v>5</v>
      </c>
      <c r="B32" s="4"/>
      <c r="C32" s="108"/>
      <c r="D32" s="108"/>
      <c r="E32" s="108"/>
    </row>
    <row r="33" spans="1:7" x14ac:dyDescent="0.25">
      <c r="A33" s="6" t="s">
        <v>6</v>
      </c>
      <c r="B33" s="7"/>
      <c r="C33" s="109"/>
      <c r="D33" s="109"/>
      <c r="E33" s="109"/>
    </row>
    <row r="34" spans="1:7" x14ac:dyDescent="0.25">
      <c r="A34" s="8" t="s">
        <v>7</v>
      </c>
      <c r="B34" s="9" t="s">
        <v>8</v>
      </c>
      <c r="C34" s="10"/>
      <c r="D34" s="11"/>
      <c r="E34" s="11"/>
    </row>
    <row r="35" spans="1:7" x14ac:dyDescent="0.25">
      <c r="A35" s="12"/>
      <c r="B35" s="13" t="s">
        <v>9</v>
      </c>
      <c r="C35" s="14"/>
      <c r="D35" s="15"/>
      <c r="E35" s="15"/>
    </row>
    <row r="36" spans="1:7" x14ac:dyDescent="0.25">
      <c r="A36" s="8" t="s">
        <v>10</v>
      </c>
      <c r="B36" s="16" t="s">
        <v>11</v>
      </c>
      <c r="C36" s="17" t="s">
        <v>41</v>
      </c>
      <c r="D36" s="18" t="s">
        <v>42</v>
      </c>
      <c r="E36" s="17" t="s">
        <v>14</v>
      </c>
    </row>
    <row r="37" spans="1:7" x14ac:dyDescent="0.25">
      <c r="A37" s="19"/>
      <c r="B37" s="20" t="s">
        <v>15</v>
      </c>
      <c r="C37" s="21">
        <v>-0.70537125568756442</v>
      </c>
      <c r="D37" s="21">
        <v>-0.30332929784540164</v>
      </c>
      <c r="E37" s="22"/>
    </row>
    <row r="38" spans="1:7" x14ac:dyDescent="0.25">
      <c r="A38" s="8" t="s">
        <v>16</v>
      </c>
      <c r="B38" s="16" t="s">
        <v>11</v>
      </c>
      <c r="C38" s="17" t="s">
        <v>43</v>
      </c>
      <c r="D38" s="17" t="s">
        <v>44</v>
      </c>
      <c r="E38" s="17" t="s">
        <v>14</v>
      </c>
    </row>
    <row r="39" spans="1:7" x14ac:dyDescent="0.25">
      <c r="A39" s="19"/>
      <c r="B39" s="20" t="s">
        <v>15</v>
      </c>
      <c r="C39" s="21">
        <v>-0.2368179688415134</v>
      </c>
      <c r="D39" s="21">
        <v>-0.10035389916003834</v>
      </c>
      <c r="E39" s="22"/>
    </row>
    <row r="40" spans="1:7" x14ac:dyDescent="0.25">
      <c r="A40" s="8" t="s">
        <v>19</v>
      </c>
      <c r="B40" s="16" t="s">
        <v>11</v>
      </c>
      <c r="C40" s="17" t="s">
        <v>231</v>
      </c>
      <c r="D40" s="17" t="s">
        <v>232</v>
      </c>
      <c r="E40" s="17" t="s">
        <v>14</v>
      </c>
      <c r="F40" s="33">
        <f>(9740-9640)/9740</f>
        <v>1.0266940451745379E-2</v>
      </c>
      <c r="G40" s="33">
        <f>(10040-9890)/10040</f>
        <v>1.4940239043824702E-2</v>
      </c>
    </row>
    <row r="41" spans="1:7" x14ac:dyDescent="0.25">
      <c r="A41" s="19"/>
      <c r="B41" s="20" t="s">
        <v>15</v>
      </c>
      <c r="C41" s="21">
        <v>-3.5507382771621687E-2</v>
      </c>
      <c r="D41" s="21">
        <v>-3.5169645234613967E-3</v>
      </c>
      <c r="E41" s="22"/>
    </row>
    <row r="42" spans="1:7" x14ac:dyDescent="0.25">
      <c r="A42" s="8" t="s">
        <v>22</v>
      </c>
      <c r="B42" s="16" t="s">
        <v>11</v>
      </c>
      <c r="C42" s="17" t="s">
        <v>47</v>
      </c>
      <c r="D42" s="17" t="s">
        <v>48</v>
      </c>
      <c r="E42" s="17" t="s">
        <v>14</v>
      </c>
    </row>
    <row r="43" spans="1:7" x14ac:dyDescent="0.25">
      <c r="A43" s="19"/>
      <c r="B43" s="20" t="s">
        <v>15</v>
      </c>
      <c r="C43" s="21">
        <v>0.24686012108449584</v>
      </c>
      <c r="D43" s="21">
        <v>5.8326047394705594E-2</v>
      </c>
      <c r="E43" s="22"/>
    </row>
    <row r="44" spans="1:7" ht="36.75" customHeight="1" x14ac:dyDescent="0.25">
      <c r="A44" s="90" t="s">
        <v>25</v>
      </c>
      <c r="B44" s="90"/>
      <c r="C44" s="90"/>
      <c r="D44" s="90"/>
      <c r="E44" s="90"/>
    </row>
    <row r="45" spans="1:7" x14ac:dyDescent="0.25">
      <c r="A45" s="5" t="s">
        <v>26</v>
      </c>
    </row>
    <row r="46" spans="1:7" x14ac:dyDescent="0.25">
      <c r="A46" s="5" t="s">
        <v>49</v>
      </c>
    </row>
    <row r="47" spans="1:7" x14ac:dyDescent="0.25">
      <c r="A47" s="5" t="s">
        <v>233</v>
      </c>
    </row>
    <row r="48" spans="1:7" x14ac:dyDescent="0.25">
      <c r="A48" s="5" t="s">
        <v>29</v>
      </c>
    </row>
    <row r="49" spans="1:6" x14ac:dyDescent="0.25">
      <c r="A49" s="5" t="s">
        <v>51</v>
      </c>
    </row>
    <row r="50" spans="1:6" x14ac:dyDescent="0.25">
      <c r="A50" s="91" t="s">
        <v>31</v>
      </c>
      <c r="B50" s="92"/>
      <c r="C50" s="92"/>
      <c r="D50" s="93"/>
      <c r="E50" s="28" t="b">
        <v>0</v>
      </c>
      <c r="F50" s="34" t="s">
        <v>234</v>
      </c>
    </row>
    <row r="51" spans="1:6" x14ac:dyDescent="0.25">
      <c r="A51" s="94" t="s">
        <v>32</v>
      </c>
      <c r="B51" s="94"/>
      <c r="C51" s="94"/>
      <c r="D51" s="94"/>
      <c r="E51" s="94"/>
    </row>
    <row r="52" spans="1:6" x14ac:dyDescent="0.25">
      <c r="A52" s="29" t="s">
        <v>33</v>
      </c>
      <c r="B52" s="29" t="s">
        <v>34</v>
      </c>
      <c r="C52" s="29" t="s">
        <v>35</v>
      </c>
      <c r="D52" s="30" t="s">
        <v>0</v>
      </c>
      <c r="E52" s="30" t="s">
        <v>1</v>
      </c>
    </row>
    <row r="53" spans="1:6" x14ac:dyDescent="0.25">
      <c r="A53" s="31" t="s">
        <v>36</v>
      </c>
      <c r="B53" s="24">
        <v>43130</v>
      </c>
      <c r="C53" s="24">
        <v>44957</v>
      </c>
      <c r="D53" s="25">
        <v>0.11911258881677328</v>
      </c>
      <c r="E53" s="32">
        <v>3</v>
      </c>
    </row>
    <row r="54" spans="1:6" x14ac:dyDescent="0.25">
      <c r="A54" s="31" t="s">
        <v>37</v>
      </c>
      <c r="B54" s="24">
        <v>43096</v>
      </c>
      <c r="C54" s="24">
        <v>44922</v>
      </c>
      <c r="D54" s="25">
        <v>0.11914348502131221</v>
      </c>
      <c r="E54" s="32">
        <v>3</v>
      </c>
    </row>
    <row r="55" spans="1:6" x14ac:dyDescent="0.25">
      <c r="A55" s="23" t="s">
        <v>38</v>
      </c>
      <c r="B55" s="24">
        <v>43067</v>
      </c>
      <c r="C55" s="24">
        <v>44894</v>
      </c>
      <c r="D55" s="25">
        <v>0.1189655758678031</v>
      </c>
      <c r="E55" s="32">
        <v>3</v>
      </c>
    </row>
    <row r="56" spans="1:6" x14ac:dyDescent="0.25">
      <c r="A56" s="23" t="s">
        <v>39</v>
      </c>
      <c r="B56" s="24">
        <v>43032</v>
      </c>
      <c r="C56" s="24">
        <v>44859</v>
      </c>
      <c r="D56" s="25">
        <v>0.11885174732053884</v>
      </c>
      <c r="E56" s="32">
        <v>3</v>
      </c>
    </row>
    <row r="57" spans="1:6" x14ac:dyDescent="0.25">
      <c r="A57" s="23" t="s">
        <v>40</v>
      </c>
      <c r="B57" s="24">
        <v>43004</v>
      </c>
      <c r="C57" s="24">
        <v>44831</v>
      </c>
      <c r="D57" s="25">
        <v>0.11846105399391908</v>
      </c>
      <c r="E57" s="32">
        <v>3</v>
      </c>
    </row>
    <row r="59" spans="1:6" x14ac:dyDescent="0.25">
      <c r="A59" s="102" t="s">
        <v>63</v>
      </c>
      <c r="B59" s="103"/>
      <c r="C59" s="103"/>
      <c r="D59" s="103"/>
      <c r="E59" s="103"/>
    </row>
    <row r="60" spans="1:6" x14ac:dyDescent="0.25">
      <c r="A60" s="1" t="s">
        <v>2</v>
      </c>
      <c r="B60" s="2"/>
      <c r="C60" s="107" t="s">
        <v>3</v>
      </c>
      <c r="D60" s="107" t="s">
        <v>4</v>
      </c>
      <c r="E60" s="107"/>
    </row>
    <row r="61" spans="1:6" x14ac:dyDescent="0.25">
      <c r="A61" s="3" t="s">
        <v>5</v>
      </c>
      <c r="B61" s="4"/>
      <c r="C61" s="108"/>
      <c r="D61" s="108"/>
      <c r="E61" s="108"/>
    </row>
    <row r="62" spans="1:6" x14ac:dyDescent="0.25">
      <c r="A62" s="6" t="s">
        <v>6</v>
      </c>
      <c r="B62" s="7"/>
      <c r="C62" s="109"/>
      <c r="D62" s="109"/>
      <c r="E62" s="109"/>
    </row>
    <row r="63" spans="1:6" x14ac:dyDescent="0.25">
      <c r="A63" s="8" t="s">
        <v>7</v>
      </c>
      <c r="B63" s="9" t="s">
        <v>8</v>
      </c>
      <c r="C63" s="10"/>
      <c r="D63" s="11"/>
      <c r="E63" s="11"/>
    </row>
    <row r="64" spans="1:6" x14ac:dyDescent="0.25">
      <c r="A64" s="12"/>
      <c r="B64" s="13" t="s">
        <v>9</v>
      </c>
      <c r="C64" s="14"/>
      <c r="D64" s="15"/>
      <c r="E64" s="15"/>
    </row>
    <row r="65" spans="1:7" x14ac:dyDescent="0.25">
      <c r="A65" s="8" t="s">
        <v>10</v>
      </c>
      <c r="B65" s="16" t="s">
        <v>11</v>
      </c>
      <c r="C65" s="17" t="s">
        <v>52</v>
      </c>
      <c r="D65" s="18" t="s">
        <v>53</v>
      </c>
      <c r="E65" s="17" t="s">
        <v>14</v>
      </c>
    </row>
    <row r="66" spans="1:7" x14ac:dyDescent="0.25">
      <c r="A66" s="19"/>
      <c r="B66" s="20" t="s">
        <v>15</v>
      </c>
      <c r="C66" s="21">
        <v>-0.72827014250747779</v>
      </c>
      <c r="D66" s="21">
        <v>-0.31407718894505288</v>
      </c>
      <c r="E66" s="22"/>
    </row>
    <row r="67" spans="1:7" x14ac:dyDescent="0.25">
      <c r="A67" s="8" t="s">
        <v>16</v>
      </c>
      <c r="B67" s="16" t="s">
        <v>11</v>
      </c>
      <c r="C67" s="17" t="s">
        <v>54</v>
      </c>
      <c r="D67" s="17" t="s">
        <v>55</v>
      </c>
      <c r="E67" s="17" t="s">
        <v>14</v>
      </c>
    </row>
    <row r="68" spans="1:7" x14ac:dyDescent="0.25">
      <c r="A68" s="19"/>
      <c r="B68" s="20" t="s">
        <v>15</v>
      </c>
      <c r="C68" s="21">
        <v>-0.26436082210035372</v>
      </c>
      <c r="D68" s="21">
        <v>-8.9988529727498157E-2</v>
      </c>
      <c r="E68" s="22"/>
    </row>
    <row r="69" spans="1:7" x14ac:dyDescent="0.25">
      <c r="A69" s="8" t="s">
        <v>19</v>
      </c>
      <c r="B69" s="16" t="s">
        <v>11</v>
      </c>
      <c r="C69" s="17" t="s">
        <v>235</v>
      </c>
      <c r="D69" s="17" t="s">
        <v>214</v>
      </c>
      <c r="E69" s="17" t="s">
        <v>14</v>
      </c>
      <c r="F69" s="33">
        <f>(9480-9410)/9480</f>
        <v>7.3839662447257384E-3</v>
      </c>
      <c r="G69" s="33">
        <f>(10160-10110)/10160</f>
        <v>4.921259842519685E-3</v>
      </c>
    </row>
    <row r="70" spans="1:7" x14ac:dyDescent="0.25">
      <c r="A70" s="19"/>
      <c r="B70" s="20" t="s">
        <v>15</v>
      </c>
      <c r="C70" s="21">
        <v>-5.9166378814047293E-2</v>
      </c>
      <c r="D70" s="21">
        <v>3.8060585647541334E-3</v>
      </c>
      <c r="E70" s="22"/>
    </row>
    <row r="71" spans="1:7" x14ac:dyDescent="0.25">
      <c r="A71" s="8" t="s">
        <v>22</v>
      </c>
      <c r="B71" s="16" t="s">
        <v>11</v>
      </c>
      <c r="C71" s="17" t="s">
        <v>57</v>
      </c>
      <c r="D71" s="17" t="s">
        <v>58</v>
      </c>
      <c r="E71" s="17" t="s">
        <v>14</v>
      </c>
    </row>
    <row r="72" spans="1:7" x14ac:dyDescent="0.25">
      <c r="A72" s="19"/>
      <c r="B72" s="20" t="s">
        <v>15</v>
      </c>
      <c r="C72" s="21">
        <v>0.20672817384674036</v>
      </c>
      <c r="D72" s="21">
        <v>4.7232049879988081E-2</v>
      </c>
      <c r="E72" s="22"/>
    </row>
    <row r="73" spans="1:7" ht="36" customHeight="1" x14ac:dyDescent="0.25">
      <c r="A73" s="90" t="s">
        <v>25</v>
      </c>
      <c r="B73" s="90"/>
      <c r="C73" s="90"/>
      <c r="D73" s="90"/>
      <c r="E73" s="90"/>
    </row>
    <row r="74" spans="1:7" x14ac:dyDescent="0.25">
      <c r="A74" s="5" t="s">
        <v>26</v>
      </c>
    </row>
    <row r="75" spans="1:7" x14ac:dyDescent="0.25">
      <c r="A75" s="5" t="s">
        <v>49</v>
      </c>
    </row>
    <row r="76" spans="1:7" x14ac:dyDescent="0.25">
      <c r="A76" s="5" t="s">
        <v>236</v>
      </c>
    </row>
    <row r="77" spans="1:7" x14ac:dyDescent="0.25">
      <c r="A77" s="5" t="s">
        <v>60</v>
      </c>
    </row>
    <row r="78" spans="1:7" x14ac:dyDescent="0.25">
      <c r="A78" s="5" t="s">
        <v>51</v>
      </c>
    </row>
    <row r="79" spans="1:7" x14ac:dyDescent="0.25">
      <c r="A79" s="91" t="s">
        <v>31</v>
      </c>
      <c r="B79" s="92"/>
      <c r="C79" s="92"/>
      <c r="D79" s="93"/>
      <c r="E79" s="28" t="b">
        <v>0</v>
      </c>
      <c r="F79" s="34" t="s">
        <v>234</v>
      </c>
    </row>
    <row r="80" spans="1:7"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24">
        <v>43130</v>
      </c>
      <c r="C82" s="24">
        <v>44957</v>
      </c>
      <c r="D82" s="25">
        <v>0.11418308268808496</v>
      </c>
      <c r="E82" s="32">
        <v>3</v>
      </c>
    </row>
    <row r="83" spans="1:5" x14ac:dyDescent="0.25">
      <c r="A83" s="31" t="s">
        <v>37</v>
      </c>
      <c r="B83" s="24">
        <v>43096</v>
      </c>
      <c r="C83" s="24">
        <v>44922</v>
      </c>
      <c r="D83" s="25">
        <v>0.11394666638975105</v>
      </c>
      <c r="E83" s="32">
        <v>3</v>
      </c>
    </row>
    <row r="84" spans="1:5" x14ac:dyDescent="0.25">
      <c r="A84" s="23" t="s">
        <v>38</v>
      </c>
      <c r="B84" s="24">
        <v>43067</v>
      </c>
      <c r="C84" s="24">
        <v>44894</v>
      </c>
      <c r="D84" s="25">
        <v>0.11370837901064633</v>
      </c>
      <c r="E84" s="32">
        <v>3</v>
      </c>
    </row>
    <row r="85" spans="1:5" x14ac:dyDescent="0.25">
      <c r="A85" s="23" t="s">
        <v>39</v>
      </c>
      <c r="B85" s="24">
        <v>43032</v>
      </c>
      <c r="C85" s="24">
        <v>44859</v>
      </c>
      <c r="D85" s="25">
        <v>0.11343829024961542</v>
      </c>
      <c r="E85" s="32">
        <v>3</v>
      </c>
    </row>
    <row r="86" spans="1:5" x14ac:dyDescent="0.25">
      <c r="A86" s="23" t="s">
        <v>40</v>
      </c>
      <c r="B86" s="24">
        <v>43004</v>
      </c>
      <c r="C86" s="24">
        <v>44831</v>
      </c>
      <c r="D86" s="25">
        <v>0.11279839480203541</v>
      </c>
      <c r="E86" s="32">
        <v>3</v>
      </c>
    </row>
    <row r="88" spans="1:5" x14ac:dyDescent="0.25">
      <c r="A88" s="102" t="s">
        <v>73</v>
      </c>
      <c r="B88" s="103"/>
      <c r="C88" s="103"/>
      <c r="D88" s="103"/>
      <c r="E88" s="103"/>
    </row>
    <row r="89" spans="1:5" x14ac:dyDescent="0.25">
      <c r="A89" s="1" t="s">
        <v>2</v>
      </c>
      <c r="B89" s="2"/>
      <c r="C89" s="107" t="s">
        <v>3</v>
      </c>
      <c r="D89" s="107" t="s">
        <v>4</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8</v>
      </c>
      <c r="C92" s="10"/>
      <c r="D92" s="11"/>
      <c r="E92" s="11"/>
    </row>
    <row r="93" spans="1:5" x14ac:dyDescent="0.25">
      <c r="A93" s="12"/>
      <c r="B93" s="13" t="s">
        <v>9</v>
      </c>
      <c r="C93" s="14"/>
      <c r="D93" s="15"/>
      <c r="E93" s="15"/>
    </row>
    <row r="94" spans="1:5" x14ac:dyDescent="0.25">
      <c r="A94" s="8" t="s">
        <v>10</v>
      </c>
      <c r="B94" s="16" t="s">
        <v>11</v>
      </c>
      <c r="C94" s="17" t="s">
        <v>237</v>
      </c>
      <c r="D94" s="18" t="s">
        <v>238</v>
      </c>
      <c r="E94" s="17" t="s">
        <v>14</v>
      </c>
    </row>
    <row r="95" spans="1:5" x14ac:dyDescent="0.25">
      <c r="A95" s="19"/>
      <c r="B95" s="20" t="s">
        <v>15</v>
      </c>
      <c r="C95" s="21">
        <v>-0.72080556013842345</v>
      </c>
      <c r="D95" s="21">
        <v>-0.29882486301701205</v>
      </c>
      <c r="E95" s="22"/>
    </row>
    <row r="96" spans="1:5" x14ac:dyDescent="0.25">
      <c r="A96" s="8" t="s">
        <v>16</v>
      </c>
      <c r="B96" s="16" t="s">
        <v>11</v>
      </c>
      <c r="C96" s="17" t="s">
        <v>66</v>
      </c>
      <c r="D96" s="17" t="s">
        <v>67</v>
      </c>
      <c r="E96" s="17" t="s">
        <v>14</v>
      </c>
    </row>
    <row r="97" spans="1:7" x14ac:dyDescent="0.25">
      <c r="A97" s="19"/>
      <c r="B97" s="20" t="s">
        <v>15</v>
      </c>
      <c r="C97" s="21">
        <v>-0.24374975995272918</v>
      </c>
      <c r="D97" s="21">
        <v>-9.3622915536350937E-2</v>
      </c>
      <c r="E97" s="22"/>
    </row>
    <row r="98" spans="1:7" x14ac:dyDescent="0.25">
      <c r="A98" s="8" t="s">
        <v>19</v>
      </c>
      <c r="B98" s="16" t="s">
        <v>11</v>
      </c>
      <c r="C98" s="17" t="s">
        <v>239</v>
      </c>
      <c r="D98" s="17" t="s">
        <v>205</v>
      </c>
      <c r="E98" s="17" t="s">
        <v>14</v>
      </c>
      <c r="F98" s="33">
        <f>(9520-9470)/9520</f>
        <v>5.2521008403361349E-3</v>
      </c>
      <c r="G98" s="33">
        <f>(9850-9800)/9850</f>
        <v>5.076142131979695E-3</v>
      </c>
    </row>
    <row r="99" spans="1:7" x14ac:dyDescent="0.25">
      <c r="A99" s="19"/>
      <c r="B99" s="20" t="s">
        <v>15</v>
      </c>
      <c r="C99" s="21">
        <v>-5.3320705280556879E-2</v>
      </c>
      <c r="D99" s="21">
        <v>-6.5941816671784004E-3</v>
      </c>
      <c r="E99" s="22"/>
    </row>
    <row r="100" spans="1:7" x14ac:dyDescent="0.25">
      <c r="A100" s="8" t="s">
        <v>22</v>
      </c>
      <c r="B100" s="16" t="s">
        <v>11</v>
      </c>
      <c r="C100" s="17" t="s">
        <v>70</v>
      </c>
      <c r="D100" s="17" t="s">
        <v>71</v>
      </c>
      <c r="E100" s="17" t="s">
        <v>14</v>
      </c>
    </row>
    <row r="101" spans="1:7" x14ac:dyDescent="0.25">
      <c r="A101" s="19"/>
      <c r="B101" s="20" t="s">
        <v>15</v>
      </c>
      <c r="C101" s="21">
        <v>0.26924092019120827</v>
      </c>
      <c r="D101" s="21">
        <v>4.605576724942595E-2</v>
      </c>
      <c r="E101" s="22"/>
    </row>
    <row r="102" spans="1:7" ht="35.25" customHeight="1" x14ac:dyDescent="0.25">
      <c r="A102" s="90" t="s">
        <v>25</v>
      </c>
      <c r="B102" s="90"/>
      <c r="C102" s="90"/>
      <c r="D102" s="90"/>
      <c r="E102" s="90"/>
    </row>
    <row r="103" spans="1:7" x14ac:dyDescent="0.25">
      <c r="A103" s="5" t="s">
        <v>26</v>
      </c>
    </row>
    <row r="104" spans="1:7" x14ac:dyDescent="0.25">
      <c r="A104" s="5" t="s">
        <v>49</v>
      </c>
    </row>
    <row r="105" spans="1:7" x14ac:dyDescent="0.25">
      <c r="A105" s="5" t="s">
        <v>240</v>
      </c>
    </row>
    <row r="106" spans="1:7" x14ac:dyDescent="0.25">
      <c r="A106" s="5" t="s">
        <v>29</v>
      </c>
    </row>
    <row r="107" spans="1:7" x14ac:dyDescent="0.25">
      <c r="A107" s="5" t="s">
        <v>30</v>
      </c>
    </row>
    <row r="108" spans="1:7" x14ac:dyDescent="0.25">
      <c r="A108" s="91" t="s">
        <v>31</v>
      </c>
      <c r="B108" s="92"/>
      <c r="C108" s="92"/>
      <c r="D108" s="93"/>
      <c r="E108" s="28" t="b">
        <v>0</v>
      </c>
      <c r="F108" s="34" t="s">
        <v>234</v>
      </c>
    </row>
    <row r="109" spans="1:7" x14ac:dyDescent="0.25">
      <c r="A109" s="94" t="s">
        <v>32</v>
      </c>
      <c r="B109" s="94"/>
      <c r="C109" s="94"/>
      <c r="D109" s="94"/>
      <c r="E109" s="94"/>
    </row>
    <row r="110" spans="1:7" x14ac:dyDescent="0.25">
      <c r="A110" s="29" t="s">
        <v>33</v>
      </c>
      <c r="B110" s="29" t="s">
        <v>34</v>
      </c>
      <c r="C110" s="29" t="s">
        <v>35</v>
      </c>
      <c r="D110" s="30" t="s">
        <v>0</v>
      </c>
      <c r="E110" s="30" t="s">
        <v>1</v>
      </c>
    </row>
    <row r="111" spans="1:7" x14ac:dyDescent="0.25">
      <c r="A111" s="31" t="s">
        <v>36</v>
      </c>
      <c r="B111" s="24">
        <v>43214</v>
      </c>
      <c r="C111" s="24">
        <v>44957</v>
      </c>
      <c r="D111" s="25">
        <v>0.11049580522451036</v>
      </c>
      <c r="E111" s="32">
        <v>3</v>
      </c>
    </row>
    <row r="112" spans="1:7" x14ac:dyDescent="0.25">
      <c r="A112" s="31" t="s">
        <v>37</v>
      </c>
      <c r="B112" s="24">
        <v>43214</v>
      </c>
      <c r="C112" s="24">
        <v>44922</v>
      </c>
      <c r="D112" s="25">
        <v>0.11139715237529627</v>
      </c>
      <c r="E112" s="32">
        <v>3</v>
      </c>
    </row>
    <row r="113" spans="1:7" x14ac:dyDescent="0.25">
      <c r="A113" s="23" t="s">
        <v>38</v>
      </c>
      <c r="B113" s="24">
        <v>43214</v>
      </c>
      <c r="C113" s="24">
        <v>44894</v>
      </c>
      <c r="D113" s="25">
        <v>0.11218788190573226</v>
      </c>
      <c r="E113" s="32">
        <v>3</v>
      </c>
    </row>
    <row r="114" spans="1:7" x14ac:dyDescent="0.25">
      <c r="A114" s="23" t="s">
        <v>39</v>
      </c>
      <c r="B114" s="24">
        <v>43214</v>
      </c>
      <c r="C114" s="24">
        <v>44859</v>
      </c>
      <c r="D114" s="25">
        <v>0.11315570013970828</v>
      </c>
      <c r="E114" s="32">
        <v>3</v>
      </c>
    </row>
    <row r="115" spans="1:7" x14ac:dyDescent="0.25">
      <c r="A115" s="23" t="s">
        <v>40</v>
      </c>
      <c r="B115" s="24">
        <v>43214</v>
      </c>
      <c r="C115" s="24">
        <v>44831</v>
      </c>
      <c r="D115" s="25">
        <v>0.11355770993753639</v>
      </c>
      <c r="E115" s="32">
        <v>3</v>
      </c>
    </row>
    <row r="117" spans="1:7" x14ac:dyDescent="0.25">
      <c r="A117" s="102" t="s">
        <v>93</v>
      </c>
      <c r="B117" s="103"/>
      <c r="C117" s="103"/>
      <c r="D117" s="103"/>
      <c r="E117" s="103"/>
    </row>
    <row r="118" spans="1:7" x14ac:dyDescent="0.25">
      <c r="A118" s="1" t="s">
        <v>74</v>
      </c>
      <c r="B118" s="2"/>
      <c r="C118" s="107" t="s">
        <v>3</v>
      </c>
      <c r="D118" s="107" t="s">
        <v>75</v>
      </c>
      <c r="E118" s="107"/>
    </row>
    <row r="119" spans="1:7" x14ac:dyDescent="0.25">
      <c r="A119" s="3" t="s">
        <v>5</v>
      </c>
      <c r="B119" s="4"/>
      <c r="C119" s="108"/>
      <c r="D119" s="108"/>
      <c r="E119" s="108"/>
    </row>
    <row r="120" spans="1:7" x14ac:dyDescent="0.25">
      <c r="A120" s="6" t="s">
        <v>6</v>
      </c>
      <c r="B120" s="7"/>
      <c r="C120" s="109"/>
      <c r="D120" s="109"/>
      <c r="E120" s="109"/>
    </row>
    <row r="121" spans="1:7" x14ac:dyDescent="0.25">
      <c r="A121" s="8" t="s">
        <v>7</v>
      </c>
      <c r="B121" s="9" t="s">
        <v>76</v>
      </c>
      <c r="C121" s="10"/>
      <c r="D121" s="11"/>
      <c r="E121" s="11"/>
    </row>
    <row r="122" spans="1:7" x14ac:dyDescent="0.25">
      <c r="A122" s="12"/>
      <c r="B122" s="13" t="s">
        <v>9</v>
      </c>
      <c r="C122" s="14"/>
      <c r="D122" s="15"/>
      <c r="E122" s="15"/>
    </row>
    <row r="123" spans="1:7" x14ac:dyDescent="0.25">
      <c r="A123" s="8" t="s">
        <v>10</v>
      </c>
      <c r="B123" s="16" t="s">
        <v>11</v>
      </c>
      <c r="C123" s="17" t="s">
        <v>77</v>
      </c>
      <c r="D123" s="18" t="s">
        <v>78</v>
      </c>
      <c r="E123" s="17" t="s">
        <v>14</v>
      </c>
    </row>
    <row r="124" spans="1:7" x14ac:dyDescent="0.25">
      <c r="A124" s="19"/>
      <c r="B124" s="20" t="s">
        <v>15</v>
      </c>
      <c r="C124" s="21">
        <v>-0.69518133886598943</v>
      </c>
      <c r="D124" s="21">
        <v>-0.26185401283567966</v>
      </c>
      <c r="E124" s="22"/>
    </row>
    <row r="125" spans="1:7" x14ac:dyDescent="0.25">
      <c r="A125" s="8" t="s">
        <v>16</v>
      </c>
      <c r="B125" s="16" t="s">
        <v>11</v>
      </c>
      <c r="C125" s="17" t="s">
        <v>79</v>
      </c>
      <c r="D125" s="17" t="s">
        <v>80</v>
      </c>
      <c r="E125" s="17" t="s">
        <v>14</v>
      </c>
    </row>
    <row r="126" spans="1:7" x14ac:dyDescent="0.25">
      <c r="A126" s="19"/>
      <c r="B126" s="20" t="s">
        <v>15</v>
      </c>
      <c r="C126" s="21">
        <v>-0.30515803861267721</v>
      </c>
      <c r="D126" s="21">
        <v>-5.4651640399221102E-2</v>
      </c>
      <c r="E126" s="22"/>
    </row>
    <row r="127" spans="1:7" x14ac:dyDescent="0.25">
      <c r="A127" s="8" t="s">
        <v>19</v>
      </c>
      <c r="B127" s="16" t="s">
        <v>11</v>
      </c>
      <c r="C127" s="17" t="s">
        <v>185</v>
      </c>
      <c r="D127" s="17" t="s">
        <v>241</v>
      </c>
      <c r="E127" s="17" t="s">
        <v>14</v>
      </c>
      <c r="F127" s="33">
        <f>(10050-9910)/10050</f>
        <v>1.3930348258706468E-2</v>
      </c>
      <c r="G127" s="33">
        <f>(11560-11340)/11560</f>
        <v>1.9031141868512111E-2</v>
      </c>
    </row>
    <row r="128" spans="1:7" x14ac:dyDescent="0.25">
      <c r="A128" s="19"/>
      <c r="B128" s="20" t="s">
        <v>15</v>
      </c>
      <c r="C128" s="21">
        <v>-8.6549707602340265E-3</v>
      </c>
      <c r="D128" s="21">
        <v>2.5537215051237183E-2</v>
      </c>
      <c r="E128" s="22"/>
    </row>
    <row r="129" spans="1:6" x14ac:dyDescent="0.25">
      <c r="A129" s="8" t="s">
        <v>22</v>
      </c>
      <c r="B129" s="16" t="s">
        <v>11</v>
      </c>
      <c r="C129" s="17" t="s">
        <v>83</v>
      </c>
      <c r="D129" s="17" t="s">
        <v>84</v>
      </c>
      <c r="E129" s="17" t="s">
        <v>14</v>
      </c>
    </row>
    <row r="130" spans="1:6" x14ac:dyDescent="0.25">
      <c r="A130" s="19"/>
      <c r="B130" s="20" t="s">
        <v>15</v>
      </c>
      <c r="C130" s="21">
        <v>0.46830915457728883</v>
      </c>
      <c r="D130" s="21">
        <v>9.0280666505479612E-2</v>
      </c>
      <c r="E130" s="22"/>
    </row>
    <row r="131" spans="1:6" ht="36.75" customHeight="1" x14ac:dyDescent="0.25">
      <c r="A131" s="90" t="s">
        <v>25</v>
      </c>
      <c r="B131" s="90"/>
      <c r="C131" s="90"/>
      <c r="D131" s="90"/>
      <c r="E131" s="90"/>
    </row>
    <row r="132" spans="1:6" x14ac:dyDescent="0.25">
      <c r="A132" s="5" t="s">
        <v>26</v>
      </c>
    </row>
    <row r="133" spans="1:6" x14ac:dyDescent="0.25">
      <c r="A133" s="5" t="s">
        <v>85</v>
      </c>
    </row>
    <row r="134" spans="1:6" x14ac:dyDescent="0.25">
      <c r="A134" s="5" t="s">
        <v>242</v>
      </c>
    </row>
    <row r="135" spans="1:6" x14ac:dyDescent="0.25">
      <c r="A135" s="5" t="s">
        <v>87</v>
      </c>
    </row>
    <row r="136" spans="1:6" x14ac:dyDescent="0.25">
      <c r="A136" s="5" t="s">
        <v>51</v>
      </c>
    </row>
    <row r="137" spans="1:6" x14ac:dyDescent="0.25">
      <c r="A137" s="91" t="s">
        <v>31</v>
      </c>
      <c r="B137" s="92"/>
      <c r="C137" s="92"/>
      <c r="D137" s="93"/>
      <c r="E137" s="28" t="b">
        <v>0</v>
      </c>
      <c r="F137" s="34" t="s">
        <v>234</v>
      </c>
    </row>
    <row r="138" spans="1:6" x14ac:dyDescent="0.25">
      <c r="A138" s="94" t="s">
        <v>32</v>
      </c>
      <c r="B138" s="94"/>
      <c r="C138" s="94"/>
      <c r="D138" s="94"/>
      <c r="E138" s="94"/>
    </row>
    <row r="139" spans="1:6" x14ac:dyDescent="0.25">
      <c r="A139" s="29" t="s">
        <v>33</v>
      </c>
      <c r="B139" s="29" t="s">
        <v>34</v>
      </c>
      <c r="C139" s="29" t="s">
        <v>35</v>
      </c>
      <c r="D139" s="30" t="s">
        <v>0</v>
      </c>
      <c r="E139" s="30" t="s">
        <v>1</v>
      </c>
    </row>
    <row r="140" spans="1:6" x14ac:dyDescent="0.25">
      <c r="A140" s="31" t="s">
        <v>36</v>
      </c>
      <c r="B140" s="24">
        <v>43130</v>
      </c>
      <c r="C140" s="24">
        <v>44950</v>
      </c>
      <c r="D140" s="25">
        <v>0.18567165549732342</v>
      </c>
      <c r="E140" s="32">
        <v>4</v>
      </c>
    </row>
    <row r="141" spans="1:6" x14ac:dyDescent="0.25">
      <c r="A141" s="31" t="s">
        <v>37</v>
      </c>
      <c r="B141" s="24">
        <v>43102</v>
      </c>
      <c r="C141" s="24">
        <v>44922</v>
      </c>
      <c r="D141" s="25">
        <v>0.18449292117823385</v>
      </c>
      <c r="E141" s="32">
        <v>4</v>
      </c>
    </row>
    <row r="142" spans="1:6" x14ac:dyDescent="0.25">
      <c r="A142" s="23" t="s">
        <v>38</v>
      </c>
      <c r="B142" s="24">
        <v>43074</v>
      </c>
      <c r="C142" s="24">
        <v>44894</v>
      </c>
      <c r="D142" s="25">
        <v>0.1836790198241619</v>
      </c>
      <c r="E142" s="32">
        <v>4</v>
      </c>
    </row>
    <row r="143" spans="1:6" x14ac:dyDescent="0.25">
      <c r="A143" s="23" t="s">
        <v>39</v>
      </c>
      <c r="B143" s="24">
        <v>43032</v>
      </c>
      <c r="C143" s="24">
        <v>44852</v>
      </c>
      <c r="D143" s="25">
        <v>0.18259126439041964</v>
      </c>
      <c r="E143" s="32">
        <v>4</v>
      </c>
    </row>
    <row r="144" spans="1:6" x14ac:dyDescent="0.25">
      <c r="A144" s="23" t="s">
        <v>40</v>
      </c>
      <c r="B144" s="24">
        <v>43004</v>
      </c>
      <c r="C144" s="24">
        <v>44824</v>
      </c>
      <c r="D144" s="25">
        <v>0.18250651374179316</v>
      </c>
      <c r="E144" s="32">
        <v>4</v>
      </c>
    </row>
    <row r="146" spans="1:7" x14ac:dyDescent="0.25">
      <c r="A146" s="102" t="s">
        <v>94</v>
      </c>
      <c r="B146" s="103"/>
      <c r="C146" s="103"/>
      <c r="D146" s="103"/>
      <c r="E146" s="103"/>
    </row>
    <row r="147" spans="1:7" x14ac:dyDescent="0.25">
      <c r="A147" s="1" t="s">
        <v>2</v>
      </c>
      <c r="B147" s="2"/>
      <c r="C147" s="107" t="s">
        <v>3</v>
      </c>
      <c r="D147" s="107" t="s">
        <v>4</v>
      </c>
      <c r="E147" s="107"/>
    </row>
    <row r="148" spans="1:7" x14ac:dyDescent="0.25">
      <c r="A148" s="3" t="s">
        <v>5</v>
      </c>
      <c r="B148" s="4"/>
      <c r="C148" s="108"/>
      <c r="D148" s="108"/>
      <c r="E148" s="108"/>
    </row>
    <row r="149" spans="1:7" x14ac:dyDescent="0.25">
      <c r="A149" s="6" t="s">
        <v>6</v>
      </c>
      <c r="B149" s="7"/>
      <c r="C149" s="109"/>
      <c r="D149" s="109"/>
      <c r="E149" s="109"/>
    </row>
    <row r="150" spans="1:7" x14ac:dyDescent="0.25">
      <c r="A150" s="8" t="s">
        <v>7</v>
      </c>
      <c r="B150" s="9" t="s">
        <v>8</v>
      </c>
      <c r="C150" s="10"/>
      <c r="D150" s="11"/>
      <c r="E150" s="11"/>
    </row>
    <row r="151" spans="1:7" x14ac:dyDescent="0.25">
      <c r="A151" s="12"/>
      <c r="B151" s="13" t="s">
        <v>9</v>
      </c>
      <c r="C151" s="14"/>
      <c r="D151" s="15"/>
      <c r="E151" s="15"/>
    </row>
    <row r="152" spans="1:7" x14ac:dyDescent="0.25">
      <c r="A152" s="8" t="s">
        <v>10</v>
      </c>
      <c r="B152" s="16" t="s">
        <v>11</v>
      </c>
      <c r="C152" s="17" t="s">
        <v>52</v>
      </c>
      <c r="D152" s="18" t="s">
        <v>88</v>
      </c>
      <c r="E152" s="17" t="s">
        <v>14</v>
      </c>
    </row>
    <row r="153" spans="1:7" x14ac:dyDescent="0.25">
      <c r="A153" s="19"/>
      <c r="B153" s="20" t="s">
        <v>15</v>
      </c>
      <c r="C153" s="21">
        <v>-0.72794170472831132</v>
      </c>
      <c r="D153" s="21">
        <v>-0.32231033260709063</v>
      </c>
      <c r="E153" s="22"/>
    </row>
    <row r="154" spans="1:7" x14ac:dyDescent="0.25">
      <c r="A154" s="8" t="s">
        <v>16</v>
      </c>
      <c r="B154" s="16" t="s">
        <v>11</v>
      </c>
      <c r="C154" s="17" t="s">
        <v>89</v>
      </c>
      <c r="D154" s="17" t="s">
        <v>79</v>
      </c>
      <c r="E154" s="17" t="s">
        <v>14</v>
      </c>
    </row>
    <row r="155" spans="1:7" x14ac:dyDescent="0.25">
      <c r="A155" s="19"/>
      <c r="B155" s="20" t="s">
        <v>15</v>
      </c>
      <c r="C155" s="21">
        <v>-0.27369232450942749</v>
      </c>
      <c r="D155" s="21">
        <v>-0.1140908038913655</v>
      </c>
      <c r="E155" s="22"/>
    </row>
    <row r="156" spans="1:7" x14ac:dyDescent="0.25">
      <c r="A156" s="8" t="s">
        <v>19</v>
      </c>
      <c r="B156" s="16" t="s">
        <v>11</v>
      </c>
      <c r="C156" s="17" t="s">
        <v>56</v>
      </c>
      <c r="D156" s="17" t="s">
        <v>243</v>
      </c>
      <c r="E156" s="17" t="s">
        <v>14</v>
      </c>
      <c r="F156" s="33">
        <f>(9540-9440)/9540</f>
        <v>1.0482180293501049E-2</v>
      </c>
      <c r="G156" s="33">
        <f>(10200-10090)/10200</f>
        <v>1.0784313725490196E-2</v>
      </c>
    </row>
    <row r="157" spans="1:7" x14ac:dyDescent="0.25">
      <c r="A157" s="19"/>
      <c r="B157" s="20" t="s">
        <v>15</v>
      </c>
      <c r="C157" s="21">
        <v>-5.5843210987507552E-2</v>
      </c>
      <c r="D157" s="21">
        <v>3.1380413689865438E-3</v>
      </c>
      <c r="E157" s="22"/>
    </row>
    <row r="158" spans="1:7" x14ac:dyDescent="0.25">
      <c r="A158" s="8" t="s">
        <v>22</v>
      </c>
      <c r="B158" s="16" t="s">
        <v>11</v>
      </c>
      <c r="C158" s="17" t="s">
        <v>90</v>
      </c>
      <c r="D158" s="17" t="s">
        <v>91</v>
      </c>
      <c r="E158" s="17" t="s">
        <v>14</v>
      </c>
    </row>
    <row r="159" spans="1:7" x14ac:dyDescent="0.25">
      <c r="A159" s="19"/>
      <c r="B159" s="20" t="s">
        <v>15</v>
      </c>
      <c r="C159" s="21">
        <v>0.29521826354717895</v>
      </c>
      <c r="D159" s="21">
        <v>6.3730249869462741E-2</v>
      </c>
      <c r="E159" s="22"/>
    </row>
    <row r="160" spans="1:7" ht="35.25" customHeight="1" x14ac:dyDescent="0.25">
      <c r="A160" s="90" t="s">
        <v>25</v>
      </c>
      <c r="B160" s="90"/>
      <c r="C160" s="90"/>
      <c r="D160" s="90"/>
      <c r="E160" s="90"/>
    </row>
    <row r="161" spans="1:6" x14ac:dyDescent="0.25">
      <c r="A161" s="5" t="s">
        <v>26</v>
      </c>
    </row>
    <row r="162" spans="1:6" x14ac:dyDescent="0.25">
      <c r="A162" s="5" t="s">
        <v>49</v>
      </c>
    </row>
    <row r="163" spans="1:6" x14ac:dyDescent="0.25">
      <c r="A163" s="5" t="s">
        <v>244</v>
      </c>
    </row>
    <row r="164" spans="1:6" x14ac:dyDescent="0.25">
      <c r="A164" s="5" t="s">
        <v>29</v>
      </c>
    </row>
    <row r="165" spans="1:6" x14ac:dyDescent="0.25">
      <c r="A165" s="5" t="s">
        <v>30</v>
      </c>
    </row>
    <row r="166" spans="1:6" x14ac:dyDescent="0.25">
      <c r="A166" s="91" t="s">
        <v>31</v>
      </c>
      <c r="B166" s="92"/>
      <c r="C166" s="92"/>
      <c r="D166" s="93"/>
      <c r="E166" s="28" t="b">
        <v>0</v>
      </c>
      <c r="F166" s="34" t="s">
        <v>234</v>
      </c>
    </row>
    <row r="167" spans="1:6" x14ac:dyDescent="0.25">
      <c r="A167" s="94" t="s">
        <v>32</v>
      </c>
      <c r="B167" s="94"/>
      <c r="C167" s="94"/>
      <c r="D167" s="94"/>
      <c r="E167" s="94"/>
    </row>
    <row r="168" spans="1:6" x14ac:dyDescent="0.25">
      <c r="A168" s="29" t="s">
        <v>33</v>
      </c>
      <c r="B168" s="29" t="s">
        <v>34</v>
      </c>
      <c r="C168" s="29" t="s">
        <v>35</v>
      </c>
      <c r="D168" s="30" t="s">
        <v>0</v>
      </c>
      <c r="E168" s="30" t="s">
        <v>1</v>
      </c>
    </row>
    <row r="169" spans="1:6" x14ac:dyDescent="0.25">
      <c r="A169" s="31" t="s">
        <v>36</v>
      </c>
      <c r="B169" s="24">
        <v>43130</v>
      </c>
      <c r="C169" s="24">
        <v>44957</v>
      </c>
      <c r="D169" s="25">
        <v>0.12899985298771027</v>
      </c>
      <c r="E169" s="32">
        <v>4</v>
      </c>
    </row>
    <row r="170" spans="1:6" x14ac:dyDescent="0.25">
      <c r="A170" s="31" t="s">
        <v>37</v>
      </c>
      <c r="B170" s="24">
        <v>43096</v>
      </c>
      <c r="C170" s="24">
        <v>44922</v>
      </c>
      <c r="D170" s="25">
        <v>0.12899494232886818</v>
      </c>
      <c r="E170" s="32">
        <v>4</v>
      </c>
    </row>
    <row r="171" spans="1:6" x14ac:dyDescent="0.25">
      <c r="A171" s="23" t="s">
        <v>38</v>
      </c>
      <c r="B171" s="24">
        <v>43067</v>
      </c>
      <c r="C171" s="24">
        <v>44894</v>
      </c>
      <c r="D171" s="25">
        <v>0.12887669818483111</v>
      </c>
      <c r="E171" s="32">
        <v>4</v>
      </c>
    </row>
    <row r="172" spans="1:6" x14ac:dyDescent="0.25">
      <c r="A172" s="23" t="s">
        <v>39</v>
      </c>
      <c r="B172" s="24">
        <v>43032</v>
      </c>
      <c r="C172" s="24">
        <v>44859</v>
      </c>
      <c r="D172" s="25">
        <v>0.12877473008517326</v>
      </c>
      <c r="E172" s="32">
        <v>4</v>
      </c>
    </row>
    <row r="173" spans="1:6" x14ac:dyDescent="0.25">
      <c r="A173" s="23" t="s">
        <v>40</v>
      </c>
      <c r="B173" s="24">
        <v>43004</v>
      </c>
      <c r="C173" s="24">
        <v>44831</v>
      </c>
      <c r="D173" s="25">
        <v>0.12811044153393406</v>
      </c>
      <c r="E173" s="32">
        <v>4</v>
      </c>
    </row>
    <row r="175" spans="1:6" x14ac:dyDescent="0.25">
      <c r="A175" s="102" t="s">
        <v>104</v>
      </c>
      <c r="B175" s="103"/>
      <c r="C175" s="103"/>
      <c r="D175" s="103"/>
      <c r="E175" s="103"/>
    </row>
    <row r="176" spans="1:6" x14ac:dyDescent="0.25">
      <c r="A176" s="1" t="s">
        <v>2</v>
      </c>
      <c r="B176" s="2"/>
      <c r="C176" s="107" t="s">
        <v>3</v>
      </c>
      <c r="D176" s="107" t="s">
        <v>4</v>
      </c>
      <c r="E176" s="107"/>
    </row>
    <row r="177" spans="1:7" x14ac:dyDescent="0.25">
      <c r="A177" s="3" t="s">
        <v>5</v>
      </c>
      <c r="B177" s="4"/>
      <c r="C177" s="108"/>
      <c r="D177" s="108"/>
      <c r="E177" s="108"/>
    </row>
    <row r="178" spans="1:7" x14ac:dyDescent="0.25">
      <c r="A178" s="6" t="s">
        <v>6</v>
      </c>
      <c r="B178" s="7"/>
      <c r="C178" s="109"/>
      <c r="D178" s="109"/>
      <c r="E178" s="109"/>
    </row>
    <row r="179" spans="1:7" x14ac:dyDescent="0.25">
      <c r="A179" s="8" t="s">
        <v>7</v>
      </c>
      <c r="B179" s="9" t="s">
        <v>8</v>
      </c>
      <c r="C179" s="10"/>
      <c r="D179" s="11"/>
      <c r="E179" s="11"/>
    </row>
    <row r="180" spans="1:7" x14ac:dyDescent="0.25">
      <c r="A180" s="12"/>
      <c r="B180" s="13" t="s">
        <v>9</v>
      </c>
      <c r="C180" s="14"/>
      <c r="D180" s="15"/>
      <c r="E180" s="15"/>
    </row>
    <row r="181" spans="1:7" x14ac:dyDescent="0.25">
      <c r="A181" s="8" t="s">
        <v>10</v>
      </c>
      <c r="B181" s="16" t="s">
        <v>11</v>
      </c>
      <c r="C181" s="17" t="s">
        <v>245</v>
      </c>
      <c r="D181" s="18" t="s">
        <v>96</v>
      </c>
      <c r="E181" s="17" t="s">
        <v>14</v>
      </c>
    </row>
    <row r="182" spans="1:7" x14ac:dyDescent="0.25">
      <c r="A182" s="19"/>
      <c r="B182" s="20" t="s">
        <v>15</v>
      </c>
      <c r="C182" s="21">
        <v>-0.81847686440290934</v>
      </c>
      <c r="D182" s="21">
        <v>-0.37219627848214631</v>
      </c>
      <c r="E182" s="22"/>
    </row>
    <row r="183" spans="1:7" x14ac:dyDescent="0.25">
      <c r="A183" s="8" t="s">
        <v>16</v>
      </c>
      <c r="B183" s="16" t="s">
        <v>11</v>
      </c>
      <c r="C183" s="17" t="s">
        <v>97</v>
      </c>
      <c r="D183" s="17" t="s">
        <v>98</v>
      </c>
      <c r="E183" s="17" t="s">
        <v>14</v>
      </c>
    </row>
    <row r="184" spans="1:7" x14ac:dyDescent="0.25">
      <c r="A184" s="19"/>
      <c r="B184" s="20" t="s">
        <v>15</v>
      </c>
      <c r="C184" s="21">
        <v>-0.25622516264378659</v>
      </c>
      <c r="D184" s="21">
        <v>-9.8805965155070896E-2</v>
      </c>
      <c r="E184" s="22"/>
    </row>
    <row r="185" spans="1:7" x14ac:dyDescent="0.25">
      <c r="A185" s="8" t="s">
        <v>19</v>
      </c>
      <c r="B185" s="16" t="s">
        <v>11</v>
      </c>
      <c r="C185" s="17" t="s">
        <v>156</v>
      </c>
      <c r="D185" s="17" t="s">
        <v>100</v>
      </c>
      <c r="E185" s="17" t="s">
        <v>14</v>
      </c>
      <c r="F185" s="33">
        <f>(9900-9850)/9900</f>
        <v>5.0505050505050509E-3</v>
      </c>
      <c r="G185" s="33">
        <f>(10310-10290)/10310</f>
        <v>1.9398642095053346E-3</v>
      </c>
    </row>
    <row r="186" spans="1:7" x14ac:dyDescent="0.25">
      <c r="A186" s="19"/>
      <c r="B186" s="20" t="s">
        <v>15</v>
      </c>
      <c r="C186" s="21">
        <v>-1.5214413246588121E-2</v>
      </c>
      <c r="D186" s="21">
        <v>9.6745360446623963E-3</v>
      </c>
      <c r="E186" s="22"/>
    </row>
    <row r="187" spans="1:7" x14ac:dyDescent="0.25">
      <c r="A187" s="8" t="s">
        <v>22</v>
      </c>
      <c r="B187" s="16" t="s">
        <v>11</v>
      </c>
      <c r="C187" s="17" t="s">
        <v>101</v>
      </c>
      <c r="D187" s="17" t="s">
        <v>102</v>
      </c>
      <c r="E187" s="17" t="s">
        <v>14</v>
      </c>
    </row>
    <row r="188" spans="1:7" x14ac:dyDescent="0.25">
      <c r="A188" s="19"/>
      <c r="B188" s="20" t="s">
        <v>15</v>
      </c>
      <c r="C188" s="21">
        <v>0.37578180975338404</v>
      </c>
      <c r="D188" s="21">
        <v>5.1070218517526023E-2</v>
      </c>
      <c r="E188" s="22"/>
    </row>
    <row r="189" spans="1:7" ht="33.75" customHeight="1" x14ac:dyDescent="0.25">
      <c r="A189" s="90" t="s">
        <v>25</v>
      </c>
      <c r="B189" s="90"/>
      <c r="C189" s="90"/>
      <c r="D189" s="90"/>
      <c r="E189" s="90"/>
    </row>
    <row r="190" spans="1:7" x14ac:dyDescent="0.25">
      <c r="A190" s="5" t="s">
        <v>26</v>
      </c>
    </row>
    <row r="191" spans="1:7" x14ac:dyDescent="0.25">
      <c r="A191" s="5" t="s">
        <v>49</v>
      </c>
    </row>
    <row r="192" spans="1:7" x14ac:dyDescent="0.25">
      <c r="A192" s="5" t="s">
        <v>103</v>
      </c>
    </row>
    <row r="193" spans="1:6" x14ac:dyDescent="0.25">
      <c r="A193" s="5" t="s">
        <v>29</v>
      </c>
    </row>
    <row r="194" spans="1:6" x14ac:dyDescent="0.25">
      <c r="A194" s="5" t="s">
        <v>51</v>
      </c>
    </row>
    <row r="195" spans="1:6" x14ac:dyDescent="0.25">
      <c r="A195" s="91" t="s">
        <v>31</v>
      </c>
      <c r="B195" s="92"/>
      <c r="C195" s="92"/>
      <c r="D195" s="93"/>
      <c r="E195" s="28" t="b">
        <v>0</v>
      </c>
      <c r="F195" s="34" t="s">
        <v>234</v>
      </c>
    </row>
    <row r="196" spans="1:6" x14ac:dyDescent="0.25">
      <c r="A196" s="94" t="s">
        <v>32</v>
      </c>
      <c r="B196" s="94"/>
      <c r="C196" s="94"/>
      <c r="D196" s="94"/>
      <c r="E196" s="94"/>
    </row>
    <row r="197" spans="1:6" x14ac:dyDescent="0.25">
      <c r="A197" s="29" t="s">
        <v>33</v>
      </c>
      <c r="B197" s="29" t="s">
        <v>34</v>
      </c>
      <c r="C197" s="29" t="s">
        <v>35</v>
      </c>
      <c r="D197" s="30" t="s">
        <v>0</v>
      </c>
      <c r="E197" s="30" t="s">
        <v>1</v>
      </c>
    </row>
    <row r="198" spans="1:6" x14ac:dyDescent="0.25">
      <c r="A198" s="31" t="s">
        <v>36</v>
      </c>
      <c r="B198" s="24">
        <v>43126</v>
      </c>
      <c r="C198" s="24">
        <v>44953</v>
      </c>
      <c r="D198" s="25">
        <v>0.14822741107076723</v>
      </c>
      <c r="E198" s="32">
        <v>4</v>
      </c>
    </row>
    <row r="199" spans="1:6" x14ac:dyDescent="0.25">
      <c r="A199" s="31" t="s">
        <v>37</v>
      </c>
      <c r="B199" s="24">
        <v>43098</v>
      </c>
      <c r="C199" s="24">
        <v>44925</v>
      </c>
      <c r="D199" s="25">
        <v>0.14797917483434578</v>
      </c>
      <c r="E199" s="32">
        <v>4</v>
      </c>
    </row>
    <row r="200" spans="1:6" x14ac:dyDescent="0.25">
      <c r="A200" s="23" t="s">
        <v>38</v>
      </c>
      <c r="B200" s="24">
        <v>43063</v>
      </c>
      <c r="C200" s="24">
        <v>44890</v>
      </c>
      <c r="D200" s="25">
        <v>0.14789127478002434</v>
      </c>
      <c r="E200" s="32">
        <v>4</v>
      </c>
    </row>
    <row r="201" spans="1:6" x14ac:dyDescent="0.25">
      <c r="A201" s="23" t="s">
        <v>39</v>
      </c>
      <c r="B201" s="24">
        <v>43035</v>
      </c>
      <c r="C201" s="24">
        <v>44862</v>
      </c>
      <c r="D201" s="25">
        <v>0.14788832297156793</v>
      </c>
      <c r="E201" s="32">
        <v>4</v>
      </c>
    </row>
    <row r="202" spans="1:6" x14ac:dyDescent="0.25">
      <c r="A202" s="23" t="s">
        <v>40</v>
      </c>
      <c r="B202" s="24">
        <v>43007</v>
      </c>
      <c r="C202" s="24">
        <v>44834</v>
      </c>
      <c r="D202" s="25">
        <v>0.14782215313437488</v>
      </c>
      <c r="E202" s="32">
        <v>4</v>
      </c>
    </row>
    <row r="204" spans="1:6" x14ac:dyDescent="0.25">
      <c r="A204" s="102" t="s">
        <v>116</v>
      </c>
      <c r="B204" s="103"/>
      <c r="C204" s="103"/>
      <c r="D204" s="103"/>
      <c r="E204" s="103"/>
    </row>
    <row r="205" spans="1:6" x14ac:dyDescent="0.25">
      <c r="A205" s="1" t="s">
        <v>74</v>
      </c>
      <c r="B205" s="2"/>
      <c r="C205" s="107" t="s">
        <v>3</v>
      </c>
      <c r="D205" s="107" t="s">
        <v>75</v>
      </c>
      <c r="E205" s="107"/>
    </row>
    <row r="206" spans="1:6" x14ac:dyDescent="0.25">
      <c r="A206" s="3" t="s">
        <v>5</v>
      </c>
      <c r="B206" s="4"/>
      <c r="C206" s="108"/>
      <c r="D206" s="108"/>
      <c r="E206" s="108"/>
    </row>
    <row r="207" spans="1:6" x14ac:dyDescent="0.25">
      <c r="A207" s="6" t="s">
        <v>6</v>
      </c>
      <c r="B207" s="7"/>
      <c r="C207" s="109"/>
      <c r="D207" s="109"/>
      <c r="E207" s="109"/>
    </row>
    <row r="208" spans="1:6" x14ac:dyDescent="0.25">
      <c r="A208" s="8" t="s">
        <v>7</v>
      </c>
      <c r="B208" s="9" t="s">
        <v>76</v>
      </c>
      <c r="C208" s="10"/>
      <c r="D208" s="11"/>
      <c r="E208" s="11"/>
    </row>
    <row r="209" spans="1:7" x14ac:dyDescent="0.25">
      <c r="A209" s="12"/>
      <c r="B209" s="13" t="s">
        <v>9</v>
      </c>
      <c r="C209" s="14"/>
      <c r="D209" s="15"/>
      <c r="E209" s="15"/>
    </row>
    <row r="210" spans="1:7" x14ac:dyDescent="0.25">
      <c r="A210" s="8" t="s">
        <v>10</v>
      </c>
      <c r="B210" s="16" t="s">
        <v>11</v>
      </c>
      <c r="C210" s="17" t="s">
        <v>106</v>
      </c>
      <c r="D210" s="18" t="s">
        <v>107</v>
      </c>
      <c r="E210" s="17" t="s">
        <v>14</v>
      </c>
    </row>
    <row r="211" spans="1:7" x14ac:dyDescent="0.25">
      <c r="A211" s="19"/>
      <c r="B211" s="20" t="s">
        <v>15</v>
      </c>
      <c r="C211" s="21">
        <v>-0.7927567993949024</v>
      </c>
      <c r="D211" s="21">
        <v>-0.27990025161114129</v>
      </c>
      <c r="E211" s="22"/>
    </row>
    <row r="212" spans="1:7" x14ac:dyDescent="0.25">
      <c r="A212" s="8" t="s">
        <v>16</v>
      </c>
      <c r="B212" s="16" t="s">
        <v>11</v>
      </c>
      <c r="C212" s="17" t="s">
        <v>108</v>
      </c>
      <c r="D212" s="17" t="s">
        <v>246</v>
      </c>
      <c r="E212" s="17" t="s">
        <v>14</v>
      </c>
    </row>
    <row r="213" spans="1:7" x14ac:dyDescent="0.25">
      <c r="A213" s="19"/>
      <c r="B213" s="20" t="s">
        <v>15</v>
      </c>
      <c r="C213" s="21">
        <v>-0.32728281718066421</v>
      </c>
      <c r="D213" s="21">
        <v>-4.3116994856378543E-2</v>
      </c>
      <c r="E213" s="22"/>
    </row>
    <row r="214" spans="1:7" x14ac:dyDescent="0.25">
      <c r="A214" s="8" t="s">
        <v>19</v>
      </c>
      <c r="B214" s="16" t="s">
        <v>11</v>
      </c>
      <c r="C214" s="17" t="s">
        <v>247</v>
      </c>
      <c r="D214" s="17" t="s">
        <v>248</v>
      </c>
      <c r="E214" s="17" t="s">
        <v>14</v>
      </c>
      <c r="F214" s="33">
        <f>(11390-11180)/11390</f>
        <v>1.8437225636523266E-2</v>
      </c>
      <c r="G214" s="33">
        <f>(15460-14910)/15460</f>
        <v>3.5575679172056923E-2</v>
      </c>
    </row>
    <row r="215" spans="1:7" x14ac:dyDescent="0.25">
      <c r="A215" s="19"/>
      <c r="B215" s="20" t="s">
        <v>15</v>
      </c>
      <c r="C215" s="21">
        <v>0.11836162372023873</v>
      </c>
      <c r="D215" s="21">
        <v>8.3140076313386047E-2</v>
      </c>
      <c r="E215" s="22"/>
    </row>
    <row r="216" spans="1:7" x14ac:dyDescent="0.25">
      <c r="A216" s="8" t="s">
        <v>22</v>
      </c>
      <c r="B216" s="16" t="s">
        <v>11</v>
      </c>
      <c r="C216" s="17" t="s">
        <v>112</v>
      </c>
      <c r="D216" s="17" t="s">
        <v>113</v>
      </c>
      <c r="E216" s="17" t="s">
        <v>14</v>
      </c>
    </row>
    <row r="217" spans="1:7" x14ac:dyDescent="0.25">
      <c r="A217" s="19"/>
      <c r="B217" s="20" t="s">
        <v>15</v>
      </c>
      <c r="C217" s="21">
        <v>1.0786521931687743</v>
      </c>
      <c r="D217" s="21">
        <v>0.21357726864154336</v>
      </c>
      <c r="E217" s="22"/>
    </row>
    <row r="218" spans="1:7" ht="36" customHeight="1" x14ac:dyDescent="0.25">
      <c r="A218" s="90" t="s">
        <v>25</v>
      </c>
      <c r="B218" s="90"/>
      <c r="C218" s="90"/>
      <c r="D218" s="90"/>
      <c r="E218" s="90"/>
    </row>
    <row r="219" spans="1:7" x14ac:dyDescent="0.25">
      <c r="A219" s="5" t="s">
        <v>26</v>
      </c>
    </row>
    <row r="220" spans="1:7" x14ac:dyDescent="0.25">
      <c r="A220" s="5" t="s">
        <v>249</v>
      </c>
    </row>
    <row r="221" spans="1:7" x14ac:dyDescent="0.25">
      <c r="A221" s="5" t="s">
        <v>250</v>
      </c>
    </row>
    <row r="222" spans="1:7" x14ac:dyDescent="0.25">
      <c r="A222" s="5" t="s">
        <v>115</v>
      </c>
    </row>
    <row r="223" spans="1:7" x14ac:dyDescent="0.25">
      <c r="A223" s="5" t="s">
        <v>30</v>
      </c>
    </row>
    <row r="224" spans="1:7" x14ac:dyDescent="0.25">
      <c r="A224" s="91" t="s">
        <v>31</v>
      </c>
      <c r="B224" s="92"/>
      <c r="C224" s="92"/>
      <c r="D224" s="93"/>
      <c r="E224" s="28" t="b">
        <v>0</v>
      </c>
      <c r="F224" s="34" t="s">
        <v>234</v>
      </c>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24">
        <v>43131</v>
      </c>
      <c r="C227" s="24">
        <v>44957</v>
      </c>
      <c r="D227" s="25">
        <v>0.17260852894709308</v>
      </c>
      <c r="E227" s="32">
        <v>4</v>
      </c>
    </row>
    <row r="228" spans="1:5" x14ac:dyDescent="0.25">
      <c r="A228" s="31" t="s">
        <v>37</v>
      </c>
      <c r="B228" s="24">
        <v>43098</v>
      </c>
      <c r="C228" s="24">
        <v>44925</v>
      </c>
      <c r="D228" s="25">
        <v>0.17246744407660408</v>
      </c>
      <c r="E228" s="32">
        <v>4</v>
      </c>
    </row>
    <row r="229" spans="1:5" x14ac:dyDescent="0.25">
      <c r="A229" s="23" t="s">
        <v>38</v>
      </c>
      <c r="B229" s="24">
        <v>43069</v>
      </c>
      <c r="C229" s="24">
        <v>44895</v>
      </c>
      <c r="D229" s="25">
        <v>0.17216464528616041</v>
      </c>
      <c r="E229" s="32">
        <v>4</v>
      </c>
    </row>
    <row r="230" spans="1:5" x14ac:dyDescent="0.25">
      <c r="A230" s="23" t="s">
        <v>39</v>
      </c>
      <c r="B230" s="24">
        <v>43039</v>
      </c>
      <c r="C230" s="24">
        <v>44865</v>
      </c>
      <c r="D230" s="25">
        <v>0.17153450161264167</v>
      </c>
      <c r="E230" s="32">
        <v>4</v>
      </c>
    </row>
    <row r="231" spans="1:5" x14ac:dyDescent="0.25">
      <c r="A231" s="23" t="s">
        <v>40</v>
      </c>
      <c r="B231" s="24">
        <v>43007</v>
      </c>
      <c r="C231" s="24">
        <v>44834</v>
      </c>
      <c r="D231" s="25">
        <v>0.17083695690637149</v>
      </c>
      <c r="E231" s="32">
        <v>4</v>
      </c>
    </row>
    <row r="233" spans="1:5" x14ac:dyDescent="0.25">
      <c r="A233" s="102" t="s">
        <v>127</v>
      </c>
      <c r="B233" s="103"/>
      <c r="C233" s="103"/>
      <c r="D233" s="103"/>
      <c r="E233" s="103"/>
    </row>
    <row r="234" spans="1:5" x14ac:dyDescent="0.25">
      <c r="A234" s="1" t="s">
        <v>74</v>
      </c>
      <c r="B234" s="2"/>
      <c r="C234" s="107" t="s">
        <v>3</v>
      </c>
      <c r="D234" s="107" t="s">
        <v>75</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76</v>
      </c>
      <c r="C237" s="10"/>
      <c r="D237" s="11"/>
      <c r="E237" s="11"/>
    </row>
    <row r="238" spans="1:5" x14ac:dyDescent="0.25">
      <c r="A238" s="12"/>
      <c r="B238" s="13" t="s">
        <v>9</v>
      </c>
      <c r="C238" s="14"/>
      <c r="D238" s="15"/>
      <c r="E238" s="15"/>
    </row>
    <row r="239" spans="1:5" x14ac:dyDescent="0.25">
      <c r="A239" s="8" t="s">
        <v>10</v>
      </c>
      <c r="B239" s="16" t="s">
        <v>11</v>
      </c>
      <c r="C239" s="17" t="s">
        <v>117</v>
      </c>
      <c r="D239" s="18" t="s">
        <v>118</v>
      </c>
      <c r="E239" s="17" t="s">
        <v>14</v>
      </c>
    </row>
    <row r="240" spans="1:5" x14ac:dyDescent="0.25">
      <c r="A240" s="19"/>
      <c r="B240" s="20" t="s">
        <v>15</v>
      </c>
      <c r="C240" s="21">
        <v>-0.87179140979968828</v>
      </c>
      <c r="D240" s="21">
        <v>-0.32231670670159507</v>
      </c>
      <c r="E240" s="22"/>
    </row>
    <row r="241" spans="1:5" x14ac:dyDescent="0.25">
      <c r="A241" s="8" t="s">
        <v>16</v>
      </c>
      <c r="B241" s="16" t="s">
        <v>11</v>
      </c>
      <c r="C241" s="17" t="s">
        <v>119</v>
      </c>
      <c r="D241" s="17" t="s">
        <v>120</v>
      </c>
      <c r="E241" s="17" t="s">
        <v>14</v>
      </c>
    </row>
    <row r="242" spans="1:5" x14ac:dyDescent="0.25">
      <c r="A242" s="19"/>
      <c r="B242" s="20" t="s">
        <v>15</v>
      </c>
      <c r="C242" s="21">
        <v>-0.35109702057223935</v>
      </c>
      <c r="D242" s="21">
        <v>-9.0910378288848404E-2</v>
      </c>
      <c r="E242" s="22"/>
    </row>
    <row r="243" spans="1:5" x14ac:dyDescent="0.25">
      <c r="A243" s="8" t="s">
        <v>19</v>
      </c>
      <c r="B243" s="16" t="s">
        <v>11</v>
      </c>
      <c r="C243" s="17" t="s">
        <v>251</v>
      </c>
      <c r="D243" s="17" t="s">
        <v>252</v>
      </c>
      <c r="E243" s="17" t="s">
        <v>14</v>
      </c>
    </row>
    <row r="244" spans="1:5" x14ac:dyDescent="0.25">
      <c r="A244" s="19"/>
      <c r="B244" s="20" t="s">
        <v>15</v>
      </c>
      <c r="C244" s="21">
        <v>7.7540610798028098E-3</v>
      </c>
      <c r="D244" s="21">
        <v>1.101293958043903E-2</v>
      </c>
      <c r="E244" s="22"/>
    </row>
    <row r="245" spans="1:5" x14ac:dyDescent="0.25">
      <c r="A245" s="8" t="s">
        <v>22</v>
      </c>
      <c r="B245" s="16" t="s">
        <v>11</v>
      </c>
      <c r="C245" s="17" t="s">
        <v>123</v>
      </c>
      <c r="D245" s="17" t="s">
        <v>124</v>
      </c>
      <c r="E245" s="17" t="s">
        <v>14</v>
      </c>
    </row>
    <row r="246" spans="1:5" x14ac:dyDescent="0.25">
      <c r="A246" s="19"/>
      <c r="B246" s="20" t="s">
        <v>15</v>
      </c>
      <c r="C246" s="21">
        <v>0.59567629485593065</v>
      </c>
      <c r="D246" s="21">
        <v>0.10572603471111219</v>
      </c>
      <c r="E246" s="22"/>
    </row>
    <row r="247" spans="1:5" ht="36.75" customHeight="1" x14ac:dyDescent="0.25">
      <c r="A247" s="90" t="s">
        <v>25</v>
      </c>
      <c r="B247" s="90"/>
      <c r="C247" s="90"/>
      <c r="D247" s="90"/>
      <c r="E247" s="90"/>
    </row>
    <row r="248" spans="1:5" x14ac:dyDescent="0.25">
      <c r="A248" s="5" t="s">
        <v>26</v>
      </c>
    </row>
    <row r="249" spans="1:5" x14ac:dyDescent="0.25">
      <c r="A249" s="5" t="s">
        <v>85</v>
      </c>
    </row>
    <row r="250" spans="1:5" x14ac:dyDescent="0.25">
      <c r="A250" s="5" t="s">
        <v>253</v>
      </c>
    </row>
    <row r="251" spans="1:5" x14ac:dyDescent="0.25">
      <c r="A251" s="5" t="s">
        <v>126</v>
      </c>
    </row>
    <row r="252" spans="1:5" x14ac:dyDescent="0.25">
      <c r="A252" s="5" t="s">
        <v>30</v>
      </c>
    </row>
    <row r="253" spans="1:5" x14ac:dyDescent="0.25">
      <c r="A253" s="91" t="s">
        <v>31</v>
      </c>
      <c r="B253" s="92"/>
      <c r="C253" s="92"/>
      <c r="D253" s="93"/>
      <c r="E253" s="28" t="b">
        <v>0</v>
      </c>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24">
        <v>43131</v>
      </c>
      <c r="C256" s="24">
        <v>44957</v>
      </c>
      <c r="D256" s="25">
        <v>0.20739629311627003</v>
      </c>
      <c r="E256" s="32">
        <v>5</v>
      </c>
    </row>
    <row r="257" spans="1:5" x14ac:dyDescent="0.25">
      <c r="A257" s="31" t="s">
        <v>37</v>
      </c>
      <c r="B257" s="24">
        <v>43098</v>
      </c>
      <c r="C257" s="24">
        <v>44925</v>
      </c>
      <c r="D257" s="25">
        <v>0.20677811267506932</v>
      </c>
      <c r="E257" s="32">
        <v>5</v>
      </c>
    </row>
    <row r="258" spans="1:5" x14ac:dyDescent="0.25">
      <c r="A258" s="23" t="s">
        <v>38</v>
      </c>
      <c r="B258" s="24">
        <v>43069</v>
      </c>
      <c r="C258" s="24">
        <v>44895</v>
      </c>
      <c r="D258" s="25">
        <v>0.2057554010649599</v>
      </c>
      <c r="E258" s="32">
        <v>5</v>
      </c>
    </row>
    <row r="259" spans="1:5" x14ac:dyDescent="0.25">
      <c r="A259" s="23" t="s">
        <v>39</v>
      </c>
      <c r="B259" s="24">
        <v>43039</v>
      </c>
      <c r="C259" s="24">
        <v>44865</v>
      </c>
      <c r="D259" s="25">
        <v>0.20474979981068023</v>
      </c>
      <c r="E259" s="32">
        <v>5</v>
      </c>
    </row>
    <row r="260" spans="1:5" x14ac:dyDescent="0.25">
      <c r="A260" s="23" t="s">
        <v>40</v>
      </c>
      <c r="B260" s="24">
        <v>43007</v>
      </c>
      <c r="C260" s="24">
        <v>44834</v>
      </c>
      <c r="D260" s="25">
        <v>0.20242273152876242</v>
      </c>
      <c r="E260" s="32">
        <v>5</v>
      </c>
    </row>
    <row r="262" spans="1:5" x14ac:dyDescent="0.25">
      <c r="A262" s="102" t="s">
        <v>141</v>
      </c>
      <c r="B262" s="103"/>
      <c r="C262" s="103"/>
      <c r="D262" s="103"/>
      <c r="E262" s="103"/>
    </row>
    <row r="263" spans="1:5" x14ac:dyDescent="0.25">
      <c r="A263" s="1" t="s">
        <v>128</v>
      </c>
      <c r="B263" s="2"/>
      <c r="C263" s="107" t="s">
        <v>3</v>
      </c>
      <c r="D263" s="107" t="s">
        <v>129</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8" t="s">
        <v>7</v>
      </c>
      <c r="B266" s="9" t="s">
        <v>130</v>
      </c>
      <c r="C266" s="10"/>
      <c r="D266" s="11"/>
      <c r="E266" s="11"/>
    </row>
    <row r="267" spans="1:5" x14ac:dyDescent="0.25">
      <c r="A267" s="12"/>
      <c r="B267" s="13" t="s">
        <v>9</v>
      </c>
      <c r="C267" s="14"/>
      <c r="D267" s="15"/>
      <c r="E267" s="15"/>
    </row>
    <row r="268" spans="1:5" x14ac:dyDescent="0.25">
      <c r="A268" s="8" t="s">
        <v>10</v>
      </c>
      <c r="B268" s="16" t="s">
        <v>11</v>
      </c>
      <c r="C268" s="17" t="s">
        <v>67</v>
      </c>
      <c r="D268" s="18" t="s">
        <v>131</v>
      </c>
      <c r="E268" s="17" t="s">
        <v>14</v>
      </c>
    </row>
    <row r="269" spans="1:5" x14ac:dyDescent="0.25">
      <c r="A269" s="19"/>
      <c r="B269" s="20" t="s">
        <v>15</v>
      </c>
      <c r="C269" s="21">
        <v>-0.25492288557234977</v>
      </c>
      <c r="D269" s="21">
        <v>-8.7774659899848784E-2</v>
      </c>
      <c r="E269" s="22"/>
    </row>
    <row r="270" spans="1:5" x14ac:dyDescent="0.25">
      <c r="A270" s="8" t="s">
        <v>16</v>
      </c>
      <c r="B270" s="16" t="s">
        <v>11</v>
      </c>
      <c r="C270" s="17" t="s">
        <v>132</v>
      </c>
      <c r="D270" s="17" t="s">
        <v>133</v>
      </c>
      <c r="E270" s="17" t="s">
        <v>14</v>
      </c>
    </row>
    <row r="271" spans="1:5" x14ac:dyDescent="0.25">
      <c r="A271" s="19"/>
      <c r="B271" s="20" t="s">
        <v>15</v>
      </c>
      <c r="C271" s="21">
        <v>-5.5390874106651999E-2</v>
      </c>
      <c r="D271" s="21">
        <v>-2.73541368948228E-2</v>
      </c>
      <c r="E271" s="22"/>
    </row>
    <row r="272" spans="1:5" x14ac:dyDescent="0.25">
      <c r="A272" s="8" t="s">
        <v>19</v>
      </c>
      <c r="B272" s="16" t="s">
        <v>11</v>
      </c>
      <c r="C272" s="17" t="s">
        <v>254</v>
      </c>
      <c r="D272" s="17" t="s">
        <v>121</v>
      </c>
      <c r="E272" s="17" t="s">
        <v>14</v>
      </c>
    </row>
    <row r="273" spans="1:5" x14ac:dyDescent="0.25">
      <c r="A273" s="19"/>
      <c r="B273" s="20" t="s">
        <v>15</v>
      </c>
      <c r="C273" s="21">
        <v>1.3167970700846965E-3</v>
      </c>
      <c r="D273" s="21">
        <v>6.4576734558436932E-3</v>
      </c>
      <c r="E273" s="22"/>
    </row>
    <row r="274" spans="1:5" x14ac:dyDescent="0.25">
      <c r="A274" s="8" t="s">
        <v>22</v>
      </c>
      <c r="B274" s="16" t="s">
        <v>11</v>
      </c>
      <c r="C274" s="17" t="s">
        <v>136</v>
      </c>
      <c r="D274" s="17" t="s">
        <v>137</v>
      </c>
      <c r="E274" s="17" t="s">
        <v>14</v>
      </c>
    </row>
    <row r="275" spans="1:5" x14ac:dyDescent="0.25">
      <c r="A275" s="19"/>
      <c r="B275" s="20" t="s">
        <v>15</v>
      </c>
      <c r="C275" s="21">
        <v>6.0768910808723042E-2</v>
      </c>
      <c r="D275" s="21">
        <v>3.2275509174063854E-2</v>
      </c>
      <c r="E275" s="22"/>
    </row>
    <row r="276" spans="1:5" ht="33.75" customHeight="1" x14ac:dyDescent="0.25">
      <c r="A276" s="90" t="s">
        <v>25</v>
      </c>
      <c r="B276" s="90"/>
      <c r="C276" s="90"/>
      <c r="D276" s="90"/>
      <c r="E276" s="90"/>
    </row>
    <row r="277" spans="1:5" x14ac:dyDescent="0.25">
      <c r="A277" s="5" t="s">
        <v>26</v>
      </c>
    </row>
    <row r="278" spans="1:5" x14ac:dyDescent="0.25">
      <c r="A278" s="5" t="s">
        <v>138</v>
      </c>
    </row>
    <row r="279" spans="1:5" x14ac:dyDescent="0.25">
      <c r="A279" s="5" t="s">
        <v>255</v>
      </c>
    </row>
    <row r="280" spans="1:5" x14ac:dyDescent="0.25">
      <c r="A280" s="5" t="s">
        <v>140</v>
      </c>
    </row>
    <row r="281" spans="1:5" x14ac:dyDescent="0.25">
      <c r="A281" s="5" t="s">
        <v>51</v>
      </c>
    </row>
    <row r="282" spans="1:5" x14ac:dyDescent="0.25">
      <c r="A282" s="91" t="s">
        <v>31</v>
      </c>
      <c r="B282" s="92"/>
      <c r="C282" s="92"/>
      <c r="D282" s="93"/>
      <c r="E282" s="28" t="b">
        <v>0</v>
      </c>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24">
        <v>43126</v>
      </c>
      <c r="C285" s="24">
        <v>44953</v>
      </c>
      <c r="D285" s="25">
        <v>2.6740755395303604E-2</v>
      </c>
      <c r="E285" s="32">
        <v>2</v>
      </c>
    </row>
    <row r="286" spans="1:5" x14ac:dyDescent="0.25">
      <c r="A286" s="31" t="s">
        <v>37</v>
      </c>
      <c r="B286" s="24">
        <v>43098</v>
      </c>
      <c r="C286" s="24">
        <v>44925</v>
      </c>
      <c r="D286" s="25">
        <v>2.6710786807214677E-2</v>
      </c>
      <c r="E286" s="32">
        <v>2</v>
      </c>
    </row>
    <row r="287" spans="1:5" x14ac:dyDescent="0.25">
      <c r="A287" s="23" t="s">
        <v>38</v>
      </c>
      <c r="B287" s="24">
        <v>43063</v>
      </c>
      <c r="C287" s="24">
        <v>44890</v>
      </c>
      <c r="D287" s="25">
        <v>2.6681842748086815E-2</v>
      </c>
      <c r="E287" s="32">
        <v>2</v>
      </c>
    </row>
    <row r="288" spans="1:5" x14ac:dyDescent="0.25">
      <c r="A288" s="23" t="s">
        <v>39</v>
      </c>
      <c r="B288" s="24">
        <v>43035</v>
      </c>
      <c r="C288" s="24">
        <v>44862</v>
      </c>
      <c r="D288" s="25">
        <v>2.6603669642614812E-2</v>
      </c>
      <c r="E288" s="32">
        <v>2</v>
      </c>
    </row>
    <row r="289" spans="1:5" x14ac:dyDescent="0.25">
      <c r="A289" s="23" t="s">
        <v>40</v>
      </c>
      <c r="B289" s="24">
        <v>43007</v>
      </c>
      <c r="C289" s="24">
        <v>44834</v>
      </c>
      <c r="D289" s="25">
        <v>2.647396154740346E-2</v>
      </c>
      <c r="E289" s="32">
        <v>2</v>
      </c>
    </row>
    <row r="291" spans="1:5" x14ac:dyDescent="0.25">
      <c r="A291" s="102" t="s">
        <v>151</v>
      </c>
      <c r="B291" s="103"/>
      <c r="C291" s="103"/>
      <c r="D291" s="103"/>
      <c r="E291" s="103"/>
    </row>
    <row r="292" spans="1:5" x14ac:dyDescent="0.25">
      <c r="A292" s="1" t="s">
        <v>74</v>
      </c>
      <c r="B292" s="2"/>
      <c r="C292" s="107" t="s">
        <v>3</v>
      </c>
      <c r="D292" s="107" t="s">
        <v>75</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8" t="s">
        <v>7</v>
      </c>
      <c r="B295" s="9" t="s">
        <v>76</v>
      </c>
      <c r="C295" s="10"/>
      <c r="D295" s="11"/>
      <c r="E295" s="11"/>
    </row>
    <row r="296" spans="1:5" x14ac:dyDescent="0.25">
      <c r="A296" s="12"/>
      <c r="B296" s="13" t="s">
        <v>9</v>
      </c>
      <c r="C296" s="14"/>
      <c r="D296" s="15"/>
      <c r="E296" s="15"/>
    </row>
    <row r="297" spans="1:5" x14ac:dyDescent="0.25">
      <c r="A297" s="8" t="s">
        <v>10</v>
      </c>
      <c r="B297" s="16" t="s">
        <v>11</v>
      </c>
      <c r="C297" s="17" t="s">
        <v>142</v>
      </c>
      <c r="D297" s="18" t="s">
        <v>143</v>
      </c>
      <c r="E297" s="17" t="s">
        <v>14</v>
      </c>
    </row>
    <row r="298" spans="1:5" x14ac:dyDescent="0.25">
      <c r="A298" s="19"/>
      <c r="B298" s="20" t="s">
        <v>15</v>
      </c>
      <c r="C298" s="21">
        <v>-0.56433132268087194</v>
      </c>
      <c r="D298" s="21">
        <v>-0.1843107708738283</v>
      </c>
      <c r="E298" s="22"/>
    </row>
    <row r="299" spans="1:5" x14ac:dyDescent="0.25">
      <c r="A299" s="8" t="s">
        <v>16</v>
      </c>
      <c r="B299" s="16" t="s">
        <v>11</v>
      </c>
      <c r="C299" s="17" t="s">
        <v>144</v>
      </c>
      <c r="D299" s="17" t="s">
        <v>256</v>
      </c>
      <c r="E299" s="17" t="s">
        <v>14</v>
      </c>
    </row>
    <row r="300" spans="1:5" x14ac:dyDescent="0.25">
      <c r="A300" s="19"/>
      <c r="B300" s="20" t="s">
        <v>15</v>
      </c>
      <c r="C300" s="21">
        <v>-0.19285172253831806</v>
      </c>
      <c r="D300" s="21">
        <v>-2.6269328244171608E-2</v>
      </c>
      <c r="E300" s="22"/>
    </row>
    <row r="301" spans="1:5" x14ac:dyDescent="0.25">
      <c r="A301" s="8" t="s">
        <v>19</v>
      </c>
      <c r="B301" s="16" t="s">
        <v>11</v>
      </c>
      <c r="C301" s="17" t="s">
        <v>257</v>
      </c>
      <c r="D301" s="17" t="s">
        <v>258</v>
      </c>
      <c r="E301" s="17" t="s">
        <v>14</v>
      </c>
    </row>
    <row r="302" spans="1:5" x14ac:dyDescent="0.25">
      <c r="A302" s="19"/>
      <c r="B302" s="20" t="s">
        <v>15</v>
      </c>
      <c r="C302" s="21">
        <v>7.3235853035327203E-2</v>
      </c>
      <c r="D302" s="21">
        <v>9.5229568265834175E-2</v>
      </c>
      <c r="E302" s="22"/>
    </row>
    <row r="303" spans="1:5" x14ac:dyDescent="0.25">
      <c r="A303" s="8" t="s">
        <v>22</v>
      </c>
      <c r="B303" s="16" t="s">
        <v>11</v>
      </c>
      <c r="C303" s="17" t="s">
        <v>148</v>
      </c>
      <c r="D303" s="17" t="s">
        <v>149</v>
      </c>
      <c r="E303" s="17" t="s">
        <v>14</v>
      </c>
    </row>
    <row r="304" spans="1:5" x14ac:dyDescent="0.25">
      <c r="A304" s="19"/>
      <c r="B304" s="20" t="s">
        <v>15</v>
      </c>
      <c r="C304" s="21">
        <v>0.53675078348145733</v>
      </c>
      <c r="D304" s="21">
        <v>0.14482330262176579</v>
      </c>
      <c r="E304" s="22"/>
    </row>
    <row r="305" spans="1:5" ht="36" customHeight="1" x14ac:dyDescent="0.25">
      <c r="A305" s="90" t="s">
        <v>25</v>
      </c>
      <c r="B305" s="90"/>
      <c r="C305" s="90"/>
      <c r="D305" s="90"/>
      <c r="E305" s="90"/>
    </row>
    <row r="306" spans="1:5" x14ac:dyDescent="0.25">
      <c r="A306" s="5" t="s">
        <v>26</v>
      </c>
    </row>
    <row r="307" spans="1:5" x14ac:dyDescent="0.25">
      <c r="A307" s="5" t="s">
        <v>249</v>
      </c>
    </row>
    <row r="308" spans="1:5" x14ac:dyDescent="0.25">
      <c r="A308" s="5" t="s">
        <v>250</v>
      </c>
    </row>
    <row r="309" spans="1:5" x14ac:dyDescent="0.25">
      <c r="A309" s="5" t="s">
        <v>150</v>
      </c>
    </row>
    <row r="310" spans="1:5" x14ac:dyDescent="0.25">
      <c r="A310" s="5" t="s">
        <v>30</v>
      </c>
    </row>
    <row r="311" spans="1:5" x14ac:dyDescent="0.25">
      <c r="A311" s="91" t="s">
        <v>31</v>
      </c>
      <c r="B311" s="92"/>
      <c r="C311" s="92"/>
      <c r="D311" s="93"/>
      <c r="E311" s="28" t="b">
        <v>0</v>
      </c>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24">
        <v>43910</v>
      </c>
      <c r="C314" s="24">
        <v>44957</v>
      </c>
      <c r="D314" s="25">
        <v>0.17666931468596081</v>
      </c>
      <c r="E314" s="32">
        <v>4</v>
      </c>
    </row>
    <row r="315" spans="1:5" x14ac:dyDescent="0.25">
      <c r="A315" s="31" t="s">
        <v>37</v>
      </c>
      <c r="B315" s="24">
        <v>43910</v>
      </c>
      <c r="C315" s="24">
        <v>44925</v>
      </c>
      <c r="D315" s="25">
        <v>0.17771411332721862</v>
      </c>
      <c r="E315" s="32">
        <v>4</v>
      </c>
    </row>
    <row r="316" spans="1:5" x14ac:dyDescent="0.25">
      <c r="A316" s="23" t="s">
        <v>38</v>
      </c>
      <c r="B316" s="24">
        <v>43910</v>
      </c>
      <c r="C316" s="24">
        <v>44895</v>
      </c>
      <c r="D316" s="25">
        <v>0.17870222487620868</v>
      </c>
      <c r="E316" s="32">
        <v>4</v>
      </c>
    </row>
    <row r="317" spans="1:5" x14ac:dyDescent="0.25">
      <c r="A317" s="23" t="s">
        <v>39</v>
      </c>
      <c r="B317" s="24">
        <v>43910</v>
      </c>
      <c r="C317" s="24">
        <v>44865</v>
      </c>
      <c r="D317" s="25">
        <v>0.17838350074725953</v>
      </c>
      <c r="E317" s="32">
        <v>4</v>
      </c>
    </row>
    <row r="318" spans="1:5" x14ac:dyDescent="0.25">
      <c r="A318" s="23" t="s">
        <v>40</v>
      </c>
      <c r="B318" s="24">
        <v>43910</v>
      </c>
      <c r="C318" s="24">
        <v>44834</v>
      </c>
      <c r="D318" s="25">
        <v>0.1784888893945149</v>
      </c>
      <c r="E318" s="32">
        <v>4</v>
      </c>
    </row>
    <row r="320" spans="1:5" x14ac:dyDescent="0.25">
      <c r="A320" s="102" t="s">
        <v>162</v>
      </c>
      <c r="B320" s="103"/>
      <c r="C320" s="103"/>
      <c r="D320" s="103"/>
      <c r="E320" s="103"/>
    </row>
    <row r="321" spans="1:5" x14ac:dyDescent="0.25">
      <c r="A321" s="1" t="s">
        <v>2</v>
      </c>
      <c r="B321" s="2"/>
      <c r="C321" s="107" t="s">
        <v>3</v>
      </c>
      <c r="D321" s="107" t="s">
        <v>4</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8</v>
      </c>
      <c r="C324" s="10"/>
      <c r="D324" s="11"/>
      <c r="E324" s="11"/>
    </row>
    <row r="325" spans="1:5" x14ac:dyDescent="0.25">
      <c r="A325" s="12"/>
      <c r="B325" s="13" t="s">
        <v>9</v>
      </c>
      <c r="C325" s="14"/>
      <c r="D325" s="15"/>
      <c r="E325" s="15"/>
    </row>
    <row r="326" spans="1:5" x14ac:dyDescent="0.25">
      <c r="A326" s="8" t="s">
        <v>10</v>
      </c>
      <c r="B326" s="16" t="s">
        <v>11</v>
      </c>
      <c r="C326" s="17" t="s">
        <v>152</v>
      </c>
      <c r="D326" s="18" t="s">
        <v>153</v>
      </c>
      <c r="E326" s="17" t="s">
        <v>14</v>
      </c>
    </row>
    <row r="327" spans="1:5" x14ac:dyDescent="0.25">
      <c r="A327" s="19"/>
      <c r="B327" s="20" t="s">
        <v>15</v>
      </c>
      <c r="C327" s="21">
        <v>-0.62403249906003366</v>
      </c>
      <c r="D327" s="21">
        <v>-0.24116747625202384</v>
      </c>
      <c r="E327" s="22"/>
    </row>
    <row r="328" spans="1:5" x14ac:dyDescent="0.25">
      <c r="A328" s="8" t="s">
        <v>16</v>
      </c>
      <c r="B328" s="16" t="s">
        <v>11</v>
      </c>
      <c r="C328" s="17" t="s">
        <v>154</v>
      </c>
      <c r="D328" s="17" t="s">
        <v>155</v>
      </c>
      <c r="E328" s="17" t="s">
        <v>14</v>
      </c>
    </row>
    <row r="329" spans="1:5" x14ac:dyDescent="0.25">
      <c r="A329" s="19"/>
      <c r="B329" s="20" t="s">
        <v>15</v>
      </c>
      <c r="C329" s="21">
        <v>-0.16338537083643567</v>
      </c>
      <c r="D329" s="21">
        <v>-5.4926864259024044E-2</v>
      </c>
      <c r="E329" s="22"/>
    </row>
    <row r="330" spans="1:5" x14ac:dyDescent="0.25">
      <c r="A330" s="8" t="s">
        <v>19</v>
      </c>
      <c r="B330" s="16" t="s">
        <v>11</v>
      </c>
      <c r="C330" s="17" t="s">
        <v>259</v>
      </c>
      <c r="D330" s="17" t="s">
        <v>260</v>
      </c>
      <c r="E330" s="17" t="s">
        <v>14</v>
      </c>
    </row>
    <row r="331" spans="1:5" x14ac:dyDescent="0.25">
      <c r="A331" s="19"/>
      <c r="B331" s="20" t="s">
        <v>15</v>
      </c>
      <c r="C331" s="21">
        <v>-1.7440290665574176E-2</v>
      </c>
      <c r="D331" s="21">
        <v>8.609610059276962E-3</v>
      </c>
      <c r="E331" s="22"/>
    </row>
    <row r="332" spans="1:5" x14ac:dyDescent="0.25">
      <c r="A332" s="8" t="s">
        <v>22</v>
      </c>
      <c r="B332" s="16" t="s">
        <v>11</v>
      </c>
      <c r="C332" s="17" t="s">
        <v>158</v>
      </c>
      <c r="D332" s="17" t="s">
        <v>261</v>
      </c>
      <c r="E332" s="17" t="s">
        <v>14</v>
      </c>
    </row>
    <row r="333" spans="1:5" x14ac:dyDescent="0.25">
      <c r="A333" s="19"/>
      <c r="B333" s="20" t="s">
        <v>15</v>
      </c>
      <c r="C333" s="21">
        <v>0.22688072543591775</v>
      </c>
      <c r="D333" s="21">
        <v>4.5801391417290782E-2</v>
      </c>
      <c r="E333" s="22"/>
    </row>
    <row r="334" spans="1:5" ht="36.75" customHeight="1" x14ac:dyDescent="0.25">
      <c r="A334" s="90" t="s">
        <v>25</v>
      </c>
      <c r="B334" s="90"/>
      <c r="C334" s="90"/>
      <c r="D334" s="90"/>
      <c r="E334" s="90"/>
    </row>
    <row r="335" spans="1:5" x14ac:dyDescent="0.25">
      <c r="A335" s="5" t="s">
        <v>26</v>
      </c>
    </row>
    <row r="336" spans="1:5" x14ac:dyDescent="0.25">
      <c r="A336" s="5" t="s">
        <v>49</v>
      </c>
    </row>
    <row r="337" spans="1:5" x14ac:dyDescent="0.25">
      <c r="A337" s="5" t="s">
        <v>262</v>
      </c>
    </row>
    <row r="338" spans="1:5" x14ac:dyDescent="0.25">
      <c r="A338" s="5" t="s">
        <v>263</v>
      </c>
    </row>
    <row r="339" spans="1:5" x14ac:dyDescent="0.25">
      <c r="A339" s="5" t="s">
        <v>30</v>
      </c>
    </row>
    <row r="340" spans="1:5" x14ac:dyDescent="0.25">
      <c r="A340" s="91" t="s">
        <v>31</v>
      </c>
      <c r="B340" s="92"/>
      <c r="C340" s="92"/>
      <c r="D340" s="93"/>
      <c r="E340" s="28" t="b">
        <v>0</v>
      </c>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24">
        <v>43126</v>
      </c>
      <c r="C343" s="24">
        <v>44953</v>
      </c>
      <c r="D343" s="25">
        <v>8.3123806841202658E-2</v>
      </c>
      <c r="E343" s="32">
        <v>3</v>
      </c>
    </row>
    <row r="344" spans="1:5" x14ac:dyDescent="0.25">
      <c r="A344" s="31" t="s">
        <v>37</v>
      </c>
      <c r="B344" s="24">
        <v>43098</v>
      </c>
      <c r="C344" s="24">
        <v>44925</v>
      </c>
      <c r="D344" s="25">
        <v>8.3151484465690109E-2</v>
      </c>
      <c r="E344" s="32">
        <v>3</v>
      </c>
    </row>
    <row r="345" spans="1:5" x14ac:dyDescent="0.25">
      <c r="A345" s="23" t="s">
        <v>38</v>
      </c>
      <c r="B345" s="24">
        <v>43063</v>
      </c>
      <c r="C345" s="24">
        <v>44890</v>
      </c>
      <c r="D345" s="25">
        <v>8.3183142587139741E-2</v>
      </c>
      <c r="E345" s="32">
        <v>3</v>
      </c>
    </row>
    <row r="346" spans="1:5" x14ac:dyDescent="0.25">
      <c r="A346" s="23" t="s">
        <v>39</v>
      </c>
      <c r="B346" s="24">
        <v>43035</v>
      </c>
      <c r="C346" s="24">
        <v>44862</v>
      </c>
      <c r="D346" s="25">
        <v>8.3083787958521366E-2</v>
      </c>
      <c r="E346" s="32">
        <v>3</v>
      </c>
    </row>
    <row r="347" spans="1:5" x14ac:dyDescent="0.25">
      <c r="A347" s="23" t="s">
        <v>40</v>
      </c>
      <c r="B347" s="24">
        <v>43007</v>
      </c>
      <c r="C347" s="24">
        <v>44834</v>
      </c>
      <c r="D347" s="25">
        <v>8.2964885322477158E-2</v>
      </c>
      <c r="E347" s="32">
        <v>3</v>
      </c>
    </row>
    <row r="349" spans="1:5" x14ac:dyDescent="0.25">
      <c r="A349" s="102" t="s">
        <v>171</v>
      </c>
      <c r="B349" s="103"/>
      <c r="C349" s="103"/>
      <c r="D349" s="103"/>
      <c r="E349" s="103"/>
    </row>
    <row r="350" spans="1:5" x14ac:dyDescent="0.25">
      <c r="A350" s="1" t="s">
        <v>2</v>
      </c>
      <c r="B350" s="2"/>
      <c r="C350" s="107" t="s">
        <v>3</v>
      </c>
      <c r="D350" s="107" t="s">
        <v>4</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8" t="s">
        <v>7</v>
      </c>
      <c r="B353" s="9" t="s">
        <v>8</v>
      </c>
      <c r="C353" s="10"/>
      <c r="D353" s="11"/>
      <c r="E353" s="11"/>
    </row>
    <row r="354" spans="1:5" x14ac:dyDescent="0.25">
      <c r="A354" s="12"/>
      <c r="B354" s="13" t="s">
        <v>9</v>
      </c>
      <c r="C354" s="14"/>
      <c r="D354" s="15"/>
      <c r="E354" s="15"/>
    </row>
    <row r="355" spans="1:5" x14ac:dyDescent="0.25">
      <c r="A355" s="8" t="s">
        <v>10</v>
      </c>
      <c r="B355" s="16" t="s">
        <v>11</v>
      </c>
      <c r="C355" s="17" t="s">
        <v>163</v>
      </c>
      <c r="D355" s="18" t="s">
        <v>164</v>
      </c>
      <c r="E355" s="17" t="s">
        <v>14</v>
      </c>
    </row>
    <row r="356" spans="1:5" x14ac:dyDescent="0.25">
      <c r="A356" s="19"/>
      <c r="B356" s="20" t="s">
        <v>15</v>
      </c>
      <c r="C356" s="21">
        <v>-0.76042270701054271</v>
      </c>
      <c r="D356" s="21">
        <v>-0.35364285794097627</v>
      </c>
      <c r="E356" s="22"/>
    </row>
    <row r="357" spans="1:5" x14ac:dyDescent="0.25">
      <c r="A357" s="8" t="s">
        <v>16</v>
      </c>
      <c r="B357" s="16" t="s">
        <v>11</v>
      </c>
      <c r="C357" s="17" t="s">
        <v>165</v>
      </c>
      <c r="D357" s="17" t="s">
        <v>166</v>
      </c>
      <c r="E357" s="17" t="s">
        <v>14</v>
      </c>
    </row>
    <row r="358" spans="1:5" x14ac:dyDescent="0.25">
      <c r="A358" s="19"/>
      <c r="B358" s="20" t="s">
        <v>15</v>
      </c>
      <c r="C358" s="21">
        <v>-0.25788074385122972</v>
      </c>
      <c r="D358" s="21">
        <v>-0.1037057625357376</v>
      </c>
      <c r="E358" s="22"/>
    </row>
    <row r="359" spans="1:5" x14ac:dyDescent="0.25">
      <c r="A359" s="8" t="s">
        <v>19</v>
      </c>
      <c r="B359" s="16" t="s">
        <v>11</v>
      </c>
      <c r="C359" s="17" t="s">
        <v>264</v>
      </c>
      <c r="D359" s="17" t="s">
        <v>265</v>
      </c>
      <c r="E359" s="17" t="s">
        <v>14</v>
      </c>
    </row>
    <row r="360" spans="1:5" x14ac:dyDescent="0.25">
      <c r="A360" s="19"/>
      <c r="B360" s="20" t="s">
        <v>15</v>
      </c>
      <c r="C360" s="21">
        <v>2.0592707766461826E-2</v>
      </c>
      <c r="D360" s="21">
        <v>3.4297133717169581E-2</v>
      </c>
      <c r="E360" s="22"/>
    </row>
    <row r="361" spans="1:5" x14ac:dyDescent="0.25">
      <c r="A361" s="8" t="s">
        <v>22</v>
      </c>
      <c r="B361" s="16" t="s">
        <v>11</v>
      </c>
      <c r="C361" s="17" t="s">
        <v>169</v>
      </c>
      <c r="D361" s="17" t="s">
        <v>170</v>
      </c>
      <c r="E361" s="17" t="s">
        <v>14</v>
      </c>
    </row>
    <row r="362" spans="1:5" x14ac:dyDescent="0.25">
      <c r="A362" s="19"/>
      <c r="B362" s="20" t="s">
        <v>15</v>
      </c>
      <c r="C362" s="21">
        <v>0.46172516556291399</v>
      </c>
      <c r="D362" s="21">
        <v>0.10835224470549765</v>
      </c>
      <c r="E362" s="22"/>
    </row>
    <row r="363" spans="1:5" ht="33.75" customHeight="1" x14ac:dyDescent="0.25">
      <c r="A363" s="90" t="s">
        <v>25</v>
      </c>
      <c r="B363" s="90"/>
      <c r="C363" s="90"/>
      <c r="D363" s="90"/>
      <c r="E363" s="90"/>
    </row>
    <row r="364" spans="1:5" x14ac:dyDescent="0.25">
      <c r="A364" s="5" t="s">
        <v>26</v>
      </c>
    </row>
    <row r="365" spans="1:5" x14ac:dyDescent="0.25">
      <c r="A365" s="5" t="s">
        <v>49</v>
      </c>
    </row>
    <row r="366" spans="1:5" x14ac:dyDescent="0.25">
      <c r="A366" s="5" t="s">
        <v>266</v>
      </c>
    </row>
    <row r="367" spans="1:5" x14ac:dyDescent="0.25">
      <c r="A367" s="5" t="s">
        <v>29</v>
      </c>
    </row>
    <row r="368" spans="1:5" x14ac:dyDescent="0.25">
      <c r="A368" s="5" t="s">
        <v>51</v>
      </c>
    </row>
    <row r="369" spans="1:5" x14ac:dyDescent="0.25">
      <c r="A369" s="91" t="s">
        <v>31</v>
      </c>
      <c r="B369" s="92"/>
      <c r="C369" s="92"/>
      <c r="D369" s="93"/>
      <c r="E369" s="28" t="b">
        <v>0</v>
      </c>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24">
        <v>43130</v>
      </c>
      <c r="C372" s="24">
        <v>44957</v>
      </c>
      <c r="D372" s="25">
        <v>0.15438641306227471</v>
      </c>
      <c r="E372" s="32">
        <v>4</v>
      </c>
    </row>
    <row r="373" spans="1:5" x14ac:dyDescent="0.25">
      <c r="A373" s="31" t="s">
        <v>37</v>
      </c>
      <c r="B373" s="24">
        <v>43096</v>
      </c>
      <c r="C373" s="24">
        <v>44922</v>
      </c>
      <c r="D373" s="25">
        <v>0.15414658099876702</v>
      </c>
      <c r="E373" s="32">
        <v>4</v>
      </c>
    </row>
    <row r="374" spans="1:5" x14ac:dyDescent="0.25">
      <c r="A374" s="23" t="s">
        <v>38</v>
      </c>
      <c r="B374" s="24">
        <v>43067</v>
      </c>
      <c r="C374" s="24">
        <v>44894</v>
      </c>
      <c r="D374" s="25">
        <v>0.15374734903107717</v>
      </c>
      <c r="E374" s="32">
        <v>4</v>
      </c>
    </row>
    <row r="375" spans="1:5" x14ac:dyDescent="0.25">
      <c r="A375" s="23" t="s">
        <v>39</v>
      </c>
      <c r="B375" s="24">
        <v>43032</v>
      </c>
      <c r="C375" s="24">
        <v>44859</v>
      </c>
      <c r="D375" s="25">
        <v>0.15347924340868729</v>
      </c>
      <c r="E375" s="32">
        <v>4</v>
      </c>
    </row>
    <row r="376" spans="1:5" x14ac:dyDescent="0.25">
      <c r="A376" s="23" t="s">
        <v>40</v>
      </c>
      <c r="B376" s="24">
        <v>43004</v>
      </c>
      <c r="C376" s="24">
        <v>44831</v>
      </c>
      <c r="D376" s="25">
        <v>0.15217495763801606</v>
      </c>
      <c r="E376" s="32">
        <v>4</v>
      </c>
    </row>
    <row r="378" spans="1:5" x14ac:dyDescent="0.25">
      <c r="A378" s="102" t="s">
        <v>180</v>
      </c>
      <c r="B378" s="103"/>
      <c r="C378" s="103"/>
      <c r="D378" s="103"/>
      <c r="E378" s="103"/>
    </row>
    <row r="379" spans="1:5" x14ac:dyDescent="0.25">
      <c r="A379" s="1" t="s">
        <v>2</v>
      </c>
      <c r="B379" s="2"/>
      <c r="C379" s="107" t="s">
        <v>3</v>
      </c>
      <c r="D379" s="107" t="s">
        <v>4</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8</v>
      </c>
      <c r="C382" s="10"/>
      <c r="D382" s="11"/>
      <c r="E382" s="11"/>
    </row>
    <row r="383" spans="1:5" x14ac:dyDescent="0.25">
      <c r="A383" s="12"/>
      <c r="B383" s="13" t="s">
        <v>9</v>
      </c>
      <c r="C383" s="14"/>
      <c r="D383" s="15"/>
      <c r="E383" s="15"/>
    </row>
    <row r="384" spans="1:5" x14ac:dyDescent="0.25">
      <c r="A384" s="8" t="s">
        <v>10</v>
      </c>
      <c r="B384" s="16" t="s">
        <v>11</v>
      </c>
      <c r="C384" s="17" t="s">
        <v>172</v>
      </c>
      <c r="D384" s="18" t="s">
        <v>173</v>
      </c>
      <c r="E384" s="17" t="s">
        <v>14</v>
      </c>
    </row>
    <row r="385" spans="1:5" x14ac:dyDescent="0.25">
      <c r="A385" s="19"/>
      <c r="B385" s="20" t="s">
        <v>15</v>
      </c>
      <c r="C385" s="21">
        <v>-0.74266119082920712</v>
      </c>
      <c r="D385" s="21">
        <v>-0.33698143854876639</v>
      </c>
      <c r="E385" s="22"/>
    </row>
    <row r="386" spans="1:5" x14ac:dyDescent="0.25">
      <c r="A386" s="8" t="s">
        <v>16</v>
      </c>
      <c r="B386" s="16" t="s">
        <v>11</v>
      </c>
      <c r="C386" s="17" t="s">
        <v>80</v>
      </c>
      <c r="D386" s="17" t="s">
        <v>67</v>
      </c>
      <c r="E386" s="17" t="s">
        <v>14</v>
      </c>
    </row>
    <row r="387" spans="1:5" x14ac:dyDescent="0.25">
      <c r="A387" s="19"/>
      <c r="B387" s="20" t="s">
        <v>15</v>
      </c>
      <c r="C387" s="21">
        <v>-0.245335006663705</v>
      </c>
      <c r="D387" s="21">
        <v>-9.3654023087861415E-2</v>
      </c>
      <c r="E387" s="22"/>
    </row>
    <row r="388" spans="1:5" x14ac:dyDescent="0.25">
      <c r="A388" s="8" t="s">
        <v>19</v>
      </c>
      <c r="B388" s="16" t="s">
        <v>11</v>
      </c>
      <c r="C388" s="17" t="s">
        <v>100</v>
      </c>
      <c r="D388" s="17" t="s">
        <v>247</v>
      </c>
      <c r="E388" s="17" t="s">
        <v>14</v>
      </c>
    </row>
    <row r="389" spans="1:5" x14ac:dyDescent="0.25">
      <c r="A389" s="19"/>
      <c r="B389" s="20" t="s">
        <v>15</v>
      </c>
      <c r="C389" s="21">
        <v>2.8600618212876627E-2</v>
      </c>
      <c r="D389" s="21">
        <v>3.7964676030810551E-2</v>
      </c>
      <c r="E389" s="22"/>
    </row>
    <row r="390" spans="1:5" x14ac:dyDescent="0.25">
      <c r="A390" s="8" t="s">
        <v>22</v>
      </c>
      <c r="B390" s="16" t="s">
        <v>11</v>
      </c>
      <c r="C390" s="17" t="s">
        <v>176</v>
      </c>
      <c r="D390" s="17" t="s">
        <v>177</v>
      </c>
      <c r="E390" s="17" t="s">
        <v>14</v>
      </c>
    </row>
    <row r="391" spans="1:5" x14ac:dyDescent="0.25">
      <c r="A391" s="19"/>
      <c r="B391" s="20" t="s">
        <v>15</v>
      </c>
      <c r="C391" s="21">
        <v>0.44704777872965362</v>
      </c>
      <c r="D391" s="21">
        <v>0.11446025711829244</v>
      </c>
      <c r="E391" s="22"/>
    </row>
    <row r="392" spans="1:5" ht="34.5" customHeight="1" x14ac:dyDescent="0.25">
      <c r="A392" s="90" t="s">
        <v>25</v>
      </c>
      <c r="B392" s="90"/>
      <c r="C392" s="90"/>
      <c r="D392" s="90"/>
      <c r="E392" s="90"/>
    </row>
    <row r="393" spans="1:5" x14ac:dyDescent="0.25">
      <c r="A393" s="5" t="s">
        <v>26</v>
      </c>
    </row>
    <row r="394" spans="1:5" x14ac:dyDescent="0.25">
      <c r="A394" s="5" t="s">
        <v>49</v>
      </c>
    </row>
    <row r="395" spans="1:5" x14ac:dyDescent="0.25">
      <c r="A395" s="5" t="s">
        <v>267</v>
      </c>
    </row>
    <row r="396" spans="1:5" x14ac:dyDescent="0.25">
      <c r="A396" s="5" t="s">
        <v>179</v>
      </c>
    </row>
    <row r="397" spans="1:5" x14ac:dyDescent="0.25">
      <c r="A397" s="5" t="s">
        <v>51</v>
      </c>
    </row>
    <row r="398" spans="1:5" x14ac:dyDescent="0.25">
      <c r="A398" s="91" t="s">
        <v>31</v>
      </c>
      <c r="B398" s="92"/>
      <c r="C398" s="92"/>
      <c r="D398" s="93"/>
      <c r="E398" s="28" t="b">
        <v>0</v>
      </c>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24">
        <v>43130</v>
      </c>
      <c r="C401" s="24">
        <v>44957</v>
      </c>
      <c r="D401" s="25">
        <v>0.14731431464430364</v>
      </c>
      <c r="E401" s="32">
        <v>4</v>
      </c>
    </row>
    <row r="402" spans="1:5" x14ac:dyDescent="0.25">
      <c r="A402" s="31" t="s">
        <v>37</v>
      </c>
      <c r="B402" s="24">
        <v>43096</v>
      </c>
      <c r="C402" s="24">
        <v>44922</v>
      </c>
      <c r="D402" s="25">
        <v>0.14713116278792804</v>
      </c>
      <c r="E402" s="32">
        <v>4</v>
      </c>
    </row>
    <row r="403" spans="1:5" x14ac:dyDescent="0.25">
      <c r="A403" s="23" t="s">
        <v>38</v>
      </c>
      <c r="B403" s="24">
        <v>43067</v>
      </c>
      <c r="C403" s="24">
        <v>44894</v>
      </c>
      <c r="D403" s="25">
        <v>0.14669527507241395</v>
      </c>
      <c r="E403" s="32">
        <v>4</v>
      </c>
    </row>
    <row r="404" spans="1:5" x14ac:dyDescent="0.25">
      <c r="A404" s="23" t="s">
        <v>39</v>
      </c>
      <c r="B404" s="24">
        <v>43032</v>
      </c>
      <c r="C404" s="24">
        <v>44859</v>
      </c>
      <c r="D404" s="25">
        <v>0.14644539843288046</v>
      </c>
      <c r="E404" s="32">
        <v>4</v>
      </c>
    </row>
    <row r="405" spans="1:5" x14ac:dyDescent="0.25">
      <c r="A405" s="23" t="s">
        <v>40</v>
      </c>
      <c r="B405" s="24">
        <v>43004</v>
      </c>
      <c r="C405" s="24">
        <v>44831</v>
      </c>
      <c r="D405" s="25">
        <v>0.14517359933711832</v>
      </c>
      <c r="E405" s="32">
        <v>4</v>
      </c>
    </row>
    <row r="407" spans="1:5" x14ac:dyDescent="0.25">
      <c r="A407" s="102" t="s">
        <v>189</v>
      </c>
      <c r="B407" s="103"/>
      <c r="C407" s="103"/>
      <c r="D407" s="103"/>
      <c r="E407" s="103"/>
    </row>
    <row r="408" spans="1:5" x14ac:dyDescent="0.25">
      <c r="A408" s="1" t="s">
        <v>128</v>
      </c>
      <c r="B408" s="2"/>
      <c r="C408" s="107" t="s">
        <v>3</v>
      </c>
      <c r="D408" s="107" t="s">
        <v>129</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130</v>
      </c>
      <c r="C411" s="10"/>
      <c r="D411" s="11"/>
      <c r="E411" s="11"/>
    </row>
    <row r="412" spans="1:5" x14ac:dyDescent="0.25">
      <c r="A412" s="12"/>
      <c r="B412" s="13" t="s">
        <v>9</v>
      </c>
      <c r="C412" s="14"/>
      <c r="D412" s="15"/>
      <c r="E412" s="15"/>
    </row>
    <row r="413" spans="1:5" x14ac:dyDescent="0.25">
      <c r="A413" s="8" t="s">
        <v>10</v>
      </c>
      <c r="B413" s="16" t="s">
        <v>11</v>
      </c>
      <c r="C413" s="17" t="s">
        <v>181</v>
      </c>
      <c r="D413" s="18" t="s">
        <v>182</v>
      </c>
      <c r="E413" s="17" t="s">
        <v>14</v>
      </c>
    </row>
    <row r="414" spans="1:5" x14ac:dyDescent="0.25">
      <c r="A414" s="19"/>
      <c r="B414" s="20" t="s">
        <v>15</v>
      </c>
      <c r="C414" s="21">
        <v>-0.50535577828900857</v>
      </c>
      <c r="D414" s="21">
        <v>-0.24096199675214292</v>
      </c>
      <c r="E414" s="22"/>
    </row>
    <row r="415" spans="1:5" x14ac:dyDescent="0.25">
      <c r="A415" s="8" t="s">
        <v>16</v>
      </c>
      <c r="B415" s="16" t="s">
        <v>11</v>
      </c>
      <c r="C415" s="17" t="s">
        <v>145</v>
      </c>
      <c r="D415" s="17" t="s">
        <v>183</v>
      </c>
      <c r="E415" s="17" t="s">
        <v>14</v>
      </c>
    </row>
    <row r="416" spans="1:5" x14ac:dyDescent="0.25">
      <c r="A416" s="19"/>
      <c r="B416" s="20" t="s">
        <v>15</v>
      </c>
      <c r="C416" s="21">
        <v>-0.18910846568725681</v>
      </c>
      <c r="D416" s="21">
        <v>-0.12340681636825479</v>
      </c>
      <c r="E416" s="22"/>
    </row>
    <row r="417" spans="1:5" x14ac:dyDescent="0.25">
      <c r="A417" s="8" t="s">
        <v>19</v>
      </c>
      <c r="B417" s="16" t="s">
        <v>11</v>
      </c>
      <c r="C417" s="17" t="s">
        <v>268</v>
      </c>
      <c r="D417" s="17" t="s">
        <v>269</v>
      </c>
      <c r="E417" s="17" t="s">
        <v>14</v>
      </c>
    </row>
    <row r="418" spans="1:5" x14ac:dyDescent="0.25">
      <c r="A418" s="19"/>
      <c r="B418" s="20" t="s">
        <v>15</v>
      </c>
      <c r="C418" s="21">
        <v>-5.0576209865939026E-2</v>
      </c>
      <c r="D418" s="21">
        <v>-5.1554179068304951E-3</v>
      </c>
      <c r="E418" s="22"/>
    </row>
    <row r="419" spans="1:5" x14ac:dyDescent="0.25">
      <c r="A419" s="8" t="s">
        <v>22</v>
      </c>
      <c r="B419" s="16" t="s">
        <v>11</v>
      </c>
      <c r="C419" s="17" t="s">
        <v>186</v>
      </c>
      <c r="D419" s="17" t="s">
        <v>187</v>
      </c>
      <c r="E419" s="17" t="s">
        <v>14</v>
      </c>
    </row>
    <row r="420" spans="1:5" x14ac:dyDescent="0.25">
      <c r="A420" s="19"/>
      <c r="B420" s="20" t="s">
        <v>15</v>
      </c>
      <c r="C420" s="21">
        <v>0.13534558449906609</v>
      </c>
      <c r="D420" s="21">
        <v>7.8925779700995236E-2</v>
      </c>
      <c r="E420" s="22"/>
    </row>
    <row r="421" spans="1:5" ht="36.75" customHeight="1" x14ac:dyDescent="0.25">
      <c r="A421" s="90" t="s">
        <v>25</v>
      </c>
      <c r="B421" s="90"/>
      <c r="C421" s="90"/>
      <c r="D421" s="90"/>
      <c r="E421" s="90"/>
    </row>
    <row r="422" spans="1:5" x14ac:dyDescent="0.25">
      <c r="A422" s="5" t="s">
        <v>26</v>
      </c>
    </row>
    <row r="423" spans="1:5" x14ac:dyDescent="0.25">
      <c r="A423" s="5" t="s">
        <v>138</v>
      </c>
    </row>
    <row r="424" spans="1:5" x14ac:dyDescent="0.25">
      <c r="A424" s="5" t="s">
        <v>270</v>
      </c>
    </row>
    <row r="425" spans="1:5" x14ac:dyDescent="0.25">
      <c r="A425" s="5" t="s">
        <v>140</v>
      </c>
    </row>
    <row r="426" spans="1:5" x14ac:dyDescent="0.25">
      <c r="A426" s="5" t="s">
        <v>51</v>
      </c>
    </row>
    <row r="427" spans="1:5" x14ac:dyDescent="0.25">
      <c r="A427" s="91" t="s">
        <v>31</v>
      </c>
      <c r="B427" s="92"/>
      <c r="C427" s="92"/>
      <c r="D427" s="93"/>
      <c r="E427" s="28" t="b">
        <v>0</v>
      </c>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24">
        <v>43130</v>
      </c>
      <c r="C430" s="24">
        <v>44950</v>
      </c>
      <c r="D430" s="25">
        <v>8.2439317543807109E-2</v>
      </c>
      <c r="E430" s="32">
        <v>3</v>
      </c>
    </row>
    <row r="431" spans="1:5" x14ac:dyDescent="0.25">
      <c r="A431" s="31" t="s">
        <v>37</v>
      </c>
      <c r="B431" s="24">
        <v>43102</v>
      </c>
      <c r="C431" s="24">
        <v>44922</v>
      </c>
      <c r="D431" s="25">
        <v>8.2292510304222077E-2</v>
      </c>
      <c r="E431" s="32">
        <v>3</v>
      </c>
    </row>
    <row r="432" spans="1:5" x14ac:dyDescent="0.25">
      <c r="A432" s="23" t="s">
        <v>38</v>
      </c>
      <c r="B432" s="24">
        <v>43074</v>
      </c>
      <c r="C432" s="24">
        <v>44894</v>
      </c>
      <c r="D432" s="25">
        <v>8.2251551367598694E-2</v>
      </c>
      <c r="E432" s="32">
        <v>3</v>
      </c>
    </row>
    <row r="433" spans="1:5" x14ac:dyDescent="0.25">
      <c r="A433" s="23" t="s">
        <v>39</v>
      </c>
      <c r="B433" s="24">
        <v>43032</v>
      </c>
      <c r="C433" s="24">
        <v>44852</v>
      </c>
      <c r="D433" s="25">
        <v>8.2106184172305891E-2</v>
      </c>
      <c r="E433" s="32">
        <v>3</v>
      </c>
    </row>
    <row r="434" spans="1:5" x14ac:dyDescent="0.25">
      <c r="A434" s="23" t="s">
        <v>40</v>
      </c>
      <c r="B434" s="24">
        <v>43004</v>
      </c>
      <c r="C434" s="24">
        <v>44824</v>
      </c>
      <c r="D434" s="25">
        <v>8.2096572975271329E-2</v>
      </c>
      <c r="E434" s="32">
        <v>3</v>
      </c>
    </row>
    <row r="436" spans="1:5" x14ac:dyDescent="0.25">
      <c r="A436" s="102" t="s">
        <v>200</v>
      </c>
      <c r="B436" s="103"/>
      <c r="C436" s="103"/>
      <c r="D436" s="103"/>
      <c r="E436" s="103"/>
    </row>
    <row r="437" spans="1:5" x14ac:dyDescent="0.25">
      <c r="A437" s="1" t="s">
        <v>74</v>
      </c>
      <c r="B437" s="2"/>
      <c r="C437" s="107" t="s">
        <v>3</v>
      </c>
      <c r="D437" s="107" t="s">
        <v>75</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8" t="s">
        <v>7</v>
      </c>
      <c r="B440" s="9" t="s">
        <v>76</v>
      </c>
      <c r="C440" s="10"/>
      <c r="D440" s="11"/>
      <c r="E440" s="11"/>
    </row>
    <row r="441" spans="1:5" x14ac:dyDescent="0.25">
      <c r="A441" s="12"/>
      <c r="B441" s="13" t="s">
        <v>9</v>
      </c>
      <c r="C441" s="14"/>
      <c r="D441" s="15"/>
      <c r="E441" s="15"/>
    </row>
    <row r="442" spans="1:5" x14ac:dyDescent="0.25">
      <c r="A442" s="8" t="s">
        <v>10</v>
      </c>
      <c r="B442" s="16" t="s">
        <v>11</v>
      </c>
      <c r="C442" s="17" t="s">
        <v>42</v>
      </c>
      <c r="D442" s="18" t="s">
        <v>191</v>
      </c>
      <c r="E442" s="17" t="s">
        <v>14</v>
      </c>
    </row>
    <row r="443" spans="1:5" x14ac:dyDescent="0.25">
      <c r="A443" s="19"/>
      <c r="B443" s="20" t="s">
        <v>15</v>
      </c>
      <c r="C443" s="21">
        <v>-0.66248375256675529</v>
      </c>
      <c r="D443" s="21">
        <v>-0.21467903729119364</v>
      </c>
      <c r="E443" s="22"/>
    </row>
    <row r="444" spans="1:5" x14ac:dyDescent="0.25">
      <c r="A444" s="8" t="s">
        <v>16</v>
      </c>
      <c r="B444" s="16" t="s">
        <v>11</v>
      </c>
      <c r="C444" s="17" t="s">
        <v>192</v>
      </c>
      <c r="D444" s="17" t="s">
        <v>193</v>
      </c>
      <c r="E444" s="17" t="s">
        <v>14</v>
      </c>
    </row>
    <row r="445" spans="1:5" x14ac:dyDescent="0.25">
      <c r="A445" s="19"/>
      <c r="B445" s="20" t="s">
        <v>15</v>
      </c>
      <c r="C445" s="21">
        <v>-0.2302506228329777</v>
      </c>
      <c r="D445" s="21">
        <v>-4.5361930729109767E-2</v>
      </c>
      <c r="E445" s="22"/>
    </row>
    <row r="446" spans="1:5" x14ac:dyDescent="0.25">
      <c r="A446" s="8" t="s">
        <v>19</v>
      </c>
      <c r="B446" s="16" t="s">
        <v>11</v>
      </c>
      <c r="C446" s="17" t="s">
        <v>271</v>
      </c>
      <c r="D446" s="17" t="s">
        <v>272</v>
      </c>
      <c r="E446" s="17" t="s">
        <v>14</v>
      </c>
    </row>
    <row r="447" spans="1:5" x14ac:dyDescent="0.25">
      <c r="A447" s="19"/>
      <c r="B447" s="20" t="s">
        <v>15</v>
      </c>
      <c r="C447" s="21">
        <v>-6.1811934067816265E-2</v>
      </c>
      <c r="D447" s="21">
        <v>1.1947534822203121E-3</v>
      </c>
      <c r="E447" s="22"/>
    </row>
    <row r="448" spans="1:5" x14ac:dyDescent="0.25">
      <c r="A448" s="8" t="s">
        <v>22</v>
      </c>
      <c r="B448" s="16" t="s">
        <v>11</v>
      </c>
      <c r="C448" s="17" t="s">
        <v>196</v>
      </c>
      <c r="D448" s="17" t="s">
        <v>273</v>
      </c>
      <c r="E448" s="17" t="s">
        <v>14</v>
      </c>
    </row>
    <row r="449" spans="1:5" x14ac:dyDescent="0.25">
      <c r="A449" s="19"/>
      <c r="B449" s="20" t="s">
        <v>15</v>
      </c>
      <c r="C449" s="21">
        <v>0.13851284703993083</v>
      </c>
      <c r="D449" s="21">
        <v>6.2843238032699311E-2</v>
      </c>
      <c r="E449" s="22"/>
    </row>
    <row r="450" spans="1:5" ht="36.75" customHeight="1" x14ac:dyDescent="0.25">
      <c r="A450" s="90" t="s">
        <v>25</v>
      </c>
      <c r="B450" s="90"/>
      <c r="C450" s="90"/>
      <c r="D450" s="90"/>
      <c r="E450" s="90"/>
    </row>
    <row r="451" spans="1:5" x14ac:dyDescent="0.25">
      <c r="A451" s="5" t="s">
        <v>26</v>
      </c>
    </row>
    <row r="452" spans="1:5" x14ac:dyDescent="0.25">
      <c r="A452" s="5" t="s">
        <v>198</v>
      </c>
    </row>
    <row r="453" spans="1:5" x14ac:dyDescent="0.25">
      <c r="A453" s="5" t="s">
        <v>274</v>
      </c>
    </row>
    <row r="454" spans="1:5" x14ac:dyDescent="0.25">
      <c r="A454" s="5" t="s">
        <v>275</v>
      </c>
    </row>
    <row r="455" spans="1:5" x14ac:dyDescent="0.25">
      <c r="A455" s="5" t="s">
        <v>30</v>
      </c>
    </row>
    <row r="456" spans="1:5" x14ac:dyDescent="0.25">
      <c r="A456" s="91" t="s">
        <v>31</v>
      </c>
      <c r="B456" s="92"/>
      <c r="C456" s="92"/>
      <c r="D456" s="93"/>
      <c r="E456" s="28" t="b">
        <v>0</v>
      </c>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24">
        <v>43137</v>
      </c>
      <c r="C459" s="24">
        <v>44957</v>
      </c>
      <c r="D459" s="25">
        <v>0.1083559097492286</v>
      </c>
      <c r="E459" s="32">
        <v>3</v>
      </c>
    </row>
    <row r="460" spans="1:5" x14ac:dyDescent="0.25">
      <c r="A460" s="31" t="s">
        <v>37</v>
      </c>
      <c r="B460" s="24">
        <v>43096</v>
      </c>
      <c r="C460" s="24">
        <v>44915</v>
      </c>
      <c r="D460" s="25">
        <v>0.10904032667575751</v>
      </c>
      <c r="E460" s="32">
        <v>3</v>
      </c>
    </row>
    <row r="461" spans="1:5" x14ac:dyDescent="0.25">
      <c r="A461" s="23" t="s">
        <v>38</v>
      </c>
      <c r="B461" s="24">
        <v>43067</v>
      </c>
      <c r="C461" s="24">
        <v>44887</v>
      </c>
      <c r="D461" s="25">
        <v>0.10904878722905394</v>
      </c>
      <c r="E461" s="32">
        <v>3</v>
      </c>
    </row>
    <row r="462" spans="1:5" x14ac:dyDescent="0.25">
      <c r="A462" s="23" t="s">
        <v>39</v>
      </c>
      <c r="B462" s="24">
        <v>43039</v>
      </c>
      <c r="C462" s="24">
        <v>44859</v>
      </c>
      <c r="D462" s="25">
        <v>0.10887719141641755</v>
      </c>
      <c r="E462" s="32">
        <v>3</v>
      </c>
    </row>
    <row r="463" spans="1:5" x14ac:dyDescent="0.25">
      <c r="A463" s="23" t="s">
        <v>40</v>
      </c>
      <c r="B463" s="24">
        <v>43011</v>
      </c>
      <c r="C463" s="24">
        <v>44831</v>
      </c>
      <c r="D463" s="25">
        <v>0.10863263184053439</v>
      </c>
      <c r="E463" s="32">
        <v>3</v>
      </c>
    </row>
    <row r="465" spans="1:5" x14ac:dyDescent="0.25">
      <c r="A465" s="102" t="s">
        <v>210</v>
      </c>
      <c r="B465" s="103"/>
      <c r="C465" s="103"/>
      <c r="D465" s="103"/>
      <c r="E465" s="103"/>
    </row>
    <row r="466" spans="1:5" x14ac:dyDescent="0.25">
      <c r="A466" s="1" t="s">
        <v>128</v>
      </c>
      <c r="B466" s="2"/>
      <c r="C466" s="107" t="s">
        <v>3</v>
      </c>
      <c r="D466" s="107" t="s">
        <v>129</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130</v>
      </c>
      <c r="C469" s="10"/>
      <c r="D469" s="11"/>
      <c r="E469" s="11"/>
    </row>
    <row r="470" spans="1:5" x14ac:dyDescent="0.25">
      <c r="A470" s="12"/>
      <c r="B470" s="13" t="s">
        <v>9</v>
      </c>
      <c r="C470" s="14"/>
      <c r="D470" s="15"/>
      <c r="E470" s="15"/>
    </row>
    <row r="471" spans="1:5" x14ac:dyDescent="0.25">
      <c r="A471" s="8" t="s">
        <v>10</v>
      </c>
      <c r="B471" s="16" t="s">
        <v>11</v>
      </c>
      <c r="C471" s="17" t="s">
        <v>201</v>
      </c>
      <c r="D471" s="18" t="s">
        <v>202</v>
      </c>
      <c r="E471" s="17" t="s">
        <v>14</v>
      </c>
    </row>
    <row r="472" spans="1:5" x14ac:dyDescent="0.25">
      <c r="A472" s="19"/>
      <c r="B472" s="20" t="s">
        <v>15</v>
      </c>
      <c r="C472" s="21">
        <v>-0.68733783831253026</v>
      </c>
      <c r="D472" s="21">
        <v>-0.33235097722974638</v>
      </c>
      <c r="E472" s="22"/>
    </row>
    <row r="473" spans="1:5" x14ac:dyDescent="0.25">
      <c r="A473" s="8" t="s">
        <v>16</v>
      </c>
      <c r="B473" s="16" t="s">
        <v>11</v>
      </c>
      <c r="C473" s="17" t="s">
        <v>203</v>
      </c>
      <c r="D473" s="17" t="s">
        <v>204</v>
      </c>
      <c r="E473" s="17" t="s">
        <v>14</v>
      </c>
    </row>
    <row r="474" spans="1:5" x14ac:dyDescent="0.25">
      <c r="A474" s="19"/>
      <c r="B474" s="20" t="s">
        <v>15</v>
      </c>
      <c r="C474" s="21">
        <v>-0.20013817001491374</v>
      </c>
      <c r="D474" s="21">
        <v>-0.11919569528335516</v>
      </c>
      <c r="E474" s="22"/>
    </row>
    <row r="475" spans="1:5" x14ac:dyDescent="0.25">
      <c r="A475" s="8" t="s">
        <v>19</v>
      </c>
      <c r="B475" s="16" t="s">
        <v>11</v>
      </c>
      <c r="C475" s="17" t="s">
        <v>276</v>
      </c>
      <c r="D475" s="17" t="s">
        <v>135</v>
      </c>
      <c r="E475" s="17" t="s">
        <v>14</v>
      </c>
    </row>
    <row r="476" spans="1:5" x14ac:dyDescent="0.25">
      <c r="A476" s="19"/>
      <c r="B476" s="20" t="s">
        <v>15</v>
      </c>
      <c r="C476" s="21">
        <v>-2.2756615387076073E-2</v>
      </c>
      <c r="D476" s="21">
        <v>7.049171747223193E-3</v>
      </c>
      <c r="E476" s="22"/>
    </row>
    <row r="477" spans="1:5" x14ac:dyDescent="0.25">
      <c r="A477" s="8" t="s">
        <v>22</v>
      </c>
      <c r="B477" s="16" t="s">
        <v>11</v>
      </c>
      <c r="C477" s="17" t="s">
        <v>207</v>
      </c>
      <c r="D477" s="17" t="s">
        <v>208</v>
      </c>
      <c r="E477" s="17" t="s">
        <v>14</v>
      </c>
    </row>
    <row r="478" spans="1:5" x14ac:dyDescent="0.25">
      <c r="A478" s="19"/>
      <c r="B478" s="20" t="s">
        <v>15</v>
      </c>
      <c r="C478" s="21">
        <v>0.20995207085178436</v>
      </c>
      <c r="D478" s="21">
        <v>0.11067518871954518</v>
      </c>
      <c r="E478" s="22"/>
    </row>
    <row r="479" spans="1:5" ht="36" customHeight="1" x14ac:dyDescent="0.25">
      <c r="A479" s="90" t="s">
        <v>25</v>
      </c>
      <c r="B479" s="90"/>
      <c r="C479" s="90"/>
      <c r="D479" s="90"/>
      <c r="E479" s="90"/>
    </row>
    <row r="480" spans="1:5" x14ac:dyDescent="0.25">
      <c r="A480" s="5" t="s">
        <v>26</v>
      </c>
    </row>
    <row r="481" spans="1:5" x14ac:dyDescent="0.25">
      <c r="A481" s="5" t="s">
        <v>138</v>
      </c>
    </row>
    <row r="482" spans="1:5" x14ac:dyDescent="0.25">
      <c r="A482" s="5" t="s">
        <v>209</v>
      </c>
    </row>
    <row r="483" spans="1:5" x14ac:dyDescent="0.25">
      <c r="A483" s="5" t="s">
        <v>140</v>
      </c>
    </row>
    <row r="484" spans="1:5" x14ac:dyDescent="0.25">
      <c r="A484" s="5" t="s">
        <v>30</v>
      </c>
    </row>
    <row r="485" spans="1:5" x14ac:dyDescent="0.25">
      <c r="A485" s="91" t="s">
        <v>31</v>
      </c>
      <c r="B485" s="92"/>
      <c r="C485" s="92"/>
      <c r="D485" s="93"/>
      <c r="E485" s="28" t="b">
        <v>0</v>
      </c>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24">
        <v>43130</v>
      </c>
      <c r="C488" s="24">
        <v>44957</v>
      </c>
      <c r="D488" s="25">
        <v>0.10130307536059625</v>
      </c>
      <c r="E488" s="32">
        <v>3</v>
      </c>
    </row>
    <row r="489" spans="1:5" x14ac:dyDescent="0.25">
      <c r="A489" s="31" t="s">
        <v>37</v>
      </c>
      <c r="B489" s="24">
        <v>43096</v>
      </c>
      <c r="C489" s="24">
        <v>44922</v>
      </c>
      <c r="D489" s="25">
        <v>0.10132779090605887</v>
      </c>
      <c r="E489" s="32">
        <v>3</v>
      </c>
    </row>
    <row r="490" spans="1:5" x14ac:dyDescent="0.25">
      <c r="A490" s="23" t="s">
        <v>38</v>
      </c>
      <c r="B490" s="24">
        <v>43067</v>
      </c>
      <c r="C490" s="24">
        <v>44894</v>
      </c>
      <c r="D490" s="25">
        <v>0.10131504817884468</v>
      </c>
      <c r="E490" s="32">
        <v>3</v>
      </c>
    </row>
    <row r="491" spans="1:5" x14ac:dyDescent="0.25">
      <c r="A491" s="23" t="s">
        <v>39</v>
      </c>
      <c r="B491" s="24">
        <v>43032</v>
      </c>
      <c r="C491" s="24">
        <v>44859</v>
      </c>
      <c r="D491" s="25">
        <v>0.10128970801784863</v>
      </c>
      <c r="E491" s="32">
        <v>3</v>
      </c>
    </row>
    <row r="492" spans="1:5" x14ac:dyDescent="0.25">
      <c r="A492" s="23" t="s">
        <v>40</v>
      </c>
      <c r="B492" s="24">
        <v>43004</v>
      </c>
      <c r="C492" s="24">
        <v>44831</v>
      </c>
      <c r="D492" s="25">
        <v>0.10118869566960702</v>
      </c>
      <c r="E492" s="32">
        <v>3</v>
      </c>
    </row>
    <row r="494" spans="1:5" x14ac:dyDescent="0.25">
      <c r="A494" s="102" t="s">
        <v>218</v>
      </c>
      <c r="B494" s="103"/>
      <c r="C494" s="103"/>
      <c r="D494" s="103"/>
      <c r="E494" s="103"/>
    </row>
    <row r="495" spans="1:5" x14ac:dyDescent="0.25">
      <c r="A495" s="1" t="s">
        <v>2</v>
      </c>
      <c r="B495" s="2"/>
      <c r="C495" s="107" t="s">
        <v>3</v>
      </c>
      <c r="D495" s="107" t="s">
        <v>4</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8</v>
      </c>
      <c r="C498" s="10"/>
      <c r="D498" s="11"/>
      <c r="E498" s="11"/>
    </row>
    <row r="499" spans="1:5" x14ac:dyDescent="0.25">
      <c r="A499" s="12"/>
      <c r="B499" s="13" t="s">
        <v>9</v>
      </c>
      <c r="C499" s="14"/>
      <c r="D499" s="15"/>
      <c r="E499" s="15"/>
    </row>
    <row r="500" spans="1:5" x14ac:dyDescent="0.25">
      <c r="A500" s="8" t="s">
        <v>10</v>
      </c>
      <c r="B500" s="16" t="s">
        <v>11</v>
      </c>
      <c r="C500" s="17" t="s">
        <v>237</v>
      </c>
      <c r="D500" s="18" t="s">
        <v>211</v>
      </c>
      <c r="E500" s="17" t="s">
        <v>14</v>
      </c>
    </row>
    <row r="501" spans="1:5" x14ac:dyDescent="0.25">
      <c r="A501" s="19"/>
      <c r="B501" s="20" t="s">
        <v>15</v>
      </c>
      <c r="C501" s="21">
        <v>-0.72092265306929559</v>
      </c>
      <c r="D501" s="21">
        <v>-0.30787704616777278</v>
      </c>
      <c r="E501" s="22"/>
    </row>
    <row r="502" spans="1:5" x14ac:dyDescent="0.25">
      <c r="A502" s="8" t="s">
        <v>16</v>
      </c>
      <c r="B502" s="16" t="s">
        <v>11</v>
      </c>
      <c r="C502" s="17" t="s">
        <v>212</v>
      </c>
      <c r="D502" s="17" t="s">
        <v>67</v>
      </c>
      <c r="E502" s="17" t="s">
        <v>14</v>
      </c>
    </row>
    <row r="503" spans="1:5" x14ac:dyDescent="0.25">
      <c r="A503" s="19"/>
      <c r="B503" s="20" t="s">
        <v>15</v>
      </c>
      <c r="C503" s="21">
        <v>-0.26271415852244484</v>
      </c>
      <c r="D503" s="21">
        <v>-9.3293505898621731E-2</v>
      </c>
      <c r="E503" s="22"/>
    </row>
    <row r="504" spans="1:5" x14ac:dyDescent="0.25">
      <c r="A504" s="8" t="s">
        <v>19</v>
      </c>
      <c r="B504" s="16" t="s">
        <v>11</v>
      </c>
      <c r="C504" s="17" t="s">
        <v>20</v>
      </c>
      <c r="D504" s="17" t="s">
        <v>229</v>
      </c>
      <c r="E504" s="17" t="s">
        <v>14</v>
      </c>
    </row>
    <row r="505" spans="1:5" x14ac:dyDescent="0.25">
      <c r="A505" s="19"/>
      <c r="B505" s="20" t="s">
        <v>15</v>
      </c>
      <c r="C505" s="21">
        <v>-4.4836576818458873E-2</v>
      </c>
      <c r="D505" s="21">
        <v>3.3834728615464993E-3</v>
      </c>
      <c r="E505" s="22"/>
    </row>
    <row r="506" spans="1:5" x14ac:dyDescent="0.25">
      <c r="A506" s="8" t="s">
        <v>22</v>
      </c>
      <c r="B506" s="16" t="s">
        <v>11</v>
      </c>
      <c r="C506" s="17" t="s">
        <v>215</v>
      </c>
      <c r="D506" s="17" t="s">
        <v>216</v>
      </c>
      <c r="E506" s="17" t="s">
        <v>14</v>
      </c>
    </row>
    <row r="507" spans="1:5" x14ac:dyDescent="0.25">
      <c r="A507" s="19"/>
      <c r="B507" s="20" t="s">
        <v>15</v>
      </c>
      <c r="C507" s="21">
        <v>0.33839617486338791</v>
      </c>
      <c r="D507" s="21">
        <v>7.1549496326100082E-2</v>
      </c>
      <c r="E507" s="22"/>
    </row>
    <row r="508" spans="1:5" ht="38.25" customHeight="1" x14ac:dyDescent="0.25">
      <c r="A508" s="90" t="s">
        <v>25</v>
      </c>
      <c r="B508" s="90"/>
      <c r="C508" s="90"/>
      <c r="D508" s="90"/>
      <c r="E508" s="90"/>
    </row>
    <row r="509" spans="1:5" x14ac:dyDescent="0.25">
      <c r="A509" s="5" t="s">
        <v>26</v>
      </c>
    </row>
    <row r="510" spans="1:5" x14ac:dyDescent="0.25">
      <c r="A510" s="5" t="s">
        <v>49</v>
      </c>
    </row>
    <row r="511" spans="1:5" x14ac:dyDescent="0.25">
      <c r="A511" s="5" t="s">
        <v>230</v>
      </c>
    </row>
    <row r="512" spans="1:5" x14ac:dyDescent="0.25">
      <c r="A512" s="5" t="s">
        <v>29</v>
      </c>
    </row>
    <row r="513" spans="1:5" x14ac:dyDescent="0.25">
      <c r="A513" s="5" t="s">
        <v>30</v>
      </c>
    </row>
    <row r="514" spans="1:5" x14ac:dyDescent="0.25">
      <c r="A514" s="91" t="s">
        <v>31</v>
      </c>
      <c r="B514" s="92"/>
      <c r="C514" s="92"/>
      <c r="D514" s="93"/>
      <c r="E514" s="28" t="b">
        <v>0</v>
      </c>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24">
        <v>43270</v>
      </c>
      <c r="C517" s="24">
        <v>44957</v>
      </c>
      <c r="D517" s="25">
        <v>0.12656974518527883</v>
      </c>
      <c r="E517" s="32">
        <v>4</v>
      </c>
    </row>
    <row r="518" spans="1:5" x14ac:dyDescent="0.25">
      <c r="A518" s="31" t="s">
        <v>37</v>
      </c>
      <c r="B518" s="24">
        <v>43270</v>
      </c>
      <c r="C518" s="24">
        <v>44922</v>
      </c>
      <c r="D518" s="25">
        <v>0.12754287747050741</v>
      </c>
      <c r="E518" s="32">
        <v>4</v>
      </c>
    </row>
    <row r="519" spans="1:5" x14ac:dyDescent="0.25">
      <c r="A519" s="23" t="s">
        <v>38</v>
      </c>
      <c r="B519" s="24">
        <v>43270</v>
      </c>
      <c r="C519" s="24">
        <v>44894</v>
      </c>
      <c r="D519" s="25">
        <v>0.12840496511666505</v>
      </c>
      <c r="E519" s="32">
        <v>4</v>
      </c>
    </row>
    <row r="520" spans="1:5" x14ac:dyDescent="0.25">
      <c r="A520" s="23" t="s">
        <v>39</v>
      </c>
      <c r="B520" s="24">
        <v>43270</v>
      </c>
      <c r="C520" s="24">
        <v>44859</v>
      </c>
      <c r="D520" s="25">
        <v>0.12948765087286335</v>
      </c>
      <c r="E520" s="32">
        <v>4</v>
      </c>
    </row>
    <row r="521" spans="1:5" x14ac:dyDescent="0.25">
      <c r="A521" s="23" t="s">
        <v>40</v>
      </c>
      <c r="B521" s="24">
        <v>43270</v>
      </c>
      <c r="C521" s="24">
        <v>44831</v>
      </c>
      <c r="D521" s="25">
        <v>0.12957910600483302</v>
      </c>
      <c r="E521" s="32">
        <v>4</v>
      </c>
    </row>
    <row r="523" spans="1:5" x14ac:dyDescent="0.25">
      <c r="A523" s="102" t="s">
        <v>226</v>
      </c>
      <c r="B523" s="103"/>
      <c r="C523" s="103"/>
      <c r="D523" s="103"/>
      <c r="E523" s="103"/>
    </row>
    <row r="524" spans="1:5" x14ac:dyDescent="0.25">
      <c r="A524" s="1" t="s">
        <v>2</v>
      </c>
      <c r="B524" s="2"/>
      <c r="C524" s="107" t="s">
        <v>3</v>
      </c>
      <c r="D524" s="107" t="s">
        <v>4</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8</v>
      </c>
      <c r="C527" s="10"/>
      <c r="D527" s="11"/>
      <c r="E527" s="11"/>
    </row>
    <row r="528" spans="1:5" x14ac:dyDescent="0.25">
      <c r="A528" s="12"/>
      <c r="B528" s="13" t="s">
        <v>9</v>
      </c>
      <c r="C528" s="14"/>
      <c r="D528" s="15"/>
      <c r="E528" s="15"/>
    </row>
    <row r="529" spans="1:5" x14ac:dyDescent="0.25">
      <c r="A529" s="8" t="s">
        <v>10</v>
      </c>
      <c r="B529" s="16" t="s">
        <v>11</v>
      </c>
      <c r="C529" s="17" t="s">
        <v>277</v>
      </c>
      <c r="D529" s="18" t="s">
        <v>152</v>
      </c>
      <c r="E529" s="17" t="s">
        <v>14</v>
      </c>
    </row>
    <row r="530" spans="1:5" x14ac:dyDescent="0.25">
      <c r="A530" s="19"/>
      <c r="B530" s="20" t="s">
        <v>15</v>
      </c>
      <c r="C530" s="21">
        <v>-0.68580284633554789</v>
      </c>
      <c r="D530" s="21">
        <v>-0.27826266471637717</v>
      </c>
      <c r="E530" s="22"/>
    </row>
    <row r="531" spans="1:5" x14ac:dyDescent="0.25">
      <c r="A531" s="8" t="s">
        <v>16</v>
      </c>
      <c r="B531" s="16" t="s">
        <v>11</v>
      </c>
      <c r="C531" s="17" t="s">
        <v>220</v>
      </c>
      <c r="D531" s="17" t="s">
        <v>221</v>
      </c>
      <c r="E531" s="17" t="s">
        <v>14</v>
      </c>
    </row>
    <row r="532" spans="1:5" x14ac:dyDescent="0.25">
      <c r="A532" s="19"/>
      <c r="B532" s="20" t="s">
        <v>15</v>
      </c>
      <c r="C532" s="21">
        <v>-0.23958107328332368</v>
      </c>
      <c r="D532" s="21">
        <v>-8.0824743882405459E-2</v>
      </c>
      <c r="E532" s="22"/>
    </row>
    <row r="533" spans="1:5" x14ac:dyDescent="0.25">
      <c r="A533" s="8" t="s">
        <v>19</v>
      </c>
      <c r="B533" s="16" t="s">
        <v>11</v>
      </c>
      <c r="C533" s="17" t="s">
        <v>268</v>
      </c>
      <c r="D533" s="17" t="s">
        <v>46</v>
      </c>
      <c r="E533" s="17" t="s">
        <v>14</v>
      </c>
    </row>
    <row r="534" spans="1:5" x14ac:dyDescent="0.25">
      <c r="A534" s="19"/>
      <c r="B534" s="20" t="s">
        <v>15</v>
      </c>
      <c r="C534" s="21">
        <v>-5.064984253765703E-2</v>
      </c>
      <c r="D534" s="21">
        <v>-9.9380477696697778E-4</v>
      </c>
      <c r="E534" s="22"/>
    </row>
    <row r="535" spans="1:5" x14ac:dyDescent="0.25">
      <c r="A535" s="8" t="s">
        <v>22</v>
      </c>
      <c r="B535" s="16" t="s">
        <v>11</v>
      </c>
      <c r="C535" s="17" t="s">
        <v>224</v>
      </c>
      <c r="D535" s="17" t="s">
        <v>168</v>
      </c>
      <c r="E535" s="17" t="s">
        <v>14</v>
      </c>
    </row>
    <row r="536" spans="1:5" x14ac:dyDescent="0.25">
      <c r="A536" s="19"/>
      <c r="B536" s="20" t="s">
        <v>15</v>
      </c>
      <c r="C536" s="21">
        <v>0.23331363872982802</v>
      </c>
      <c r="D536" s="21">
        <v>3.6947826651960947E-2</v>
      </c>
      <c r="E536" s="22"/>
    </row>
    <row r="537" spans="1:5" ht="34.5" customHeight="1" x14ac:dyDescent="0.25">
      <c r="A537" s="90" t="s">
        <v>25</v>
      </c>
      <c r="B537" s="90"/>
      <c r="C537" s="90"/>
      <c r="D537" s="90"/>
      <c r="E537" s="90"/>
    </row>
    <row r="538" spans="1:5" x14ac:dyDescent="0.25">
      <c r="A538" s="5" t="s">
        <v>26</v>
      </c>
    </row>
    <row r="539" spans="1:5" x14ac:dyDescent="0.25">
      <c r="A539" s="5" t="s">
        <v>49</v>
      </c>
    </row>
    <row r="540" spans="1:5" x14ac:dyDescent="0.25">
      <c r="A540" s="5" t="s">
        <v>217</v>
      </c>
    </row>
    <row r="541" spans="1:5" x14ac:dyDescent="0.25">
      <c r="A541" s="5" t="s">
        <v>29</v>
      </c>
    </row>
    <row r="542" spans="1:5" x14ac:dyDescent="0.25">
      <c r="A542" s="5" t="s">
        <v>30</v>
      </c>
    </row>
    <row r="543" spans="1:5" x14ac:dyDescent="0.25">
      <c r="A543" s="91" t="s">
        <v>31</v>
      </c>
      <c r="B543" s="92"/>
      <c r="C543" s="92"/>
      <c r="D543" s="93"/>
      <c r="E543" s="28" t="b">
        <v>0</v>
      </c>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24">
        <v>43270</v>
      </c>
      <c r="C546" s="24">
        <v>44957</v>
      </c>
      <c r="D546" s="25">
        <v>0.1048853773918459</v>
      </c>
      <c r="E546" s="32">
        <v>3</v>
      </c>
    </row>
    <row r="547" spans="1:5" x14ac:dyDescent="0.25">
      <c r="A547" s="31" t="s">
        <v>37</v>
      </c>
      <c r="B547" s="24">
        <v>43270</v>
      </c>
      <c r="C547" s="24">
        <v>44922</v>
      </c>
      <c r="D547" s="25">
        <v>0.10571297950411733</v>
      </c>
      <c r="E547" s="32">
        <v>3</v>
      </c>
    </row>
    <row r="548" spans="1:5" x14ac:dyDescent="0.25">
      <c r="A548" s="23" t="s">
        <v>38</v>
      </c>
      <c r="B548" s="24">
        <v>43270</v>
      </c>
      <c r="C548" s="24">
        <v>44894</v>
      </c>
      <c r="D548" s="25">
        <v>0.10639777264780206</v>
      </c>
      <c r="E548" s="32">
        <v>3</v>
      </c>
    </row>
    <row r="549" spans="1:5" x14ac:dyDescent="0.25">
      <c r="A549" s="23" t="s">
        <v>39</v>
      </c>
      <c r="B549" s="24">
        <v>43270</v>
      </c>
      <c r="C549" s="24">
        <v>44859</v>
      </c>
      <c r="D549" s="25">
        <v>0.10729348175889736</v>
      </c>
      <c r="E549" s="32">
        <v>3</v>
      </c>
    </row>
    <row r="550" spans="1:5" x14ac:dyDescent="0.25">
      <c r="A550" s="23" t="s">
        <v>40</v>
      </c>
      <c r="B550" s="24">
        <v>43270</v>
      </c>
      <c r="C550" s="24">
        <v>44831</v>
      </c>
      <c r="D550" s="25">
        <v>0.1071317542821197</v>
      </c>
      <c r="E550" s="32">
        <v>3</v>
      </c>
    </row>
  </sheetData>
  <mergeCells count="133">
    <mergeCell ref="A1:E1"/>
    <mergeCell ref="A15:E15"/>
    <mergeCell ref="C31:C33"/>
    <mergeCell ref="D31:D33"/>
    <mergeCell ref="E31:E33"/>
    <mergeCell ref="A30:E30"/>
    <mergeCell ref="A50:D50"/>
    <mergeCell ref="A51:E51"/>
    <mergeCell ref="A44:E44"/>
    <mergeCell ref="C2:C4"/>
    <mergeCell ref="D2:D4"/>
    <mergeCell ref="E2:E4"/>
    <mergeCell ref="A21:D21"/>
    <mergeCell ref="A22:E22"/>
    <mergeCell ref="A88:E88"/>
    <mergeCell ref="C89:C91"/>
    <mergeCell ref="D89:D91"/>
    <mergeCell ref="E89:E91"/>
    <mergeCell ref="A102:E102"/>
    <mergeCell ref="C60:C62"/>
    <mergeCell ref="D60:D62"/>
    <mergeCell ref="E60:E62"/>
    <mergeCell ref="A59:E59"/>
    <mergeCell ref="A79:D79"/>
    <mergeCell ref="A80:E80"/>
    <mergeCell ref="A73:E73"/>
    <mergeCell ref="A131:E131"/>
    <mergeCell ref="A137:D137"/>
    <mergeCell ref="A138:E138"/>
    <mergeCell ref="C147:C149"/>
    <mergeCell ref="D147:D149"/>
    <mergeCell ref="E147:E149"/>
    <mergeCell ref="A146:E146"/>
    <mergeCell ref="A108:D108"/>
    <mergeCell ref="A109:E109"/>
    <mergeCell ref="C118:C120"/>
    <mergeCell ref="D118:D120"/>
    <mergeCell ref="E118:E120"/>
    <mergeCell ref="A117:E117"/>
    <mergeCell ref="A189:E189"/>
    <mergeCell ref="C205:C207"/>
    <mergeCell ref="D205:D207"/>
    <mergeCell ref="E205:E207"/>
    <mergeCell ref="A204:E204"/>
    <mergeCell ref="A160:E160"/>
    <mergeCell ref="A166:D166"/>
    <mergeCell ref="A167:E167"/>
    <mergeCell ref="C176:C178"/>
    <mergeCell ref="D176:D178"/>
    <mergeCell ref="E176:E178"/>
    <mergeCell ref="A175:E175"/>
    <mergeCell ref="A224:D224"/>
    <mergeCell ref="A225:E225"/>
    <mergeCell ref="A218:E218"/>
    <mergeCell ref="C234:C236"/>
    <mergeCell ref="D234:D236"/>
    <mergeCell ref="E234:E236"/>
    <mergeCell ref="A233:E233"/>
    <mergeCell ref="A195:D195"/>
    <mergeCell ref="A196:E196"/>
    <mergeCell ref="A276:E276"/>
    <mergeCell ref="A282:D282"/>
    <mergeCell ref="A283:E283"/>
    <mergeCell ref="C292:C294"/>
    <mergeCell ref="D292:D294"/>
    <mergeCell ref="E292:E294"/>
    <mergeCell ref="A291:E291"/>
    <mergeCell ref="A247:E247"/>
    <mergeCell ref="A253:D253"/>
    <mergeCell ref="A254:E254"/>
    <mergeCell ref="C263:C265"/>
    <mergeCell ref="D263:D265"/>
    <mergeCell ref="E263:E265"/>
    <mergeCell ref="A262:E262"/>
    <mergeCell ref="A340:D340"/>
    <mergeCell ref="A341:E341"/>
    <mergeCell ref="C350:C352"/>
    <mergeCell ref="D350:D352"/>
    <mergeCell ref="E350:E352"/>
    <mergeCell ref="A349:E349"/>
    <mergeCell ref="A305:E305"/>
    <mergeCell ref="A311:D311"/>
    <mergeCell ref="A312:E312"/>
    <mergeCell ref="C321:C323"/>
    <mergeCell ref="D321:D323"/>
    <mergeCell ref="E321:E323"/>
    <mergeCell ref="A320:E320"/>
    <mergeCell ref="A398:D398"/>
    <mergeCell ref="A399:E399"/>
    <mergeCell ref="C408:C410"/>
    <mergeCell ref="D408:D410"/>
    <mergeCell ref="E408:E410"/>
    <mergeCell ref="A407:E407"/>
    <mergeCell ref="A369:D369"/>
    <mergeCell ref="A370:E370"/>
    <mergeCell ref="C379:C381"/>
    <mergeCell ref="D379:D381"/>
    <mergeCell ref="E379:E381"/>
    <mergeCell ref="A378:E378"/>
    <mergeCell ref="C466:C468"/>
    <mergeCell ref="D466:D468"/>
    <mergeCell ref="E466:E468"/>
    <mergeCell ref="A465:E465"/>
    <mergeCell ref="A427:D427"/>
    <mergeCell ref="A428:E428"/>
    <mergeCell ref="C437:C439"/>
    <mergeCell ref="D437:D439"/>
    <mergeCell ref="E437:E439"/>
    <mergeCell ref="A456:D456"/>
    <mergeCell ref="A544:E544"/>
    <mergeCell ref="A523:E523"/>
    <mergeCell ref="A334:E334"/>
    <mergeCell ref="A363:E363"/>
    <mergeCell ref="A392:E392"/>
    <mergeCell ref="A421:E421"/>
    <mergeCell ref="A450:E450"/>
    <mergeCell ref="A479:E479"/>
    <mergeCell ref="A508:E508"/>
    <mergeCell ref="A537:E537"/>
    <mergeCell ref="A515:E515"/>
    <mergeCell ref="A494:E494"/>
    <mergeCell ref="C524:C526"/>
    <mergeCell ref="D524:D526"/>
    <mergeCell ref="E524:E526"/>
    <mergeCell ref="A543:D543"/>
    <mergeCell ref="A485:D485"/>
    <mergeCell ref="A486:E486"/>
    <mergeCell ref="C495:C497"/>
    <mergeCell ref="D495:D497"/>
    <mergeCell ref="E495:E497"/>
    <mergeCell ref="A514:D514"/>
    <mergeCell ref="A457:E457"/>
    <mergeCell ref="A436:E43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7BD1A-0D2F-44C3-8927-A8BE6E2C714E}">
  <dimension ref="A1:G579"/>
  <sheetViews>
    <sheetView topLeftCell="A544" workbookViewId="0">
      <selection activeCell="H557" sqref="H557"/>
    </sheetView>
  </sheetViews>
  <sheetFormatPr baseColWidth="10" defaultRowHeight="15" x14ac:dyDescent="0.25"/>
  <cols>
    <col min="1" max="1" width="19.5703125" customWidth="1"/>
    <col min="2" max="2" width="63.140625" customWidth="1"/>
    <col min="7" max="7" width="12.7109375" customWidth="1"/>
  </cols>
  <sheetData>
    <row r="1" spans="1:7" x14ac:dyDescent="0.25">
      <c r="A1" s="102" t="s">
        <v>61</v>
      </c>
      <c r="B1" s="103"/>
      <c r="C1" s="103"/>
      <c r="D1" s="103"/>
      <c r="E1" s="103"/>
    </row>
    <row r="2" spans="1:7" x14ac:dyDescent="0.25">
      <c r="A2" s="1" t="s">
        <v>2</v>
      </c>
      <c r="B2" s="2"/>
      <c r="C2" s="107" t="s">
        <v>3</v>
      </c>
      <c r="D2" s="107" t="s">
        <v>4</v>
      </c>
      <c r="E2" s="107"/>
    </row>
    <row r="3" spans="1:7" x14ac:dyDescent="0.25">
      <c r="A3" s="3" t="s">
        <v>5</v>
      </c>
      <c r="B3" s="4"/>
      <c r="C3" s="108"/>
      <c r="D3" s="108"/>
      <c r="E3" s="108"/>
    </row>
    <row r="4" spans="1:7" x14ac:dyDescent="0.25">
      <c r="A4" s="6" t="s">
        <v>6</v>
      </c>
      <c r="B4" s="7"/>
      <c r="C4" s="109"/>
      <c r="D4" s="109"/>
      <c r="E4" s="109"/>
    </row>
    <row r="5" spans="1:7" x14ac:dyDescent="0.25">
      <c r="A5" s="8" t="s">
        <v>7</v>
      </c>
      <c r="B5" s="9" t="s">
        <v>8</v>
      </c>
      <c r="C5" s="10"/>
      <c r="D5" s="11"/>
      <c r="E5" s="11"/>
    </row>
    <row r="6" spans="1:7" x14ac:dyDescent="0.25">
      <c r="A6" s="12"/>
      <c r="B6" s="13" t="s">
        <v>9</v>
      </c>
      <c r="C6" s="14"/>
      <c r="D6" s="15"/>
      <c r="E6" s="15"/>
    </row>
    <row r="7" spans="1:7" ht="21.75" customHeight="1" x14ac:dyDescent="0.25">
      <c r="A7" s="8" t="s">
        <v>10</v>
      </c>
      <c r="B7" s="16" t="s">
        <v>11</v>
      </c>
      <c r="C7" s="17" t="s">
        <v>12</v>
      </c>
      <c r="D7" s="18" t="s">
        <v>13</v>
      </c>
      <c r="E7" s="17" t="s">
        <v>14</v>
      </c>
      <c r="F7" s="110" t="s">
        <v>327</v>
      </c>
      <c r="G7" s="111"/>
    </row>
    <row r="8" spans="1:7" x14ac:dyDescent="0.25">
      <c r="A8" s="19"/>
      <c r="B8" s="20" t="s">
        <v>15</v>
      </c>
      <c r="C8" s="21">
        <v>-0.48629724593839696</v>
      </c>
      <c r="D8" s="21">
        <v>-0.18201205661310549</v>
      </c>
      <c r="E8" s="22"/>
    </row>
    <row r="9" spans="1:7" x14ac:dyDescent="0.25">
      <c r="A9" s="8" t="s">
        <v>16</v>
      </c>
      <c r="B9" s="16" t="s">
        <v>11</v>
      </c>
      <c r="C9" s="17" t="s">
        <v>17</v>
      </c>
      <c r="D9" s="17" t="s">
        <v>227</v>
      </c>
      <c r="E9" s="17" t="s">
        <v>14</v>
      </c>
    </row>
    <row r="10" spans="1:7" x14ac:dyDescent="0.25">
      <c r="A10" s="19"/>
      <c r="B10" s="20" t="s">
        <v>15</v>
      </c>
      <c r="C10" s="21">
        <v>-0.17081007141479332</v>
      </c>
      <c r="D10" s="21">
        <v>-4.6291311522888012E-2</v>
      </c>
      <c r="E10" s="22"/>
    </row>
    <row r="11" spans="1:7" x14ac:dyDescent="0.25">
      <c r="A11" s="8" t="s">
        <v>19</v>
      </c>
      <c r="B11" s="16" t="s">
        <v>11</v>
      </c>
      <c r="C11" s="17" t="s">
        <v>228</v>
      </c>
      <c r="D11" s="17" t="s">
        <v>243</v>
      </c>
      <c r="E11" s="17" t="s">
        <v>14</v>
      </c>
      <c r="G11" s="35">
        <f>(10090-10100)/10100</f>
        <v>-9.9009900990099011E-4</v>
      </c>
    </row>
    <row r="12" spans="1:7" x14ac:dyDescent="0.25">
      <c r="A12" s="19"/>
      <c r="B12" s="20" t="s">
        <v>15</v>
      </c>
      <c r="C12" s="21">
        <v>-4.6380056776805234E-2</v>
      </c>
      <c r="D12" s="21">
        <v>3.0409394811761192E-3</v>
      </c>
      <c r="E12" s="22"/>
    </row>
    <row r="13" spans="1:7" x14ac:dyDescent="0.25">
      <c r="A13" s="8" t="s">
        <v>22</v>
      </c>
      <c r="B13" s="16" t="s">
        <v>11</v>
      </c>
      <c r="C13" s="17" t="s">
        <v>23</v>
      </c>
      <c r="D13" s="17" t="s">
        <v>24</v>
      </c>
      <c r="E13" s="17" t="s">
        <v>14</v>
      </c>
    </row>
    <row r="14" spans="1:7" x14ac:dyDescent="0.25">
      <c r="A14" s="19"/>
      <c r="B14" s="20" t="s">
        <v>15</v>
      </c>
      <c r="C14" s="21">
        <v>0.11098701768095109</v>
      </c>
      <c r="D14" s="21">
        <v>3.3841123997990996E-2</v>
      </c>
      <c r="E14" s="22"/>
    </row>
    <row r="15" spans="1:7" ht="37.5" customHeight="1" x14ac:dyDescent="0.25">
      <c r="A15" s="106" t="s">
        <v>25</v>
      </c>
      <c r="B15" s="106"/>
      <c r="C15" s="106"/>
      <c r="D15" s="106"/>
      <c r="E15" s="106"/>
    </row>
    <row r="16" spans="1:7" x14ac:dyDescent="0.25">
      <c r="A16" s="5" t="s">
        <v>26</v>
      </c>
    </row>
    <row r="17" spans="1:6" x14ac:dyDescent="0.25">
      <c r="A17" s="5" t="s">
        <v>49</v>
      </c>
    </row>
    <row r="18" spans="1:6" x14ac:dyDescent="0.25">
      <c r="A18" s="5" t="s">
        <v>278</v>
      </c>
    </row>
    <row r="19" spans="1:6" x14ac:dyDescent="0.25">
      <c r="A19" s="5" t="s">
        <v>29</v>
      </c>
    </row>
    <row r="20" spans="1:6" x14ac:dyDescent="0.25">
      <c r="A20" s="5" t="s">
        <v>30</v>
      </c>
    </row>
    <row r="21" spans="1:6" x14ac:dyDescent="0.25">
      <c r="A21" s="91" t="s">
        <v>31</v>
      </c>
      <c r="B21" s="92"/>
      <c r="C21" s="92"/>
      <c r="D21" s="93"/>
      <c r="E21" s="28" t="b">
        <v>1</v>
      </c>
      <c r="F21" s="34" t="s">
        <v>105</v>
      </c>
    </row>
    <row r="22" spans="1:6" x14ac:dyDescent="0.25">
      <c r="A22" s="94" t="s">
        <v>32</v>
      </c>
      <c r="B22" s="94"/>
      <c r="C22" s="94"/>
      <c r="D22" s="94"/>
      <c r="E22" s="94"/>
    </row>
    <row r="23" spans="1:6" x14ac:dyDescent="0.25">
      <c r="A23" s="29" t="s">
        <v>33</v>
      </c>
      <c r="B23" s="29" t="s">
        <v>34</v>
      </c>
      <c r="C23" s="29" t="s">
        <v>35</v>
      </c>
      <c r="D23" s="30" t="s">
        <v>0</v>
      </c>
      <c r="E23" s="30" t="s">
        <v>1</v>
      </c>
    </row>
    <row r="24" spans="1:6" x14ac:dyDescent="0.25">
      <c r="A24" s="31" t="s">
        <v>36</v>
      </c>
      <c r="B24" s="24">
        <v>43522</v>
      </c>
      <c r="C24" s="24">
        <v>44985</v>
      </c>
      <c r="D24" s="25">
        <v>7.6242033219598437E-2</v>
      </c>
      <c r="E24" s="32">
        <v>3</v>
      </c>
    </row>
    <row r="25" spans="1:6" x14ac:dyDescent="0.25">
      <c r="A25" s="31" t="s">
        <v>37</v>
      </c>
      <c r="B25" s="24">
        <v>43494</v>
      </c>
      <c r="C25" s="24">
        <v>44957</v>
      </c>
      <c r="D25" s="25">
        <v>7.6548912114284037E-2</v>
      </c>
      <c r="E25" s="32">
        <v>3</v>
      </c>
    </row>
    <row r="26" spans="1:6" x14ac:dyDescent="0.25">
      <c r="A26" s="23" t="s">
        <v>38</v>
      </c>
      <c r="B26" s="24">
        <v>43461</v>
      </c>
      <c r="C26" s="24">
        <v>44922</v>
      </c>
      <c r="D26" s="25">
        <v>7.6625268185370798E-2</v>
      </c>
      <c r="E26" s="32">
        <v>3</v>
      </c>
    </row>
    <row r="27" spans="1:6" x14ac:dyDescent="0.25">
      <c r="A27" s="23" t="s">
        <v>39</v>
      </c>
      <c r="B27" s="24">
        <v>43431</v>
      </c>
      <c r="C27" s="24">
        <v>44894</v>
      </c>
      <c r="D27" s="25">
        <v>7.7178637262660887E-2</v>
      </c>
      <c r="E27" s="32">
        <v>3</v>
      </c>
    </row>
    <row r="28" spans="1:6" x14ac:dyDescent="0.25">
      <c r="A28" s="23" t="s">
        <v>40</v>
      </c>
      <c r="B28" s="24">
        <v>43396</v>
      </c>
      <c r="C28" s="24">
        <v>44859</v>
      </c>
      <c r="D28" s="25">
        <v>7.7494517586353909E-2</v>
      </c>
      <c r="E28" s="32">
        <v>3</v>
      </c>
    </row>
    <row r="30" spans="1:6" x14ac:dyDescent="0.25">
      <c r="A30" s="102" t="s">
        <v>62</v>
      </c>
      <c r="B30" s="103"/>
      <c r="C30" s="103"/>
      <c r="D30" s="103"/>
      <c r="E30" s="103"/>
    </row>
    <row r="31" spans="1:6" x14ac:dyDescent="0.25">
      <c r="A31" s="1" t="s">
        <v>2</v>
      </c>
      <c r="B31" s="2"/>
      <c r="C31" s="107" t="s">
        <v>3</v>
      </c>
      <c r="D31" s="107" t="s">
        <v>4</v>
      </c>
      <c r="E31" s="107"/>
    </row>
    <row r="32" spans="1:6" x14ac:dyDescent="0.25">
      <c r="A32" s="3" t="s">
        <v>5</v>
      </c>
      <c r="B32" s="4"/>
      <c r="C32" s="108"/>
      <c r="D32" s="108"/>
      <c r="E32" s="108"/>
    </row>
    <row r="33" spans="1:6" x14ac:dyDescent="0.25">
      <c r="A33" s="6" t="s">
        <v>6</v>
      </c>
      <c r="B33" s="7"/>
      <c r="C33" s="109"/>
      <c r="D33" s="109"/>
      <c r="E33" s="109"/>
    </row>
    <row r="34" spans="1:6" x14ac:dyDescent="0.25">
      <c r="A34" s="8" t="s">
        <v>7</v>
      </c>
      <c r="B34" s="9" t="s">
        <v>8</v>
      </c>
      <c r="C34" s="10"/>
      <c r="D34" s="11"/>
      <c r="E34" s="11"/>
    </row>
    <row r="35" spans="1:6" x14ac:dyDescent="0.25">
      <c r="A35" s="12"/>
      <c r="B35" s="13" t="s">
        <v>9</v>
      </c>
      <c r="C35" s="14"/>
      <c r="D35" s="15"/>
      <c r="E35" s="15"/>
    </row>
    <row r="36" spans="1:6" x14ac:dyDescent="0.25">
      <c r="A36" s="8" t="s">
        <v>10</v>
      </c>
      <c r="B36" s="16" t="s">
        <v>11</v>
      </c>
      <c r="C36" s="17" t="s">
        <v>279</v>
      </c>
      <c r="D36" s="18" t="s">
        <v>42</v>
      </c>
      <c r="E36" s="17" t="s">
        <v>14</v>
      </c>
    </row>
    <row r="37" spans="1:6" x14ac:dyDescent="0.25">
      <c r="A37" s="19"/>
      <c r="B37" s="20" t="s">
        <v>15</v>
      </c>
      <c r="C37" s="21">
        <v>-0.70625817657202739</v>
      </c>
      <c r="D37" s="21">
        <v>-0.30348537642297879</v>
      </c>
      <c r="E37" s="22"/>
    </row>
    <row r="38" spans="1:6" x14ac:dyDescent="0.25">
      <c r="A38" s="8" t="s">
        <v>16</v>
      </c>
      <c r="B38" s="16" t="s">
        <v>11</v>
      </c>
      <c r="C38" s="17" t="s">
        <v>43</v>
      </c>
      <c r="D38" s="17" t="s">
        <v>44</v>
      </c>
      <c r="E38" s="17" t="s">
        <v>14</v>
      </c>
    </row>
    <row r="39" spans="1:6" x14ac:dyDescent="0.25">
      <c r="A39" s="19"/>
      <c r="B39" s="20" t="s">
        <v>15</v>
      </c>
      <c r="C39" s="21">
        <v>-0.2368179688415134</v>
      </c>
      <c r="D39" s="21">
        <v>-0.10035389916003834</v>
      </c>
      <c r="E39" s="22"/>
    </row>
    <row r="40" spans="1:6" x14ac:dyDescent="0.25">
      <c r="A40" s="8" t="s">
        <v>19</v>
      </c>
      <c r="B40" s="16" t="s">
        <v>11</v>
      </c>
      <c r="C40" s="17" t="s">
        <v>280</v>
      </c>
      <c r="D40" s="17" t="s">
        <v>232</v>
      </c>
      <c r="E40" s="17" t="s">
        <v>14</v>
      </c>
      <c r="F40" s="33">
        <f>(9590-9640)/9640</f>
        <v>-5.1867219917012446E-3</v>
      </c>
    </row>
    <row r="41" spans="1:6" x14ac:dyDescent="0.25">
      <c r="A41" s="19"/>
      <c r="B41" s="20" t="s">
        <v>15</v>
      </c>
      <c r="C41" s="21">
        <v>-4.1244059328870986E-2</v>
      </c>
      <c r="D41" s="21">
        <v>-3.8098878547849768E-3</v>
      </c>
      <c r="E41" s="22"/>
    </row>
    <row r="42" spans="1:6" x14ac:dyDescent="0.25">
      <c r="A42" s="8" t="s">
        <v>22</v>
      </c>
      <c r="B42" s="16" t="s">
        <v>11</v>
      </c>
      <c r="C42" s="17" t="s">
        <v>47</v>
      </c>
      <c r="D42" s="17" t="s">
        <v>48</v>
      </c>
      <c r="E42" s="17" t="s">
        <v>14</v>
      </c>
    </row>
    <row r="43" spans="1:6" x14ac:dyDescent="0.25">
      <c r="A43" s="19"/>
      <c r="B43" s="20" t="s">
        <v>15</v>
      </c>
      <c r="C43" s="21">
        <v>0.24686012108449584</v>
      </c>
      <c r="D43" s="21">
        <v>5.8326047394705594E-2</v>
      </c>
      <c r="E43" s="22"/>
    </row>
    <row r="44" spans="1:6" ht="34.5" customHeight="1" x14ac:dyDescent="0.25">
      <c r="A44" s="90" t="s">
        <v>25</v>
      </c>
      <c r="B44" s="90"/>
      <c r="C44" s="90"/>
      <c r="D44" s="90"/>
      <c r="E44" s="90"/>
    </row>
    <row r="45" spans="1:6" x14ac:dyDescent="0.25">
      <c r="A45" s="5" t="s">
        <v>26</v>
      </c>
    </row>
    <row r="46" spans="1:6" x14ac:dyDescent="0.25">
      <c r="A46" s="5" t="s">
        <v>49</v>
      </c>
    </row>
    <row r="47" spans="1:6" x14ac:dyDescent="0.25">
      <c r="A47" s="5" t="s">
        <v>266</v>
      </c>
    </row>
    <row r="48" spans="1:6" x14ac:dyDescent="0.25">
      <c r="A48" s="5" t="s">
        <v>29</v>
      </c>
    </row>
    <row r="49" spans="1:6" x14ac:dyDescent="0.25">
      <c r="A49" s="5" t="s">
        <v>51</v>
      </c>
    </row>
    <row r="50" spans="1:6" x14ac:dyDescent="0.25">
      <c r="A50" s="91" t="s">
        <v>31</v>
      </c>
      <c r="B50" s="92"/>
      <c r="C50" s="92"/>
      <c r="D50" s="93"/>
      <c r="E50" s="28" t="b">
        <v>1</v>
      </c>
      <c r="F50" s="34" t="s">
        <v>105</v>
      </c>
    </row>
    <row r="51" spans="1:6" x14ac:dyDescent="0.25">
      <c r="A51" s="94" t="s">
        <v>32</v>
      </c>
      <c r="B51" s="94"/>
      <c r="C51" s="94"/>
      <c r="D51" s="94"/>
      <c r="E51" s="94"/>
    </row>
    <row r="52" spans="1:6" x14ac:dyDescent="0.25">
      <c r="A52" s="29" t="s">
        <v>33</v>
      </c>
      <c r="B52" s="29" t="s">
        <v>34</v>
      </c>
      <c r="C52" s="29" t="s">
        <v>35</v>
      </c>
      <c r="D52" s="30" t="s">
        <v>0</v>
      </c>
      <c r="E52" s="30" t="s">
        <v>1</v>
      </c>
    </row>
    <row r="53" spans="1:6" x14ac:dyDescent="0.25">
      <c r="A53" s="31" t="s">
        <v>36</v>
      </c>
      <c r="B53" s="24">
        <v>43158</v>
      </c>
      <c r="C53" s="24">
        <v>44985</v>
      </c>
      <c r="D53" s="25">
        <v>0.11837677542227276</v>
      </c>
      <c r="E53" s="32">
        <v>3</v>
      </c>
    </row>
    <row r="54" spans="1:6" x14ac:dyDescent="0.25">
      <c r="A54" s="31" t="s">
        <v>37</v>
      </c>
      <c r="B54" s="24">
        <v>43130</v>
      </c>
      <c r="C54" s="24">
        <v>44957</v>
      </c>
      <c r="D54" s="25">
        <v>0.11911258881677328</v>
      </c>
      <c r="E54" s="32">
        <v>3</v>
      </c>
    </row>
    <row r="55" spans="1:6" x14ac:dyDescent="0.25">
      <c r="A55" s="23" t="s">
        <v>38</v>
      </c>
      <c r="B55" s="24">
        <v>43096</v>
      </c>
      <c r="C55" s="24">
        <v>44922</v>
      </c>
      <c r="D55" s="25">
        <v>0.11914348502131221</v>
      </c>
      <c r="E55" s="32">
        <v>3</v>
      </c>
    </row>
    <row r="56" spans="1:6" x14ac:dyDescent="0.25">
      <c r="A56" s="23" t="s">
        <v>39</v>
      </c>
      <c r="B56" s="24">
        <v>43067</v>
      </c>
      <c r="C56" s="24">
        <v>44894</v>
      </c>
      <c r="D56" s="25">
        <v>0.1189655758678031</v>
      </c>
      <c r="E56" s="32">
        <v>3</v>
      </c>
    </row>
    <row r="57" spans="1:6" x14ac:dyDescent="0.25">
      <c r="A57" s="23" t="s">
        <v>40</v>
      </c>
      <c r="B57" s="24">
        <v>43032</v>
      </c>
      <c r="C57" s="24">
        <v>44859</v>
      </c>
      <c r="D57" s="25">
        <v>0.11885174732053884</v>
      </c>
      <c r="E57" s="32">
        <v>3</v>
      </c>
    </row>
    <row r="59" spans="1:6" x14ac:dyDescent="0.25">
      <c r="A59" s="102" t="s">
        <v>63</v>
      </c>
      <c r="B59" s="103"/>
      <c r="C59" s="103"/>
      <c r="D59" s="103"/>
      <c r="E59" s="103"/>
    </row>
    <row r="60" spans="1:6" x14ac:dyDescent="0.25">
      <c r="A60" s="1" t="s">
        <v>2</v>
      </c>
      <c r="B60" s="2"/>
      <c r="C60" s="107" t="s">
        <v>3</v>
      </c>
      <c r="D60" s="107" t="s">
        <v>4</v>
      </c>
      <c r="E60" s="107"/>
    </row>
    <row r="61" spans="1:6" x14ac:dyDescent="0.25">
      <c r="A61" s="3" t="s">
        <v>5</v>
      </c>
      <c r="B61" s="4"/>
      <c r="C61" s="108"/>
      <c r="D61" s="108"/>
      <c r="E61" s="108"/>
    </row>
    <row r="62" spans="1:6" x14ac:dyDescent="0.25">
      <c r="A62" s="6" t="s">
        <v>6</v>
      </c>
      <c r="B62" s="7"/>
      <c r="C62" s="109"/>
      <c r="D62" s="109"/>
      <c r="E62" s="109"/>
    </row>
    <row r="63" spans="1:6" x14ac:dyDescent="0.25">
      <c r="A63" s="8" t="s">
        <v>7</v>
      </c>
      <c r="B63" s="9" t="s">
        <v>8</v>
      </c>
      <c r="C63" s="10"/>
      <c r="D63" s="11"/>
      <c r="E63" s="11"/>
    </row>
    <row r="64" spans="1:6" x14ac:dyDescent="0.25">
      <c r="A64" s="12"/>
      <c r="B64" s="13" t="s">
        <v>9</v>
      </c>
      <c r="C64" s="14"/>
      <c r="D64" s="15"/>
      <c r="E64" s="15"/>
    </row>
    <row r="65" spans="1:6" x14ac:dyDescent="0.25">
      <c r="A65" s="8" t="s">
        <v>10</v>
      </c>
      <c r="B65" s="16" t="s">
        <v>11</v>
      </c>
      <c r="C65" s="17" t="s">
        <v>281</v>
      </c>
      <c r="D65" s="18" t="s">
        <v>53</v>
      </c>
      <c r="E65" s="17" t="s">
        <v>14</v>
      </c>
    </row>
    <row r="66" spans="1:6" x14ac:dyDescent="0.25">
      <c r="A66" s="19"/>
      <c r="B66" s="20" t="s">
        <v>15</v>
      </c>
      <c r="C66" s="21">
        <v>-0.72882209238884155</v>
      </c>
      <c r="D66" s="21">
        <v>-0.31419833963264765</v>
      </c>
      <c r="E66" s="22"/>
    </row>
    <row r="67" spans="1:6" x14ac:dyDescent="0.25">
      <c r="A67" s="8" t="s">
        <v>16</v>
      </c>
      <c r="B67" s="16" t="s">
        <v>11</v>
      </c>
      <c r="C67" s="17" t="s">
        <v>54</v>
      </c>
      <c r="D67" s="17" t="s">
        <v>55</v>
      </c>
      <c r="E67" s="17" t="s">
        <v>14</v>
      </c>
    </row>
    <row r="68" spans="1:6" x14ac:dyDescent="0.25">
      <c r="A68" s="19"/>
      <c r="B68" s="20" t="s">
        <v>15</v>
      </c>
      <c r="C68" s="21">
        <v>-0.26436082210035372</v>
      </c>
      <c r="D68" s="21">
        <v>-8.9988529727498157E-2</v>
      </c>
      <c r="E68" s="22"/>
    </row>
    <row r="69" spans="1:6" x14ac:dyDescent="0.25">
      <c r="A69" s="8" t="s">
        <v>19</v>
      </c>
      <c r="B69" s="16" t="s">
        <v>11</v>
      </c>
      <c r="C69" s="17" t="s">
        <v>282</v>
      </c>
      <c r="D69" s="17" t="s">
        <v>214</v>
      </c>
      <c r="E69" s="17" t="s">
        <v>14</v>
      </c>
      <c r="F69" s="36">
        <f>(9410-9400)/9410</f>
        <v>1.0626992561105207E-3</v>
      </c>
    </row>
    <row r="70" spans="1:6" x14ac:dyDescent="0.25">
      <c r="A70" s="19"/>
      <c r="B70" s="20" t="s">
        <v>15</v>
      </c>
      <c r="C70" s="21">
        <v>-6.0496984318456071E-2</v>
      </c>
      <c r="D70" s="21">
        <v>3.8060585647541334E-3</v>
      </c>
      <c r="E70" s="22"/>
    </row>
    <row r="71" spans="1:6" x14ac:dyDescent="0.25">
      <c r="A71" s="8" t="s">
        <v>22</v>
      </c>
      <c r="B71" s="16" t="s">
        <v>11</v>
      </c>
      <c r="C71" s="17" t="s">
        <v>57</v>
      </c>
      <c r="D71" s="17" t="s">
        <v>58</v>
      </c>
      <c r="E71" s="17" t="s">
        <v>14</v>
      </c>
    </row>
    <row r="72" spans="1:6" x14ac:dyDescent="0.25">
      <c r="A72" s="19"/>
      <c r="B72" s="20" t="s">
        <v>15</v>
      </c>
      <c r="C72" s="21">
        <v>0.20672817384674036</v>
      </c>
      <c r="D72" s="21">
        <v>4.7232049879988081E-2</v>
      </c>
      <c r="E72" s="22"/>
    </row>
    <row r="73" spans="1:6" ht="34.5" customHeight="1" x14ac:dyDescent="0.25">
      <c r="A73" s="90" t="s">
        <v>25</v>
      </c>
      <c r="B73" s="90"/>
      <c r="C73" s="90"/>
      <c r="D73" s="90"/>
      <c r="E73" s="90"/>
    </row>
    <row r="74" spans="1:6" x14ac:dyDescent="0.25">
      <c r="A74" s="5" t="s">
        <v>26</v>
      </c>
    </row>
    <row r="75" spans="1:6" x14ac:dyDescent="0.25">
      <c r="A75" s="5" t="s">
        <v>49</v>
      </c>
    </row>
    <row r="76" spans="1:6" x14ac:dyDescent="0.25">
      <c r="A76" s="5" t="s">
        <v>236</v>
      </c>
    </row>
    <row r="77" spans="1:6" x14ac:dyDescent="0.25">
      <c r="A77" s="5" t="s">
        <v>60</v>
      </c>
    </row>
    <row r="78" spans="1:6" x14ac:dyDescent="0.25">
      <c r="A78" s="5" t="s">
        <v>51</v>
      </c>
    </row>
    <row r="79" spans="1:6" x14ac:dyDescent="0.25">
      <c r="A79" s="91" t="s">
        <v>31</v>
      </c>
      <c r="B79" s="92"/>
      <c r="C79" s="92"/>
      <c r="D79" s="93"/>
      <c r="E79" s="28" t="b">
        <v>1</v>
      </c>
      <c r="F79" s="34" t="s">
        <v>105</v>
      </c>
    </row>
    <row r="80" spans="1:6"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24">
        <v>43158</v>
      </c>
      <c r="C82" s="24">
        <v>44985</v>
      </c>
      <c r="D82" s="25">
        <v>0.11382851274846931</v>
      </c>
      <c r="E82" s="32">
        <v>3</v>
      </c>
    </row>
    <row r="83" spans="1:5" x14ac:dyDescent="0.25">
      <c r="A83" s="31" t="s">
        <v>37</v>
      </c>
      <c r="B83" s="24">
        <v>43130</v>
      </c>
      <c r="C83" s="24">
        <v>44957</v>
      </c>
      <c r="D83" s="25">
        <v>0.11418308268808496</v>
      </c>
      <c r="E83" s="32">
        <v>3</v>
      </c>
    </row>
    <row r="84" spans="1:5" x14ac:dyDescent="0.25">
      <c r="A84" s="23" t="s">
        <v>38</v>
      </c>
      <c r="B84" s="24">
        <v>43096</v>
      </c>
      <c r="C84" s="24">
        <v>44922</v>
      </c>
      <c r="D84" s="25">
        <v>0.11394666638975105</v>
      </c>
      <c r="E84" s="32">
        <v>3</v>
      </c>
    </row>
    <row r="85" spans="1:5" x14ac:dyDescent="0.25">
      <c r="A85" s="23" t="s">
        <v>39</v>
      </c>
      <c r="B85" s="24">
        <v>43067</v>
      </c>
      <c r="C85" s="24">
        <v>44894</v>
      </c>
      <c r="D85" s="25">
        <v>0.11370837901064633</v>
      </c>
      <c r="E85" s="32">
        <v>3</v>
      </c>
    </row>
    <row r="86" spans="1:5" x14ac:dyDescent="0.25">
      <c r="A86" s="23" t="s">
        <v>40</v>
      </c>
      <c r="B86" s="24">
        <v>43032</v>
      </c>
      <c r="C86" s="24">
        <v>44859</v>
      </c>
      <c r="D86" s="25">
        <v>0.11343829024961542</v>
      </c>
      <c r="E86" s="32">
        <v>3</v>
      </c>
    </row>
    <row r="88" spans="1:5" x14ac:dyDescent="0.25">
      <c r="A88" s="102" t="s">
        <v>73</v>
      </c>
      <c r="B88" s="103"/>
      <c r="C88" s="103"/>
      <c r="D88" s="103"/>
      <c r="E88" s="103"/>
    </row>
    <row r="89" spans="1:5" x14ac:dyDescent="0.25">
      <c r="A89" s="1" t="s">
        <v>2</v>
      </c>
      <c r="B89" s="2"/>
      <c r="C89" s="107" t="s">
        <v>3</v>
      </c>
      <c r="D89" s="107" t="s">
        <v>4</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8</v>
      </c>
      <c r="C92" s="10"/>
      <c r="D92" s="11"/>
      <c r="E92" s="11"/>
    </row>
    <row r="93" spans="1:5" x14ac:dyDescent="0.25">
      <c r="A93" s="12"/>
      <c r="B93" s="13" t="s">
        <v>9</v>
      </c>
      <c r="C93" s="14"/>
      <c r="D93" s="15"/>
      <c r="E93" s="15"/>
    </row>
    <row r="94" spans="1:5" x14ac:dyDescent="0.25">
      <c r="A94" s="8" t="s">
        <v>10</v>
      </c>
      <c r="B94" s="16" t="s">
        <v>11</v>
      </c>
      <c r="C94" s="17" t="s">
        <v>237</v>
      </c>
      <c r="D94" s="18" t="s">
        <v>238</v>
      </c>
      <c r="E94" s="17" t="s">
        <v>14</v>
      </c>
    </row>
    <row r="95" spans="1:5" x14ac:dyDescent="0.25">
      <c r="A95" s="19"/>
      <c r="B95" s="20" t="s">
        <v>15</v>
      </c>
      <c r="C95" s="21">
        <v>-0.72123000964981188</v>
      </c>
      <c r="D95" s="21">
        <v>-0.29888444583177332</v>
      </c>
      <c r="E95" s="22"/>
    </row>
    <row r="96" spans="1:5" x14ac:dyDescent="0.25">
      <c r="A96" s="8" t="s">
        <v>16</v>
      </c>
      <c r="B96" s="16" t="s">
        <v>11</v>
      </c>
      <c r="C96" s="17" t="s">
        <v>66</v>
      </c>
      <c r="D96" s="17" t="s">
        <v>67</v>
      </c>
      <c r="E96" s="17" t="s">
        <v>14</v>
      </c>
    </row>
    <row r="97" spans="1:6" x14ac:dyDescent="0.25">
      <c r="A97" s="19"/>
      <c r="B97" s="20" t="s">
        <v>15</v>
      </c>
      <c r="C97" s="21">
        <v>-0.24374975995272918</v>
      </c>
      <c r="D97" s="21">
        <v>-9.3622915536350937E-2</v>
      </c>
      <c r="E97" s="22"/>
    </row>
    <row r="98" spans="1:6" x14ac:dyDescent="0.25">
      <c r="A98" s="8" t="s">
        <v>19</v>
      </c>
      <c r="B98" s="16" t="s">
        <v>11</v>
      </c>
      <c r="C98" s="17" t="s">
        <v>132</v>
      </c>
      <c r="D98" s="17" t="s">
        <v>205</v>
      </c>
      <c r="E98" s="17" t="s">
        <v>14</v>
      </c>
      <c r="F98" s="33">
        <f>(9470-9450)/9470</f>
        <v>2.1119324181626186E-3</v>
      </c>
    </row>
    <row r="99" spans="1:6" x14ac:dyDescent="0.25">
      <c r="A99" s="19"/>
      <c r="B99" s="20" t="s">
        <v>15</v>
      </c>
      <c r="C99" s="21">
        <v>-5.5108821690445065E-2</v>
      </c>
      <c r="D99" s="21">
        <v>-6.7401672603993878E-3</v>
      </c>
      <c r="E99" s="22"/>
    </row>
    <row r="100" spans="1:6" x14ac:dyDescent="0.25">
      <c r="A100" s="8" t="s">
        <v>22</v>
      </c>
      <c r="B100" s="16" t="s">
        <v>11</v>
      </c>
      <c r="C100" s="17" t="s">
        <v>70</v>
      </c>
      <c r="D100" s="17" t="s">
        <v>71</v>
      </c>
      <c r="E100" s="17" t="s">
        <v>14</v>
      </c>
    </row>
    <row r="101" spans="1:6" x14ac:dyDescent="0.25">
      <c r="A101" s="19"/>
      <c r="B101" s="20" t="s">
        <v>15</v>
      </c>
      <c r="C101" s="21">
        <v>0.26924092019120827</v>
      </c>
      <c r="D101" s="21">
        <v>4.605576724942595E-2</v>
      </c>
      <c r="E101" s="22"/>
    </row>
    <row r="102" spans="1:6" ht="33.75" customHeight="1" x14ac:dyDescent="0.25">
      <c r="A102" s="90" t="s">
        <v>25</v>
      </c>
      <c r="B102" s="90"/>
      <c r="C102" s="90"/>
      <c r="D102" s="90"/>
      <c r="E102" s="90"/>
    </row>
    <row r="103" spans="1:6" x14ac:dyDescent="0.25">
      <c r="A103" s="5" t="s">
        <v>26</v>
      </c>
    </row>
    <row r="104" spans="1:6" x14ac:dyDescent="0.25">
      <c r="A104" s="5" t="s">
        <v>49</v>
      </c>
    </row>
    <row r="105" spans="1:6" x14ac:dyDescent="0.25">
      <c r="A105" s="5" t="s">
        <v>283</v>
      </c>
    </row>
    <row r="106" spans="1:6" x14ac:dyDescent="0.25">
      <c r="A106" s="5" t="s">
        <v>29</v>
      </c>
    </row>
    <row r="107" spans="1:6" x14ac:dyDescent="0.25">
      <c r="A107" s="5" t="s">
        <v>30</v>
      </c>
    </row>
    <row r="108" spans="1:6" x14ac:dyDescent="0.25">
      <c r="A108" s="91" t="s">
        <v>31</v>
      </c>
      <c r="B108" s="92"/>
      <c r="C108" s="92"/>
      <c r="D108" s="93"/>
      <c r="E108" s="28" t="b">
        <v>1</v>
      </c>
      <c r="F108" s="34" t="s">
        <v>105</v>
      </c>
    </row>
    <row r="109" spans="1:6" x14ac:dyDescent="0.25">
      <c r="A109" s="94" t="s">
        <v>32</v>
      </c>
      <c r="B109" s="94"/>
      <c r="C109" s="94"/>
      <c r="D109" s="94"/>
      <c r="E109" s="94"/>
    </row>
    <row r="110" spans="1:6" x14ac:dyDescent="0.25">
      <c r="A110" s="29" t="s">
        <v>33</v>
      </c>
      <c r="B110" s="29" t="s">
        <v>34</v>
      </c>
      <c r="C110" s="29" t="s">
        <v>35</v>
      </c>
      <c r="D110" s="30" t="s">
        <v>0</v>
      </c>
      <c r="E110" s="30" t="s">
        <v>1</v>
      </c>
    </row>
    <row r="111" spans="1:6" x14ac:dyDescent="0.25">
      <c r="A111" s="31" t="s">
        <v>36</v>
      </c>
      <c r="B111" s="24">
        <v>43214</v>
      </c>
      <c r="C111" s="24">
        <v>44985</v>
      </c>
      <c r="D111" s="25">
        <v>0.10969180681705286</v>
      </c>
      <c r="E111" s="32">
        <v>3</v>
      </c>
    </row>
    <row r="112" spans="1:6" x14ac:dyDescent="0.25">
      <c r="A112" s="31" t="s">
        <v>37</v>
      </c>
      <c r="B112" s="24">
        <v>43214</v>
      </c>
      <c r="C112" s="24">
        <v>44957</v>
      </c>
      <c r="D112" s="25">
        <v>0.11049580522451036</v>
      </c>
      <c r="E112" s="32">
        <v>3</v>
      </c>
    </row>
    <row r="113" spans="1:7" x14ac:dyDescent="0.25">
      <c r="A113" s="23" t="s">
        <v>38</v>
      </c>
      <c r="B113" s="24">
        <v>43214</v>
      </c>
      <c r="C113" s="24">
        <v>44922</v>
      </c>
      <c r="D113" s="25">
        <v>0.11139715237529627</v>
      </c>
      <c r="E113" s="32">
        <v>3</v>
      </c>
    </row>
    <row r="114" spans="1:7" x14ac:dyDescent="0.25">
      <c r="A114" s="23" t="s">
        <v>39</v>
      </c>
      <c r="B114" s="24">
        <v>43214</v>
      </c>
      <c r="C114" s="24">
        <v>44894</v>
      </c>
      <c r="D114" s="25">
        <v>0.11218788190573226</v>
      </c>
      <c r="E114" s="32">
        <v>3</v>
      </c>
    </row>
    <row r="115" spans="1:7" x14ac:dyDescent="0.25">
      <c r="A115" s="23" t="s">
        <v>40</v>
      </c>
      <c r="B115" s="24">
        <v>43214</v>
      </c>
      <c r="C115" s="24">
        <v>44859</v>
      </c>
      <c r="D115" s="25">
        <v>0.11315570013970828</v>
      </c>
      <c r="E115" s="32">
        <v>3</v>
      </c>
    </row>
    <row r="117" spans="1:7" x14ac:dyDescent="0.25">
      <c r="A117" s="102" t="s">
        <v>93</v>
      </c>
      <c r="B117" s="103"/>
      <c r="C117" s="103"/>
      <c r="D117" s="103"/>
      <c r="E117" s="103"/>
    </row>
    <row r="118" spans="1:7" x14ac:dyDescent="0.25">
      <c r="A118" s="1" t="s">
        <v>74</v>
      </c>
      <c r="B118" s="2"/>
      <c r="C118" s="107" t="s">
        <v>3</v>
      </c>
      <c r="D118" s="107" t="s">
        <v>75</v>
      </c>
      <c r="E118" s="107"/>
    </row>
    <row r="119" spans="1:7" x14ac:dyDescent="0.25">
      <c r="A119" s="3" t="s">
        <v>5</v>
      </c>
      <c r="B119" s="4"/>
      <c r="C119" s="108"/>
      <c r="D119" s="108"/>
      <c r="E119" s="108"/>
    </row>
    <row r="120" spans="1:7" x14ac:dyDescent="0.25">
      <c r="A120" s="6" t="s">
        <v>6</v>
      </c>
      <c r="B120" s="7"/>
      <c r="C120" s="109"/>
      <c r="D120" s="109"/>
      <c r="E120" s="109"/>
    </row>
    <row r="121" spans="1:7" x14ac:dyDescent="0.25">
      <c r="A121" s="8" t="s">
        <v>7</v>
      </c>
      <c r="B121" s="9" t="s">
        <v>76</v>
      </c>
      <c r="C121" s="10"/>
      <c r="D121" s="11"/>
      <c r="E121" s="11"/>
    </row>
    <row r="122" spans="1:7" x14ac:dyDescent="0.25">
      <c r="A122" s="12"/>
      <c r="B122" s="13" t="s">
        <v>9</v>
      </c>
      <c r="C122" s="14"/>
      <c r="D122" s="15"/>
      <c r="E122" s="15"/>
    </row>
    <row r="123" spans="1:7" x14ac:dyDescent="0.25">
      <c r="A123" s="8" t="s">
        <v>10</v>
      </c>
      <c r="B123" s="16" t="s">
        <v>11</v>
      </c>
      <c r="C123" s="17" t="s">
        <v>284</v>
      </c>
      <c r="D123" s="18" t="s">
        <v>78</v>
      </c>
      <c r="E123" s="17" t="s">
        <v>14</v>
      </c>
    </row>
    <row r="124" spans="1:7" x14ac:dyDescent="0.25">
      <c r="A124" s="19"/>
      <c r="B124" s="20" t="s">
        <v>15</v>
      </c>
      <c r="C124" s="21">
        <v>-0.69567071425912863</v>
      </c>
      <c r="D124" s="21">
        <v>-0.26189944387688202</v>
      </c>
      <c r="E124" s="22"/>
    </row>
    <row r="125" spans="1:7" x14ac:dyDescent="0.25">
      <c r="A125" s="8" t="s">
        <v>16</v>
      </c>
      <c r="B125" s="16" t="s">
        <v>11</v>
      </c>
      <c r="C125" s="17" t="s">
        <v>79</v>
      </c>
      <c r="D125" s="17" t="s">
        <v>80</v>
      </c>
      <c r="E125" s="17" t="s">
        <v>14</v>
      </c>
    </row>
    <row r="126" spans="1:7" x14ac:dyDescent="0.25">
      <c r="A126" s="19"/>
      <c r="B126" s="20" t="s">
        <v>15</v>
      </c>
      <c r="C126" s="21">
        <v>-0.30515803861267721</v>
      </c>
      <c r="D126" s="21">
        <v>-5.4651640399221102E-2</v>
      </c>
      <c r="E126" s="22"/>
    </row>
    <row r="127" spans="1:7" x14ac:dyDescent="0.25">
      <c r="A127" s="8" t="s">
        <v>19</v>
      </c>
      <c r="B127" s="16" t="s">
        <v>11</v>
      </c>
      <c r="C127" s="17" t="s">
        <v>156</v>
      </c>
      <c r="D127" s="17" t="s">
        <v>285</v>
      </c>
      <c r="E127" s="17" t="s">
        <v>14</v>
      </c>
      <c r="F127" s="33">
        <f>(9910-9850)/9910</f>
        <v>6.0544904137235112E-3</v>
      </c>
      <c r="G127" s="35">
        <f>(11340-11320)/11340</f>
        <v>1.7636684303350969E-3</v>
      </c>
    </row>
    <row r="128" spans="1:7" x14ac:dyDescent="0.25">
      <c r="A128" s="19"/>
      <c r="B128" s="20" t="s">
        <v>15</v>
      </c>
      <c r="C128" s="21">
        <v>-1.4501561374009153E-2</v>
      </c>
      <c r="D128" s="21">
        <v>2.5115605734076007E-2</v>
      </c>
      <c r="E128" s="22"/>
    </row>
    <row r="129" spans="1:6" x14ac:dyDescent="0.25">
      <c r="A129" s="8" t="s">
        <v>22</v>
      </c>
      <c r="B129" s="16" t="s">
        <v>11</v>
      </c>
      <c r="C129" s="17" t="s">
        <v>83</v>
      </c>
      <c r="D129" s="17" t="s">
        <v>286</v>
      </c>
      <c r="E129" s="17" t="s">
        <v>14</v>
      </c>
    </row>
    <row r="130" spans="1:6" x14ac:dyDescent="0.25">
      <c r="A130" s="19"/>
      <c r="B130" s="20" t="s">
        <v>15</v>
      </c>
      <c r="C130" s="21">
        <v>0.46830915457728883</v>
      </c>
      <c r="D130" s="21">
        <v>8.0736326719270224E-2</v>
      </c>
      <c r="E130" s="22"/>
    </row>
    <row r="131" spans="1:6" ht="36" customHeight="1" x14ac:dyDescent="0.25">
      <c r="A131" s="90" t="s">
        <v>25</v>
      </c>
      <c r="B131" s="90"/>
      <c r="C131" s="90"/>
      <c r="D131" s="90"/>
      <c r="E131" s="90"/>
    </row>
    <row r="132" spans="1:6" x14ac:dyDescent="0.25">
      <c r="A132" s="5" t="s">
        <v>26</v>
      </c>
    </row>
    <row r="133" spans="1:6" x14ac:dyDescent="0.25">
      <c r="A133" s="5" t="s">
        <v>85</v>
      </c>
    </row>
    <row r="134" spans="1:6" x14ac:dyDescent="0.25">
      <c r="A134" s="5" t="s">
        <v>287</v>
      </c>
    </row>
    <row r="135" spans="1:6" x14ac:dyDescent="0.25">
      <c r="A135" s="5" t="s">
        <v>288</v>
      </c>
    </row>
    <row r="136" spans="1:6" x14ac:dyDescent="0.25">
      <c r="A136" s="5" t="s">
        <v>51</v>
      </c>
    </row>
    <row r="137" spans="1:6" x14ac:dyDescent="0.25">
      <c r="A137" s="91" t="s">
        <v>31</v>
      </c>
      <c r="B137" s="92"/>
      <c r="C137" s="92"/>
      <c r="D137" s="93"/>
      <c r="E137" s="28" t="b">
        <v>1</v>
      </c>
      <c r="F137" s="34" t="s">
        <v>105</v>
      </c>
    </row>
    <row r="138" spans="1:6" x14ac:dyDescent="0.25">
      <c r="A138" s="94" t="s">
        <v>32</v>
      </c>
      <c r="B138" s="94"/>
      <c r="C138" s="94"/>
      <c r="D138" s="94"/>
      <c r="E138" s="94"/>
    </row>
    <row r="139" spans="1:6" x14ac:dyDescent="0.25">
      <c r="A139" s="29" t="s">
        <v>33</v>
      </c>
      <c r="B139" s="29" t="s">
        <v>34</v>
      </c>
      <c r="C139" s="29" t="s">
        <v>35</v>
      </c>
      <c r="D139" s="30" t="s">
        <v>0</v>
      </c>
      <c r="E139" s="30" t="s">
        <v>1</v>
      </c>
    </row>
    <row r="140" spans="1:6" x14ac:dyDescent="0.25">
      <c r="A140" s="31" t="s">
        <v>36</v>
      </c>
      <c r="B140" s="24">
        <v>43158</v>
      </c>
      <c r="C140" s="24">
        <v>44978</v>
      </c>
      <c r="D140" s="25">
        <v>0.18442862756262221</v>
      </c>
      <c r="E140" s="32">
        <v>4</v>
      </c>
    </row>
    <row r="141" spans="1:6" x14ac:dyDescent="0.25">
      <c r="A141" s="31" t="s">
        <v>37</v>
      </c>
      <c r="B141" s="24">
        <v>43130</v>
      </c>
      <c r="C141" s="24">
        <v>44950</v>
      </c>
      <c r="D141" s="25">
        <v>0.18567165549732342</v>
      </c>
      <c r="E141" s="32">
        <v>4</v>
      </c>
    </row>
    <row r="142" spans="1:6" x14ac:dyDescent="0.25">
      <c r="A142" s="23" t="s">
        <v>38</v>
      </c>
      <c r="B142" s="24">
        <v>43102</v>
      </c>
      <c r="C142" s="24">
        <v>44922</v>
      </c>
      <c r="D142" s="25">
        <v>0.18449292117823385</v>
      </c>
      <c r="E142" s="32">
        <v>4</v>
      </c>
    </row>
    <row r="143" spans="1:6" x14ac:dyDescent="0.25">
      <c r="A143" s="23" t="s">
        <v>39</v>
      </c>
      <c r="B143" s="24">
        <v>43074</v>
      </c>
      <c r="C143" s="24">
        <v>44894</v>
      </c>
      <c r="D143" s="25">
        <v>0.1836790198241619</v>
      </c>
      <c r="E143" s="32">
        <v>4</v>
      </c>
    </row>
    <row r="144" spans="1:6" x14ac:dyDescent="0.25">
      <c r="A144" s="23" t="s">
        <v>40</v>
      </c>
      <c r="B144" s="24">
        <v>43032</v>
      </c>
      <c r="C144" s="24">
        <v>44852</v>
      </c>
      <c r="D144" s="25">
        <v>0.18259126439041964</v>
      </c>
      <c r="E144" s="32">
        <v>4</v>
      </c>
    </row>
    <row r="146" spans="1:7" x14ac:dyDescent="0.25">
      <c r="A146" s="102" t="s">
        <v>94</v>
      </c>
      <c r="B146" s="103"/>
      <c r="C146" s="103"/>
      <c r="D146" s="103"/>
      <c r="E146" s="103"/>
    </row>
    <row r="147" spans="1:7" x14ac:dyDescent="0.25">
      <c r="A147" s="1" t="s">
        <v>2</v>
      </c>
      <c r="B147" s="2"/>
      <c r="C147" s="107" t="s">
        <v>3</v>
      </c>
      <c r="D147" s="107" t="s">
        <v>4</v>
      </c>
      <c r="E147" s="107"/>
    </row>
    <row r="148" spans="1:7" x14ac:dyDescent="0.25">
      <c r="A148" s="3" t="s">
        <v>5</v>
      </c>
      <c r="B148" s="4"/>
      <c r="C148" s="108"/>
      <c r="D148" s="108"/>
      <c r="E148" s="108"/>
    </row>
    <row r="149" spans="1:7" x14ac:dyDescent="0.25">
      <c r="A149" s="6" t="s">
        <v>6</v>
      </c>
      <c r="B149" s="7"/>
      <c r="C149" s="109"/>
      <c r="D149" s="109"/>
      <c r="E149" s="109"/>
    </row>
    <row r="150" spans="1:7" x14ac:dyDescent="0.25">
      <c r="A150" s="8" t="s">
        <v>7</v>
      </c>
      <c r="B150" s="9" t="s">
        <v>8</v>
      </c>
      <c r="C150" s="10"/>
      <c r="D150" s="11"/>
      <c r="E150" s="11"/>
    </row>
    <row r="151" spans="1:7" x14ac:dyDescent="0.25">
      <c r="A151" s="12"/>
      <c r="B151" s="13" t="s">
        <v>9</v>
      </c>
      <c r="C151" s="14"/>
      <c r="D151" s="15"/>
      <c r="E151" s="15"/>
    </row>
    <row r="152" spans="1:7" x14ac:dyDescent="0.25">
      <c r="A152" s="8" t="s">
        <v>10</v>
      </c>
      <c r="B152" s="16" t="s">
        <v>11</v>
      </c>
      <c r="C152" s="17" t="s">
        <v>281</v>
      </c>
      <c r="D152" s="18" t="s">
        <v>88</v>
      </c>
      <c r="E152" s="17" t="s">
        <v>14</v>
      </c>
    </row>
    <row r="153" spans="1:7" x14ac:dyDescent="0.25">
      <c r="A153" s="19"/>
      <c r="B153" s="20" t="s">
        <v>15</v>
      </c>
      <c r="C153" s="21">
        <v>-0.7286563083897899</v>
      </c>
      <c r="D153" s="21">
        <v>-0.32244733131422554</v>
      </c>
      <c r="E153" s="22"/>
    </row>
    <row r="154" spans="1:7" x14ac:dyDescent="0.25">
      <c r="A154" s="8" t="s">
        <v>16</v>
      </c>
      <c r="B154" s="16" t="s">
        <v>11</v>
      </c>
      <c r="C154" s="17" t="s">
        <v>89</v>
      </c>
      <c r="D154" s="17" t="s">
        <v>79</v>
      </c>
      <c r="E154" s="17" t="s">
        <v>14</v>
      </c>
    </row>
    <row r="155" spans="1:7" x14ac:dyDescent="0.25">
      <c r="A155" s="19"/>
      <c r="B155" s="20" t="s">
        <v>15</v>
      </c>
      <c r="C155" s="21">
        <v>-0.27369232450942749</v>
      </c>
      <c r="D155" s="21">
        <v>-0.1140908038913655</v>
      </c>
      <c r="E155" s="22"/>
    </row>
    <row r="156" spans="1:7" x14ac:dyDescent="0.25">
      <c r="A156" s="8" t="s">
        <v>19</v>
      </c>
      <c r="B156" s="16" t="s">
        <v>11</v>
      </c>
      <c r="C156" s="17" t="s">
        <v>194</v>
      </c>
      <c r="D156" s="17" t="s">
        <v>251</v>
      </c>
      <c r="E156" s="17" t="s">
        <v>14</v>
      </c>
      <c r="F156" s="33">
        <f>(9440-9430)/9440</f>
        <v>1.0593220338983051E-3</v>
      </c>
      <c r="G156" s="33">
        <f>(10090-10080)/10090</f>
        <v>9.9108027750247768E-4</v>
      </c>
    </row>
    <row r="157" spans="1:7" x14ac:dyDescent="0.25">
      <c r="A157" s="19"/>
      <c r="B157" s="20" t="s">
        <v>15</v>
      </c>
      <c r="C157" s="21">
        <v>-5.6636655518394807E-2</v>
      </c>
      <c r="D157" s="21">
        <v>2.7682064731238132E-3</v>
      </c>
      <c r="E157" s="22"/>
    </row>
    <row r="158" spans="1:7" x14ac:dyDescent="0.25">
      <c r="A158" s="8" t="s">
        <v>22</v>
      </c>
      <c r="B158" s="16" t="s">
        <v>11</v>
      </c>
      <c r="C158" s="17" t="s">
        <v>90</v>
      </c>
      <c r="D158" s="17" t="s">
        <v>91</v>
      </c>
      <c r="E158" s="17" t="s">
        <v>14</v>
      </c>
    </row>
    <row r="159" spans="1:7" x14ac:dyDescent="0.25">
      <c r="A159" s="19"/>
      <c r="B159" s="20" t="s">
        <v>15</v>
      </c>
      <c r="C159" s="21">
        <v>0.29521826354717895</v>
      </c>
      <c r="D159" s="21">
        <v>6.3730249869462741E-2</v>
      </c>
      <c r="E159" s="22"/>
    </row>
    <row r="160" spans="1:7" ht="35.25" customHeight="1" x14ac:dyDescent="0.25">
      <c r="A160" s="90" t="s">
        <v>25</v>
      </c>
      <c r="B160" s="90"/>
      <c r="C160" s="90"/>
      <c r="D160" s="90"/>
      <c r="E160" s="90"/>
    </row>
    <row r="161" spans="1:6" x14ac:dyDescent="0.25">
      <c r="A161" s="5" t="s">
        <v>26</v>
      </c>
    </row>
    <row r="162" spans="1:6" x14ac:dyDescent="0.25">
      <c r="A162" s="5" t="s">
        <v>49</v>
      </c>
    </row>
    <row r="163" spans="1:6" x14ac:dyDescent="0.25">
      <c r="A163" s="5" t="s">
        <v>244</v>
      </c>
    </row>
    <row r="164" spans="1:6" x14ac:dyDescent="0.25">
      <c r="A164" s="5" t="s">
        <v>29</v>
      </c>
    </row>
    <row r="165" spans="1:6" x14ac:dyDescent="0.25">
      <c r="A165" s="5" t="s">
        <v>30</v>
      </c>
    </row>
    <row r="166" spans="1:6" x14ac:dyDescent="0.25">
      <c r="A166" s="91" t="s">
        <v>31</v>
      </c>
      <c r="B166" s="92"/>
      <c r="C166" s="92"/>
      <c r="D166" s="93"/>
      <c r="E166" s="28" t="b">
        <v>1</v>
      </c>
      <c r="F166" s="34" t="s">
        <v>105</v>
      </c>
    </row>
    <row r="167" spans="1:6" x14ac:dyDescent="0.25">
      <c r="A167" s="94" t="s">
        <v>32</v>
      </c>
      <c r="B167" s="94"/>
      <c r="C167" s="94"/>
      <c r="D167" s="94"/>
      <c r="E167" s="94"/>
    </row>
    <row r="168" spans="1:6" x14ac:dyDescent="0.25">
      <c r="A168" s="29" t="s">
        <v>33</v>
      </c>
      <c r="B168" s="29" t="s">
        <v>34</v>
      </c>
      <c r="C168" s="29" t="s">
        <v>35</v>
      </c>
      <c r="D168" s="30" t="s">
        <v>0</v>
      </c>
      <c r="E168" s="30" t="s">
        <v>1</v>
      </c>
    </row>
    <row r="169" spans="1:6" x14ac:dyDescent="0.25">
      <c r="A169" s="31" t="s">
        <v>36</v>
      </c>
      <c r="B169" s="24">
        <v>43158</v>
      </c>
      <c r="C169" s="24">
        <v>44985</v>
      </c>
      <c r="D169" s="25">
        <v>0.12828712001301285</v>
      </c>
      <c r="E169" s="32">
        <v>4</v>
      </c>
    </row>
    <row r="170" spans="1:6" x14ac:dyDescent="0.25">
      <c r="A170" s="31" t="s">
        <v>37</v>
      </c>
      <c r="B170" s="24">
        <v>43130</v>
      </c>
      <c r="C170" s="24">
        <v>44957</v>
      </c>
      <c r="D170" s="25">
        <v>0.12899985298771027</v>
      </c>
      <c r="E170" s="32">
        <v>4</v>
      </c>
    </row>
    <row r="171" spans="1:6" x14ac:dyDescent="0.25">
      <c r="A171" s="23" t="s">
        <v>38</v>
      </c>
      <c r="B171" s="24">
        <v>43096</v>
      </c>
      <c r="C171" s="24">
        <v>44922</v>
      </c>
      <c r="D171" s="25">
        <v>0.12899494232886818</v>
      </c>
      <c r="E171" s="32">
        <v>4</v>
      </c>
    </row>
    <row r="172" spans="1:6" x14ac:dyDescent="0.25">
      <c r="A172" s="23" t="s">
        <v>39</v>
      </c>
      <c r="B172" s="24">
        <v>43067</v>
      </c>
      <c r="C172" s="24">
        <v>44894</v>
      </c>
      <c r="D172" s="25">
        <v>0.12887669818483111</v>
      </c>
      <c r="E172" s="32">
        <v>4</v>
      </c>
    </row>
    <row r="173" spans="1:6" x14ac:dyDescent="0.25">
      <c r="A173" s="23" t="s">
        <v>40</v>
      </c>
      <c r="B173" s="24">
        <v>43032</v>
      </c>
      <c r="C173" s="24">
        <v>44859</v>
      </c>
      <c r="D173" s="25">
        <v>0.12877473008517326</v>
      </c>
      <c r="E173" s="32">
        <v>4</v>
      </c>
    </row>
    <row r="175" spans="1:6" x14ac:dyDescent="0.25">
      <c r="A175" s="102" t="s">
        <v>289</v>
      </c>
      <c r="B175" s="103"/>
      <c r="C175" s="103"/>
      <c r="D175" s="103"/>
      <c r="E175" s="103"/>
    </row>
    <row r="176" spans="1:6" x14ac:dyDescent="0.25">
      <c r="A176" s="1" t="s">
        <v>2</v>
      </c>
      <c r="B176" s="2"/>
      <c r="C176" s="107" t="s">
        <v>3</v>
      </c>
      <c r="D176" s="107" t="s">
        <v>4</v>
      </c>
      <c r="E176" s="107"/>
    </row>
    <row r="177" spans="1:7" x14ac:dyDescent="0.25">
      <c r="A177" s="3" t="s">
        <v>5</v>
      </c>
      <c r="B177" s="4"/>
      <c r="C177" s="108"/>
      <c r="D177" s="108"/>
      <c r="E177" s="108"/>
    </row>
    <row r="178" spans="1:7" x14ac:dyDescent="0.25">
      <c r="A178" s="6" t="s">
        <v>6</v>
      </c>
      <c r="B178" s="7"/>
      <c r="C178" s="109"/>
      <c r="D178" s="109"/>
      <c r="E178" s="109"/>
    </row>
    <row r="179" spans="1:7" x14ac:dyDescent="0.25">
      <c r="A179" s="8" t="s">
        <v>7</v>
      </c>
      <c r="B179" s="9" t="s">
        <v>8</v>
      </c>
      <c r="C179" s="10"/>
      <c r="D179" s="11"/>
      <c r="E179" s="11"/>
    </row>
    <row r="180" spans="1:7" x14ac:dyDescent="0.25">
      <c r="A180" s="12"/>
      <c r="B180" s="13" t="s">
        <v>9</v>
      </c>
      <c r="C180" s="14"/>
      <c r="D180" s="15"/>
      <c r="E180" s="15"/>
    </row>
    <row r="181" spans="1:7" x14ac:dyDescent="0.25">
      <c r="A181" s="8" t="s">
        <v>10</v>
      </c>
      <c r="B181" s="16" t="s">
        <v>11</v>
      </c>
      <c r="C181" s="17" t="s">
        <v>290</v>
      </c>
      <c r="D181" s="18" t="s">
        <v>291</v>
      </c>
      <c r="E181" s="17" t="s">
        <v>14</v>
      </c>
    </row>
    <row r="182" spans="1:7" x14ac:dyDescent="0.25">
      <c r="A182" s="19"/>
      <c r="B182" s="20" t="s">
        <v>15</v>
      </c>
      <c r="C182" s="21">
        <v>-0.39988720094804209</v>
      </c>
      <c r="D182" s="21">
        <v>-0.14414392568811774</v>
      </c>
      <c r="E182" s="22"/>
    </row>
    <row r="183" spans="1:7" x14ac:dyDescent="0.25">
      <c r="A183" s="8" t="s">
        <v>16</v>
      </c>
      <c r="B183" s="16" t="s">
        <v>11</v>
      </c>
      <c r="C183" s="17" t="s">
        <v>292</v>
      </c>
      <c r="D183" s="17" t="s">
        <v>293</v>
      </c>
      <c r="E183" s="17" t="s">
        <v>14</v>
      </c>
    </row>
    <row r="184" spans="1:7" x14ac:dyDescent="0.25">
      <c r="A184" s="19"/>
      <c r="B184" s="20" t="s">
        <v>15</v>
      </c>
      <c r="C184" s="21">
        <v>-0.16148590951500919</v>
      </c>
      <c r="D184" s="21">
        <v>-5.1095393551241597E-2</v>
      </c>
      <c r="E184" s="22"/>
    </row>
    <row r="185" spans="1:7" x14ac:dyDescent="0.25">
      <c r="A185" s="8" t="s">
        <v>19</v>
      </c>
      <c r="B185" s="16" t="s">
        <v>11</v>
      </c>
      <c r="C185" s="17" t="s">
        <v>205</v>
      </c>
      <c r="D185" s="17" t="s">
        <v>157</v>
      </c>
      <c r="E185" s="17" t="s">
        <v>14</v>
      </c>
      <c r="F185" s="33">
        <f>(9820-9800)/9820</f>
        <v>2.0366598778004071E-3</v>
      </c>
      <c r="G185" s="33">
        <f>(10310-10280)/10280</f>
        <v>2.9182879377431907E-3</v>
      </c>
    </row>
    <row r="186" spans="1:7" x14ac:dyDescent="0.25">
      <c r="A186" s="19"/>
      <c r="B186" s="20" t="s">
        <v>15</v>
      </c>
      <c r="C186" s="21">
        <v>-1.9820785903267857E-2</v>
      </c>
      <c r="D186" s="21">
        <v>9.3625111417343643E-3</v>
      </c>
      <c r="E186" s="22"/>
    </row>
    <row r="187" spans="1:7" x14ac:dyDescent="0.25">
      <c r="A187" s="8" t="s">
        <v>22</v>
      </c>
      <c r="B187" s="16" t="s">
        <v>11</v>
      </c>
      <c r="C187" s="17" t="s">
        <v>294</v>
      </c>
      <c r="D187" s="17" t="s">
        <v>295</v>
      </c>
      <c r="E187" s="17" t="s">
        <v>14</v>
      </c>
    </row>
    <row r="188" spans="1:7" x14ac:dyDescent="0.25">
      <c r="A188" s="19"/>
      <c r="B188" s="20" t="s">
        <v>15</v>
      </c>
      <c r="C188" s="21">
        <v>0.1131139022684966</v>
      </c>
      <c r="D188" s="21">
        <v>5.466672843059861E-2</v>
      </c>
      <c r="E188" s="22"/>
    </row>
    <row r="189" spans="1:7" ht="36.75" customHeight="1" x14ac:dyDescent="0.25">
      <c r="A189" s="90" t="s">
        <v>25</v>
      </c>
      <c r="B189" s="90"/>
      <c r="C189" s="90"/>
      <c r="D189" s="90"/>
      <c r="E189" s="90"/>
    </row>
    <row r="190" spans="1:7" x14ac:dyDescent="0.25">
      <c r="A190" s="5" t="s">
        <v>26</v>
      </c>
    </row>
    <row r="191" spans="1:7" x14ac:dyDescent="0.25">
      <c r="A191" s="5" t="s">
        <v>296</v>
      </c>
    </row>
    <row r="192" spans="1:7" x14ac:dyDescent="0.25">
      <c r="A192" s="5" t="s">
        <v>297</v>
      </c>
    </row>
    <row r="193" spans="1:6" x14ac:dyDescent="0.25">
      <c r="A193" s="5" t="s">
        <v>29</v>
      </c>
    </row>
    <row r="194" spans="1:6" x14ac:dyDescent="0.25">
      <c r="A194" s="5" t="s">
        <v>30</v>
      </c>
    </row>
    <row r="195" spans="1:6" x14ac:dyDescent="0.25">
      <c r="A195" s="91" t="s">
        <v>31</v>
      </c>
      <c r="B195" s="92"/>
      <c r="C195" s="92"/>
      <c r="D195" s="93"/>
      <c r="E195" s="28" t="b">
        <v>0</v>
      </c>
      <c r="F195" s="34" t="s">
        <v>105</v>
      </c>
    </row>
    <row r="196" spans="1:6" x14ac:dyDescent="0.25">
      <c r="A196" s="94" t="s">
        <v>32</v>
      </c>
      <c r="B196" s="94"/>
      <c r="C196" s="94"/>
      <c r="D196" s="94"/>
      <c r="E196" s="94"/>
    </row>
    <row r="197" spans="1:6" x14ac:dyDescent="0.25">
      <c r="A197" s="29" t="s">
        <v>33</v>
      </c>
      <c r="B197" s="29" t="s">
        <v>34</v>
      </c>
      <c r="C197" s="29" t="s">
        <v>35</v>
      </c>
      <c r="D197" s="30" t="s">
        <v>0</v>
      </c>
      <c r="E197" s="30" t="s">
        <v>1</v>
      </c>
    </row>
    <row r="198" spans="1:6" x14ac:dyDescent="0.25">
      <c r="A198" s="31" t="s">
        <v>36</v>
      </c>
      <c r="B198" s="24">
        <v>43522</v>
      </c>
      <c r="C198" s="24">
        <v>44985</v>
      </c>
      <c r="D198" s="25">
        <v>7.1345892154259183E-2</v>
      </c>
      <c r="E198" s="32">
        <v>3</v>
      </c>
    </row>
    <row r="199" spans="1:6" x14ac:dyDescent="0.25">
      <c r="A199" s="31" t="s">
        <v>37</v>
      </c>
      <c r="B199" s="24">
        <v>43494</v>
      </c>
      <c r="C199" s="24">
        <v>44957</v>
      </c>
      <c r="D199" s="25">
        <v>7.1413979807164893E-2</v>
      </c>
      <c r="E199" s="32">
        <v>3</v>
      </c>
    </row>
    <row r="200" spans="1:6" x14ac:dyDescent="0.25">
      <c r="A200" s="23" t="s">
        <v>38</v>
      </c>
      <c r="B200" s="24">
        <v>43459</v>
      </c>
      <c r="C200" s="24">
        <v>44922</v>
      </c>
      <c r="D200" s="25">
        <v>7.1872855081832179E-2</v>
      </c>
      <c r="E200" s="32">
        <v>3</v>
      </c>
    </row>
    <row r="201" spans="1:6" x14ac:dyDescent="0.25">
      <c r="A201" s="23" t="s">
        <v>39</v>
      </c>
      <c r="B201" s="24">
        <v>43431</v>
      </c>
      <c r="C201" s="24">
        <v>44894</v>
      </c>
      <c r="D201" s="25">
        <v>7.2266783201485399E-2</v>
      </c>
      <c r="E201" s="32">
        <v>3</v>
      </c>
    </row>
    <row r="202" spans="1:6" x14ac:dyDescent="0.25">
      <c r="A202" s="23" t="s">
        <v>40</v>
      </c>
      <c r="B202" s="24">
        <v>43396</v>
      </c>
      <c r="C202" s="24">
        <v>44859</v>
      </c>
      <c r="D202" s="25">
        <v>7.2309481114578938E-2</v>
      </c>
      <c r="E202" s="32">
        <v>3</v>
      </c>
    </row>
    <row r="204" spans="1:6" x14ac:dyDescent="0.25">
      <c r="A204" s="102" t="s">
        <v>104</v>
      </c>
      <c r="B204" s="103"/>
      <c r="C204" s="103"/>
      <c r="D204" s="103"/>
      <c r="E204" s="103"/>
    </row>
    <row r="205" spans="1:6" x14ac:dyDescent="0.25">
      <c r="A205" s="1" t="s">
        <v>2</v>
      </c>
      <c r="B205" s="2"/>
      <c r="C205" s="107" t="s">
        <v>3</v>
      </c>
      <c r="D205" s="107" t="s">
        <v>4</v>
      </c>
      <c r="E205" s="107"/>
    </row>
    <row r="206" spans="1:6" x14ac:dyDescent="0.25">
      <c r="A206" s="3" t="s">
        <v>5</v>
      </c>
      <c r="B206" s="4"/>
      <c r="C206" s="108"/>
      <c r="D206" s="108"/>
      <c r="E206" s="108"/>
    </row>
    <row r="207" spans="1:6" x14ac:dyDescent="0.25">
      <c r="A207" s="6" t="s">
        <v>6</v>
      </c>
      <c r="B207" s="7"/>
      <c r="C207" s="109"/>
      <c r="D207" s="109"/>
      <c r="E207" s="109"/>
    </row>
    <row r="208" spans="1:6" x14ac:dyDescent="0.25">
      <c r="A208" s="8" t="s">
        <v>7</v>
      </c>
      <c r="B208" s="9" t="s">
        <v>8</v>
      </c>
      <c r="C208" s="10"/>
      <c r="D208" s="11"/>
      <c r="E208" s="11"/>
    </row>
    <row r="209" spans="1:7" x14ac:dyDescent="0.25">
      <c r="A209" s="12"/>
      <c r="B209" s="13" t="s">
        <v>9</v>
      </c>
      <c r="C209" s="14"/>
      <c r="D209" s="15"/>
      <c r="E209" s="15"/>
    </row>
    <row r="210" spans="1:7" x14ac:dyDescent="0.25">
      <c r="A210" s="8" t="s">
        <v>10</v>
      </c>
      <c r="B210" s="16" t="s">
        <v>11</v>
      </c>
      <c r="C210" s="17" t="s">
        <v>95</v>
      </c>
      <c r="D210" s="18" t="s">
        <v>96</v>
      </c>
      <c r="E210" s="17" t="s">
        <v>14</v>
      </c>
    </row>
    <row r="211" spans="1:7" x14ac:dyDescent="0.25">
      <c r="A211" s="19"/>
      <c r="B211" s="20" t="s">
        <v>15</v>
      </c>
      <c r="C211" s="21">
        <v>-0.81880563486487423</v>
      </c>
      <c r="D211" s="21">
        <v>-0.37226058418460994</v>
      </c>
      <c r="E211" s="22"/>
    </row>
    <row r="212" spans="1:7" x14ac:dyDescent="0.25">
      <c r="A212" s="8" t="s">
        <v>16</v>
      </c>
      <c r="B212" s="16" t="s">
        <v>11</v>
      </c>
      <c r="C212" s="17" t="s">
        <v>97</v>
      </c>
      <c r="D212" s="17" t="s">
        <v>98</v>
      </c>
      <c r="E212" s="17" t="s">
        <v>14</v>
      </c>
    </row>
    <row r="213" spans="1:7" x14ac:dyDescent="0.25">
      <c r="A213" s="19"/>
      <c r="B213" s="20" t="s">
        <v>15</v>
      </c>
      <c r="C213" s="21">
        <v>-0.25622516264378659</v>
      </c>
      <c r="D213" s="21">
        <v>-9.8805965155070896E-2</v>
      </c>
      <c r="E213" s="22"/>
    </row>
    <row r="214" spans="1:7" x14ac:dyDescent="0.25">
      <c r="A214" s="8" t="s">
        <v>19</v>
      </c>
      <c r="B214" s="16" t="s">
        <v>11</v>
      </c>
      <c r="C214" s="17" t="s">
        <v>259</v>
      </c>
      <c r="D214" s="17" t="s">
        <v>100</v>
      </c>
      <c r="E214" s="17" t="s">
        <v>14</v>
      </c>
      <c r="F214" s="33">
        <f>(9850-9830)/9850</f>
        <v>2.0304568527918783E-3</v>
      </c>
      <c r="G214" s="33"/>
    </row>
    <row r="215" spans="1:7" x14ac:dyDescent="0.25">
      <c r="A215" s="19"/>
      <c r="B215" s="20" t="s">
        <v>15</v>
      </c>
      <c r="C215" s="21">
        <v>-1.6785253871986261E-2</v>
      </c>
      <c r="D215" s="21">
        <v>9.6745360446623963E-3</v>
      </c>
      <c r="E215" s="22"/>
    </row>
    <row r="216" spans="1:7" x14ac:dyDescent="0.25">
      <c r="A216" s="8" t="s">
        <v>22</v>
      </c>
      <c r="B216" s="16" t="s">
        <v>11</v>
      </c>
      <c r="C216" s="17" t="s">
        <v>101</v>
      </c>
      <c r="D216" s="17" t="s">
        <v>102</v>
      </c>
      <c r="E216" s="17" t="s">
        <v>14</v>
      </c>
    </row>
    <row r="217" spans="1:7" x14ac:dyDescent="0.25">
      <c r="A217" s="19"/>
      <c r="B217" s="20" t="s">
        <v>15</v>
      </c>
      <c r="C217" s="21">
        <v>0.37578180975338404</v>
      </c>
      <c r="D217" s="21">
        <v>5.1070218517526023E-2</v>
      </c>
      <c r="E217" s="22"/>
    </row>
    <row r="218" spans="1:7" ht="36" customHeight="1" x14ac:dyDescent="0.25">
      <c r="A218" s="90" t="s">
        <v>25</v>
      </c>
      <c r="B218" s="90"/>
      <c r="C218" s="90"/>
      <c r="D218" s="90"/>
      <c r="E218" s="90"/>
    </row>
    <row r="219" spans="1:7" x14ac:dyDescent="0.25">
      <c r="A219" s="5" t="s">
        <v>26</v>
      </c>
    </row>
    <row r="220" spans="1:7" x14ac:dyDescent="0.25">
      <c r="A220" s="5" t="s">
        <v>49</v>
      </c>
    </row>
    <row r="221" spans="1:7" x14ac:dyDescent="0.25">
      <c r="A221" s="5" t="s">
        <v>103</v>
      </c>
    </row>
    <row r="222" spans="1:7" x14ac:dyDescent="0.25">
      <c r="A222" s="5" t="s">
        <v>29</v>
      </c>
    </row>
    <row r="223" spans="1:7" x14ac:dyDescent="0.25">
      <c r="A223" s="5" t="s">
        <v>51</v>
      </c>
    </row>
    <row r="224" spans="1:7" x14ac:dyDescent="0.25">
      <c r="A224" s="91" t="s">
        <v>31</v>
      </c>
      <c r="B224" s="92"/>
      <c r="C224" s="92"/>
      <c r="D224" s="93"/>
      <c r="E224" s="28" t="b">
        <v>1</v>
      </c>
      <c r="F224" s="34" t="s">
        <v>105</v>
      </c>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24">
        <v>43154</v>
      </c>
      <c r="C227" s="24">
        <v>44981</v>
      </c>
      <c r="D227" s="25">
        <v>0.14790460952742887</v>
      </c>
      <c r="E227" s="32">
        <v>4</v>
      </c>
    </row>
    <row r="228" spans="1:5" x14ac:dyDescent="0.25">
      <c r="A228" s="31" t="s">
        <v>37</v>
      </c>
      <c r="B228" s="24">
        <v>43126</v>
      </c>
      <c r="C228" s="24">
        <v>44953</v>
      </c>
      <c r="D228" s="25">
        <v>0.14822741107076723</v>
      </c>
      <c r="E228" s="32">
        <v>4</v>
      </c>
    </row>
    <row r="229" spans="1:5" x14ac:dyDescent="0.25">
      <c r="A229" s="23" t="s">
        <v>38</v>
      </c>
      <c r="B229" s="24">
        <v>43098</v>
      </c>
      <c r="C229" s="24">
        <v>44925</v>
      </c>
      <c r="D229" s="25">
        <v>0.14797917483434578</v>
      </c>
      <c r="E229" s="32">
        <v>4</v>
      </c>
    </row>
    <row r="230" spans="1:5" x14ac:dyDescent="0.25">
      <c r="A230" s="23" t="s">
        <v>39</v>
      </c>
      <c r="B230" s="24">
        <v>43063</v>
      </c>
      <c r="C230" s="24">
        <v>44890</v>
      </c>
      <c r="D230" s="25">
        <v>0.14789127478002434</v>
      </c>
      <c r="E230" s="32">
        <v>4</v>
      </c>
    </row>
    <row r="231" spans="1:5" x14ac:dyDescent="0.25">
      <c r="A231" s="23" t="s">
        <v>40</v>
      </c>
      <c r="B231" s="24">
        <v>43035</v>
      </c>
      <c r="C231" s="24">
        <v>44862</v>
      </c>
      <c r="D231" s="25">
        <v>0.14788832297156793</v>
      </c>
      <c r="E231" s="32">
        <v>4</v>
      </c>
    </row>
    <row r="233" spans="1:5" x14ac:dyDescent="0.25">
      <c r="A233" s="102" t="s">
        <v>116</v>
      </c>
      <c r="B233" s="103"/>
      <c r="C233" s="103"/>
      <c r="D233" s="103"/>
      <c r="E233" s="103"/>
    </row>
    <row r="234" spans="1:5" x14ac:dyDescent="0.25">
      <c r="A234" s="1" t="s">
        <v>74</v>
      </c>
      <c r="B234" s="2"/>
      <c r="C234" s="107" t="s">
        <v>3</v>
      </c>
      <c r="D234" s="107" t="s">
        <v>75</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76</v>
      </c>
      <c r="C237" s="10"/>
      <c r="D237" s="11"/>
      <c r="E237" s="11"/>
    </row>
    <row r="238" spans="1:5" x14ac:dyDescent="0.25">
      <c r="A238" s="12"/>
      <c r="B238" s="13" t="s">
        <v>9</v>
      </c>
      <c r="C238" s="14"/>
      <c r="D238" s="15"/>
      <c r="E238" s="15"/>
    </row>
    <row r="239" spans="1:5" x14ac:dyDescent="0.25">
      <c r="A239" s="8" t="s">
        <v>10</v>
      </c>
      <c r="B239" s="16" t="s">
        <v>11</v>
      </c>
      <c r="C239" s="17" t="s">
        <v>106</v>
      </c>
      <c r="D239" s="18" t="s">
        <v>107</v>
      </c>
      <c r="E239" s="17" t="s">
        <v>14</v>
      </c>
    </row>
    <row r="240" spans="1:5" x14ac:dyDescent="0.25">
      <c r="A240" s="19"/>
      <c r="B240" s="20" t="s">
        <v>15</v>
      </c>
      <c r="C240" s="21">
        <v>-0.79289360474883763</v>
      </c>
      <c r="D240" s="21">
        <v>-0.27991759547809048</v>
      </c>
      <c r="E240" s="22"/>
    </row>
    <row r="241" spans="1:7" x14ac:dyDescent="0.25">
      <c r="A241" s="8" t="s">
        <v>16</v>
      </c>
      <c r="B241" s="16" t="s">
        <v>11</v>
      </c>
      <c r="C241" s="17" t="s">
        <v>108</v>
      </c>
      <c r="D241" s="17" t="s">
        <v>145</v>
      </c>
      <c r="E241" s="17" t="s">
        <v>14</v>
      </c>
    </row>
    <row r="242" spans="1:7" x14ac:dyDescent="0.25">
      <c r="A242" s="19"/>
      <c r="B242" s="20" t="s">
        <v>15</v>
      </c>
      <c r="C242" s="21">
        <v>-0.32728281718066421</v>
      </c>
      <c r="D242" s="21">
        <v>-4.1049388025973133E-2</v>
      </c>
      <c r="E242" s="22"/>
    </row>
    <row r="243" spans="1:7" x14ac:dyDescent="0.25">
      <c r="A243" s="8" t="s">
        <v>19</v>
      </c>
      <c r="B243" s="16" t="s">
        <v>11</v>
      </c>
      <c r="C243" s="17" t="s">
        <v>298</v>
      </c>
      <c r="D243" s="17" t="s">
        <v>299</v>
      </c>
      <c r="E243" s="17" t="s">
        <v>14</v>
      </c>
      <c r="F243" s="33">
        <f>(11140-11180)/11180</f>
        <v>-3.5778175313059034E-3</v>
      </c>
      <c r="G243" s="33">
        <f>(14910-14770)/14910</f>
        <v>9.3896713615023476E-3</v>
      </c>
    </row>
    <row r="244" spans="1:7" x14ac:dyDescent="0.25">
      <c r="A244" s="19"/>
      <c r="B244" s="20" t="s">
        <v>15</v>
      </c>
      <c r="C244" s="21">
        <v>0.1141055598381191</v>
      </c>
      <c r="D244" s="21">
        <v>8.1092717381149981E-2</v>
      </c>
      <c r="E244" s="22"/>
    </row>
    <row r="245" spans="1:7" x14ac:dyDescent="0.25">
      <c r="A245" s="8" t="s">
        <v>22</v>
      </c>
      <c r="B245" s="16" t="s">
        <v>11</v>
      </c>
      <c r="C245" s="17" t="s">
        <v>112</v>
      </c>
      <c r="D245" s="17" t="s">
        <v>113</v>
      </c>
      <c r="E245" s="17" t="s">
        <v>14</v>
      </c>
    </row>
    <row r="246" spans="1:7" x14ac:dyDescent="0.25">
      <c r="A246" s="19"/>
      <c r="B246" s="20" t="s">
        <v>15</v>
      </c>
      <c r="C246" s="21">
        <v>1.0786521931687743</v>
      </c>
      <c r="D246" s="21">
        <v>0.21357726864154336</v>
      </c>
      <c r="E246" s="22"/>
    </row>
    <row r="247" spans="1:7" ht="36" customHeight="1" x14ac:dyDescent="0.25">
      <c r="A247" s="90" t="s">
        <v>25</v>
      </c>
      <c r="B247" s="90"/>
      <c r="C247" s="90"/>
      <c r="D247" s="90"/>
      <c r="E247" s="90"/>
    </row>
    <row r="248" spans="1:7" x14ac:dyDescent="0.25">
      <c r="A248" s="5" t="s">
        <v>26</v>
      </c>
    </row>
    <row r="249" spans="1:7" x14ac:dyDescent="0.25">
      <c r="A249" s="5" t="s">
        <v>296</v>
      </c>
    </row>
    <row r="250" spans="1:7" x14ac:dyDescent="0.25">
      <c r="A250" s="5" t="s">
        <v>250</v>
      </c>
    </row>
    <row r="251" spans="1:7" x14ac:dyDescent="0.25">
      <c r="A251" s="5" t="s">
        <v>115</v>
      </c>
    </row>
    <row r="252" spans="1:7" x14ac:dyDescent="0.25">
      <c r="A252" s="5" t="s">
        <v>30</v>
      </c>
    </row>
    <row r="253" spans="1:7" x14ac:dyDescent="0.25">
      <c r="A253" s="91" t="s">
        <v>31</v>
      </c>
      <c r="B253" s="92"/>
      <c r="C253" s="92"/>
      <c r="D253" s="93"/>
      <c r="E253" s="28" t="b">
        <v>1</v>
      </c>
      <c r="F253" s="34" t="s">
        <v>105</v>
      </c>
    </row>
    <row r="254" spans="1:7" x14ac:dyDescent="0.25">
      <c r="A254" s="94" t="s">
        <v>32</v>
      </c>
      <c r="B254" s="94"/>
      <c r="C254" s="94"/>
      <c r="D254" s="94"/>
      <c r="E254" s="94"/>
    </row>
    <row r="255" spans="1:7" x14ac:dyDescent="0.25">
      <c r="A255" s="29" t="s">
        <v>33</v>
      </c>
      <c r="B255" s="29" t="s">
        <v>34</v>
      </c>
      <c r="C255" s="29" t="s">
        <v>35</v>
      </c>
      <c r="D255" s="30" t="s">
        <v>0</v>
      </c>
      <c r="E255" s="30" t="s">
        <v>1</v>
      </c>
    </row>
    <row r="256" spans="1:7" x14ac:dyDescent="0.25">
      <c r="A256" s="31" t="s">
        <v>36</v>
      </c>
      <c r="B256" s="24">
        <v>43159</v>
      </c>
      <c r="C256" s="24">
        <v>44985</v>
      </c>
      <c r="D256" s="25">
        <v>0.17181873845575776</v>
      </c>
      <c r="E256" s="32">
        <v>4</v>
      </c>
    </row>
    <row r="257" spans="1:7" x14ac:dyDescent="0.25">
      <c r="A257" s="31" t="s">
        <v>37</v>
      </c>
      <c r="B257" s="24">
        <v>43131</v>
      </c>
      <c r="C257" s="24">
        <v>44957</v>
      </c>
      <c r="D257" s="25">
        <v>0.17260852894709308</v>
      </c>
      <c r="E257" s="32">
        <v>4</v>
      </c>
    </row>
    <row r="258" spans="1:7" x14ac:dyDescent="0.25">
      <c r="A258" s="23" t="s">
        <v>38</v>
      </c>
      <c r="B258" s="24">
        <v>43098</v>
      </c>
      <c r="C258" s="24">
        <v>44925</v>
      </c>
      <c r="D258" s="25">
        <v>0.17246744407660408</v>
      </c>
      <c r="E258" s="32">
        <v>4</v>
      </c>
    </row>
    <row r="259" spans="1:7" x14ac:dyDescent="0.25">
      <c r="A259" s="23" t="s">
        <v>39</v>
      </c>
      <c r="B259" s="24">
        <v>43069</v>
      </c>
      <c r="C259" s="24">
        <v>44895</v>
      </c>
      <c r="D259" s="25">
        <v>0.17216464528616041</v>
      </c>
      <c r="E259" s="32">
        <v>4</v>
      </c>
    </row>
    <row r="260" spans="1:7" x14ac:dyDescent="0.25">
      <c r="A260" s="23" t="s">
        <v>40</v>
      </c>
      <c r="B260" s="24">
        <v>43039</v>
      </c>
      <c r="C260" s="24">
        <v>44865</v>
      </c>
      <c r="D260" s="25">
        <v>0.17153450161264167</v>
      </c>
      <c r="E260" s="32">
        <v>4</v>
      </c>
    </row>
    <row r="262" spans="1:7" x14ac:dyDescent="0.25">
      <c r="A262" s="102" t="s">
        <v>127</v>
      </c>
      <c r="B262" s="103"/>
      <c r="C262" s="103"/>
      <c r="D262" s="103"/>
      <c r="E262" s="103"/>
    </row>
    <row r="263" spans="1:7" x14ac:dyDescent="0.25">
      <c r="A263" s="1" t="s">
        <v>74</v>
      </c>
      <c r="B263" s="2"/>
      <c r="C263" s="107" t="s">
        <v>3</v>
      </c>
      <c r="D263" s="107" t="s">
        <v>75</v>
      </c>
      <c r="E263" s="107"/>
    </row>
    <row r="264" spans="1:7" x14ac:dyDescent="0.25">
      <c r="A264" s="3" t="s">
        <v>5</v>
      </c>
      <c r="B264" s="4"/>
      <c r="C264" s="108"/>
      <c r="D264" s="108"/>
      <c r="E264" s="108"/>
    </row>
    <row r="265" spans="1:7" x14ac:dyDescent="0.25">
      <c r="A265" s="6" t="s">
        <v>6</v>
      </c>
      <c r="B265" s="7"/>
      <c r="C265" s="109"/>
      <c r="D265" s="109"/>
      <c r="E265" s="109"/>
    </row>
    <row r="266" spans="1:7" x14ac:dyDescent="0.25">
      <c r="A266" s="8" t="s">
        <v>7</v>
      </c>
      <c r="B266" s="9" t="s">
        <v>76</v>
      </c>
      <c r="C266" s="10"/>
      <c r="D266" s="11"/>
      <c r="E266" s="11"/>
    </row>
    <row r="267" spans="1:7" x14ac:dyDescent="0.25">
      <c r="A267" s="12"/>
      <c r="B267" s="13" t="s">
        <v>9</v>
      </c>
      <c r="C267" s="14"/>
      <c r="D267" s="15"/>
      <c r="E267" s="15"/>
    </row>
    <row r="268" spans="1:7" x14ac:dyDescent="0.25">
      <c r="A268" s="8" t="s">
        <v>10</v>
      </c>
      <c r="B268" s="16" t="s">
        <v>11</v>
      </c>
      <c r="C268" s="17" t="s">
        <v>117</v>
      </c>
      <c r="D268" s="18" t="s">
        <v>118</v>
      </c>
      <c r="E268" s="17" t="s">
        <v>14</v>
      </c>
    </row>
    <row r="269" spans="1:7" x14ac:dyDescent="0.25">
      <c r="A269" s="19"/>
      <c r="B269" s="20" t="s">
        <v>15</v>
      </c>
      <c r="C269" s="21">
        <v>-0.87180081693621614</v>
      </c>
      <c r="D269" s="21">
        <v>-0.32231779845393704</v>
      </c>
      <c r="E269" s="22"/>
    </row>
    <row r="270" spans="1:7" x14ac:dyDescent="0.25">
      <c r="A270" s="8" t="s">
        <v>16</v>
      </c>
      <c r="B270" s="16" t="s">
        <v>11</v>
      </c>
      <c r="C270" s="17" t="s">
        <v>119</v>
      </c>
      <c r="D270" s="17" t="s">
        <v>120</v>
      </c>
      <c r="E270" s="17" t="s">
        <v>14</v>
      </c>
    </row>
    <row r="271" spans="1:7" x14ac:dyDescent="0.25">
      <c r="A271" s="19"/>
      <c r="B271" s="20" t="s">
        <v>15</v>
      </c>
      <c r="C271" s="21">
        <v>-0.35109702057223935</v>
      </c>
      <c r="D271" s="21">
        <v>-9.0910378288848404E-2</v>
      </c>
      <c r="E271" s="22"/>
    </row>
    <row r="272" spans="1:7" x14ac:dyDescent="0.25">
      <c r="A272" s="8" t="s">
        <v>19</v>
      </c>
      <c r="B272" s="16" t="s">
        <v>11</v>
      </c>
      <c r="C272" s="17" t="s">
        <v>300</v>
      </c>
      <c r="D272" s="17" t="s">
        <v>301</v>
      </c>
      <c r="E272" s="17" t="s">
        <v>14</v>
      </c>
      <c r="F272" s="33">
        <f>(10040-10080)/10080</f>
        <v>-3.968253968253968E-3</v>
      </c>
      <c r="G272" s="33">
        <f>(10530-10560)/10560</f>
        <v>-2.840909090909091E-3</v>
      </c>
    </row>
    <row r="273" spans="1:6" x14ac:dyDescent="0.25">
      <c r="A273" s="19"/>
      <c r="B273" s="20" t="s">
        <v>15</v>
      </c>
      <c r="C273" s="21">
        <v>4.2034210526316063E-3</v>
      </c>
      <c r="D273" s="21">
        <v>1.0450192612043052E-2</v>
      </c>
      <c r="E273" s="22"/>
    </row>
    <row r="274" spans="1:6" x14ac:dyDescent="0.25">
      <c r="A274" s="8" t="s">
        <v>22</v>
      </c>
      <c r="B274" s="16" t="s">
        <v>11</v>
      </c>
      <c r="C274" s="17" t="s">
        <v>123</v>
      </c>
      <c r="D274" s="17" t="s">
        <v>302</v>
      </c>
      <c r="E274" s="17" t="s">
        <v>14</v>
      </c>
    </row>
    <row r="275" spans="1:6" x14ac:dyDescent="0.25">
      <c r="A275" s="19"/>
      <c r="B275" s="20" t="s">
        <v>15</v>
      </c>
      <c r="C275" s="21">
        <v>0.59567629485593065</v>
      </c>
      <c r="D275" s="21">
        <v>9.6301635343674308E-2</v>
      </c>
      <c r="E275" s="22"/>
    </row>
    <row r="276" spans="1:6" ht="36" customHeight="1" x14ac:dyDescent="0.25">
      <c r="A276" s="90" t="s">
        <v>25</v>
      </c>
      <c r="B276" s="90"/>
      <c r="C276" s="90"/>
      <c r="D276" s="90"/>
      <c r="E276" s="90"/>
    </row>
    <row r="277" spans="1:6" x14ac:dyDescent="0.25">
      <c r="A277" s="5" t="s">
        <v>26</v>
      </c>
    </row>
    <row r="278" spans="1:6" x14ac:dyDescent="0.25">
      <c r="A278" s="5" t="s">
        <v>85</v>
      </c>
    </row>
    <row r="279" spans="1:6" x14ac:dyDescent="0.25">
      <c r="A279" s="5" t="s">
        <v>303</v>
      </c>
    </row>
    <row r="280" spans="1:6" x14ac:dyDescent="0.25">
      <c r="A280" s="5" t="s">
        <v>115</v>
      </c>
    </row>
    <row r="281" spans="1:6" x14ac:dyDescent="0.25">
      <c r="A281" s="5" t="s">
        <v>30</v>
      </c>
    </row>
    <row r="282" spans="1:6" x14ac:dyDescent="0.25">
      <c r="A282" s="91" t="s">
        <v>31</v>
      </c>
      <c r="B282" s="92"/>
      <c r="C282" s="92"/>
      <c r="D282" s="93"/>
      <c r="E282" s="28" t="b">
        <v>1</v>
      </c>
      <c r="F282" s="34" t="s">
        <v>105</v>
      </c>
    </row>
    <row r="283" spans="1:6" x14ac:dyDescent="0.25">
      <c r="A283" s="94" t="s">
        <v>32</v>
      </c>
      <c r="B283" s="94"/>
      <c r="C283" s="94"/>
      <c r="D283" s="94"/>
      <c r="E283" s="94"/>
    </row>
    <row r="284" spans="1:6" x14ac:dyDescent="0.25">
      <c r="A284" s="29" t="s">
        <v>33</v>
      </c>
      <c r="B284" s="29" t="s">
        <v>34</v>
      </c>
      <c r="C284" s="29" t="s">
        <v>35</v>
      </c>
      <c r="D284" s="30" t="s">
        <v>0</v>
      </c>
      <c r="E284" s="30" t="s">
        <v>1</v>
      </c>
    </row>
    <row r="285" spans="1:6" x14ac:dyDescent="0.25">
      <c r="A285" s="31" t="s">
        <v>36</v>
      </c>
      <c r="B285" s="24">
        <v>43159</v>
      </c>
      <c r="C285" s="24">
        <v>44985</v>
      </c>
      <c r="D285" s="25">
        <v>0.2072724790383102</v>
      </c>
      <c r="E285" s="32">
        <v>5</v>
      </c>
    </row>
    <row r="286" spans="1:6" x14ac:dyDescent="0.25">
      <c r="A286" s="31" t="s">
        <v>37</v>
      </c>
      <c r="B286" s="24">
        <v>43131</v>
      </c>
      <c r="C286" s="24">
        <v>44957</v>
      </c>
      <c r="D286" s="25">
        <v>0.20739629311627003</v>
      </c>
      <c r="E286" s="32">
        <v>5</v>
      </c>
    </row>
    <row r="287" spans="1:6" x14ac:dyDescent="0.25">
      <c r="A287" s="23" t="s">
        <v>38</v>
      </c>
      <c r="B287" s="24">
        <v>43098</v>
      </c>
      <c r="C287" s="24">
        <v>44925</v>
      </c>
      <c r="D287" s="25">
        <v>0.20677811267506932</v>
      </c>
      <c r="E287" s="32">
        <v>5</v>
      </c>
    </row>
    <row r="288" spans="1:6" x14ac:dyDescent="0.25">
      <c r="A288" s="23" t="s">
        <v>39</v>
      </c>
      <c r="B288" s="24">
        <v>43069</v>
      </c>
      <c r="C288" s="24">
        <v>44895</v>
      </c>
      <c r="D288" s="25">
        <v>0.2057554010649599</v>
      </c>
      <c r="E288" s="32">
        <v>5</v>
      </c>
    </row>
    <row r="289" spans="1:7" x14ac:dyDescent="0.25">
      <c r="A289" s="23" t="s">
        <v>40</v>
      </c>
      <c r="B289" s="24">
        <v>43039</v>
      </c>
      <c r="C289" s="24">
        <v>44865</v>
      </c>
      <c r="D289" s="25">
        <v>0.20474979981068023</v>
      </c>
      <c r="E289" s="32">
        <v>5</v>
      </c>
    </row>
    <row r="291" spans="1:7" x14ac:dyDescent="0.25">
      <c r="A291" s="102" t="s">
        <v>141</v>
      </c>
      <c r="B291" s="103"/>
      <c r="C291" s="103"/>
      <c r="D291" s="103"/>
      <c r="E291" s="103"/>
    </row>
    <row r="292" spans="1:7" x14ac:dyDescent="0.25">
      <c r="A292" s="1" t="s">
        <v>128</v>
      </c>
      <c r="B292" s="2"/>
      <c r="C292" s="107" t="s">
        <v>3</v>
      </c>
      <c r="D292" s="107" t="s">
        <v>129</v>
      </c>
      <c r="E292" s="107"/>
    </row>
    <row r="293" spans="1:7" x14ac:dyDescent="0.25">
      <c r="A293" s="3" t="s">
        <v>5</v>
      </c>
      <c r="B293" s="4"/>
      <c r="C293" s="108"/>
      <c r="D293" s="108"/>
      <c r="E293" s="108"/>
    </row>
    <row r="294" spans="1:7" x14ac:dyDescent="0.25">
      <c r="A294" s="6" t="s">
        <v>6</v>
      </c>
      <c r="B294" s="7"/>
      <c r="C294" s="109"/>
      <c r="D294" s="109"/>
      <c r="E294" s="109"/>
    </row>
    <row r="295" spans="1:7" x14ac:dyDescent="0.25">
      <c r="A295" s="8" t="s">
        <v>7</v>
      </c>
      <c r="B295" s="9" t="s">
        <v>130</v>
      </c>
      <c r="C295" s="10"/>
      <c r="D295" s="11"/>
      <c r="E295" s="11"/>
    </row>
    <row r="296" spans="1:7" x14ac:dyDescent="0.25">
      <c r="A296" s="12"/>
      <c r="B296" s="13" t="s">
        <v>9</v>
      </c>
      <c r="C296" s="14"/>
      <c r="D296" s="15"/>
      <c r="E296" s="15"/>
    </row>
    <row r="297" spans="1:7" x14ac:dyDescent="0.25">
      <c r="A297" s="8" t="s">
        <v>10</v>
      </c>
      <c r="B297" s="16" t="s">
        <v>11</v>
      </c>
      <c r="C297" s="17" t="s">
        <v>67</v>
      </c>
      <c r="D297" s="18" t="s">
        <v>131</v>
      </c>
      <c r="E297" s="17" t="s">
        <v>14</v>
      </c>
    </row>
    <row r="298" spans="1:7" x14ac:dyDescent="0.25">
      <c r="A298" s="19"/>
      <c r="B298" s="20" t="s">
        <v>15</v>
      </c>
      <c r="C298" s="21">
        <v>-0.25477329853481268</v>
      </c>
      <c r="D298" s="21">
        <v>-8.7755468861781982E-2</v>
      </c>
      <c r="E298" s="22"/>
    </row>
    <row r="299" spans="1:7" x14ac:dyDescent="0.25">
      <c r="A299" s="8" t="s">
        <v>16</v>
      </c>
      <c r="B299" s="16" t="s">
        <v>11</v>
      </c>
      <c r="C299" s="17" t="s">
        <v>132</v>
      </c>
      <c r="D299" s="17" t="s">
        <v>133</v>
      </c>
      <c r="E299" s="17" t="s">
        <v>14</v>
      </c>
    </row>
    <row r="300" spans="1:7" x14ac:dyDescent="0.25">
      <c r="A300" s="19"/>
      <c r="B300" s="20" t="s">
        <v>15</v>
      </c>
      <c r="C300" s="21">
        <v>-5.5390874106651999E-2</v>
      </c>
      <c r="D300" s="21">
        <v>-2.73541368948228E-2</v>
      </c>
      <c r="E300" s="22"/>
    </row>
    <row r="301" spans="1:7" x14ac:dyDescent="0.25">
      <c r="A301" s="8" t="s">
        <v>19</v>
      </c>
      <c r="B301" s="16" t="s">
        <v>11</v>
      </c>
      <c r="C301" s="17" t="s">
        <v>254</v>
      </c>
      <c r="D301" s="17" t="s">
        <v>21</v>
      </c>
      <c r="E301" s="17" t="s">
        <v>14</v>
      </c>
      <c r="G301" s="33">
        <f>(10130-10120)/10130</f>
        <v>9.871668311944718E-4</v>
      </c>
    </row>
    <row r="302" spans="1:7" x14ac:dyDescent="0.25">
      <c r="A302" s="19"/>
      <c r="B302" s="20" t="s">
        <v>15</v>
      </c>
      <c r="C302" s="21">
        <v>7.5901328273242363E-4</v>
      </c>
      <c r="D302" s="21">
        <v>6.0553660213440441E-3</v>
      </c>
      <c r="E302" s="22"/>
    </row>
    <row r="303" spans="1:7" x14ac:dyDescent="0.25">
      <c r="A303" s="8" t="s">
        <v>22</v>
      </c>
      <c r="B303" s="16" t="s">
        <v>11</v>
      </c>
      <c r="C303" s="17" t="s">
        <v>136</v>
      </c>
      <c r="D303" s="17" t="s">
        <v>137</v>
      </c>
      <c r="E303" s="17" t="s">
        <v>14</v>
      </c>
    </row>
    <row r="304" spans="1:7" x14ac:dyDescent="0.25">
      <c r="A304" s="19"/>
      <c r="B304" s="20" t="s">
        <v>15</v>
      </c>
      <c r="C304" s="21">
        <v>6.0768910808723042E-2</v>
      </c>
      <c r="D304" s="21">
        <v>3.2275509174063854E-2</v>
      </c>
      <c r="E304" s="22"/>
    </row>
    <row r="305" spans="1:6" ht="35.25" customHeight="1" x14ac:dyDescent="0.25">
      <c r="A305" s="90" t="s">
        <v>25</v>
      </c>
      <c r="B305" s="90"/>
      <c r="C305" s="90"/>
      <c r="D305" s="90"/>
      <c r="E305" s="90"/>
    </row>
    <row r="306" spans="1:6" x14ac:dyDescent="0.25">
      <c r="A306" s="5" t="s">
        <v>26</v>
      </c>
    </row>
    <row r="307" spans="1:6" x14ac:dyDescent="0.25">
      <c r="A307" s="5" t="s">
        <v>138</v>
      </c>
    </row>
    <row r="308" spans="1:6" x14ac:dyDescent="0.25">
      <c r="A308" s="5" t="s">
        <v>304</v>
      </c>
    </row>
    <row r="309" spans="1:6" x14ac:dyDescent="0.25">
      <c r="A309" s="5" t="s">
        <v>140</v>
      </c>
    </row>
    <row r="310" spans="1:6" x14ac:dyDescent="0.25">
      <c r="A310" s="5" t="s">
        <v>51</v>
      </c>
    </row>
    <row r="311" spans="1:6" x14ac:dyDescent="0.25">
      <c r="A311" s="91" t="s">
        <v>31</v>
      </c>
      <c r="B311" s="92"/>
      <c r="C311" s="92"/>
      <c r="D311" s="93"/>
      <c r="E311" s="28" t="b">
        <v>1</v>
      </c>
      <c r="F311" s="34" t="s">
        <v>105</v>
      </c>
    </row>
    <row r="312" spans="1:6" x14ac:dyDescent="0.25">
      <c r="A312" s="94" t="s">
        <v>32</v>
      </c>
      <c r="B312" s="94"/>
      <c r="C312" s="94"/>
      <c r="D312" s="94"/>
      <c r="E312" s="94"/>
    </row>
    <row r="313" spans="1:6" x14ac:dyDescent="0.25">
      <c r="A313" s="29" t="s">
        <v>33</v>
      </c>
      <c r="B313" s="29" t="s">
        <v>34</v>
      </c>
      <c r="C313" s="29" t="s">
        <v>35</v>
      </c>
      <c r="D313" s="30" t="s">
        <v>0</v>
      </c>
      <c r="E313" s="30" t="s">
        <v>1</v>
      </c>
    </row>
    <row r="314" spans="1:6" x14ac:dyDescent="0.25">
      <c r="A314" s="31" t="s">
        <v>36</v>
      </c>
      <c r="B314" s="24">
        <v>43154</v>
      </c>
      <c r="C314" s="24">
        <v>44981</v>
      </c>
      <c r="D314" s="25">
        <v>2.6783135724308998E-2</v>
      </c>
      <c r="E314" s="32">
        <v>2</v>
      </c>
    </row>
    <row r="315" spans="1:6" x14ac:dyDescent="0.25">
      <c r="A315" s="31" t="s">
        <v>37</v>
      </c>
      <c r="B315" s="24">
        <v>43126</v>
      </c>
      <c r="C315" s="24">
        <v>44953</v>
      </c>
      <c r="D315" s="25">
        <v>2.6740755395303604E-2</v>
      </c>
      <c r="E315" s="32">
        <v>2</v>
      </c>
    </row>
    <row r="316" spans="1:6" x14ac:dyDescent="0.25">
      <c r="A316" s="23" t="s">
        <v>38</v>
      </c>
      <c r="B316" s="24">
        <v>43098</v>
      </c>
      <c r="C316" s="24">
        <v>44925</v>
      </c>
      <c r="D316" s="25">
        <v>2.6710786807214677E-2</v>
      </c>
      <c r="E316" s="32">
        <v>2</v>
      </c>
    </row>
    <row r="317" spans="1:6" x14ac:dyDescent="0.25">
      <c r="A317" s="23" t="s">
        <v>39</v>
      </c>
      <c r="B317" s="24">
        <v>43063</v>
      </c>
      <c r="C317" s="24">
        <v>44890</v>
      </c>
      <c r="D317" s="25">
        <v>2.6681842748086815E-2</v>
      </c>
      <c r="E317" s="32">
        <v>2</v>
      </c>
    </row>
    <row r="318" spans="1:6" x14ac:dyDescent="0.25">
      <c r="A318" s="23" t="s">
        <v>40</v>
      </c>
      <c r="B318" s="24">
        <v>43035</v>
      </c>
      <c r="C318" s="24">
        <v>44862</v>
      </c>
      <c r="D318" s="25">
        <v>2.6603669642614812E-2</v>
      </c>
      <c r="E318" s="32">
        <v>2</v>
      </c>
    </row>
    <row r="320" spans="1:6" x14ac:dyDescent="0.25">
      <c r="A320" s="102" t="s">
        <v>151</v>
      </c>
      <c r="B320" s="103"/>
      <c r="C320" s="103"/>
      <c r="D320" s="103"/>
      <c r="E320" s="103"/>
    </row>
    <row r="321" spans="1:7" x14ac:dyDescent="0.25">
      <c r="A321" s="1" t="s">
        <v>74</v>
      </c>
      <c r="B321" s="2"/>
      <c r="C321" s="107" t="s">
        <v>3</v>
      </c>
      <c r="D321" s="107" t="s">
        <v>75</v>
      </c>
      <c r="E321" s="107"/>
    </row>
    <row r="322" spans="1:7" x14ac:dyDescent="0.25">
      <c r="A322" s="3" t="s">
        <v>5</v>
      </c>
      <c r="B322" s="4"/>
      <c r="C322" s="108"/>
      <c r="D322" s="108"/>
      <c r="E322" s="108"/>
    </row>
    <row r="323" spans="1:7" x14ac:dyDescent="0.25">
      <c r="A323" s="6" t="s">
        <v>6</v>
      </c>
      <c r="B323" s="7"/>
      <c r="C323" s="109"/>
      <c r="D323" s="109"/>
      <c r="E323" s="109"/>
    </row>
    <row r="324" spans="1:7" x14ac:dyDescent="0.25">
      <c r="A324" s="8" t="s">
        <v>7</v>
      </c>
      <c r="B324" s="9" t="s">
        <v>76</v>
      </c>
      <c r="C324" s="10"/>
      <c r="D324" s="11"/>
      <c r="E324" s="11"/>
    </row>
    <row r="325" spans="1:7" x14ac:dyDescent="0.25">
      <c r="A325" s="12"/>
      <c r="B325" s="13" t="s">
        <v>9</v>
      </c>
      <c r="C325" s="14"/>
      <c r="D325" s="15"/>
      <c r="E325" s="15"/>
    </row>
    <row r="326" spans="1:7" x14ac:dyDescent="0.25">
      <c r="A326" s="8" t="s">
        <v>10</v>
      </c>
      <c r="B326" s="16" t="s">
        <v>11</v>
      </c>
      <c r="C326" s="17" t="s">
        <v>142</v>
      </c>
      <c r="D326" s="18" t="s">
        <v>305</v>
      </c>
      <c r="E326" s="17" t="s">
        <v>14</v>
      </c>
    </row>
    <row r="327" spans="1:7" x14ac:dyDescent="0.25">
      <c r="A327" s="19"/>
      <c r="B327" s="20" t="s">
        <v>15</v>
      </c>
      <c r="C327" s="21">
        <v>-0.56428742169274992</v>
      </c>
      <c r="D327" s="21">
        <v>-0.18412507646186071</v>
      </c>
      <c r="E327" s="22"/>
    </row>
    <row r="328" spans="1:7" x14ac:dyDescent="0.25">
      <c r="A328" s="8" t="s">
        <v>16</v>
      </c>
      <c r="B328" s="16" t="s">
        <v>11</v>
      </c>
      <c r="C328" s="17" t="s">
        <v>144</v>
      </c>
      <c r="D328" s="17" t="s">
        <v>306</v>
      </c>
      <c r="E328" s="17" t="s">
        <v>14</v>
      </c>
    </row>
    <row r="329" spans="1:7" x14ac:dyDescent="0.25">
      <c r="A329" s="19"/>
      <c r="B329" s="20" t="s">
        <v>15</v>
      </c>
      <c r="C329" s="21">
        <v>-0.19285172253831806</v>
      </c>
      <c r="D329" s="21">
        <v>-2.9158427167508272E-2</v>
      </c>
      <c r="E329" s="22"/>
    </row>
    <row r="330" spans="1:7" x14ac:dyDescent="0.25">
      <c r="A330" s="8" t="s">
        <v>19</v>
      </c>
      <c r="B330" s="16" t="s">
        <v>11</v>
      </c>
      <c r="C330" s="17" t="s">
        <v>307</v>
      </c>
      <c r="D330" s="17" t="s">
        <v>308</v>
      </c>
      <c r="E330" s="17" t="s">
        <v>14</v>
      </c>
      <c r="F330" s="33">
        <f>(10730-10720)/10730</f>
        <v>9.3196644920782849E-4</v>
      </c>
      <c r="G330" s="33">
        <f>(15760-15720)/15760</f>
        <v>2.5380710659898475E-3</v>
      </c>
    </row>
    <row r="331" spans="1:7" x14ac:dyDescent="0.25">
      <c r="A331" s="19"/>
      <c r="B331" s="20" t="s">
        <v>15</v>
      </c>
      <c r="C331" s="21">
        <v>7.1800999162989543E-2</v>
      </c>
      <c r="D331" s="21">
        <v>9.4650480941180559E-2</v>
      </c>
      <c r="E331" s="22"/>
    </row>
    <row r="332" spans="1:7" x14ac:dyDescent="0.25">
      <c r="A332" s="8" t="s">
        <v>22</v>
      </c>
      <c r="B332" s="16" t="s">
        <v>11</v>
      </c>
      <c r="C332" s="17" t="s">
        <v>148</v>
      </c>
      <c r="D332" s="17" t="s">
        <v>149</v>
      </c>
      <c r="E332" s="17" t="s">
        <v>14</v>
      </c>
    </row>
    <row r="333" spans="1:7" x14ac:dyDescent="0.25">
      <c r="A333" s="19"/>
      <c r="B333" s="20" t="s">
        <v>15</v>
      </c>
      <c r="C333" s="21">
        <v>0.53675078348145733</v>
      </c>
      <c r="D333" s="21">
        <v>0.14482330262176579</v>
      </c>
      <c r="E333" s="22"/>
    </row>
    <row r="334" spans="1:7" ht="36" customHeight="1" x14ac:dyDescent="0.25">
      <c r="A334" s="90" t="s">
        <v>25</v>
      </c>
      <c r="B334" s="90"/>
      <c r="C334" s="90"/>
      <c r="D334" s="90"/>
      <c r="E334" s="90"/>
    </row>
    <row r="335" spans="1:7" x14ac:dyDescent="0.25">
      <c r="A335" s="5" t="s">
        <v>26</v>
      </c>
    </row>
    <row r="336" spans="1:7" x14ac:dyDescent="0.25">
      <c r="A336" s="5" t="s">
        <v>296</v>
      </c>
    </row>
    <row r="337" spans="1:6" x14ac:dyDescent="0.25">
      <c r="A337" s="5" t="s">
        <v>309</v>
      </c>
    </row>
    <row r="338" spans="1:6" x14ac:dyDescent="0.25">
      <c r="A338" s="5" t="s">
        <v>150</v>
      </c>
    </row>
    <row r="339" spans="1:6" x14ac:dyDescent="0.25">
      <c r="A339" s="5" t="s">
        <v>30</v>
      </c>
    </row>
    <row r="340" spans="1:6" x14ac:dyDescent="0.25">
      <c r="A340" s="91" t="s">
        <v>31</v>
      </c>
      <c r="B340" s="92"/>
      <c r="C340" s="92"/>
      <c r="D340" s="93"/>
      <c r="E340" s="28" t="b">
        <v>1</v>
      </c>
      <c r="F340" s="34" t="s">
        <v>105</v>
      </c>
    </row>
    <row r="341" spans="1:6" x14ac:dyDescent="0.25">
      <c r="A341" s="94" t="s">
        <v>32</v>
      </c>
      <c r="B341" s="94"/>
      <c r="C341" s="94"/>
      <c r="D341" s="94"/>
      <c r="E341" s="94"/>
    </row>
    <row r="342" spans="1:6" x14ac:dyDescent="0.25">
      <c r="A342" s="29" t="s">
        <v>33</v>
      </c>
      <c r="B342" s="29" t="s">
        <v>34</v>
      </c>
      <c r="C342" s="29" t="s">
        <v>35</v>
      </c>
      <c r="D342" s="30" t="s">
        <v>0</v>
      </c>
      <c r="E342" s="30" t="s">
        <v>1</v>
      </c>
    </row>
    <row r="343" spans="1:6" x14ac:dyDescent="0.25">
      <c r="A343" s="31" t="s">
        <v>36</v>
      </c>
      <c r="B343" s="24">
        <v>43910</v>
      </c>
      <c r="C343" s="24">
        <v>44985</v>
      </c>
      <c r="D343" s="25">
        <v>0.175645736569224</v>
      </c>
      <c r="E343" s="32">
        <v>4</v>
      </c>
    </row>
    <row r="344" spans="1:6" x14ac:dyDescent="0.25">
      <c r="A344" s="31" t="s">
        <v>37</v>
      </c>
      <c r="B344" s="24">
        <v>43910</v>
      </c>
      <c r="C344" s="24">
        <v>44957</v>
      </c>
      <c r="D344" s="25">
        <v>0.17666931468596081</v>
      </c>
      <c r="E344" s="32">
        <v>4</v>
      </c>
    </row>
    <row r="345" spans="1:6" x14ac:dyDescent="0.25">
      <c r="A345" s="23" t="s">
        <v>38</v>
      </c>
      <c r="B345" s="24">
        <v>43910</v>
      </c>
      <c r="C345" s="24">
        <v>44925</v>
      </c>
      <c r="D345" s="25">
        <v>0.17771411332721862</v>
      </c>
      <c r="E345" s="32">
        <v>4</v>
      </c>
    </row>
    <row r="346" spans="1:6" x14ac:dyDescent="0.25">
      <c r="A346" s="23" t="s">
        <v>39</v>
      </c>
      <c r="B346" s="24">
        <v>43910</v>
      </c>
      <c r="C346" s="24">
        <v>44895</v>
      </c>
      <c r="D346" s="25">
        <v>0.17870222487620868</v>
      </c>
      <c r="E346" s="32">
        <v>4</v>
      </c>
    </row>
    <row r="347" spans="1:6" x14ac:dyDescent="0.25">
      <c r="A347" s="23" t="s">
        <v>40</v>
      </c>
      <c r="B347" s="24">
        <v>43910</v>
      </c>
      <c r="C347" s="24">
        <v>44865</v>
      </c>
      <c r="D347" s="25">
        <v>0.17838350074725953</v>
      </c>
      <c r="E347" s="32">
        <v>4</v>
      </c>
    </row>
    <row r="349" spans="1:6" x14ac:dyDescent="0.25">
      <c r="A349" s="102" t="s">
        <v>162</v>
      </c>
      <c r="B349" s="103"/>
      <c r="C349" s="103"/>
      <c r="D349" s="103"/>
      <c r="E349" s="103"/>
    </row>
    <row r="350" spans="1:6" x14ac:dyDescent="0.25">
      <c r="A350" s="1" t="s">
        <v>2</v>
      </c>
      <c r="B350" s="2"/>
      <c r="C350" s="107" t="s">
        <v>3</v>
      </c>
      <c r="D350" s="107" t="s">
        <v>4</v>
      </c>
      <c r="E350" s="107"/>
    </row>
    <row r="351" spans="1:6" x14ac:dyDescent="0.25">
      <c r="A351" s="3" t="s">
        <v>5</v>
      </c>
      <c r="B351" s="4"/>
      <c r="C351" s="108"/>
      <c r="D351" s="108"/>
      <c r="E351" s="108"/>
    </row>
    <row r="352" spans="1:6" x14ac:dyDescent="0.25">
      <c r="A352" s="6" t="s">
        <v>6</v>
      </c>
      <c r="B352" s="7"/>
      <c r="C352" s="109"/>
      <c r="D352" s="109"/>
      <c r="E352" s="109"/>
    </row>
    <row r="353" spans="1:7" x14ac:dyDescent="0.25">
      <c r="A353" s="8" t="s">
        <v>7</v>
      </c>
      <c r="B353" s="9" t="s">
        <v>8</v>
      </c>
      <c r="C353" s="10"/>
      <c r="D353" s="11"/>
      <c r="E353" s="11"/>
    </row>
    <row r="354" spans="1:7" x14ac:dyDescent="0.25">
      <c r="A354" s="12"/>
      <c r="B354" s="13" t="s">
        <v>9</v>
      </c>
      <c r="C354" s="14"/>
      <c r="D354" s="15"/>
      <c r="E354" s="15"/>
    </row>
    <row r="355" spans="1:7" x14ac:dyDescent="0.25">
      <c r="A355" s="8" t="s">
        <v>10</v>
      </c>
      <c r="B355" s="16" t="s">
        <v>11</v>
      </c>
      <c r="C355" s="17" t="s">
        <v>152</v>
      </c>
      <c r="D355" s="18" t="s">
        <v>153</v>
      </c>
      <c r="E355" s="17" t="s">
        <v>14</v>
      </c>
    </row>
    <row r="356" spans="1:7" x14ac:dyDescent="0.25">
      <c r="A356" s="19"/>
      <c r="B356" s="20" t="s">
        <v>15</v>
      </c>
      <c r="C356" s="21">
        <v>-0.62417273064260093</v>
      </c>
      <c r="D356" s="21">
        <v>-0.241190095875222</v>
      </c>
      <c r="E356" s="22"/>
    </row>
    <row r="357" spans="1:7" x14ac:dyDescent="0.25">
      <c r="A357" s="8" t="s">
        <v>16</v>
      </c>
      <c r="B357" s="16" t="s">
        <v>11</v>
      </c>
      <c r="C357" s="17" t="s">
        <v>154</v>
      </c>
      <c r="D357" s="17" t="s">
        <v>155</v>
      </c>
      <c r="E357" s="17" t="s">
        <v>14</v>
      </c>
    </row>
    <row r="358" spans="1:7" x14ac:dyDescent="0.25">
      <c r="A358" s="19"/>
      <c r="B358" s="20" t="s">
        <v>15</v>
      </c>
      <c r="C358" s="21">
        <v>-0.16338537083643567</v>
      </c>
      <c r="D358" s="21">
        <v>-5.4926864259024044E-2</v>
      </c>
      <c r="E358" s="22"/>
    </row>
    <row r="359" spans="1:7" x14ac:dyDescent="0.25">
      <c r="A359" s="8" t="s">
        <v>19</v>
      </c>
      <c r="B359" s="16" t="s">
        <v>11</v>
      </c>
      <c r="C359" s="17" t="s">
        <v>310</v>
      </c>
      <c r="D359" s="17" t="s">
        <v>167</v>
      </c>
      <c r="E359" s="17" t="s">
        <v>14</v>
      </c>
      <c r="F359" s="33">
        <f>(9830-9810)/9830</f>
        <v>2.0345879959308239E-3</v>
      </c>
      <c r="G359" s="33">
        <f>(10260-10240)/10260</f>
        <v>1.9493177387914229E-3</v>
      </c>
    </row>
    <row r="360" spans="1:7" x14ac:dyDescent="0.25">
      <c r="A360" s="19"/>
      <c r="B360" s="20" t="s">
        <v>15</v>
      </c>
      <c r="C360" s="21">
        <v>-1.9291961460518592E-2</v>
      </c>
      <c r="D360" s="21">
        <v>7.8749727514662027E-3</v>
      </c>
      <c r="E360" s="22"/>
    </row>
    <row r="361" spans="1:7" x14ac:dyDescent="0.25">
      <c r="A361" s="8" t="s">
        <v>22</v>
      </c>
      <c r="B361" s="16" t="s">
        <v>11</v>
      </c>
      <c r="C361" s="17" t="s">
        <v>158</v>
      </c>
      <c r="D361" s="17" t="s">
        <v>311</v>
      </c>
      <c r="E361" s="17" t="s">
        <v>14</v>
      </c>
    </row>
    <row r="362" spans="1:7" x14ac:dyDescent="0.25">
      <c r="A362" s="19"/>
      <c r="B362" s="20" t="s">
        <v>15</v>
      </c>
      <c r="C362" s="21">
        <v>0.22688072543591775</v>
      </c>
      <c r="D362" s="21">
        <v>4.1989833338387683E-2</v>
      </c>
      <c r="E362" s="22"/>
    </row>
    <row r="363" spans="1:7" ht="38.25" customHeight="1" x14ac:dyDescent="0.25">
      <c r="A363" s="90" t="s">
        <v>25</v>
      </c>
      <c r="B363" s="90"/>
      <c r="C363" s="90"/>
      <c r="D363" s="90"/>
      <c r="E363" s="90"/>
    </row>
    <row r="364" spans="1:7" x14ac:dyDescent="0.25">
      <c r="A364" s="5" t="s">
        <v>26</v>
      </c>
    </row>
    <row r="365" spans="1:7" x14ac:dyDescent="0.25">
      <c r="A365" s="5" t="s">
        <v>49</v>
      </c>
    </row>
    <row r="366" spans="1:7" x14ac:dyDescent="0.25">
      <c r="A366" s="5" t="s">
        <v>312</v>
      </c>
    </row>
    <row r="367" spans="1:7" x14ac:dyDescent="0.25">
      <c r="A367" s="5" t="s">
        <v>313</v>
      </c>
    </row>
    <row r="368" spans="1:7" x14ac:dyDescent="0.25">
      <c r="A368" s="5" t="s">
        <v>30</v>
      </c>
    </row>
    <row r="369" spans="1:6" x14ac:dyDescent="0.25">
      <c r="A369" s="91" t="s">
        <v>31</v>
      </c>
      <c r="B369" s="92"/>
      <c r="C369" s="92"/>
      <c r="D369" s="93"/>
      <c r="E369" s="28" t="b">
        <v>1</v>
      </c>
      <c r="F369" s="34" t="s">
        <v>105</v>
      </c>
    </row>
    <row r="370" spans="1:6" x14ac:dyDescent="0.25">
      <c r="A370" s="94" t="s">
        <v>32</v>
      </c>
      <c r="B370" s="94"/>
      <c r="C370" s="94"/>
      <c r="D370" s="94"/>
      <c r="E370" s="94"/>
    </row>
    <row r="371" spans="1:6" x14ac:dyDescent="0.25">
      <c r="A371" s="29" t="s">
        <v>33</v>
      </c>
      <c r="B371" s="29" t="s">
        <v>34</v>
      </c>
      <c r="C371" s="29" t="s">
        <v>35</v>
      </c>
      <c r="D371" s="30" t="s">
        <v>0</v>
      </c>
      <c r="E371" s="30" t="s">
        <v>1</v>
      </c>
    </row>
    <row r="372" spans="1:6" x14ac:dyDescent="0.25">
      <c r="A372" s="31" t="s">
        <v>36</v>
      </c>
      <c r="B372" s="24">
        <v>43154</v>
      </c>
      <c r="C372" s="24">
        <v>44981</v>
      </c>
      <c r="D372" s="25">
        <v>8.3080065106412873E-2</v>
      </c>
      <c r="E372" s="32">
        <v>3</v>
      </c>
    </row>
    <row r="373" spans="1:6" x14ac:dyDescent="0.25">
      <c r="A373" s="31" t="s">
        <v>37</v>
      </c>
      <c r="B373" s="24">
        <v>43126</v>
      </c>
      <c r="C373" s="24">
        <v>44953</v>
      </c>
      <c r="D373" s="25">
        <v>8.3123806841202658E-2</v>
      </c>
      <c r="E373" s="32">
        <v>3</v>
      </c>
    </row>
    <row r="374" spans="1:6" x14ac:dyDescent="0.25">
      <c r="A374" s="23" t="s">
        <v>38</v>
      </c>
      <c r="B374" s="24">
        <v>43098</v>
      </c>
      <c r="C374" s="24">
        <v>44925</v>
      </c>
      <c r="D374" s="25">
        <v>8.3151484465690109E-2</v>
      </c>
      <c r="E374" s="32">
        <v>3</v>
      </c>
    </row>
    <row r="375" spans="1:6" x14ac:dyDescent="0.25">
      <c r="A375" s="23" t="s">
        <v>39</v>
      </c>
      <c r="B375" s="24">
        <v>43063</v>
      </c>
      <c r="C375" s="24">
        <v>44890</v>
      </c>
      <c r="D375" s="25">
        <v>8.3183142587139741E-2</v>
      </c>
      <c r="E375" s="32">
        <v>3</v>
      </c>
    </row>
    <row r="376" spans="1:6" x14ac:dyDescent="0.25">
      <c r="A376" s="23" t="s">
        <v>40</v>
      </c>
      <c r="B376" s="24">
        <v>43035</v>
      </c>
      <c r="C376" s="24">
        <v>44862</v>
      </c>
      <c r="D376" s="25">
        <v>8.3083787958521366E-2</v>
      </c>
      <c r="E376" s="32">
        <v>3</v>
      </c>
    </row>
    <row r="378" spans="1:6" x14ac:dyDescent="0.25">
      <c r="A378" s="102" t="s">
        <v>171</v>
      </c>
      <c r="B378" s="103"/>
      <c r="C378" s="103"/>
      <c r="D378" s="103"/>
      <c r="E378" s="103"/>
    </row>
    <row r="379" spans="1:6" x14ac:dyDescent="0.25">
      <c r="A379" s="1" t="s">
        <v>2</v>
      </c>
      <c r="B379" s="2"/>
      <c r="C379" s="107" t="s">
        <v>3</v>
      </c>
      <c r="D379" s="107" t="s">
        <v>4</v>
      </c>
      <c r="E379" s="107"/>
    </row>
    <row r="380" spans="1:6" x14ac:dyDescent="0.25">
      <c r="A380" s="3" t="s">
        <v>5</v>
      </c>
      <c r="B380" s="4"/>
      <c r="C380" s="108"/>
      <c r="D380" s="108"/>
      <c r="E380" s="108"/>
    </row>
    <row r="381" spans="1:6" x14ac:dyDescent="0.25">
      <c r="A381" s="6" t="s">
        <v>6</v>
      </c>
      <c r="B381" s="7"/>
      <c r="C381" s="109"/>
      <c r="D381" s="109"/>
      <c r="E381" s="109"/>
    </row>
    <row r="382" spans="1:6" x14ac:dyDescent="0.25">
      <c r="A382" s="8" t="s">
        <v>7</v>
      </c>
      <c r="B382" s="9" t="s">
        <v>8</v>
      </c>
      <c r="C382" s="10"/>
      <c r="D382" s="11"/>
      <c r="E382" s="11"/>
    </row>
    <row r="383" spans="1:6" x14ac:dyDescent="0.25">
      <c r="A383" s="12"/>
      <c r="B383" s="13" t="s">
        <v>9</v>
      </c>
      <c r="C383" s="14"/>
      <c r="D383" s="15"/>
      <c r="E383" s="15"/>
    </row>
    <row r="384" spans="1:6" x14ac:dyDescent="0.25">
      <c r="A384" s="8" t="s">
        <v>10</v>
      </c>
      <c r="B384" s="16" t="s">
        <v>11</v>
      </c>
      <c r="C384" s="17" t="s">
        <v>314</v>
      </c>
      <c r="D384" s="18" t="s">
        <v>164</v>
      </c>
      <c r="E384" s="17" t="s">
        <v>14</v>
      </c>
    </row>
    <row r="385" spans="1:7" x14ac:dyDescent="0.25">
      <c r="A385" s="19"/>
      <c r="B385" s="20" t="s">
        <v>15</v>
      </c>
      <c r="C385" s="21">
        <v>-0.76108471052641891</v>
      </c>
      <c r="D385" s="21">
        <v>-0.35377066920126565</v>
      </c>
      <c r="E385" s="22"/>
    </row>
    <row r="386" spans="1:7" x14ac:dyDescent="0.25">
      <c r="A386" s="8" t="s">
        <v>16</v>
      </c>
      <c r="B386" s="16" t="s">
        <v>11</v>
      </c>
      <c r="C386" s="17" t="s">
        <v>165</v>
      </c>
      <c r="D386" s="17" t="s">
        <v>166</v>
      </c>
      <c r="E386" s="17" t="s">
        <v>14</v>
      </c>
    </row>
    <row r="387" spans="1:7" x14ac:dyDescent="0.25">
      <c r="A387" s="19"/>
      <c r="B387" s="20" t="s">
        <v>15</v>
      </c>
      <c r="C387" s="21">
        <v>-0.25788074385122972</v>
      </c>
      <c r="D387" s="21">
        <v>-0.1037057625357376</v>
      </c>
      <c r="E387" s="22"/>
    </row>
    <row r="388" spans="1:7" x14ac:dyDescent="0.25">
      <c r="A388" s="8" t="s">
        <v>19</v>
      </c>
      <c r="B388" s="16" t="s">
        <v>11</v>
      </c>
      <c r="C388" s="17" t="s">
        <v>315</v>
      </c>
      <c r="D388" s="17" t="s">
        <v>316</v>
      </c>
      <c r="E388" s="17" t="s">
        <v>14</v>
      </c>
      <c r="F388" s="33">
        <f>(10210-10190)/10210</f>
        <v>1.9588638589618022E-3</v>
      </c>
      <c r="G388" s="33">
        <f>(11060-11040)/11060</f>
        <v>1.8083182640144665E-3</v>
      </c>
    </row>
    <row r="389" spans="1:7" x14ac:dyDescent="0.25">
      <c r="A389" s="19"/>
      <c r="B389" s="20" t="s">
        <v>15</v>
      </c>
      <c r="C389" s="21">
        <v>1.895459348873163E-2</v>
      </c>
      <c r="D389" s="21">
        <v>3.3482521179120095E-2</v>
      </c>
      <c r="E389" s="22"/>
    </row>
    <row r="390" spans="1:7" x14ac:dyDescent="0.25">
      <c r="A390" s="8" t="s">
        <v>22</v>
      </c>
      <c r="B390" s="16" t="s">
        <v>11</v>
      </c>
      <c r="C390" s="17" t="s">
        <v>169</v>
      </c>
      <c r="D390" s="17" t="s">
        <v>170</v>
      </c>
      <c r="E390" s="17" t="s">
        <v>14</v>
      </c>
    </row>
    <row r="391" spans="1:7" x14ac:dyDescent="0.25">
      <c r="A391" s="19"/>
      <c r="B391" s="20" t="s">
        <v>15</v>
      </c>
      <c r="C391" s="21">
        <v>0.46172516556291399</v>
      </c>
      <c r="D391" s="21">
        <v>0.10835224470549765</v>
      </c>
      <c r="E391" s="22"/>
    </row>
    <row r="392" spans="1:7" ht="36" customHeight="1" x14ac:dyDescent="0.25">
      <c r="A392" s="90" t="s">
        <v>25</v>
      </c>
      <c r="B392" s="90"/>
      <c r="C392" s="90"/>
      <c r="D392" s="90"/>
      <c r="E392" s="90"/>
    </row>
    <row r="393" spans="1:7" x14ac:dyDescent="0.25">
      <c r="A393" s="5" t="s">
        <v>26</v>
      </c>
    </row>
    <row r="394" spans="1:7" x14ac:dyDescent="0.25">
      <c r="A394" s="5" t="s">
        <v>49</v>
      </c>
    </row>
    <row r="395" spans="1:7" x14ac:dyDescent="0.25">
      <c r="A395" s="5" t="s">
        <v>267</v>
      </c>
    </row>
    <row r="396" spans="1:7" x14ac:dyDescent="0.25">
      <c r="A396" s="5" t="s">
        <v>29</v>
      </c>
    </row>
    <row r="397" spans="1:7" x14ac:dyDescent="0.25">
      <c r="A397" s="5" t="s">
        <v>51</v>
      </c>
    </row>
    <row r="398" spans="1:7" x14ac:dyDescent="0.25">
      <c r="A398" s="91" t="s">
        <v>31</v>
      </c>
      <c r="B398" s="92"/>
      <c r="C398" s="92"/>
      <c r="D398" s="93"/>
      <c r="E398" s="28" t="b">
        <v>1</v>
      </c>
      <c r="F398" s="34" t="s">
        <v>105</v>
      </c>
    </row>
    <row r="399" spans="1:7" x14ac:dyDescent="0.25">
      <c r="A399" s="94" t="s">
        <v>32</v>
      </c>
      <c r="B399" s="94"/>
      <c r="C399" s="94"/>
      <c r="D399" s="94"/>
      <c r="E399" s="94"/>
    </row>
    <row r="400" spans="1:7" x14ac:dyDescent="0.25">
      <c r="A400" s="29" t="s">
        <v>33</v>
      </c>
      <c r="B400" s="29" t="s">
        <v>34</v>
      </c>
      <c r="C400" s="29" t="s">
        <v>35</v>
      </c>
      <c r="D400" s="30" t="s">
        <v>0</v>
      </c>
      <c r="E400" s="30" t="s">
        <v>1</v>
      </c>
    </row>
    <row r="401" spans="1:5" x14ac:dyDescent="0.25">
      <c r="A401" s="31" t="s">
        <v>36</v>
      </c>
      <c r="B401" s="24">
        <v>43158</v>
      </c>
      <c r="C401" s="24">
        <v>44985</v>
      </c>
      <c r="D401" s="25">
        <v>0.15343625511870559</v>
      </c>
      <c r="E401" s="32">
        <v>4</v>
      </c>
    </row>
    <row r="402" spans="1:5" x14ac:dyDescent="0.25">
      <c r="A402" s="31" t="s">
        <v>37</v>
      </c>
      <c r="B402" s="24">
        <v>43130</v>
      </c>
      <c r="C402" s="24">
        <v>44957</v>
      </c>
      <c r="D402" s="25">
        <v>0.15438641306227471</v>
      </c>
      <c r="E402" s="32">
        <v>4</v>
      </c>
    </row>
    <row r="403" spans="1:5" x14ac:dyDescent="0.25">
      <c r="A403" s="23" t="s">
        <v>38</v>
      </c>
      <c r="B403" s="24">
        <v>43096</v>
      </c>
      <c r="C403" s="24">
        <v>44922</v>
      </c>
      <c r="D403" s="25">
        <v>0.15414658099876702</v>
      </c>
      <c r="E403" s="32">
        <v>4</v>
      </c>
    </row>
    <row r="404" spans="1:5" x14ac:dyDescent="0.25">
      <c r="A404" s="23" t="s">
        <v>39</v>
      </c>
      <c r="B404" s="24">
        <v>43067</v>
      </c>
      <c r="C404" s="24">
        <v>44894</v>
      </c>
      <c r="D404" s="25">
        <v>0.15374734903107717</v>
      </c>
      <c r="E404" s="32">
        <v>4</v>
      </c>
    </row>
    <row r="405" spans="1:5" x14ac:dyDescent="0.25">
      <c r="A405" s="23" t="s">
        <v>40</v>
      </c>
      <c r="B405" s="24">
        <v>43032</v>
      </c>
      <c r="C405" s="24">
        <v>44859</v>
      </c>
      <c r="D405" s="25">
        <v>0.15347924340868729</v>
      </c>
      <c r="E405" s="32">
        <v>4</v>
      </c>
    </row>
    <row r="407" spans="1:5" x14ac:dyDescent="0.25">
      <c r="A407" s="102" t="s">
        <v>180</v>
      </c>
      <c r="B407" s="103"/>
      <c r="C407" s="103"/>
      <c r="D407" s="103"/>
      <c r="E407" s="103"/>
    </row>
    <row r="408" spans="1:5" x14ac:dyDescent="0.25">
      <c r="A408" s="1" t="s">
        <v>2</v>
      </c>
      <c r="B408" s="2"/>
      <c r="C408" s="107" t="s">
        <v>3</v>
      </c>
      <c r="D408" s="107" t="s">
        <v>4</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8</v>
      </c>
      <c r="C411" s="10"/>
      <c r="D411" s="11"/>
      <c r="E411" s="11"/>
    </row>
    <row r="412" spans="1:5" x14ac:dyDescent="0.25">
      <c r="A412" s="12"/>
      <c r="B412" s="13" t="s">
        <v>9</v>
      </c>
      <c r="C412" s="14"/>
      <c r="D412" s="15"/>
      <c r="E412" s="15"/>
    </row>
    <row r="413" spans="1:5" x14ac:dyDescent="0.25">
      <c r="A413" s="8" t="s">
        <v>10</v>
      </c>
      <c r="B413" s="16" t="s">
        <v>11</v>
      </c>
      <c r="C413" s="17" t="s">
        <v>172</v>
      </c>
      <c r="D413" s="18" t="s">
        <v>173</v>
      </c>
      <c r="E413" s="17" t="s">
        <v>14</v>
      </c>
    </row>
    <row r="414" spans="1:5" x14ac:dyDescent="0.25">
      <c r="A414" s="19"/>
      <c r="B414" s="20" t="s">
        <v>15</v>
      </c>
      <c r="C414" s="21">
        <v>-0.7433744881997868</v>
      </c>
      <c r="D414" s="21">
        <v>-0.33710866289248376</v>
      </c>
      <c r="E414" s="22"/>
    </row>
    <row r="415" spans="1:5" x14ac:dyDescent="0.25">
      <c r="A415" s="8" t="s">
        <v>16</v>
      </c>
      <c r="B415" s="16" t="s">
        <v>11</v>
      </c>
      <c r="C415" s="17" t="s">
        <v>80</v>
      </c>
      <c r="D415" s="17" t="s">
        <v>67</v>
      </c>
      <c r="E415" s="17" t="s">
        <v>14</v>
      </c>
    </row>
    <row r="416" spans="1:5" x14ac:dyDescent="0.25">
      <c r="A416" s="19"/>
      <c r="B416" s="20" t="s">
        <v>15</v>
      </c>
      <c r="C416" s="21">
        <v>-0.245335006663705</v>
      </c>
      <c r="D416" s="21">
        <v>-9.3654023087861415E-2</v>
      </c>
      <c r="E416" s="22"/>
    </row>
    <row r="417" spans="1:7" x14ac:dyDescent="0.25">
      <c r="A417" s="8" t="s">
        <v>19</v>
      </c>
      <c r="B417" s="16" t="s">
        <v>11</v>
      </c>
      <c r="C417" s="17" t="s">
        <v>260</v>
      </c>
      <c r="D417" s="17" t="s">
        <v>168</v>
      </c>
      <c r="E417" s="17" t="s">
        <v>14</v>
      </c>
      <c r="F417" s="33">
        <f>(10290-10260)/10290</f>
        <v>2.9154518950437317E-3</v>
      </c>
      <c r="G417" s="33">
        <f>(11180-11150)/11180</f>
        <v>2.6833631484794273E-3</v>
      </c>
    </row>
    <row r="418" spans="1:7" x14ac:dyDescent="0.25">
      <c r="A418" s="19"/>
      <c r="B418" s="20" t="s">
        <v>15</v>
      </c>
      <c r="C418" s="21">
        <v>2.5578795436889123E-2</v>
      </c>
      <c r="D418" s="21">
        <v>3.7072610728539734E-2</v>
      </c>
      <c r="E418" s="22"/>
    </row>
    <row r="419" spans="1:7" x14ac:dyDescent="0.25">
      <c r="A419" s="8" t="s">
        <v>22</v>
      </c>
      <c r="B419" s="16" t="s">
        <v>11</v>
      </c>
      <c r="C419" s="17" t="s">
        <v>176</v>
      </c>
      <c r="D419" s="17" t="s">
        <v>177</v>
      </c>
      <c r="E419" s="17" t="s">
        <v>14</v>
      </c>
    </row>
    <row r="420" spans="1:7" x14ac:dyDescent="0.25">
      <c r="A420" s="19"/>
      <c r="B420" s="20" t="s">
        <v>15</v>
      </c>
      <c r="C420" s="21">
        <v>0.44704777872965362</v>
      </c>
      <c r="D420" s="21">
        <v>0.11446025711829244</v>
      </c>
      <c r="E420" s="22"/>
    </row>
    <row r="421" spans="1:7" ht="36" customHeight="1" x14ac:dyDescent="0.25">
      <c r="A421" s="90" t="s">
        <v>25</v>
      </c>
      <c r="B421" s="90"/>
      <c r="C421" s="90"/>
      <c r="D421" s="90"/>
      <c r="E421" s="90"/>
    </row>
    <row r="422" spans="1:7" x14ac:dyDescent="0.25">
      <c r="A422" s="5" t="s">
        <v>26</v>
      </c>
    </row>
    <row r="423" spans="1:7" x14ac:dyDescent="0.25">
      <c r="A423" s="5" t="s">
        <v>49</v>
      </c>
    </row>
    <row r="424" spans="1:7" x14ac:dyDescent="0.25">
      <c r="A424" s="5" t="s">
        <v>317</v>
      </c>
    </row>
    <row r="425" spans="1:7" x14ac:dyDescent="0.25">
      <c r="A425" s="5" t="s">
        <v>179</v>
      </c>
    </row>
    <row r="426" spans="1:7" x14ac:dyDescent="0.25">
      <c r="A426" s="5" t="s">
        <v>51</v>
      </c>
    </row>
    <row r="427" spans="1:7" x14ac:dyDescent="0.25">
      <c r="A427" s="91" t="s">
        <v>31</v>
      </c>
      <c r="B427" s="92"/>
      <c r="C427" s="92"/>
      <c r="D427" s="93"/>
      <c r="E427" s="28" t="b">
        <v>1</v>
      </c>
      <c r="F427" s="34" t="s">
        <v>105</v>
      </c>
    </row>
    <row r="428" spans="1:7" x14ac:dyDescent="0.25">
      <c r="A428" s="94" t="s">
        <v>32</v>
      </c>
      <c r="B428" s="94"/>
      <c r="C428" s="94"/>
      <c r="D428" s="94"/>
      <c r="E428" s="94"/>
    </row>
    <row r="429" spans="1:7" x14ac:dyDescent="0.25">
      <c r="A429" s="29" t="s">
        <v>33</v>
      </c>
      <c r="B429" s="29" t="s">
        <v>34</v>
      </c>
      <c r="C429" s="29" t="s">
        <v>35</v>
      </c>
      <c r="D429" s="30" t="s">
        <v>0</v>
      </c>
      <c r="E429" s="30" t="s">
        <v>1</v>
      </c>
    </row>
    <row r="430" spans="1:7" x14ac:dyDescent="0.25">
      <c r="A430" s="31" t="s">
        <v>36</v>
      </c>
      <c r="B430" s="24">
        <v>43158</v>
      </c>
      <c r="C430" s="24">
        <v>44985</v>
      </c>
      <c r="D430" s="25">
        <v>0.14627557576239927</v>
      </c>
      <c r="E430" s="32">
        <v>4</v>
      </c>
    </row>
    <row r="431" spans="1:7" x14ac:dyDescent="0.25">
      <c r="A431" s="31" t="s">
        <v>37</v>
      </c>
      <c r="B431" s="24">
        <v>43130</v>
      </c>
      <c r="C431" s="24">
        <v>44957</v>
      </c>
      <c r="D431" s="25">
        <v>0.14731431464430364</v>
      </c>
      <c r="E431" s="32">
        <v>4</v>
      </c>
    </row>
    <row r="432" spans="1:7" x14ac:dyDescent="0.25">
      <c r="A432" s="23" t="s">
        <v>38</v>
      </c>
      <c r="B432" s="24">
        <v>43096</v>
      </c>
      <c r="C432" s="24">
        <v>44922</v>
      </c>
      <c r="D432" s="25">
        <v>0.14713116278792804</v>
      </c>
      <c r="E432" s="32">
        <v>4</v>
      </c>
    </row>
    <row r="433" spans="1:7" x14ac:dyDescent="0.25">
      <c r="A433" s="23" t="s">
        <v>39</v>
      </c>
      <c r="B433" s="24">
        <v>43067</v>
      </c>
      <c r="C433" s="24">
        <v>44894</v>
      </c>
      <c r="D433" s="25">
        <v>0.14669527507241395</v>
      </c>
      <c r="E433" s="32">
        <v>4</v>
      </c>
    </row>
    <row r="434" spans="1:7" x14ac:dyDescent="0.25">
      <c r="A434" s="23" t="s">
        <v>40</v>
      </c>
      <c r="B434" s="24">
        <v>43032</v>
      </c>
      <c r="C434" s="24">
        <v>44859</v>
      </c>
      <c r="D434" s="25">
        <v>0.14644539843288046</v>
      </c>
      <c r="E434" s="32">
        <v>4</v>
      </c>
    </row>
    <row r="436" spans="1:7" x14ac:dyDescent="0.25">
      <c r="A436" s="102" t="s">
        <v>189</v>
      </c>
      <c r="B436" s="103"/>
      <c r="C436" s="103"/>
      <c r="D436" s="103"/>
      <c r="E436" s="103"/>
    </row>
    <row r="437" spans="1:7" x14ac:dyDescent="0.25">
      <c r="A437" s="1" t="s">
        <v>128</v>
      </c>
      <c r="B437" s="2"/>
      <c r="C437" s="107" t="s">
        <v>3</v>
      </c>
      <c r="D437" s="107" t="s">
        <v>129</v>
      </c>
      <c r="E437" s="107"/>
    </row>
    <row r="438" spans="1:7" x14ac:dyDescent="0.25">
      <c r="A438" s="3" t="s">
        <v>5</v>
      </c>
      <c r="B438" s="4"/>
      <c r="C438" s="108"/>
      <c r="D438" s="108"/>
      <c r="E438" s="108"/>
    </row>
    <row r="439" spans="1:7" x14ac:dyDescent="0.25">
      <c r="A439" s="6" t="s">
        <v>6</v>
      </c>
      <c r="B439" s="7"/>
      <c r="C439" s="109"/>
      <c r="D439" s="109"/>
      <c r="E439" s="109"/>
    </row>
    <row r="440" spans="1:7" x14ac:dyDescent="0.25">
      <c r="A440" s="8" t="s">
        <v>7</v>
      </c>
      <c r="B440" s="9" t="s">
        <v>130</v>
      </c>
      <c r="C440" s="10"/>
      <c r="D440" s="11"/>
      <c r="E440" s="11"/>
    </row>
    <row r="441" spans="1:7" x14ac:dyDescent="0.25">
      <c r="A441" s="12"/>
      <c r="B441" s="13" t="s">
        <v>9</v>
      </c>
      <c r="C441" s="14"/>
      <c r="D441" s="15"/>
      <c r="E441" s="15"/>
    </row>
    <row r="442" spans="1:7" x14ac:dyDescent="0.25">
      <c r="A442" s="8" t="s">
        <v>10</v>
      </c>
      <c r="B442" s="16" t="s">
        <v>11</v>
      </c>
      <c r="C442" s="17" t="s">
        <v>318</v>
      </c>
      <c r="D442" s="18" t="s">
        <v>182</v>
      </c>
      <c r="E442" s="17" t="s">
        <v>14</v>
      </c>
    </row>
    <row r="443" spans="1:7" x14ac:dyDescent="0.25">
      <c r="A443" s="19"/>
      <c r="B443" s="20" t="s">
        <v>15</v>
      </c>
      <c r="C443" s="21">
        <v>-0.50600546379246081</v>
      </c>
      <c r="D443" s="21">
        <v>-0.24109576214269901</v>
      </c>
      <c r="E443" s="22"/>
    </row>
    <row r="444" spans="1:7" x14ac:dyDescent="0.25">
      <c r="A444" s="8" t="s">
        <v>16</v>
      </c>
      <c r="B444" s="16" t="s">
        <v>11</v>
      </c>
      <c r="C444" s="17" t="s">
        <v>145</v>
      </c>
      <c r="D444" s="17" t="s">
        <v>183</v>
      </c>
      <c r="E444" s="17" t="s">
        <v>14</v>
      </c>
    </row>
    <row r="445" spans="1:7" x14ac:dyDescent="0.25">
      <c r="A445" s="19"/>
      <c r="B445" s="20" t="s">
        <v>15</v>
      </c>
      <c r="C445" s="21">
        <v>-0.18910846568725681</v>
      </c>
      <c r="D445" s="21">
        <v>-0.12340681636825479</v>
      </c>
      <c r="E445" s="22"/>
    </row>
    <row r="446" spans="1:7" x14ac:dyDescent="0.25">
      <c r="A446" s="8" t="s">
        <v>19</v>
      </c>
      <c r="B446" s="16" t="s">
        <v>11</v>
      </c>
      <c r="C446" s="17" t="s">
        <v>239</v>
      </c>
      <c r="D446" s="17" t="s">
        <v>232</v>
      </c>
      <c r="E446" s="17" t="s">
        <v>14</v>
      </c>
      <c r="F446" s="33">
        <f>(9490-9470)/9490</f>
        <v>2.1074815595363539E-3</v>
      </c>
      <c r="G446" s="33">
        <f>(9900-9890)/9900</f>
        <v>1.0101010101010101E-3</v>
      </c>
    </row>
    <row r="447" spans="1:7" x14ac:dyDescent="0.25">
      <c r="A447" s="19"/>
      <c r="B447" s="20" t="s">
        <v>15</v>
      </c>
      <c r="C447" s="21">
        <v>-5.3056442985961239E-2</v>
      </c>
      <c r="D447" s="21">
        <v>-5.6286637506317572E-3</v>
      </c>
      <c r="E447" s="22"/>
    </row>
    <row r="448" spans="1:7" x14ac:dyDescent="0.25">
      <c r="A448" s="8" t="s">
        <v>22</v>
      </c>
      <c r="B448" s="16" t="s">
        <v>11</v>
      </c>
      <c r="C448" s="17" t="s">
        <v>186</v>
      </c>
      <c r="D448" s="17" t="s">
        <v>187</v>
      </c>
      <c r="E448" s="17" t="s">
        <v>14</v>
      </c>
    </row>
    <row r="449" spans="1:6" x14ac:dyDescent="0.25">
      <c r="A449" s="19"/>
      <c r="B449" s="20" t="s">
        <v>15</v>
      </c>
      <c r="C449" s="21">
        <v>0.13534558449906609</v>
      </c>
      <c r="D449" s="21">
        <v>7.8925779700995236E-2</v>
      </c>
      <c r="E449" s="22"/>
    </row>
    <row r="450" spans="1:6" ht="38.25" customHeight="1" x14ac:dyDescent="0.25">
      <c r="A450" s="90" t="s">
        <v>25</v>
      </c>
      <c r="B450" s="90"/>
      <c r="C450" s="90"/>
      <c r="D450" s="90"/>
      <c r="E450" s="90"/>
    </row>
    <row r="451" spans="1:6" x14ac:dyDescent="0.25">
      <c r="A451" s="5" t="s">
        <v>26</v>
      </c>
    </row>
    <row r="452" spans="1:6" x14ac:dyDescent="0.25">
      <c r="A452" s="5" t="s">
        <v>138</v>
      </c>
    </row>
    <row r="453" spans="1:6" x14ac:dyDescent="0.25">
      <c r="A453" s="5" t="s">
        <v>255</v>
      </c>
    </row>
    <row r="454" spans="1:6" x14ac:dyDescent="0.25">
      <c r="A454" s="5" t="s">
        <v>140</v>
      </c>
    </row>
    <row r="455" spans="1:6" x14ac:dyDescent="0.25">
      <c r="A455" s="5" t="s">
        <v>51</v>
      </c>
    </row>
    <row r="456" spans="1:6" x14ac:dyDescent="0.25">
      <c r="A456" s="91" t="s">
        <v>31</v>
      </c>
      <c r="B456" s="92"/>
      <c r="C456" s="92"/>
      <c r="D456" s="93"/>
      <c r="E456" s="28" t="b">
        <v>1</v>
      </c>
      <c r="F456" s="34" t="s">
        <v>105</v>
      </c>
    </row>
    <row r="457" spans="1:6" x14ac:dyDescent="0.25">
      <c r="A457" s="94" t="s">
        <v>32</v>
      </c>
      <c r="B457" s="94"/>
      <c r="C457" s="94"/>
      <c r="D457" s="94"/>
      <c r="E457" s="94"/>
    </row>
    <row r="458" spans="1:6" x14ac:dyDescent="0.25">
      <c r="A458" s="29" t="s">
        <v>33</v>
      </c>
      <c r="B458" s="29" t="s">
        <v>34</v>
      </c>
      <c r="C458" s="29" t="s">
        <v>35</v>
      </c>
      <c r="D458" s="30" t="s">
        <v>0</v>
      </c>
      <c r="E458" s="30" t="s">
        <v>1</v>
      </c>
    </row>
    <row r="459" spans="1:6" x14ac:dyDescent="0.25">
      <c r="A459" s="31" t="s">
        <v>36</v>
      </c>
      <c r="B459" s="24">
        <v>43158</v>
      </c>
      <c r="C459" s="24">
        <v>44978</v>
      </c>
      <c r="D459" s="25">
        <v>8.2215823462371676E-2</v>
      </c>
      <c r="E459" s="32">
        <v>3</v>
      </c>
    </row>
    <row r="460" spans="1:6" x14ac:dyDescent="0.25">
      <c r="A460" s="31" t="s">
        <v>37</v>
      </c>
      <c r="B460" s="24">
        <v>43130</v>
      </c>
      <c r="C460" s="24">
        <v>44950</v>
      </c>
      <c r="D460" s="25">
        <v>8.2439317543807109E-2</v>
      </c>
      <c r="E460" s="32">
        <v>3</v>
      </c>
    </row>
    <row r="461" spans="1:6" x14ac:dyDescent="0.25">
      <c r="A461" s="23" t="s">
        <v>38</v>
      </c>
      <c r="B461" s="24">
        <v>43102</v>
      </c>
      <c r="C461" s="24">
        <v>44922</v>
      </c>
      <c r="D461" s="25">
        <v>8.2292510304222077E-2</v>
      </c>
      <c r="E461" s="32">
        <v>3</v>
      </c>
    </row>
    <row r="462" spans="1:6" x14ac:dyDescent="0.25">
      <c r="A462" s="23" t="s">
        <v>39</v>
      </c>
      <c r="B462" s="24">
        <v>43074</v>
      </c>
      <c r="C462" s="24">
        <v>44894</v>
      </c>
      <c r="D462" s="25">
        <v>8.2251551367598694E-2</v>
      </c>
      <c r="E462" s="32">
        <v>3</v>
      </c>
    </row>
    <row r="463" spans="1:6" x14ac:dyDescent="0.25">
      <c r="A463" s="23" t="s">
        <v>40</v>
      </c>
      <c r="B463" s="24">
        <v>43032</v>
      </c>
      <c r="C463" s="24">
        <v>44852</v>
      </c>
      <c r="D463" s="25">
        <v>8.2106184172305891E-2</v>
      </c>
      <c r="E463" s="32">
        <v>3</v>
      </c>
    </row>
    <row r="465" spans="1:7" x14ac:dyDescent="0.25">
      <c r="A465" s="102" t="s">
        <v>200</v>
      </c>
      <c r="B465" s="103"/>
      <c r="C465" s="103"/>
      <c r="D465" s="103"/>
      <c r="E465" s="103"/>
    </row>
    <row r="466" spans="1:7" x14ac:dyDescent="0.25">
      <c r="A466" s="1" t="s">
        <v>74</v>
      </c>
      <c r="B466" s="2"/>
      <c r="C466" s="107" t="s">
        <v>3</v>
      </c>
      <c r="D466" s="107" t="s">
        <v>75</v>
      </c>
      <c r="E466" s="107"/>
    </row>
    <row r="467" spans="1:7" x14ac:dyDescent="0.25">
      <c r="A467" s="3" t="s">
        <v>5</v>
      </c>
      <c r="B467" s="4"/>
      <c r="C467" s="108"/>
      <c r="D467" s="108"/>
      <c r="E467" s="108"/>
    </row>
    <row r="468" spans="1:7" x14ac:dyDescent="0.25">
      <c r="A468" s="6" t="s">
        <v>6</v>
      </c>
      <c r="B468" s="7"/>
      <c r="C468" s="109"/>
      <c r="D468" s="109"/>
      <c r="E468" s="109"/>
    </row>
    <row r="469" spans="1:7" x14ac:dyDescent="0.25">
      <c r="A469" s="8" t="s">
        <v>7</v>
      </c>
      <c r="B469" s="9" t="s">
        <v>76</v>
      </c>
      <c r="C469" s="10"/>
      <c r="D469" s="11"/>
      <c r="E469" s="11"/>
    </row>
    <row r="470" spans="1:7" x14ac:dyDescent="0.25">
      <c r="A470" s="12"/>
      <c r="B470" s="13" t="s">
        <v>9</v>
      </c>
      <c r="C470" s="14"/>
      <c r="D470" s="15"/>
      <c r="E470" s="15"/>
    </row>
    <row r="471" spans="1:7" x14ac:dyDescent="0.25">
      <c r="A471" s="8" t="s">
        <v>10</v>
      </c>
      <c r="B471" s="16" t="s">
        <v>11</v>
      </c>
      <c r="C471" s="17" t="s">
        <v>319</v>
      </c>
      <c r="D471" s="18" t="s">
        <v>191</v>
      </c>
      <c r="E471" s="17" t="s">
        <v>14</v>
      </c>
    </row>
    <row r="472" spans="1:7" x14ac:dyDescent="0.25">
      <c r="A472" s="19"/>
      <c r="B472" s="20" t="s">
        <v>15</v>
      </c>
      <c r="C472" s="21">
        <v>-0.66318736570653958</v>
      </c>
      <c r="D472" s="21">
        <v>-0.21477374706425201</v>
      </c>
      <c r="E472" s="22"/>
    </row>
    <row r="473" spans="1:7" x14ac:dyDescent="0.25">
      <c r="A473" s="8" t="s">
        <v>16</v>
      </c>
      <c r="B473" s="16" t="s">
        <v>11</v>
      </c>
      <c r="C473" s="17" t="s">
        <v>192</v>
      </c>
      <c r="D473" s="17" t="s">
        <v>193</v>
      </c>
      <c r="E473" s="17" t="s">
        <v>14</v>
      </c>
    </row>
    <row r="474" spans="1:7" x14ac:dyDescent="0.25">
      <c r="A474" s="19"/>
      <c r="B474" s="20" t="s">
        <v>15</v>
      </c>
      <c r="C474" s="21">
        <v>-0.2302506228329777</v>
      </c>
      <c r="D474" s="21">
        <v>-4.5361930729109767E-2</v>
      </c>
      <c r="E474" s="22"/>
    </row>
    <row r="475" spans="1:7" x14ac:dyDescent="0.25">
      <c r="A475" s="8" t="s">
        <v>19</v>
      </c>
      <c r="B475" s="16" t="s">
        <v>11</v>
      </c>
      <c r="C475" s="17" t="s">
        <v>271</v>
      </c>
      <c r="D475" s="17" t="s">
        <v>46</v>
      </c>
      <c r="E475" s="17" t="s">
        <v>14</v>
      </c>
      <c r="G475" s="33">
        <f>(10060-9970)/10060</f>
        <v>8.9463220675944331E-3</v>
      </c>
    </row>
    <row r="476" spans="1:7" x14ac:dyDescent="0.25">
      <c r="A476" s="19"/>
      <c r="B476" s="20" t="s">
        <v>15</v>
      </c>
      <c r="C476" s="21">
        <v>-6.2338618519019784E-2</v>
      </c>
      <c r="D476" s="21">
        <v>-5.6369097410258195E-4</v>
      </c>
      <c r="E476" s="22"/>
    </row>
    <row r="477" spans="1:7" x14ac:dyDescent="0.25">
      <c r="A477" s="8" t="s">
        <v>22</v>
      </c>
      <c r="B477" s="16" t="s">
        <v>11</v>
      </c>
      <c r="C477" s="17" t="s">
        <v>196</v>
      </c>
      <c r="D477" s="17" t="s">
        <v>273</v>
      </c>
      <c r="E477" s="17" t="s">
        <v>14</v>
      </c>
    </row>
    <row r="478" spans="1:7" x14ac:dyDescent="0.25">
      <c r="A478" s="19"/>
      <c r="B478" s="20" t="s">
        <v>15</v>
      </c>
      <c r="C478" s="21">
        <v>0.13851284703993083</v>
      </c>
      <c r="D478" s="21">
        <v>6.2843238032699311E-2</v>
      </c>
      <c r="E478" s="22"/>
    </row>
    <row r="479" spans="1:7" ht="35.25" customHeight="1" x14ac:dyDescent="0.25">
      <c r="A479" s="90" t="s">
        <v>25</v>
      </c>
      <c r="B479" s="90"/>
      <c r="C479" s="90"/>
      <c r="D479" s="90"/>
      <c r="E479" s="90"/>
    </row>
    <row r="480" spans="1:7" x14ac:dyDescent="0.25">
      <c r="A480" s="5" t="s">
        <v>26</v>
      </c>
    </row>
    <row r="481" spans="1:6" x14ac:dyDescent="0.25">
      <c r="A481" s="5" t="s">
        <v>198</v>
      </c>
    </row>
    <row r="482" spans="1:6" x14ac:dyDescent="0.25">
      <c r="A482" s="5" t="s">
        <v>320</v>
      </c>
    </row>
    <row r="483" spans="1:6" x14ac:dyDescent="0.25">
      <c r="A483" s="5" t="s">
        <v>275</v>
      </c>
    </row>
    <row r="484" spans="1:6" x14ac:dyDescent="0.25">
      <c r="A484" s="5" t="s">
        <v>30</v>
      </c>
    </row>
    <row r="485" spans="1:6" x14ac:dyDescent="0.25">
      <c r="A485" s="91" t="s">
        <v>31</v>
      </c>
      <c r="B485" s="92"/>
      <c r="C485" s="92"/>
      <c r="D485" s="93"/>
      <c r="E485" s="28" t="b">
        <v>1</v>
      </c>
      <c r="F485" s="34" t="s">
        <v>105</v>
      </c>
    </row>
    <row r="486" spans="1:6" x14ac:dyDescent="0.25">
      <c r="A486" s="94" t="s">
        <v>32</v>
      </c>
      <c r="B486" s="94"/>
      <c r="C486" s="94"/>
      <c r="D486" s="94"/>
      <c r="E486" s="94"/>
    </row>
    <row r="487" spans="1:6" x14ac:dyDescent="0.25">
      <c r="A487" s="29" t="s">
        <v>33</v>
      </c>
      <c r="B487" s="29" t="s">
        <v>34</v>
      </c>
      <c r="C487" s="29" t="s">
        <v>35</v>
      </c>
      <c r="D487" s="30" t="s">
        <v>0</v>
      </c>
      <c r="E487" s="30" t="s">
        <v>1</v>
      </c>
    </row>
    <row r="488" spans="1:6" x14ac:dyDescent="0.25">
      <c r="A488" s="31" t="s">
        <v>36</v>
      </c>
      <c r="B488" s="24">
        <v>43165</v>
      </c>
      <c r="C488" s="24">
        <v>44985</v>
      </c>
      <c r="D488" s="25">
        <v>0.10803295296827543</v>
      </c>
      <c r="E488" s="32">
        <v>3</v>
      </c>
    </row>
    <row r="489" spans="1:6" x14ac:dyDescent="0.25">
      <c r="A489" s="31" t="s">
        <v>37</v>
      </c>
      <c r="B489" s="24">
        <v>43137</v>
      </c>
      <c r="C489" s="24">
        <v>44957</v>
      </c>
      <c r="D489" s="25">
        <v>0.1083559097492286</v>
      </c>
      <c r="E489" s="32">
        <v>3</v>
      </c>
    </row>
    <row r="490" spans="1:6" x14ac:dyDescent="0.25">
      <c r="A490" s="23" t="s">
        <v>38</v>
      </c>
      <c r="B490" s="24">
        <v>43096</v>
      </c>
      <c r="C490" s="24">
        <v>44915</v>
      </c>
      <c r="D490" s="25">
        <v>0.10904032667575751</v>
      </c>
      <c r="E490" s="32">
        <v>3</v>
      </c>
    </row>
    <row r="491" spans="1:6" x14ac:dyDescent="0.25">
      <c r="A491" s="23" t="s">
        <v>39</v>
      </c>
      <c r="B491" s="24">
        <v>43067</v>
      </c>
      <c r="C491" s="24">
        <v>44887</v>
      </c>
      <c r="D491" s="25">
        <v>0.10904878722905394</v>
      </c>
      <c r="E491" s="32">
        <v>3</v>
      </c>
    </row>
    <row r="492" spans="1:6" x14ac:dyDescent="0.25">
      <c r="A492" s="23" t="s">
        <v>40</v>
      </c>
      <c r="B492" s="24">
        <v>43039</v>
      </c>
      <c r="C492" s="24">
        <v>44859</v>
      </c>
      <c r="D492" s="25">
        <v>0.10887719141641755</v>
      </c>
      <c r="E492" s="32">
        <v>3</v>
      </c>
    </row>
    <row r="494" spans="1:6" x14ac:dyDescent="0.25">
      <c r="A494" s="102" t="s">
        <v>210</v>
      </c>
      <c r="B494" s="103"/>
      <c r="C494" s="103"/>
      <c r="D494" s="103"/>
      <c r="E494" s="103"/>
    </row>
    <row r="495" spans="1:6" x14ac:dyDescent="0.25">
      <c r="A495" s="1" t="s">
        <v>128</v>
      </c>
      <c r="B495" s="2"/>
      <c r="C495" s="107" t="s">
        <v>3</v>
      </c>
      <c r="D495" s="107" t="s">
        <v>129</v>
      </c>
      <c r="E495" s="107"/>
    </row>
    <row r="496" spans="1:6" x14ac:dyDescent="0.25">
      <c r="A496" s="3" t="s">
        <v>5</v>
      </c>
      <c r="B496" s="4"/>
      <c r="C496" s="108"/>
      <c r="D496" s="108"/>
      <c r="E496" s="108"/>
    </row>
    <row r="497" spans="1:7" x14ac:dyDescent="0.25">
      <c r="A497" s="6" t="s">
        <v>6</v>
      </c>
      <c r="B497" s="7"/>
      <c r="C497" s="109"/>
      <c r="D497" s="109"/>
      <c r="E497" s="109"/>
    </row>
    <row r="498" spans="1:7" x14ac:dyDescent="0.25">
      <c r="A498" s="8" t="s">
        <v>7</v>
      </c>
      <c r="B498" s="9" t="s">
        <v>130</v>
      </c>
      <c r="C498" s="10"/>
      <c r="D498" s="11"/>
      <c r="E498" s="11"/>
    </row>
    <row r="499" spans="1:7" x14ac:dyDescent="0.25">
      <c r="A499" s="12"/>
      <c r="B499" s="13" t="s">
        <v>9</v>
      </c>
      <c r="C499" s="14"/>
      <c r="D499" s="15"/>
      <c r="E499" s="15"/>
    </row>
    <row r="500" spans="1:7" x14ac:dyDescent="0.25">
      <c r="A500" s="8" t="s">
        <v>10</v>
      </c>
      <c r="B500" s="16" t="s">
        <v>11</v>
      </c>
      <c r="C500" s="17" t="s">
        <v>321</v>
      </c>
      <c r="D500" s="18" t="s">
        <v>322</v>
      </c>
      <c r="E500" s="17" t="s">
        <v>14</v>
      </c>
    </row>
    <row r="501" spans="1:7" x14ac:dyDescent="0.25">
      <c r="A501" s="19"/>
      <c r="B501" s="20" t="s">
        <v>15</v>
      </c>
      <c r="C501" s="21">
        <v>-0.68839189880204144</v>
      </c>
      <c r="D501" s="21">
        <v>-0.33263871312826088</v>
      </c>
      <c r="E501" s="22"/>
    </row>
    <row r="502" spans="1:7" x14ac:dyDescent="0.25">
      <c r="A502" s="8" t="s">
        <v>16</v>
      </c>
      <c r="B502" s="16" t="s">
        <v>11</v>
      </c>
      <c r="C502" s="17" t="s">
        <v>203</v>
      </c>
      <c r="D502" s="17" t="s">
        <v>204</v>
      </c>
      <c r="E502" s="17" t="s">
        <v>14</v>
      </c>
    </row>
    <row r="503" spans="1:7" x14ac:dyDescent="0.25">
      <c r="A503" s="19"/>
      <c r="B503" s="20" t="s">
        <v>15</v>
      </c>
      <c r="C503" s="21">
        <v>-0.20013817001491374</v>
      </c>
      <c r="D503" s="21">
        <v>-0.11919569528335516</v>
      </c>
      <c r="E503" s="22"/>
    </row>
    <row r="504" spans="1:7" x14ac:dyDescent="0.25">
      <c r="A504" s="8" t="s">
        <v>19</v>
      </c>
      <c r="B504" s="16" t="s">
        <v>11</v>
      </c>
      <c r="C504" s="17" t="s">
        <v>323</v>
      </c>
      <c r="D504" s="17" t="s">
        <v>121</v>
      </c>
      <c r="E504" s="17" t="s">
        <v>14</v>
      </c>
      <c r="F504" s="33">
        <f>(9770-9760)/9770</f>
        <v>1.0235414534288639E-3</v>
      </c>
      <c r="G504" s="33">
        <f>(10140-10130)/10140</f>
        <v>9.8619329388560163E-4</v>
      </c>
    </row>
    <row r="505" spans="1:7" x14ac:dyDescent="0.25">
      <c r="A505" s="19"/>
      <c r="B505" s="20" t="s">
        <v>15</v>
      </c>
      <c r="C505" s="21">
        <v>-2.3502687579176396E-2</v>
      </c>
      <c r="D505" s="21">
        <v>6.6918007398726331E-3</v>
      </c>
      <c r="E505" s="22"/>
    </row>
    <row r="506" spans="1:7" x14ac:dyDescent="0.25">
      <c r="A506" s="8" t="s">
        <v>22</v>
      </c>
      <c r="B506" s="16" t="s">
        <v>11</v>
      </c>
      <c r="C506" s="17" t="s">
        <v>207</v>
      </c>
      <c r="D506" s="17" t="s">
        <v>208</v>
      </c>
      <c r="E506" s="17" t="s">
        <v>14</v>
      </c>
    </row>
    <row r="507" spans="1:7" x14ac:dyDescent="0.25">
      <c r="A507" s="19"/>
      <c r="B507" s="20" t="s">
        <v>15</v>
      </c>
      <c r="C507" s="21">
        <v>0.20995207085178436</v>
      </c>
      <c r="D507" s="21">
        <v>0.11067518871954518</v>
      </c>
      <c r="E507" s="22"/>
    </row>
    <row r="508" spans="1:7" ht="33.75" customHeight="1" x14ac:dyDescent="0.25">
      <c r="A508" s="90" t="s">
        <v>25</v>
      </c>
      <c r="B508" s="90"/>
      <c r="C508" s="90"/>
      <c r="D508" s="90"/>
      <c r="E508" s="90"/>
    </row>
    <row r="509" spans="1:7" x14ac:dyDescent="0.25">
      <c r="A509" s="5" t="s">
        <v>26</v>
      </c>
    </row>
    <row r="510" spans="1:7" x14ac:dyDescent="0.25">
      <c r="A510" s="5" t="s">
        <v>138</v>
      </c>
    </row>
    <row r="511" spans="1:7" x14ac:dyDescent="0.25">
      <c r="A511" s="5" t="s">
        <v>188</v>
      </c>
    </row>
    <row r="512" spans="1:7" x14ac:dyDescent="0.25">
      <c r="A512" s="5" t="s">
        <v>140</v>
      </c>
    </row>
    <row r="513" spans="1:6" x14ac:dyDescent="0.25">
      <c r="A513" s="5" t="s">
        <v>30</v>
      </c>
    </row>
    <row r="514" spans="1:6" x14ac:dyDescent="0.25">
      <c r="A514" s="91" t="s">
        <v>31</v>
      </c>
      <c r="B514" s="92"/>
      <c r="C514" s="92"/>
      <c r="D514" s="93"/>
      <c r="E514" s="28" t="b">
        <v>1</v>
      </c>
      <c r="F514" s="34" t="s">
        <v>105</v>
      </c>
    </row>
    <row r="515" spans="1:6" x14ac:dyDescent="0.25">
      <c r="A515" s="94" t="s">
        <v>32</v>
      </c>
      <c r="B515" s="94"/>
      <c r="C515" s="94"/>
      <c r="D515" s="94"/>
      <c r="E515" s="94"/>
    </row>
    <row r="516" spans="1:6" x14ac:dyDescent="0.25">
      <c r="A516" s="29" t="s">
        <v>33</v>
      </c>
      <c r="B516" s="29" t="s">
        <v>34</v>
      </c>
      <c r="C516" s="29" t="s">
        <v>35</v>
      </c>
      <c r="D516" s="30" t="s">
        <v>0</v>
      </c>
      <c r="E516" s="30" t="s">
        <v>1</v>
      </c>
    </row>
    <row r="517" spans="1:6" x14ac:dyDescent="0.25">
      <c r="A517" s="31" t="s">
        <v>36</v>
      </c>
      <c r="B517" s="24">
        <v>43158</v>
      </c>
      <c r="C517" s="24">
        <v>44985</v>
      </c>
      <c r="D517" s="25">
        <v>0.10084415670401313</v>
      </c>
      <c r="E517" s="32">
        <v>3</v>
      </c>
    </row>
    <row r="518" spans="1:6" x14ac:dyDescent="0.25">
      <c r="A518" s="31" t="s">
        <v>37</v>
      </c>
      <c r="B518" s="24">
        <v>43130</v>
      </c>
      <c r="C518" s="24">
        <v>44957</v>
      </c>
      <c r="D518" s="25">
        <v>0.10130307536059625</v>
      </c>
      <c r="E518" s="32">
        <v>3</v>
      </c>
    </row>
    <row r="519" spans="1:6" x14ac:dyDescent="0.25">
      <c r="A519" s="23" t="s">
        <v>38</v>
      </c>
      <c r="B519" s="24">
        <v>43096</v>
      </c>
      <c r="C519" s="24">
        <v>44922</v>
      </c>
      <c r="D519" s="25">
        <v>0.10132779090605887</v>
      </c>
      <c r="E519" s="32">
        <v>3</v>
      </c>
    </row>
    <row r="520" spans="1:6" x14ac:dyDescent="0.25">
      <c r="A520" s="23" t="s">
        <v>39</v>
      </c>
      <c r="B520" s="24">
        <v>43067</v>
      </c>
      <c r="C520" s="24">
        <v>44894</v>
      </c>
      <c r="D520" s="25">
        <v>0.10131504817884468</v>
      </c>
      <c r="E520" s="32">
        <v>3</v>
      </c>
    </row>
    <row r="521" spans="1:6" x14ac:dyDescent="0.25">
      <c r="A521" s="23" t="s">
        <v>40</v>
      </c>
      <c r="B521" s="24">
        <v>43032</v>
      </c>
      <c r="C521" s="24">
        <v>44859</v>
      </c>
      <c r="D521" s="25">
        <v>0.10128970801784863</v>
      </c>
      <c r="E521" s="32">
        <v>3</v>
      </c>
    </row>
    <row r="523" spans="1:6" x14ac:dyDescent="0.25">
      <c r="A523" s="102" t="s">
        <v>218</v>
      </c>
      <c r="B523" s="103"/>
      <c r="C523" s="103"/>
      <c r="D523" s="103"/>
      <c r="E523" s="103"/>
    </row>
    <row r="524" spans="1:6" x14ac:dyDescent="0.25">
      <c r="A524" s="1" t="s">
        <v>2</v>
      </c>
      <c r="B524" s="2"/>
      <c r="C524" s="107" t="s">
        <v>3</v>
      </c>
      <c r="D524" s="107" t="s">
        <v>4</v>
      </c>
      <c r="E524" s="107"/>
    </row>
    <row r="525" spans="1:6" x14ac:dyDescent="0.25">
      <c r="A525" s="3" t="s">
        <v>5</v>
      </c>
      <c r="B525" s="4"/>
      <c r="C525" s="108"/>
      <c r="D525" s="108"/>
      <c r="E525" s="108"/>
    </row>
    <row r="526" spans="1:6" x14ac:dyDescent="0.25">
      <c r="A526" s="6" t="s">
        <v>6</v>
      </c>
      <c r="B526" s="7"/>
      <c r="C526" s="109"/>
      <c r="D526" s="109"/>
      <c r="E526" s="109"/>
    </row>
    <row r="527" spans="1:6" x14ac:dyDescent="0.25">
      <c r="A527" s="8" t="s">
        <v>7</v>
      </c>
      <c r="B527" s="9" t="s">
        <v>8</v>
      </c>
      <c r="C527" s="10"/>
      <c r="D527" s="11"/>
      <c r="E527" s="11"/>
    </row>
    <row r="528" spans="1:6" x14ac:dyDescent="0.25">
      <c r="A528" s="12"/>
      <c r="B528" s="13" t="s">
        <v>9</v>
      </c>
      <c r="C528" s="14"/>
      <c r="D528" s="15"/>
      <c r="E528" s="15"/>
    </row>
    <row r="529" spans="1:6" x14ac:dyDescent="0.25">
      <c r="A529" s="8" t="s">
        <v>10</v>
      </c>
      <c r="B529" s="16" t="s">
        <v>11</v>
      </c>
      <c r="C529" s="17" t="s">
        <v>237</v>
      </c>
      <c r="D529" s="18" t="s">
        <v>324</v>
      </c>
      <c r="E529" s="17" t="s">
        <v>14</v>
      </c>
    </row>
    <row r="530" spans="1:6" x14ac:dyDescent="0.25">
      <c r="A530" s="19"/>
      <c r="B530" s="20" t="s">
        <v>15</v>
      </c>
      <c r="C530" s="21">
        <v>-0.7212681401180967</v>
      </c>
      <c r="D530" s="21">
        <v>-0.30792355358509482</v>
      </c>
      <c r="E530" s="22"/>
    </row>
    <row r="531" spans="1:6" x14ac:dyDescent="0.25">
      <c r="A531" s="8" t="s">
        <v>16</v>
      </c>
      <c r="B531" s="16" t="s">
        <v>11</v>
      </c>
      <c r="C531" s="17" t="s">
        <v>212</v>
      </c>
      <c r="D531" s="17" t="s">
        <v>67</v>
      </c>
      <c r="E531" s="17" t="s">
        <v>14</v>
      </c>
    </row>
    <row r="532" spans="1:6" x14ac:dyDescent="0.25">
      <c r="A532" s="19"/>
      <c r="B532" s="20" t="s">
        <v>15</v>
      </c>
      <c r="C532" s="21">
        <v>-0.26271415852244484</v>
      </c>
      <c r="D532" s="21">
        <v>-9.3293505898621731E-2</v>
      </c>
      <c r="E532" s="22"/>
    </row>
    <row r="533" spans="1:6" x14ac:dyDescent="0.25">
      <c r="A533" s="8" t="s">
        <v>19</v>
      </c>
      <c r="B533" s="16" t="s">
        <v>11</v>
      </c>
      <c r="C533" s="17" t="s">
        <v>20</v>
      </c>
      <c r="D533" s="17" t="s">
        <v>229</v>
      </c>
      <c r="E533" s="17" t="s">
        <v>14</v>
      </c>
    </row>
    <row r="534" spans="1:6" x14ac:dyDescent="0.25">
      <c r="A534" s="19"/>
      <c r="B534" s="20" t="s">
        <v>15</v>
      </c>
      <c r="C534" s="21">
        <v>-4.5374807680780394E-2</v>
      </c>
      <c r="D534" s="21">
        <v>3.1804375109039107E-3</v>
      </c>
      <c r="E534" s="22"/>
    </row>
    <row r="535" spans="1:6" x14ac:dyDescent="0.25">
      <c r="A535" s="8" t="s">
        <v>22</v>
      </c>
      <c r="B535" s="16" t="s">
        <v>11</v>
      </c>
      <c r="C535" s="17" t="s">
        <v>215</v>
      </c>
      <c r="D535" s="17" t="s">
        <v>216</v>
      </c>
      <c r="E535" s="17" t="s">
        <v>14</v>
      </c>
    </row>
    <row r="536" spans="1:6" x14ac:dyDescent="0.25">
      <c r="A536" s="19"/>
      <c r="B536" s="20" t="s">
        <v>15</v>
      </c>
      <c r="C536" s="21">
        <v>0.33839617486338791</v>
      </c>
      <c r="D536" s="21">
        <v>7.1549496326100082E-2</v>
      </c>
      <c r="E536" s="22"/>
    </row>
    <row r="537" spans="1:6" ht="35.25" customHeight="1" x14ac:dyDescent="0.25">
      <c r="A537" s="90" t="s">
        <v>25</v>
      </c>
      <c r="B537" s="90"/>
      <c r="C537" s="90"/>
      <c r="D537" s="90"/>
      <c r="E537" s="90"/>
    </row>
    <row r="538" spans="1:6" x14ac:dyDescent="0.25">
      <c r="A538" s="5" t="s">
        <v>26</v>
      </c>
    </row>
    <row r="539" spans="1:6" x14ac:dyDescent="0.25">
      <c r="A539" s="5" t="s">
        <v>49</v>
      </c>
    </row>
    <row r="540" spans="1:6" x14ac:dyDescent="0.25">
      <c r="A540" s="5" t="s">
        <v>325</v>
      </c>
    </row>
    <row r="541" spans="1:6" x14ac:dyDescent="0.25">
      <c r="A541" s="5" t="s">
        <v>29</v>
      </c>
    </row>
    <row r="542" spans="1:6" x14ac:dyDescent="0.25">
      <c r="A542" s="5" t="s">
        <v>30</v>
      </c>
    </row>
    <row r="543" spans="1:6" x14ac:dyDescent="0.25">
      <c r="A543" s="91" t="s">
        <v>31</v>
      </c>
      <c r="B543" s="92"/>
      <c r="C543" s="92"/>
      <c r="D543" s="93"/>
      <c r="E543" s="28" t="b">
        <v>1</v>
      </c>
      <c r="F543" s="34" t="s">
        <v>105</v>
      </c>
    </row>
    <row r="544" spans="1:6"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24">
        <v>43270</v>
      </c>
      <c r="C546" s="24">
        <v>44985</v>
      </c>
      <c r="D546" s="25">
        <v>0.12560213576172913</v>
      </c>
      <c r="E546" s="32">
        <v>4</v>
      </c>
    </row>
    <row r="547" spans="1:5" x14ac:dyDescent="0.25">
      <c r="A547" s="31" t="s">
        <v>37</v>
      </c>
      <c r="B547" s="24">
        <v>43270</v>
      </c>
      <c r="C547" s="24">
        <v>44957</v>
      </c>
      <c r="D547" s="25">
        <v>0.12656974518527883</v>
      </c>
      <c r="E547" s="32">
        <v>4</v>
      </c>
    </row>
    <row r="548" spans="1:5" x14ac:dyDescent="0.25">
      <c r="A548" s="23" t="s">
        <v>38</v>
      </c>
      <c r="B548" s="24">
        <v>43270</v>
      </c>
      <c r="C548" s="24">
        <v>44922</v>
      </c>
      <c r="D548" s="25">
        <v>0.12754287747050741</v>
      </c>
      <c r="E548" s="32">
        <v>4</v>
      </c>
    </row>
    <row r="549" spans="1:5" x14ac:dyDescent="0.25">
      <c r="A549" s="23" t="s">
        <v>39</v>
      </c>
      <c r="B549" s="24">
        <v>43270</v>
      </c>
      <c r="C549" s="24">
        <v>44894</v>
      </c>
      <c r="D549" s="25">
        <v>0.12840496511666505</v>
      </c>
      <c r="E549" s="32">
        <v>4</v>
      </c>
    </row>
    <row r="550" spans="1:5" x14ac:dyDescent="0.25">
      <c r="A550" s="23" t="s">
        <v>40</v>
      </c>
      <c r="B550" s="24">
        <v>43270</v>
      </c>
      <c r="C550" s="24">
        <v>44859</v>
      </c>
      <c r="D550" s="25">
        <v>0.12948765087286335</v>
      </c>
      <c r="E550" s="32">
        <v>4</v>
      </c>
    </row>
    <row r="552" spans="1:5" x14ac:dyDescent="0.25">
      <c r="A552" s="102" t="s">
        <v>226</v>
      </c>
      <c r="B552" s="103"/>
      <c r="C552" s="103"/>
      <c r="D552" s="103"/>
      <c r="E552" s="103"/>
    </row>
    <row r="553" spans="1:5" x14ac:dyDescent="0.25">
      <c r="A553" s="1" t="s">
        <v>2</v>
      </c>
      <c r="B553" s="2"/>
      <c r="C553" s="107" t="s">
        <v>3</v>
      </c>
      <c r="D553" s="107" t="s">
        <v>4</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8</v>
      </c>
      <c r="C556" s="10"/>
      <c r="D556" s="11"/>
      <c r="E556" s="11"/>
    </row>
    <row r="557" spans="1:5" x14ac:dyDescent="0.25">
      <c r="A557" s="12"/>
      <c r="B557" s="13" t="s">
        <v>9</v>
      </c>
      <c r="C557" s="14"/>
      <c r="D557" s="15"/>
      <c r="E557" s="15"/>
    </row>
    <row r="558" spans="1:5" x14ac:dyDescent="0.25">
      <c r="A558" s="8" t="s">
        <v>10</v>
      </c>
      <c r="B558" s="16" t="s">
        <v>11</v>
      </c>
      <c r="C558" s="17" t="s">
        <v>277</v>
      </c>
      <c r="D558" s="18" t="s">
        <v>152</v>
      </c>
      <c r="E558" s="17" t="s">
        <v>14</v>
      </c>
    </row>
    <row r="559" spans="1:5" x14ac:dyDescent="0.25">
      <c r="A559" s="19"/>
      <c r="B559" s="20" t="s">
        <v>15</v>
      </c>
      <c r="C559" s="21">
        <v>-0.68623135091548004</v>
      </c>
      <c r="D559" s="21">
        <v>-0.2783168213612951</v>
      </c>
      <c r="E559" s="22"/>
    </row>
    <row r="560" spans="1:5" x14ac:dyDescent="0.25">
      <c r="A560" s="8" t="s">
        <v>16</v>
      </c>
      <c r="B560" s="16" t="s">
        <v>11</v>
      </c>
      <c r="C560" s="17" t="s">
        <v>220</v>
      </c>
      <c r="D560" s="17" t="s">
        <v>221</v>
      </c>
      <c r="E560" s="17" t="s">
        <v>14</v>
      </c>
    </row>
    <row r="561" spans="1:7" x14ac:dyDescent="0.25">
      <c r="A561" s="19"/>
      <c r="B561" s="20" t="s">
        <v>15</v>
      </c>
      <c r="C561" s="21">
        <v>-0.23958107328332368</v>
      </c>
      <c r="D561" s="21">
        <v>-8.0824743882405459E-2</v>
      </c>
      <c r="E561" s="22"/>
    </row>
    <row r="562" spans="1:7" x14ac:dyDescent="0.25">
      <c r="A562" s="8" t="s">
        <v>19</v>
      </c>
      <c r="B562" s="16" t="s">
        <v>11</v>
      </c>
      <c r="C562" s="17" t="s">
        <v>68</v>
      </c>
      <c r="D562" s="17" t="s">
        <v>81</v>
      </c>
      <c r="E562" s="17" t="s">
        <v>14</v>
      </c>
      <c r="F562" s="33">
        <f>(9490-9480)/9490</f>
        <v>1.053740779768177E-3</v>
      </c>
      <c r="G562" s="33">
        <f>(9970-9960)/9970</f>
        <v>1.0030090270812437E-3</v>
      </c>
    </row>
    <row r="563" spans="1:7" x14ac:dyDescent="0.25">
      <c r="A563" s="19"/>
      <c r="B563" s="20" t="s">
        <v>15</v>
      </c>
      <c r="C563" s="21">
        <v>-5.1666227902157691E-2</v>
      </c>
      <c r="D563" s="21">
        <v>-1.359712102132149E-3</v>
      </c>
      <c r="E563" s="22"/>
    </row>
    <row r="564" spans="1:7" x14ac:dyDescent="0.25">
      <c r="A564" s="8" t="s">
        <v>22</v>
      </c>
      <c r="B564" s="16" t="s">
        <v>11</v>
      </c>
      <c r="C564" s="17" t="s">
        <v>224</v>
      </c>
      <c r="D564" s="17" t="s">
        <v>168</v>
      </c>
      <c r="E564" s="17" t="s">
        <v>14</v>
      </c>
    </row>
    <row r="565" spans="1:7" x14ac:dyDescent="0.25">
      <c r="A565" s="19"/>
      <c r="B565" s="20" t="s">
        <v>15</v>
      </c>
      <c r="C565" s="21">
        <v>0.23331363872982802</v>
      </c>
      <c r="D565" s="21">
        <v>3.6947826651960947E-2</v>
      </c>
      <c r="E565" s="22"/>
    </row>
    <row r="566" spans="1:7" ht="36" customHeight="1" x14ac:dyDescent="0.25">
      <c r="A566" s="90" t="s">
        <v>25</v>
      </c>
      <c r="B566" s="90"/>
      <c r="C566" s="90"/>
      <c r="D566" s="90"/>
      <c r="E566" s="90"/>
    </row>
    <row r="567" spans="1:7" x14ac:dyDescent="0.25">
      <c r="A567" s="5" t="s">
        <v>26</v>
      </c>
    </row>
    <row r="568" spans="1:7" x14ac:dyDescent="0.25">
      <c r="A568" s="5" t="s">
        <v>49</v>
      </c>
    </row>
    <row r="569" spans="1:7" x14ac:dyDescent="0.25">
      <c r="A569" s="5" t="s">
        <v>326</v>
      </c>
    </row>
    <row r="570" spans="1:7" x14ac:dyDescent="0.25">
      <c r="A570" s="5" t="s">
        <v>29</v>
      </c>
    </row>
    <row r="571" spans="1:7" x14ac:dyDescent="0.25">
      <c r="A571" s="5" t="s">
        <v>30</v>
      </c>
    </row>
    <row r="572" spans="1:7" x14ac:dyDescent="0.25">
      <c r="A572" s="91" t="s">
        <v>31</v>
      </c>
      <c r="B572" s="92"/>
      <c r="C572" s="92"/>
      <c r="D572" s="93"/>
      <c r="E572" s="28" t="b">
        <v>1</v>
      </c>
      <c r="F572" s="34" t="s">
        <v>105</v>
      </c>
    </row>
    <row r="573" spans="1:7" x14ac:dyDescent="0.25">
      <c r="A573" s="94" t="s">
        <v>32</v>
      </c>
      <c r="B573" s="94"/>
      <c r="C573" s="94"/>
      <c r="D573" s="94"/>
      <c r="E573" s="94"/>
    </row>
    <row r="574" spans="1:7" x14ac:dyDescent="0.25">
      <c r="A574" s="29" t="s">
        <v>33</v>
      </c>
      <c r="B574" s="29" t="s">
        <v>34</v>
      </c>
      <c r="C574" s="29" t="s">
        <v>35</v>
      </c>
      <c r="D574" s="30" t="s">
        <v>0</v>
      </c>
      <c r="E574" s="30" t="s">
        <v>1</v>
      </c>
    </row>
    <row r="575" spans="1:7" x14ac:dyDescent="0.25">
      <c r="A575" s="31" t="s">
        <v>36</v>
      </c>
      <c r="B575" s="24">
        <v>43270</v>
      </c>
      <c r="C575" s="24">
        <v>44985</v>
      </c>
      <c r="D575" s="25">
        <v>0.1040919103062075</v>
      </c>
      <c r="E575" s="32">
        <v>3</v>
      </c>
    </row>
    <row r="576" spans="1:7" x14ac:dyDescent="0.25">
      <c r="A576" s="31" t="s">
        <v>37</v>
      </c>
      <c r="B576" s="24">
        <v>43270</v>
      </c>
      <c r="C576" s="24">
        <v>44957</v>
      </c>
      <c r="D576" s="25">
        <v>0.1048853773918459</v>
      </c>
      <c r="E576" s="32">
        <v>3</v>
      </c>
    </row>
    <row r="577" spans="1:5" x14ac:dyDescent="0.25">
      <c r="A577" s="23" t="s">
        <v>38</v>
      </c>
      <c r="B577" s="24">
        <v>43270</v>
      </c>
      <c r="C577" s="24">
        <v>44922</v>
      </c>
      <c r="D577" s="25">
        <v>0.10571297950411733</v>
      </c>
      <c r="E577" s="32">
        <v>3</v>
      </c>
    </row>
    <row r="578" spans="1:5" x14ac:dyDescent="0.25">
      <c r="A578" s="23" t="s">
        <v>39</v>
      </c>
      <c r="B578" s="24">
        <v>43270</v>
      </c>
      <c r="C578" s="24">
        <v>44894</v>
      </c>
      <c r="D578" s="25">
        <v>0.10639777264780206</v>
      </c>
      <c r="E578" s="32">
        <v>3</v>
      </c>
    </row>
    <row r="579" spans="1:5" x14ac:dyDescent="0.25">
      <c r="A579" s="23" t="s">
        <v>40</v>
      </c>
      <c r="B579" s="24">
        <v>43270</v>
      </c>
      <c r="C579" s="24">
        <v>44859</v>
      </c>
      <c r="D579" s="25">
        <v>0.10729348175889736</v>
      </c>
      <c r="E579" s="32">
        <v>3</v>
      </c>
    </row>
  </sheetData>
  <mergeCells count="141">
    <mergeCell ref="A566:E566"/>
    <mergeCell ref="A572:D572"/>
    <mergeCell ref="A573:E573"/>
    <mergeCell ref="F7:G7"/>
    <mergeCell ref="A537:E537"/>
    <mergeCell ref="A543:D543"/>
    <mergeCell ref="A544:E544"/>
    <mergeCell ref="A552:E552"/>
    <mergeCell ref="C553:C555"/>
    <mergeCell ref="D553:D555"/>
    <mergeCell ref="E553:E555"/>
    <mergeCell ref="A508:E508"/>
    <mergeCell ref="A514:D514"/>
    <mergeCell ref="A515:E515"/>
    <mergeCell ref="A523:E523"/>
    <mergeCell ref="C524:C526"/>
    <mergeCell ref="D524:D526"/>
    <mergeCell ref="E524:E526"/>
    <mergeCell ref="A479:E479"/>
    <mergeCell ref="A485:D485"/>
    <mergeCell ref="A486:E486"/>
    <mergeCell ref="A494:E494"/>
    <mergeCell ref="C495:C497"/>
    <mergeCell ref="D495:D497"/>
    <mergeCell ref="E495:E497"/>
    <mergeCell ref="A421:E421"/>
    <mergeCell ref="A450:E450"/>
    <mergeCell ref="A456:D456"/>
    <mergeCell ref="A457:E457"/>
    <mergeCell ref="A465:E465"/>
    <mergeCell ref="C466:C468"/>
    <mergeCell ref="D466:D468"/>
    <mergeCell ref="E466:E468"/>
    <mergeCell ref="A427:D427"/>
    <mergeCell ref="A428:E428"/>
    <mergeCell ref="A436:E436"/>
    <mergeCell ref="C437:C439"/>
    <mergeCell ref="D437:D439"/>
    <mergeCell ref="E437:E439"/>
    <mergeCell ref="A392:E392"/>
    <mergeCell ref="A398:D398"/>
    <mergeCell ref="A399:E399"/>
    <mergeCell ref="A407:E407"/>
    <mergeCell ref="C408:C410"/>
    <mergeCell ref="D408:D410"/>
    <mergeCell ref="E408:E410"/>
    <mergeCell ref="A363:E363"/>
    <mergeCell ref="A369:D369"/>
    <mergeCell ref="A370:E370"/>
    <mergeCell ref="A378:E378"/>
    <mergeCell ref="C379:C381"/>
    <mergeCell ref="D379:D381"/>
    <mergeCell ref="E379:E381"/>
    <mergeCell ref="A334:E334"/>
    <mergeCell ref="A340:D340"/>
    <mergeCell ref="A341:E341"/>
    <mergeCell ref="A349:E349"/>
    <mergeCell ref="C350:C352"/>
    <mergeCell ref="D350:D352"/>
    <mergeCell ref="E350:E352"/>
    <mergeCell ref="A305:E305"/>
    <mergeCell ref="A311:D311"/>
    <mergeCell ref="A312:E312"/>
    <mergeCell ref="A320:E320"/>
    <mergeCell ref="C321:C323"/>
    <mergeCell ref="D321:D323"/>
    <mergeCell ref="E321:E323"/>
    <mergeCell ref="A276:E276"/>
    <mergeCell ref="A282:D282"/>
    <mergeCell ref="A283:E283"/>
    <mergeCell ref="A291:E291"/>
    <mergeCell ref="C292:C294"/>
    <mergeCell ref="D292:D294"/>
    <mergeCell ref="E292:E294"/>
    <mergeCell ref="A247:E247"/>
    <mergeCell ref="A253:D253"/>
    <mergeCell ref="A254:E254"/>
    <mergeCell ref="A262:E262"/>
    <mergeCell ref="C263:C265"/>
    <mergeCell ref="D263:D265"/>
    <mergeCell ref="E263:E265"/>
    <mergeCell ref="A218:E218"/>
    <mergeCell ref="A224:D224"/>
    <mergeCell ref="A225:E225"/>
    <mergeCell ref="A233:E233"/>
    <mergeCell ref="C234:C236"/>
    <mergeCell ref="D234:D236"/>
    <mergeCell ref="E234:E236"/>
    <mergeCell ref="A195:D195"/>
    <mergeCell ref="A196:E196"/>
    <mergeCell ref="A189:E189"/>
    <mergeCell ref="A204:E204"/>
    <mergeCell ref="C205:C207"/>
    <mergeCell ref="D205:D207"/>
    <mergeCell ref="E205:E207"/>
    <mergeCell ref="A160:E160"/>
    <mergeCell ref="A166:D166"/>
    <mergeCell ref="A167:E167"/>
    <mergeCell ref="A175:E175"/>
    <mergeCell ref="C176:C178"/>
    <mergeCell ref="D176:D178"/>
    <mergeCell ref="E176:E178"/>
    <mergeCell ref="A131:E131"/>
    <mergeCell ref="A137:D137"/>
    <mergeCell ref="A138:E138"/>
    <mergeCell ref="A146:E146"/>
    <mergeCell ref="C147:C149"/>
    <mergeCell ref="D147:D149"/>
    <mergeCell ref="E147:E149"/>
    <mergeCell ref="A102:E102"/>
    <mergeCell ref="A108:D108"/>
    <mergeCell ref="A109:E109"/>
    <mergeCell ref="A117:E117"/>
    <mergeCell ref="C118:C120"/>
    <mergeCell ref="D118:D120"/>
    <mergeCell ref="E118:E120"/>
    <mergeCell ref="A73:E73"/>
    <mergeCell ref="A79:D79"/>
    <mergeCell ref="A80:E80"/>
    <mergeCell ref="A88:E88"/>
    <mergeCell ref="C89:C91"/>
    <mergeCell ref="D89:D91"/>
    <mergeCell ref="E89:E91"/>
    <mergeCell ref="A50:D50"/>
    <mergeCell ref="A51:E51"/>
    <mergeCell ref="A59:E59"/>
    <mergeCell ref="C60:C62"/>
    <mergeCell ref="D60:D62"/>
    <mergeCell ref="E60:E62"/>
    <mergeCell ref="A22:E22"/>
    <mergeCell ref="A30:E30"/>
    <mergeCell ref="C31:C33"/>
    <mergeCell ref="D31:D33"/>
    <mergeCell ref="E31:E33"/>
    <mergeCell ref="A44:E44"/>
    <mergeCell ref="A1:E1"/>
    <mergeCell ref="C2:C4"/>
    <mergeCell ref="D2:D4"/>
    <mergeCell ref="E2:E4"/>
    <mergeCell ref="A15:E15"/>
    <mergeCell ref="A21:D2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693A7-2B84-4CD9-B90D-D2E40376F242}">
  <dimension ref="A1:G579"/>
  <sheetViews>
    <sheetView topLeftCell="A525" workbookViewId="0">
      <selection activeCell="F533" sqref="F533"/>
    </sheetView>
  </sheetViews>
  <sheetFormatPr baseColWidth="10" defaultRowHeight="15" x14ac:dyDescent="0.25"/>
  <cols>
    <col min="1" max="1" width="18.5703125" customWidth="1"/>
    <col min="2" max="2" width="47.140625" customWidth="1"/>
    <col min="3" max="4" width="12.140625" customWidth="1"/>
    <col min="5" max="5" width="10.42578125" customWidth="1"/>
    <col min="6" max="6" width="8.85546875" customWidth="1"/>
    <col min="7" max="7" width="10.28515625" customWidth="1"/>
  </cols>
  <sheetData>
    <row r="1" spans="1:7" x14ac:dyDescent="0.25">
      <c r="A1" s="102" t="s">
        <v>61</v>
      </c>
      <c r="B1" s="103"/>
      <c r="C1" s="103"/>
      <c r="D1" s="103"/>
      <c r="E1" s="103"/>
    </row>
    <row r="2" spans="1:7" x14ac:dyDescent="0.25">
      <c r="A2" s="1" t="s">
        <v>2</v>
      </c>
      <c r="B2" s="2"/>
      <c r="C2" s="107" t="s">
        <v>3</v>
      </c>
      <c r="D2" s="107" t="s">
        <v>4</v>
      </c>
      <c r="E2" s="107"/>
    </row>
    <row r="3" spans="1:7" x14ac:dyDescent="0.25">
      <c r="A3" s="3" t="s">
        <v>5</v>
      </c>
      <c r="B3" s="4"/>
      <c r="C3" s="108"/>
      <c r="D3" s="108"/>
      <c r="E3" s="108"/>
    </row>
    <row r="4" spans="1:7" x14ac:dyDescent="0.25">
      <c r="A4" s="6" t="s">
        <v>6</v>
      </c>
      <c r="B4" s="7"/>
      <c r="C4" s="109"/>
      <c r="D4" s="109"/>
      <c r="E4" s="109"/>
    </row>
    <row r="5" spans="1:7" x14ac:dyDescent="0.25">
      <c r="A5" s="8" t="s">
        <v>7</v>
      </c>
      <c r="B5" s="9" t="s">
        <v>8</v>
      </c>
      <c r="C5" s="10"/>
      <c r="D5" s="11"/>
      <c r="E5" s="11"/>
    </row>
    <row r="6" spans="1:7" x14ac:dyDescent="0.25">
      <c r="A6" s="12"/>
      <c r="B6" s="13" t="s">
        <v>9</v>
      </c>
      <c r="C6" s="14"/>
      <c r="D6" s="15"/>
      <c r="E6" s="15"/>
    </row>
    <row r="7" spans="1:7" x14ac:dyDescent="0.25">
      <c r="A7" s="8" t="s">
        <v>10</v>
      </c>
      <c r="B7" s="16" t="s">
        <v>11</v>
      </c>
      <c r="C7" s="17" t="s">
        <v>12</v>
      </c>
      <c r="D7" s="18" t="s">
        <v>13</v>
      </c>
      <c r="E7" s="17" t="s">
        <v>14</v>
      </c>
    </row>
    <row r="8" spans="1:7" x14ac:dyDescent="0.25">
      <c r="A8" s="19"/>
      <c r="B8" s="20" t="s">
        <v>15</v>
      </c>
      <c r="C8" s="21">
        <v>-0.48613546657764073</v>
      </c>
      <c r="D8" s="21">
        <v>-0.18200995311437174</v>
      </c>
      <c r="E8" s="22"/>
    </row>
    <row r="9" spans="1:7" x14ac:dyDescent="0.25">
      <c r="A9" s="8" t="s">
        <v>16</v>
      </c>
      <c r="B9" s="16" t="s">
        <v>11</v>
      </c>
      <c r="C9" s="17" t="s">
        <v>17</v>
      </c>
      <c r="D9" s="17" t="s">
        <v>18</v>
      </c>
      <c r="E9" s="17" t="s">
        <v>14</v>
      </c>
    </row>
    <row r="10" spans="1:7" x14ac:dyDescent="0.25">
      <c r="A10" s="19"/>
      <c r="B10" s="20" t="s">
        <v>15</v>
      </c>
      <c r="C10" s="21">
        <v>-0.17081007141479332</v>
      </c>
      <c r="D10" s="21">
        <v>-4.9134458874235509E-2</v>
      </c>
      <c r="E10" s="22"/>
    </row>
    <row r="11" spans="1:7" x14ac:dyDescent="0.25">
      <c r="A11" s="8" t="s">
        <v>19</v>
      </c>
      <c r="B11" s="16" t="s">
        <v>11</v>
      </c>
      <c r="C11" s="17" t="s">
        <v>328</v>
      </c>
      <c r="D11" s="17" t="s">
        <v>21</v>
      </c>
      <c r="E11" s="17" t="s">
        <v>14</v>
      </c>
      <c r="F11" s="33">
        <f>(9540-9530)/9540</f>
        <v>1.0482180293501049E-3</v>
      </c>
      <c r="G11" s="33">
        <f>(10100-10120)/10100</f>
        <v>-1.9801980198019802E-3</v>
      </c>
    </row>
    <row r="12" spans="1:7" x14ac:dyDescent="0.25">
      <c r="A12" s="19"/>
      <c r="B12" s="20" t="s">
        <v>15</v>
      </c>
      <c r="C12" s="21">
        <v>-4.6961201493113558E-2</v>
      </c>
      <c r="D12" s="21">
        <v>3.8984866099867066E-3</v>
      </c>
      <c r="E12" s="22"/>
    </row>
    <row r="13" spans="1:7" ht="15" customHeight="1" x14ac:dyDescent="0.25">
      <c r="A13" s="8" t="s">
        <v>22</v>
      </c>
      <c r="B13" s="16" t="s">
        <v>11</v>
      </c>
      <c r="C13" s="17" t="s">
        <v>23</v>
      </c>
      <c r="D13" s="17" t="s">
        <v>24</v>
      </c>
      <c r="E13" s="17" t="s">
        <v>14</v>
      </c>
    </row>
    <row r="14" spans="1:7" x14ac:dyDescent="0.25">
      <c r="A14" s="19"/>
      <c r="B14" s="20" t="s">
        <v>15</v>
      </c>
      <c r="C14" s="21">
        <v>0.11098701768095109</v>
      </c>
      <c r="D14" s="21">
        <v>3.3841123997990996E-2</v>
      </c>
      <c r="E14" s="22"/>
    </row>
    <row r="15" spans="1:7" ht="36" customHeight="1" x14ac:dyDescent="0.25">
      <c r="A15" s="90" t="s">
        <v>25</v>
      </c>
      <c r="B15" s="90"/>
      <c r="C15" s="90"/>
      <c r="D15" s="90"/>
      <c r="E15" s="90"/>
    </row>
    <row r="16" spans="1:7" x14ac:dyDescent="0.25">
      <c r="A16" s="5" t="s">
        <v>26</v>
      </c>
    </row>
    <row r="17" spans="1:6" x14ac:dyDescent="0.25">
      <c r="A17" s="5" t="s">
        <v>329</v>
      </c>
    </row>
    <row r="18" spans="1:6" x14ac:dyDescent="0.25">
      <c r="A18" s="5" t="s">
        <v>330</v>
      </c>
    </row>
    <row r="19" spans="1:6" x14ac:dyDescent="0.25">
      <c r="A19" s="5" t="s">
        <v>29</v>
      </c>
    </row>
    <row r="20" spans="1:6" ht="29.25" customHeight="1" x14ac:dyDescent="0.25">
      <c r="A20" s="113" t="s">
        <v>30</v>
      </c>
      <c r="B20" s="113"/>
      <c r="C20" s="113"/>
      <c r="D20" s="113"/>
      <c r="E20" s="113"/>
    </row>
    <row r="21" spans="1:6" ht="15" customHeight="1" x14ac:dyDescent="0.25">
      <c r="A21" s="91" t="s">
        <v>31</v>
      </c>
      <c r="B21" s="92"/>
      <c r="C21" s="92"/>
      <c r="D21" s="93"/>
      <c r="E21" s="28" t="b">
        <v>1</v>
      </c>
      <c r="F21" s="34" t="s">
        <v>105</v>
      </c>
    </row>
    <row r="22" spans="1:6" x14ac:dyDescent="0.25">
      <c r="A22" s="94" t="s">
        <v>32</v>
      </c>
      <c r="B22" s="94"/>
      <c r="C22" s="94"/>
      <c r="D22" s="94"/>
      <c r="E22" s="94"/>
    </row>
    <row r="23" spans="1:6" x14ac:dyDescent="0.25">
      <c r="A23" s="29" t="s">
        <v>33</v>
      </c>
      <c r="B23" s="29" t="s">
        <v>34</v>
      </c>
      <c r="C23" s="29" t="s">
        <v>35</v>
      </c>
      <c r="D23" s="30" t="s">
        <v>0</v>
      </c>
      <c r="E23" s="30" t="s">
        <v>1</v>
      </c>
    </row>
    <row r="24" spans="1:6" x14ac:dyDescent="0.25">
      <c r="A24" s="31" t="s">
        <v>36</v>
      </c>
      <c r="B24" s="24">
        <v>43550</v>
      </c>
      <c r="C24" s="24">
        <v>45013</v>
      </c>
      <c r="D24" s="25">
        <v>7.6038989903808793E-2</v>
      </c>
      <c r="E24" s="32">
        <v>3</v>
      </c>
    </row>
    <row r="25" spans="1:6" x14ac:dyDescent="0.25">
      <c r="A25" s="31" t="s">
        <v>37</v>
      </c>
      <c r="B25" s="24">
        <v>43522</v>
      </c>
      <c r="C25" s="24">
        <v>44985</v>
      </c>
      <c r="D25" s="25">
        <v>7.6242033219598437E-2</v>
      </c>
      <c r="E25" s="32">
        <v>3</v>
      </c>
    </row>
    <row r="26" spans="1:6" x14ac:dyDescent="0.25">
      <c r="A26" s="23" t="s">
        <v>38</v>
      </c>
      <c r="B26" s="24">
        <v>43494</v>
      </c>
      <c r="C26" s="24">
        <v>44957</v>
      </c>
      <c r="D26" s="25">
        <v>7.6548912114284037E-2</v>
      </c>
      <c r="E26" s="32">
        <v>3</v>
      </c>
    </row>
    <row r="27" spans="1:6" x14ac:dyDescent="0.25">
      <c r="A27" s="23" t="s">
        <v>39</v>
      </c>
      <c r="B27" s="24">
        <v>43461</v>
      </c>
      <c r="C27" s="24">
        <v>44922</v>
      </c>
      <c r="D27" s="25">
        <v>7.6625268185370798E-2</v>
      </c>
      <c r="E27" s="32">
        <v>3</v>
      </c>
    </row>
    <row r="28" spans="1:6" x14ac:dyDescent="0.25">
      <c r="A28" s="23" t="s">
        <v>40</v>
      </c>
      <c r="B28" s="24">
        <v>43431</v>
      </c>
      <c r="C28" s="24">
        <v>44894</v>
      </c>
      <c r="D28" s="25">
        <v>7.7178637262660887E-2</v>
      </c>
      <c r="E28" s="32">
        <v>3</v>
      </c>
    </row>
    <row r="29" spans="1:6" x14ac:dyDescent="0.25">
      <c r="A29" s="5"/>
    </row>
    <row r="30" spans="1:6" x14ac:dyDescent="0.25">
      <c r="A30" s="102" t="s">
        <v>62</v>
      </c>
      <c r="B30" s="103"/>
      <c r="C30" s="103"/>
      <c r="D30" s="103"/>
      <c r="E30" s="103"/>
    </row>
    <row r="31" spans="1:6" x14ac:dyDescent="0.25">
      <c r="A31" s="1" t="s">
        <v>2</v>
      </c>
      <c r="B31" s="2"/>
      <c r="C31" s="107" t="s">
        <v>3</v>
      </c>
      <c r="D31" s="107" t="s">
        <v>4</v>
      </c>
      <c r="E31" s="107"/>
    </row>
    <row r="32" spans="1:6" x14ac:dyDescent="0.25">
      <c r="A32" s="3" t="s">
        <v>5</v>
      </c>
      <c r="B32" s="4"/>
      <c r="C32" s="108"/>
      <c r="D32" s="108"/>
      <c r="E32" s="108"/>
    </row>
    <row r="33" spans="1:7" x14ac:dyDescent="0.25">
      <c r="A33" s="6" t="s">
        <v>6</v>
      </c>
      <c r="B33" s="7"/>
      <c r="C33" s="109"/>
      <c r="D33" s="109"/>
      <c r="E33" s="109"/>
    </row>
    <row r="34" spans="1:7" x14ac:dyDescent="0.25">
      <c r="A34" s="8" t="s">
        <v>7</v>
      </c>
      <c r="B34" s="9" t="s">
        <v>8</v>
      </c>
      <c r="C34" s="10"/>
      <c r="D34" s="11"/>
      <c r="E34" s="11"/>
    </row>
    <row r="35" spans="1:7" x14ac:dyDescent="0.25">
      <c r="A35" s="12"/>
      <c r="B35" s="13" t="s">
        <v>9</v>
      </c>
      <c r="C35" s="14"/>
      <c r="D35" s="15"/>
      <c r="E35" s="15"/>
    </row>
    <row r="36" spans="1:7" x14ac:dyDescent="0.25">
      <c r="A36" s="8" t="s">
        <v>10</v>
      </c>
      <c r="B36" s="16" t="s">
        <v>11</v>
      </c>
      <c r="C36" s="17" t="s">
        <v>331</v>
      </c>
      <c r="D36" s="18" t="s">
        <v>42</v>
      </c>
      <c r="E36" s="17" t="s">
        <v>14</v>
      </c>
    </row>
    <row r="37" spans="1:7" x14ac:dyDescent="0.25">
      <c r="A37" s="19"/>
      <c r="B37" s="20" t="s">
        <v>15</v>
      </c>
      <c r="C37" s="21">
        <v>-0.70679495800201697</v>
      </c>
      <c r="D37" s="21">
        <v>-0.30358166717513191</v>
      </c>
      <c r="E37" s="22"/>
    </row>
    <row r="38" spans="1:7" x14ac:dyDescent="0.25">
      <c r="A38" s="8" t="s">
        <v>16</v>
      </c>
      <c r="B38" s="16" t="s">
        <v>11</v>
      </c>
      <c r="C38" s="17" t="s">
        <v>43</v>
      </c>
      <c r="D38" s="17" t="s">
        <v>44</v>
      </c>
      <c r="E38" s="17" t="s">
        <v>14</v>
      </c>
    </row>
    <row r="39" spans="1:7" x14ac:dyDescent="0.25">
      <c r="A39" s="19"/>
      <c r="B39" s="20" t="s">
        <v>15</v>
      </c>
      <c r="C39" s="21">
        <v>-0.2368179688415134</v>
      </c>
      <c r="D39" s="21">
        <v>-0.10035389916003834</v>
      </c>
      <c r="E39" s="22"/>
    </row>
    <row r="40" spans="1:7" x14ac:dyDescent="0.25">
      <c r="A40" s="8" t="s">
        <v>19</v>
      </c>
      <c r="B40" s="16" t="s">
        <v>11</v>
      </c>
      <c r="C40" s="17" t="s">
        <v>213</v>
      </c>
      <c r="D40" s="17" t="s">
        <v>332</v>
      </c>
      <c r="E40" s="17" t="s">
        <v>14</v>
      </c>
      <c r="F40" s="33">
        <f>(9640-9570)/9640</f>
        <v>7.261410788381743E-3</v>
      </c>
      <c r="G40" s="33">
        <f>(9890-9880)/9890</f>
        <v>1.0111223458038423E-3</v>
      </c>
    </row>
    <row r="41" spans="1:7" x14ac:dyDescent="0.25">
      <c r="A41" s="19"/>
      <c r="B41" s="20" t="s">
        <v>15</v>
      </c>
      <c r="C41" s="21">
        <v>-4.2886408523099107E-2</v>
      </c>
      <c r="D41" s="21">
        <v>-4.0056087495966564E-3</v>
      </c>
      <c r="E41" s="22"/>
    </row>
    <row r="42" spans="1:7" x14ac:dyDescent="0.25">
      <c r="A42" s="8" t="s">
        <v>22</v>
      </c>
      <c r="B42" s="16" t="s">
        <v>11</v>
      </c>
      <c r="C42" s="17" t="s">
        <v>47</v>
      </c>
      <c r="D42" s="17" t="s">
        <v>48</v>
      </c>
      <c r="E42" s="17" t="s">
        <v>14</v>
      </c>
    </row>
    <row r="43" spans="1:7" x14ac:dyDescent="0.25">
      <c r="A43" s="19"/>
      <c r="B43" s="20" t="s">
        <v>15</v>
      </c>
      <c r="C43" s="21">
        <v>0.24686012108449584</v>
      </c>
      <c r="D43" s="21">
        <v>5.8326047394705594E-2</v>
      </c>
      <c r="E43" s="22"/>
    </row>
    <row r="44" spans="1:7" ht="36.75" customHeight="1" x14ac:dyDescent="0.25">
      <c r="A44" s="90" t="s">
        <v>25</v>
      </c>
      <c r="B44" s="90"/>
      <c r="C44" s="90"/>
      <c r="D44" s="90"/>
      <c r="E44" s="90"/>
    </row>
    <row r="45" spans="1:7" x14ac:dyDescent="0.25">
      <c r="A45" s="5" t="s">
        <v>26</v>
      </c>
    </row>
    <row r="46" spans="1:7" x14ac:dyDescent="0.25">
      <c r="A46" s="5" t="s">
        <v>49</v>
      </c>
    </row>
    <row r="47" spans="1:7" x14ac:dyDescent="0.25">
      <c r="A47" s="5" t="s">
        <v>233</v>
      </c>
    </row>
    <row r="48" spans="1:7" x14ac:dyDescent="0.25">
      <c r="A48" s="5" t="s">
        <v>333</v>
      </c>
    </row>
    <row r="49" spans="1:6" x14ac:dyDescent="0.25">
      <c r="A49" s="5" t="s">
        <v>51</v>
      </c>
    </row>
    <row r="50" spans="1:6" ht="15" customHeight="1" x14ac:dyDescent="0.25">
      <c r="A50" s="91" t="s">
        <v>31</v>
      </c>
      <c r="B50" s="92"/>
      <c r="C50" s="92"/>
      <c r="D50" s="93"/>
      <c r="E50" s="28" t="b">
        <v>1</v>
      </c>
      <c r="F50" s="34" t="s">
        <v>105</v>
      </c>
    </row>
    <row r="51" spans="1:6" x14ac:dyDescent="0.25">
      <c r="A51" s="94" t="s">
        <v>32</v>
      </c>
      <c r="B51" s="94"/>
      <c r="C51" s="94"/>
      <c r="D51" s="94"/>
      <c r="E51" s="94"/>
    </row>
    <row r="52" spans="1:6" x14ac:dyDescent="0.25">
      <c r="A52" s="29" t="s">
        <v>33</v>
      </c>
      <c r="B52" s="29" t="s">
        <v>34</v>
      </c>
      <c r="C52" s="29" t="s">
        <v>35</v>
      </c>
      <c r="D52" s="30" t="s">
        <v>0</v>
      </c>
      <c r="E52" s="30" t="s">
        <v>1</v>
      </c>
    </row>
    <row r="53" spans="1:6" x14ac:dyDescent="0.25">
      <c r="A53" s="31" t="s">
        <v>36</v>
      </c>
      <c r="B53" s="37">
        <v>43186</v>
      </c>
      <c r="C53" s="24">
        <v>45013</v>
      </c>
      <c r="D53" s="25">
        <v>0.11797461730867738</v>
      </c>
      <c r="E53" s="32">
        <v>3</v>
      </c>
    </row>
    <row r="54" spans="1:6" x14ac:dyDescent="0.25">
      <c r="A54" s="31" t="s">
        <v>37</v>
      </c>
      <c r="B54" s="37">
        <v>43158</v>
      </c>
      <c r="C54" s="24">
        <v>44985</v>
      </c>
      <c r="D54" s="25">
        <v>0.11837677542227276</v>
      </c>
      <c r="E54" s="32">
        <v>3</v>
      </c>
    </row>
    <row r="55" spans="1:6" x14ac:dyDescent="0.25">
      <c r="A55" s="23" t="s">
        <v>38</v>
      </c>
      <c r="B55" s="37">
        <v>43130</v>
      </c>
      <c r="C55" s="24">
        <v>44957</v>
      </c>
      <c r="D55" s="25">
        <v>0.11911258881677328</v>
      </c>
      <c r="E55" s="32">
        <v>3</v>
      </c>
    </row>
    <row r="56" spans="1:6" x14ac:dyDescent="0.25">
      <c r="A56" s="23" t="s">
        <v>39</v>
      </c>
      <c r="B56" s="37">
        <v>43096</v>
      </c>
      <c r="C56" s="24">
        <v>44922</v>
      </c>
      <c r="D56" s="25">
        <v>0.11914348502131221</v>
      </c>
      <c r="E56" s="32">
        <v>3</v>
      </c>
    </row>
    <row r="57" spans="1:6" x14ac:dyDescent="0.25">
      <c r="A57" s="23" t="s">
        <v>40</v>
      </c>
      <c r="B57" s="37">
        <v>43067</v>
      </c>
      <c r="C57" s="24">
        <v>44894</v>
      </c>
      <c r="D57" s="25">
        <v>0.1189655758678031</v>
      </c>
      <c r="E57" s="32">
        <v>3</v>
      </c>
    </row>
    <row r="58" spans="1:6" x14ac:dyDescent="0.25">
      <c r="A58" s="5"/>
    </row>
    <row r="59" spans="1:6" x14ac:dyDescent="0.25">
      <c r="A59" s="102" t="s">
        <v>63</v>
      </c>
      <c r="B59" s="103"/>
      <c r="C59" s="103"/>
      <c r="D59" s="103"/>
      <c r="E59" s="103"/>
    </row>
    <row r="60" spans="1:6" x14ac:dyDescent="0.25">
      <c r="A60" s="1" t="s">
        <v>2</v>
      </c>
      <c r="B60" s="2"/>
      <c r="C60" s="107" t="s">
        <v>3</v>
      </c>
      <c r="D60" s="107" t="s">
        <v>4</v>
      </c>
      <c r="E60" s="107"/>
    </row>
    <row r="61" spans="1:6" x14ac:dyDescent="0.25">
      <c r="A61" s="3" t="s">
        <v>5</v>
      </c>
      <c r="B61" s="4"/>
      <c r="C61" s="108"/>
      <c r="D61" s="108"/>
      <c r="E61" s="108"/>
    </row>
    <row r="62" spans="1:6" x14ac:dyDescent="0.25">
      <c r="A62" s="6" t="s">
        <v>6</v>
      </c>
      <c r="B62" s="7"/>
      <c r="C62" s="109"/>
      <c r="D62" s="109"/>
      <c r="E62" s="109"/>
    </row>
    <row r="63" spans="1:6" x14ac:dyDescent="0.25">
      <c r="A63" s="8" t="s">
        <v>7</v>
      </c>
      <c r="B63" s="9" t="s">
        <v>8</v>
      </c>
      <c r="C63" s="10"/>
      <c r="D63" s="11"/>
      <c r="E63" s="11"/>
    </row>
    <row r="64" spans="1:6" x14ac:dyDescent="0.25">
      <c r="A64" s="12"/>
      <c r="B64" s="13" t="s">
        <v>9</v>
      </c>
      <c r="C64" s="14"/>
      <c r="D64" s="15"/>
      <c r="E64" s="15"/>
    </row>
    <row r="65" spans="1:7" x14ac:dyDescent="0.25">
      <c r="A65" s="8" t="s">
        <v>10</v>
      </c>
      <c r="B65" s="16" t="s">
        <v>11</v>
      </c>
      <c r="C65" s="17" t="s">
        <v>281</v>
      </c>
      <c r="D65" s="18" t="s">
        <v>53</v>
      </c>
      <c r="E65" s="17" t="s">
        <v>14</v>
      </c>
    </row>
    <row r="66" spans="1:7" x14ac:dyDescent="0.25">
      <c r="A66" s="19"/>
      <c r="B66" s="20" t="s">
        <v>15</v>
      </c>
      <c r="C66" s="21">
        <v>-0.72886536775538568</v>
      </c>
      <c r="D66" s="21">
        <v>-0.31420354527903582</v>
      </c>
      <c r="E66" s="22"/>
    </row>
    <row r="67" spans="1:7" x14ac:dyDescent="0.25">
      <c r="A67" s="8" t="s">
        <v>16</v>
      </c>
      <c r="B67" s="16" t="s">
        <v>11</v>
      </c>
      <c r="C67" s="17" t="s">
        <v>54</v>
      </c>
      <c r="D67" s="17" t="s">
        <v>55</v>
      </c>
      <c r="E67" s="17" t="s">
        <v>14</v>
      </c>
    </row>
    <row r="68" spans="1:7" x14ac:dyDescent="0.25">
      <c r="A68" s="19"/>
      <c r="B68" s="20" t="s">
        <v>15</v>
      </c>
      <c r="C68" s="21">
        <v>-0.26436082210035372</v>
      </c>
      <c r="D68" s="21">
        <v>-8.9988529727498157E-2</v>
      </c>
      <c r="E68" s="22"/>
    </row>
    <row r="69" spans="1:7" x14ac:dyDescent="0.25">
      <c r="A69" s="8" t="s">
        <v>19</v>
      </c>
      <c r="B69" s="16" t="s">
        <v>11</v>
      </c>
      <c r="C69" s="17" t="s">
        <v>334</v>
      </c>
      <c r="D69" s="17" t="s">
        <v>21</v>
      </c>
      <c r="E69" s="17" t="s">
        <v>14</v>
      </c>
      <c r="F69" s="33">
        <f>(9410-9370)/9410</f>
        <v>4.2507970244420826E-3</v>
      </c>
      <c r="G69" s="33">
        <f>(10110-10120)/10110</f>
        <v>-9.8911968348170125E-4</v>
      </c>
    </row>
    <row r="70" spans="1:7" x14ac:dyDescent="0.25">
      <c r="A70" s="19"/>
      <c r="B70" s="20" t="s">
        <v>15</v>
      </c>
      <c r="C70" s="21">
        <v>-6.3364337372479707E-2</v>
      </c>
      <c r="D70" s="21">
        <v>4.0202404642084577E-3</v>
      </c>
      <c r="E70" s="22"/>
    </row>
    <row r="71" spans="1:7" x14ac:dyDescent="0.25">
      <c r="A71" s="8" t="s">
        <v>22</v>
      </c>
      <c r="B71" s="16" t="s">
        <v>11</v>
      </c>
      <c r="C71" s="17" t="s">
        <v>57</v>
      </c>
      <c r="D71" s="17" t="s">
        <v>335</v>
      </c>
      <c r="E71" s="17" t="s">
        <v>14</v>
      </c>
    </row>
    <row r="72" spans="1:7" x14ac:dyDescent="0.25">
      <c r="A72" s="19"/>
      <c r="B72" s="20" t="s">
        <v>15</v>
      </c>
      <c r="C72" s="21">
        <v>0.20672817384674036</v>
      </c>
      <c r="D72" s="21">
        <v>6.858003677855895E-2</v>
      </c>
      <c r="E72" s="22"/>
    </row>
    <row r="73" spans="1:7" ht="34.5" customHeight="1" x14ac:dyDescent="0.25">
      <c r="A73" s="90" t="s">
        <v>25</v>
      </c>
      <c r="B73" s="90"/>
      <c r="C73" s="90"/>
      <c r="D73" s="90"/>
      <c r="E73" s="90"/>
    </row>
    <row r="74" spans="1:7" x14ac:dyDescent="0.25">
      <c r="A74" s="5" t="s">
        <v>26</v>
      </c>
    </row>
    <row r="75" spans="1:7" x14ac:dyDescent="0.25">
      <c r="A75" s="5" t="s">
        <v>49</v>
      </c>
    </row>
    <row r="76" spans="1:7" x14ac:dyDescent="0.25">
      <c r="A76" s="5" t="s">
        <v>59</v>
      </c>
    </row>
    <row r="77" spans="1:7" x14ac:dyDescent="0.25">
      <c r="A77" s="5" t="s">
        <v>333</v>
      </c>
    </row>
    <row r="78" spans="1:7" x14ac:dyDescent="0.25">
      <c r="A78" s="5" t="s">
        <v>51</v>
      </c>
    </row>
    <row r="79" spans="1:7" ht="15" customHeight="1" x14ac:dyDescent="0.25">
      <c r="A79" s="91" t="s">
        <v>31</v>
      </c>
      <c r="B79" s="92"/>
      <c r="C79" s="92"/>
      <c r="D79" s="93"/>
      <c r="E79" s="28" t="b">
        <v>1</v>
      </c>
      <c r="F79" s="34" t="s">
        <v>105</v>
      </c>
    </row>
    <row r="80" spans="1:7"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24">
        <v>43186</v>
      </c>
      <c r="C82" s="24">
        <v>45013</v>
      </c>
      <c r="D82" s="25">
        <v>0.11376375943011363</v>
      </c>
      <c r="E82" s="32">
        <v>3</v>
      </c>
    </row>
    <row r="83" spans="1:5" x14ac:dyDescent="0.25">
      <c r="A83" s="31" t="s">
        <v>37</v>
      </c>
      <c r="B83" s="24">
        <v>43158</v>
      </c>
      <c r="C83" s="24">
        <v>44985</v>
      </c>
      <c r="D83" s="25">
        <v>0.11382851274846931</v>
      </c>
      <c r="E83" s="32">
        <v>3</v>
      </c>
    </row>
    <row r="84" spans="1:5" x14ac:dyDescent="0.25">
      <c r="A84" s="23" t="s">
        <v>38</v>
      </c>
      <c r="B84" s="24">
        <v>43130</v>
      </c>
      <c r="C84" s="24">
        <v>44957</v>
      </c>
      <c r="D84" s="25">
        <v>0.11418308268808496</v>
      </c>
      <c r="E84" s="32">
        <v>3</v>
      </c>
    </row>
    <row r="85" spans="1:5" x14ac:dyDescent="0.25">
      <c r="A85" s="23" t="s">
        <v>39</v>
      </c>
      <c r="B85" s="24">
        <v>43096</v>
      </c>
      <c r="C85" s="24">
        <v>44922</v>
      </c>
      <c r="D85" s="25">
        <v>0.11394666638975105</v>
      </c>
      <c r="E85" s="32">
        <v>3</v>
      </c>
    </row>
    <row r="86" spans="1:5" x14ac:dyDescent="0.25">
      <c r="A86" s="23" t="s">
        <v>40</v>
      </c>
      <c r="B86" s="24">
        <v>43067</v>
      </c>
      <c r="C86" s="24">
        <v>44894</v>
      </c>
      <c r="D86" s="25">
        <v>0.11370837901064633</v>
      </c>
      <c r="E86" s="32">
        <v>3</v>
      </c>
    </row>
    <row r="87" spans="1:5" x14ac:dyDescent="0.25">
      <c r="A87" s="5"/>
    </row>
    <row r="88" spans="1:5" x14ac:dyDescent="0.25">
      <c r="A88" s="102" t="s">
        <v>73</v>
      </c>
      <c r="B88" s="103"/>
      <c r="C88" s="103"/>
      <c r="D88" s="103"/>
      <c r="E88" s="103"/>
    </row>
    <row r="89" spans="1:5" ht="15" customHeight="1" x14ac:dyDescent="0.25">
      <c r="A89" s="1" t="s">
        <v>2</v>
      </c>
      <c r="B89" s="2"/>
      <c r="C89" s="107" t="s">
        <v>3</v>
      </c>
      <c r="D89" s="107" t="s">
        <v>4</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8</v>
      </c>
      <c r="C92" s="10"/>
      <c r="D92" s="11"/>
      <c r="E92" s="11"/>
    </row>
    <row r="93" spans="1:5" x14ac:dyDescent="0.25">
      <c r="A93" s="12"/>
      <c r="B93" s="13" t="s">
        <v>9</v>
      </c>
      <c r="C93" s="14"/>
      <c r="D93" s="15"/>
      <c r="E93" s="15"/>
    </row>
    <row r="94" spans="1:5" x14ac:dyDescent="0.25">
      <c r="A94" s="8" t="s">
        <v>10</v>
      </c>
      <c r="B94" s="16" t="s">
        <v>11</v>
      </c>
      <c r="C94" s="17" t="s">
        <v>237</v>
      </c>
      <c r="D94" s="18" t="s">
        <v>238</v>
      </c>
      <c r="E94" s="17" t="s">
        <v>14</v>
      </c>
    </row>
    <row r="95" spans="1:5" x14ac:dyDescent="0.25">
      <c r="A95" s="19"/>
      <c r="B95" s="20" t="s">
        <v>15</v>
      </c>
      <c r="C95" s="21">
        <v>-0.7214022068432564</v>
      </c>
      <c r="D95" s="21">
        <v>-0.29888414742321767</v>
      </c>
      <c r="E95" s="22"/>
    </row>
    <row r="96" spans="1:5" x14ac:dyDescent="0.25">
      <c r="A96" s="8" t="s">
        <v>16</v>
      </c>
      <c r="B96" s="16" t="s">
        <v>11</v>
      </c>
      <c r="C96" s="17" t="s">
        <v>66</v>
      </c>
      <c r="D96" s="17" t="s">
        <v>67</v>
      </c>
      <c r="E96" s="17" t="s">
        <v>14</v>
      </c>
    </row>
    <row r="97" spans="1:7" x14ac:dyDescent="0.25">
      <c r="A97" s="19"/>
      <c r="B97" s="20" t="s">
        <v>15</v>
      </c>
      <c r="C97" s="21">
        <v>-0.24374975995272918</v>
      </c>
      <c r="D97" s="21">
        <v>-9.3622915536350937E-2</v>
      </c>
      <c r="E97" s="22"/>
    </row>
    <row r="98" spans="1:7" x14ac:dyDescent="0.25">
      <c r="A98" s="8" t="s">
        <v>19</v>
      </c>
      <c r="B98" s="16" t="s">
        <v>11</v>
      </c>
      <c r="C98" s="17" t="s">
        <v>336</v>
      </c>
      <c r="D98" s="17" t="s">
        <v>205</v>
      </c>
      <c r="E98" s="17" t="s">
        <v>14</v>
      </c>
      <c r="F98" s="33">
        <f>(9470-9420)/9470</f>
        <v>5.279831045406547E-3</v>
      </c>
      <c r="G98" s="33">
        <f>(9800-9800)/9800</f>
        <v>0</v>
      </c>
    </row>
    <row r="99" spans="1:7" x14ac:dyDescent="0.25">
      <c r="A99" s="19"/>
      <c r="B99" s="20" t="s">
        <v>15</v>
      </c>
      <c r="C99" s="21">
        <v>-5.7699654393746247E-2</v>
      </c>
      <c r="D99" s="21">
        <v>-6.8057558268561635E-3</v>
      </c>
      <c r="E99" s="22"/>
    </row>
    <row r="100" spans="1:7" x14ac:dyDescent="0.25">
      <c r="A100" s="8" t="s">
        <v>22</v>
      </c>
      <c r="B100" s="16" t="s">
        <v>11</v>
      </c>
      <c r="C100" s="17" t="s">
        <v>70</v>
      </c>
      <c r="D100" s="17" t="s">
        <v>337</v>
      </c>
      <c r="E100" s="17" t="s">
        <v>14</v>
      </c>
    </row>
    <row r="101" spans="1:7" x14ac:dyDescent="0.25">
      <c r="A101" s="19"/>
      <c r="B101" s="20" t="s">
        <v>15</v>
      </c>
      <c r="C101" s="21">
        <v>0.26924092019120827</v>
      </c>
      <c r="D101" s="21">
        <v>7.8081742296484125E-2</v>
      </c>
      <c r="E101" s="22"/>
    </row>
    <row r="102" spans="1:7" ht="36.75" customHeight="1" x14ac:dyDescent="0.25">
      <c r="A102" s="90" t="s">
        <v>25</v>
      </c>
      <c r="B102" s="90"/>
      <c r="C102" s="90"/>
      <c r="D102" s="90"/>
      <c r="E102" s="90"/>
    </row>
    <row r="103" spans="1:7" x14ac:dyDescent="0.25">
      <c r="A103" s="5" t="s">
        <v>26</v>
      </c>
    </row>
    <row r="104" spans="1:7" x14ac:dyDescent="0.25">
      <c r="A104" s="5" t="s">
        <v>49</v>
      </c>
    </row>
    <row r="105" spans="1:7" x14ac:dyDescent="0.25">
      <c r="A105" s="5" t="s">
        <v>338</v>
      </c>
    </row>
    <row r="106" spans="1:7" x14ac:dyDescent="0.25">
      <c r="A106" s="5" t="s">
        <v>333</v>
      </c>
    </row>
    <row r="107" spans="1:7" ht="24" customHeight="1" x14ac:dyDescent="0.25">
      <c r="A107" s="113" t="s">
        <v>30</v>
      </c>
      <c r="B107" s="113"/>
      <c r="C107" s="113"/>
      <c r="D107" s="113"/>
      <c r="E107" s="113"/>
    </row>
    <row r="108" spans="1:7" ht="15" customHeight="1" x14ac:dyDescent="0.25">
      <c r="A108" s="91" t="s">
        <v>31</v>
      </c>
      <c r="B108" s="92"/>
      <c r="C108" s="92"/>
      <c r="D108" s="93"/>
      <c r="E108" s="28" t="b">
        <v>1</v>
      </c>
      <c r="F108" s="34" t="s">
        <v>105</v>
      </c>
    </row>
    <row r="109" spans="1:7" x14ac:dyDescent="0.25">
      <c r="A109" s="94" t="s">
        <v>32</v>
      </c>
      <c r="B109" s="94"/>
      <c r="C109" s="94"/>
      <c r="D109" s="94"/>
      <c r="E109" s="94"/>
    </row>
    <row r="110" spans="1:7" x14ac:dyDescent="0.25">
      <c r="A110" s="29" t="s">
        <v>33</v>
      </c>
      <c r="B110" s="29" t="s">
        <v>34</v>
      </c>
      <c r="C110" s="29" t="s">
        <v>35</v>
      </c>
      <c r="D110" s="30" t="s">
        <v>0</v>
      </c>
      <c r="E110" s="30" t="s">
        <v>1</v>
      </c>
    </row>
    <row r="111" spans="1:7" x14ac:dyDescent="0.25">
      <c r="A111" s="31" t="s">
        <v>36</v>
      </c>
      <c r="B111" s="24">
        <v>43214</v>
      </c>
      <c r="C111" s="24">
        <v>45013</v>
      </c>
      <c r="D111" s="25">
        <v>0.10898165090310279</v>
      </c>
      <c r="E111" s="32">
        <v>3</v>
      </c>
    </row>
    <row r="112" spans="1:7" x14ac:dyDescent="0.25">
      <c r="A112" s="31" t="s">
        <v>37</v>
      </c>
      <c r="B112" s="24">
        <v>43214</v>
      </c>
      <c r="C112" s="24">
        <v>44985</v>
      </c>
      <c r="D112" s="25">
        <v>0.10969180681705286</v>
      </c>
      <c r="E112" s="32">
        <v>3</v>
      </c>
    </row>
    <row r="113" spans="1:7" x14ac:dyDescent="0.25">
      <c r="A113" s="23" t="s">
        <v>38</v>
      </c>
      <c r="B113" s="24">
        <v>43214</v>
      </c>
      <c r="C113" s="24">
        <v>44957</v>
      </c>
      <c r="D113" s="25">
        <v>0.11049580522451036</v>
      </c>
      <c r="E113" s="32">
        <v>3</v>
      </c>
    </row>
    <row r="114" spans="1:7" x14ac:dyDescent="0.25">
      <c r="A114" s="23" t="s">
        <v>39</v>
      </c>
      <c r="B114" s="24">
        <v>43214</v>
      </c>
      <c r="C114" s="24">
        <v>44922</v>
      </c>
      <c r="D114" s="25">
        <v>0.11139715237529627</v>
      </c>
      <c r="E114" s="32">
        <v>3</v>
      </c>
    </row>
    <row r="115" spans="1:7" x14ac:dyDescent="0.25">
      <c r="A115" s="23" t="s">
        <v>40</v>
      </c>
      <c r="B115" s="24">
        <v>43214</v>
      </c>
      <c r="C115" s="24">
        <v>44894</v>
      </c>
      <c r="D115" s="25">
        <v>0.11218788190573226</v>
      </c>
      <c r="E115" s="32">
        <v>3</v>
      </c>
    </row>
    <row r="116" spans="1:7" x14ac:dyDescent="0.25">
      <c r="A116" s="5"/>
    </row>
    <row r="117" spans="1:7" x14ac:dyDescent="0.25">
      <c r="A117" s="102" t="s">
        <v>93</v>
      </c>
      <c r="B117" s="103"/>
      <c r="C117" s="103"/>
      <c r="D117" s="103"/>
      <c r="E117" s="103"/>
    </row>
    <row r="118" spans="1:7" ht="15" customHeight="1" x14ac:dyDescent="0.25">
      <c r="A118" s="1" t="s">
        <v>74</v>
      </c>
      <c r="B118" s="2"/>
      <c r="C118" s="107" t="s">
        <v>3</v>
      </c>
      <c r="D118" s="107" t="s">
        <v>75</v>
      </c>
      <c r="E118" s="107"/>
    </row>
    <row r="119" spans="1:7" x14ac:dyDescent="0.25">
      <c r="A119" s="3" t="s">
        <v>5</v>
      </c>
      <c r="B119" s="4"/>
      <c r="C119" s="108"/>
      <c r="D119" s="108"/>
      <c r="E119" s="108"/>
    </row>
    <row r="120" spans="1:7" x14ac:dyDescent="0.25">
      <c r="A120" s="6" t="s">
        <v>6</v>
      </c>
      <c r="B120" s="7"/>
      <c r="C120" s="109"/>
      <c r="D120" s="109"/>
      <c r="E120" s="109"/>
    </row>
    <row r="121" spans="1:7" x14ac:dyDescent="0.25">
      <c r="A121" s="8" t="s">
        <v>7</v>
      </c>
      <c r="B121" s="9" t="s">
        <v>76</v>
      </c>
      <c r="C121" s="10"/>
      <c r="D121" s="11"/>
      <c r="E121" s="11"/>
    </row>
    <row r="122" spans="1:7" x14ac:dyDescent="0.25">
      <c r="A122" s="12"/>
      <c r="B122" s="13" t="s">
        <v>9</v>
      </c>
      <c r="C122" s="14"/>
      <c r="D122" s="15"/>
      <c r="E122" s="15"/>
    </row>
    <row r="123" spans="1:7" x14ac:dyDescent="0.25">
      <c r="A123" s="8" t="s">
        <v>10</v>
      </c>
      <c r="B123" s="16" t="s">
        <v>11</v>
      </c>
      <c r="C123" s="17" t="s">
        <v>284</v>
      </c>
      <c r="D123" s="18" t="s">
        <v>78</v>
      </c>
      <c r="E123" s="17" t="s">
        <v>14</v>
      </c>
    </row>
    <row r="124" spans="1:7" x14ac:dyDescent="0.25">
      <c r="A124" s="19"/>
      <c r="B124" s="20" t="s">
        <v>15</v>
      </c>
      <c r="C124" s="21">
        <v>-0.69638799532621565</v>
      </c>
      <c r="D124" s="21">
        <v>-0.26198262104005388</v>
      </c>
      <c r="E124" s="22"/>
    </row>
    <row r="125" spans="1:7" x14ac:dyDescent="0.25">
      <c r="A125" s="8" t="s">
        <v>16</v>
      </c>
      <c r="B125" s="16" t="s">
        <v>11</v>
      </c>
      <c r="C125" s="17" t="s">
        <v>79</v>
      </c>
      <c r="D125" s="17" t="s">
        <v>80</v>
      </c>
      <c r="E125" s="17" t="s">
        <v>14</v>
      </c>
    </row>
    <row r="126" spans="1:7" x14ac:dyDescent="0.25">
      <c r="A126" s="19"/>
      <c r="B126" s="20" t="s">
        <v>15</v>
      </c>
      <c r="C126" s="21">
        <v>-0.30515803861267721</v>
      </c>
      <c r="D126" s="21">
        <v>-5.4651640399221102E-2</v>
      </c>
      <c r="E126" s="22"/>
    </row>
    <row r="127" spans="1:7" x14ac:dyDescent="0.25">
      <c r="A127" s="8" t="s">
        <v>19</v>
      </c>
      <c r="B127" s="16" t="s">
        <v>11</v>
      </c>
      <c r="C127" s="17" t="s">
        <v>310</v>
      </c>
      <c r="D127" s="17" t="s">
        <v>110</v>
      </c>
      <c r="E127" s="17" t="s">
        <v>14</v>
      </c>
      <c r="F127" s="33">
        <f>(9910-9810)/9910</f>
        <v>1.0090817356205853E-2</v>
      </c>
      <c r="G127" s="33">
        <f>(11340-11270)/11340</f>
        <v>6.1728395061728392E-3</v>
      </c>
    </row>
    <row r="128" spans="1:7" x14ac:dyDescent="0.25">
      <c r="A128" s="19"/>
      <c r="B128" s="20" t="s">
        <v>15</v>
      </c>
      <c r="C128" s="21">
        <v>-1.8742448526692157E-2</v>
      </c>
      <c r="D128" s="21">
        <v>2.4276242227602385E-2</v>
      </c>
      <c r="E128" s="22"/>
    </row>
    <row r="129" spans="1:6" x14ac:dyDescent="0.25">
      <c r="A129" s="8" t="s">
        <v>22</v>
      </c>
      <c r="B129" s="16" t="s">
        <v>11</v>
      </c>
      <c r="C129" s="17" t="s">
        <v>83</v>
      </c>
      <c r="D129" s="17" t="s">
        <v>176</v>
      </c>
      <c r="E129" s="17" t="s">
        <v>14</v>
      </c>
    </row>
    <row r="130" spans="1:6" x14ac:dyDescent="0.25">
      <c r="A130" s="19"/>
      <c r="B130" s="20" t="s">
        <v>15</v>
      </c>
      <c r="C130" s="21">
        <v>0.46830915457728883</v>
      </c>
      <c r="D130" s="21">
        <v>7.6709367250089588E-2</v>
      </c>
      <c r="E130" s="22"/>
    </row>
    <row r="131" spans="1:6" ht="36" customHeight="1" x14ac:dyDescent="0.25">
      <c r="A131" s="90" t="s">
        <v>25</v>
      </c>
      <c r="B131" s="90"/>
      <c r="C131" s="90"/>
      <c r="D131" s="90"/>
      <c r="E131" s="90"/>
    </row>
    <row r="132" spans="1:6" x14ac:dyDescent="0.25">
      <c r="A132" s="5" t="s">
        <v>26</v>
      </c>
    </row>
    <row r="133" spans="1:6" x14ac:dyDescent="0.25">
      <c r="A133" s="5" t="s">
        <v>85</v>
      </c>
    </row>
    <row r="134" spans="1:6" x14ac:dyDescent="0.25">
      <c r="A134" s="5" t="s">
        <v>309</v>
      </c>
    </row>
    <row r="135" spans="1:6" x14ac:dyDescent="0.25">
      <c r="A135" s="5" t="s">
        <v>339</v>
      </c>
    </row>
    <row r="136" spans="1:6" x14ac:dyDescent="0.25">
      <c r="A136" s="5" t="s">
        <v>51</v>
      </c>
    </row>
    <row r="137" spans="1:6" ht="15" customHeight="1" x14ac:dyDescent="0.25">
      <c r="A137" s="91" t="s">
        <v>31</v>
      </c>
      <c r="B137" s="92"/>
      <c r="C137" s="92"/>
      <c r="D137" s="93"/>
      <c r="E137" s="28" t="b">
        <v>1</v>
      </c>
      <c r="F137" s="34" t="s">
        <v>105</v>
      </c>
    </row>
    <row r="138" spans="1:6" x14ac:dyDescent="0.25">
      <c r="A138" s="94" t="s">
        <v>32</v>
      </c>
      <c r="B138" s="94"/>
      <c r="C138" s="94"/>
      <c r="D138" s="94"/>
      <c r="E138" s="94"/>
    </row>
    <row r="139" spans="1:6" x14ac:dyDescent="0.25">
      <c r="A139" s="29" t="s">
        <v>33</v>
      </c>
      <c r="B139" s="29" t="s">
        <v>34</v>
      </c>
      <c r="C139" s="29" t="s">
        <v>35</v>
      </c>
      <c r="D139" s="30" t="s">
        <v>0</v>
      </c>
      <c r="E139" s="30" t="s">
        <v>1</v>
      </c>
    </row>
    <row r="140" spans="1:6" x14ac:dyDescent="0.25">
      <c r="A140" s="31" t="s">
        <v>36</v>
      </c>
      <c r="B140" s="24">
        <v>43186</v>
      </c>
      <c r="C140" s="24">
        <v>45006</v>
      </c>
      <c r="D140" s="25">
        <v>0.1833512664274578</v>
      </c>
      <c r="E140" s="32">
        <v>4</v>
      </c>
    </row>
    <row r="141" spans="1:6" x14ac:dyDescent="0.25">
      <c r="A141" s="31" t="s">
        <v>37</v>
      </c>
      <c r="B141" s="24">
        <v>43158</v>
      </c>
      <c r="C141" s="24">
        <v>44978</v>
      </c>
      <c r="D141" s="25">
        <v>0.18442862756262221</v>
      </c>
      <c r="E141" s="32">
        <v>4</v>
      </c>
    </row>
    <row r="142" spans="1:6" x14ac:dyDescent="0.25">
      <c r="A142" s="23" t="s">
        <v>38</v>
      </c>
      <c r="B142" s="24">
        <v>43130</v>
      </c>
      <c r="C142" s="24">
        <v>44950</v>
      </c>
      <c r="D142" s="25">
        <v>0.18567165549732342</v>
      </c>
      <c r="E142" s="32">
        <v>4</v>
      </c>
    </row>
    <row r="143" spans="1:6" x14ac:dyDescent="0.25">
      <c r="A143" s="23" t="s">
        <v>39</v>
      </c>
      <c r="B143" s="24">
        <v>43102</v>
      </c>
      <c r="C143" s="24">
        <v>44922</v>
      </c>
      <c r="D143" s="25">
        <v>0.18449292117823385</v>
      </c>
      <c r="E143" s="32">
        <v>4</v>
      </c>
    </row>
    <row r="144" spans="1:6" x14ac:dyDescent="0.25">
      <c r="A144" s="23" t="s">
        <v>40</v>
      </c>
      <c r="B144" s="24">
        <v>43074</v>
      </c>
      <c r="C144" s="24">
        <v>44894</v>
      </c>
      <c r="D144" s="25">
        <v>0.1836790198241619</v>
      </c>
      <c r="E144" s="32">
        <v>4</v>
      </c>
    </row>
    <row r="145" spans="1:7" x14ac:dyDescent="0.25">
      <c r="A145" s="5"/>
    </row>
    <row r="146" spans="1:7" x14ac:dyDescent="0.25">
      <c r="A146" s="102" t="s">
        <v>94</v>
      </c>
      <c r="B146" s="103"/>
      <c r="C146" s="103"/>
      <c r="D146" s="103"/>
      <c r="E146" s="103"/>
    </row>
    <row r="147" spans="1:7" ht="15" customHeight="1" x14ac:dyDescent="0.25">
      <c r="A147" s="1" t="s">
        <v>2</v>
      </c>
      <c r="B147" s="2"/>
      <c r="C147" s="107" t="s">
        <v>3</v>
      </c>
      <c r="D147" s="107" t="s">
        <v>4</v>
      </c>
      <c r="E147" s="107"/>
    </row>
    <row r="148" spans="1:7" x14ac:dyDescent="0.25">
      <c r="A148" s="3" t="s">
        <v>5</v>
      </c>
      <c r="B148" s="4"/>
      <c r="C148" s="108"/>
      <c r="D148" s="108"/>
      <c r="E148" s="108"/>
    </row>
    <row r="149" spans="1:7" x14ac:dyDescent="0.25">
      <c r="A149" s="6" t="s">
        <v>6</v>
      </c>
      <c r="B149" s="7"/>
      <c r="C149" s="109"/>
      <c r="D149" s="109"/>
      <c r="E149" s="109"/>
    </row>
    <row r="150" spans="1:7" x14ac:dyDescent="0.25">
      <c r="A150" s="8" t="s">
        <v>7</v>
      </c>
      <c r="B150" s="9" t="s">
        <v>8</v>
      </c>
      <c r="C150" s="10"/>
      <c r="D150" s="11"/>
      <c r="E150" s="11"/>
    </row>
    <row r="151" spans="1:7" x14ac:dyDescent="0.25">
      <c r="A151" s="12"/>
      <c r="B151" s="13" t="s">
        <v>9</v>
      </c>
      <c r="C151" s="14"/>
      <c r="D151" s="15"/>
      <c r="E151" s="15"/>
    </row>
    <row r="152" spans="1:7" x14ac:dyDescent="0.25">
      <c r="A152" s="8" t="s">
        <v>10</v>
      </c>
      <c r="B152" s="16" t="s">
        <v>11</v>
      </c>
      <c r="C152" s="17" t="s">
        <v>281</v>
      </c>
      <c r="D152" s="18" t="s">
        <v>88</v>
      </c>
      <c r="E152" s="17" t="s">
        <v>14</v>
      </c>
    </row>
    <row r="153" spans="1:7" x14ac:dyDescent="0.25">
      <c r="A153" s="19"/>
      <c r="B153" s="20" t="s">
        <v>15</v>
      </c>
      <c r="C153" s="21">
        <v>-0.72898925812644166</v>
      </c>
      <c r="D153" s="21">
        <v>-0.3225104946490881</v>
      </c>
      <c r="E153" s="22"/>
    </row>
    <row r="154" spans="1:7" x14ac:dyDescent="0.25">
      <c r="A154" s="8" t="s">
        <v>16</v>
      </c>
      <c r="B154" s="16" t="s">
        <v>11</v>
      </c>
      <c r="C154" s="17" t="s">
        <v>89</v>
      </c>
      <c r="D154" s="17" t="s">
        <v>79</v>
      </c>
      <c r="E154" s="17" t="s">
        <v>14</v>
      </c>
    </row>
    <row r="155" spans="1:7" x14ac:dyDescent="0.25">
      <c r="A155" s="19"/>
      <c r="B155" s="20" t="s">
        <v>15</v>
      </c>
      <c r="C155" s="21">
        <v>-0.27369232450942749</v>
      </c>
      <c r="D155" s="21">
        <v>-0.1140908038913655</v>
      </c>
      <c r="E155" s="22"/>
    </row>
    <row r="156" spans="1:7" x14ac:dyDescent="0.25">
      <c r="A156" s="8" t="s">
        <v>19</v>
      </c>
      <c r="B156" s="16" t="s">
        <v>11</v>
      </c>
      <c r="C156" s="17" t="s">
        <v>194</v>
      </c>
      <c r="D156" s="17" t="s">
        <v>251</v>
      </c>
      <c r="E156" s="17" t="s">
        <v>14</v>
      </c>
      <c r="F156" s="33">
        <f>(9440-9430)/9440</f>
        <v>1.0593220338983051E-3</v>
      </c>
      <c r="G156" s="33">
        <f>(10090-10080)/10090</f>
        <v>9.9108027750247768E-4</v>
      </c>
    </row>
    <row r="157" spans="1:7" x14ac:dyDescent="0.25">
      <c r="A157" s="19"/>
      <c r="B157" s="20" t="s">
        <v>15</v>
      </c>
      <c r="C157" s="21">
        <v>-5.7498448182156436E-2</v>
      </c>
      <c r="D157" s="21">
        <v>2.6014019496058971E-3</v>
      </c>
      <c r="E157" s="22"/>
    </row>
    <row r="158" spans="1:7" x14ac:dyDescent="0.25">
      <c r="A158" s="8" t="s">
        <v>22</v>
      </c>
      <c r="B158" s="16" t="s">
        <v>11</v>
      </c>
      <c r="C158" s="17" t="s">
        <v>90</v>
      </c>
      <c r="D158" s="17" t="s">
        <v>340</v>
      </c>
      <c r="E158" s="17" t="s">
        <v>14</v>
      </c>
    </row>
    <row r="159" spans="1:7" x14ac:dyDescent="0.25">
      <c r="A159" s="19"/>
      <c r="B159" s="20" t="s">
        <v>15</v>
      </c>
      <c r="C159" s="21">
        <v>0.29521826354717895</v>
      </c>
      <c r="D159" s="21">
        <v>9.5682802272992085E-2</v>
      </c>
      <c r="E159" s="22"/>
    </row>
    <row r="160" spans="1:7" ht="36.75" customHeight="1" x14ac:dyDescent="0.25">
      <c r="A160" s="90" t="s">
        <v>25</v>
      </c>
      <c r="B160" s="90"/>
      <c r="C160" s="90"/>
      <c r="D160" s="90"/>
      <c r="E160" s="90"/>
    </row>
    <row r="161" spans="1:6" x14ac:dyDescent="0.25">
      <c r="A161" s="5" t="s">
        <v>26</v>
      </c>
    </row>
    <row r="162" spans="1:6" x14ac:dyDescent="0.25">
      <c r="A162" s="5" t="s">
        <v>49</v>
      </c>
    </row>
    <row r="163" spans="1:6" x14ac:dyDescent="0.25">
      <c r="A163" s="5" t="s">
        <v>178</v>
      </c>
    </row>
    <row r="164" spans="1:6" x14ac:dyDescent="0.25">
      <c r="A164" s="5" t="s">
        <v>333</v>
      </c>
    </row>
    <row r="165" spans="1:6" ht="27" customHeight="1" x14ac:dyDescent="0.25">
      <c r="A165" s="113" t="s">
        <v>30</v>
      </c>
      <c r="B165" s="113"/>
      <c r="C165" s="113"/>
      <c r="D165" s="113"/>
      <c r="E165" s="113"/>
    </row>
    <row r="166" spans="1:6" ht="15" customHeight="1" x14ac:dyDescent="0.25">
      <c r="A166" s="91" t="s">
        <v>31</v>
      </c>
      <c r="B166" s="92"/>
      <c r="C166" s="92"/>
      <c r="D166" s="93"/>
      <c r="E166" s="28" t="b">
        <v>1</v>
      </c>
      <c r="F166" s="34" t="s">
        <v>105</v>
      </c>
    </row>
    <row r="167" spans="1:6" x14ac:dyDescent="0.25">
      <c r="A167" s="94" t="s">
        <v>32</v>
      </c>
      <c r="B167" s="94"/>
      <c r="C167" s="94"/>
      <c r="D167" s="94"/>
      <c r="E167" s="94"/>
    </row>
    <row r="168" spans="1:6" x14ac:dyDescent="0.25">
      <c r="A168" s="29" t="s">
        <v>33</v>
      </c>
      <c r="B168" s="29" t="s">
        <v>34</v>
      </c>
      <c r="C168" s="29" t="s">
        <v>35</v>
      </c>
      <c r="D168" s="30" t="s">
        <v>0</v>
      </c>
      <c r="E168" s="30" t="s">
        <v>1</v>
      </c>
    </row>
    <row r="169" spans="1:6" x14ac:dyDescent="0.25">
      <c r="A169" s="31" t="s">
        <v>36</v>
      </c>
      <c r="B169" s="24">
        <v>43186</v>
      </c>
      <c r="C169" s="24">
        <v>45013</v>
      </c>
      <c r="D169" s="25">
        <v>0.12796447673857331</v>
      </c>
      <c r="E169" s="32">
        <v>4</v>
      </c>
    </row>
    <row r="170" spans="1:6" x14ac:dyDescent="0.25">
      <c r="A170" s="31" t="s">
        <v>37</v>
      </c>
      <c r="B170" s="24">
        <v>43158</v>
      </c>
      <c r="C170" s="24">
        <v>44985</v>
      </c>
      <c r="D170" s="25">
        <v>0.12828712001301285</v>
      </c>
      <c r="E170" s="32">
        <v>4</v>
      </c>
    </row>
    <row r="171" spans="1:6" x14ac:dyDescent="0.25">
      <c r="A171" s="23" t="s">
        <v>38</v>
      </c>
      <c r="B171" s="24">
        <v>43130</v>
      </c>
      <c r="C171" s="24">
        <v>44957</v>
      </c>
      <c r="D171" s="25">
        <v>0.12899985298771027</v>
      </c>
      <c r="E171" s="32">
        <v>4</v>
      </c>
    </row>
    <row r="172" spans="1:6" x14ac:dyDescent="0.25">
      <c r="A172" s="23" t="s">
        <v>39</v>
      </c>
      <c r="B172" s="24">
        <v>43096</v>
      </c>
      <c r="C172" s="24">
        <v>44922</v>
      </c>
      <c r="D172" s="25">
        <v>0.12899494232886818</v>
      </c>
      <c r="E172" s="32">
        <v>4</v>
      </c>
    </row>
    <row r="173" spans="1:6" x14ac:dyDescent="0.25">
      <c r="A173" s="23" t="s">
        <v>40</v>
      </c>
      <c r="B173" s="24">
        <v>43067</v>
      </c>
      <c r="C173" s="24">
        <v>44894</v>
      </c>
      <c r="D173" s="25">
        <v>0.12887669818483111</v>
      </c>
      <c r="E173" s="32">
        <v>4</v>
      </c>
    </row>
    <row r="175" spans="1:6" x14ac:dyDescent="0.25">
      <c r="A175" s="102" t="s">
        <v>341</v>
      </c>
      <c r="B175" s="103"/>
      <c r="C175" s="103"/>
      <c r="D175" s="103"/>
      <c r="E175" s="103"/>
    </row>
    <row r="176" spans="1:6" x14ac:dyDescent="0.25">
      <c r="A176" s="1" t="s">
        <v>2</v>
      </c>
      <c r="B176" s="2"/>
      <c r="C176" s="107" t="s">
        <v>3</v>
      </c>
      <c r="D176" s="107" t="s">
        <v>4</v>
      </c>
      <c r="E176" s="107"/>
    </row>
    <row r="177" spans="1:7" x14ac:dyDescent="0.25">
      <c r="A177" s="3" t="s">
        <v>5</v>
      </c>
      <c r="B177" s="4"/>
      <c r="C177" s="108"/>
      <c r="D177" s="108"/>
      <c r="E177" s="108"/>
    </row>
    <row r="178" spans="1:7" x14ac:dyDescent="0.25">
      <c r="A178" s="6" t="s">
        <v>6</v>
      </c>
      <c r="B178" s="7"/>
      <c r="C178" s="109"/>
      <c r="D178" s="109"/>
      <c r="E178" s="109"/>
    </row>
    <row r="179" spans="1:7" x14ac:dyDescent="0.25">
      <c r="A179" s="8" t="s">
        <v>7</v>
      </c>
      <c r="B179" s="9" t="s">
        <v>8</v>
      </c>
      <c r="C179" s="10"/>
      <c r="D179" s="11"/>
      <c r="E179" s="11"/>
    </row>
    <row r="180" spans="1:7" x14ac:dyDescent="0.25">
      <c r="A180" s="12"/>
      <c r="B180" s="13" t="s">
        <v>9</v>
      </c>
      <c r="C180" s="14"/>
      <c r="D180" s="15"/>
      <c r="E180" s="15"/>
    </row>
    <row r="181" spans="1:7" x14ac:dyDescent="0.25">
      <c r="A181" s="8" t="s">
        <v>10</v>
      </c>
      <c r="B181" s="16" t="s">
        <v>11</v>
      </c>
      <c r="C181" s="17" t="s">
        <v>290</v>
      </c>
      <c r="D181" s="18" t="s">
        <v>291</v>
      </c>
      <c r="E181" s="17" t="s">
        <v>14</v>
      </c>
    </row>
    <row r="182" spans="1:7" x14ac:dyDescent="0.25">
      <c r="A182" s="19"/>
      <c r="B182" s="20" t="s">
        <v>15</v>
      </c>
      <c r="C182" s="21">
        <v>-0.39961871350190881</v>
      </c>
      <c r="D182" s="21">
        <v>-0.14410759957650676</v>
      </c>
      <c r="E182" s="22"/>
    </row>
    <row r="183" spans="1:7" x14ac:dyDescent="0.25">
      <c r="A183" s="8" t="s">
        <v>16</v>
      </c>
      <c r="B183" s="16" t="s">
        <v>11</v>
      </c>
      <c r="C183" s="17" t="s">
        <v>292</v>
      </c>
      <c r="D183" s="17" t="s">
        <v>342</v>
      </c>
      <c r="E183" s="17" t="s">
        <v>14</v>
      </c>
    </row>
    <row r="184" spans="1:7" x14ac:dyDescent="0.25">
      <c r="A184" s="19"/>
      <c r="B184" s="20" t="s">
        <v>15</v>
      </c>
      <c r="C184" s="21">
        <v>-0.16148590951500919</v>
      </c>
      <c r="D184" s="21">
        <v>-5.3172896893672994E-2</v>
      </c>
      <c r="E184" s="22"/>
    </row>
    <row r="185" spans="1:7" x14ac:dyDescent="0.25">
      <c r="A185" s="8" t="s">
        <v>19</v>
      </c>
      <c r="B185" s="16" t="s">
        <v>11</v>
      </c>
      <c r="C185" s="17" t="s">
        <v>205</v>
      </c>
      <c r="D185" s="17" t="s">
        <v>195</v>
      </c>
      <c r="E185" s="17" t="s">
        <v>14</v>
      </c>
      <c r="F185" s="33">
        <f>(9820-9800)/9820</f>
        <v>2.0366598778004071E-3</v>
      </c>
      <c r="G185" s="33">
        <f>(10310-10270)/10310</f>
        <v>3.8797284190106693E-3</v>
      </c>
    </row>
    <row r="186" spans="1:7" x14ac:dyDescent="0.25">
      <c r="A186" s="19"/>
      <c r="B186" s="20" t="s">
        <v>15</v>
      </c>
      <c r="C186" s="21">
        <v>-2.0378738285330877E-2</v>
      </c>
      <c r="D186" s="21">
        <v>8.9796796554344471E-3</v>
      </c>
      <c r="E186" s="22"/>
    </row>
    <row r="187" spans="1:7" x14ac:dyDescent="0.25">
      <c r="A187" s="8" t="s">
        <v>22</v>
      </c>
      <c r="B187" s="16" t="s">
        <v>11</v>
      </c>
      <c r="C187" s="17" t="s">
        <v>294</v>
      </c>
      <c r="D187" s="17" t="s">
        <v>295</v>
      </c>
      <c r="E187" s="17" t="s">
        <v>14</v>
      </c>
    </row>
    <row r="188" spans="1:7" x14ac:dyDescent="0.25">
      <c r="A188" s="19"/>
      <c r="B188" s="20" t="s">
        <v>15</v>
      </c>
      <c r="C188" s="21">
        <v>0.1131139022684966</v>
      </c>
      <c r="D188" s="21">
        <v>5.466672843059861E-2</v>
      </c>
      <c r="E188" s="22"/>
    </row>
    <row r="189" spans="1:7" ht="36" customHeight="1" x14ac:dyDescent="0.25">
      <c r="A189" s="90" t="s">
        <v>25</v>
      </c>
      <c r="B189" s="90"/>
      <c r="C189" s="90"/>
      <c r="D189" s="90"/>
      <c r="E189" s="90"/>
    </row>
    <row r="190" spans="1:7" x14ac:dyDescent="0.25">
      <c r="A190" s="5" t="s">
        <v>26</v>
      </c>
    </row>
    <row r="191" spans="1:7" x14ac:dyDescent="0.25">
      <c r="A191" s="5" t="s">
        <v>343</v>
      </c>
    </row>
    <row r="192" spans="1:7" x14ac:dyDescent="0.25">
      <c r="A192" s="5" t="s">
        <v>344</v>
      </c>
    </row>
    <row r="193" spans="1:6" x14ac:dyDescent="0.25">
      <c r="A193" s="5" t="s">
        <v>29</v>
      </c>
    </row>
    <row r="194" spans="1:6" ht="24.75" customHeight="1" x14ac:dyDescent="0.25">
      <c r="A194" s="112" t="s">
        <v>30</v>
      </c>
      <c r="B194" s="112"/>
      <c r="C194" s="112"/>
      <c r="D194" s="112"/>
      <c r="E194" s="112"/>
    </row>
    <row r="195" spans="1:6" x14ac:dyDescent="0.25">
      <c r="A195" s="91" t="s">
        <v>31</v>
      </c>
      <c r="B195" s="92"/>
      <c r="C195" s="92"/>
      <c r="D195" s="93"/>
      <c r="E195" s="28" t="b">
        <v>0</v>
      </c>
      <c r="F195" s="34" t="s">
        <v>105</v>
      </c>
    </row>
    <row r="196" spans="1:6" x14ac:dyDescent="0.25">
      <c r="A196" s="94" t="s">
        <v>32</v>
      </c>
      <c r="B196" s="94"/>
      <c r="C196" s="94"/>
      <c r="D196" s="94"/>
      <c r="E196" s="94"/>
    </row>
    <row r="197" spans="1:6" x14ac:dyDescent="0.25">
      <c r="A197" s="29" t="s">
        <v>33</v>
      </c>
      <c r="B197" s="29" t="s">
        <v>34</v>
      </c>
      <c r="C197" s="29" t="s">
        <v>35</v>
      </c>
      <c r="D197" s="30" t="s">
        <v>0</v>
      </c>
      <c r="E197" s="30" t="s">
        <v>1</v>
      </c>
    </row>
    <row r="198" spans="1:6" x14ac:dyDescent="0.25">
      <c r="A198" s="31" t="s">
        <v>36</v>
      </c>
      <c r="B198" s="24">
        <v>43550</v>
      </c>
      <c r="C198" s="24">
        <v>45013</v>
      </c>
      <c r="D198" s="25">
        <v>7.1465040222307208E-2</v>
      </c>
      <c r="E198" s="32">
        <v>3</v>
      </c>
    </row>
    <row r="199" spans="1:6" x14ac:dyDescent="0.25">
      <c r="A199" s="31" t="s">
        <v>37</v>
      </c>
      <c r="B199" s="24">
        <v>43522</v>
      </c>
      <c r="C199" s="24">
        <v>44985</v>
      </c>
      <c r="D199" s="25">
        <v>7.1345892154259183E-2</v>
      </c>
      <c r="E199" s="32">
        <v>3</v>
      </c>
    </row>
    <row r="200" spans="1:6" x14ac:dyDescent="0.25">
      <c r="A200" s="23" t="s">
        <v>38</v>
      </c>
      <c r="B200" s="24">
        <v>43494</v>
      </c>
      <c r="C200" s="24">
        <v>44957</v>
      </c>
      <c r="D200" s="25">
        <v>7.1413979807164893E-2</v>
      </c>
      <c r="E200" s="32">
        <v>3</v>
      </c>
    </row>
    <row r="201" spans="1:6" x14ac:dyDescent="0.25">
      <c r="A201" s="23" t="s">
        <v>39</v>
      </c>
      <c r="B201" s="24">
        <v>43459</v>
      </c>
      <c r="C201" s="24">
        <v>44922</v>
      </c>
      <c r="D201" s="25">
        <v>7.1872855081832179E-2</v>
      </c>
      <c r="E201" s="32">
        <v>3</v>
      </c>
    </row>
    <row r="202" spans="1:6" x14ac:dyDescent="0.25">
      <c r="A202" s="23" t="s">
        <v>40</v>
      </c>
      <c r="B202" s="24">
        <v>43431</v>
      </c>
      <c r="C202" s="24">
        <v>44894</v>
      </c>
      <c r="D202" s="25">
        <v>7.2266783201485399E-2</v>
      </c>
      <c r="E202" s="32">
        <v>3</v>
      </c>
    </row>
    <row r="204" spans="1:6" x14ac:dyDescent="0.25">
      <c r="A204" s="102" t="s">
        <v>104</v>
      </c>
      <c r="B204" s="103"/>
      <c r="C204" s="103"/>
      <c r="D204" s="103"/>
      <c r="E204" s="103"/>
    </row>
    <row r="205" spans="1:6" ht="15" customHeight="1" x14ac:dyDescent="0.25">
      <c r="A205" s="1" t="s">
        <v>2</v>
      </c>
      <c r="B205" s="2"/>
      <c r="C205" s="107" t="s">
        <v>3</v>
      </c>
      <c r="D205" s="107" t="s">
        <v>4</v>
      </c>
      <c r="E205" s="107"/>
    </row>
    <row r="206" spans="1:6" x14ac:dyDescent="0.25">
      <c r="A206" s="3" t="s">
        <v>5</v>
      </c>
      <c r="B206" s="4"/>
      <c r="C206" s="108"/>
      <c r="D206" s="108"/>
      <c r="E206" s="108"/>
    </row>
    <row r="207" spans="1:6" ht="15" customHeight="1" x14ac:dyDescent="0.25">
      <c r="A207" s="6" t="s">
        <v>6</v>
      </c>
      <c r="B207" s="7"/>
      <c r="C207" s="109"/>
      <c r="D207" s="109"/>
      <c r="E207" s="109"/>
    </row>
    <row r="208" spans="1:6" x14ac:dyDescent="0.25">
      <c r="A208" s="8" t="s">
        <v>7</v>
      </c>
      <c r="B208" s="9" t="s">
        <v>8</v>
      </c>
      <c r="C208" s="10"/>
      <c r="D208" s="11"/>
      <c r="E208" s="11"/>
    </row>
    <row r="209" spans="1:7" ht="14.45" customHeight="1" x14ac:dyDescent="0.25">
      <c r="A209" s="12"/>
      <c r="B209" s="13" t="s">
        <v>9</v>
      </c>
      <c r="C209" s="14"/>
      <c r="D209" s="15"/>
      <c r="E209" s="15"/>
    </row>
    <row r="210" spans="1:7" ht="14.45" customHeight="1" x14ac:dyDescent="0.25">
      <c r="A210" s="8" t="s">
        <v>10</v>
      </c>
      <c r="B210" s="16" t="s">
        <v>11</v>
      </c>
      <c r="C210" s="17" t="s">
        <v>95</v>
      </c>
      <c r="D210" s="18" t="s">
        <v>96</v>
      </c>
      <c r="E210" s="17" t="s">
        <v>14</v>
      </c>
    </row>
    <row r="211" spans="1:7" ht="14.45" customHeight="1" x14ac:dyDescent="0.25">
      <c r="A211" s="19"/>
      <c r="B211" s="20" t="s">
        <v>15</v>
      </c>
      <c r="C211" s="21">
        <v>-0.81910352804907482</v>
      </c>
      <c r="D211" s="21">
        <v>-0.37232733842495591</v>
      </c>
      <c r="E211" s="22"/>
    </row>
    <row r="212" spans="1:7" ht="15" customHeight="1" x14ac:dyDescent="0.25">
      <c r="A212" s="8" t="s">
        <v>16</v>
      </c>
      <c r="B212" s="16" t="s">
        <v>11</v>
      </c>
      <c r="C212" s="17" t="s">
        <v>97</v>
      </c>
      <c r="D212" s="17" t="s">
        <v>98</v>
      </c>
      <c r="E212" s="17" t="s">
        <v>14</v>
      </c>
    </row>
    <row r="213" spans="1:7" ht="15" customHeight="1" x14ac:dyDescent="0.25">
      <c r="A213" s="19"/>
      <c r="B213" s="20" t="s">
        <v>15</v>
      </c>
      <c r="C213" s="21">
        <v>-0.25622516264378659</v>
      </c>
      <c r="D213" s="21">
        <v>-9.8805965155070896E-2</v>
      </c>
      <c r="E213" s="22"/>
    </row>
    <row r="214" spans="1:7" ht="15" customHeight="1" x14ac:dyDescent="0.25">
      <c r="A214" s="8" t="s">
        <v>19</v>
      </c>
      <c r="B214" s="16" t="s">
        <v>11</v>
      </c>
      <c r="C214" s="17" t="s">
        <v>69</v>
      </c>
      <c r="D214" s="17" t="s">
        <v>345</v>
      </c>
      <c r="E214" s="17" t="s">
        <v>14</v>
      </c>
      <c r="F214" s="33">
        <f>(9900-9820)/9900</f>
        <v>8.0808080808080808E-3</v>
      </c>
      <c r="G214" s="33">
        <f>(10310-10300)/10310</f>
        <v>9.6993210475266732E-4</v>
      </c>
    </row>
    <row r="215" spans="1:7" ht="15" customHeight="1" x14ac:dyDescent="0.25">
      <c r="A215" s="19"/>
      <c r="B215" s="20" t="s">
        <v>15</v>
      </c>
      <c r="C215" s="21">
        <v>-1.815875882946516E-2</v>
      </c>
      <c r="D215" s="21">
        <v>9.9667286998574856E-3</v>
      </c>
      <c r="E215" s="22"/>
    </row>
    <row r="216" spans="1:7" ht="15" customHeight="1" x14ac:dyDescent="0.25">
      <c r="A216" s="8" t="s">
        <v>22</v>
      </c>
      <c r="B216" s="16" t="s">
        <v>11</v>
      </c>
      <c r="C216" s="17" t="s">
        <v>101</v>
      </c>
      <c r="D216" s="17" t="s">
        <v>346</v>
      </c>
      <c r="E216" s="17" t="s">
        <v>14</v>
      </c>
    </row>
    <row r="217" spans="1:7" x14ac:dyDescent="0.25">
      <c r="A217" s="19"/>
      <c r="B217" s="20" t="s">
        <v>15</v>
      </c>
      <c r="C217" s="21">
        <v>0.37578180975338404</v>
      </c>
      <c r="D217" s="21">
        <v>9.9385111117586966E-2</v>
      </c>
      <c r="E217" s="22"/>
    </row>
    <row r="218" spans="1:7" ht="35.25" customHeight="1" x14ac:dyDescent="0.25">
      <c r="A218" s="90" t="s">
        <v>25</v>
      </c>
      <c r="B218" s="90"/>
      <c r="C218" s="90"/>
      <c r="D218" s="90"/>
      <c r="E218" s="90"/>
    </row>
    <row r="219" spans="1:7" ht="15" customHeight="1" x14ac:dyDescent="0.25">
      <c r="A219" s="5" t="s">
        <v>26</v>
      </c>
    </row>
    <row r="220" spans="1:7" ht="15" customHeight="1" x14ac:dyDescent="0.25">
      <c r="A220" s="5" t="s">
        <v>49</v>
      </c>
    </row>
    <row r="221" spans="1:7" x14ac:dyDescent="0.25">
      <c r="A221" s="5" t="s">
        <v>347</v>
      </c>
    </row>
    <row r="222" spans="1:7" ht="15" customHeight="1" x14ac:dyDescent="0.25">
      <c r="A222" s="5" t="s">
        <v>333</v>
      </c>
    </row>
    <row r="223" spans="1:7" ht="15" customHeight="1" x14ac:dyDescent="0.25">
      <c r="A223" s="5" t="s">
        <v>51</v>
      </c>
    </row>
    <row r="224" spans="1:7" ht="15" customHeight="1" x14ac:dyDescent="0.25">
      <c r="A224" s="91" t="s">
        <v>31</v>
      </c>
      <c r="B224" s="92"/>
      <c r="C224" s="92"/>
      <c r="D224" s="93"/>
      <c r="E224" s="28" t="b">
        <v>1</v>
      </c>
      <c r="F224" s="34" t="s">
        <v>105</v>
      </c>
    </row>
    <row r="225" spans="1:5" x14ac:dyDescent="0.25">
      <c r="A225" s="94" t="s">
        <v>32</v>
      </c>
      <c r="B225" s="94"/>
      <c r="C225" s="94"/>
      <c r="D225" s="94"/>
      <c r="E225" s="94"/>
    </row>
    <row r="226" spans="1:5" ht="15" customHeight="1" x14ac:dyDescent="0.25">
      <c r="A226" s="29" t="s">
        <v>33</v>
      </c>
      <c r="B226" s="29" t="s">
        <v>34</v>
      </c>
      <c r="C226" s="29" t="s">
        <v>35</v>
      </c>
      <c r="D226" s="30" t="s">
        <v>0</v>
      </c>
      <c r="E226" s="30" t="s">
        <v>1</v>
      </c>
    </row>
    <row r="227" spans="1:5" x14ac:dyDescent="0.25">
      <c r="A227" s="31" t="s">
        <v>36</v>
      </c>
      <c r="B227" s="24">
        <v>43182</v>
      </c>
      <c r="C227" s="24">
        <v>45016</v>
      </c>
      <c r="D227" s="25">
        <v>0.14766772835621303</v>
      </c>
      <c r="E227" s="32">
        <v>4</v>
      </c>
    </row>
    <row r="228" spans="1:5" x14ac:dyDescent="0.25">
      <c r="A228" s="31" t="s">
        <v>37</v>
      </c>
      <c r="B228" s="24">
        <v>43154</v>
      </c>
      <c r="C228" s="24">
        <v>44981</v>
      </c>
      <c r="D228" s="25">
        <v>0.14790460952742887</v>
      </c>
      <c r="E228" s="32">
        <v>4</v>
      </c>
    </row>
    <row r="229" spans="1:5" x14ac:dyDescent="0.25">
      <c r="A229" s="23" t="s">
        <v>38</v>
      </c>
      <c r="B229" s="24">
        <v>43126</v>
      </c>
      <c r="C229" s="24">
        <v>44953</v>
      </c>
      <c r="D229" s="25">
        <v>0.14822741107076723</v>
      </c>
      <c r="E229" s="32">
        <v>4</v>
      </c>
    </row>
    <row r="230" spans="1:5" x14ac:dyDescent="0.25">
      <c r="A230" s="23" t="s">
        <v>39</v>
      </c>
      <c r="B230" s="24">
        <v>43098</v>
      </c>
      <c r="C230" s="24">
        <v>44925</v>
      </c>
      <c r="D230" s="25">
        <v>0.14797917483434578</v>
      </c>
      <c r="E230" s="32">
        <v>4</v>
      </c>
    </row>
    <row r="231" spans="1:5" x14ac:dyDescent="0.25">
      <c r="A231" s="23" t="s">
        <v>40</v>
      </c>
      <c r="B231" s="24">
        <v>43063</v>
      </c>
      <c r="C231" s="24">
        <v>44890</v>
      </c>
      <c r="D231" s="25">
        <v>0.14789127478002434</v>
      </c>
      <c r="E231" s="32">
        <v>4</v>
      </c>
    </row>
    <row r="233" spans="1:5" x14ac:dyDescent="0.25">
      <c r="A233" s="102" t="s">
        <v>116</v>
      </c>
      <c r="B233" s="103"/>
      <c r="C233" s="103"/>
      <c r="D233" s="103"/>
      <c r="E233" s="103"/>
    </row>
    <row r="234" spans="1:5" ht="15" customHeight="1" x14ac:dyDescent="0.25">
      <c r="A234" s="1" t="s">
        <v>74</v>
      </c>
      <c r="B234" s="2"/>
      <c r="C234" s="107" t="s">
        <v>3</v>
      </c>
      <c r="D234" s="107" t="s">
        <v>75</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76</v>
      </c>
      <c r="C237" s="10"/>
      <c r="D237" s="11"/>
      <c r="E237" s="11"/>
    </row>
    <row r="238" spans="1:5" x14ac:dyDescent="0.25">
      <c r="A238" s="12"/>
      <c r="B238" s="13" t="s">
        <v>9</v>
      </c>
      <c r="C238" s="14"/>
      <c r="D238" s="15"/>
      <c r="E238" s="15"/>
    </row>
    <row r="239" spans="1:5" x14ac:dyDescent="0.25">
      <c r="A239" s="8" t="s">
        <v>10</v>
      </c>
      <c r="B239" s="16" t="s">
        <v>11</v>
      </c>
      <c r="C239" s="17" t="s">
        <v>106</v>
      </c>
      <c r="D239" s="18" t="s">
        <v>107</v>
      </c>
      <c r="E239" s="17" t="s">
        <v>14</v>
      </c>
    </row>
    <row r="240" spans="1:5" x14ac:dyDescent="0.25">
      <c r="A240" s="19"/>
      <c r="B240" s="20" t="s">
        <v>15</v>
      </c>
      <c r="C240" s="21">
        <v>-0.7927927868131559</v>
      </c>
      <c r="D240" s="21">
        <v>-0.27990291271133338</v>
      </c>
      <c r="E240" s="22"/>
    </row>
    <row r="241" spans="1:7" x14ac:dyDescent="0.25">
      <c r="A241" s="8" t="s">
        <v>16</v>
      </c>
      <c r="B241" s="16" t="s">
        <v>11</v>
      </c>
      <c r="C241" s="17" t="s">
        <v>108</v>
      </c>
      <c r="D241" s="17" t="s">
        <v>348</v>
      </c>
      <c r="E241" s="17" t="s">
        <v>14</v>
      </c>
    </row>
    <row r="242" spans="1:7" x14ac:dyDescent="0.25">
      <c r="A242" s="19"/>
      <c r="B242" s="20" t="s">
        <v>15</v>
      </c>
      <c r="C242" s="21">
        <v>-0.32728281718066421</v>
      </c>
      <c r="D242" s="21">
        <v>-3.8311434040290693E-2</v>
      </c>
      <c r="E242" s="22"/>
    </row>
    <row r="243" spans="1:7" x14ac:dyDescent="0.25">
      <c r="A243" s="8" t="s">
        <v>19</v>
      </c>
      <c r="B243" s="16" t="s">
        <v>11</v>
      </c>
      <c r="C243" s="17" t="s">
        <v>349</v>
      </c>
      <c r="D243" s="17" t="s">
        <v>350</v>
      </c>
      <c r="E243" s="17" t="s">
        <v>14</v>
      </c>
      <c r="F243" s="33">
        <f>(11180-11100)/11390</f>
        <v>7.0237050043898156E-3</v>
      </c>
      <c r="G243" s="33">
        <f>(14910-14640)/14910</f>
        <v>1.8108651911468814E-2</v>
      </c>
    </row>
    <row r="244" spans="1:7" x14ac:dyDescent="0.25">
      <c r="A244" s="19"/>
      <c r="B244" s="20" t="s">
        <v>15</v>
      </c>
      <c r="C244" s="21">
        <v>0.10973068147110054</v>
      </c>
      <c r="D244" s="21">
        <v>7.922164523758024E-2</v>
      </c>
      <c r="E244" s="22"/>
    </row>
    <row r="245" spans="1:7" x14ac:dyDescent="0.25">
      <c r="A245" s="8" t="s">
        <v>22</v>
      </c>
      <c r="B245" s="16" t="s">
        <v>11</v>
      </c>
      <c r="C245" s="17" t="s">
        <v>112</v>
      </c>
      <c r="D245" s="17" t="s">
        <v>113</v>
      </c>
      <c r="E245" s="17" t="s">
        <v>14</v>
      </c>
    </row>
    <row r="246" spans="1:7" x14ac:dyDescent="0.25">
      <c r="A246" s="19"/>
      <c r="B246" s="20" t="s">
        <v>15</v>
      </c>
      <c r="C246" s="21">
        <v>1.0786521931687743</v>
      </c>
      <c r="D246" s="21">
        <v>0.21357726864154336</v>
      </c>
      <c r="E246" s="22"/>
    </row>
    <row r="247" spans="1:7" ht="33.75" customHeight="1" x14ac:dyDescent="0.25">
      <c r="A247" s="90" t="s">
        <v>25</v>
      </c>
      <c r="B247" s="90"/>
      <c r="C247" s="90"/>
      <c r="D247" s="90"/>
      <c r="E247" s="90"/>
    </row>
    <row r="248" spans="1:7" x14ac:dyDescent="0.25">
      <c r="A248" s="5" t="s">
        <v>26</v>
      </c>
    </row>
    <row r="249" spans="1:7" x14ac:dyDescent="0.25">
      <c r="A249" s="5" t="s">
        <v>343</v>
      </c>
    </row>
    <row r="250" spans="1:7" x14ac:dyDescent="0.25">
      <c r="A250" s="5" t="s">
        <v>351</v>
      </c>
    </row>
    <row r="251" spans="1:7" x14ac:dyDescent="0.25">
      <c r="A251" s="5" t="s">
        <v>115</v>
      </c>
    </row>
    <row r="252" spans="1:7" ht="24" customHeight="1" x14ac:dyDescent="0.25">
      <c r="A252" s="113" t="s">
        <v>30</v>
      </c>
      <c r="B252" s="113"/>
      <c r="C252" s="113"/>
      <c r="D252" s="113"/>
      <c r="E252" s="113"/>
    </row>
    <row r="253" spans="1:7" ht="15" customHeight="1" x14ac:dyDescent="0.25">
      <c r="A253" s="91" t="s">
        <v>31</v>
      </c>
      <c r="B253" s="92"/>
      <c r="C253" s="92"/>
      <c r="D253" s="93"/>
      <c r="E253" s="28" t="b">
        <v>1</v>
      </c>
      <c r="F253" s="34" t="s">
        <v>105</v>
      </c>
    </row>
    <row r="254" spans="1:7" x14ac:dyDescent="0.25">
      <c r="A254" s="94" t="s">
        <v>32</v>
      </c>
      <c r="B254" s="94"/>
      <c r="C254" s="94"/>
      <c r="D254" s="94"/>
      <c r="E254" s="94"/>
    </row>
    <row r="255" spans="1:7" x14ac:dyDescent="0.25">
      <c r="A255" s="29" t="s">
        <v>33</v>
      </c>
      <c r="B255" s="29" t="s">
        <v>34</v>
      </c>
      <c r="C255" s="29" t="s">
        <v>35</v>
      </c>
      <c r="D255" s="30" t="s">
        <v>0</v>
      </c>
      <c r="E255" s="30" t="s">
        <v>1</v>
      </c>
    </row>
    <row r="256" spans="1:7" x14ac:dyDescent="0.25">
      <c r="A256" s="31" t="s">
        <v>36</v>
      </c>
      <c r="B256" s="24">
        <v>43188</v>
      </c>
      <c r="C256" s="24">
        <v>45016</v>
      </c>
      <c r="D256" s="25">
        <v>0.17225030449676665</v>
      </c>
      <c r="E256" s="32">
        <v>4</v>
      </c>
    </row>
    <row r="257" spans="1:7" x14ac:dyDescent="0.25">
      <c r="A257" s="31" t="s">
        <v>37</v>
      </c>
      <c r="B257" s="24">
        <v>43159</v>
      </c>
      <c r="C257" s="24">
        <v>44985</v>
      </c>
      <c r="D257" s="25">
        <v>0.17181873845575776</v>
      </c>
      <c r="E257" s="32">
        <v>4</v>
      </c>
    </row>
    <row r="258" spans="1:7" x14ac:dyDescent="0.25">
      <c r="A258" s="23" t="s">
        <v>38</v>
      </c>
      <c r="B258" s="24">
        <v>43131</v>
      </c>
      <c r="C258" s="24">
        <v>44957</v>
      </c>
      <c r="D258" s="25">
        <v>0.17260852894709308</v>
      </c>
      <c r="E258" s="32">
        <v>4</v>
      </c>
    </row>
    <row r="259" spans="1:7" x14ac:dyDescent="0.25">
      <c r="A259" s="23" t="s">
        <v>39</v>
      </c>
      <c r="B259" s="24">
        <v>43098</v>
      </c>
      <c r="C259" s="24">
        <v>44925</v>
      </c>
      <c r="D259" s="25">
        <v>0.17246744407660408</v>
      </c>
      <c r="E259" s="32">
        <v>4</v>
      </c>
    </row>
    <row r="260" spans="1:7" x14ac:dyDescent="0.25">
      <c r="A260" s="23" t="s">
        <v>40</v>
      </c>
      <c r="B260" s="24">
        <v>43069</v>
      </c>
      <c r="C260" s="24">
        <v>44895</v>
      </c>
      <c r="D260" s="25">
        <v>0.17216464528616041</v>
      </c>
      <c r="E260" s="32">
        <v>4</v>
      </c>
    </row>
    <row r="262" spans="1:7" x14ac:dyDescent="0.25">
      <c r="A262" s="102" t="s">
        <v>127</v>
      </c>
      <c r="B262" s="103"/>
      <c r="C262" s="103"/>
      <c r="D262" s="103"/>
      <c r="E262" s="103"/>
    </row>
    <row r="263" spans="1:7" ht="15" customHeight="1" x14ac:dyDescent="0.25">
      <c r="A263" s="1" t="s">
        <v>74</v>
      </c>
      <c r="B263" s="2"/>
      <c r="C263" s="107" t="s">
        <v>3</v>
      </c>
      <c r="D263" s="107" t="s">
        <v>75</v>
      </c>
      <c r="E263" s="107"/>
    </row>
    <row r="264" spans="1:7" x14ac:dyDescent="0.25">
      <c r="A264" s="3" t="s">
        <v>5</v>
      </c>
      <c r="B264" s="4"/>
      <c r="C264" s="108"/>
      <c r="D264" s="108"/>
      <c r="E264" s="108"/>
    </row>
    <row r="265" spans="1:7" x14ac:dyDescent="0.25">
      <c r="A265" s="6" t="s">
        <v>6</v>
      </c>
      <c r="B265" s="7"/>
      <c r="C265" s="109"/>
      <c r="D265" s="109"/>
      <c r="E265" s="109"/>
    </row>
    <row r="266" spans="1:7" x14ac:dyDescent="0.25">
      <c r="A266" s="8" t="s">
        <v>7</v>
      </c>
      <c r="B266" s="9" t="s">
        <v>76</v>
      </c>
      <c r="C266" s="10"/>
      <c r="D266" s="11"/>
      <c r="E266" s="11"/>
    </row>
    <row r="267" spans="1:7" x14ac:dyDescent="0.25">
      <c r="A267" s="12"/>
      <c r="B267" s="13" t="s">
        <v>9</v>
      </c>
      <c r="C267" s="14"/>
      <c r="D267" s="15"/>
      <c r="E267" s="15"/>
    </row>
    <row r="268" spans="1:7" x14ac:dyDescent="0.25">
      <c r="A268" s="8" t="s">
        <v>10</v>
      </c>
      <c r="B268" s="16" t="s">
        <v>11</v>
      </c>
      <c r="C268" s="17" t="s">
        <v>117</v>
      </c>
      <c r="D268" s="18" t="s">
        <v>118</v>
      </c>
      <c r="E268" s="17" t="s">
        <v>14</v>
      </c>
    </row>
    <row r="269" spans="1:7" x14ac:dyDescent="0.25">
      <c r="A269" s="19"/>
      <c r="B269" s="20" t="s">
        <v>15</v>
      </c>
      <c r="C269" s="21">
        <v>-0.87177237146249231</v>
      </c>
      <c r="D269" s="21">
        <v>-0.32231755328351619</v>
      </c>
      <c r="E269" s="22"/>
    </row>
    <row r="270" spans="1:7" x14ac:dyDescent="0.25">
      <c r="A270" s="8" t="s">
        <v>16</v>
      </c>
      <c r="B270" s="16" t="s">
        <v>11</v>
      </c>
      <c r="C270" s="17" t="s">
        <v>119</v>
      </c>
      <c r="D270" s="17" t="s">
        <v>120</v>
      </c>
      <c r="E270" s="17" t="s">
        <v>14</v>
      </c>
    </row>
    <row r="271" spans="1:7" x14ac:dyDescent="0.25">
      <c r="A271" s="19"/>
      <c r="B271" s="20" t="s">
        <v>15</v>
      </c>
      <c r="C271" s="21">
        <v>-0.35109702057223935</v>
      </c>
      <c r="D271" s="21">
        <v>-9.0910378288848404E-2</v>
      </c>
      <c r="E271" s="22"/>
    </row>
    <row r="272" spans="1:7" x14ac:dyDescent="0.25">
      <c r="A272" s="8" t="s">
        <v>19</v>
      </c>
      <c r="B272" s="16" t="s">
        <v>11</v>
      </c>
      <c r="C272" s="17" t="s">
        <v>352</v>
      </c>
      <c r="D272" s="17" t="s">
        <v>353</v>
      </c>
      <c r="E272" s="17" t="s">
        <v>14</v>
      </c>
      <c r="F272" s="33">
        <f>(10080-10130)/10080</f>
        <v>-4.96031746031746E-3</v>
      </c>
      <c r="G272" s="33">
        <f>(10560-10490)/10560</f>
        <v>6.628787878787879E-3</v>
      </c>
    </row>
    <row r="273" spans="1:6" x14ac:dyDescent="0.25">
      <c r="A273" s="19"/>
      <c r="B273" s="20" t="s">
        <v>15</v>
      </c>
      <c r="C273" s="21">
        <v>2.8389294926913777E-3</v>
      </c>
      <c r="D273" s="21">
        <v>9.5986103708198822E-3</v>
      </c>
      <c r="E273" s="22"/>
    </row>
    <row r="274" spans="1:6" x14ac:dyDescent="0.25">
      <c r="A274" s="8" t="s">
        <v>22</v>
      </c>
      <c r="B274" s="16" t="s">
        <v>11</v>
      </c>
      <c r="C274" s="17" t="s">
        <v>123</v>
      </c>
      <c r="D274" s="17" t="s">
        <v>302</v>
      </c>
      <c r="E274" s="17" t="s">
        <v>14</v>
      </c>
    </row>
    <row r="275" spans="1:6" x14ac:dyDescent="0.25">
      <c r="A275" s="19"/>
      <c r="B275" s="20" t="s">
        <v>15</v>
      </c>
      <c r="C275" s="21">
        <v>0.59567629485593065</v>
      </c>
      <c r="D275" s="21">
        <v>9.6301635343674308E-2</v>
      </c>
      <c r="E275" s="22"/>
    </row>
    <row r="276" spans="1:6" ht="35.25" customHeight="1" x14ac:dyDescent="0.25">
      <c r="A276" s="90" t="s">
        <v>25</v>
      </c>
      <c r="B276" s="90"/>
      <c r="C276" s="90"/>
      <c r="D276" s="90"/>
      <c r="E276" s="90"/>
    </row>
    <row r="277" spans="1:6" x14ac:dyDescent="0.25">
      <c r="A277" s="5" t="s">
        <v>26</v>
      </c>
    </row>
    <row r="278" spans="1:6" x14ac:dyDescent="0.25">
      <c r="A278" s="5" t="s">
        <v>85</v>
      </c>
    </row>
    <row r="279" spans="1:6" x14ac:dyDescent="0.25">
      <c r="A279" s="5" t="s">
        <v>354</v>
      </c>
    </row>
    <row r="280" spans="1:6" x14ac:dyDescent="0.25">
      <c r="A280" s="5" t="s">
        <v>115</v>
      </c>
    </row>
    <row r="281" spans="1:6" ht="26.25" customHeight="1" x14ac:dyDescent="0.25">
      <c r="A281" s="113" t="s">
        <v>30</v>
      </c>
      <c r="B281" s="113"/>
      <c r="C281" s="113"/>
      <c r="D281" s="113"/>
      <c r="E281" s="113"/>
    </row>
    <row r="282" spans="1:6" ht="15" customHeight="1" x14ac:dyDescent="0.25">
      <c r="A282" s="91" t="s">
        <v>31</v>
      </c>
      <c r="B282" s="92"/>
      <c r="C282" s="92"/>
      <c r="D282" s="93"/>
      <c r="E282" s="28" t="b">
        <v>1</v>
      </c>
      <c r="F282" s="34" t="s">
        <v>105</v>
      </c>
    </row>
    <row r="283" spans="1:6" x14ac:dyDescent="0.25">
      <c r="A283" s="94" t="s">
        <v>32</v>
      </c>
      <c r="B283" s="94"/>
      <c r="C283" s="94"/>
      <c r="D283" s="94"/>
      <c r="E283" s="94"/>
    </row>
    <row r="284" spans="1:6" x14ac:dyDescent="0.25">
      <c r="A284" s="29" t="s">
        <v>33</v>
      </c>
      <c r="B284" s="29" t="s">
        <v>34</v>
      </c>
      <c r="C284" s="29" t="s">
        <v>35</v>
      </c>
      <c r="D284" s="30" t="s">
        <v>0</v>
      </c>
      <c r="E284" s="30" t="s">
        <v>1</v>
      </c>
    </row>
    <row r="285" spans="1:6" x14ac:dyDescent="0.25">
      <c r="A285" s="31" t="s">
        <v>36</v>
      </c>
      <c r="B285" s="24">
        <v>43188</v>
      </c>
      <c r="C285" s="24">
        <v>45016</v>
      </c>
      <c r="D285" s="25">
        <v>0.20821071664822099</v>
      </c>
      <c r="E285" s="32">
        <v>5</v>
      </c>
    </row>
    <row r="286" spans="1:6" x14ac:dyDescent="0.25">
      <c r="A286" s="31" t="s">
        <v>37</v>
      </c>
      <c r="B286" s="24">
        <v>43159</v>
      </c>
      <c r="C286" s="24">
        <v>44985</v>
      </c>
      <c r="D286" s="25">
        <v>0.2072724790383102</v>
      </c>
      <c r="E286" s="32">
        <v>5</v>
      </c>
    </row>
    <row r="287" spans="1:6" x14ac:dyDescent="0.25">
      <c r="A287" s="23" t="s">
        <v>38</v>
      </c>
      <c r="B287" s="24">
        <v>43131</v>
      </c>
      <c r="C287" s="24">
        <v>44957</v>
      </c>
      <c r="D287" s="25">
        <v>0.20739629311627003</v>
      </c>
      <c r="E287" s="32">
        <v>5</v>
      </c>
    </row>
    <row r="288" spans="1:6" x14ac:dyDescent="0.25">
      <c r="A288" s="23" t="s">
        <v>39</v>
      </c>
      <c r="B288" s="24">
        <v>43098</v>
      </c>
      <c r="C288" s="24">
        <v>44925</v>
      </c>
      <c r="D288" s="25">
        <v>0.20677811267506932</v>
      </c>
      <c r="E288" s="32">
        <v>5</v>
      </c>
    </row>
    <row r="289" spans="1:7" x14ac:dyDescent="0.25">
      <c r="A289" s="23" t="s">
        <v>40</v>
      </c>
      <c r="B289" s="24">
        <v>43069</v>
      </c>
      <c r="C289" s="24">
        <v>44895</v>
      </c>
      <c r="D289" s="25">
        <v>0.2057554010649599</v>
      </c>
      <c r="E289" s="32">
        <v>5</v>
      </c>
    </row>
    <row r="291" spans="1:7" x14ac:dyDescent="0.25">
      <c r="A291" s="102" t="s">
        <v>141</v>
      </c>
      <c r="B291" s="103"/>
      <c r="C291" s="103"/>
      <c r="D291" s="103"/>
      <c r="E291" s="103"/>
    </row>
    <row r="292" spans="1:7" ht="15" customHeight="1" x14ac:dyDescent="0.25">
      <c r="A292" s="1" t="s">
        <v>128</v>
      </c>
      <c r="B292" s="2"/>
      <c r="C292" s="107" t="s">
        <v>3</v>
      </c>
      <c r="D292" s="107" t="s">
        <v>129</v>
      </c>
      <c r="E292" s="107"/>
    </row>
    <row r="293" spans="1:7" x14ac:dyDescent="0.25">
      <c r="A293" s="3" t="s">
        <v>5</v>
      </c>
      <c r="B293" s="4"/>
      <c r="C293" s="108"/>
      <c r="D293" s="108"/>
      <c r="E293" s="108"/>
    </row>
    <row r="294" spans="1:7" x14ac:dyDescent="0.25">
      <c r="A294" s="6" t="s">
        <v>6</v>
      </c>
      <c r="B294" s="7"/>
      <c r="C294" s="109"/>
      <c r="D294" s="109"/>
      <c r="E294" s="109"/>
    </row>
    <row r="295" spans="1:7" x14ac:dyDescent="0.25">
      <c r="A295" s="8" t="s">
        <v>7</v>
      </c>
      <c r="B295" s="9" t="s">
        <v>130</v>
      </c>
      <c r="C295" s="10"/>
      <c r="D295" s="11"/>
      <c r="E295" s="11"/>
    </row>
    <row r="296" spans="1:7" x14ac:dyDescent="0.25">
      <c r="A296" s="12"/>
      <c r="B296" s="13" t="s">
        <v>9</v>
      </c>
      <c r="C296" s="14"/>
      <c r="D296" s="15"/>
      <c r="E296" s="15"/>
    </row>
    <row r="297" spans="1:7" x14ac:dyDescent="0.25">
      <c r="A297" s="8" t="s">
        <v>10</v>
      </c>
      <c r="B297" s="16" t="s">
        <v>11</v>
      </c>
      <c r="C297" s="17" t="s">
        <v>67</v>
      </c>
      <c r="D297" s="18" t="s">
        <v>131</v>
      </c>
      <c r="E297" s="17" t="s">
        <v>14</v>
      </c>
    </row>
    <row r="298" spans="1:7" x14ac:dyDescent="0.25">
      <c r="A298" s="19"/>
      <c r="B298" s="20" t="s">
        <v>15</v>
      </c>
      <c r="C298" s="21">
        <v>-0.25488127648595937</v>
      </c>
      <c r="D298" s="21">
        <v>-8.7764540651542933E-2</v>
      </c>
      <c r="E298" s="22"/>
    </row>
    <row r="299" spans="1:7" x14ac:dyDescent="0.25">
      <c r="A299" s="8" t="s">
        <v>16</v>
      </c>
      <c r="B299" s="16" t="s">
        <v>11</v>
      </c>
      <c r="C299" s="17" t="s">
        <v>132</v>
      </c>
      <c r="D299" s="17" t="s">
        <v>133</v>
      </c>
      <c r="E299" s="17" t="s">
        <v>14</v>
      </c>
    </row>
    <row r="300" spans="1:7" x14ac:dyDescent="0.25">
      <c r="A300" s="19"/>
      <c r="B300" s="20" t="s">
        <v>15</v>
      </c>
      <c r="C300" s="21">
        <v>-5.5390874106651999E-2</v>
      </c>
      <c r="D300" s="21">
        <v>-2.73541368948228E-2</v>
      </c>
      <c r="E300" s="22"/>
    </row>
    <row r="301" spans="1:7" x14ac:dyDescent="0.25">
      <c r="A301" s="8" t="s">
        <v>19</v>
      </c>
      <c r="B301" s="16" t="s">
        <v>11</v>
      </c>
      <c r="C301" s="17" t="s">
        <v>355</v>
      </c>
      <c r="D301" s="17" t="s">
        <v>21</v>
      </c>
      <c r="E301" s="17" t="s">
        <v>14</v>
      </c>
      <c r="F301" s="33">
        <f>(10010-10000)/10010</f>
        <v>9.99000999000999E-4</v>
      </c>
      <c r="G301" s="33">
        <f>(10130-10120)/10130</f>
        <v>9.871668311944718E-4</v>
      </c>
    </row>
    <row r="302" spans="1:7" x14ac:dyDescent="0.25">
      <c r="A302" s="19"/>
      <c r="B302" s="20" t="s">
        <v>15</v>
      </c>
      <c r="C302" s="21">
        <v>-1.9626558491914192E-4</v>
      </c>
      <c r="D302" s="21">
        <v>5.815864339442145E-3</v>
      </c>
      <c r="E302" s="22"/>
    </row>
    <row r="303" spans="1:7" x14ac:dyDescent="0.25">
      <c r="A303" s="8" t="s">
        <v>22</v>
      </c>
      <c r="B303" s="16" t="s">
        <v>11</v>
      </c>
      <c r="C303" s="17" t="s">
        <v>136</v>
      </c>
      <c r="D303" s="17" t="s">
        <v>137</v>
      </c>
      <c r="E303" s="17" t="s">
        <v>14</v>
      </c>
    </row>
    <row r="304" spans="1:7" x14ac:dyDescent="0.25">
      <c r="A304" s="19"/>
      <c r="B304" s="20" t="s">
        <v>15</v>
      </c>
      <c r="C304" s="21">
        <v>6.0768910808723042E-2</v>
      </c>
      <c r="D304" s="21">
        <v>3.2275509174063854E-2</v>
      </c>
      <c r="E304" s="22"/>
    </row>
    <row r="305" spans="1:6" ht="34.5" customHeight="1" x14ac:dyDescent="0.25">
      <c r="A305" s="90" t="s">
        <v>25</v>
      </c>
      <c r="B305" s="90"/>
      <c r="C305" s="90"/>
      <c r="D305" s="90"/>
      <c r="E305" s="90"/>
    </row>
    <row r="306" spans="1:6" x14ac:dyDescent="0.25">
      <c r="A306" s="5" t="s">
        <v>26</v>
      </c>
    </row>
    <row r="307" spans="1:6" x14ac:dyDescent="0.25">
      <c r="A307" s="5" t="s">
        <v>138</v>
      </c>
    </row>
    <row r="308" spans="1:6" x14ac:dyDescent="0.25">
      <c r="A308" s="5" t="s">
        <v>356</v>
      </c>
    </row>
    <row r="309" spans="1:6" x14ac:dyDescent="0.25">
      <c r="A309" s="5" t="s">
        <v>140</v>
      </c>
    </row>
    <row r="310" spans="1:6" x14ac:dyDescent="0.25">
      <c r="A310" s="5" t="s">
        <v>51</v>
      </c>
    </row>
    <row r="311" spans="1:6" ht="15" customHeight="1" x14ac:dyDescent="0.25">
      <c r="A311" s="91" t="s">
        <v>31</v>
      </c>
      <c r="B311" s="92"/>
      <c r="C311" s="92"/>
      <c r="D311" s="93"/>
      <c r="E311" s="28" t="b">
        <v>1</v>
      </c>
      <c r="F311" s="34" t="s">
        <v>105</v>
      </c>
    </row>
    <row r="312" spans="1:6" x14ac:dyDescent="0.25">
      <c r="A312" s="94" t="s">
        <v>32</v>
      </c>
      <c r="B312" s="94"/>
      <c r="C312" s="94"/>
      <c r="D312" s="94"/>
      <c r="E312" s="94"/>
    </row>
    <row r="313" spans="1:6" x14ac:dyDescent="0.25">
      <c r="A313" s="29" t="s">
        <v>33</v>
      </c>
      <c r="B313" s="29" t="s">
        <v>34</v>
      </c>
      <c r="C313" s="29" t="s">
        <v>35</v>
      </c>
      <c r="D313" s="30" t="s">
        <v>0</v>
      </c>
      <c r="E313" s="30" t="s">
        <v>1</v>
      </c>
    </row>
    <row r="314" spans="1:6" x14ac:dyDescent="0.25">
      <c r="A314" s="31" t="s">
        <v>36</v>
      </c>
      <c r="B314" s="24">
        <v>43182</v>
      </c>
      <c r="C314" s="24">
        <v>45016</v>
      </c>
      <c r="D314" s="25">
        <v>2.6742212745389179E-2</v>
      </c>
      <c r="E314" s="32">
        <v>2</v>
      </c>
    </row>
    <row r="315" spans="1:6" x14ac:dyDescent="0.25">
      <c r="A315" s="31" t="s">
        <v>37</v>
      </c>
      <c r="B315" s="24">
        <v>43154</v>
      </c>
      <c r="C315" s="24">
        <v>44981</v>
      </c>
      <c r="D315" s="25">
        <v>2.6783135724308998E-2</v>
      </c>
      <c r="E315" s="32">
        <v>2</v>
      </c>
    </row>
    <row r="316" spans="1:6" x14ac:dyDescent="0.25">
      <c r="A316" s="23" t="s">
        <v>38</v>
      </c>
      <c r="B316" s="24">
        <v>43126</v>
      </c>
      <c r="C316" s="24">
        <v>44953</v>
      </c>
      <c r="D316" s="25">
        <v>2.6740755395303604E-2</v>
      </c>
      <c r="E316" s="32">
        <v>2</v>
      </c>
    </row>
    <row r="317" spans="1:6" x14ac:dyDescent="0.25">
      <c r="A317" s="23" t="s">
        <v>39</v>
      </c>
      <c r="B317" s="24">
        <v>43098</v>
      </c>
      <c r="C317" s="24">
        <v>44925</v>
      </c>
      <c r="D317" s="25">
        <v>2.6710786807214677E-2</v>
      </c>
      <c r="E317" s="32">
        <v>2</v>
      </c>
    </row>
    <row r="318" spans="1:6" x14ac:dyDescent="0.25">
      <c r="A318" s="23" t="s">
        <v>40</v>
      </c>
      <c r="B318" s="24">
        <v>43063</v>
      </c>
      <c r="C318" s="24">
        <v>44890</v>
      </c>
      <c r="D318" s="25">
        <v>2.6681842748086815E-2</v>
      </c>
      <c r="E318" s="32">
        <v>2</v>
      </c>
    </row>
    <row r="320" spans="1:6" x14ac:dyDescent="0.25">
      <c r="A320" s="102" t="s">
        <v>151</v>
      </c>
      <c r="B320" s="103"/>
      <c r="C320" s="103"/>
      <c r="D320" s="103"/>
      <c r="E320" s="103"/>
    </row>
    <row r="321" spans="1:7" ht="15" customHeight="1" x14ac:dyDescent="0.25">
      <c r="A321" s="1" t="s">
        <v>74</v>
      </c>
      <c r="B321" s="2"/>
      <c r="C321" s="107" t="s">
        <v>3</v>
      </c>
      <c r="D321" s="107" t="s">
        <v>75</v>
      </c>
      <c r="E321" s="107"/>
    </row>
    <row r="322" spans="1:7" x14ac:dyDescent="0.25">
      <c r="A322" s="3" t="s">
        <v>5</v>
      </c>
      <c r="B322" s="4"/>
      <c r="C322" s="108"/>
      <c r="D322" s="108"/>
      <c r="E322" s="108"/>
    </row>
    <row r="323" spans="1:7" x14ac:dyDescent="0.25">
      <c r="A323" s="6" t="s">
        <v>6</v>
      </c>
      <c r="B323" s="7"/>
      <c r="C323" s="109"/>
      <c r="D323" s="109"/>
      <c r="E323" s="109"/>
    </row>
    <row r="324" spans="1:7" x14ac:dyDescent="0.25">
      <c r="A324" s="8" t="s">
        <v>7</v>
      </c>
      <c r="B324" s="9" t="s">
        <v>76</v>
      </c>
      <c r="C324" s="10"/>
      <c r="D324" s="11"/>
      <c r="E324" s="11"/>
    </row>
    <row r="325" spans="1:7" x14ac:dyDescent="0.25">
      <c r="A325" s="12"/>
      <c r="B325" s="13" t="s">
        <v>9</v>
      </c>
      <c r="C325" s="14"/>
      <c r="D325" s="15"/>
      <c r="E325" s="15"/>
    </row>
    <row r="326" spans="1:7" x14ac:dyDescent="0.25">
      <c r="A326" s="8" t="s">
        <v>10</v>
      </c>
      <c r="B326" s="16" t="s">
        <v>11</v>
      </c>
      <c r="C326" s="17" t="s">
        <v>142</v>
      </c>
      <c r="D326" s="18" t="s">
        <v>305</v>
      </c>
      <c r="E326" s="17" t="s">
        <v>14</v>
      </c>
    </row>
    <row r="327" spans="1:7" x14ac:dyDescent="0.25">
      <c r="A327" s="19"/>
      <c r="B327" s="20" t="s">
        <v>15</v>
      </c>
      <c r="C327" s="21">
        <v>-0.56434248744351834</v>
      </c>
      <c r="D327" s="21">
        <v>-0.18408878497836212</v>
      </c>
      <c r="E327" s="22"/>
    </row>
    <row r="328" spans="1:7" x14ac:dyDescent="0.25">
      <c r="A328" s="8" t="s">
        <v>16</v>
      </c>
      <c r="B328" s="16" t="s">
        <v>11</v>
      </c>
      <c r="C328" s="17" t="s">
        <v>144</v>
      </c>
      <c r="D328" s="17" t="s">
        <v>357</v>
      </c>
      <c r="E328" s="17" t="s">
        <v>14</v>
      </c>
    </row>
    <row r="329" spans="1:7" x14ac:dyDescent="0.25">
      <c r="A329" s="19"/>
      <c r="B329" s="20" t="s">
        <v>15</v>
      </c>
      <c r="C329" s="21">
        <v>-0.19285172253831806</v>
      </c>
      <c r="D329" s="21">
        <v>-2.1472000364107791E-2</v>
      </c>
      <c r="E329" s="22"/>
    </row>
    <row r="330" spans="1:7" x14ac:dyDescent="0.25">
      <c r="A330" s="8" t="s">
        <v>19</v>
      </c>
      <c r="B330" s="16" t="s">
        <v>11</v>
      </c>
      <c r="C330" s="17" t="s">
        <v>358</v>
      </c>
      <c r="D330" s="17" t="s">
        <v>359</v>
      </c>
      <c r="E330" s="17" t="s">
        <v>14</v>
      </c>
      <c r="F330" s="33">
        <f>(10730-10710)/10730</f>
        <v>1.863932898415657E-3</v>
      </c>
      <c r="G330" s="33">
        <f>(15760-15650)/15760</f>
        <v>6.9796954314720813E-3</v>
      </c>
    </row>
    <row r="331" spans="1:7" x14ac:dyDescent="0.25">
      <c r="A331" s="19"/>
      <c r="B331" s="20" t="s">
        <v>15</v>
      </c>
      <c r="C331" s="21">
        <v>7.1263014669777025E-2</v>
      </c>
      <c r="D331" s="21">
        <v>9.3672972591714254E-2</v>
      </c>
      <c r="E331" s="22"/>
    </row>
    <row r="332" spans="1:7" x14ac:dyDescent="0.25">
      <c r="A332" s="8" t="s">
        <v>22</v>
      </c>
      <c r="B332" s="16" t="s">
        <v>11</v>
      </c>
      <c r="C332" s="17" t="s">
        <v>148</v>
      </c>
      <c r="D332" s="17" t="s">
        <v>149</v>
      </c>
      <c r="E332" s="17" t="s">
        <v>14</v>
      </c>
    </row>
    <row r="333" spans="1:7" x14ac:dyDescent="0.25">
      <c r="A333" s="19"/>
      <c r="B333" s="20" t="s">
        <v>15</v>
      </c>
      <c r="C333" s="21">
        <v>0.53675078348145733</v>
      </c>
      <c r="D333" s="21">
        <v>0.14482330262176579</v>
      </c>
      <c r="E333" s="22"/>
    </row>
    <row r="334" spans="1:7" ht="36.75" customHeight="1" x14ac:dyDescent="0.25">
      <c r="A334" s="90" t="s">
        <v>25</v>
      </c>
      <c r="B334" s="90"/>
      <c r="C334" s="90"/>
      <c r="D334" s="90"/>
      <c r="E334" s="90"/>
    </row>
    <row r="335" spans="1:7" x14ac:dyDescent="0.25">
      <c r="A335" s="5" t="s">
        <v>26</v>
      </c>
    </row>
    <row r="336" spans="1:7" x14ac:dyDescent="0.25">
      <c r="A336" s="5" t="s">
        <v>343</v>
      </c>
    </row>
    <row r="337" spans="1:6" x14ac:dyDescent="0.25">
      <c r="A337" s="5" t="s">
        <v>250</v>
      </c>
    </row>
    <row r="338" spans="1:6" x14ac:dyDescent="0.25">
      <c r="A338" s="5" t="s">
        <v>150</v>
      </c>
    </row>
    <row r="339" spans="1:6" ht="27.75" customHeight="1" x14ac:dyDescent="0.25">
      <c r="A339" s="113" t="s">
        <v>30</v>
      </c>
      <c r="B339" s="113"/>
      <c r="C339" s="113"/>
      <c r="D339" s="113"/>
      <c r="E339" s="113"/>
    </row>
    <row r="340" spans="1:6" ht="15" customHeight="1" x14ac:dyDescent="0.25">
      <c r="A340" s="91" t="s">
        <v>31</v>
      </c>
      <c r="B340" s="92"/>
      <c r="C340" s="92"/>
      <c r="D340" s="93"/>
      <c r="E340" s="28" t="b">
        <v>1</v>
      </c>
      <c r="F340" s="34" t="s">
        <v>105</v>
      </c>
    </row>
    <row r="341" spans="1:6" x14ac:dyDescent="0.25">
      <c r="A341" s="94" t="s">
        <v>32</v>
      </c>
      <c r="B341" s="94"/>
      <c r="C341" s="94"/>
      <c r="D341" s="94"/>
      <c r="E341" s="94"/>
    </row>
    <row r="342" spans="1:6" x14ac:dyDescent="0.25">
      <c r="A342" s="29" t="s">
        <v>33</v>
      </c>
      <c r="B342" s="29" t="s">
        <v>34</v>
      </c>
      <c r="C342" s="29" t="s">
        <v>35</v>
      </c>
      <c r="D342" s="30" t="s">
        <v>0</v>
      </c>
      <c r="E342" s="30" t="s">
        <v>1</v>
      </c>
    </row>
    <row r="343" spans="1:6" x14ac:dyDescent="0.25">
      <c r="A343" s="31" t="s">
        <v>36</v>
      </c>
      <c r="B343" s="24">
        <v>43910</v>
      </c>
      <c r="C343" s="24">
        <v>45016</v>
      </c>
      <c r="D343" s="25">
        <v>0.17535693881362138</v>
      </c>
      <c r="E343" s="32">
        <v>4</v>
      </c>
    </row>
    <row r="344" spans="1:6" x14ac:dyDescent="0.25">
      <c r="A344" s="31" t="s">
        <v>37</v>
      </c>
      <c r="B344" s="24">
        <v>43910</v>
      </c>
      <c r="C344" s="24">
        <v>44985</v>
      </c>
      <c r="D344" s="25">
        <v>0.175645736569224</v>
      </c>
      <c r="E344" s="32">
        <v>4</v>
      </c>
    </row>
    <row r="345" spans="1:6" x14ac:dyDescent="0.25">
      <c r="A345" s="23" t="s">
        <v>38</v>
      </c>
      <c r="B345" s="24">
        <v>43910</v>
      </c>
      <c r="C345" s="24">
        <v>44957</v>
      </c>
      <c r="D345" s="25">
        <v>0.17666931468596081</v>
      </c>
      <c r="E345" s="32">
        <v>4</v>
      </c>
    </row>
    <row r="346" spans="1:6" x14ac:dyDescent="0.25">
      <c r="A346" s="23" t="s">
        <v>39</v>
      </c>
      <c r="B346" s="24">
        <v>43910</v>
      </c>
      <c r="C346" s="24">
        <v>44925</v>
      </c>
      <c r="D346" s="25">
        <v>0.17771411332721862</v>
      </c>
      <c r="E346" s="32">
        <v>4</v>
      </c>
    </row>
    <row r="347" spans="1:6" x14ac:dyDescent="0.25">
      <c r="A347" s="23" t="s">
        <v>40</v>
      </c>
      <c r="B347" s="24">
        <v>43910</v>
      </c>
      <c r="C347" s="24">
        <v>44895</v>
      </c>
      <c r="D347" s="25">
        <v>0.17870222487620868</v>
      </c>
      <c r="E347" s="32">
        <v>4</v>
      </c>
    </row>
    <row r="349" spans="1:6" x14ac:dyDescent="0.25">
      <c r="A349" s="102" t="s">
        <v>162</v>
      </c>
      <c r="B349" s="103"/>
      <c r="C349" s="103"/>
      <c r="D349" s="103"/>
      <c r="E349" s="103"/>
    </row>
    <row r="350" spans="1:6" ht="15" customHeight="1" x14ac:dyDescent="0.25">
      <c r="A350" s="1" t="s">
        <v>2</v>
      </c>
      <c r="B350" s="2"/>
      <c r="C350" s="107" t="s">
        <v>3</v>
      </c>
      <c r="D350" s="107" t="s">
        <v>4</v>
      </c>
      <c r="E350" s="107"/>
    </row>
    <row r="351" spans="1:6" x14ac:dyDescent="0.25">
      <c r="A351" s="3" t="s">
        <v>5</v>
      </c>
      <c r="B351" s="4"/>
      <c r="C351" s="108"/>
      <c r="D351" s="108"/>
      <c r="E351" s="108"/>
    </row>
    <row r="352" spans="1:6" x14ac:dyDescent="0.25">
      <c r="A352" s="6" t="s">
        <v>6</v>
      </c>
      <c r="B352" s="7"/>
      <c r="C352" s="109"/>
      <c r="D352" s="109"/>
      <c r="E352" s="109"/>
    </row>
    <row r="353" spans="1:7" x14ac:dyDescent="0.25">
      <c r="A353" s="8" t="s">
        <v>7</v>
      </c>
      <c r="B353" s="9" t="s">
        <v>8</v>
      </c>
      <c r="C353" s="10"/>
      <c r="D353" s="11"/>
      <c r="E353" s="11"/>
    </row>
    <row r="354" spans="1:7" x14ac:dyDescent="0.25">
      <c r="A354" s="12"/>
      <c r="B354" s="13" t="s">
        <v>9</v>
      </c>
      <c r="C354" s="14"/>
      <c r="D354" s="15"/>
      <c r="E354" s="15"/>
    </row>
    <row r="355" spans="1:7" x14ac:dyDescent="0.25">
      <c r="A355" s="8" t="s">
        <v>10</v>
      </c>
      <c r="B355" s="16" t="s">
        <v>11</v>
      </c>
      <c r="C355" s="17" t="s">
        <v>152</v>
      </c>
      <c r="D355" s="18" t="s">
        <v>153</v>
      </c>
      <c r="E355" s="17" t="s">
        <v>14</v>
      </c>
    </row>
    <row r="356" spans="1:7" x14ac:dyDescent="0.25">
      <c r="A356" s="19"/>
      <c r="B356" s="20" t="s">
        <v>15</v>
      </c>
      <c r="C356" s="21">
        <v>-0.62399419984131321</v>
      </c>
      <c r="D356" s="21">
        <v>-0.24115067324055517</v>
      </c>
      <c r="E356" s="22"/>
    </row>
    <row r="357" spans="1:7" x14ac:dyDescent="0.25">
      <c r="A357" s="8" t="s">
        <v>16</v>
      </c>
      <c r="B357" s="16" t="s">
        <v>11</v>
      </c>
      <c r="C357" s="17" t="s">
        <v>154</v>
      </c>
      <c r="D357" s="17" t="s">
        <v>155</v>
      </c>
      <c r="E357" s="17" t="s">
        <v>14</v>
      </c>
    </row>
    <row r="358" spans="1:7" x14ac:dyDescent="0.25">
      <c r="A358" s="19"/>
      <c r="B358" s="20" t="s">
        <v>15</v>
      </c>
      <c r="C358" s="21">
        <v>-0.16338537083643567</v>
      </c>
      <c r="D358" s="21">
        <v>-5.4926864259024044E-2</v>
      </c>
      <c r="E358" s="22"/>
    </row>
    <row r="359" spans="1:7" x14ac:dyDescent="0.25">
      <c r="A359" s="8" t="s">
        <v>19</v>
      </c>
      <c r="B359" s="16" t="s">
        <v>11</v>
      </c>
      <c r="C359" s="17" t="s">
        <v>360</v>
      </c>
      <c r="D359" s="17" t="s">
        <v>361</v>
      </c>
      <c r="E359" s="17" t="s">
        <v>14</v>
      </c>
      <c r="F359" s="33">
        <f>(9830-9790)/9830</f>
        <v>4.0691759918616479E-3</v>
      </c>
      <c r="G359" s="33">
        <f>(10260-10220)/10260</f>
        <v>3.8986354775828458E-3</v>
      </c>
    </row>
    <row r="360" spans="1:7" x14ac:dyDescent="0.25">
      <c r="A360" s="19"/>
      <c r="B360" s="20" t="s">
        <v>15</v>
      </c>
      <c r="C360" s="21">
        <v>-2.1369905590737814E-2</v>
      </c>
      <c r="D360" s="21">
        <v>7.343692287589576E-3</v>
      </c>
      <c r="E360" s="22"/>
    </row>
    <row r="361" spans="1:7" x14ac:dyDescent="0.25">
      <c r="A361" s="8" t="s">
        <v>22</v>
      </c>
      <c r="B361" s="16" t="s">
        <v>11</v>
      </c>
      <c r="C361" s="17" t="s">
        <v>158</v>
      </c>
      <c r="D361" s="17" t="s">
        <v>362</v>
      </c>
      <c r="E361" s="17" t="s">
        <v>14</v>
      </c>
    </row>
    <row r="362" spans="1:7" x14ac:dyDescent="0.25">
      <c r="A362" s="19"/>
      <c r="B362" s="20" t="s">
        <v>15</v>
      </c>
      <c r="C362" s="21">
        <v>0.22688072543591775</v>
      </c>
      <c r="D362" s="21">
        <v>4.9716160016590738E-2</v>
      </c>
      <c r="E362" s="22"/>
    </row>
    <row r="363" spans="1:7" ht="36" customHeight="1" x14ac:dyDescent="0.25">
      <c r="A363" s="90" t="s">
        <v>25</v>
      </c>
      <c r="B363" s="90"/>
      <c r="C363" s="90"/>
      <c r="D363" s="90"/>
      <c r="E363" s="90"/>
    </row>
    <row r="364" spans="1:7" x14ac:dyDescent="0.25">
      <c r="A364" s="5" t="s">
        <v>26</v>
      </c>
    </row>
    <row r="365" spans="1:7" x14ac:dyDescent="0.25">
      <c r="A365" s="5" t="s">
        <v>49</v>
      </c>
    </row>
    <row r="366" spans="1:7" x14ac:dyDescent="0.25">
      <c r="A366" s="5" t="s">
        <v>363</v>
      </c>
    </row>
    <row r="367" spans="1:7" x14ac:dyDescent="0.25">
      <c r="A367" s="5" t="s">
        <v>333</v>
      </c>
    </row>
    <row r="368" spans="1:7" ht="26.25" customHeight="1" x14ac:dyDescent="0.25">
      <c r="A368" s="113" t="s">
        <v>30</v>
      </c>
      <c r="B368" s="113"/>
      <c r="C368" s="113"/>
      <c r="D368" s="113"/>
      <c r="E368" s="113"/>
    </row>
    <row r="369" spans="1:6" ht="15" customHeight="1" x14ac:dyDescent="0.25">
      <c r="A369" s="91" t="s">
        <v>31</v>
      </c>
      <c r="B369" s="92"/>
      <c r="C369" s="92"/>
      <c r="D369" s="93"/>
      <c r="E369" s="28" t="b">
        <v>1</v>
      </c>
      <c r="F369" s="34" t="s">
        <v>105</v>
      </c>
    </row>
    <row r="370" spans="1:6" x14ac:dyDescent="0.25">
      <c r="A370" s="94" t="s">
        <v>32</v>
      </c>
      <c r="B370" s="94"/>
      <c r="C370" s="94"/>
      <c r="D370" s="94"/>
      <c r="E370" s="94"/>
    </row>
    <row r="371" spans="1:6" x14ac:dyDescent="0.25">
      <c r="A371" s="29" t="s">
        <v>33</v>
      </c>
      <c r="B371" s="29" t="s">
        <v>34</v>
      </c>
      <c r="C371" s="29" t="s">
        <v>35</v>
      </c>
      <c r="D371" s="30" t="s">
        <v>0</v>
      </c>
      <c r="E371" s="30" t="s">
        <v>1</v>
      </c>
    </row>
    <row r="372" spans="1:6" x14ac:dyDescent="0.25">
      <c r="A372" s="31" t="s">
        <v>36</v>
      </c>
      <c r="B372" s="24">
        <v>43182</v>
      </c>
      <c r="C372" s="24">
        <v>45016</v>
      </c>
      <c r="D372" s="25">
        <v>8.3078185115603165E-2</v>
      </c>
      <c r="E372" s="32">
        <v>3</v>
      </c>
    </row>
    <row r="373" spans="1:6" x14ac:dyDescent="0.25">
      <c r="A373" s="31" t="s">
        <v>37</v>
      </c>
      <c r="B373" s="24">
        <v>43154</v>
      </c>
      <c r="C373" s="24">
        <v>44981</v>
      </c>
      <c r="D373" s="25">
        <v>8.3080065106412873E-2</v>
      </c>
      <c r="E373" s="32">
        <v>3</v>
      </c>
    </row>
    <row r="374" spans="1:6" x14ac:dyDescent="0.25">
      <c r="A374" s="23" t="s">
        <v>38</v>
      </c>
      <c r="B374" s="24">
        <v>43126</v>
      </c>
      <c r="C374" s="24">
        <v>44953</v>
      </c>
      <c r="D374" s="25">
        <v>8.3123806841202658E-2</v>
      </c>
      <c r="E374" s="32">
        <v>3</v>
      </c>
    </row>
    <row r="375" spans="1:6" x14ac:dyDescent="0.25">
      <c r="A375" s="23" t="s">
        <v>39</v>
      </c>
      <c r="B375" s="24">
        <v>43098</v>
      </c>
      <c r="C375" s="24">
        <v>44925</v>
      </c>
      <c r="D375" s="25">
        <v>8.3151484465690109E-2</v>
      </c>
      <c r="E375" s="32">
        <v>3</v>
      </c>
    </row>
    <row r="376" spans="1:6" x14ac:dyDescent="0.25">
      <c r="A376" s="23" t="s">
        <v>40</v>
      </c>
      <c r="B376" s="24">
        <v>43063</v>
      </c>
      <c r="C376" s="24">
        <v>44890</v>
      </c>
      <c r="D376" s="25">
        <v>8.3183142587139741E-2</v>
      </c>
      <c r="E376" s="32">
        <v>3</v>
      </c>
    </row>
    <row r="378" spans="1:6" x14ac:dyDescent="0.25">
      <c r="A378" s="102" t="s">
        <v>171</v>
      </c>
      <c r="B378" s="103"/>
      <c r="C378" s="103"/>
      <c r="D378" s="103"/>
      <c r="E378" s="103"/>
    </row>
    <row r="379" spans="1:6" ht="15" customHeight="1" x14ac:dyDescent="0.25">
      <c r="A379" s="1" t="s">
        <v>2</v>
      </c>
      <c r="B379" s="2"/>
      <c r="C379" s="107" t="s">
        <v>3</v>
      </c>
      <c r="D379" s="107" t="s">
        <v>4</v>
      </c>
      <c r="E379" s="107"/>
    </row>
    <row r="380" spans="1:6" x14ac:dyDescent="0.25">
      <c r="A380" s="3" t="s">
        <v>5</v>
      </c>
      <c r="B380" s="4"/>
      <c r="C380" s="108"/>
      <c r="D380" s="108"/>
      <c r="E380" s="108"/>
    </row>
    <row r="381" spans="1:6" x14ac:dyDescent="0.25">
      <c r="A381" s="6" t="s">
        <v>6</v>
      </c>
      <c r="B381" s="7"/>
      <c r="C381" s="109"/>
      <c r="D381" s="109"/>
      <c r="E381" s="109"/>
    </row>
    <row r="382" spans="1:6" x14ac:dyDescent="0.25">
      <c r="A382" s="8" t="s">
        <v>7</v>
      </c>
      <c r="B382" s="9" t="s">
        <v>8</v>
      </c>
      <c r="C382" s="10"/>
      <c r="D382" s="11"/>
      <c r="E382" s="11"/>
    </row>
    <row r="383" spans="1:6" x14ac:dyDescent="0.25">
      <c r="A383" s="12"/>
      <c r="B383" s="13" t="s">
        <v>9</v>
      </c>
      <c r="C383" s="14"/>
      <c r="D383" s="15"/>
      <c r="E383" s="15"/>
    </row>
    <row r="384" spans="1:6" x14ac:dyDescent="0.25">
      <c r="A384" s="8" t="s">
        <v>10</v>
      </c>
      <c r="B384" s="16" t="s">
        <v>11</v>
      </c>
      <c r="C384" s="17" t="s">
        <v>314</v>
      </c>
      <c r="D384" s="18" t="s">
        <v>164</v>
      </c>
      <c r="E384" s="17" t="s">
        <v>14</v>
      </c>
    </row>
    <row r="385" spans="1:7" x14ac:dyDescent="0.25">
      <c r="A385" s="19"/>
      <c r="B385" s="20" t="s">
        <v>15</v>
      </c>
      <c r="C385" s="21">
        <v>-0.76127461905631011</v>
      </c>
      <c r="D385" s="21">
        <v>-0.35381088101923508</v>
      </c>
      <c r="E385" s="22"/>
    </row>
    <row r="386" spans="1:7" x14ac:dyDescent="0.25">
      <c r="A386" s="8" t="s">
        <v>16</v>
      </c>
      <c r="B386" s="16" t="s">
        <v>11</v>
      </c>
      <c r="C386" s="17" t="s">
        <v>165</v>
      </c>
      <c r="D386" s="17" t="s">
        <v>166</v>
      </c>
      <c r="E386" s="17" t="s">
        <v>14</v>
      </c>
    </row>
    <row r="387" spans="1:7" x14ac:dyDescent="0.25">
      <c r="A387" s="19"/>
      <c r="B387" s="20" t="s">
        <v>15</v>
      </c>
      <c r="C387" s="21">
        <v>-0.25788074385122972</v>
      </c>
      <c r="D387" s="21">
        <v>-0.1037057625357376</v>
      </c>
      <c r="E387" s="22"/>
    </row>
    <row r="388" spans="1:7" x14ac:dyDescent="0.25">
      <c r="A388" s="8" t="s">
        <v>19</v>
      </c>
      <c r="B388" s="16" t="s">
        <v>11</v>
      </c>
      <c r="C388" s="17" t="s">
        <v>206</v>
      </c>
      <c r="D388" s="17" t="s">
        <v>364</v>
      </c>
      <c r="E388" s="17" t="s">
        <v>14</v>
      </c>
      <c r="F388" s="33">
        <f>(10210-10170)/10210</f>
        <v>3.9177277179236044E-3</v>
      </c>
      <c r="G388" s="33">
        <f>(11060-11030)/11060</f>
        <v>2.7124773960216998E-3</v>
      </c>
    </row>
    <row r="389" spans="1:7" x14ac:dyDescent="0.25">
      <c r="A389" s="19"/>
      <c r="B389" s="20" t="s">
        <v>15</v>
      </c>
      <c r="C389" s="21">
        <v>1.7244289513537403E-2</v>
      </c>
      <c r="D389" s="21">
        <v>3.3266637895635665E-2</v>
      </c>
      <c r="E389" s="22"/>
    </row>
    <row r="390" spans="1:7" x14ac:dyDescent="0.25">
      <c r="A390" s="8" t="s">
        <v>22</v>
      </c>
      <c r="B390" s="16" t="s">
        <v>11</v>
      </c>
      <c r="C390" s="17" t="s">
        <v>169</v>
      </c>
      <c r="D390" s="17" t="s">
        <v>365</v>
      </c>
      <c r="E390" s="17" t="s">
        <v>14</v>
      </c>
    </row>
    <row r="391" spans="1:7" x14ac:dyDescent="0.25">
      <c r="A391" s="19"/>
      <c r="B391" s="20" t="s">
        <v>15</v>
      </c>
      <c r="C391" s="21">
        <v>0.46172516556291399</v>
      </c>
      <c r="D391" s="21">
        <v>0.14466023392912475</v>
      </c>
      <c r="E391" s="22"/>
    </row>
    <row r="392" spans="1:7" ht="36.75" customHeight="1" x14ac:dyDescent="0.25">
      <c r="A392" s="90" t="s">
        <v>25</v>
      </c>
      <c r="B392" s="90"/>
      <c r="C392" s="90"/>
      <c r="D392" s="90"/>
      <c r="E392" s="90"/>
    </row>
    <row r="393" spans="1:7" x14ac:dyDescent="0.25">
      <c r="A393" s="5" t="s">
        <v>26</v>
      </c>
    </row>
    <row r="394" spans="1:7" x14ac:dyDescent="0.25">
      <c r="A394" s="5" t="s">
        <v>49</v>
      </c>
    </row>
    <row r="395" spans="1:7" x14ac:dyDescent="0.25">
      <c r="A395" s="5" t="s">
        <v>366</v>
      </c>
    </row>
    <row r="396" spans="1:7" x14ac:dyDescent="0.25">
      <c r="A396" s="5" t="s">
        <v>333</v>
      </c>
    </row>
    <row r="397" spans="1:7" x14ac:dyDescent="0.25">
      <c r="A397" s="5" t="s">
        <v>51</v>
      </c>
    </row>
    <row r="398" spans="1:7" ht="15" customHeight="1" x14ac:dyDescent="0.25">
      <c r="A398" s="91" t="s">
        <v>31</v>
      </c>
      <c r="B398" s="92"/>
      <c r="C398" s="92"/>
      <c r="D398" s="93"/>
      <c r="E398" s="28" t="b">
        <v>1</v>
      </c>
      <c r="F398" s="34" t="s">
        <v>105</v>
      </c>
    </row>
    <row r="399" spans="1:7" x14ac:dyDescent="0.25">
      <c r="A399" s="94" t="s">
        <v>32</v>
      </c>
      <c r="B399" s="94"/>
      <c r="C399" s="94"/>
      <c r="D399" s="94"/>
      <c r="E399" s="94"/>
    </row>
    <row r="400" spans="1:7" x14ac:dyDescent="0.25">
      <c r="A400" s="29" t="s">
        <v>33</v>
      </c>
      <c r="B400" s="29" t="s">
        <v>34</v>
      </c>
      <c r="C400" s="29" t="s">
        <v>35</v>
      </c>
      <c r="D400" s="30" t="s">
        <v>0</v>
      </c>
      <c r="E400" s="30" t="s">
        <v>1</v>
      </c>
    </row>
    <row r="401" spans="1:5" x14ac:dyDescent="0.25">
      <c r="A401" s="31" t="s">
        <v>36</v>
      </c>
      <c r="B401" s="24">
        <v>43186</v>
      </c>
      <c r="C401" s="24">
        <v>45013</v>
      </c>
      <c r="D401" s="25">
        <v>0.15322476428801929</v>
      </c>
      <c r="E401" s="32">
        <v>4</v>
      </c>
    </row>
    <row r="402" spans="1:5" x14ac:dyDescent="0.25">
      <c r="A402" s="31" t="s">
        <v>37</v>
      </c>
      <c r="B402" s="24">
        <v>43158</v>
      </c>
      <c r="C402" s="24">
        <v>44985</v>
      </c>
      <c r="D402" s="25">
        <v>0.15343625511870559</v>
      </c>
      <c r="E402" s="32">
        <v>4</v>
      </c>
    </row>
    <row r="403" spans="1:5" x14ac:dyDescent="0.25">
      <c r="A403" s="23" t="s">
        <v>38</v>
      </c>
      <c r="B403" s="24">
        <v>43130</v>
      </c>
      <c r="C403" s="24">
        <v>44957</v>
      </c>
      <c r="D403" s="25">
        <v>0.15438641306227471</v>
      </c>
      <c r="E403" s="32">
        <v>4</v>
      </c>
    </row>
    <row r="404" spans="1:5" x14ac:dyDescent="0.25">
      <c r="A404" s="23" t="s">
        <v>39</v>
      </c>
      <c r="B404" s="24">
        <v>43096</v>
      </c>
      <c r="C404" s="24">
        <v>44922</v>
      </c>
      <c r="D404" s="25">
        <v>0.15414658099876702</v>
      </c>
      <c r="E404" s="32">
        <v>4</v>
      </c>
    </row>
    <row r="405" spans="1:5" x14ac:dyDescent="0.25">
      <c r="A405" s="23" t="s">
        <v>40</v>
      </c>
      <c r="B405" s="24">
        <v>43067</v>
      </c>
      <c r="C405" s="24">
        <v>44894</v>
      </c>
      <c r="D405" s="25">
        <v>0.15374734903107717</v>
      </c>
      <c r="E405" s="32">
        <v>4</v>
      </c>
    </row>
    <row r="407" spans="1:5" x14ac:dyDescent="0.25">
      <c r="A407" s="102" t="s">
        <v>180</v>
      </c>
      <c r="B407" s="103"/>
      <c r="C407" s="103"/>
      <c r="D407" s="103"/>
      <c r="E407" s="103"/>
    </row>
    <row r="408" spans="1:5" ht="15" customHeight="1" x14ac:dyDescent="0.25">
      <c r="A408" s="1" t="s">
        <v>2</v>
      </c>
      <c r="B408" s="2"/>
      <c r="C408" s="107" t="s">
        <v>3</v>
      </c>
      <c r="D408" s="107" t="s">
        <v>4</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8</v>
      </c>
      <c r="C411" s="10"/>
      <c r="D411" s="11"/>
      <c r="E411" s="11"/>
    </row>
    <row r="412" spans="1:5" x14ac:dyDescent="0.25">
      <c r="A412" s="12"/>
      <c r="B412" s="13" t="s">
        <v>9</v>
      </c>
      <c r="C412" s="14"/>
      <c r="D412" s="15"/>
      <c r="E412" s="15"/>
    </row>
    <row r="413" spans="1:5" x14ac:dyDescent="0.25">
      <c r="A413" s="8" t="s">
        <v>10</v>
      </c>
      <c r="B413" s="16" t="s">
        <v>11</v>
      </c>
      <c r="C413" s="17" t="s">
        <v>367</v>
      </c>
      <c r="D413" s="18" t="s">
        <v>173</v>
      </c>
      <c r="E413" s="17" t="s">
        <v>14</v>
      </c>
    </row>
    <row r="414" spans="1:5" x14ac:dyDescent="0.25">
      <c r="A414" s="19"/>
      <c r="B414" s="20" t="s">
        <v>15</v>
      </c>
      <c r="C414" s="21">
        <v>-0.74361741613457988</v>
      </c>
      <c r="D414" s="21">
        <v>-0.33715469327495284</v>
      </c>
      <c r="E414" s="22"/>
    </row>
    <row r="415" spans="1:5" x14ac:dyDescent="0.25">
      <c r="A415" s="8" t="s">
        <v>16</v>
      </c>
      <c r="B415" s="16" t="s">
        <v>11</v>
      </c>
      <c r="C415" s="17" t="s">
        <v>80</v>
      </c>
      <c r="D415" s="17" t="s">
        <v>67</v>
      </c>
      <c r="E415" s="17" t="s">
        <v>14</v>
      </c>
    </row>
    <row r="416" spans="1:5" x14ac:dyDescent="0.25">
      <c r="A416" s="19"/>
      <c r="B416" s="20" t="s">
        <v>15</v>
      </c>
      <c r="C416" s="21">
        <v>-0.245335006663705</v>
      </c>
      <c r="D416" s="21">
        <v>-9.3654023087861415E-2</v>
      </c>
      <c r="E416" s="22"/>
    </row>
    <row r="417" spans="1:7" x14ac:dyDescent="0.25">
      <c r="A417" s="8" t="s">
        <v>19</v>
      </c>
      <c r="B417" s="16" t="s">
        <v>11</v>
      </c>
      <c r="C417" s="17" t="s">
        <v>368</v>
      </c>
      <c r="D417" s="17" t="s">
        <v>369</v>
      </c>
      <c r="E417" s="17" t="s">
        <v>14</v>
      </c>
      <c r="F417" s="33">
        <f>(10290-10230)/10290</f>
        <v>5.8309037900874635E-3</v>
      </c>
      <c r="G417" s="33">
        <f>(11180-11120)/11180</f>
        <v>5.3667262969588547E-3</v>
      </c>
    </row>
    <row r="418" spans="1:7" x14ac:dyDescent="0.25">
      <c r="A418" s="19"/>
      <c r="B418" s="20" t="s">
        <v>15</v>
      </c>
      <c r="C418" s="21">
        <v>2.3040094107732223E-2</v>
      </c>
      <c r="D418" s="21">
        <v>3.6142337957007165E-2</v>
      </c>
      <c r="E418" s="22"/>
    </row>
    <row r="419" spans="1:7" x14ac:dyDescent="0.25">
      <c r="A419" s="8" t="s">
        <v>22</v>
      </c>
      <c r="B419" s="16" t="s">
        <v>11</v>
      </c>
      <c r="C419" s="17" t="s">
        <v>176</v>
      </c>
      <c r="D419" s="17" t="s">
        <v>111</v>
      </c>
      <c r="E419" s="17" t="s">
        <v>14</v>
      </c>
    </row>
    <row r="420" spans="1:7" x14ac:dyDescent="0.25">
      <c r="A420" s="19"/>
      <c r="B420" s="20" t="s">
        <v>15</v>
      </c>
      <c r="C420" s="21">
        <v>0.44704777872965362</v>
      </c>
      <c r="D420" s="21">
        <v>0.14538954911026725</v>
      </c>
      <c r="E420" s="22"/>
    </row>
    <row r="421" spans="1:7" ht="34.5" customHeight="1" x14ac:dyDescent="0.25">
      <c r="A421" s="90" t="s">
        <v>25</v>
      </c>
      <c r="B421" s="90"/>
      <c r="C421" s="90"/>
      <c r="D421" s="90"/>
      <c r="E421" s="90"/>
    </row>
    <row r="422" spans="1:7" x14ac:dyDescent="0.25">
      <c r="A422" s="5" t="s">
        <v>26</v>
      </c>
    </row>
    <row r="423" spans="1:7" x14ac:dyDescent="0.25">
      <c r="A423" s="5" t="s">
        <v>49</v>
      </c>
    </row>
    <row r="424" spans="1:7" x14ac:dyDescent="0.25">
      <c r="A424" s="5" t="s">
        <v>233</v>
      </c>
    </row>
    <row r="425" spans="1:7" x14ac:dyDescent="0.25">
      <c r="A425" s="5" t="s">
        <v>333</v>
      </c>
    </row>
    <row r="426" spans="1:7" x14ac:dyDescent="0.25">
      <c r="A426" s="5" t="s">
        <v>51</v>
      </c>
    </row>
    <row r="427" spans="1:7" ht="15" customHeight="1" x14ac:dyDescent="0.25">
      <c r="A427" s="91" t="s">
        <v>31</v>
      </c>
      <c r="B427" s="92"/>
      <c r="C427" s="92"/>
      <c r="D427" s="93"/>
      <c r="E427" s="28" t="b">
        <v>1</v>
      </c>
      <c r="F427" s="34" t="s">
        <v>105</v>
      </c>
    </row>
    <row r="428" spans="1:7" x14ac:dyDescent="0.25">
      <c r="A428" s="94" t="s">
        <v>32</v>
      </c>
      <c r="B428" s="94"/>
      <c r="C428" s="94"/>
      <c r="D428" s="94"/>
      <c r="E428" s="94"/>
    </row>
    <row r="429" spans="1:7" x14ac:dyDescent="0.25">
      <c r="A429" s="29" t="s">
        <v>33</v>
      </c>
      <c r="B429" s="29" t="s">
        <v>34</v>
      </c>
      <c r="C429" s="29" t="s">
        <v>35</v>
      </c>
      <c r="D429" s="30" t="s">
        <v>0</v>
      </c>
      <c r="E429" s="30" t="s">
        <v>1</v>
      </c>
    </row>
    <row r="430" spans="1:7" x14ac:dyDescent="0.25">
      <c r="A430" s="31" t="s">
        <v>36</v>
      </c>
      <c r="B430" s="24">
        <v>43186</v>
      </c>
      <c r="C430" s="24">
        <v>45013</v>
      </c>
      <c r="D430" s="25">
        <v>0.14597821517035178</v>
      </c>
      <c r="E430" s="32">
        <v>4</v>
      </c>
    </row>
    <row r="431" spans="1:7" x14ac:dyDescent="0.25">
      <c r="A431" s="31" t="s">
        <v>37</v>
      </c>
      <c r="B431" s="24">
        <v>43158</v>
      </c>
      <c r="C431" s="24">
        <v>44985</v>
      </c>
      <c r="D431" s="25">
        <v>0.14627557576239927</v>
      </c>
      <c r="E431" s="32">
        <v>4</v>
      </c>
    </row>
    <row r="432" spans="1:7" x14ac:dyDescent="0.25">
      <c r="A432" s="23" t="s">
        <v>38</v>
      </c>
      <c r="B432" s="24">
        <v>43130</v>
      </c>
      <c r="C432" s="24">
        <v>44957</v>
      </c>
      <c r="D432" s="25">
        <v>0.14731431464430364</v>
      </c>
      <c r="E432" s="32">
        <v>4</v>
      </c>
    </row>
    <row r="433" spans="1:7" x14ac:dyDescent="0.25">
      <c r="A433" s="23" t="s">
        <v>39</v>
      </c>
      <c r="B433" s="24">
        <v>43096</v>
      </c>
      <c r="C433" s="24">
        <v>44922</v>
      </c>
      <c r="D433" s="25">
        <v>0.14713116278792804</v>
      </c>
      <c r="E433" s="32">
        <v>4</v>
      </c>
    </row>
    <row r="434" spans="1:7" x14ac:dyDescent="0.25">
      <c r="A434" s="23" t="s">
        <v>40</v>
      </c>
      <c r="B434" s="24">
        <v>43067</v>
      </c>
      <c r="C434" s="24">
        <v>44894</v>
      </c>
      <c r="D434" s="25">
        <v>0.14669527507241395</v>
      </c>
      <c r="E434" s="32">
        <v>4</v>
      </c>
    </row>
    <row r="436" spans="1:7" x14ac:dyDescent="0.25">
      <c r="A436" s="102" t="s">
        <v>189</v>
      </c>
      <c r="B436" s="103"/>
      <c r="C436" s="103"/>
      <c r="D436" s="103"/>
      <c r="E436" s="103"/>
    </row>
    <row r="437" spans="1:7" ht="15" customHeight="1" x14ac:dyDescent="0.25">
      <c r="A437" s="1" t="s">
        <v>128</v>
      </c>
      <c r="B437" s="2"/>
      <c r="C437" s="107" t="s">
        <v>3</v>
      </c>
      <c r="D437" s="107" t="s">
        <v>129</v>
      </c>
      <c r="E437" s="107"/>
    </row>
    <row r="438" spans="1:7" x14ac:dyDescent="0.25">
      <c r="A438" s="3" t="s">
        <v>5</v>
      </c>
      <c r="B438" s="4"/>
      <c r="C438" s="108"/>
      <c r="D438" s="108"/>
      <c r="E438" s="108"/>
    </row>
    <row r="439" spans="1:7" x14ac:dyDescent="0.25">
      <c r="A439" s="6" t="s">
        <v>6</v>
      </c>
      <c r="B439" s="7"/>
      <c r="C439" s="109"/>
      <c r="D439" s="109"/>
      <c r="E439" s="109"/>
    </row>
    <row r="440" spans="1:7" x14ac:dyDescent="0.25">
      <c r="A440" s="8" t="s">
        <v>7</v>
      </c>
      <c r="B440" s="9" t="s">
        <v>130</v>
      </c>
      <c r="C440" s="10"/>
      <c r="D440" s="11"/>
      <c r="E440" s="11"/>
    </row>
    <row r="441" spans="1:7" x14ac:dyDescent="0.25">
      <c r="A441" s="12"/>
      <c r="B441" s="13" t="s">
        <v>9</v>
      </c>
      <c r="C441" s="14"/>
      <c r="D441" s="15"/>
      <c r="E441" s="15"/>
    </row>
    <row r="442" spans="1:7" x14ac:dyDescent="0.25">
      <c r="A442" s="8" t="s">
        <v>10</v>
      </c>
      <c r="B442" s="16" t="s">
        <v>11</v>
      </c>
      <c r="C442" s="17" t="s">
        <v>318</v>
      </c>
      <c r="D442" s="18" t="s">
        <v>182</v>
      </c>
      <c r="E442" s="17" t="s">
        <v>14</v>
      </c>
    </row>
    <row r="443" spans="1:7" x14ac:dyDescent="0.25">
      <c r="A443" s="19"/>
      <c r="B443" s="20" t="s">
        <v>15</v>
      </c>
      <c r="C443" s="21">
        <v>-0.50600090688408028</v>
      </c>
      <c r="D443" s="21">
        <v>-0.24109852930965214</v>
      </c>
      <c r="E443" s="22"/>
    </row>
    <row r="444" spans="1:7" x14ac:dyDescent="0.25">
      <c r="A444" s="8" t="s">
        <v>16</v>
      </c>
      <c r="B444" s="16" t="s">
        <v>11</v>
      </c>
      <c r="C444" s="17" t="s">
        <v>145</v>
      </c>
      <c r="D444" s="17" t="s">
        <v>183</v>
      </c>
      <c r="E444" s="17" t="s">
        <v>14</v>
      </c>
    </row>
    <row r="445" spans="1:7" x14ac:dyDescent="0.25">
      <c r="A445" s="19"/>
      <c r="B445" s="20" t="s">
        <v>15</v>
      </c>
      <c r="C445" s="21">
        <v>-0.18910846568725681</v>
      </c>
      <c r="D445" s="21">
        <v>-0.12340681636825479</v>
      </c>
      <c r="E445" s="22"/>
    </row>
    <row r="446" spans="1:7" x14ac:dyDescent="0.25">
      <c r="A446" s="8" t="s">
        <v>19</v>
      </c>
      <c r="B446" s="16" t="s">
        <v>11</v>
      </c>
      <c r="C446" s="17" t="s">
        <v>132</v>
      </c>
      <c r="D446" s="17" t="s">
        <v>370</v>
      </c>
      <c r="E446" s="17" t="s">
        <v>14</v>
      </c>
      <c r="F446" s="33">
        <f>(9490-9450)/9490</f>
        <v>4.2149631190727078E-3</v>
      </c>
      <c r="G446" s="33">
        <f>(9900-9870)/9900</f>
        <v>3.0303030303030303E-3</v>
      </c>
    </row>
    <row r="447" spans="1:7" x14ac:dyDescent="0.25">
      <c r="A447" s="19"/>
      <c r="B447" s="20" t="s">
        <v>15</v>
      </c>
      <c r="C447" s="21">
        <v>-5.5481944758886126E-2</v>
      </c>
      <c r="D447" s="21">
        <v>-6.4743448960576933E-3</v>
      </c>
      <c r="E447" s="22"/>
    </row>
    <row r="448" spans="1:7" x14ac:dyDescent="0.25">
      <c r="A448" s="8" t="s">
        <v>22</v>
      </c>
      <c r="B448" s="16" t="s">
        <v>11</v>
      </c>
      <c r="C448" s="17" t="s">
        <v>186</v>
      </c>
      <c r="D448" s="17" t="s">
        <v>187</v>
      </c>
      <c r="E448" s="17" t="s">
        <v>14</v>
      </c>
    </row>
    <row r="449" spans="1:6" x14ac:dyDescent="0.25">
      <c r="A449" s="19"/>
      <c r="B449" s="20" t="s">
        <v>15</v>
      </c>
      <c r="C449" s="21">
        <v>0.13534558449906609</v>
      </c>
      <c r="D449" s="21">
        <v>7.8925779700995236E-2</v>
      </c>
      <c r="E449" s="22"/>
    </row>
    <row r="450" spans="1:6" x14ac:dyDescent="0.25">
      <c r="A450" s="5" t="s">
        <v>25</v>
      </c>
    </row>
    <row r="451" spans="1:6" x14ac:dyDescent="0.25">
      <c r="A451" s="5" t="s">
        <v>26</v>
      </c>
    </row>
    <row r="452" spans="1:6" x14ac:dyDescent="0.25">
      <c r="A452" s="5" t="s">
        <v>138</v>
      </c>
    </row>
    <row r="453" spans="1:6" x14ac:dyDescent="0.25">
      <c r="A453" s="5" t="s">
        <v>371</v>
      </c>
    </row>
    <row r="454" spans="1:6" x14ac:dyDescent="0.25">
      <c r="A454" s="5" t="s">
        <v>140</v>
      </c>
    </row>
    <row r="455" spans="1:6" x14ac:dyDescent="0.25">
      <c r="A455" s="5" t="s">
        <v>51</v>
      </c>
    </row>
    <row r="456" spans="1:6" ht="15" customHeight="1" x14ac:dyDescent="0.25">
      <c r="A456" s="91" t="s">
        <v>31</v>
      </c>
      <c r="B456" s="92"/>
      <c r="C456" s="92"/>
      <c r="D456" s="93"/>
      <c r="E456" s="28" t="b">
        <v>1</v>
      </c>
      <c r="F456" s="34" t="s">
        <v>105</v>
      </c>
    </row>
    <row r="457" spans="1:6" x14ac:dyDescent="0.25">
      <c r="A457" s="94" t="s">
        <v>32</v>
      </c>
      <c r="B457" s="94"/>
      <c r="C457" s="94"/>
      <c r="D457" s="94"/>
      <c r="E457" s="94"/>
    </row>
    <row r="458" spans="1:6" x14ac:dyDescent="0.25">
      <c r="A458" s="29" t="s">
        <v>33</v>
      </c>
      <c r="B458" s="29" t="s">
        <v>34</v>
      </c>
      <c r="C458" s="29" t="s">
        <v>35</v>
      </c>
      <c r="D458" s="30" t="s">
        <v>0</v>
      </c>
      <c r="E458" s="30" t="s">
        <v>1</v>
      </c>
    </row>
    <row r="459" spans="1:6" x14ac:dyDescent="0.25">
      <c r="A459" s="31" t="s">
        <v>36</v>
      </c>
      <c r="B459" s="24">
        <v>43186</v>
      </c>
      <c r="C459" s="24">
        <v>45006</v>
      </c>
      <c r="D459" s="25">
        <v>8.2236501630957443E-2</v>
      </c>
      <c r="E459" s="32">
        <v>3</v>
      </c>
    </row>
    <row r="460" spans="1:6" x14ac:dyDescent="0.25">
      <c r="A460" s="31" t="s">
        <v>37</v>
      </c>
      <c r="B460" s="24">
        <v>43158</v>
      </c>
      <c r="C460" s="24">
        <v>44978</v>
      </c>
      <c r="D460" s="25">
        <v>8.2215823462371676E-2</v>
      </c>
      <c r="E460" s="32">
        <v>3</v>
      </c>
    </row>
    <row r="461" spans="1:6" x14ac:dyDescent="0.25">
      <c r="A461" s="23" t="s">
        <v>38</v>
      </c>
      <c r="B461" s="24">
        <v>43130</v>
      </c>
      <c r="C461" s="24">
        <v>44950</v>
      </c>
      <c r="D461" s="25">
        <v>8.2439317543807109E-2</v>
      </c>
      <c r="E461" s="32">
        <v>3</v>
      </c>
    </row>
    <row r="462" spans="1:6" x14ac:dyDescent="0.25">
      <c r="A462" s="23" t="s">
        <v>39</v>
      </c>
      <c r="B462" s="24">
        <v>43102</v>
      </c>
      <c r="C462" s="24">
        <v>44922</v>
      </c>
      <c r="D462" s="25">
        <v>8.2292510304222077E-2</v>
      </c>
      <c r="E462" s="32">
        <v>3</v>
      </c>
    </row>
    <row r="463" spans="1:6" x14ac:dyDescent="0.25">
      <c r="A463" s="23" t="s">
        <v>40</v>
      </c>
      <c r="B463" s="24">
        <v>43074</v>
      </c>
      <c r="C463" s="24">
        <v>44894</v>
      </c>
      <c r="D463" s="25">
        <v>8.2251551367598694E-2</v>
      </c>
      <c r="E463" s="32">
        <v>3</v>
      </c>
    </row>
    <row r="465" spans="1:7" x14ac:dyDescent="0.25">
      <c r="A465" s="102" t="s">
        <v>200</v>
      </c>
      <c r="B465" s="103"/>
      <c r="C465" s="103"/>
      <c r="D465" s="103"/>
      <c r="E465" s="103"/>
    </row>
    <row r="466" spans="1:7" ht="15" customHeight="1" x14ac:dyDescent="0.25">
      <c r="A466" s="1" t="s">
        <v>74</v>
      </c>
      <c r="B466" s="2"/>
      <c r="C466" s="107" t="s">
        <v>3</v>
      </c>
      <c r="D466" s="107" t="s">
        <v>75</v>
      </c>
      <c r="E466" s="107"/>
    </row>
    <row r="467" spans="1:7" x14ac:dyDescent="0.25">
      <c r="A467" s="3" t="s">
        <v>5</v>
      </c>
      <c r="B467" s="4"/>
      <c r="C467" s="108"/>
      <c r="D467" s="108"/>
      <c r="E467" s="108"/>
    </row>
    <row r="468" spans="1:7" x14ac:dyDescent="0.25">
      <c r="A468" s="6" t="s">
        <v>6</v>
      </c>
      <c r="B468" s="7"/>
      <c r="C468" s="109"/>
      <c r="D468" s="109"/>
      <c r="E468" s="109"/>
    </row>
    <row r="469" spans="1:7" x14ac:dyDescent="0.25">
      <c r="A469" s="8" t="s">
        <v>7</v>
      </c>
      <c r="B469" s="9" t="s">
        <v>76</v>
      </c>
      <c r="C469" s="10"/>
      <c r="D469" s="11"/>
      <c r="E469" s="11"/>
    </row>
    <row r="470" spans="1:7" x14ac:dyDescent="0.25">
      <c r="A470" s="12"/>
      <c r="B470" s="13" t="s">
        <v>9</v>
      </c>
      <c r="C470" s="14"/>
      <c r="D470" s="15"/>
      <c r="E470" s="15"/>
    </row>
    <row r="471" spans="1:7" x14ac:dyDescent="0.25">
      <c r="A471" s="8" t="s">
        <v>10</v>
      </c>
      <c r="B471" s="16" t="s">
        <v>11</v>
      </c>
      <c r="C471" s="17" t="s">
        <v>319</v>
      </c>
      <c r="D471" s="18" t="s">
        <v>372</v>
      </c>
      <c r="E471" s="17" t="s">
        <v>14</v>
      </c>
    </row>
    <row r="472" spans="1:7" x14ac:dyDescent="0.25">
      <c r="A472" s="19"/>
      <c r="B472" s="20" t="s">
        <v>15</v>
      </c>
      <c r="C472" s="21">
        <v>-0.66334139936221548</v>
      </c>
      <c r="D472" s="21">
        <v>-0.21478788996080866</v>
      </c>
      <c r="E472" s="22"/>
    </row>
    <row r="473" spans="1:7" x14ac:dyDescent="0.25">
      <c r="A473" s="8" t="s">
        <v>16</v>
      </c>
      <c r="B473" s="16" t="s">
        <v>11</v>
      </c>
      <c r="C473" s="17" t="s">
        <v>192</v>
      </c>
      <c r="D473" s="17" t="s">
        <v>193</v>
      </c>
      <c r="E473" s="17" t="s">
        <v>14</v>
      </c>
    </row>
    <row r="474" spans="1:7" x14ac:dyDescent="0.25">
      <c r="A474" s="19"/>
      <c r="B474" s="20" t="s">
        <v>15</v>
      </c>
      <c r="C474" s="21">
        <v>-0.2302506228329777</v>
      </c>
      <c r="D474" s="21">
        <v>-4.5361930729109767E-2</v>
      </c>
      <c r="E474" s="22"/>
    </row>
    <row r="475" spans="1:7" x14ac:dyDescent="0.25">
      <c r="A475" s="8" t="s">
        <v>19</v>
      </c>
      <c r="B475" s="16" t="s">
        <v>11</v>
      </c>
      <c r="C475" s="17" t="s">
        <v>373</v>
      </c>
      <c r="D475" s="17" t="s">
        <v>374</v>
      </c>
      <c r="E475" s="17" t="s">
        <v>14</v>
      </c>
      <c r="F475" s="33">
        <f>(9380-9320)/9380</f>
        <v>6.3965884861407248E-3</v>
      </c>
      <c r="G475" s="33">
        <f>(10060-9940)/10060</f>
        <v>1.1928429423459244E-2</v>
      </c>
    </row>
    <row r="476" spans="1:7" x14ac:dyDescent="0.25">
      <c r="A476" s="19"/>
      <c r="B476" s="20" t="s">
        <v>15</v>
      </c>
      <c r="C476" s="21">
        <v>-6.7855019805369565E-2</v>
      </c>
      <c r="D476" s="21">
        <v>-1.1833418741168389E-3</v>
      </c>
      <c r="E476" s="22"/>
    </row>
    <row r="477" spans="1:7" x14ac:dyDescent="0.25">
      <c r="A477" s="8" t="s">
        <v>22</v>
      </c>
      <c r="B477" s="16" t="s">
        <v>11</v>
      </c>
      <c r="C477" s="17" t="s">
        <v>196</v>
      </c>
      <c r="D477" s="17" t="s">
        <v>375</v>
      </c>
      <c r="E477" s="17" t="s">
        <v>14</v>
      </c>
    </row>
    <row r="478" spans="1:7" x14ac:dyDescent="0.25">
      <c r="A478" s="19"/>
      <c r="B478" s="20" t="s">
        <v>15</v>
      </c>
      <c r="C478" s="21">
        <v>0.13851284703993083</v>
      </c>
      <c r="D478" s="21">
        <v>5.4154619411007854E-2</v>
      </c>
      <c r="E478" s="22"/>
    </row>
    <row r="479" spans="1:7" ht="35.25" customHeight="1" x14ac:dyDescent="0.25">
      <c r="A479" s="90" t="s">
        <v>25</v>
      </c>
      <c r="B479" s="90"/>
      <c r="C479" s="90"/>
      <c r="D479" s="90"/>
      <c r="E479" s="90"/>
    </row>
    <row r="480" spans="1:7" x14ac:dyDescent="0.25">
      <c r="A480" s="5" t="s">
        <v>26</v>
      </c>
    </row>
    <row r="481" spans="1:6" x14ac:dyDescent="0.25">
      <c r="A481" s="5" t="s">
        <v>198</v>
      </c>
    </row>
    <row r="482" spans="1:6" x14ac:dyDescent="0.25">
      <c r="A482" s="5" t="s">
        <v>376</v>
      </c>
    </row>
    <row r="483" spans="1:6" x14ac:dyDescent="0.25">
      <c r="A483" s="5" t="s">
        <v>377</v>
      </c>
    </row>
    <row r="484" spans="1:6" ht="24.75" customHeight="1" x14ac:dyDescent="0.25">
      <c r="A484" s="113" t="s">
        <v>30</v>
      </c>
      <c r="B484" s="113"/>
      <c r="C484" s="113"/>
      <c r="D484" s="113"/>
      <c r="E484" s="113"/>
    </row>
    <row r="485" spans="1:6" x14ac:dyDescent="0.25">
      <c r="A485" s="91" t="s">
        <v>31</v>
      </c>
      <c r="B485" s="92"/>
      <c r="C485" s="92"/>
      <c r="D485" s="93"/>
      <c r="E485" s="28" t="b">
        <v>0</v>
      </c>
      <c r="F485" s="34" t="s">
        <v>105</v>
      </c>
    </row>
    <row r="486" spans="1:6" x14ac:dyDescent="0.25">
      <c r="A486" s="94" t="s">
        <v>32</v>
      </c>
      <c r="B486" s="94"/>
      <c r="C486" s="94"/>
      <c r="D486" s="94"/>
      <c r="E486" s="94"/>
    </row>
    <row r="487" spans="1:6" x14ac:dyDescent="0.25">
      <c r="A487" s="29" t="s">
        <v>33</v>
      </c>
      <c r="B487" s="29" t="s">
        <v>34</v>
      </c>
      <c r="C487" s="29" t="s">
        <v>35</v>
      </c>
      <c r="D487" s="30" t="s">
        <v>0</v>
      </c>
      <c r="E487" s="30" t="s">
        <v>1</v>
      </c>
    </row>
    <row r="488" spans="1:6" x14ac:dyDescent="0.25">
      <c r="A488" s="31" t="s">
        <v>36</v>
      </c>
      <c r="B488" s="24">
        <v>43096</v>
      </c>
      <c r="C488" s="24">
        <v>44915</v>
      </c>
      <c r="D488" s="25">
        <v>0.10904032667575751</v>
      </c>
      <c r="E488" s="32">
        <v>3</v>
      </c>
    </row>
    <row r="489" spans="1:6" x14ac:dyDescent="0.25">
      <c r="A489" s="31" t="s">
        <v>37</v>
      </c>
      <c r="B489" s="24">
        <v>43067</v>
      </c>
      <c r="C489" s="24">
        <v>44887</v>
      </c>
      <c r="D489" s="25">
        <v>0.10904878722905394</v>
      </c>
      <c r="E489" s="32">
        <v>3</v>
      </c>
    </row>
    <row r="490" spans="1:6" x14ac:dyDescent="0.25">
      <c r="A490" s="23" t="s">
        <v>38</v>
      </c>
      <c r="B490" s="24">
        <v>43039</v>
      </c>
      <c r="C490" s="24">
        <v>44859</v>
      </c>
      <c r="D490" s="25">
        <v>0.10887719141641755</v>
      </c>
      <c r="E490" s="32">
        <v>3</v>
      </c>
    </row>
    <row r="491" spans="1:6" x14ac:dyDescent="0.25">
      <c r="A491" s="23" t="s">
        <v>39</v>
      </c>
      <c r="B491" s="24">
        <v>43011</v>
      </c>
      <c r="C491" s="24">
        <v>44831</v>
      </c>
      <c r="D491" s="25">
        <v>0.10863263184053439</v>
      </c>
      <c r="E491" s="32">
        <v>3</v>
      </c>
    </row>
    <row r="492" spans="1:6" x14ac:dyDescent="0.25">
      <c r="A492" s="23" t="s">
        <v>40</v>
      </c>
      <c r="B492" s="24">
        <v>42983</v>
      </c>
      <c r="C492" s="24">
        <v>44803</v>
      </c>
      <c r="D492" s="25">
        <v>0.10832166234718647</v>
      </c>
      <c r="E492" s="32">
        <v>3</v>
      </c>
    </row>
    <row r="494" spans="1:6" x14ac:dyDescent="0.25">
      <c r="A494" s="102" t="s">
        <v>210</v>
      </c>
      <c r="B494" s="103"/>
      <c r="C494" s="103"/>
      <c r="D494" s="103"/>
      <c r="E494" s="103"/>
    </row>
    <row r="495" spans="1:6" ht="15" customHeight="1" x14ac:dyDescent="0.25">
      <c r="A495" s="1" t="s">
        <v>128</v>
      </c>
      <c r="B495" s="2"/>
      <c r="C495" s="107" t="s">
        <v>3</v>
      </c>
      <c r="D495" s="107" t="s">
        <v>129</v>
      </c>
      <c r="E495" s="107"/>
    </row>
    <row r="496" spans="1:6" x14ac:dyDescent="0.25">
      <c r="A496" s="3" t="s">
        <v>5</v>
      </c>
      <c r="B496" s="4"/>
      <c r="C496" s="108"/>
      <c r="D496" s="108"/>
      <c r="E496" s="108"/>
    </row>
    <row r="497" spans="1:7" x14ac:dyDescent="0.25">
      <c r="A497" s="6" t="s">
        <v>6</v>
      </c>
      <c r="B497" s="7"/>
      <c r="C497" s="109"/>
      <c r="D497" s="109"/>
      <c r="E497" s="109"/>
    </row>
    <row r="498" spans="1:7" x14ac:dyDescent="0.25">
      <c r="A498" s="8" t="s">
        <v>7</v>
      </c>
      <c r="B498" s="9" t="s">
        <v>130</v>
      </c>
      <c r="C498" s="10"/>
      <c r="D498" s="11"/>
      <c r="E498" s="11"/>
    </row>
    <row r="499" spans="1:7" x14ac:dyDescent="0.25">
      <c r="A499" s="12"/>
      <c r="B499" s="13" t="s">
        <v>9</v>
      </c>
      <c r="C499" s="14"/>
      <c r="D499" s="15"/>
      <c r="E499" s="15"/>
    </row>
    <row r="500" spans="1:7" x14ac:dyDescent="0.25">
      <c r="A500" s="8" t="s">
        <v>10</v>
      </c>
      <c r="B500" s="16" t="s">
        <v>11</v>
      </c>
      <c r="C500" s="17" t="s">
        <v>88</v>
      </c>
      <c r="D500" s="18" t="s">
        <v>322</v>
      </c>
      <c r="E500" s="17" t="s">
        <v>14</v>
      </c>
    </row>
    <row r="501" spans="1:7" x14ac:dyDescent="0.25">
      <c r="A501" s="19"/>
      <c r="B501" s="20" t="s">
        <v>15</v>
      </c>
      <c r="C501" s="21">
        <v>-0.68857355431860934</v>
      </c>
      <c r="D501" s="21">
        <v>-0.33268082642535257</v>
      </c>
      <c r="E501" s="22"/>
    </row>
    <row r="502" spans="1:7" x14ac:dyDescent="0.25">
      <c r="A502" s="8" t="s">
        <v>16</v>
      </c>
      <c r="B502" s="16" t="s">
        <v>11</v>
      </c>
      <c r="C502" s="17" t="s">
        <v>203</v>
      </c>
      <c r="D502" s="17" t="s">
        <v>204</v>
      </c>
      <c r="E502" s="17" t="s">
        <v>14</v>
      </c>
    </row>
    <row r="503" spans="1:7" x14ac:dyDescent="0.25">
      <c r="A503" s="19"/>
      <c r="B503" s="20" t="s">
        <v>15</v>
      </c>
      <c r="C503" s="21">
        <v>-0.20013817001491374</v>
      </c>
      <c r="D503" s="21">
        <v>-0.11919569528335516</v>
      </c>
      <c r="E503" s="22"/>
    </row>
    <row r="504" spans="1:7" x14ac:dyDescent="0.25">
      <c r="A504" s="8" t="s">
        <v>19</v>
      </c>
      <c r="B504" s="16" t="s">
        <v>11</v>
      </c>
      <c r="C504" s="17" t="s">
        <v>378</v>
      </c>
      <c r="D504" s="17" t="s">
        <v>21</v>
      </c>
      <c r="E504" s="17" t="s">
        <v>14</v>
      </c>
      <c r="F504" s="33">
        <f>(9770-9730)/9770</f>
        <v>4.0941658137154556E-3</v>
      </c>
      <c r="G504" s="33">
        <f>(10140-10120)/10140</f>
        <v>1.9723865877712033E-3</v>
      </c>
    </row>
    <row r="505" spans="1:7" x14ac:dyDescent="0.25">
      <c r="A505" s="19"/>
      <c r="B505" s="20" t="s">
        <v>15</v>
      </c>
      <c r="C505" s="21">
        <v>-2.6968112751842077E-2</v>
      </c>
      <c r="D505" s="21">
        <v>6.063895159130972E-3</v>
      </c>
      <c r="E505" s="22"/>
    </row>
    <row r="506" spans="1:7" x14ac:dyDescent="0.25">
      <c r="A506" s="8" t="s">
        <v>22</v>
      </c>
      <c r="B506" s="16" t="s">
        <v>11</v>
      </c>
      <c r="C506" s="17" t="s">
        <v>207</v>
      </c>
      <c r="D506" s="17" t="s">
        <v>208</v>
      </c>
      <c r="E506" s="17" t="s">
        <v>14</v>
      </c>
    </row>
    <row r="507" spans="1:7" x14ac:dyDescent="0.25">
      <c r="A507" s="19"/>
      <c r="B507" s="20" t="s">
        <v>15</v>
      </c>
      <c r="C507" s="21">
        <v>0.20995207085178436</v>
      </c>
      <c r="D507" s="21">
        <v>0.11067518871954518</v>
      </c>
      <c r="E507" s="22"/>
    </row>
    <row r="508" spans="1:7" ht="37.5" customHeight="1" x14ac:dyDescent="0.25">
      <c r="A508" s="90" t="s">
        <v>25</v>
      </c>
      <c r="B508" s="90"/>
      <c r="C508" s="90"/>
      <c r="D508" s="90"/>
      <c r="E508" s="90"/>
    </row>
    <row r="509" spans="1:7" x14ac:dyDescent="0.25">
      <c r="A509" s="5" t="s">
        <v>26</v>
      </c>
    </row>
    <row r="510" spans="1:7" x14ac:dyDescent="0.25">
      <c r="A510" s="5" t="s">
        <v>138</v>
      </c>
    </row>
    <row r="511" spans="1:7" x14ac:dyDescent="0.25">
      <c r="A511" s="5" t="s">
        <v>379</v>
      </c>
    </row>
    <row r="512" spans="1:7" x14ac:dyDescent="0.25">
      <c r="A512" s="5" t="s">
        <v>140</v>
      </c>
    </row>
    <row r="513" spans="1:6" ht="24.75" customHeight="1" x14ac:dyDescent="0.25">
      <c r="A513" s="113" t="s">
        <v>30</v>
      </c>
      <c r="B513" s="113"/>
      <c r="C513" s="113"/>
      <c r="D513" s="113"/>
      <c r="E513" s="113"/>
    </row>
    <row r="514" spans="1:6" ht="15" customHeight="1" x14ac:dyDescent="0.25">
      <c r="A514" s="91" t="s">
        <v>31</v>
      </c>
      <c r="B514" s="92"/>
      <c r="C514" s="92"/>
      <c r="D514" s="93"/>
      <c r="E514" s="28" t="b">
        <v>1</v>
      </c>
      <c r="F514" s="34" t="s">
        <v>105</v>
      </c>
    </row>
    <row r="515" spans="1:6" x14ac:dyDescent="0.25">
      <c r="A515" s="94" t="s">
        <v>32</v>
      </c>
      <c r="B515" s="94"/>
      <c r="C515" s="94"/>
      <c r="D515" s="94"/>
      <c r="E515" s="94"/>
    </row>
    <row r="516" spans="1:6" x14ac:dyDescent="0.25">
      <c r="A516" s="29" t="s">
        <v>33</v>
      </c>
      <c r="B516" s="29" t="s">
        <v>34</v>
      </c>
      <c r="C516" s="29" t="s">
        <v>35</v>
      </c>
      <c r="D516" s="30" t="s">
        <v>0</v>
      </c>
      <c r="E516" s="30" t="s">
        <v>1</v>
      </c>
    </row>
    <row r="517" spans="1:6" x14ac:dyDescent="0.25">
      <c r="A517" s="31" t="s">
        <v>36</v>
      </c>
      <c r="B517" s="24">
        <v>43186</v>
      </c>
      <c r="C517" s="24">
        <v>45013</v>
      </c>
      <c r="D517" s="25">
        <v>0.10072988995134642</v>
      </c>
      <c r="E517" s="32">
        <v>3</v>
      </c>
    </row>
    <row r="518" spans="1:6" x14ac:dyDescent="0.25">
      <c r="A518" s="31" t="s">
        <v>37</v>
      </c>
      <c r="B518" s="24">
        <v>43158</v>
      </c>
      <c r="C518" s="24">
        <v>44985</v>
      </c>
      <c r="D518" s="25">
        <v>0.10084415670401313</v>
      </c>
      <c r="E518" s="32">
        <v>3</v>
      </c>
    </row>
    <row r="519" spans="1:6" x14ac:dyDescent="0.25">
      <c r="A519" s="23" t="s">
        <v>38</v>
      </c>
      <c r="B519" s="24">
        <v>43130</v>
      </c>
      <c r="C519" s="24">
        <v>44957</v>
      </c>
      <c r="D519" s="25">
        <v>0.10130307536059625</v>
      </c>
      <c r="E519" s="32">
        <v>3</v>
      </c>
    </row>
    <row r="520" spans="1:6" x14ac:dyDescent="0.25">
      <c r="A520" s="23" t="s">
        <v>39</v>
      </c>
      <c r="B520" s="24">
        <v>43096</v>
      </c>
      <c r="C520" s="24">
        <v>44922</v>
      </c>
      <c r="D520" s="25">
        <v>0.10132779090605887</v>
      </c>
      <c r="E520" s="32">
        <v>3</v>
      </c>
    </row>
    <row r="521" spans="1:6" x14ac:dyDescent="0.25">
      <c r="A521" s="23" t="s">
        <v>40</v>
      </c>
      <c r="B521" s="24">
        <v>43067</v>
      </c>
      <c r="C521" s="24">
        <v>44894</v>
      </c>
      <c r="D521" s="25">
        <v>0.10131504817884468</v>
      </c>
      <c r="E521" s="32">
        <v>3</v>
      </c>
    </row>
    <row r="523" spans="1:6" ht="15" customHeight="1" x14ac:dyDescent="0.25">
      <c r="A523" s="102" t="s">
        <v>218</v>
      </c>
      <c r="B523" s="103"/>
      <c r="C523" s="103"/>
      <c r="D523" s="103"/>
      <c r="E523" s="103"/>
    </row>
    <row r="524" spans="1:6" ht="15" customHeight="1" x14ac:dyDescent="0.25">
      <c r="A524" s="1" t="s">
        <v>2</v>
      </c>
      <c r="B524" s="2"/>
      <c r="C524" s="107" t="s">
        <v>3</v>
      </c>
      <c r="D524" s="107" t="s">
        <v>4</v>
      </c>
      <c r="E524" s="107"/>
    </row>
    <row r="525" spans="1:6" x14ac:dyDescent="0.25">
      <c r="A525" s="3" t="s">
        <v>5</v>
      </c>
      <c r="B525" s="4"/>
      <c r="C525" s="108"/>
      <c r="D525" s="108"/>
      <c r="E525" s="108"/>
    </row>
    <row r="526" spans="1:6" x14ac:dyDescent="0.25">
      <c r="A526" s="6" t="s">
        <v>6</v>
      </c>
      <c r="B526" s="7"/>
      <c r="C526" s="109"/>
      <c r="D526" s="109"/>
      <c r="E526" s="109"/>
    </row>
    <row r="527" spans="1:6" x14ac:dyDescent="0.25">
      <c r="A527" s="8" t="s">
        <v>7</v>
      </c>
      <c r="B527" s="9" t="s">
        <v>8</v>
      </c>
      <c r="C527" s="10"/>
      <c r="D527" s="11"/>
      <c r="E527" s="11"/>
    </row>
    <row r="528" spans="1:6" x14ac:dyDescent="0.25">
      <c r="A528" s="12"/>
      <c r="B528" s="13" t="s">
        <v>9</v>
      </c>
      <c r="C528" s="14"/>
      <c r="D528" s="15"/>
      <c r="E528" s="15"/>
    </row>
    <row r="529" spans="1:7" x14ac:dyDescent="0.25">
      <c r="A529" s="8" t="s">
        <v>10</v>
      </c>
      <c r="B529" s="16" t="s">
        <v>11</v>
      </c>
      <c r="C529" s="17" t="s">
        <v>237</v>
      </c>
      <c r="D529" s="18" t="s">
        <v>380</v>
      </c>
      <c r="E529" s="17" t="s">
        <v>14</v>
      </c>
    </row>
    <row r="530" spans="1:7" x14ac:dyDescent="0.25">
      <c r="A530" s="19"/>
      <c r="B530" s="20" t="s">
        <v>15</v>
      </c>
      <c r="C530" s="21">
        <v>-0.72134555251437671</v>
      </c>
      <c r="D530" s="21">
        <v>-0.3056249851565972</v>
      </c>
      <c r="E530" s="22"/>
    </row>
    <row r="531" spans="1:7" x14ac:dyDescent="0.25">
      <c r="A531" s="8" t="s">
        <v>16</v>
      </c>
      <c r="B531" s="16" t="s">
        <v>11</v>
      </c>
      <c r="C531" s="17" t="s">
        <v>212</v>
      </c>
      <c r="D531" s="17" t="s">
        <v>67</v>
      </c>
      <c r="E531" s="17" t="s">
        <v>14</v>
      </c>
    </row>
    <row r="532" spans="1:7" x14ac:dyDescent="0.25">
      <c r="A532" s="19"/>
      <c r="B532" s="20" t="s">
        <v>15</v>
      </c>
      <c r="C532" s="21">
        <v>-0.26271415852244484</v>
      </c>
      <c r="D532" s="21">
        <v>-9.3293505898621731E-2</v>
      </c>
      <c r="E532" s="22"/>
    </row>
    <row r="533" spans="1:7" x14ac:dyDescent="0.25">
      <c r="A533" s="8" t="s">
        <v>19</v>
      </c>
      <c r="B533" s="16" t="s">
        <v>11</v>
      </c>
      <c r="C533" s="17" t="s">
        <v>228</v>
      </c>
      <c r="D533" s="17" t="s">
        <v>251</v>
      </c>
      <c r="E533" s="17" t="s">
        <v>14</v>
      </c>
      <c r="F533" s="33">
        <f>(9550-9540)/9550</f>
        <v>1.0471204188481676E-3</v>
      </c>
      <c r="G533" s="33">
        <f>(10100-10080)/10100</f>
        <v>1.9801980198019802E-3</v>
      </c>
    </row>
    <row r="534" spans="1:7" x14ac:dyDescent="0.25">
      <c r="A534" s="19"/>
      <c r="B534" s="20" t="s">
        <v>15</v>
      </c>
      <c r="C534" s="21">
        <v>-4.6129394391287493E-2</v>
      </c>
      <c r="D534" s="21">
        <v>2.6759937259452915E-3</v>
      </c>
      <c r="E534" s="22"/>
    </row>
    <row r="535" spans="1:7" x14ac:dyDescent="0.25">
      <c r="A535" s="8" t="s">
        <v>22</v>
      </c>
      <c r="B535" s="16" t="s">
        <v>11</v>
      </c>
      <c r="C535" s="17" t="s">
        <v>215</v>
      </c>
      <c r="D535" s="17" t="s">
        <v>381</v>
      </c>
      <c r="E535" s="17" t="s">
        <v>14</v>
      </c>
    </row>
    <row r="536" spans="1:7" x14ac:dyDescent="0.25">
      <c r="A536" s="19"/>
      <c r="B536" s="20" t="s">
        <v>15</v>
      </c>
      <c r="C536" s="21">
        <v>0.33839617486338791</v>
      </c>
      <c r="D536" s="21">
        <v>9.7158471247186462E-2</v>
      </c>
      <c r="E536" s="22"/>
    </row>
    <row r="537" spans="1:7" ht="36" customHeight="1" x14ac:dyDescent="0.25">
      <c r="A537" s="90" t="s">
        <v>25</v>
      </c>
      <c r="B537" s="90"/>
      <c r="C537" s="90"/>
      <c r="D537" s="90"/>
      <c r="E537" s="90"/>
    </row>
    <row r="538" spans="1:7" x14ac:dyDescent="0.25">
      <c r="A538" s="5" t="s">
        <v>26</v>
      </c>
    </row>
    <row r="539" spans="1:7" x14ac:dyDescent="0.25">
      <c r="A539" s="5" t="s">
        <v>49</v>
      </c>
    </row>
    <row r="540" spans="1:7" x14ac:dyDescent="0.25">
      <c r="A540" s="5" t="s">
        <v>382</v>
      </c>
    </row>
    <row r="541" spans="1:7" x14ac:dyDescent="0.25">
      <c r="A541" s="5" t="s">
        <v>333</v>
      </c>
    </row>
    <row r="542" spans="1:7" ht="24.75" customHeight="1" x14ac:dyDescent="0.25">
      <c r="A542" s="113" t="s">
        <v>30</v>
      </c>
      <c r="B542" s="113"/>
      <c r="C542" s="113"/>
      <c r="D542" s="113"/>
      <c r="E542" s="113"/>
    </row>
    <row r="543" spans="1:7" ht="15" customHeight="1" x14ac:dyDescent="0.25">
      <c r="A543" s="91" t="s">
        <v>31</v>
      </c>
      <c r="B543" s="92"/>
      <c r="C543" s="92"/>
      <c r="D543" s="93"/>
      <c r="E543" s="28" t="b">
        <v>1</v>
      </c>
      <c r="F543" s="34" t="s">
        <v>105</v>
      </c>
    </row>
    <row r="544" spans="1:7"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24">
        <v>43270</v>
      </c>
      <c r="C546" s="24">
        <v>45013</v>
      </c>
      <c r="D546" s="25">
        <v>0.12476760511503894</v>
      </c>
      <c r="E546" s="32">
        <v>4</v>
      </c>
    </row>
    <row r="547" spans="1:5" x14ac:dyDescent="0.25">
      <c r="A547" s="31" t="s">
        <v>37</v>
      </c>
      <c r="B547" s="24">
        <v>43270</v>
      </c>
      <c r="C547" s="24">
        <v>44985</v>
      </c>
      <c r="D547" s="25">
        <v>0.12560213576172913</v>
      </c>
      <c r="E547" s="32">
        <v>4</v>
      </c>
    </row>
    <row r="548" spans="1:5" x14ac:dyDescent="0.25">
      <c r="A548" s="23" t="s">
        <v>38</v>
      </c>
      <c r="B548" s="24">
        <v>43270</v>
      </c>
      <c r="C548" s="24">
        <v>44957</v>
      </c>
      <c r="D548" s="25">
        <v>0.12656974518527883</v>
      </c>
      <c r="E548" s="32">
        <v>4</v>
      </c>
    </row>
    <row r="549" spans="1:5" x14ac:dyDescent="0.25">
      <c r="A549" s="23" t="s">
        <v>39</v>
      </c>
      <c r="B549" s="24">
        <v>43270</v>
      </c>
      <c r="C549" s="24">
        <v>44922</v>
      </c>
      <c r="D549" s="25">
        <v>0.12754287747050741</v>
      </c>
      <c r="E549" s="32">
        <v>4</v>
      </c>
    </row>
    <row r="550" spans="1:5" x14ac:dyDescent="0.25">
      <c r="A550" s="23" t="s">
        <v>40</v>
      </c>
      <c r="B550" s="24">
        <v>43270</v>
      </c>
      <c r="C550" s="24">
        <v>44894</v>
      </c>
      <c r="D550" s="25">
        <v>0.12840496511666505</v>
      </c>
      <c r="E550" s="32">
        <v>4</v>
      </c>
    </row>
    <row r="552" spans="1:5" x14ac:dyDescent="0.25">
      <c r="A552" s="102" t="s">
        <v>226</v>
      </c>
      <c r="B552" s="103"/>
      <c r="C552" s="103"/>
      <c r="D552" s="103"/>
      <c r="E552" s="103"/>
    </row>
    <row r="553" spans="1:5" ht="15" customHeight="1" x14ac:dyDescent="0.25">
      <c r="A553" s="1" t="s">
        <v>2</v>
      </c>
      <c r="B553" s="2"/>
      <c r="C553" s="107" t="s">
        <v>3</v>
      </c>
      <c r="D553" s="107" t="s">
        <v>4</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8</v>
      </c>
      <c r="C556" s="10"/>
      <c r="D556" s="11"/>
      <c r="E556" s="11"/>
    </row>
    <row r="557" spans="1:5" x14ac:dyDescent="0.25">
      <c r="A557" s="12"/>
      <c r="B557" s="13" t="s">
        <v>9</v>
      </c>
      <c r="C557" s="14"/>
      <c r="D557" s="15"/>
      <c r="E557" s="15"/>
    </row>
    <row r="558" spans="1:5" x14ac:dyDescent="0.25">
      <c r="A558" s="8" t="s">
        <v>10</v>
      </c>
      <c r="B558" s="16" t="s">
        <v>11</v>
      </c>
      <c r="C558" s="17" t="s">
        <v>277</v>
      </c>
      <c r="D558" s="18" t="s">
        <v>383</v>
      </c>
      <c r="E558" s="17" t="s">
        <v>14</v>
      </c>
    </row>
    <row r="559" spans="1:5" x14ac:dyDescent="0.25">
      <c r="A559" s="19"/>
      <c r="B559" s="20" t="s">
        <v>15</v>
      </c>
      <c r="C559" s="21">
        <v>-0.68641960750186448</v>
      </c>
      <c r="D559" s="21">
        <v>-0.2769136848706546</v>
      </c>
      <c r="E559" s="22"/>
    </row>
    <row r="560" spans="1:5" x14ac:dyDescent="0.25">
      <c r="A560" s="8" t="s">
        <v>16</v>
      </c>
      <c r="B560" s="16" t="s">
        <v>11</v>
      </c>
      <c r="C560" s="17" t="s">
        <v>220</v>
      </c>
      <c r="D560" s="17" t="s">
        <v>221</v>
      </c>
      <c r="E560" s="17" t="s">
        <v>14</v>
      </c>
    </row>
    <row r="561" spans="1:7" x14ac:dyDescent="0.25">
      <c r="A561" s="19"/>
      <c r="B561" s="20" t="s">
        <v>15</v>
      </c>
      <c r="C561" s="21">
        <v>-0.23958107328332368</v>
      </c>
      <c r="D561" s="21">
        <v>-8.0824743882405459E-2</v>
      </c>
      <c r="E561" s="22"/>
    </row>
    <row r="562" spans="1:7" x14ac:dyDescent="0.25">
      <c r="A562" s="8" t="s">
        <v>19</v>
      </c>
      <c r="B562" s="16" t="s">
        <v>11</v>
      </c>
      <c r="C562" s="17" t="s">
        <v>68</v>
      </c>
      <c r="D562" s="17" t="s">
        <v>81</v>
      </c>
      <c r="E562" s="17" t="s">
        <v>14</v>
      </c>
      <c r="F562" s="33">
        <f>(9490-9480)/9490</f>
        <v>1.053740779768177E-3</v>
      </c>
      <c r="G562" s="33">
        <f>(9970-9960)/9970</f>
        <v>1.0030090270812437E-3</v>
      </c>
    </row>
    <row r="563" spans="1:7" x14ac:dyDescent="0.25">
      <c r="A563" s="19"/>
      <c r="B563" s="20" t="s">
        <v>15</v>
      </c>
      <c r="C563" s="21">
        <v>-5.2029381996315682E-2</v>
      </c>
      <c r="D563" s="21">
        <v>-1.3822748935404805E-3</v>
      </c>
      <c r="E563" s="22"/>
    </row>
    <row r="564" spans="1:7" x14ac:dyDescent="0.25">
      <c r="A564" s="8" t="s">
        <v>22</v>
      </c>
      <c r="B564" s="16" t="s">
        <v>11</v>
      </c>
      <c r="C564" s="17" t="s">
        <v>224</v>
      </c>
      <c r="D564" s="17" t="s">
        <v>384</v>
      </c>
      <c r="E564" s="17" t="s">
        <v>14</v>
      </c>
    </row>
    <row r="565" spans="1:7" x14ac:dyDescent="0.25">
      <c r="A565" s="19"/>
      <c r="B565" s="20" t="s">
        <v>15</v>
      </c>
      <c r="C565" s="21">
        <v>0.23331363872982802</v>
      </c>
      <c r="D565" s="21">
        <v>7.3007586560153381E-2</v>
      </c>
      <c r="E565" s="22"/>
    </row>
    <row r="566" spans="1:7" ht="34.5" customHeight="1" x14ac:dyDescent="0.25">
      <c r="A566" s="90" t="s">
        <v>25</v>
      </c>
      <c r="B566" s="90"/>
      <c r="C566" s="90"/>
      <c r="D566" s="90"/>
      <c r="E566" s="90"/>
    </row>
    <row r="567" spans="1:7" x14ac:dyDescent="0.25">
      <c r="A567" s="5" t="s">
        <v>26</v>
      </c>
    </row>
    <row r="568" spans="1:7" x14ac:dyDescent="0.25">
      <c r="A568" s="5" t="s">
        <v>49</v>
      </c>
    </row>
    <row r="569" spans="1:7" x14ac:dyDescent="0.25">
      <c r="A569" s="5" t="s">
        <v>385</v>
      </c>
    </row>
    <row r="570" spans="1:7" x14ac:dyDescent="0.25">
      <c r="A570" s="5" t="s">
        <v>333</v>
      </c>
    </row>
    <row r="571" spans="1:7" ht="27.75" customHeight="1" x14ac:dyDescent="0.25">
      <c r="A571" s="112" t="s">
        <v>30</v>
      </c>
      <c r="B571" s="112"/>
      <c r="C571" s="112"/>
      <c r="D571" s="112"/>
      <c r="E571" s="112"/>
    </row>
    <row r="572" spans="1:7" x14ac:dyDescent="0.25">
      <c r="A572" s="91" t="s">
        <v>31</v>
      </c>
      <c r="B572" s="92"/>
      <c r="C572" s="92"/>
      <c r="D572" s="93"/>
      <c r="E572" s="28" t="b">
        <v>1</v>
      </c>
      <c r="F572" s="34" t="s">
        <v>105</v>
      </c>
    </row>
    <row r="573" spans="1:7" x14ac:dyDescent="0.25">
      <c r="A573" s="94" t="s">
        <v>32</v>
      </c>
      <c r="B573" s="94"/>
      <c r="C573" s="94"/>
      <c r="D573" s="94"/>
      <c r="E573" s="94"/>
    </row>
    <row r="574" spans="1:7" x14ac:dyDescent="0.25">
      <c r="A574" s="29" t="s">
        <v>33</v>
      </c>
      <c r="B574" s="29" t="s">
        <v>34</v>
      </c>
      <c r="C574" s="29" t="s">
        <v>35</v>
      </c>
      <c r="D574" s="30" t="s">
        <v>0</v>
      </c>
      <c r="E574" s="30" t="s">
        <v>1</v>
      </c>
    </row>
    <row r="575" spans="1:7" x14ac:dyDescent="0.25">
      <c r="A575" s="31" t="s">
        <v>36</v>
      </c>
      <c r="B575" s="24">
        <v>43270</v>
      </c>
      <c r="C575" s="24">
        <v>45013</v>
      </c>
      <c r="D575" s="25">
        <v>0.10338309303103446</v>
      </c>
      <c r="E575" s="32">
        <v>3</v>
      </c>
    </row>
    <row r="576" spans="1:7" x14ac:dyDescent="0.25">
      <c r="A576" s="31" t="s">
        <v>37</v>
      </c>
      <c r="B576" s="24">
        <v>43270</v>
      </c>
      <c r="C576" s="24">
        <v>44985</v>
      </c>
      <c r="D576" s="25">
        <v>0.1040919103062075</v>
      </c>
      <c r="E576" s="32">
        <v>3</v>
      </c>
    </row>
    <row r="577" spans="1:5" x14ac:dyDescent="0.25">
      <c r="A577" s="23" t="s">
        <v>38</v>
      </c>
      <c r="B577" s="24">
        <v>43270</v>
      </c>
      <c r="C577" s="24">
        <v>44957</v>
      </c>
      <c r="D577" s="25">
        <v>0.1048853773918459</v>
      </c>
      <c r="E577" s="32">
        <v>3</v>
      </c>
    </row>
    <row r="578" spans="1:5" x14ac:dyDescent="0.25">
      <c r="A578" s="23" t="s">
        <v>39</v>
      </c>
      <c r="B578" s="24">
        <v>43270</v>
      </c>
      <c r="C578" s="24">
        <v>44922</v>
      </c>
      <c r="D578" s="25">
        <v>0.10571297950411733</v>
      </c>
      <c r="E578" s="32">
        <v>3</v>
      </c>
    </row>
    <row r="579" spans="1:5" x14ac:dyDescent="0.25">
      <c r="A579" s="23" t="s">
        <v>40</v>
      </c>
      <c r="B579" s="24">
        <v>43270</v>
      </c>
      <c r="C579" s="24">
        <v>44894</v>
      </c>
      <c r="D579" s="25">
        <v>0.10639777264780206</v>
      </c>
      <c r="E579" s="32">
        <v>3</v>
      </c>
    </row>
  </sheetData>
  <mergeCells count="151">
    <mergeCell ref="A1:E1"/>
    <mergeCell ref="C2:C4"/>
    <mergeCell ref="D2:D4"/>
    <mergeCell ref="E2:E4"/>
    <mergeCell ref="A21:D21"/>
    <mergeCell ref="A22:E22"/>
    <mergeCell ref="A15:E15"/>
    <mergeCell ref="A20:E20"/>
    <mergeCell ref="A59:E59"/>
    <mergeCell ref="C60:C62"/>
    <mergeCell ref="D60:D62"/>
    <mergeCell ref="E60:E62"/>
    <mergeCell ref="A79:D79"/>
    <mergeCell ref="A80:E80"/>
    <mergeCell ref="A73:E73"/>
    <mergeCell ref="A30:E30"/>
    <mergeCell ref="C31:C33"/>
    <mergeCell ref="D31:D33"/>
    <mergeCell ref="E31:E33"/>
    <mergeCell ref="A50:D50"/>
    <mergeCell ref="A51:E51"/>
    <mergeCell ref="A44:E44"/>
    <mergeCell ref="A117:E117"/>
    <mergeCell ref="C118:C120"/>
    <mergeCell ref="D118:D120"/>
    <mergeCell ref="E118:E120"/>
    <mergeCell ref="A137:D137"/>
    <mergeCell ref="A138:E138"/>
    <mergeCell ref="A131:E131"/>
    <mergeCell ref="A88:E88"/>
    <mergeCell ref="C89:C91"/>
    <mergeCell ref="D89:D91"/>
    <mergeCell ref="E89:E91"/>
    <mergeCell ref="A108:D108"/>
    <mergeCell ref="A109:E109"/>
    <mergeCell ref="A102:E102"/>
    <mergeCell ref="A107:E107"/>
    <mergeCell ref="A204:E204"/>
    <mergeCell ref="C205:C207"/>
    <mergeCell ref="D205:D207"/>
    <mergeCell ref="E205:E207"/>
    <mergeCell ref="A224:D224"/>
    <mergeCell ref="A225:E225"/>
    <mergeCell ref="A146:E146"/>
    <mergeCell ref="C147:C149"/>
    <mergeCell ref="D147:D149"/>
    <mergeCell ref="E147:E149"/>
    <mergeCell ref="A166:D166"/>
    <mergeCell ref="A167:E167"/>
    <mergeCell ref="A160:E160"/>
    <mergeCell ref="A165:E165"/>
    <mergeCell ref="A175:E175"/>
    <mergeCell ref="C176:C178"/>
    <mergeCell ref="D176:D178"/>
    <mergeCell ref="E176:E178"/>
    <mergeCell ref="A189:E189"/>
    <mergeCell ref="A194:E194"/>
    <mergeCell ref="A262:E262"/>
    <mergeCell ref="C263:C265"/>
    <mergeCell ref="D263:D265"/>
    <mergeCell ref="E263:E265"/>
    <mergeCell ref="A282:D282"/>
    <mergeCell ref="A283:E283"/>
    <mergeCell ref="A281:E281"/>
    <mergeCell ref="A233:E233"/>
    <mergeCell ref="C234:C236"/>
    <mergeCell ref="D234:D236"/>
    <mergeCell ref="E234:E236"/>
    <mergeCell ref="A253:D253"/>
    <mergeCell ref="A254:E254"/>
    <mergeCell ref="A320:E320"/>
    <mergeCell ref="C321:C323"/>
    <mergeCell ref="D321:D323"/>
    <mergeCell ref="E321:E323"/>
    <mergeCell ref="A340:D340"/>
    <mergeCell ref="A341:E341"/>
    <mergeCell ref="A334:E334"/>
    <mergeCell ref="A339:E339"/>
    <mergeCell ref="A291:E291"/>
    <mergeCell ref="C292:C294"/>
    <mergeCell ref="D292:D294"/>
    <mergeCell ref="E292:E294"/>
    <mergeCell ref="A311:D311"/>
    <mergeCell ref="A312:E312"/>
    <mergeCell ref="A305:E305"/>
    <mergeCell ref="A378:E378"/>
    <mergeCell ref="C379:C381"/>
    <mergeCell ref="D379:D381"/>
    <mergeCell ref="E379:E381"/>
    <mergeCell ref="A398:D398"/>
    <mergeCell ref="A399:E399"/>
    <mergeCell ref="A392:E392"/>
    <mergeCell ref="A349:E349"/>
    <mergeCell ref="C350:C352"/>
    <mergeCell ref="D350:D352"/>
    <mergeCell ref="E350:E352"/>
    <mergeCell ref="A369:D369"/>
    <mergeCell ref="A370:E370"/>
    <mergeCell ref="A363:E363"/>
    <mergeCell ref="A368:E368"/>
    <mergeCell ref="A456:D456"/>
    <mergeCell ref="A457:E457"/>
    <mergeCell ref="A407:E407"/>
    <mergeCell ref="C408:C410"/>
    <mergeCell ref="D408:D410"/>
    <mergeCell ref="E408:E410"/>
    <mergeCell ref="A427:D427"/>
    <mergeCell ref="A428:E428"/>
    <mergeCell ref="A421:E421"/>
    <mergeCell ref="D495:D497"/>
    <mergeCell ref="E495:E497"/>
    <mergeCell ref="A514:D514"/>
    <mergeCell ref="A515:E515"/>
    <mergeCell ref="A508:E508"/>
    <mergeCell ref="A542:E542"/>
    <mergeCell ref="A566:E566"/>
    <mergeCell ref="A552:E552"/>
    <mergeCell ref="C553:C555"/>
    <mergeCell ref="D553:D555"/>
    <mergeCell ref="E553:E555"/>
    <mergeCell ref="A523:E523"/>
    <mergeCell ref="C524:C526"/>
    <mergeCell ref="D524:D526"/>
    <mergeCell ref="E524:E526"/>
    <mergeCell ref="A543:D543"/>
    <mergeCell ref="A544:E544"/>
    <mergeCell ref="A537:E537"/>
    <mergeCell ref="A571:E571"/>
    <mergeCell ref="A573:E573"/>
    <mergeCell ref="A195:D195"/>
    <mergeCell ref="A196:E196"/>
    <mergeCell ref="A218:E218"/>
    <mergeCell ref="A247:E247"/>
    <mergeCell ref="A252:E252"/>
    <mergeCell ref="A276:E276"/>
    <mergeCell ref="A572:D572"/>
    <mergeCell ref="A513:E513"/>
    <mergeCell ref="A465:E465"/>
    <mergeCell ref="C466:C468"/>
    <mergeCell ref="D466:D468"/>
    <mergeCell ref="E466:E468"/>
    <mergeCell ref="A485:D485"/>
    <mergeCell ref="A486:E486"/>
    <mergeCell ref="A479:E479"/>
    <mergeCell ref="A484:E484"/>
    <mergeCell ref="A436:E436"/>
    <mergeCell ref="C437:C439"/>
    <mergeCell ref="D437:D439"/>
    <mergeCell ref="E437:E439"/>
    <mergeCell ref="A494:E494"/>
    <mergeCell ref="C495:C49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2F7BC-3454-43E8-82E3-8FE8490A5F1F}">
  <dimension ref="A1:G579"/>
  <sheetViews>
    <sheetView topLeftCell="A542" workbookViewId="0">
      <selection activeCell="F562" sqref="F562:G562"/>
    </sheetView>
  </sheetViews>
  <sheetFormatPr baseColWidth="10" defaultRowHeight="15" x14ac:dyDescent="0.25"/>
  <cols>
    <col min="1" max="1" width="21" customWidth="1"/>
    <col min="2" max="2" width="50.28515625" customWidth="1"/>
  </cols>
  <sheetData>
    <row r="1" spans="1:7" x14ac:dyDescent="0.25">
      <c r="A1" s="102" t="s">
        <v>61</v>
      </c>
      <c r="B1" s="103"/>
      <c r="C1" s="103"/>
      <c r="D1" s="103"/>
      <c r="E1" s="103"/>
    </row>
    <row r="2" spans="1:7" x14ac:dyDescent="0.25">
      <c r="A2" s="1" t="s">
        <v>2</v>
      </c>
      <c r="B2" s="2"/>
      <c r="C2" s="107" t="s">
        <v>3</v>
      </c>
      <c r="D2" s="107" t="s">
        <v>4</v>
      </c>
      <c r="E2" s="107"/>
    </row>
    <row r="3" spans="1:7" x14ac:dyDescent="0.25">
      <c r="A3" s="3" t="s">
        <v>5</v>
      </c>
      <c r="B3" s="4"/>
      <c r="C3" s="108"/>
      <c r="D3" s="108"/>
      <c r="E3" s="108"/>
    </row>
    <row r="4" spans="1:7" x14ac:dyDescent="0.25">
      <c r="A4" s="6" t="s">
        <v>6</v>
      </c>
      <c r="B4" s="7"/>
      <c r="C4" s="109"/>
      <c r="D4" s="109"/>
      <c r="E4" s="109"/>
    </row>
    <row r="5" spans="1:7" x14ac:dyDescent="0.25">
      <c r="A5" s="8" t="s">
        <v>7</v>
      </c>
      <c r="B5" s="9" t="s">
        <v>8</v>
      </c>
      <c r="C5" s="10"/>
      <c r="D5" s="11"/>
      <c r="E5" s="11"/>
    </row>
    <row r="6" spans="1:7" x14ac:dyDescent="0.25">
      <c r="A6" s="12"/>
      <c r="B6" s="13" t="s">
        <v>9</v>
      </c>
      <c r="C6" s="14"/>
      <c r="D6" s="15"/>
      <c r="E6" s="15"/>
    </row>
    <row r="7" spans="1:7" x14ac:dyDescent="0.25">
      <c r="A7" s="8" t="s">
        <v>10</v>
      </c>
      <c r="B7" s="16" t="s">
        <v>11</v>
      </c>
      <c r="C7" s="17" t="s">
        <v>12</v>
      </c>
      <c r="D7" s="18" t="s">
        <v>13</v>
      </c>
      <c r="E7" s="17" t="s">
        <v>14</v>
      </c>
    </row>
    <row r="8" spans="1:7" x14ac:dyDescent="0.25">
      <c r="A8" s="19"/>
      <c r="B8" s="20" t="s">
        <v>15</v>
      </c>
      <c r="C8" s="21">
        <v>-0.48630242071629681</v>
      </c>
      <c r="D8" s="21">
        <v>-0.1819930564679364</v>
      </c>
      <c r="E8" s="22"/>
    </row>
    <row r="9" spans="1:7" x14ac:dyDescent="0.25">
      <c r="A9" s="8" t="s">
        <v>16</v>
      </c>
      <c r="B9" s="16" t="s">
        <v>11</v>
      </c>
      <c r="C9" s="17" t="s">
        <v>17</v>
      </c>
      <c r="D9" s="17" t="s">
        <v>227</v>
      </c>
      <c r="E9" s="17" t="s">
        <v>14</v>
      </c>
    </row>
    <row r="10" spans="1:7" x14ac:dyDescent="0.25">
      <c r="A10" s="19"/>
      <c r="B10" s="20" t="s">
        <v>15</v>
      </c>
      <c r="C10" s="21">
        <v>-0.17081007141479332</v>
      </c>
      <c r="D10" s="21">
        <v>-4.6291311522888012E-2</v>
      </c>
      <c r="E10" s="22"/>
    </row>
    <row r="11" spans="1:7" x14ac:dyDescent="0.25">
      <c r="A11" s="8" t="s">
        <v>19</v>
      </c>
      <c r="B11" s="16" t="s">
        <v>11</v>
      </c>
      <c r="C11" s="17" t="s">
        <v>222</v>
      </c>
      <c r="D11" s="17" t="s">
        <v>243</v>
      </c>
      <c r="E11" s="17" t="s">
        <v>14</v>
      </c>
      <c r="F11" s="33">
        <f>(9520-9540)/9540</f>
        <v>-2.0964360587002098E-3</v>
      </c>
      <c r="G11" s="33">
        <f>(10090-10100)/10090</f>
        <v>-9.9108027750247768E-4</v>
      </c>
    </row>
    <row r="12" spans="1:7" x14ac:dyDescent="0.25">
      <c r="A12" s="19"/>
      <c r="B12" s="20" t="s">
        <v>15</v>
      </c>
      <c r="C12" s="21">
        <v>-4.7644070148359585E-2</v>
      </c>
      <c r="D12" s="21">
        <v>3.0087663694300382E-3</v>
      </c>
      <c r="E12" s="22"/>
    </row>
    <row r="13" spans="1:7" x14ac:dyDescent="0.25">
      <c r="A13" s="8" t="s">
        <v>22</v>
      </c>
      <c r="B13" s="16" t="s">
        <v>11</v>
      </c>
      <c r="C13" s="17" t="s">
        <v>23</v>
      </c>
      <c r="D13" s="17" t="s">
        <v>24</v>
      </c>
      <c r="E13" s="17" t="s">
        <v>14</v>
      </c>
    </row>
    <row r="14" spans="1:7" ht="34.5" customHeight="1" x14ac:dyDescent="0.25">
      <c r="A14" s="19"/>
      <c r="B14" s="20" t="s">
        <v>15</v>
      </c>
      <c r="C14" s="21">
        <v>0.11098701768095109</v>
      </c>
      <c r="D14" s="21">
        <v>3.3841123997990996E-2</v>
      </c>
      <c r="E14" s="22"/>
    </row>
    <row r="15" spans="1:7" ht="34.5" customHeight="1" x14ac:dyDescent="0.25">
      <c r="A15" s="90" t="s">
        <v>25</v>
      </c>
      <c r="B15" s="90"/>
      <c r="C15" s="90"/>
      <c r="D15" s="90"/>
      <c r="E15" s="90"/>
    </row>
    <row r="16" spans="1:7" x14ac:dyDescent="0.25">
      <c r="A16" s="5" t="s">
        <v>26</v>
      </c>
    </row>
    <row r="17" spans="1:6" x14ac:dyDescent="0.25">
      <c r="A17" s="5" t="s">
        <v>49</v>
      </c>
    </row>
    <row r="18" spans="1:6" x14ac:dyDescent="0.25">
      <c r="A18" s="5" t="s">
        <v>330</v>
      </c>
    </row>
    <row r="19" spans="1:6" ht="15" customHeight="1" x14ac:dyDescent="0.25">
      <c r="A19" s="5" t="s">
        <v>29</v>
      </c>
    </row>
    <row r="20" spans="1:6" ht="26.25" customHeight="1" x14ac:dyDescent="0.25">
      <c r="A20" s="112" t="s">
        <v>30</v>
      </c>
      <c r="B20" s="112"/>
      <c r="C20" s="112"/>
      <c r="D20" s="112"/>
      <c r="E20" s="112"/>
    </row>
    <row r="21" spans="1:6" x14ac:dyDescent="0.25">
      <c r="A21" s="91" t="s">
        <v>31</v>
      </c>
      <c r="B21" s="92"/>
      <c r="C21" s="92"/>
      <c r="D21" s="93"/>
      <c r="E21" s="28" t="b">
        <v>1</v>
      </c>
      <c r="F21" s="34" t="s">
        <v>105</v>
      </c>
    </row>
    <row r="22" spans="1:6" x14ac:dyDescent="0.25">
      <c r="A22" s="94" t="s">
        <v>32</v>
      </c>
      <c r="B22" s="94"/>
      <c r="C22" s="94"/>
      <c r="D22" s="94"/>
      <c r="E22" s="94"/>
    </row>
    <row r="23" spans="1:6" x14ac:dyDescent="0.25">
      <c r="A23" s="29" t="s">
        <v>33</v>
      </c>
      <c r="B23" s="29" t="s">
        <v>34</v>
      </c>
      <c r="C23" s="29" t="s">
        <v>35</v>
      </c>
      <c r="D23" s="30" t="s">
        <v>0</v>
      </c>
      <c r="E23" s="30" t="s">
        <v>1</v>
      </c>
    </row>
    <row r="24" spans="1:6" x14ac:dyDescent="0.25">
      <c r="A24" s="31" t="s">
        <v>36</v>
      </c>
      <c r="B24" s="24">
        <v>43578</v>
      </c>
      <c r="C24" s="24">
        <v>45041</v>
      </c>
      <c r="D24" s="25">
        <v>7.594702379702005E-2</v>
      </c>
      <c r="E24" s="32">
        <v>3</v>
      </c>
    </row>
    <row r="25" spans="1:6" x14ac:dyDescent="0.25">
      <c r="A25" s="31" t="s">
        <v>37</v>
      </c>
      <c r="B25" s="24">
        <v>43550</v>
      </c>
      <c r="C25" s="24">
        <v>45013</v>
      </c>
      <c r="D25" s="25">
        <v>7.6038989903808793E-2</v>
      </c>
      <c r="E25" s="32">
        <v>3</v>
      </c>
    </row>
    <row r="26" spans="1:6" x14ac:dyDescent="0.25">
      <c r="A26" s="23" t="s">
        <v>38</v>
      </c>
      <c r="B26" s="24">
        <v>43522</v>
      </c>
      <c r="C26" s="24">
        <v>44985</v>
      </c>
      <c r="D26" s="25">
        <v>7.6242033219598437E-2</v>
      </c>
      <c r="E26" s="32">
        <v>3</v>
      </c>
    </row>
    <row r="27" spans="1:6" x14ac:dyDescent="0.25">
      <c r="A27" s="23" t="s">
        <v>39</v>
      </c>
      <c r="B27" s="24">
        <v>43494</v>
      </c>
      <c r="C27" s="24">
        <v>44957</v>
      </c>
      <c r="D27" s="25">
        <v>7.6548912114284037E-2</v>
      </c>
      <c r="E27" s="32">
        <v>3</v>
      </c>
    </row>
    <row r="28" spans="1:6" x14ac:dyDescent="0.25">
      <c r="A28" s="23" t="s">
        <v>40</v>
      </c>
      <c r="B28" s="24">
        <v>43461</v>
      </c>
      <c r="C28" s="24">
        <v>44922</v>
      </c>
      <c r="D28" s="25">
        <v>7.6625268185370798E-2</v>
      </c>
      <c r="E28" s="32">
        <v>3</v>
      </c>
    </row>
    <row r="30" spans="1:6" x14ac:dyDescent="0.25">
      <c r="A30" s="102" t="s">
        <v>62</v>
      </c>
      <c r="B30" s="103"/>
      <c r="C30" s="103"/>
      <c r="D30" s="103"/>
      <c r="E30" s="103"/>
    </row>
    <row r="31" spans="1:6" x14ac:dyDescent="0.25">
      <c r="A31" s="1" t="s">
        <v>2</v>
      </c>
      <c r="B31" s="2"/>
      <c r="C31" s="107" t="s">
        <v>3</v>
      </c>
      <c r="D31" s="107" t="s">
        <v>4</v>
      </c>
      <c r="E31" s="107"/>
    </row>
    <row r="32" spans="1:6" x14ac:dyDescent="0.25">
      <c r="A32" s="3" t="s">
        <v>5</v>
      </c>
      <c r="B32" s="4"/>
      <c r="C32" s="108"/>
      <c r="D32" s="108"/>
      <c r="E32" s="108"/>
    </row>
    <row r="33" spans="1:7" x14ac:dyDescent="0.25">
      <c r="A33" s="6" t="s">
        <v>6</v>
      </c>
      <c r="B33" s="7"/>
      <c r="C33" s="109"/>
      <c r="D33" s="109"/>
      <c r="E33" s="109"/>
    </row>
    <row r="34" spans="1:7" x14ac:dyDescent="0.25">
      <c r="A34" s="8" t="s">
        <v>7</v>
      </c>
      <c r="B34" s="9" t="s">
        <v>8</v>
      </c>
      <c r="C34" s="10"/>
      <c r="D34" s="11"/>
      <c r="E34" s="11"/>
    </row>
    <row r="35" spans="1:7" x14ac:dyDescent="0.25">
      <c r="A35" s="12"/>
      <c r="B35" s="13" t="s">
        <v>9</v>
      </c>
      <c r="C35" s="14"/>
      <c r="D35" s="15"/>
      <c r="E35" s="15"/>
    </row>
    <row r="36" spans="1:7" x14ac:dyDescent="0.25">
      <c r="A36" s="8" t="s">
        <v>10</v>
      </c>
      <c r="B36" s="16" t="s">
        <v>11</v>
      </c>
      <c r="C36" s="17" t="s">
        <v>331</v>
      </c>
      <c r="D36" s="18" t="s">
        <v>42</v>
      </c>
      <c r="E36" s="17" t="s">
        <v>14</v>
      </c>
    </row>
    <row r="37" spans="1:7" x14ac:dyDescent="0.25">
      <c r="A37" s="19"/>
      <c r="B37" s="20" t="s">
        <v>15</v>
      </c>
      <c r="C37" s="21">
        <v>-0.70676970370665526</v>
      </c>
      <c r="D37" s="21">
        <v>-0.3035692128581573</v>
      </c>
      <c r="E37" s="22"/>
    </row>
    <row r="38" spans="1:7" x14ac:dyDescent="0.25">
      <c r="A38" s="8" t="s">
        <v>16</v>
      </c>
      <c r="B38" s="16" t="s">
        <v>11</v>
      </c>
      <c r="C38" s="17" t="s">
        <v>43</v>
      </c>
      <c r="D38" s="17" t="s">
        <v>44</v>
      </c>
      <c r="E38" s="17" t="s">
        <v>14</v>
      </c>
    </row>
    <row r="39" spans="1:7" x14ac:dyDescent="0.25">
      <c r="A39" s="19"/>
      <c r="B39" s="20" t="s">
        <v>15</v>
      </c>
      <c r="C39" s="21">
        <v>-0.2368179688415134</v>
      </c>
      <c r="D39" s="21">
        <v>-0.10035389916003834</v>
      </c>
      <c r="E39" s="21"/>
      <c r="F39" s="40"/>
      <c r="G39" s="40"/>
    </row>
    <row r="40" spans="1:7" x14ac:dyDescent="0.25">
      <c r="A40" s="8" t="s">
        <v>19</v>
      </c>
      <c r="B40" s="16" t="s">
        <v>11</v>
      </c>
      <c r="C40" s="17" t="s">
        <v>20</v>
      </c>
      <c r="D40" s="17" t="s">
        <v>332</v>
      </c>
      <c r="E40" s="17" t="s">
        <v>14</v>
      </c>
      <c r="F40" s="33">
        <f>(9550-9640)/9550</f>
        <v>-9.4240837696335077E-3</v>
      </c>
      <c r="G40" s="33">
        <f>(9880-9890)/9890</f>
        <v>-1.0111223458038423E-3</v>
      </c>
    </row>
    <row r="41" spans="1:7" x14ac:dyDescent="0.25">
      <c r="A41" s="19"/>
      <c r="B41" s="20" t="s">
        <v>15</v>
      </c>
      <c r="C41" s="21">
        <v>-4.5350058357622958E-2</v>
      </c>
      <c r="D41" s="21">
        <v>-4.0056087495966564E-3</v>
      </c>
      <c r="E41" s="22"/>
    </row>
    <row r="42" spans="1:7" x14ac:dyDescent="0.25">
      <c r="A42" s="8" t="s">
        <v>22</v>
      </c>
      <c r="B42" s="16" t="s">
        <v>11</v>
      </c>
      <c r="C42" s="17" t="s">
        <v>47</v>
      </c>
      <c r="D42" s="17" t="s">
        <v>386</v>
      </c>
      <c r="E42" s="17" t="s">
        <v>14</v>
      </c>
    </row>
    <row r="43" spans="1:7" x14ac:dyDescent="0.25">
      <c r="A43" s="19"/>
      <c r="B43" s="20" t="s">
        <v>15</v>
      </c>
      <c r="C43" s="21">
        <v>0.24686012108449584</v>
      </c>
      <c r="D43" s="21">
        <v>7.8413893966054804E-2</v>
      </c>
      <c r="E43" s="22"/>
    </row>
    <row r="44" spans="1:7" ht="33.75" customHeight="1" x14ac:dyDescent="0.25">
      <c r="A44" s="90" t="s">
        <v>25</v>
      </c>
      <c r="B44" s="90"/>
      <c r="C44" s="90"/>
      <c r="D44" s="90"/>
      <c r="E44" s="90"/>
    </row>
    <row r="45" spans="1:7" x14ac:dyDescent="0.25">
      <c r="A45" s="5" t="s">
        <v>26</v>
      </c>
    </row>
    <row r="46" spans="1:7" x14ac:dyDescent="0.25">
      <c r="A46" s="5" t="s">
        <v>49</v>
      </c>
    </row>
    <row r="47" spans="1:7" x14ac:dyDescent="0.25">
      <c r="A47" s="5" t="s">
        <v>233</v>
      </c>
    </row>
    <row r="48" spans="1:7" x14ac:dyDescent="0.25">
      <c r="A48" s="5" t="s">
        <v>333</v>
      </c>
    </row>
    <row r="49" spans="1:6" x14ac:dyDescent="0.25">
      <c r="A49" s="5" t="s">
        <v>51</v>
      </c>
    </row>
    <row r="50" spans="1:6" x14ac:dyDescent="0.25">
      <c r="A50" s="91" t="s">
        <v>31</v>
      </c>
      <c r="B50" s="92"/>
      <c r="C50" s="92"/>
      <c r="D50" s="93"/>
      <c r="E50" s="28" t="b">
        <v>1</v>
      </c>
      <c r="F50" s="34" t="s">
        <v>105</v>
      </c>
    </row>
    <row r="51" spans="1:6" x14ac:dyDescent="0.25">
      <c r="A51" s="94" t="s">
        <v>32</v>
      </c>
      <c r="B51" s="94"/>
      <c r="C51" s="94"/>
      <c r="D51" s="94"/>
      <c r="E51" s="94"/>
    </row>
    <row r="52" spans="1:6" x14ac:dyDescent="0.25">
      <c r="A52" s="29" t="s">
        <v>33</v>
      </c>
      <c r="B52" s="29" t="s">
        <v>34</v>
      </c>
      <c r="C52" s="29" t="s">
        <v>35</v>
      </c>
      <c r="D52" s="30" t="s">
        <v>0</v>
      </c>
      <c r="E52" s="30" t="s">
        <v>1</v>
      </c>
    </row>
    <row r="53" spans="1:6" x14ac:dyDescent="0.25">
      <c r="A53" s="31" t="s">
        <v>36</v>
      </c>
      <c r="B53" s="24">
        <v>43214</v>
      </c>
      <c r="C53" s="24">
        <v>45041</v>
      </c>
      <c r="D53" s="25">
        <v>0.11792072410528039</v>
      </c>
      <c r="E53" s="32">
        <v>3</v>
      </c>
    </row>
    <row r="54" spans="1:6" x14ac:dyDescent="0.25">
      <c r="A54" s="31" t="s">
        <v>37</v>
      </c>
      <c r="B54" s="24">
        <v>43186</v>
      </c>
      <c r="C54" s="24">
        <v>45013</v>
      </c>
      <c r="D54" s="25">
        <v>0.11797461730867738</v>
      </c>
      <c r="E54" s="32">
        <v>3</v>
      </c>
    </row>
    <row r="55" spans="1:6" x14ac:dyDescent="0.25">
      <c r="A55" s="23" t="s">
        <v>38</v>
      </c>
      <c r="B55" s="24">
        <v>43158</v>
      </c>
      <c r="C55" s="24">
        <v>44985</v>
      </c>
      <c r="D55" s="25">
        <v>0.11837677542227276</v>
      </c>
      <c r="E55" s="32">
        <v>3</v>
      </c>
    </row>
    <row r="56" spans="1:6" x14ac:dyDescent="0.25">
      <c r="A56" s="23" t="s">
        <v>39</v>
      </c>
      <c r="B56" s="24">
        <v>43130</v>
      </c>
      <c r="C56" s="24">
        <v>44957</v>
      </c>
      <c r="D56" s="25">
        <v>0.11911258881677328</v>
      </c>
      <c r="E56" s="32">
        <v>3</v>
      </c>
    </row>
    <row r="57" spans="1:6" x14ac:dyDescent="0.25">
      <c r="A57" s="23" t="s">
        <v>40</v>
      </c>
      <c r="B57" s="24">
        <v>43096</v>
      </c>
      <c r="C57" s="24">
        <v>44922</v>
      </c>
      <c r="D57" s="25">
        <v>0.11914348502131221</v>
      </c>
      <c r="E57" s="32">
        <v>3</v>
      </c>
    </row>
    <row r="59" spans="1:6" x14ac:dyDescent="0.25">
      <c r="A59" s="102" t="s">
        <v>63</v>
      </c>
      <c r="B59" s="103"/>
      <c r="C59" s="103"/>
      <c r="D59" s="103"/>
      <c r="E59" s="103"/>
    </row>
    <row r="60" spans="1:6" x14ac:dyDescent="0.25">
      <c r="A60" s="1" t="s">
        <v>2</v>
      </c>
      <c r="B60" s="2"/>
      <c r="C60" s="107" t="s">
        <v>3</v>
      </c>
      <c r="D60" s="107" t="s">
        <v>4</v>
      </c>
      <c r="E60" s="107"/>
    </row>
    <row r="61" spans="1:6" x14ac:dyDescent="0.25">
      <c r="A61" s="3" t="s">
        <v>5</v>
      </c>
      <c r="B61" s="4"/>
      <c r="C61" s="108"/>
      <c r="D61" s="108"/>
      <c r="E61" s="108"/>
    </row>
    <row r="62" spans="1:6" x14ac:dyDescent="0.25">
      <c r="A62" s="6" t="s">
        <v>6</v>
      </c>
      <c r="B62" s="7"/>
      <c r="C62" s="109"/>
      <c r="D62" s="109"/>
      <c r="E62" s="109"/>
    </row>
    <row r="63" spans="1:6" x14ac:dyDescent="0.25">
      <c r="A63" s="8" t="s">
        <v>7</v>
      </c>
      <c r="B63" s="9" t="s">
        <v>8</v>
      </c>
      <c r="C63" s="10"/>
      <c r="D63" s="11"/>
      <c r="E63" s="11"/>
    </row>
    <row r="64" spans="1:6" x14ac:dyDescent="0.25">
      <c r="A64" s="12"/>
      <c r="B64" s="13" t="s">
        <v>9</v>
      </c>
      <c r="C64" s="14"/>
      <c r="D64" s="15"/>
      <c r="E64" s="15"/>
    </row>
    <row r="65" spans="1:7" x14ac:dyDescent="0.25">
      <c r="A65" s="8" t="s">
        <v>10</v>
      </c>
      <c r="B65" s="16" t="s">
        <v>11</v>
      </c>
      <c r="C65" s="17" t="s">
        <v>281</v>
      </c>
      <c r="D65" s="18" t="s">
        <v>53</v>
      </c>
      <c r="E65" s="17" t="s">
        <v>14</v>
      </c>
    </row>
    <row r="66" spans="1:7" x14ac:dyDescent="0.25">
      <c r="A66" s="19"/>
      <c r="B66" s="20" t="s">
        <v>15</v>
      </c>
      <c r="C66" s="21">
        <v>-0.72859012989641148</v>
      </c>
      <c r="D66" s="21">
        <v>-0.31413582341941226</v>
      </c>
      <c r="E66" s="22"/>
    </row>
    <row r="67" spans="1:7" x14ac:dyDescent="0.25">
      <c r="A67" s="8" t="s">
        <v>16</v>
      </c>
      <c r="B67" s="16" t="s">
        <v>11</v>
      </c>
      <c r="C67" s="17" t="s">
        <v>54</v>
      </c>
      <c r="D67" s="17" t="s">
        <v>55</v>
      </c>
      <c r="E67" s="17" t="s">
        <v>14</v>
      </c>
    </row>
    <row r="68" spans="1:7" x14ac:dyDescent="0.25">
      <c r="A68" s="19"/>
      <c r="B68" s="20" t="s">
        <v>15</v>
      </c>
      <c r="C68" s="21">
        <v>-0.26436082210035372</v>
      </c>
      <c r="D68" s="21">
        <v>-8.9988529727498157E-2</v>
      </c>
      <c r="E68" s="22"/>
    </row>
    <row r="69" spans="1:7" x14ac:dyDescent="0.25">
      <c r="A69" s="8" t="s">
        <v>19</v>
      </c>
      <c r="B69" s="16" t="s">
        <v>11</v>
      </c>
      <c r="C69" s="17" t="s">
        <v>387</v>
      </c>
      <c r="D69" s="17" t="s">
        <v>21</v>
      </c>
      <c r="E69" s="17" t="s">
        <v>14</v>
      </c>
      <c r="F69" s="33">
        <f>(9350-9410)/9410</f>
        <v>-6.376195536663124E-3</v>
      </c>
      <c r="G69" s="33">
        <f>(10120-10110)/10110</f>
        <v>9.8911968348170125E-4</v>
      </c>
    </row>
    <row r="70" spans="1:7" x14ac:dyDescent="0.25">
      <c r="A70" s="19"/>
      <c r="B70" s="20" t="s">
        <v>15</v>
      </c>
      <c r="C70" s="21">
        <v>-6.5081297557068485E-2</v>
      </c>
      <c r="D70" s="21">
        <v>4.0272805050021176E-3</v>
      </c>
      <c r="E70" s="22"/>
    </row>
    <row r="71" spans="1:7" x14ac:dyDescent="0.25">
      <c r="A71" s="8" t="s">
        <v>22</v>
      </c>
      <c r="B71" s="16" t="s">
        <v>11</v>
      </c>
      <c r="C71" s="17" t="s">
        <v>57</v>
      </c>
      <c r="D71" s="17" t="s">
        <v>335</v>
      </c>
      <c r="E71" s="17" t="s">
        <v>14</v>
      </c>
    </row>
    <row r="72" spans="1:7" x14ac:dyDescent="0.25">
      <c r="A72" s="19"/>
      <c r="B72" s="20" t="s">
        <v>15</v>
      </c>
      <c r="C72" s="21">
        <v>0.20672817384674036</v>
      </c>
      <c r="D72" s="21">
        <v>6.858003677855895E-2</v>
      </c>
      <c r="E72" s="22"/>
    </row>
    <row r="73" spans="1:7" ht="35.25" customHeight="1" x14ac:dyDescent="0.25">
      <c r="A73" s="90" t="s">
        <v>25</v>
      </c>
      <c r="B73" s="90"/>
      <c r="C73" s="90"/>
      <c r="D73" s="90"/>
      <c r="E73" s="90"/>
    </row>
    <row r="74" spans="1:7" x14ac:dyDescent="0.25">
      <c r="A74" s="5" t="s">
        <v>26</v>
      </c>
    </row>
    <row r="75" spans="1:7" x14ac:dyDescent="0.25">
      <c r="A75" s="5" t="s">
        <v>49</v>
      </c>
    </row>
    <row r="76" spans="1:7" x14ac:dyDescent="0.25">
      <c r="A76" s="5" t="s">
        <v>59</v>
      </c>
    </row>
    <row r="77" spans="1:7" x14ac:dyDescent="0.25">
      <c r="A77" s="5" t="s">
        <v>333</v>
      </c>
    </row>
    <row r="78" spans="1:7" x14ac:dyDescent="0.25">
      <c r="A78" s="5" t="s">
        <v>51</v>
      </c>
    </row>
    <row r="79" spans="1:7" x14ac:dyDescent="0.25">
      <c r="A79" s="91" t="s">
        <v>31</v>
      </c>
      <c r="B79" s="92"/>
      <c r="C79" s="92"/>
      <c r="D79" s="93"/>
      <c r="E79" s="28" t="b">
        <v>1</v>
      </c>
      <c r="F79" s="34" t="s">
        <v>105</v>
      </c>
    </row>
    <row r="80" spans="1:7"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24">
        <v>43214</v>
      </c>
      <c r="C82" s="24">
        <v>45041</v>
      </c>
      <c r="D82" s="25">
        <v>0.1139154628890878</v>
      </c>
      <c r="E82" s="32">
        <v>3</v>
      </c>
    </row>
    <row r="83" spans="1:5" x14ac:dyDescent="0.25">
      <c r="A83" s="31" t="s">
        <v>37</v>
      </c>
      <c r="B83" s="24">
        <v>43186</v>
      </c>
      <c r="C83" s="24">
        <v>45013</v>
      </c>
      <c r="D83" s="25">
        <v>0.11376375943011363</v>
      </c>
      <c r="E83" s="32">
        <v>3</v>
      </c>
    </row>
    <row r="84" spans="1:5" x14ac:dyDescent="0.25">
      <c r="A84" s="23" t="s">
        <v>38</v>
      </c>
      <c r="B84" s="24">
        <v>43158</v>
      </c>
      <c r="C84" s="24">
        <v>44985</v>
      </c>
      <c r="D84" s="25">
        <v>0.11382851274846931</v>
      </c>
      <c r="E84" s="32">
        <v>3</v>
      </c>
    </row>
    <row r="85" spans="1:5" x14ac:dyDescent="0.25">
      <c r="A85" s="23" t="s">
        <v>39</v>
      </c>
      <c r="B85" s="24">
        <v>43130</v>
      </c>
      <c r="C85" s="24">
        <v>44957</v>
      </c>
      <c r="D85" s="25">
        <v>0.11418308268808496</v>
      </c>
      <c r="E85" s="32">
        <v>3</v>
      </c>
    </row>
    <row r="86" spans="1:5" x14ac:dyDescent="0.25">
      <c r="A86" s="23" t="s">
        <v>40</v>
      </c>
      <c r="B86" s="24">
        <v>43096</v>
      </c>
      <c r="C86" s="24">
        <v>44922</v>
      </c>
      <c r="D86" s="25">
        <v>0.11394666638975105</v>
      </c>
      <c r="E86" s="32">
        <v>3</v>
      </c>
    </row>
    <row r="88" spans="1:5" x14ac:dyDescent="0.25">
      <c r="A88" s="102" t="s">
        <v>73</v>
      </c>
      <c r="B88" s="103"/>
      <c r="C88" s="103"/>
      <c r="D88" s="103"/>
      <c r="E88" s="103"/>
    </row>
    <row r="89" spans="1:5" x14ac:dyDescent="0.25">
      <c r="A89" s="1" t="s">
        <v>2</v>
      </c>
      <c r="B89" s="2"/>
      <c r="C89" s="107" t="s">
        <v>3</v>
      </c>
      <c r="D89" s="107" t="s">
        <v>4</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8</v>
      </c>
      <c r="C92" s="10"/>
      <c r="D92" s="11"/>
      <c r="E92" s="11"/>
    </row>
    <row r="93" spans="1:5" x14ac:dyDescent="0.25">
      <c r="A93" s="12"/>
      <c r="B93" s="13" t="s">
        <v>9</v>
      </c>
      <c r="C93" s="14"/>
      <c r="D93" s="15"/>
      <c r="E93" s="15"/>
    </row>
    <row r="94" spans="1:5" x14ac:dyDescent="0.25">
      <c r="A94" s="8" t="s">
        <v>10</v>
      </c>
      <c r="B94" s="16" t="s">
        <v>11</v>
      </c>
      <c r="C94" s="17" t="s">
        <v>173</v>
      </c>
      <c r="D94" s="18" t="s">
        <v>238</v>
      </c>
      <c r="E94" s="17" t="s">
        <v>14</v>
      </c>
    </row>
    <row r="95" spans="1:5" x14ac:dyDescent="0.25">
      <c r="A95" s="19"/>
      <c r="B95" s="20" t="s">
        <v>15</v>
      </c>
      <c r="C95" s="21">
        <v>-0.70948609456158496</v>
      </c>
      <c r="D95" s="21">
        <v>-0.29893620927966402</v>
      </c>
      <c r="E95" s="22"/>
    </row>
    <row r="96" spans="1:5" x14ac:dyDescent="0.25">
      <c r="A96" s="8" t="s">
        <v>16</v>
      </c>
      <c r="B96" s="16" t="s">
        <v>11</v>
      </c>
      <c r="C96" s="17" t="s">
        <v>66</v>
      </c>
      <c r="D96" s="17" t="s">
        <v>67</v>
      </c>
      <c r="E96" s="17" t="s">
        <v>14</v>
      </c>
    </row>
    <row r="97" spans="1:7" x14ac:dyDescent="0.25">
      <c r="A97" s="19"/>
      <c r="B97" s="20" t="s">
        <v>15</v>
      </c>
      <c r="C97" s="21">
        <v>-0.24374975995272918</v>
      </c>
      <c r="D97" s="21">
        <v>-9.3622915536350937E-2</v>
      </c>
      <c r="E97" s="22"/>
    </row>
    <row r="98" spans="1:7" x14ac:dyDescent="0.25">
      <c r="A98" s="8" t="s">
        <v>19</v>
      </c>
      <c r="B98" s="16" t="s">
        <v>11</v>
      </c>
      <c r="C98" s="17" t="s">
        <v>336</v>
      </c>
      <c r="D98" s="17" t="s">
        <v>205</v>
      </c>
      <c r="E98" s="17" t="s">
        <v>14</v>
      </c>
      <c r="F98" s="33">
        <f>(9420-9470)/9470</f>
        <v>-5.279831045406547E-3</v>
      </c>
      <c r="G98" s="33">
        <f>0</f>
        <v>0</v>
      </c>
    </row>
    <row r="99" spans="1:7" x14ac:dyDescent="0.25">
      <c r="A99" s="19"/>
      <c r="B99" s="20" t="s">
        <v>15</v>
      </c>
      <c r="C99" s="21">
        <v>-5.8004034772659363E-2</v>
      </c>
      <c r="D99" s="21">
        <v>-6.8057558268561635E-3</v>
      </c>
      <c r="E99" s="22"/>
    </row>
    <row r="100" spans="1:7" x14ac:dyDescent="0.25">
      <c r="A100" s="8" t="s">
        <v>22</v>
      </c>
      <c r="B100" s="16" t="s">
        <v>11</v>
      </c>
      <c r="C100" s="17" t="s">
        <v>70</v>
      </c>
      <c r="D100" s="17" t="s">
        <v>337</v>
      </c>
      <c r="E100" s="17" t="s">
        <v>14</v>
      </c>
    </row>
    <row r="101" spans="1:7" x14ac:dyDescent="0.25">
      <c r="A101" s="19"/>
      <c r="B101" s="20" t="s">
        <v>15</v>
      </c>
      <c r="C101" s="21">
        <v>0.26924092019120827</v>
      </c>
      <c r="D101" s="21">
        <v>7.8081742296484125E-2</v>
      </c>
      <c r="E101" s="22"/>
    </row>
    <row r="102" spans="1:7" ht="36.75" customHeight="1" x14ac:dyDescent="0.25">
      <c r="A102" s="90" t="s">
        <v>25</v>
      </c>
      <c r="B102" s="90"/>
      <c r="C102" s="90"/>
      <c r="D102" s="90"/>
      <c r="E102" s="90"/>
    </row>
    <row r="103" spans="1:7" x14ac:dyDescent="0.25">
      <c r="A103" s="5" t="s">
        <v>26</v>
      </c>
    </row>
    <row r="104" spans="1:7" x14ac:dyDescent="0.25">
      <c r="A104" s="5" t="s">
        <v>49</v>
      </c>
    </row>
    <row r="105" spans="1:7" x14ac:dyDescent="0.25">
      <c r="A105" s="5" t="s">
        <v>338</v>
      </c>
    </row>
    <row r="106" spans="1:7" x14ac:dyDescent="0.25">
      <c r="A106" s="5" t="s">
        <v>333</v>
      </c>
    </row>
    <row r="107" spans="1:7" ht="28.5" customHeight="1" x14ac:dyDescent="0.25">
      <c r="A107" s="112" t="s">
        <v>30</v>
      </c>
      <c r="B107" s="112"/>
      <c r="C107" s="112"/>
      <c r="D107" s="112"/>
      <c r="E107" s="112"/>
    </row>
    <row r="108" spans="1:7" x14ac:dyDescent="0.25">
      <c r="A108" s="91" t="s">
        <v>31</v>
      </c>
      <c r="B108" s="92"/>
      <c r="C108" s="92"/>
      <c r="D108" s="93"/>
      <c r="E108" s="28" t="b">
        <v>1</v>
      </c>
      <c r="F108" s="34" t="s">
        <v>105</v>
      </c>
    </row>
    <row r="109" spans="1:7" x14ac:dyDescent="0.25">
      <c r="A109" s="94" t="s">
        <v>32</v>
      </c>
      <c r="B109" s="94"/>
      <c r="C109" s="94"/>
      <c r="D109" s="94"/>
      <c r="E109" s="94"/>
    </row>
    <row r="110" spans="1:7" x14ac:dyDescent="0.25">
      <c r="A110" s="29" t="s">
        <v>33</v>
      </c>
      <c r="B110" s="29" t="s">
        <v>34</v>
      </c>
      <c r="C110" s="29" t="s">
        <v>35</v>
      </c>
      <c r="D110" s="30" t="s">
        <v>0</v>
      </c>
      <c r="E110" s="30" t="s">
        <v>1</v>
      </c>
    </row>
    <row r="111" spans="1:7" x14ac:dyDescent="0.25">
      <c r="A111" s="31" t="s">
        <v>36</v>
      </c>
      <c r="B111" s="24">
        <v>43214</v>
      </c>
      <c r="C111" s="24">
        <v>45041</v>
      </c>
      <c r="D111" s="25">
        <v>0.10830924352154192</v>
      </c>
      <c r="E111" s="32">
        <v>3</v>
      </c>
    </row>
    <row r="112" spans="1:7" x14ac:dyDescent="0.25">
      <c r="A112" s="31" t="s">
        <v>37</v>
      </c>
      <c r="B112" s="24">
        <v>43214</v>
      </c>
      <c r="C112" s="24">
        <v>45013</v>
      </c>
      <c r="D112" s="25">
        <v>0.10898165090310279</v>
      </c>
      <c r="E112" s="32">
        <v>3</v>
      </c>
    </row>
    <row r="113" spans="1:7" x14ac:dyDescent="0.25">
      <c r="A113" s="23" t="s">
        <v>38</v>
      </c>
      <c r="B113" s="24">
        <v>43214</v>
      </c>
      <c r="C113" s="24">
        <v>44985</v>
      </c>
      <c r="D113" s="25">
        <v>0.10969180681705286</v>
      </c>
      <c r="E113" s="32">
        <v>3</v>
      </c>
    </row>
    <row r="114" spans="1:7" x14ac:dyDescent="0.25">
      <c r="A114" s="23" t="s">
        <v>39</v>
      </c>
      <c r="B114" s="24">
        <v>43214</v>
      </c>
      <c r="C114" s="24">
        <v>44957</v>
      </c>
      <c r="D114" s="25">
        <v>0.11049580522451036</v>
      </c>
      <c r="E114" s="32">
        <v>3</v>
      </c>
    </row>
    <row r="115" spans="1:7" x14ac:dyDescent="0.25">
      <c r="A115" s="23" t="s">
        <v>40</v>
      </c>
      <c r="B115" s="24">
        <v>43214</v>
      </c>
      <c r="C115" s="24">
        <v>44922</v>
      </c>
      <c r="D115" s="25">
        <v>0.11139715237529627</v>
      </c>
      <c r="E115" s="32">
        <v>3</v>
      </c>
    </row>
    <row r="117" spans="1:7" x14ac:dyDescent="0.25">
      <c r="A117" s="102" t="s">
        <v>93</v>
      </c>
      <c r="B117" s="103"/>
      <c r="C117" s="103"/>
      <c r="D117" s="103"/>
      <c r="E117" s="103"/>
    </row>
    <row r="118" spans="1:7" x14ac:dyDescent="0.25">
      <c r="A118" s="1" t="s">
        <v>74</v>
      </c>
      <c r="B118" s="2"/>
      <c r="C118" s="107" t="s">
        <v>3</v>
      </c>
      <c r="D118" s="107" t="s">
        <v>75</v>
      </c>
      <c r="E118" s="107"/>
    </row>
    <row r="119" spans="1:7" x14ac:dyDescent="0.25">
      <c r="A119" s="3" t="s">
        <v>5</v>
      </c>
      <c r="B119" s="4"/>
      <c r="C119" s="108"/>
      <c r="D119" s="108"/>
      <c r="E119" s="108"/>
    </row>
    <row r="120" spans="1:7" x14ac:dyDescent="0.25">
      <c r="A120" s="6" t="s">
        <v>6</v>
      </c>
      <c r="B120" s="7"/>
      <c r="C120" s="109"/>
      <c r="D120" s="109"/>
      <c r="E120" s="109"/>
    </row>
    <row r="121" spans="1:7" x14ac:dyDescent="0.25">
      <c r="A121" s="8" t="s">
        <v>7</v>
      </c>
      <c r="B121" s="9" t="s">
        <v>76</v>
      </c>
      <c r="C121" s="10"/>
      <c r="D121" s="11"/>
      <c r="E121" s="11"/>
    </row>
    <row r="122" spans="1:7" x14ac:dyDescent="0.25">
      <c r="A122" s="12"/>
      <c r="B122" s="13" t="s">
        <v>9</v>
      </c>
      <c r="C122" s="14"/>
      <c r="D122" s="15"/>
      <c r="E122" s="15"/>
    </row>
    <row r="123" spans="1:7" x14ac:dyDescent="0.25">
      <c r="A123" s="8" t="s">
        <v>10</v>
      </c>
      <c r="B123" s="16" t="s">
        <v>11</v>
      </c>
      <c r="C123" s="17" t="s">
        <v>284</v>
      </c>
      <c r="D123" s="18" t="s">
        <v>78</v>
      </c>
      <c r="E123" s="17" t="s">
        <v>14</v>
      </c>
    </row>
    <row r="124" spans="1:7" x14ac:dyDescent="0.25">
      <c r="A124" s="19"/>
      <c r="B124" s="20" t="s">
        <v>15</v>
      </c>
      <c r="C124" s="21">
        <v>-0.69638389317976801</v>
      </c>
      <c r="D124" s="21">
        <v>-0.26198956936740747</v>
      </c>
      <c r="E124" s="22"/>
    </row>
    <row r="125" spans="1:7" x14ac:dyDescent="0.25">
      <c r="A125" s="8" t="s">
        <v>16</v>
      </c>
      <c r="B125" s="16" t="s">
        <v>11</v>
      </c>
      <c r="C125" s="17" t="s">
        <v>79</v>
      </c>
      <c r="D125" s="17" t="s">
        <v>80</v>
      </c>
      <c r="E125" s="17" t="s">
        <v>14</v>
      </c>
    </row>
    <row r="126" spans="1:7" x14ac:dyDescent="0.25">
      <c r="A126" s="19"/>
      <c r="B126" s="20" t="s">
        <v>15</v>
      </c>
      <c r="C126" s="21">
        <v>-0.30515803861267721</v>
      </c>
      <c r="D126" s="21">
        <v>-5.4651640399221102E-2</v>
      </c>
      <c r="E126" s="22"/>
    </row>
    <row r="127" spans="1:7" x14ac:dyDescent="0.25">
      <c r="A127" s="8" t="s">
        <v>19</v>
      </c>
      <c r="B127" s="16" t="s">
        <v>11</v>
      </c>
      <c r="C127" s="17" t="s">
        <v>276</v>
      </c>
      <c r="D127" s="17" t="s">
        <v>388</v>
      </c>
      <c r="E127" s="17" t="s">
        <v>14</v>
      </c>
      <c r="F127" s="33">
        <f>(9770-9910)/9910</f>
        <v>-1.4127144298688193E-2</v>
      </c>
      <c r="G127" s="33">
        <f>(11190-11340)/11340</f>
        <v>-1.3227513227513227E-2</v>
      </c>
    </row>
    <row r="128" spans="1:7" x14ac:dyDescent="0.25">
      <c r="A128" s="19"/>
      <c r="B128" s="20" t="s">
        <v>15</v>
      </c>
      <c r="C128" s="21">
        <v>-2.2769711450101204E-2</v>
      </c>
      <c r="D128" s="21">
        <v>2.2785838969967553E-2</v>
      </c>
      <c r="E128" s="22"/>
    </row>
    <row r="129" spans="1:6" x14ac:dyDescent="0.25">
      <c r="A129" s="8" t="s">
        <v>22</v>
      </c>
      <c r="B129" s="16" t="s">
        <v>11</v>
      </c>
      <c r="C129" s="17" t="s">
        <v>83</v>
      </c>
      <c r="D129" s="17" t="s">
        <v>176</v>
      </c>
      <c r="E129" s="17" t="s">
        <v>14</v>
      </c>
    </row>
    <row r="130" spans="1:6" x14ac:dyDescent="0.25">
      <c r="A130" s="19"/>
      <c r="B130" s="20" t="s">
        <v>15</v>
      </c>
      <c r="C130" s="21">
        <v>0.46830915457728883</v>
      </c>
      <c r="D130" s="21">
        <v>7.6709367250089588E-2</v>
      </c>
      <c r="E130" s="22"/>
    </row>
    <row r="131" spans="1:6" ht="35.25" customHeight="1" x14ac:dyDescent="0.25">
      <c r="A131" s="90" t="s">
        <v>25</v>
      </c>
      <c r="B131" s="90"/>
      <c r="C131" s="90"/>
      <c r="D131" s="90"/>
      <c r="E131" s="90"/>
    </row>
    <row r="132" spans="1:6" x14ac:dyDescent="0.25">
      <c r="A132" s="5" t="s">
        <v>26</v>
      </c>
    </row>
    <row r="133" spans="1:6" x14ac:dyDescent="0.25">
      <c r="A133" s="5" t="s">
        <v>85</v>
      </c>
    </row>
    <row r="134" spans="1:6" x14ac:dyDescent="0.25">
      <c r="A134" s="5" t="s">
        <v>354</v>
      </c>
    </row>
    <row r="135" spans="1:6" x14ac:dyDescent="0.25">
      <c r="A135" s="5" t="s">
        <v>339</v>
      </c>
    </row>
    <row r="136" spans="1:6" x14ac:dyDescent="0.25">
      <c r="A136" s="5" t="s">
        <v>51</v>
      </c>
    </row>
    <row r="137" spans="1:6" x14ac:dyDescent="0.25">
      <c r="A137" s="91" t="s">
        <v>31</v>
      </c>
      <c r="B137" s="92"/>
      <c r="C137" s="92"/>
      <c r="D137" s="93"/>
      <c r="E137" s="28" t="b">
        <v>1</v>
      </c>
      <c r="F137" s="34" t="s">
        <v>105</v>
      </c>
    </row>
    <row r="138" spans="1:6" x14ac:dyDescent="0.25">
      <c r="A138" s="94" t="s">
        <v>32</v>
      </c>
      <c r="B138" s="94"/>
      <c r="C138" s="94"/>
      <c r="D138" s="94"/>
      <c r="E138" s="94"/>
    </row>
    <row r="139" spans="1:6" x14ac:dyDescent="0.25">
      <c r="A139" s="29" t="s">
        <v>33</v>
      </c>
      <c r="B139" s="29" t="s">
        <v>34</v>
      </c>
      <c r="C139" s="29" t="s">
        <v>35</v>
      </c>
      <c r="D139" s="30" t="s">
        <v>0</v>
      </c>
      <c r="E139" s="30" t="s">
        <v>1</v>
      </c>
    </row>
    <row r="140" spans="1:6" x14ac:dyDescent="0.25">
      <c r="A140" s="31" t="s">
        <v>36</v>
      </c>
      <c r="B140" s="24">
        <v>43214</v>
      </c>
      <c r="C140" s="24">
        <v>45034</v>
      </c>
      <c r="D140" s="25">
        <v>0.18367137515510801</v>
      </c>
      <c r="E140" s="32">
        <v>4</v>
      </c>
    </row>
    <row r="141" spans="1:6" x14ac:dyDescent="0.25">
      <c r="A141" s="31" t="s">
        <v>37</v>
      </c>
      <c r="B141" s="24">
        <v>43186</v>
      </c>
      <c r="C141" s="24">
        <v>45006</v>
      </c>
      <c r="D141" s="25">
        <v>0.1833512664274578</v>
      </c>
      <c r="E141" s="32">
        <v>4</v>
      </c>
    </row>
    <row r="142" spans="1:6" x14ac:dyDescent="0.25">
      <c r="A142" s="23" t="s">
        <v>38</v>
      </c>
      <c r="B142" s="24">
        <v>43158</v>
      </c>
      <c r="C142" s="24">
        <v>44978</v>
      </c>
      <c r="D142" s="25">
        <v>0.18442862756262221</v>
      </c>
      <c r="E142" s="32">
        <v>4</v>
      </c>
    </row>
    <row r="143" spans="1:6" x14ac:dyDescent="0.25">
      <c r="A143" s="23" t="s">
        <v>39</v>
      </c>
      <c r="B143" s="24">
        <v>43130</v>
      </c>
      <c r="C143" s="24">
        <v>44950</v>
      </c>
      <c r="D143" s="25">
        <v>0.18567165549732342</v>
      </c>
      <c r="E143" s="32">
        <v>4</v>
      </c>
    </row>
    <row r="144" spans="1:6" x14ac:dyDescent="0.25">
      <c r="A144" s="23" t="s">
        <v>40</v>
      </c>
      <c r="B144" s="24">
        <v>43102</v>
      </c>
      <c r="C144" s="24">
        <v>44922</v>
      </c>
      <c r="D144" s="25">
        <v>0.18449292117823385</v>
      </c>
      <c r="E144" s="32">
        <v>4</v>
      </c>
    </row>
    <row r="146" spans="1:7" x14ac:dyDescent="0.25">
      <c r="A146" s="102" t="s">
        <v>94</v>
      </c>
      <c r="B146" s="103"/>
      <c r="C146" s="103"/>
      <c r="D146" s="103"/>
      <c r="E146" s="103"/>
    </row>
    <row r="147" spans="1:7" x14ac:dyDescent="0.25">
      <c r="A147" s="1" t="s">
        <v>2</v>
      </c>
      <c r="B147" s="2"/>
      <c r="C147" s="107" t="s">
        <v>3</v>
      </c>
      <c r="D147" s="107" t="s">
        <v>4</v>
      </c>
      <c r="E147" s="107"/>
    </row>
    <row r="148" spans="1:7" x14ac:dyDescent="0.25">
      <c r="A148" s="3" t="s">
        <v>5</v>
      </c>
      <c r="B148" s="4"/>
      <c r="C148" s="108"/>
      <c r="D148" s="108"/>
      <c r="E148" s="108"/>
    </row>
    <row r="149" spans="1:7" x14ac:dyDescent="0.25">
      <c r="A149" s="6" t="s">
        <v>6</v>
      </c>
      <c r="B149" s="7"/>
      <c r="C149" s="109"/>
      <c r="D149" s="109"/>
      <c r="E149" s="109"/>
    </row>
    <row r="150" spans="1:7" x14ac:dyDescent="0.25">
      <c r="A150" s="8" t="s">
        <v>7</v>
      </c>
      <c r="B150" s="9" t="s">
        <v>8</v>
      </c>
      <c r="C150" s="10"/>
      <c r="D150" s="11"/>
      <c r="E150" s="11"/>
    </row>
    <row r="151" spans="1:7" x14ac:dyDescent="0.25">
      <c r="A151" s="12"/>
      <c r="B151" s="13" t="s">
        <v>9</v>
      </c>
      <c r="C151" s="14"/>
      <c r="D151" s="15"/>
      <c r="E151" s="15"/>
    </row>
    <row r="152" spans="1:7" x14ac:dyDescent="0.25">
      <c r="A152" s="8" t="s">
        <v>10</v>
      </c>
      <c r="B152" s="16" t="s">
        <v>11</v>
      </c>
      <c r="C152" s="17" t="s">
        <v>281</v>
      </c>
      <c r="D152" s="18" t="s">
        <v>88</v>
      </c>
      <c r="E152" s="17" t="s">
        <v>14</v>
      </c>
    </row>
    <row r="153" spans="1:7" x14ac:dyDescent="0.25">
      <c r="A153" s="19"/>
      <c r="B153" s="20" t="s">
        <v>15</v>
      </c>
      <c r="C153" s="21">
        <v>-0.72889865759201444</v>
      </c>
      <c r="D153" s="21">
        <v>-0.32248764162204668</v>
      </c>
      <c r="E153" s="22"/>
    </row>
    <row r="154" spans="1:7" x14ac:dyDescent="0.25">
      <c r="A154" s="8" t="s">
        <v>16</v>
      </c>
      <c r="B154" s="16" t="s">
        <v>11</v>
      </c>
      <c r="C154" s="17" t="s">
        <v>89</v>
      </c>
      <c r="D154" s="17" t="s">
        <v>79</v>
      </c>
      <c r="E154" s="17" t="s">
        <v>14</v>
      </c>
    </row>
    <row r="155" spans="1:7" x14ac:dyDescent="0.25">
      <c r="A155" s="19"/>
      <c r="B155" s="20" t="s">
        <v>15</v>
      </c>
      <c r="C155" s="21">
        <v>-0.27369232450942749</v>
      </c>
      <c r="D155" s="21">
        <v>-0.1140908038913655</v>
      </c>
      <c r="E155" s="22"/>
    </row>
    <row r="156" spans="1:7" x14ac:dyDescent="0.25">
      <c r="A156" s="8" t="s">
        <v>19</v>
      </c>
      <c r="B156" s="16" t="s">
        <v>11</v>
      </c>
      <c r="C156" s="17" t="s">
        <v>282</v>
      </c>
      <c r="D156" s="17" t="s">
        <v>251</v>
      </c>
      <c r="E156" s="17" t="s">
        <v>14</v>
      </c>
      <c r="F156" s="33">
        <f>(9400-9440)/9440</f>
        <v>-4.2372881355932203E-3</v>
      </c>
      <c r="G156" s="33">
        <f>(10080-10090)/10090</f>
        <v>-9.9108027750247768E-4</v>
      </c>
    </row>
    <row r="157" spans="1:7" x14ac:dyDescent="0.25">
      <c r="A157" s="19"/>
      <c r="B157" s="20" t="s">
        <v>15</v>
      </c>
      <c r="C157" s="21">
        <v>-5.9709686989383948E-2</v>
      </c>
      <c r="D157" s="21">
        <v>2.6014019496058971E-3</v>
      </c>
      <c r="E157" s="22"/>
    </row>
    <row r="158" spans="1:7" x14ac:dyDescent="0.25">
      <c r="A158" s="8" t="s">
        <v>22</v>
      </c>
      <c r="B158" s="16" t="s">
        <v>11</v>
      </c>
      <c r="C158" s="17" t="s">
        <v>90</v>
      </c>
      <c r="D158" s="17" t="s">
        <v>340</v>
      </c>
      <c r="E158" s="17" t="s">
        <v>14</v>
      </c>
    </row>
    <row r="159" spans="1:7" x14ac:dyDescent="0.25">
      <c r="A159" s="19"/>
      <c r="B159" s="20" t="s">
        <v>15</v>
      </c>
      <c r="C159" s="21">
        <v>0.29521826354717895</v>
      </c>
      <c r="D159" s="21">
        <v>9.5682802272992085E-2</v>
      </c>
      <c r="E159" s="22"/>
    </row>
    <row r="160" spans="1:7" ht="36.75" customHeight="1" x14ac:dyDescent="0.25">
      <c r="A160" s="90" t="s">
        <v>25</v>
      </c>
      <c r="B160" s="90"/>
      <c r="C160" s="90"/>
      <c r="D160" s="90"/>
      <c r="E160" s="90"/>
    </row>
    <row r="161" spans="1:6" x14ac:dyDescent="0.25">
      <c r="A161" s="5" t="s">
        <v>26</v>
      </c>
    </row>
    <row r="162" spans="1:6" x14ac:dyDescent="0.25">
      <c r="A162" s="5" t="s">
        <v>49</v>
      </c>
    </row>
    <row r="163" spans="1:6" x14ac:dyDescent="0.25">
      <c r="A163" s="5" t="s">
        <v>178</v>
      </c>
    </row>
    <row r="164" spans="1:6" x14ac:dyDescent="0.25">
      <c r="A164" s="5" t="s">
        <v>333</v>
      </c>
    </row>
    <row r="165" spans="1:6" ht="24" customHeight="1" x14ac:dyDescent="0.25">
      <c r="A165" s="112" t="s">
        <v>30</v>
      </c>
      <c r="B165" s="112"/>
      <c r="C165" s="112"/>
      <c r="D165" s="112"/>
      <c r="E165" s="112"/>
    </row>
    <row r="166" spans="1:6" x14ac:dyDescent="0.25">
      <c r="A166" s="91" t="s">
        <v>31</v>
      </c>
      <c r="B166" s="92"/>
      <c r="C166" s="92"/>
      <c r="D166" s="93"/>
      <c r="E166" s="28" t="b">
        <v>1</v>
      </c>
      <c r="F166" s="34" t="s">
        <v>105</v>
      </c>
    </row>
    <row r="167" spans="1:6" x14ac:dyDescent="0.25">
      <c r="A167" s="94" t="s">
        <v>32</v>
      </c>
      <c r="B167" s="94"/>
      <c r="C167" s="94"/>
      <c r="D167" s="94"/>
      <c r="E167" s="94"/>
    </row>
    <row r="168" spans="1:6" x14ac:dyDescent="0.25">
      <c r="A168" s="29" t="s">
        <v>33</v>
      </c>
      <c r="B168" s="29" t="s">
        <v>34</v>
      </c>
      <c r="C168" s="29" t="s">
        <v>35</v>
      </c>
      <c r="D168" s="30" t="s">
        <v>0</v>
      </c>
      <c r="E168" s="30" t="s">
        <v>1</v>
      </c>
    </row>
    <row r="169" spans="1:6" x14ac:dyDescent="0.25">
      <c r="A169" s="31" t="s">
        <v>36</v>
      </c>
      <c r="B169" s="24">
        <v>43214</v>
      </c>
      <c r="C169" s="24">
        <v>45041</v>
      </c>
      <c r="D169" s="25">
        <v>0.12799243182565534</v>
      </c>
      <c r="E169" s="32">
        <v>4</v>
      </c>
    </row>
    <row r="170" spans="1:6" x14ac:dyDescent="0.25">
      <c r="A170" s="31" t="s">
        <v>37</v>
      </c>
      <c r="B170" s="24">
        <v>43186</v>
      </c>
      <c r="C170" s="24">
        <v>45013</v>
      </c>
      <c r="D170" s="25">
        <v>0.12796447673857331</v>
      </c>
      <c r="E170" s="32">
        <v>4</v>
      </c>
    </row>
    <row r="171" spans="1:6" x14ac:dyDescent="0.25">
      <c r="A171" s="23" t="s">
        <v>38</v>
      </c>
      <c r="B171" s="24">
        <v>43158</v>
      </c>
      <c r="C171" s="24">
        <v>44985</v>
      </c>
      <c r="D171" s="25">
        <v>0.12828712001301285</v>
      </c>
      <c r="E171" s="32">
        <v>4</v>
      </c>
    </row>
    <row r="172" spans="1:6" x14ac:dyDescent="0.25">
      <c r="A172" s="23" t="s">
        <v>39</v>
      </c>
      <c r="B172" s="24">
        <v>43130</v>
      </c>
      <c r="C172" s="24">
        <v>44957</v>
      </c>
      <c r="D172" s="25">
        <v>0.12899985298771027</v>
      </c>
      <c r="E172" s="32">
        <v>4</v>
      </c>
    </row>
    <row r="173" spans="1:6" x14ac:dyDescent="0.25">
      <c r="A173" s="23" t="s">
        <v>40</v>
      </c>
      <c r="B173" s="24">
        <v>43096</v>
      </c>
      <c r="C173" s="24">
        <v>44922</v>
      </c>
      <c r="D173" s="25">
        <v>0.12899494232886818</v>
      </c>
      <c r="E173" s="32">
        <v>4</v>
      </c>
    </row>
    <row r="175" spans="1:6" x14ac:dyDescent="0.25">
      <c r="A175" s="102" t="s">
        <v>341</v>
      </c>
      <c r="B175" s="103"/>
      <c r="C175" s="103"/>
      <c r="D175" s="103"/>
      <c r="E175" s="103"/>
    </row>
    <row r="176" spans="1:6" x14ac:dyDescent="0.25">
      <c r="A176" s="1" t="s">
        <v>2</v>
      </c>
      <c r="B176" s="2"/>
      <c r="C176" s="107" t="s">
        <v>3</v>
      </c>
      <c r="D176" s="107" t="s">
        <v>4</v>
      </c>
      <c r="E176" s="107"/>
    </row>
    <row r="177" spans="1:7" x14ac:dyDescent="0.25">
      <c r="A177" s="3" t="s">
        <v>5</v>
      </c>
      <c r="B177" s="4"/>
      <c r="C177" s="108"/>
      <c r="D177" s="108"/>
      <c r="E177" s="108"/>
    </row>
    <row r="178" spans="1:7" x14ac:dyDescent="0.25">
      <c r="A178" s="6" t="s">
        <v>6</v>
      </c>
      <c r="B178" s="7"/>
      <c r="C178" s="109"/>
      <c r="D178" s="109"/>
      <c r="E178" s="109"/>
    </row>
    <row r="179" spans="1:7" x14ac:dyDescent="0.25">
      <c r="A179" s="8" t="s">
        <v>7</v>
      </c>
      <c r="B179" s="9" t="s">
        <v>8</v>
      </c>
      <c r="C179" s="10"/>
      <c r="D179" s="11"/>
      <c r="E179" s="11"/>
    </row>
    <row r="180" spans="1:7" x14ac:dyDescent="0.25">
      <c r="A180" s="12"/>
      <c r="B180" s="13" t="s">
        <v>9</v>
      </c>
      <c r="C180" s="14"/>
      <c r="D180" s="15"/>
      <c r="E180" s="15"/>
    </row>
    <row r="181" spans="1:7" x14ac:dyDescent="0.25">
      <c r="A181" s="8" t="s">
        <v>10</v>
      </c>
      <c r="B181" s="16" t="s">
        <v>11</v>
      </c>
      <c r="C181" s="17" t="s">
        <v>290</v>
      </c>
      <c r="D181" s="18" t="s">
        <v>291</v>
      </c>
      <c r="E181" s="17" t="s">
        <v>14</v>
      </c>
    </row>
    <row r="182" spans="1:7" x14ac:dyDescent="0.25">
      <c r="A182" s="19"/>
      <c r="B182" s="20" t="s">
        <v>15</v>
      </c>
      <c r="C182" s="21">
        <v>-0.39961294525256363</v>
      </c>
      <c r="D182" s="21">
        <v>-0.14410456327674515</v>
      </c>
      <c r="E182" s="22"/>
    </row>
    <row r="183" spans="1:7" x14ac:dyDescent="0.25">
      <c r="A183" s="8" t="s">
        <v>16</v>
      </c>
      <c r="B183" s="16" t="s">
        <v>11</v>
      </c>
      <c r="C183" s="17" t="s">
        <v>292</v>
      </c>
      <c r="D183" s="17" t="s">
        <v>389</v>
      </c>
      <c r="E183" s="17" t="s">
        <v>14</v>
      </c>
    </row>
    <row r="184" spans="1:7" x14ac:dyDescent="0.25">
      <c r="A184" s="19"/>
      <c r="B184" s="20" t="s">
        <v>15</v>
      </c>
      <c r="C184" s="21">
        <v>-0.16148590951500919</v>
      </c>
      <c r="D184" s="21">
        <v>-5.103161450773408E-2</v>
      </c>
      <c r="E184" s="22"/>
    </row>
    <row r="185" spans="1:7" x14ac:dyDescent="0.25">
      <c r="A185" s="8" t="s">
        <v>19</v>
      </c>
      <c r="B185" s="16" t="s">
        <v>11</v>
      </c>
      <c r="C185" s="17" t="s">
        <v>360</v>
      </c>
      <c r="D185" s="17" t="s">
        <v>195</v>
      </c>
      <c r="E185" s="17" t="s">
        <v>14</v>
      </c>
      <c r="F185" s="33">
        <f>(9790-9820)/9790</f>
        <v>-3.0643513789581204E-3</v>
      </c>
      <c r="G185" s="33">
        <f>(10270-10310)/10310</f>
        <v>-3.8797284190106693E-3</v>
      </c>
    </row>
    <row r="186" spans="1:7" x14ac:dyDescent="0.25">
      <c r="A186" s="19"/>
      <c r="B186" s="20" t="s">
        <v>15</v>
      </c>
      <c r="C186" s="21">
        <v>-2.1489730139251928E-2</v>
      </c>
      <c r="D186" s="21">
        <v>8.8248747437669195E-3</v>
      </c>
      <c r="E186" s="22"/>
    </row>
    <row r="187" spans="1:7" x14ac:dyDescent="0.25">
      <c r="A187" s="8" t="s">
        <v>22</v>
      </c>
      <c r="B187" s="16" t="s">
        <v>11</v>
      </c>
      <c r="C187" s="17" t="s">
        <v>294</v>
      </c>
      <c r="D187" s="17" t="s">
        <v>295</v>
      </c>
      <c r="E187" s="17" t="s">
        <v>14</v>
      </c>
    </row>
    <row r="188" spans="1:7" x14ac:dyDescent="0.25">
      <c r="A188" s="19"/>
      <c r="B188" s="20" t="s">
        <v>15</v>
      </c>
      <c r="C188" s="21">
        <v>0.1131139022684966</v>
      </c>
      <c r="D188" s="21">
        <v>5.466672843059861E-2</v>
      </c>
      <c r="E188" s="22"/>
    </row>
    <row r="189" spans="1:7" ht="36.75" customHeight="1" x14ac:dyDescent="0.25">
      <c r="A189" s="90" t="s">
        <v>25</v>
      </c>
      <c r="B189" s="90"/>
      <c r="C189" s="90"/>
      <c r="D189" s="90"/>
      <c r="E189" s="90"/>
    </row>
    <row r="190" spans="1:7" x14ac:dyDescent="0.25">
      <c r="A190" s="5" t="s">
        <v>26</v>
      </c>
    </row>
    <row r="191" spans="1:7" x14ac:dyDescent="0.25">
      <c r="A191" s="5" t="s">
        <v>390</v>
      </c>
    </row>
    <row r="192" spans="1:7" x14ac:dyDescent="0.25">
      <c r="A192" s="5" t="s">
        <v>391</v>
      </c>
    </row>
    <row r="193" spans="1:6" x14ac:dyDescent="0.25">
      <c r="A193" s="5" t="s">
        <v>29</v>
      </c>
    </row>
    <row r="194" spans="1:6" ht="26.25" customHeight="1" x14ac:dyDescent="0.25">
      <c r="A194" s="112" t="s">
        <v>30</v>
      </c>
      <c r="B194" s="112"/>
      <c r="C194" s="112"/>
      <c r="D194" s="112"/>
      <c r="E194" s="112"/>
    </row>
    <row r="195" spans="1:6" x14ac:dyDescent="0.25">
      <c r="A195" s="91" t="s">
        <v>31</v>
      </c>
      <c r="B195" s="92"/>
      <c r="C195" s="92"/>
      <c r="D195" s="93"/>
      <c r="E195" s="28" t="b">
        <v>0</v>
      </c>
      <c r="F195" s="34" t="s">
        <v>105</v>
      </c>
    </row>
    <row r="196" spans="1:6" x14ac:dyDescent="0.25">
      <c r="A196" s="94" t="s">
        <v>32</v>
      </c>
      <c r="B196" s="94"/>
      <c r="C196" s="94"/>
      <c r="D196" s="94"/>
      <c r="E196" s="94"/>
    </row>
    <row r="197" spans="1:6" x14ac:dyDescent="0.25">
      <c r="A197" s="29" t="s">
        <v>33</v>
      </c>
      <c r="B197" s="29" t="s">
        <v>34</v>
      </c>
      <c r="C197" s="29" t="s">
        <v>35</v>
      </c>
      <c r="D197" s="30" t="s">
        <v>0</v>
      </c>
      <c r="E197" s="30" t="s">
        <v>1</v>
      </c>
    </row>
    <row r="198" spans="1:6" x14ac:dyDescent="0.25">
      <c r="A198" s="31" t="s">
        <v>36</v>
      </c>
      <c r="B198" s="24">
        <v>43578</v>
      </c>
      <c r="C198" s="24">
        <v>45041</v>
      </c>
      <c r="D198" s="25">
        <v>7.1370167648988195E-2</v>
      </c>
      <c r="E198" s="32">
        <v>3</v>
      </c>
    </row>
    <row r="199" spans="1:6" x14ac:dyDescent="0.25">
      <c r="A199" s="31" t="s">
        <v>37</v>
      </c>
      <c r="B199" s="24">
        <v>43550</v>
      </c>
      <c r="C199" s="24">
        <v>45013</v>
      </c>
      <c r="D199" s="25">
        <v>7.1465040222307208E-2</v>
      </c>
      <c r="E199" s="32">
        <v>3</v>
      </c>
    </row>
    <row r="200" spans="1:6" x14ac:dyDescent="0.25">
      <c r="A200" s="23" t="s">
        <v>38</v>
      </c>
      <c r="B200" s="24">
        <v>43522</v>
      </c>
      <c r="C200" s="24">
        <v>44985</v>
      </c>
      <c r="D200" s="25">
        <v>7.1345892154259183E-2</v>
      </c>
      <c r="E200" s="32">
        <v>3</v>
      </c>
    </row>
    <row r="201" spans="1:6" x14ac:dyDescent="0.25">
      <c r="A201" s="23" t="s">
        <v>39</v>
      </c>
      <c r="B201" s="24">
        <v>43494</v>
      </c>
      <c r="C201" s="24">
        <v>44957</v>
      </c>
      <c r="D201" s="25">
        <v>7.1413979807164893E-2</v>
      </c>
      <c r="E201" s="32">
        <v>3</v>
      </c>
    </row>
    <row r="202" spans="1:6" x14ac:dyDescent="0.25">
      <c r="A202" s="23" t="s">
        <v>40</v>
      </c>
      <c r="B202" s="24">
        <v>43459</v>
      </c>
      <c r="C202" s="24">
        <v>44922</v>
      </c>
      <c r="D202" s="25">
        <v>7.1872855081832179E-2</v>
      </c>
      <c r="E202" s="32">
        <v>3</v>
      </c>
    </row>
    <row r="204" spans="1:6" x14ac:dyDescent="0.25">
      <c r="A204" s="102" t="s">
        <v>104</v>
      </c>
      <c r="B204" s="103"/>
      <c r="C204" s="103"/>
      <c r="D204" s="103"/>
      <c r="E204" s="103"/>
    </row>
    <row r="205" spans="1:6" x14ac:dyDescent="0.25">
      <c r="A205" s="1" t="s">
        <v>2</v>
      </c>
      <c r="B205" s="2"/>
      <c r="C205" s="107" t="s">
        <v>3</v>
      </c>
      <c r="D205" s="107" t="s">
        <v>4</v>
      </c>
      <c r="E205" s="107"/>
    </row>
    <row r="206" spans="1:6" x14ac:dyDescent="0.25">
      <c r="A206" s="3" t="s">
        <v>5</v>
      </c>
      <c r="B206" s="4"/>
      <c r="C206" s="108"/>
      <c r="D206" s="108"/>
      <c r="E206" s="108"/>
    </row>
    <row r="207" spans="1:6" x14ac:dyDescent="0.25">
      <c r="A207" s="6" t="s">
        <v>6</v>
      </c>
      <c r="B207" s="7"/>
      <c r="C207" s="109"/>
      <c r="D207" s="109"/>
      <c r="E207" s="109"/>
    </row>
    <row r="208" spans="1:6" x14ac:dyDescent="0.25">
      <c r="A208" s="8" t="s">
        <v>7</v>
      </c>
      <c r="B208" s="9" t="s">
        <v>8</v>
      </c>
      <c r="C208" s="10"/>
      <c r="D208" s="11"/>
      <c r="E208" s="11"/>
    </row>
    <row r="209" spans="1:7" x14ac:dyDescent="0.25">
      <c r="A209" s="12"/>
      <c r="B209" s="13" t="s">
        <v>9</v>
      </c>
      <c r="C209" s="14"/>
      <c r="D209" s="15"/>
      <c r="E209" s="15"/>
    </row>
    <row r="210" spans="1:7" x14ac:dyDescent="0.25">
      <c r="A210" s="8" t="s">
        <v>10</v>
      </c>
      <c r="B210" s="16" t="s">
        <v>11</v>
      </c>
      <c r="C210" s="17" t="s">
        <v>95</v>
      </c>
      <c r="D210" s="18" t="s">
        <v>96</v>
      </c>
      <c r="E210" s="17" t="s">
        <v>14</v>
      </c>
    </row>
    <row r="211" spans="1:7" x14ac:dyDescent="0.25">
      <c r="A211" s="19"/>
      <c r="B211" s="20" t="s">
        <v>15</v>
      </c>
      <c r="C211" s="21">
        <v>-0.81908227233841735</v>
      </c>
      <c r="D211" s="21">
        <v>-0.37230282836774831</v>
      </c>
      <c r="E211" s="22"/>
    </row>
    <row r="212" spans="1:7" x14ac:dyDescent="0.25">
      <c r="A212" s="8" t="s">
        <v>16</v>
      </c>
      <c r="B212" s="16" t="s">
        <v>11</v>
      </c>
      <c r="C212" s="17" t="s">
        <v>97</v>
      </c>
      <c r="D212" s="17" t="s">
        <v>98</v>
      </c>
      <c r="E212" s="17" t="s">
        <v>14</v>
      </c>
    </row>
    <row r="213" spans="1:7" x14ac:dyDescent="0.25">
      <c r="A213" s="19"/>
      <c r="B213" s="20" t="s">
        <v>15</v>
      </c>
      <c r="C213" s="21">
        <v>-0.25622516264378659</v>
      </c>
      <c r="D213" s="21">
        <v>-9.8805965155070896E-2</v>
      </c>
      <c r="E213" s="22"/>
    </row>
    <row r="214" spans="1:7" x14ac:dyDescent="0.25">
      <c r="A214" s="8" t="s">
        <v>19</v>
      </c>
      <c r="B214" s="16" t="s">
        <v>11</v>
      </c>
      <c r="C214" s="17" t="s">
        <v>205</v>
      </c>
      <c r="D214" s="17" t="s">
        <v>174</v>
      </c>
      <c r="E214" s="17" t="s">
        <v>14</v>
      </c>
      <c r="F214" s="33">
        <f>(9800-9850)/9850</f>
        <v>-5.076142131979695E-3</v>
      </c>
      <c r="G214" s="33">
        <f>(10310-10290)/10290</f>
        <v>1.9436345966958211E-3</v>
      </c>
    </row>
    <row r="215" spans="1:7" x14ac:dyDescent="0.25">
      <c r="A215" s="19"/>
      <c r="B215" s="20" t="s">
        <v>15</v>
      </c>
      <c r="C215" s="21">
        <v>-2.0176543886074261E-2</v>
      </c>
      <c r="D215" s="21">
        <v>1.0242745509597029E-2</v>
      </c>
      <c r="E215" s="22"/>
    </row>
    <row r="216" spans="1:7" x14ac:dyDescent="0.25">
      <c r="A216" s="8" t="s">
        <v>22</v>
      </c>
      <c r="B216" s="16" t="s">
        <v>11</v>
      </c>
      <c r="C216" s="17" t="s">
        <v>101</v>
      </c>
      <c r="D216" s="17" t="s">
        <v>346</v>
      </c>
      <c r="E216" s="17" t="s">
        <v>14</v>
      </c>
    </row>
    <row r="217" spans="1:7" x14ac:dyDescent="0.25">
      <c r="A217" s="19"/>
      <c r="B217" s="20" t="s">
        <v>15</v>
      </c>
      <c r="C217" s="21">
        <v>0.37578180975338404</v>
      </c>
      <c r="D217" s="21">
        <v>9.9385111117586966E-2</v>
      </c>
      <c r="E217" s="22"/>
    </row>
    <row r="218" spans="1:7" ht="34.5" customHeight="1" x14ac:dyDescent="0.25">
      <c r="A218" s="90" t="s">
        <v>25</v>
      </c>
      <c r="B218" s="90"/>
      <c r="C218" s="90"/>
      <c r="D218" s="90"/>
      <c r="E218" s="90"/>
    </row>
    <row r="219" spans="1:7" x14ac:dyDescent="0.25">
      <c r="A219" s="5" t="s">
        <v>26</v>
      </c>
    </row>
    <row r="220" spans="1:7" x14ac:dyDescent="0.25">
      <c r="A220" s="5" t="s">
        <v>49</v>
      </c>
    </row>
    <row r="221" spans="1:7" x14ac:dyDescent="0.25">
      <c r="A221" s="5" t="s">
        <v>392</v>
      </c>
    </row>
    <row r="222" spans="1:7" x14ac:dyDescent="0.25">
      <c r="A222" s="5" t="s">
        <v>333</v>
      </c>
    </row>
    <row r="223" spans="1:7" x14ac:dyDescent="0.25">
      <c r="A223" s="5" t="s">
        <v>51</v>
      </c>
    </row>
    <row r="224" spans="1:7" x14ac:dyDescent="0.25">
      <c r="A224" s="91" t="s">
        <v>31</v>
      </c>
      <c r="B224" s="92"/>
      <c r="C224" s="92"/>
      <c r="D224" s="93"/>
      <c r="E224" s="28" t="b">
        <v>1</v>
      </c>
      <c r="F224" s="34" t="s">
        <v>105</v>
      </c>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24">
        <v>43217</v>
      </c>
      <c r="C227" s="24">
        <v>45044</v>
      </c>
      <c r="D227" s="25">
        <v>0.14754932909211263</v>
      </c>
      <c r="E227" s="32">
        <v>4</v>
      </c>
    </row>
    <row r="228" spans="1:5" x14ac:dyDescent="0.25">
      <c r="A228" s="31" t="s">
        <v>37</v>
      </c>
      <c r="B228" s="24">
        <v>43193</v>
      </c>
      <c r="C228" s="24">
        <v>45016</v>
      </c>
      <c r="D228" s="25">
        <v>0.14766772835621303</v>
      </c>
      <c r="E228" s="32">
        <v>4</v>
      </c>
    </row>
    <row r="229" spans="1:5" x14ac:dyDescent="0.25">
      <c r="A229" s="23" t="s">
        <v>38</v>
      </c>
      <c r="B229" s="24">
        <v>43154</v>
      </c>
      <c r="C229" s="24">
        <v>44981</v>
      </c>
      <c r="D229" s="25">
        <v>0.14790460952742887</v>
      </c>
      <c r="E229" s="32">
        <v>4</v>
      </c>
    </row>
    <row r="230" spans="1:5" x14ac:dyDescent="0.25">
      <c r="A230" s="23" t="s">
        <v>39</v>
      </c>
      <c r="B230" s="24">
        <v>43126</v>
      </c>
      <c r="C230" s="24">
        <v>44953</v>
      </c>
      <c r="D230" s="25">
        <v>0.14822741107076723</v>
      </c>
      <c r="E230" s="32">
        <v>4</v>
      </c>
    </row>
    <row r="231" spans="1:5" x14ac:dyDescent="0.25">
      <c r="A231" s="23" t="s">
        <v>40</v>
      </c>
      <c r="B231" s="24">
        <v>43098</v>
      </c>
      <c r="C231" s="24">
        <v>44925</v>
      </c>
      <c r="D231" s="25">
        <v>0.14797917483434578</v>
      </c>
      <c r="E231" s="32">
        <v>4</v>
      </c>
    </row>
    <row r="233" spans="1:5" x14ac:dyDescent="0.25">
      <c r="A233" s="102" t="s">
        <v>116</v>
      </c>
      <c r="B233" s="103"/>
      <c r="C233" s="103"/>
      <c r="D233" s="103"/>
      <c r="E233" s="103"/>
    </row>
    <row r="234" spans="1:5" x14ac:dyDescent="0.25">
      <c r="A234" s="1" t="s">
        <v>74</v>
      </c>
      <c r="B234" s="2"/>
      <c r="C234" s="107" t="s">
        <v>3</v>
      </c>
      <c r="D234" s="107" t="s">
        <v>75</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76</v>
      </c>
      <c r="C237" s="10"/>
      <c r="D237" s="11"/>
      <c r="E237" s="11"/>
    </row>
    <row r="238" spans="1:5" x14ac:dyDescent="0.25">
      <c r="A238" s="12"/>
      <c r="B238" s="13" t="s">
        <v>9</v>
      </c>
      <c r="C238" s="14"/>
      <c r="D238" s="15"/>
      <c r="E238" s="15"/>
    </row>
    <row r="239" spans="1:5" x14ac:dyDescent="0.25">
      <c r="A239" s="8" t="s">
        <v>10</v>
      </c>
      <c r="B239" s="16" t="s">
        <v>11</v>
      </c>
      <c r="C239" s="17" t="s">
        <v>106</v>
      </c>
      <c r="D239" s="18" t="s">
        <v>107</v>
      </c>
      <c r="E239" s="17" t="s">
        <v>14</v>
      </c>
    </row>
    <row r="240" spans="1:5" x14ac:dyDescent="0.25">
      <c r="A240" s="19"/>
      <c r="B240" s="20" t="s">
        <v>15</v>
      </c>
      <c r="C240" s="21">
        <v>-0.79269475884825058</v>
      </c>
      <c r="D240" s="21">
        <v>-0.27988773998859395</v>
      </c>
      <c r="E240" s="22"/>
    </row>
    <row r="241" spans="1:7" x14ac:dyDescent="0.25">
      <c r="A241" s="8" t="s">
        <v>16</v>
      </c>
      <c r="B241" s="16" t="s">
        <v>11</v>
      </c>
      <c r="C241" s="17" t="s">
        <v>108</v>
      </c>
      <c r="D241" s="17" t="s">
        <v>393</v>
      </c>
      <c r="E241" s="17" t="s">
        <v>14</v>
      </c>
    </row>
    <row r="242" spans="1:7" x14ac:dyDescent="0.25">
      <c r="A242" s="19"/>
      <c r="B242" s="20" t="s">
        <v>15</v>
      </c>
      <c r="C242" s="21">
        <v>-0.32728281718066421</v>
      </c>
      <c r="D242" s="21">
        <v>-4.6247877363687406E-2</v>
      </c>
      <c r="E242" s="22"/>
    </row>
    <row r="243" spans="1:7" x14ac:dyDescent="0.25">
      <c r="A243" s="8" t="s">
        <v>19</v>
      </c>
      <c r="B243" s="16" t="s">
        <v>11</v>
      </c>
      <c r="C243" s="17" t="s">
        <v>265</v>
      </c>
      <c r="D243" s="17" t="s">
        <v>394</v>
      </c>
      <c r="E243" s="17" t="s">
        <v>14</v>
      </c>
      <c r="F243" s="33">
        <f>(11180-11060)/11180</f>
        <v>1.0733452593917709E-2</v>
      </c>
      <c r="G243" s="33">
        <f>(14450-14910)/14910</f>
        <v>-3.085177733065057E-2</v>
      </c>
    </row>
    <row r="244" spans="1:7" x14ac:dyDescent="0.25">
      <c r="A244" s="19"/>
      <c r="B244" s="20" t="s">
        <v>15</v>
      </c>
      <c r="C244" s="21">
        <v>0.10619870289706834</v>
      </c>
      <c r="D244" s="21">
        <v>7.6430582840193217E-2</v>
      </c>
      <c r="E244" s="22"/>
    </row>
    <row r="245" spans="1:7" x14ac:dyDescent="0.25">
      <c r="A245" s="8" t="s">
        <v>22</v>
      </c>
      <c r="B245" s="16" t="s">
        <v>11</v>
      </c>
      <c r="C245" s="17" t="s">
        <v>112</v>
      </c>
      <c r="D245" s="17" t="s">
        <v>395</v>
      </c>
      <c r="E245" s="17" t="s">
        <v>14</v>
      </c>
    </row>
    <row r="246" spans="1:7" x14ac:dyDescent="0.25">
      <c r="A246" s="19"/>
      <c r="B246" s="20" t="s">
        <v>15</v>
      </c>
      <c r="C246" s="21">
        <v>1.0786521931687743</v>
      </c>
      <c r="D246" s="21">
        <v>0.20548564787071433</v>
      </c>
      <c r="E246" s="22"/>
    </row>
    <row r="247" spans="1:7" ht="35.25" customHeight="1" x14ac:dyDescent="0.25">
      <c r="A247" s="90" t="s">
        <v>25</v>
      </c>
      <c r="B247" s="90"/>
      <c r="C247" s="90"/>
      <c r="D247" s="90"/>
      <c r="E247" s="90"/>
    </row>
    <row r="248" spans="1:7" x14ac:dyDescent="0.25">
      <c r="A248" s="5" t="s">
        <v>26</v>
      </c>
    </row>
    <row r="249" spans="1:7" x14ac:dyDescent="0.25">
      <c r="A249" s="5" t="s">
        <v>390</v>
      </c>
    </row>
    <row r="250" spans="1:7" x14ac:dyDescent="0.25">
      <c r="A250" s="5" t="s">
        <v>396</v>
      </c>
    </row>
    <row r="251" spans="1:7" x14ac:dyDescent="0.25">
      <c r="A251" s="5" t="s">
        <v>115</v>
      </c>
    </row>
    <row r="252" spans="1:7" ht="26.25" customHeight="1" x14ac:dyDescent="0.25">
      <c r="A252" s="112" t="s">
        <v>30</v>
      </c>
      <c r="B252" s="112"/>
      <c r="C252" s="112"/>
      <c r="D252" s="112"/>
      <c r="E252" s="112"/>
    </row>
    <row r="253" spans="1:7" x14ac:dyDescent="0.25">
      <c r="A253" s="91" t="s">
        <v>31</v>
      </c>
      <c r="B253" s="92"/>
      <c r="C253" s="92"/>
      <c r="D253" s="93"/>
      <c r="E253" s="28" t="b">
        <v>1</v>
      </c>
      <c r="F253" s="34" t="s">
        <v>105</v>
      </c>
    </row>
    <row r="254" spans="1:7" x14ac:dyDescent="0.25">
      <c r="A254" s="94" t="s">
        <v>32</v>
      </c>
      <c r="B254" s="94"/>
      <c r="C254" s="94"/>
      <c r="D254" s="94"/>
      <c r="E254" s="94"/>
    </row>
    <row r="255" spans="1:7" x14ac:dyDescent="0.25">
      <c r="A255" s="29" t="s">
        <v>33</v>
      </c>
      <c r="B255" s="29" t="s">
        <v>34</v>
      </c>
      <c r="C255" s="29" t="s">
        <v>35</v>
      </c>
      <c r="D255" s="30" t="s">
        <v>0</v>
      </c>
      <c r="E255" s="30" t="s">
        <v>1</v>
      </c>
    </row>
    <row r="256" spans="1:7" x14ac:dyDescent="0.25">
      <c r="A256" s="31" t="s">
        <v>36</v>
      </c>
      <c r="B256" s="24">
        <v>43220</v>
      </c>
      <c r="C256" s="24">
        <v>45044</v>
      </c>
      <c r="D256" s="25">
        <v>0.17253821852908133</v>
      </c>
      <c r="E256" s="32">
        <v>4</v>
      </c>
    </row>
    <row r="257" spans="1:7" x14ac:dyDescent="0.25">
      <c r="A257" s="31" t="s">
        <v>37</v>
      </c>
      <c r="B257" s="24">
        <v>43188</v>
      </c>
      <c r="C257" s="24">
        <v>45016</v>
      </c>
      <c r="D257" s="25">
        <v>0.17225030449676665</v>
      </c>
      <c r="E257" s="32">
        <v>4</v>
      </c>
    </row>
    <row r="258" spans="1:7" x14ac:dyDescent="0.25">
      <c r="A258" s="23" t="s">
        <v>38</v>
      </c>
      <c r="B258" s="24">
        <v>43159</v>
      </c>
      <c r="C258" s="24">
        <v>44985</v>
      </c>
      <c r="D258" s="25">
        <v>0.17181873845575776</v>
      </c>
      <c r="E258" s="32">
        <v>4</v>
      </c>
    </row>
    <row r="259" spans="1:7" x14ac:dyDescent="0.25">
      <c r="A259" s="23" t="s">
        <v>39</v>
      </c>
      <c r="B259" s="24">
        <v>43131</v>
      </c>
      <c r="C259" s="24">
        <v>44957</v>
      </c>
      <c r="D259" s="25">
        <v>0.17260852894709308</v>
      </c>
      <c r="E259" s="32">
        <v>4</v>
      </c>
    </row>
    <row r="260" spans="1:7" x14ac:dyDescent="0.25">
      <c r="A260" s="23" t="s">
        <v>40</v>
      </c>
      <c r="B260" s="24">
        <v>43098</v>
      </c>
      <c r="C260" s="24">
        <v>44925</v>
      </c>
      <c r="D260" s="25">
        <v>0.17246744407660408</v>
      </c>
      <c r="E260" s="32">
        <v>4</v>
      </c>
    </row>
    <row r="262" spans="1:7" x14ac:dyDescent="0.25">
      <c r="A262" s="102" t="s">
        <v>127</v>
      </c>
      <c r="B262" s="103"/>
      <c r="C262" s="103"/>
      <c r="D262" s="103"/>
      <c r="E262" s="103"/>
    </row>
    <row r="263" spans="1:7" x14ac:dyDescent="0.25">
      <c r="A263" s="1" t="s">
        <v>74</v>
      </c>
      <c r="B263" s="2"/>
      <c r="C263" s="107" t="s">
        <v>3</v>
      </c>
      <c r="D263" s="107" t="s">
        <v>75</v>
      </c>
      <c r="E263" s="107"/>
    </row>
    <row r="264" spans="1:7" x14ac:dyDescent="0.25">
      <c r="A264" s="3" t="s">
        <v>5</v>
      </c>
      <c r="B264" s="4"/>
      <c r="C264" s="108"/>
      <c r="D264" s="108"/>
      <c r="E264" s="108"/>
    </row>
    <row r="265" spans="1:7" x14ac:dyDescent="0.25">
      <c r="A265" s="6" t="s">
        <v>6</v>
      </c>
      <c r="B265" s="7"/>
      <c r="C265" s="109"/>
      <c r="D265" s="109"/>
      <c r="E265" s="109"/>
    </row>
    <row r="266" spans="1:7" x14ac:dyDescent="0.25">
      <c r="A266" s="8" t="s">
        <v>7</v>
      </c>
      <c r="B266" s="9" t="s">
        <v>76</v>
      </c>
      <c r="C266" s="10"/>
      <c r="D266" s="11"/>
      <c r="E266" s="11"/>
    </row>
    <row r="267" spans="1:7" x14ac:dyDescent="0.25">
      <c r="A267" s="12"/>
      <c r="B267" s="13" t="s">
        <v>9</v>
      </c>
      <c r="C267" s="14"/>
      <c r="D267" s="15"/>
      <c r="E267" s="15"/>
    </row>
    <row r="268" spans="1:7" x14ac:dyDescent="0.25">
      <c r="A268" s="8" t="s">
        <v>10</v>
      </c>
      <c r="B268" s="16" t="s">
        <v>11</v>
      </c>
      <c r="C268" s="17" t="s">
        <v>117</v>
      </c>
      <c r="D268" s="18" t="s">
        <v>118</v>
      </c>
      <c r="E268" s="17" t="s">
        <v>14</v>
      </c>
    </row>
    <row r="269" spans="1:7" x14ac:dyDescent="0.25">
      <c r="A269" s="19"/>
      <c r="B269" s="20" t="s">
        <v>15</v>
      </c>
      <c r="C269" s="21">
        <v>-0.87177570783439273</v>
      </c>
      <c r="D269" s="21">
        <v>-0.32231808975801179</v>
      </c>
      <c r="E269" s="22"/>
    </row>
    <row r="270" spans="1:7" x14ac:dyDescent="0.25">
      <c r="A270" s="8" t="s">
        <v>16</v>
      </c>
      <c r="B270" s="16" t="s">
        <v>11</v>
      </c>
      <c r="C270" s="17" t="s">
        <v>119</v>
      </c>
      <c r="D270" s="17" t="s">
        <v>120</v>
      </c>
      <c r="E270" s="17" t="s">
        <v>14</v>
      </c>
    </row>
    <row r="271" spans="1:7" x14ac:dyDescent="0.25">
      <c r="A271" s="19"/>
      <c r="B271" s="20" t="s">
        <v>15</v>
      </c>
      <c r="C271" s="21">
        <v>-0.35109702057223935</v>
      </c>
      <c r="D271" s="21">
        <v>-9.0910378288848404E-2</v>
      </c>
      <c r="E271" s="22"/>
    </row>
    <row r="272" spans="1:7" x14ac:dyDescent="0.25">
      <c r="A272" s="8" t="s">
        <v>19</v>
      </c>
      <c r="B272" s="16" t="s">
        <v>11</v>
      </c>
      <c r="C272" s="17" t="s">
        <v>352</v>
      </c>
      <c r="D272" s="17" t="s">
        <v>397</v>
      </c>
      <c r="E272" s="17" t="s">
        <v>14</v>
      </c>
      <c r="F272" s="33">
        <f>(10030-10080)/10080</f>
        <v>-4.96031746031746E-3</v>
      </c>
      <c r="G272" s="33">
        <f>(10480-10560)/10560</f>
        <v>-7.575757575757576E-3</v>
      </c>
    </row>
    <row r="273" spans="1:6" x14ac:dyDescent="0.25">
      <c r="A273" s="19"/>
      <c r="B273" s="20" t="s">
        <v>15</v>
      </c>
      <c r="C273" s="21">
        <v>2.8113715277777729E-3</v>
      </c>
      <c r="D273" s="21">
        <v>9.4391081550599942E-3</v>
      </c>
      <c r="E273" s="22"/>
    </row>
    <row r="274" spans="1:6" x14ac:dyDescent="0.25">
      <c r="A274" s="8" t="s">
        <v>22</v>
      </c>
      <c r="B274" s="16" t="s">
        <v>11</v>
      </c>
      <c r="C274" s="17" t="s">
        <v>123</v>
      </c>
      <c r="D274" s="17" t="s">
        <v>398</v>
      </c>
      <c r="E274" s="17" t="s">
        <v>14</v>
      </c>
    </row>
    <row r="275" spans="1:6" x14ac:dyDescent="0.25">
      <c r="A275" s="19"/>
      <c r="B275" s="20" t="s">
        <v>15</v>
      </c>
      <c r="C275" s="21">
        <v>0.59567629485593065</v>
      </c>
      <c r="D275" s="21">
        <v>8.5572108888863685E-2</v>
      </c>
      <c r="E275" s="22"/>
    </row>
    <row r="276" spans="1:6" ht="35.25" customHeight="1" x14ac:dyDescent="0.25">
      <c r="A276" s="90" t="s">
        <v>25</v>
      </c>
      <c r="B276" s="90"/>
      <c r="C276" s="90"/>
      <c r="D276" s="90"/>
      <c r="E276" s="90"/>
    </row>
    <row r="277" spans="1:6" x14ac:dyDescent="0.25">
      <c r="A277" s="5" t="s">
        <v>26</v>
      </c>
    </row>
    <row r="278" spans="1:6" x14ac:dyDescent="0.25">
      <c r="A278" s="5" t="s">
        <v>85</v>
      </c>
    </row>
    <row r="279" spans="1:6" x14ac:dyDescent="0.25">
      <c r="A279" s="5" t="s">
        <v>399</v>
      </c>
    </row>
    <row r="280" spans="1:6" x14ac:dyDescent="0.25">
      <c r="A280" s="5" t="s">
        <v>400</v>
      </c>
    </row>
    <row r="281" spans="1:6" ht="25.5" customHeight="1" x14ac:dyDescent="0.25">
      <c r="A281" s="112" t="s">
        <v>30</v>
      </c>
      <c r="B281" s="112"/>
      <c r="C281" s="112"/>
      <c r="D281" s="112"/>
      <c r="E281" s="112"/>
    </row>
    <row r="282" spans="1:6" x14ac:dyDescent="0.25">
      <c r="A282" s="114" t="s">
        <v>31</v>
      </c>
      <c r="B282" s="115"/>
      <c r="C282" s="115"/>
      <c r="D282" s="116"/>
      <c r="E282" s="38" t="b">
        <v>1</v>
      </c>
      <c r="F282" s="34" t="s">
        <v>105</v>
      </c>
    </row>
    <row r="283" spans="1:6" x14ac:dyDescent="0.25">
      <c r="A283" s="94" t="s">
        <v>32</v>
      </c>
      <c r="B283" s="94"/>
      <c r="C283" s="94"/>
      <c r="D283" s="94"/>
      <c r="E283" s="94"/>
    </row>
    <row r="284" spans="1:6" x14ac:dyDescent="0.25">
      <c r="A284" s="29" t="s">
        <v>33</v>
      </c>
      <c r="B284" s="29" t="s">
        <v>34</v>
      </c>
      <c r="C284" s="29" t="s">
        <v>35</v>
      </c>
      <c r="D284" s="30" t="s">
        <v>0</v>
      </c>
      <c r="E284" s="30" t="s">
        <v>1</v>
      </c>
    </row>
    <row r="285" spans="1:6" x14ac:dyDescent="0.25">
      <c r="A285" s="31" t="s">
        <v>36</v>
      </c>
      <c r="B285" s="24">
        <v>43220</v>
      </c>
      <c r="C285" s="24">
        <v>45044</v>
      </c>
      <c r="D285" s="25">
        <v>0.20822962107469742</v>
      </c>
      <c r="E285" s="32">
        <v>5</v>
      </c>
    </row>
    <row r="286" spans="1:6" x14ac:dyDescent="0.25">
      <c r="A286" s="31" t="s">
        <v>37</v>
      </c>
      <c r="B286" s="24">
        <v>43188</v>
      </c>
      <c r="C286" s="24">
        <v>45016</v>
      </c>
      <c r="D286" s="25">
        <v>0.20821071664822099</v>
      </c>
      <c r="E286" s="32">
        <v>5</v>
      </c>
    </row>
    <row r="287" spans="1:6" x14ac:dyDescent="0.25">
      <c r="A287" s="23" t="s">
        <v>38</v>
      </c>
      <c r="B287" s="24">
        <v>43159</v>
      </c>
      <c r="C287" s="24">
        <v>44985</v>
      </c>
      <c r="D287" s="25">
        <v>0.2072724790383102</v>
      </c>
      <c r="E287" s="32">
        <v>5</v>
      </c>
    </row>
    <row r="288" spans="1:6" x14ac:dyDescent="0.25">
      <c r="A288" s="23" t="s">
        <v>39</v>
      </c>
      <c r="B288" s="24">
        <v>43131</v>
      </c>
      <c r="C288" s="24">
        <v>44957</v>
      </c>
      <c r="D288" s="25">
        <v>0.20739629311627003</v>
      </c>
      <c r="E288" s="32">
        <v>5</v>
      </c>
    </row>
    <row r="289" spans="1:7" x14ac:dyDescent="0.25">
      <c r="A289" s="23" t="s">
        <v>40</v>
      </c>
      <c r="B289" s="24">
        <v>43098</v>
      </c>
      <c r="C289" s="24">
        <v>44925</v>
      </c>
      <c r="D289" s="25">
        <v>0.20677811267506932</v>
      </c>
      <c r="E289" s="32">
        <v>5</v>
      </c>
    </row>
    <row r="291" spans="1:7" x14ac:dyDescent="0.25">
      <c r="A291" s="102" t="s">
        <v>141</v>
      </c>
      <c r="B291" s="103"/>
      <c r="C291" s="103"/>
      <c r="D291" s="103"/>
      <c r="E291" s="103"/>
    </row>
    <row r="292" spans="1:7" x14ac:dyDescent="0.25">
      <c r="A292" s="1" t="s">
        <v>128</v>
      </c>
      <c r="B292" s="2"/>
      <c r="C292" s="107" t="s">
        <v>3</v>
      </c>
      <c r="D292" s="107" t="s">
        <v>129</v>
      </c>
      <c r="E292" s="107"/>
    </row>
    <row r="293" spans="1:7" x14ac:dyDescent="0.25">
      <c r="A293" s="3" t="s">
        <v>5</v>
      </c>
      <c r="B293" s="4"/>
      <c r="C293" s="108"/>
      <c r="D293" s="108"/>
      <c r="E293" s="108"/>
    </row>
    <row r="294" spans="1:7" x14ac:dyDescent="0.25">
      <c r="A294" s="6" t="s">
        <v>6</v>
      </c>
      <c r="B294" s="7"/>
      <c r="C294" s="109"/>
      <c r="D294" s="109"/>
      <c r="E294" s="109"/>
    </row>
    <row r="295" spans="1:7" x14ac:dyDescent="0.25">
      <c r="A295" s="8" t="s">
        <v>7</v>
      </c>
      <c r="B295" s="9" t="s">
        <v>130</v>
      </c>
      <c r="C295" s="10"/>
      <c r="D295" s="11"/>
      <c r="E295" s="11"/>
    </row>
    <row r="296" spans="1:7" x14ac:dyDescent="0.25">
      <c r="A296" s="12"/>
      <c r="B296" s="13" t="s">
        <v>9</v>
      </c>
      <c r="C296" s="14"/>
      <c r="D296" s="15"/>
      <c r="E296" s="15"/>
    </row>
    <row r="297" spans="1:7" x14ac:dyDescent="0.25">
      <c r="A297" s="8" t="s">
        <v>10</v>
      </c>
      <c r="B297" s="16" t="s">
        <v>11</v>
      </c>
      <c r="C297" s="17" t="s">
        <v>67</v>
      </c>
      <c r="D297" s="18" t="s">
        <v>131</v>
      </c>
      <c r="E297" s="17" t="s">
        <v>14</v>
      </c>
    </row>
    <row r="298" spans="1:7" x14ac:dyDescent="0.25">
      <c r="A298" s="19"/>
      <c r="B298" s="20" t="s">
        <v>15</v>
      </c>
      <c r="C298" s="21">
        <v>-0.25496797068137689</v>
      </c>
      <c r="D298" s="21">
        <v>-8.7773800631031573E-2</v>
      </c>
      <c r="E298" s="22"/>
    </row>
    <row r="299" spans="1:7" x14ac:dyDescent="0.25">
      <c r="A299" s="8" t="s">
        <v>16</v>
      </c>
      <c r="B299" s="16" t="s">
        <v>11</v>
      </c>
      <c r="C299" s="17" t="s">
        <v>132</v>
      </c>
      <c r="D299" s="17" t="s">
        <v>133</v>
      </c>
      <c r="E299" s="17" t="s">
        <v>14</v>
      </c>
    </row>
    <row r="300" spans="1:7" x14ac:dyDescent="0.25">
      <c r="A300" s="19"/>
      <c r="B300" s="20" t="s">
        <v>15</v>
      </c>
      <c r="C300" s="21">
        <v>-5.5390874106651999E-2</v>
      </c>
      <c r="D300" s="21">
        <v>-2.73541368948228E-2</v>
      </c>
      <c r="E300" s="22"/>
    </row>
    <row r="301" spans="1:7" x14ac:dyDescent="0.25">
      <c r="A301" s="8" t="s">
        <v>19</v>
      </c>
      <c r="B301" s="16" t="s">
        <v>11</v>
      </c>
      <c r="C301" s="17" t="s">
        <v>355</v>
      </c>
      <c r="D301" s="17" t="s">
        <v>214</v>
      </c>
      <c r="E301" s="17" t="s">
        <v>14</v>
      </c>
      <c r="F301" s="33">
        <f>(10000-10010)/10010</f>
        <v>-9.99000999000999E-4</v>
      </c>
      <c r="G301" s="33">
        <f>(10110-10130)/10130</f>
        <v>-1.9743336623889436E-3</v>
      </c>
    </row>
    <row r="302" spans="1:7" x14ac:dyDescent="0.25">
      <c r="A302" s="19"/>
      <c r="B302" s="20" t="s">
        <v>15</v>
      </c>
      <c r="C302" s="21">
        <v>-3.7045932152524053E-4</v>
      </c>
      <c r="D302" s="21">
        <v>5.5447815806353162E-3</v>
      </c>
      <c r="E302" s="22"/>
    </row>
    <row r="303" spans="1:7" x14ac:dyDescent="0.25">
      <c r="A303" s="8" t="s">
        <v>22</v>
      </c>
      <c r="B303" s="16" t="s">
        <v>11</v>
      </c>
      <c r="C303" s="17" t="s">
        <v>136</v>
      </c>
      <c r="D303" s="17" t="s">
        <v>137</v>
      </c>
      <c r="E303" s="17" t="s">
        <v>14</v>
      </c>
    </row>
    <row r="304" spans="1:7" x14ac:dyDescent="0.25">
      <c r="A304" s="19"/>
      <c r="B304" s="20" t="s">
        <v>15</v>
      </c>
      <c r="C304" s="21">
        <v>6.0768910808723042E-2</v>
      </c>
      <c r="D304" s="21">
        <v>3.2275509174063854E-2</v>
      </c>
      <c r="E304" s="22"/>
    </row>
    <row r="305" spans="1:6" ht="35.25" customHeight="1" x14ac:dyDescent="0.25">
      <c r="A305" s="90" t="s">
        <v>25</v>
      </c>
      <c r="B305" s="90"/>
      <c r="C305" s="90"/>
      <c r="D305" s="90"/>
      <c r="E305" s="90"/>
    </row>
    <row r="306" spans="1:6" x14ac:dyDescent="0.25">
      <c r="A306" s="5" t="s">
        <v>26</v>
      </c>
    </row>
    <row r="307" spans="1:6" x14ac:dyDescent="0.25">
      <c r="A307" s="5" t="s">
        <v>138</v>
      </c>
    </row>
    <row r="308" spans="1:6" x14ac:dyDescent="0.25">
      <c r="A308" s="5" t="s">
        <v>401</v>
      </c>
    </row>
    <row r="309" spans="1:6" x14ac:dyDescent="0.25">
      <c r="A309" s="5" t="s">
        <v>140</v>
      </c>
    </row>
    <row r="310" spans="1:6" x14ac:dyDescent="0.25">
      <c r="A310" s="5" t="s">
        <v>51</v>
      </c>
    </row>
    <row r="311" spans="1:6" x14ac:dyDescent="0.25">
      <c r="A311" s="91" t="s">
        <v>31</v>
      </c>
      <c r="B311" s="92"/>
      <c r="C311" s="92"/>
      <c r="D311" s="93"/>
      <c r="E311" s="28" t="b">
        <v>1</v>
      </c>
      <c r="F311" s="34" t="s">
        <v>105</v>
      </c>
    </row>
    <row r="312" spans="1:6" x14ac:dyDescent="0.25">
      <c r="A312" s="94" t="s">
        <v>32</v>
      </c>
      <c r="B312" s="94"/>
      <c r="C312" s="94"/>
      <c r="D312" s="94"/>
      <c r="E312" s="94"/>
    </row>
    <row r="313" spans="1:6" x14ac:dyDescent="0.25">
      <c r="A313" s="29" t="s">
        <v>33</v>
      </c>
      <c r="B313" s="29" t="s">
        <v>34</v>
      </c>
      <c r="C313" s="29" t="s">
        <v>35</v>
      </c>
      <c r="D313" s="30" t="s">
        <v>0</v>
      </c>
      <c r="E313" s="30" t="s">
        <v>1</v>
      </c>
    </row>
    <row r="314" spans="1:6" x14ac:dyDescent="0.25">
      <c r="A314" s="31" t="s">
        <v>36</v>
      </c>
      <c r="B314" s="24">
        <v>43217</v>
      </c>
      <c r="C314" s="24">
        <v>45044</v>
      </c>
      <c r="D314" s="25">
        <v>2.671245010018429E-2</v>
      </c>
      <c r="E314" s="32">
        <v>2</v>
      </c>
    </row>
    <row r="315" spans="1:6" x14ac:dyDescent="0.25">
      <c r="A315" s="31" t="s">
        <v>37</v>
      </c>
      <c r="B315" s="24">
        <v>43193</v>
      </c>
      <c r="C315" s="24">
        <v>45016</v>
      </c>
      <c r="D315" s="25">
        <v>2.6742212745389179E-2</v>
      </c>
      <c r="E315" s="32">
        <v>2</v>
      </c>
    </row>
    <row r="316" spans="1:6" x14ac:dyDescent="0.25">
      <c r="A316" s="23" t="s">
        <v>38</v>
      </c>
      <c r="B316" s="24">
        <v>43154</v>
      </c>
      <c r="C316" s="24">
        <v>44981</v>
      </c>
      <c r="D316" s="25">
        <v>2.6783135724308998E-2</v>
      </c>
      <c r="E316" s="32">
        <v>2</v>
      </c>
    </row>
    <row r="317" spans="1:6" x14ac:dyDescent="0.25">
      <c r="A317" s="23" t="s">
        <v>39</v>
      </c>
      <c r="B317" s="24">
        <v>43126</v>
      </c>
      <c r="C317" s="24">
        <v>44953</v>
      </c>
      <c r="D317" s="25">
        <v>2.6740755395303604E-2</v>
      </c>
      <c r="E317" s="32">
        <v>2</v>
      </c>
    </row>
    <row r="318" spans="1:6" x14ac:dyDescent="0.25">
      <c r="A318" s="23" t="s">
        <v>40</v>
      </c>
      <c r="B318" s="24">
        <v>43098</v>
      </c>
      <c r="C318" s="24">
        <v>44925</v>
      </c>
      <c r="D318" s="25">
        <v>2.6710786807214677E-2</v>
      </c>
      <c r="E318" s="32">
        <v>2</v>
      </c>
    </row>
    <row r="320" spans="1:6" x14ac:dyDescent="0.25">
      <c r="A320" s="102" t="s">
        <v>151</v>
      </c>
      <c r="B320" s="103"/>
      <c r="C320" s="103"/>
      <c r="D320" s="103"/>
      <c r="E320" s="103"/>
    </row>
    <row r="321" spans="1:7" x14ac:dyDescent="0.25">
      <c r="A321" s="1" t="s">
        <v>74</v>
      </c>
      <c r="B321" s="2"/>
      <c r="C321" s="107" t="s">
        <v>3</v>
      </c>
      <c r="D321" s="107" t="s">
        <v>75</v>
      </c>
      <c r="E321" s="107"/>
    </row>
    <row r="322" spans="1:7" x14ac:dyDescent="0.25">
      <c r="A322" s="3" t="s">
        <v>5</v>
      </c>
      <c r="B322" s="4"/>
      <c r="C322" s="108"/>
      <c r="D322" s="108"/>
      <c r="E322" s="108"/>
    </row>
    <row r="323" spans="1:7" x14ac:dyDescent="0.25">
      <c r="A323" s="6" t="s">
        <v>6</v>
      </c>
      <c r="B323" s="7"/>
      <c r="C323" s="109"/>
      <c r="D323" s="109"/>
      <c r="E323" s="109"/>
    </row>
    <row r="324" spans="1:7" x14ac:dyDescent="0.25">
      <c r="A324" s="8" t="s">
        <v>7</v>
      </c>
      <c r="B324" s="9" t="s">
        <v>76</v>
      </c>
      <c r="C324" s="10"/>
      <c r="D324" s="11"/>
      <c r="E324" s="11"/>
    </row>
    <row r="325" spans="1:7" x14ac:dyDescent="0.25">
      <c r="A325" s="12"/>
      <c r="B325" s="13" t="s">
        <v>9</v>
      </c>
      <c r="C325" s="14"/>
      <c r="D325" s="15"/>
      <c r="E325" s="15"/>
    </row>
    <row r="326" spans="1:7" x14ac:dyDescent="0.25">
      <c r="A326" s="8" t="s">
        <v>10</v>
      </c>
      <c r="B326" s="16" t="s">
        <v>11</v>
      </c>
      <c r="C326" s="17" t="s">
        <v>402</v>
      </c>
      <c r="D326" s="18" t="s">
        <v>403</v>
      </c>
      <c r="E326" s="17" t="s">
        <v>14</v>
      </c>
    </row>
    <row r="327" spans="1:7" x14ac:dyDescent="0.25">
      <c r="A327" s="19"/>
      <c r="B327" s="20" t="s">
        <v>15</v>
      </c>
      <c r="C327" s="21">
        <v>-0.56126410699992368</v>
      </c>
      <c r="D327" s="21">
        <v>-0.18235387710314743</v>
      </c>
      <c r="E327" s="22"/>
    </row>
    <row r="328" spans="1:7" x14ac:dyDescent="0.25">
      <c r="A328" s="8" t="s">
        <v>16</v>
      </c>
      <c r="B328" s="16" t="s">
        <v>11</v>
      </c>
      <c r="C328" s="17" t="s">
        <v>144</v>
      </c>
      <c r="D328" s="17" t="s">
        <v>404</v>
      </c>
      <c r="E328" s="17" t="s">
        <v>14</v>
      </c>
    </row>
    <row r="329" spans="1:7" x14ac:dyDescent="0.25">
      <c r="A329" s="19"/>
      <c r="B329" s="20" t="s">
        <v>15</v>
      </c>
      <c r="C329" s="21">
        <v>-0.19285172253831806</v>
      </c>
      <c r="D329" s="21">
        <v>-2.4397655278916797E-2</v>
      </c>
      <c r="E329" s="22"/>
    </row>
    <row r="330" spans="1:7" x14ac:dyDescent="0.25">
      <c r="A330" s="8" t="s">
        <v>19</v>
      </c>
      <c r="B330" s="16" t="s">
        <v>11</v>
      </c>
      <c r="C330" s="17" t="s">
        <v>405</v>
      </c>
      <c r="D330" s="17" t="s">
        <v>406</v>
      </c>
      <c r="E330" s="17" t="s">
        <v>14</v>
      </c>
      <c r="F330" s="33">
        <f>(10700-10730)/10730</f>
        <v>-2.7958993476234857E-3</v>
      </c>
      <c r="G330" s="33">
        <f>(15590-15760)/15760</f>
        <v>-1.0786802030456852E-2</v>
      </c>
    </row>
    <row r="331" spans="1:7" x14ac:dyDescent="0.25">
      <c r="A331" s="19"/>
      <c r="B331" s="20" t="s">
        <v>15</v>
      </c>
      <c r="C331" s="21">
        <v>7.0376418525364803E-2</v>
      </c>
      <c r="D331" s="21">
        <v>9.2827382257242741E-2</v>
      </c>
      <c r="E331" s="22"/>
    </row>
    <row r="332" spans="1:7" x14ac:dyDescent="0.25">
      <c r="A332" s="8" t="s">
        <v>22</v>
      </c>
      <c r="B332" s="16" t="s">
        <v>11</v>
      </c>
      <c r="C332" s="17" t="s">
        <v>148</v>
      </c>
      <c r="D332" s="17" t="s">
        <v>149</v>
      </c>
      <c r="E332" s="17" t="s">
        <v>14</v>
      </c>
    </row>
    <row r="333" spans="1:7" x14ac:dyDescent="0.25">
      <c r="A333" s="19"/>
      <c r="B333" s="20" t="s">
        <v>15</v>
      </c>
      <c r="C333" s="21">
        <v>0.53675078348145733</v>
      </c>
      <c r="D333" s="21">
        <v>0.14482330262176579</v>
      </c>
      <c r="E333" s="22"/>
    </row>
    <row r="334" spans="1:7" ht="36" customHeight="1" x14ac:dyDescent="0.25">
      <c r="A334" s="90" t="s">
        <v>25</v>
      </c>
      <c r="B334" s="90"/>
      <c r="C334" s="90"/>
      <c r="D334" s="90"/>
      <c r="E334" s="90"/>
    </row>
    <row r="335" spans="1:7" x14ac:dyDescent="0.25">
      <c r="A335" s="5" t="s">
        <v>26</v>
      </c>
    </row>
    <row r="336" spans="1:7" x14ac:dyDescent="0.25">
      <c r="A336" s="5" t="s">
        <v>390</v>
      </c>
    </row>
    <row r="337" spans="1:6" x14ac:dyDescent="0.25">
      <c r="A337" s="5" t="s">
        <v>86</v>
      </c>
    </row>
    <row r="338" spans="1:6" x14ac:dyDescent="0.25">
      <c r="A338" s="5" t="s">
        <v>150</v>
      </c>
    </row>
    <row r="339" spans="1:6" ht="27.75" customHeight="1" x14ac:dyDescent="0.25">
      <c r="A339" s="112" t="s">
        <v>30</v>
      </c>
      <c r="B339" s="112"/>
      <c r="C339" s="112"/>
      <c r="D339" s="112"/>
      <c r="E339" s="112"/>
    </row>
    <row r="340" spans="1:6" x14ac:dyDescent="0.25">
      <c r="A340" s="91" t="s">
        <v>31</v>
      </c>
      <c r="B340" s="92"/>
      <c r="C340" s="92"/>
      <c r="D340" s="93"/>
      <c r="E340" s="28" t="b">
        <v>1</v>
      </c>
      <c r="F340" s="34" t="s">
        <v>105</v>
      </c>
    </row>
    <row r="341" spans="1:6" x14ac:dyDescent="0.25">
      <c r="A341" s="94" t="s">
        <v>32</v>
      </c>
      <c r="B341" s="94"/>
      <c r="C341" s="94"/>
      <c r="D341" s="94"/>
      <c r="E341" s="94"/>
    </row>
    <row r="342" spans="1:6" x14ac:dyDescent="0.25">
      <c r="A342" s="29" t="s">
        <v>33</v>
      </c>
      <c r="B342" s="29" t="s">
        <v>34</v>
      </c>
      <c r="C342" s="29" t="s">
        <v>35</v>
      </c>
      <c r="D342" s="30" t="s">
        <v>0</v>
      </c>
      <c r="E342" s="30" t="s">
        <v>1</v>
      </c>
    </row>
    <row r="343" spans="1:6" x14ac:dyDescent="0.25">
      <c r="A343" s="31" t="s">
        <v>36</v>
      </c>
      <c r="B343" s="24">
        <v>43910</v>
      </c>
      <c r="C343" s="24">
        <v>45044</v>
      </c>
      <c r="D343" s="25">
        <v>0.17411940073386972</v>
      </c>
      <c r="E343" s="32">
        <v>4</v>
      </c>
    </row>
    <row r="344" spans="1:6" x14ac:dyDescent="0.25">
      <c r="A344" s="31" t="s">
        <v>37</v>
      </c>
      <c r="B344" s="24">
        <v>43910</v>
      </c>
      <c r="C344" s="24">
        <v>45016</v>
      </c>
      <c r="D344" s="25">
        <v>0.17535693881362138</v>
      </c>
      <c r="E344" s="32">
        <v>4</v>
      </c>
    </row>
    <row r="345" spans="1:6" x14ac:dyDescent="0.25">
      <c r="A345" s="23" t="s">
        <v>38</v>
      </c>
      <c r="B345" s="24">
        <v>43910</v>
      </c>
      <c r="C345" s="24">
        <v>44985</v>
      </c>
      <c r="D345" s="25">
        <v>0.175645736569224</v>
      </c>
      <c r="E345" s="32">
        <v>4</v>
      </c>
    </row>
    <row r="346" spans="1:6" x14ac:dyDescent="0.25">
      <c r="A346" s="23" t="s">
        <v>39</v>
      </c>
      <c r="B346" s="24">
        <v>43910</v>
      </c>
      <c r="C346" s="24">
        <v>44957</v>
      </c>
      <c r="D346" s="25">
        <v>0.17666931468596081</v>
      </c>
      <c r="E346" s="32">
        <v>4</v>
      </c>
    </row>
    <row r="347" spans="1:6" x14ac:dyDescent="0.25">
      <c r="A347" s="23" t="s">
        <v>40</v>
      </c>
      <c r="B347" s="24">
        <v>43910</v>
      </c>
      <c r="C347" s="24">
        <v>44925</v>
      </c>
      <c r="D347" s="25">
        <v>0.17771411332721862</v>
      </c>
      <c r="E347" s="32">
        <v>4</v>
      </c>
    </row>
    <row r="349" spans="1:6" x14ac:dyDescent="0.25">
      <c r="A349" s="102" t="s">
        <v>162</v>
      </c>
      <c r="B349" s="103"/>
      <c r="C349" s="103"/>
      <c r="D349" s="103"/>
      <c r="E349" s="103"/>
    </row>
    <row r="350" spans="1:6" x14ac:dyDescent="0.25">
      <c r="A350" s="1" t="s">
        <v>2</v>
      </c>
      <c r="B350" s="2"/>
      <c r="C350" s="107" t="s">
        <v>3</v>
      </c>
      <c r="D350" s="107" t="s">
        <v>4</v>
      </c>
      <c r="E350" s="107"/>
    </row>
    <row r="351" spans="1:6" x14ac:dyDescent="0.25">
      <c r="A351" s="3" t="s">
        <v>5</v>
      </c>
      <c r="B351" s="4"/>
      <c r="C351" s="108"/>
      <c r="D351" s="108"/>
      <c r="E351" s="108"/>
    </row>
    <row r="352" spans="1:6" x14ac:dyDescent="0.25">
      <c r="A352" s="6" t="s">
        <v>6</v>
      </c>
      <c r="B352" s="7"/>
      <c r="C352" s="109"/>
      <c r="D352" s="109"/>
      <c r="E352" s="109"/>
    </row>
    <row r="353" spans="1:7" x14ac:dyDescent="0.25">
      <c r="A353" s="8" t="s">
        <v>7</v>
      </c>
      <c r="B353" s="9" t="s">
        <v>8</v>
      </c>
      <c r="C353" s="10"/>
      <c r="D353" s="11"/>
      <c r="E353" s="11"/>
    </row>
    <row r="354" spans="1:7" x14ac:dyDescent="0.25">
      <c r="A354" s="12"/>
      <c r="B354" s="13" t="s">
        <v>9</v>
      </c>
      <c r="C354" s="14"/>
      <c r="D354" s="15"/>
      <c r="E354" s="15"/>
    </row>
    <row r="355" spans="1:7" x14ac:dyDescent="0.25">
      <c r="A355" s="8" t="s">
        <v>10</v>
      </c>
      <c r="B355" s="16" t="s">
        <v>11</v>
      </c>
      <c r="C355" s="17" t="s">
        <v>152</v>
      </c>
      <c r="D355" s="18" t="s">
        <v>153</v>
      </c>
      <c r="E355" s="17" t="s">
        <v>14</v>
      </c>
    </row>
    <row r="356" spans="1:7" x14ac:dyDescent="0.25">
      <c r="A356" s="19"/>
      <c r="B356" s="20" t="s">
        <v>15</v>
      </c>
      <c r="C356" s="21">
        <v>-0.62396375327009213</v>
      </c>
      <c r="D356" s="21">
        <v>-0.24113829855163116</v>
      </c>
      <c r="E356" s="22"/>
    </row>
    <row r="357" spans="1:7" x14ac:dyDescent="0.25">
      <c r="A357" s="8" t="s">
        <v>16</v>
      </c>
      <c r="B357" s="16" t="s">
        <v>11</v>
      </c>
      <c r="C357" s="17" t="s">
        <v>154</v>
      </c>
      <c r="D357" s="17" t="s">
        <v>155</v>
      </c>
      <c r="E357" s="17" t="s">
        <v>14</v>
      </c>
    </row>
    <row r="358" spans="1:7" x14ac:dyDescent="0.25">
      <c r="A358" s="19"/>
      <c r="B358" s="20" t="s">
        <v>15</v>
      </c>
      <c r="C358" s="21">
        <v>-0.16338537083643567</v>
      </c>
      <c r="D358" s="21">
        <v>-5.4926864259024044E-2</v>
      </c>
      <c r="E358" s="22"/>
    </row>
    <row r="359" spans="1:7" x14ac:dyDescent="0.25">
      <c r="A359" s="8" t="s">
        <v>19</v>
      </c>
      <c r="B359" s="16" t="s">
        <v>11</v>
      </c>
      <c r="C359" s="17" t="s">
        <v>276</v>
      </c>
      <c r="D359" s="17" t="s">
        <v>361</v>
      </c>
      <c r="E359" s="17" t="s">
        <v>14</v>
      </c>
      <c r="F359" s="33">
        <f>(9770-9830)/9770</f>
        <v>-6.1412487205731829E-3</v>
      </c>
      <c r="G359" s="33">
        <f>(10220-10260)/10260</f>
        <v>-3.8986354775828458E-3</v>
      </c>
    </row>
    <row r="360" spans="1:7" x14ac:dyDescent="0.25">
      <c r="A360" s="19"/>
      <c r="B360" s="20" t="s">
        <v>15</v>
      </c>
      <c r="C360" s="21">
        <v>-2.2681369704004695E-2</v>
      </c>
      <c r="D360" s="21">
        <v>7.343692287589576E-3</v>
      </c>
      <c r="E360" s="22"/>
    </row>
    <row r="361" spans="1:7" x14ac:dyDescent="0.25">
      <c r="A361" s="8" t="s">
        <v>22</v>
      </c>
      <c r="B361" s="16" t="s">
        <v>11</v>
      </c>
      <c r="C361" s="17" t="s">
        <v>158</v>
      </c>
      <c r="D361" s="17" t="s">
        <v>362</v>
      </c>
      <c r="E361" s="17" t="s">
        <v>14</v>
      </c>
    </row>
    <row r="362" spans="1:7" x14ac:dyDescent="0.25">
      <c r="A362" s="19"/>
      <c r="B362" s="20" t="s">
        <v>15</v>
      </c>
      <c r="C362" s="21">
        <v>0.22688072543591775</v>
      </c>
      <c r="D362" s="21">
        <v>4.9716160016590738E-2</v>
      </c>
      <c r="E362" s="22"/>
    </row>
    <row r="363" spans="1:7" ht="35.25" customHeight="1" x14ac:dyDescent="0.25">
      <c r="A363" s="90" t="s">
        <v>25</v>
      </c>
      <c r="B363" s="90"/>
      <c r="C363" s="90"/>
      <c r="D363" s="90"/>
      <c r="E363" s="90"/>
    </row>
    <row r="364" spans="1:7" x14ac:dyDescent="0.25">
      <c r="A364" s="5" t="s">
        <v>26</v>
      </c>
    </row>
    <row r="365" spans="1:7" x14ac:dyDescent="0.25">
      <c r="A365" s="5" t="s">
        <v>49</v>
      </c>
    </row>
    <row r="366" spans="1:7" x14ac:dyDescent="0.25">
      <c r="A366" s="5" t="s">
        <v>363</v>
      </c>
    </row>
    <row r="367" spans="1:7" x14ac:dyDescent="0.25">
      <c r="A367" s="5" t="s">
        <v>333</v>
      </c>
    </row>
    <row r="368" spans="1:7" ht="26.25" customHeight="1" x14ac:dyDescent="0.25">
      <c r="A368" s="112" t="s">
        <v>30</v>
      </c>
      <c r="B368" s="112"/>
      <c r="C368" s="112"/>
      <c r="D368" s="112"/>
      <c r="E368" s="112"/>
    </row>
    <row r="369" spans="1:6" x14ac:dyDescent="0.25">
      <c r="A369" s="91" t="s">
        <v>31</v>
      </c>
      <c r="B369" s="92"/>
      <c r="C369" s="92"/>
      <c r="D369" s="93"/>
      <c r="E369" s="28" t="b">
        <v>1</v>
      </c>
      <c r="F369" s="34" t="s">
        <v>105</v>
      </c>
    </row>
    <row r="370" spans="1:6" x14ac:dyDescent="0.25">
      <c r="A370" s="94" t="s">
        <v>32</v>
      </c>
      <c r="B370" s="94"/>
      <c r="C370" s="94"/>
      <c r="D370" s="94"/>
      <c r="E370" s="94"/>
    </row>
    <row r="371" spans="1:6" x14ac:dyDescent="0.25">
      <c r="A371" s="29" t="s">
        <v>33</v>
      </c>
      <c r="B371" s="29" t="s">
        <v>34</v>
      </c>
      <c r="C371" s="29" t="s">
        <v>35</v>
      </c>
      <c r="D371" s="30" t="s">
        <v>0</v>
      </c>
      <c r="E371" s="30" t="s">
        <v>1</v>
      </c>
    </row>
    <row r="372" spans="1:6" x14ac:dyDescent="0.25">
      <c r="A372" s="31" t="s">
        <v>36</v>
      </c>
      <c r="B372" s="24">
        <v>43217</v>
      </c>
      <c r="C372" s="24">
        <v>45044</v>
      </c>
      <c r="D372" s="25">
        <v>8.3044517901890227E-2</v>
      </c>
      <c r="E372" s="32">
        <v>3</v>
      </c>
    </row>
    <row r="373" spans="1:6" x14ac:dyDescent="0.25">
      <c r="A373" s="31" t="s">
        <v>37</v>
      </c>
      <c r="B373" s="24">
        <v>43193</v>
      </c>
      <c r="C373" s="24">
        <v>45016</v>
      </c>
      <c r="D373" s="25">
        <v>8.3078185115603165E-2</v>
      </c>
      <c r="E373" s="32">
        <v>3</v>
      </c>
    </row>
    <row r="374" spans="1:6" x14ac:dyDescent="0.25">
      <c r="A374" s="23" t="s">
        <v>38</v>
      </c>
      <c r="B374" s="24">
        <v>43154</v>
      </c>
      <c r="C374" s="24">
        <v>44981</v>
      </c>
      <c r="D374" s="25">
        <v>8.3080065106412873E-2</v>
      </c>
      <c r="E374" s="32">
        <v>3</v>
      </c>
    </row>
    <row r="375" spans="1:6" x14ac:dyDescent="0.25">
      <c r="A375" s="23" t="s">
        <v>39</v>
      </c>
      <c r="B375" s="24">
        <v>43126</v>
      </c>
      <c r="C375" s="24">
        <v>44953</v>
      </c>
      <c r="D375" s="25">
        <v>8.3123806841202658E-2</v>
      </c>
      <c r="E375" s="32">
        <v>3</v>
      </c>
    </row>
    <row r="376" spans="1:6" x14ac:dyDescent="0.25">
      <c r="A376" s="23" t="s">
        <v>40</v>
      </c>
      <c r="B376" s="24">
        <v>43098</v>
      </c>
      <c r="C376" s="24">
        <v>44925</v>
      </c>
      <c r="D376" s="25">
        <v>8.3151484465690109E-2</v>
      </c>
      <c r="E376" s="32">
        <v>3</v>
      </c>
    </row>
    <row r="378" spans="1:6" x14ac:dyDescent="0.25">
      <c r="A378" s="102" t="s">
        <v>171</v>
      </c>
      <c r="B378" s="103"/>
      <c r="C378" s="103"/>
      <c r="D378" s="103"/>
      <c r="E378" s="103"/>
    </row>
    <row r="379" spans="1:6" x14ac:dyDescent="0.25">
      <c r="A379" s="1" t="s">
        <v>2</v>
      </c>
      <c r="B379" s="2"/>
      <c r="C379" s="107" t="s">
        <v>3</v>
      </c>
      <c r="D379" s="107" t="s">
        <v>4</v>
      </c>
      <c r="E379" s="107"/>
    </row>
    <row r="380" spans="1:6" x14ac:dyDescent="0.25">
      <c r="A380" s="3" t="s">
        <v>5</v>
      </c>
      <c r="B380" s="4"/>
      <c r="C380" s="108"/>
      <c r="D380" s="108"/>
      <c r="E380" s="108"/>
    </row>
    <row r="381" spans="1:6" x14ac:dyDescent="0.25">
      <c r="A381" s="6" t="s">
        <v>6</v>
      </c>
      <c r="B381" s="7"/>
      <c r="C381" s="109"/>
      <c r="D381" s="109"/>
      <c r="E381" s="109"/>
    </row>
    <row r="382" spans="1:6" x14ac:dyDescent="0.25">
      <c r="A382" s="8" t="s">
        <v>7</v>
      </c>
      <c r="B382" s="9" t="s">
        <v>8</v>
      </c>
      <c r="C382" s="10"/>
      <c r="D382" s="11"/>
      <c r="E382" s="11"/>
    </row>
    <row r="383" spans="1:6" x14ac:dyDescent="0.25">
      <c r="A383" s="12"/>
      <c r="B383" s="13" t="s">
        <v>9</v>
      </c>
      <c r="C383" s="14"/>
      <c r="D383" s="15"/>
      <c r="E383" s="15"/>
    </row>
    <row r="384" spans="1:6" x14ac:dyDescent="0.25">
      <c r="A384" s="8" t="s">
        <v>10</v>
      </c>
      <c r="B384" s="16" t="s">
        <v>11</v>
      </c>
      <c r="C384" s="17" t="s">
        <v>314</v>
      </c>
      <c r="D384" s="18" t="s">
        <v>164</v>
      </c>
      <c r="E384" s="17" t="s">
        <v>14</v>
      </c>
    </row>
    <row r="385" spans="1:7" x14ac:dyDescent="0.25">
      <c r="A385" s="19"/>
      <c r="B385" s="20" t="s">
        <v>15</v>
      </c>
      <c r="C385" s="21">
        <v>-0.76116408670081015</v>
      </c>
      <c r="D385" s="21">
        <v>-0.35378397276747775</v>
      </c>
      <c r="E385" s="22"/>
    </row>
    <row r="386" spans="1:7" x14ac:dyDescent="0.25">
      <c r="A386" s="8" t="s">
        <v>16</v>
      </c>
      <c r="B386" s="16" t="s">
        <v>11</v>
      </c>
      <c r="C386" s="17" t="s">
        <v>165</v>
      </c>
      <c r="D386" s="17" t="s">
        <v>166</v>
      </c>
      <c r="E386" s="17" t="s">
        <v>14</v>
      </c>
    </row>
    <row r="387" spans="1:7" x14ac:dyDescent="0.25">
      <c r="A387" s="19"/>
      <c r="B387" s="20" t="s">
        <v>15</v>
      </c>
      <c r="C387" s="21">
        <v>-0.25788074385122972</v>
      </c>
      <c r="D387" s="21">
        <v>-0.1037057625357376</v>
      </c>
      <c r="E387" s="22"/>
    </row>
    <row r="388" spans="1:7" x14ac:dyDescent="0.25">
      <c r="A388" s="8" t="s">
        <v>19</v>
      </c>
      <c r="B388" s="16" t="s">
        <v>11</v>
      </c>
      <c r="C388" s="17" t="s">
        <v>214</v>
      </c>
      <c r="D388" s="17" t="s">
        <v>364</v>
      </c>
      <c r="E388" s="17" t="s">
        <v>14</v>
      </c>
      <c r="F388" s="33">
        <f>(10110-10210)/10210</f>
        <v>-9.7943192948090115E-3</v>
      </c>
      <c r="G388" s="33">
        <f>(11030-11060)/11060</f>
        <v>-2.7124773960216998E-3</v>
      </c>
    </row>
    <row r="389" spans="1:7" x14ac:dyDescent="0.25">
      <c r="A389" s="19"/>
      <c r="B389" s="20" t="s">
        <v>15</v>
      </c>
      <c r="C389" s="21">
        <v>1.1288595707853899E-2</v>
      </c>
      <c r="D389" s="21">
        <v>3.3266637895635665E-2</v>
      </c>
      <c r="E389" s="22"/>
    </row>
    <row r="390" spans="1:7" x14ac:dyDescent="0.25">
      <c r="A390" s="8" t="s">
        <v>22</v>
      </c>
      <c r="B390" s="16" t="s">
        <v>11</v>
      </c>
      <c r="C390" s="17" t="s">
        <v>169</v>
      </c>
      <c r="D390" s="17" t="s">
        <v>365</v>
      </c>
      <c r="E390" s="17" t="s">
        <v>14</v>
      </c>
    </row>
    <row r="391" spans="1:7" x14ac:dyDescent="0.25">
      <c r="A391" s="19"/>
      <c r="B391" s="20" t="s">
        <v>15</v>
      </c>
      <c r="C391" s="21">
        <v>0.46172516556291399</v>
      </c>
      <c r="D391" s="21">
        <v>0.14466023392912475</v>
      </c>
      <c r="E391" s="22"/>
    </row>
    <row r="392" spans="1:7" ht="35.25" customHeight="1" x14ac:dyDescent="0.25">
      <c r="A392" s="90" t="s">
        <v>25</v>
      </c>
      <c r="B392" s="90"/>
      <c r="C392" s="90"/>
      <c r="D392" s="90"/>
      <c r="E392" s="90"/>
    </row>
    <row r="393" spans="1:7" x14ac:dyDescent="0.25">
      <c r="A393" s="5" t="s">
        <v>26</v>
      </c>
    </row>
    <row r="394" spans="1:7" x14ac:dyDescent="0.25">
      <c r="A394" s="5" t="s">
        <v>49</v>
      </c>
    </row>
    <row r="395" spans="1:7" x14ac:dyDescent="0.25">
      <c r="A395" s="5" t="s">
        <v>366</v>
      </c>
    </row>
    <row r="396" spans="1:7" x14ac:dyDescent="0.25">
      <c r="A396" s="5" t="s">
        <v>333</v>
      </c>
    </row>
    <row r="397" spans="1:7" x14ac:dyDescent="0.25">
      <c r="A397" s="5" t="s">
        <v>51</v>
      </c>
    </row>
    <row r="398" spans="1:7" x14ac:dyDescent="0.25">
      <c r="A398" s="91" t="s">
        <v>31</v>
      </c>
      <c r="B398" s="92"/>
      <c r="C398" s="92"/>
      <c r="D398" s="93"/>
      <c r="E398" s="28" t="b">
        <v>1</v>
      </c>
      <c r="F398" s="34" t="s">
        <v>105</v>
      </c>
    </row>
    <row r="399" spans="1:7" x14ac:dyDescent="0.25">
      <c r="A399" s="94" t="s">
        <v>32</v>
      </c>
      <c r="B399" s="94"/>
      <c r="C399" s="94"/>
      <c r="D399" s="94"/>
      <c r="E399" s="94"/>
    </row>
    <row r="400" spans="1:7" x14ac:dyDescent="0.25">
      <c r="A400" s="29" t="s">
        <v>33</v>
      </c>
      <c r="B400" s="29" t="s">
        <v>34</v>
      </c>
      <c r="C400" s="29" t="s">
        <v>35</v>
      </c>
      <c r="D400" s="30" t="s">
        <v>0</v>
      </c>
      <c r="E400" s="30" t="s">
        <v>1</v>
      </c>
    </row>
    <row r="401" spans="1:5" x14ac:dyDescent="0.25">
      <c r="A401" s="31" t="s">
        <v>36</v>
      </c>
      <c r="B401" s="24">
        <v>43214</v>
      </c>
      <c r="C401" s="24">
        <v>45041</v>
      </c>
      <c r="D401" s="25">
        <v>0.15332848301638641</v>
      </c>
      <c r="E401" s="32">
        <v>4</v>
      </c>
    </row>
    <row r="402" spans="1:5" x14ac:dyDescent="0.25">
      <c r="A402" s="31" t="s">
        <v>37</v>
      </c>
      <c r="B402" s="24">
        <v>43186</v>
      </c>
      <c r="C402" s="24">
        <v>45013</v>
      </c>
      <c r="D402" s="25">
        <v>0.15322476428801929</v>
      </c>
      <c r="E402" s="32">
        <v>4</v>
      </c>
    </row>
    <row r="403" spans="1:5" x14ac:dyDescent="0.25">
      <c r="A403" s="23" t="s">
        <v>38</v>
      </c>
      <c r="B403" s="24">
        <v>43158</v>
      </c>
      <c r="C403" s="24">
        <v>44985</v>
      </c>
      <c r="D403" s="25">
        <v>0.15343625511870559</v>
      </c>
      <c r="E403" s="32">
        <v>4</v>
      </c>
    </row>
    <row r="404" spans="1:5" x14ac:dyDescent="0.25">
      <c r="A404" s="23" t="s">
        <v>39</v>
      </c>
      <c r="B404" s="24">
        <v>43130</v>
      </c>
      <c r="C404" s="24">
        <v>44957</v>
      </c>
      <c r="D404" s="25">
        <v>0.15438641306227471</v>
      </c>
      <c r="E404" s="32">
        <v>4</v>
      </c>
    </row>
    <row r="405" spans="1:5" x14ac:dyDescent="0.25">
      <c r="A405" s="23" t="s">
        <v>40</v>
      </c>
      <c r="B405" s="24">
        <v>43096</v>
      </c>
      <c r="C405" s="24">
        <v>44922</v>
      </c>
      <c r="D405" s="25">
        <v>0.15414658099876702</v>
      </c>
      <c r="E405" s="32">
        <v>4</v>
      </c>
    </row>
    <row r="407" spans="1:5" x14ac:dyDescent="0.25">
      <c r="A407" s="102" t="s">
        <v>180</v>
      </c>
      <c r="B407" s="103"/>
      <c r="C407" s="103"/>
      <c r="D407" s="103"/>
      <c r="E407" s="103"/>
    </row>
    <row r="408" spans="1:5" x14ac:dyDescent="0.25">
      <c r="A408" s="1" t="s">
        <v>2</v>
      </c>
      <c r="B408" s="2"/>
      <c r="C408" s="107" t="s">
        <v>3</v>
      </c>
      <c r="D408" s="107" t="s">
        <v>4</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8</v>
      </c>
      <c r="C411" s="10"/>
      <c r="D411" s="11"/>
      <c r="E411" s="11"/>
    </row>
    <row r="412" spans="1:5" x14ac:dyDescent="0.25">
      <c r="A412" s="12"/>
      <c r="B412" s="13" t="s">
        <v>9</v>
      </c>
      <c r="C412" s="14"/>
      <c r="D412" s="15"/>
      <c r="E412" s="15"/>
    </row>
    <row r="413" spans="1:5" x14ac:dyDescent="0.25">
      <c r="A413" s="8" t="s">
        <v>10</v>
      </c>
      <c r="B413" s="16" t="s">
        <v>11</v>
      </c>
      <c r="C413" s="17" t="s">
        <v>172</v>
      </c>
      <c r="D413" s="18" t="s">
        <v>173</v>
      </c>
      <c r="E413" s="17" t="s">
        <v>14</v>
      </c>
    </row>
    <row r="414" spans="1:5" x14ac:dyDescent="0.25">
      <c r="A414" s="19"/>
      <c r="B414" s="20" t="s">
        <v>15</v>
      </c>
      <c r="C414" s="21">
        <v>-0.74349841600475941</v>
      </c>
      <c r="D414" s="21">
        <v>-0.33712634852577605</v>
      </c>
      <c r="E414" s="22"/>
    </row>
    <row r="415" spans="1:5" x14ac:dyDescent="0.25">
      <c r="A415" s="8" t="s">
        <v>16</v>
      </c>
      <c r="B415" s="16" t="s">
        <v>11</v>
      </c>
      <c r="C415" s="17" t="s">
        <v>80</v>
      </c>
      <c r="D415" s="17" t="s">
        <v>67</v>
      </c>
      <c r="E415" s="17" t="s">
        <v>14</v>
      </c>
    </row>
    <row r="416" spans="1:5" x14ac:dyDescent="0.25">
      <c r="A416" s="19"/>
      <c r="B416" s="20" t="s">
        <v>15</v>
      </c>
      <c r="C416" s="21">
        <v>-0.245335006663705</v>
      </c>
      <c r="D416" s="21">
        <v>-9.3654023087861415E-2</v>
      </c>
      <c r="E416" s="22"/>
    </row>
    <row r="417" spans="1:7" x14ac:dyDescent="0.25">
      <c r="A417" s="8" t="s">
        <v>19</v>
      </c>
      <c r="B417" s="16" t="s">
        <v>11</v>
      </c>
      <c r="C417" s="17" t="s">
        <v>264</v>
      </c>
      <c r="D417" s="17" t="s">
        <v>369</v>
      </c>
      <c r="E417" s="17" t="s">
        <v>14</v>
      </c>
      <c r="F417" s="33">
        <f>(10210-10290)/10210</f>
        <v>-7.8354554358472089E-3</v>
      </c>
      <c r="G417" s="33">
        <f>(11120-11180)/11180</f>
        <v>-5.3667262969588547E-3</v>
      </c>
    </row>
    <row r="418" spans="1:7" x14ac:dyDescent="0.25">
      <c r="A418" s="19"/>
      <c r="B418" s="20" t="s">
        <v>15</v>
      </c>
      <c r="C418" s="21">
        <v>2.0645107398568063E-2</v>
      </c>
      <c r="D418" s="21">
        <v>3.6142337957007165E-2</v>
      </c>
      <c r="E418" s="22"/>
    </row>
    <row r="419" spans="1:7" x14ac:dyDescent="0.25">
      <c r="A419" s="8" t="s">
        <v>22</v>
      </c>
      <c r="B419" s="16" t="s">
        <v>11</v>
      </c>
      <c r="C419" s="17" t="s">
        <v>176</v>
      </c>
      <c r="D419" s="17" t="s">
        <v>111</v>
      </c>
      <c r="E419" s="17" t="s">
        <v>14</v>
      </c>
    </row>
    <row r="420" spans="1:7" x14ac:dyDescent="0.25">
      <c r="A420" s="19"/>
      <c r="B420" s="20" t="s">
        <v>15</v>
      </c>
      <c r="C420" s="21">
        <v>0.44704777872965362</v>
      </c>
      <c r="D420" s="21">
        <v>0.14538954911026725</v>
      </c>
      <c r="E420" s="22"/>
    </row>
    <row r="421" spans="1:7" ht="34.5" customHeight="1" x14ac:dyDescent="0.25">
      <c r="A421" s="90" t="s">
        <v>25</v>
      </c>
      <c r="B421" s="90"/>
      <c r="C421" s="90"/>
      <c r="D421" s="90"/>
      <c r="E421" s="90"/>
    </row>
    <row r="422" spans="1:7" x14ac:dyDescent="0.25">
      <c r="A422" s="5" t="s">
        <v>26</v>
      </c>
    </row>
    <row r="423" spans="1:7" x14ac:dyDescent="0.25">
      <c r="A423" s="5" t="s">
        <v>49</v>
      </c>
    </row>
    <row r="424" spans="1:7" x14ac:dyDescent="0.25">
      <c r="A424" s="5" t="s">
        <v>233</v>
      </c>
    </row>
    <row r="425" spans="1:7" x14ac:dyDescent="0.25">
      <c r="A425" s="5" t="s">
        <v>333</v>
      </c>
    </row>
    <row r="426" spans="1:7" x14ac:dyDescent="0.25">
      <c r="A426" s="5" t="s">
        <v>51</v>
      </c>
    </row>
    <row r="427" spans="1:7" x14ac:dyDescent="0.25">
      <c r="A427" s="91" t="s">
        <v>31</v>
      </c>
      <c r="B427" s="92"/>
      <c r="C427" s="92"/>
      <c r="D427" s="93"/>
      <c r="E427" s="28" t="b">
        <v>1</v>
      </c>
      <c r="F427" s="34" t="s">
        <v>105</v>
      </c>
    </row>
    <row r="428" spans="1:7" x14ac:dyDescent="0.25">
      <c r="A428" s="94" t="s">
        <v>32</v>
      </c>
      <c r="B428" s="94"/>
      <c r="C428" s="94"/>
      <c r="D428" s="94"/>
      <c r="E428" s="94"/>
    </row>
    <row r="429" spans="1:7" x14ac:dyDescent="0.25">
      <c r="A429" s="29" t="s">
        <v>33</v>
      </c>
      <c r="B429" s="29" t="s">
        <v>34</v>
      </c>
      <c r="C429" s="29" t="s">
        <v>35</v>
      </c>
      <c r="D429" s="30" t="s">
        <v>0</v>
      </c>
      <c r="E429" s="30" t="s">
        <v>1</v>
      </c>
    </row>
    <row r="430" spans="1:7" x14ac:dyDescent="0.25">
      <c r="A430" s="31" t="s">
        <v>36</v>
      </c>
      <c r="B430" s="24">
        <v>43214</v>
      </c>
      <c r="C430" s="24">
        <v>45041</v>
      </c>
      <c r="D430" s="25">
        <v>0.14606734896282564</v>
      </c>
      <c r="E430" s="32">
        <v>4</v>
      </c>
    </row>
    <row r="431" spans="1:7" x14ac:dyDescent="0.25">
      <c r="A431" s="31" t="s">
        <v>37</v>
      </c>
      <c r="B431" s="24">
        <v>43186</v>
      </c>
      <c r="C431" s="24">
        <v>45013</v>
      </c>
      <c r="D431" s="25">
        <v>0.14597821517035178</v>
      </c>
      <c r="E431" s="32">
        <v>4</v>
      </c>
    </row>
    <row r="432" spans="1:7" x14ac:dyDescent="0.25">
      <c r="A432" s="23" t="s">
        <v>38</v>
      </c>
      <c r="B432" s="24">
        <v>43158</v>
      </c>
      <c r="C432" s="24">
        <v>44985</v>
      </c>
      <c r="D432" s="25">
        <v>0.14627557576239927</v>
      </c>
      <c r="E432" s="32">
        <v>4</v>
      </c>
    </row>
    <row r="433" spans="1:7" x14ac:dyDescent="0.25">
      <c r="A433" s="23" t="s">
        <v>39</v>
      </c>
      <c r="B433" s="24">
        <v>43130</v>
      </c>
      <c r="C433" s="24">
        <v>44957</v>
      </c>
      <c r="D433" s="25">
        <v>0.14731431464430364</v>
      </c>
      <c r="E433" s="32">
        <v>4</v>
      </c>
    </row>
    <row r="434" spans="1:7" x14ac:dyDescent="0.25">
      <c r="A434" s="23" t="s">
        <v>40</v>
      </c>
      <c r="B434" s="24">
        <v>43096</v>
      </c>
      <c r="C434" s="24">
        <v>44922</v>
      </c>
      <c r="D434" s="25">
        <v>0.14713116278792804</v>
      </c>
      <c r="E434" s="32">
        <v>4</v>
      </c>
    </row>
    <row r="436" spans="1:7" x14ac:dyDescent="0.25">
      <c r="A436" s="102" t="s">
        <v>189</v>
      </c>
      <c r="B436" s="103"/>
      <c r="C436" s="103"/>
      <c r="D436" s="103"/>
      <c r="E436" s="103"/>
    </row>
    <row r="437" spans="1:7" x14ac:dyDescent="0.25">
      <c r="A437" s="1" t="s">
        <v>128</v>
      </c>
      <c r="B437" s="2"/>
      <c r="C437" s="107" t="s">
        <v>3</v>
      </c>
      <c r="D437" s="107" t="s">
        <v>129</v>
      </c>
      <c r="E437" s="107"/>
    </row>
    <row r="438" spans="1:7" x14ac:dyDescent="0.25">
      <c r="A438" s="3" t="s">
        <v>5</v>
      </c>
      <c r="B438" s="4"/>
      <c r="C438" s="108"/>
      <c r="D438" s="108"/>
      <c r="E438" s="108"/>
    </row>
    <row r="439" spans="1:7" x14ac:dyDescent="0.25">
      <c r="A439" s="6" t="s">
        <v>6</v>
      </c>
      <c r="B439" s="7"/>
      <c r="C439" s="109"/>
      <c r="D439" s="109"/>
      <c r="E439" s="109"/>
    </row>
    <row r="440" spans="1:7" x14ac:dyDescent="0.25">
      <c r="A440" s="8" t="s">
        <v>7</v>
      </c>
      <c r="B440" s="9" t="s">
        <v>130</v>
      </c>
      <c r="C440" s="10"/>
      <c r="D440" s="11"/>
      <c r="E440" s="11"/>
    </row>
    <row r="441" spans="1:7" x14ac:dyDescent="0.25">
      <c r="A441" s="12"/>
      <c r="B441" s="13" t="s">
        <v>9</v>
      </c>
      <c r="C441" s="14"/>
      <c r="D441" s="15"/>
      <c r="E441" s="15"/>
    </row>
    <row r="442" spans="1:7" x14ac:dyDescent="0.25">
      <c r="A442" s="8" t="s">
        <v>10</v>
      </c>
      <c r="B442" s="16" t="s">
        <v>11</v>
      </c>
      <c r="C442" s="17" t="s">
        <v>318</v>
      </c>
      <c r="D442" s="18" t="s">
        <v>182</v>
      </c>
      <c r="E442" s="17" t="s">
        <v>14</v>
      </c>
    </row>
    <row r="443" spans="1:7" x14ac:dyDescent="0.25">
      <c r="A443" s="19"/>
      <c r="B443" s="20" t="s">
        <v>15</v>
      </c>
      <c r="C443" s="21">
        <v>-0.50601552820770124</v>
      </c>
      <c r="D443" s="21">
        <v>-0.24109302354216755</v>
      </c>
      <c r="E443" s="22"/>
    </row>
    <row r="444" spans="1:7" x14ac:dyDescent="0.25">
      <c r="A444" s="8" t="s">
        <v>16</v>
      </c>
      <c r="B444" s="16" t="s">
        <v>11</v>
      </c>
      <c r="C444" s="17" t="s">
        <v>145</v>
      </c>
      <c r="D444" s="17" t="s">
        <v>183</v>
      </c>
      <c r="E444" s="17" t="s">
        <v>14</v>
      </c>
    </row>
    <row r="445" spans="1:7" x14ac:dyDescent="0.25">
      <c r="A445" s="19"/>
      <c r="B445" s="20" t="s">
        <v>15</v>
      </c>
      <c r="C445" s="21">
        <v>-0.18910846568725681</v>
      </c>
      <c r="D445" s="21">
        <v>-0.12340681636825479</v>
      </c>
      <c r="E445" s="22"/>
    </row>
    <row r="446" spans="1:7" x14ac:dyDescent="0.25">
      <c r="A446" s="8" t="s">
        <v>19</v>
      </c>
      <c r="B446" s="16" t="s">
        <v>11</v>
      </c>
      <c r="C446" s="17" t="s">
        <v>282</v>
      </c>
      <c r="D446" s="17" t="s">
        <v>156</v>
      </c>
      <c r="E446" s="17" t="s">
        <v>14</v>
      </c>
      <c r="F446" s="33">
        <f>(9400-9490)/9490</f>
        <v>-9.4836670179135937E-3</v>
      </c>
      <c r="G446" s="33">
        <f>(9850-9900)/9900</f>
        <v>-5.0505050505050509E-3</v>
      </c>
    </row>
    <row r="447" spans="1:7" x14ac:dyDescent="0.25">
      <c r="A447" s="19"/>
      <c r="B447" s="20" t="s">
        <v>15</v>
      </c>
      <c r="C447" s="21">
        <v>-6.0047334572454147E-2</v>
      </c>
      <c r="D447" s="21">
        <v>-7.473171508024623E-3</v>
      </c>
      <c r="E447" s="22"/>
    </row>
    <row r="448" spans="1:7" x14ac:dyDescent="0.25">
      <c r="A448" s="8" t="s">
        <v>22</v>
      </c>
      <c r="B448" s="16" t="s">
        <v>11</v>
      </c>
      <c r="C448" s="17" t="s">
        <v>186</v>
      </c>
      <c r="D448" s="17" t="s">
        <v>187</v>
      </c>
      <c r="E448" s="17" t="s">
        <v>14</v>
      </c>
    </row>
    <row r="449" spans="1:6" x14ac:dyDescent="0.25">
      <c r="A449" s="19"/>
      <c r="B449" s="20" t="s">
        <v>15</v>
      </c>
      <c r="C449" s="21">
        <v>0.13534558449906609</v>
      </c>
      <c r="D449" s="21">
        <v>7.8925779700995236E-2</v>
      </c>
      <c r="E449" s="22"/>
    </row>
    <row r="450" spans="1:6" ht="35.25" customHeight="1" x14ac:dyDescent="0.25">
      <c r="A450" s="90" t="s">
        <v>25</v>
      </c>
      <c r="B450" s="90"/>
      <c r="C450" s="90"/>
      <c r="D450" s="90"/>
      <c r="E450" s="90"/>
    </row>
    <row r="451" spans="1:6" x14ac:dyDescent="0.25">
      <c r="A451" s="5" t="s">
        <v>26</v>
      </c>
    </row>
    <row r="452" spans="1:6" x14ac:dyDescent="0.25">
      <c r="A452" s="5" t="s">
        <v>138</v>
      </c>
    </row>
    <row r="453" spans="1:6" x14ac:dyDescent="0.25">
      <c r="A453" s="5" t="s">
        <v>407</v>
      </c>
    </row>
    <row r="454" spans="1:6" x14ac:dyDescent="0.25">
      <c r="A454" s="5" t="s">
        <v>140</v>
      </c>
    </row>
    <row r="455" spans="1:6" x14ac:dyDescent="0.25">
      <c r="A455" s="5" t="s">
        <v>51</v>
      </c>
    </row>
    <row r="456" spans="1:6" x14ac:dyDescent="0.25">
      <c r="A456" s="91" t="s">
        <v>31</v>
      </c>
      <c r="B456" s="92"/>
      <c r="C456" s="92"/>
      <c r="D456" s="93"/>
      <c r="E456" s="28" t="b">
        <v>1</v>
      </c>
      <c r="F456" s="34" t="s">
        <v>105</v>
      </c>
    </row>
    <row r="457" spans="1:6" x14ac:dyDescent="0.25">
      <c r="A457" s="94" t="s">
        <v>32</v>
      </c>
      <c r="B457" s="94"/>
      <c r="C457" s="94"/>
      <c r="D457" s="94"/>
      <c r="E457" s="94"/>
    </row>
    <row r="458" spans="1:6" x14ac:dyDescent="0.25">
      <c r="A458" s="29" t="s">
        <v>33</v>
      </c>
      <c r="B458" s="29" t="s">
        <v>34</v>
      </c>
      <c r="C458" s="29" t="s">
        <v>35</v>
      </c>
      <c r="D458" s="30" t="s">
        <v>0</v>
      </c>
      <c r="E458" s="30" t="s">
        <v>1</v>
      </c>
    </row>
    <row r="459" spans="1:6" x14ac:dyDescent="0.25">
      <c r="A459" s="31" t="s">
        <v>36</v>
      </c>
      <c r="B459" s="24">
        <v>43214</v>
      </c>
      <c r="C459" s="24">
        <v>45034</v>
      </c>
      <c r="D459" s="25">
        <v>8.2177010136877018E-2</v>
      </c>
      <c r="E459" s="32">
        <v>3</v>
      </c>
    </row>
    <row r="460" spans="1:6" x14ac:dyDescent="0.25">
      <c r="A460" s="31" t="s">
        <v>37</v>
      </c>
      <c r="B460" s="24">
        <v>43186</v>
      </c>
      <c r="C460" s="24">
        <v>45006</v>
      </c>
      <c r="D460" s="25">
        <v>8.2236501630957443E-2</v>
      </c>
      <c r="E460" s="32">
        <v>3</v>
      </c>
    </row>
    <row r="461" spans="1:6" x14ac:dyDescent="0.25">
      <c r="A461" s="23" t="s">
        <v>38</v>
      </c>
      <c r="B461" s="24">
        <v>43158</v>
      </c>
      <c r="C461" s="24">
        <v>44978</v>
      </c>
      <c r="D461" s="25">
        <v>8.2215823462371676E-2</v>
      </c>
      <c r="E461" s="32">
        <v>3</v>
      </c>
    </row>
    <row r="462" spans="1:6" x14ac:dyDescent="0.25">
      <c r="A462" s="23" t="s">
        <v>39</v>
      </c>
      <c r="B462" s="24">
        <v>43130</v>
      </c>
      <c r="C462" s="24">
        <v>44950</v>
      </c>
      <c r="D462" s="25">
        <v>8.2439317543807109E-2</v>
      </c>
      <c r="E462" s="32">
        <v>3</v>
      </c>
    </row>
    <row r="463" spans="1:6" x14ac:dyDescent="0.25">
      <c r="A463" s="23" t="s">
        <v>40</v>
      </c>
      <c r="B463" s="24">
        <v>43102</v>
      </c>
      <c r="C463" s="24">
        <v>44922</v>
      </c>
      <c r="D463" s="25">
        <v>8.2292510304222077E-2</v>
      </c>
      <c r="E463" s="32">
        <v>3</v>
      </c>
    </row>
    <row r="465" spans="1:7" x14ac:dyDescent="0.25">
      <c r="A465" s="102" t="s">
        <v>200</v>
      </c>
      <c r="B465" s="103"/>
      <c r="C465" s="103"/>
      <c r="D465" s="103"/>
      <c r="E465" s="103"/>
    </row>
    <row r="466" spans="1:7" x14ac:dyDescent="0.25">
      <c r="A466" s="1" t="s">
        <v>74</v>
      </c>
      <c r="B466" s="2"/>
      <c r="C466" s="107" t="s">
        <v>3</v>
      </c>
      <c r="D466" s="107" t="s">
        <v>75</v>
      </c>
      <c r="E466" s="107"/>
    </row>
    <row r="467" spans="1:7" x14ac:dyDescent="0.25">
      <c r="A467" s="3" t="s">
        <v>5</v>
      </c>
      <c r="B467" s="4"/>
      <c r="C467" s="108"/>
      <c r="D467" s="108"/>
      <c r="E467" s="108"/>
    </row>
    <row r="468" spans="1:7" x14ac:dyDescent="0.25">
      <c r="A468" s="6" t="s">
        <v>6</v>
      </c>
      <c r="B468" s="7"/>
      <c r="C468" s="109"/>
      <c r="D468" s="109"/>
      <c r="E468" s="109"/>
    </row>
    <row r="469" spans="1:7" x14ac:dyDescent="0.25">
      <c r="A469" s="8" t="s">
        <v>7</v>
      </c>
      <c r="B469" s="9" t="s">
        <v>76</v>
      </c>
      <c r="C469" s="10"/>
      <c r="D469" s="11"/>
      <c r="E469" s="11"/>
    </row>
    <row r="470" spans="1:7" x14ac:dyDescent="0.25">
      <c r="A470" s="12"/>
      <c r="B470" s="13" t="s">
        <v>9</v>
      </c>
      <c r="C470" s="14"/>
      <c r="D470" s="15"/>
      <c r="E470" s="15"/>
    </row>
    <row r="471" spans="1:7" x14ac:dyDescent="0.25">
      <c r="A471" s="8" t="s">
        <v>10</v>
      </c>
      <c r="B471" s="16" t="s">
        <v>11</v>
      </c>
      <c r="C471" s="17" t="s">
        <v>408</v>
      </c>
      <c r="D471" s="18" t="s">
        <v>372</v>
      </c>
      <c r="E471" s="17" t="s">
        <v>14</v>
      </c>
    </row>
    <row r="472" spans="1:7" x14ac:dyDescent="0.25">
      <c r="A472" s="19"/>
      <c r="B472" s="20" t="s">
        <v>15</v>
      </c>
      <c r="C472" s="21">
        <v>-0.66381932079647332</v>
      </c>
      <c r="D472" s="21">
        <v>-0.21484146727867093</v>
      </c>
      <c r="E472" s="22"/>
    </row>
    <row r="473" spans="1:7" x14ac:dyDescent="0.25">
      <c r="A473" s="8" t="s">
        <v>16</v>
      </c>
      <c r="B473" s="16" t="s">
        <v>11</v>
      </c>
      <c r="C473" s="17" t="s">
        <v>192</v>
      </c>
      <c r="D473" s="17" t="s">
        <v>193</v>
      </c>
      <c r="E473" s="17" t="s">
        <v>14</v>
      </c>
    </row>
    <row r="474" spans="1:7" x14ac:dyDescent="0.25">
      <c r="A474" s="19"/>
      <c r="B474" s="20" t="s">
        <v>15</v>
      </c>
      <c r="C474" s="21">
        <v>-0.2302506228329777</v>
      </c>
      <c r="D474" s="21">
        <v>-4.5361930729109767E-2</v>
      </c>
      <c r="E474" s="22"/>
    </row>
    <row r="475" spans="1:7" x14ac:dyDescent="0.25">
      <c r="A475" s="8" t="s">
        <v>19</v>
      </c>
      <c r="B475" s="16" t="s">
        <v>11</v>
      </c>
      <c r="C475" s="17" t="s">
        <v>373</v>
      </c>
      <c r="D475" s="17" t="s">
        <v>232</v>
      </c>
      <c r="E475" s="17" t="s">
        <v>14</v>
      </c>
      <c r="F475" s="33">
        <f>(9320-9380)/9380</f>
        <v>-6.3965884861407248E-3</v>
      </c>
      <c r="G475" s="33">
        <f>(9890-10060)/10060</f>
        <v>-1.6898608349900597E-2</v>
      </c>
    </row>
    <row r="476" spans="1:7" x14ac:dyDescent="0.25">
      <c r="A476" s="19"/>
      <c r="B476" s="20" t="s">
        <v>15</v>
      </c>
      <c r="C476" s="21">
        <v>-6.839398484889736E-2</v>
      </c>
      <c r="D476" s="21">
        <v>-2.1251925286129847E-3</v>
      </c>
      <c r="E476" s="22"/>
    </row>
    <row r="477" spans="1:7" x14ac:dyDescent="0.25">
      <c r="A477" s="8" t="s">
        <v>22</v>
      </c>
      <c r="B477" s="16" t="s">
        <v>11</v>
      </c>
      <c r="C477" s="17" t="s">
        <v>196</v>
      </c>
      <c r="D477" s="17" t="s">
        <v>409</v>
      </c>
      <c r="E477" s="17" t="s">
        <v>14</v>
      </c>
    </row>
    <row r="478" spans="1:7" x14ac:dyDescent="0.25">
      <c r="A478" s="19"/>
      <c r="B478" s="20" t="s">
        <v>15</v>
      </c>
      <c r="C478" s="21">
        <v>0.13851284703993083</v>
      </c>
      <c r="D478" s="21">
        <v>5.160672892561724E-2</v>
      </c>
      <c r="E478" s="22"/>
    </row>
    <row r="479" spans="1:7" ht="38.25" customHeight="1" x14ac:dyDescent="0.25">
      <c r="A479" s="90" t="s">
        <v>25</v>
      </c>
      <c r="B479" s="90"/>
      <c r="C479" s="90"/>
      <c r="D479" s="90"/>
      <c r="E479" s="90"/>
    </row>
    <row r="480" spans="1:7" x14ac:dyDescent="0.25">
      <c r="A480" s="5" t="s">
        <v>26</v>
      </c>
    </row>
    <row r="481" spans="1:6" x14ac:dyDescent="0.25">
      <c r="A481" s="5" t="s">
        <v>198</v>
      </c>
    </row>
    <row r="482" spans="1:6" x14ac:dyDescent="0.25">
      <c r="A482" s="5" t="s">
        <v>410</v>
      </c>
    </row>
    <row r="483" spans="1:6" x14ac:dyDescent="0.25">
      <c r="A483" s="5" t="s">
        <v>115</v>
      </c>
    </row>
    <row r="484" spans="1:6" ht="24.75" customHeight="1" x14ac:dyDescent="0.25">
      <c r="A484" s="112" t="s">
        <v>30</v>
      </c>
      <c r="B484" s="112"/>
      <c r="C484" s="112"/>
      <c r="D484" s="112"/>
      <c r="E484" s="112"/>
    </row>
    <row r="485" spans="1:6" x14ac:dyDescent="0.25">
      <c r="A485" s="91" t="s">
        <v>31</v>
      </c>
      <c r="B485" s="92"/>
      <c r="C485" s="92"/>
      <c r="D485" s="93"/>
      <c r="E485" s="28" t="b">
        <v>1</v>
      </c>
      <c r="F485" s="34" t="s">
        <v>105</v>
      </c>
    </row>
    <row r="486" spans="1:6" x14ac:dyDescent="0.25">
      <c r="A486" s="94" t="s">
        <v>32</v>
      </c>
      <c r="B486" s="94"/>
      <c r="C486" s="94"/>
      <c r="D486" s="94"/>
      <c r="E486" s="94"/>
    </row>
    <row r="487" spans="1:6" x14ac:dyDescent="0.25">
      <c r="A487" s="29" t="s">
        <v>33</v>
      </c>
      <c r="B487" s="29" t="s">
        <v>34</v>
      </c>
      <c r="C487" s="29" t="s">
        <v>35</v>
      </c>
      <c r="D487" s="30" t="s">
        <v>0</v>
      </c>
      <c r="E487" s="30" t="s">
        <v>1</v>
      </c>
    </row>
    <row r="488" spans="1:6" x14ac:dyDescent="0.25">
      <c r="A488" s="31" t="s">
        <v>36</v>
      </c>
      <c r="B488" s="24">
        <v>43222</v>
      </c>
      <c r="C488" s="24">
        <v>45041</v>
      </c>
      <c r="D488" s="25">
        <v>0.10759184368669772</v>
      </c>
      <c r="E488" s="32">
        <v>3</v>
      </c>
    </row>
    <row r="489" spans="1:6" x14ac:dyDescent="0.25">
      <c r="A489" s="31" t="s">
        <v>37</v>
      </c>
      <c r="B489" s="24">
        <v>43193</v>
      </c>
      <c r="C489" s="24">
        <v>45013</v>
      </c>
      <c r="D489" s="25">
        <v>0.10793476204880544</v>
      </c>
      <c r="E489" s="32">
        <v>3</v>
      </c>
    </row>
    <row r="490" spans="1:6" x14ac:dyDescent="0.25">
      <c r="A490" s="23" t="s">
        <v>38</v>
      </c>
      <c r="B490" s="24">
        <v>43165</v>
      </c>
      <c r="C490" s="24">
        <v>44985</v>
      </c>
      <c r="D490" s="25">
        <v>0.10803295296827543</v>
      </c>
      <c r="E490" s="32">
        <v>3</v>
      </c>
    </row>
    <row r="491" spans="1:6" x14ac:dyDescent="0.25">
      <c r="A491" s="23" t="s">
        <v>39</v>
      </c>
      <c r="B491" s="24">
        <v>43137</v>
      </c>
      <c r="C491" s="24">
        <v>44957</v>
      </c>
      <c r="D491" s="25">
        <v>0.1083559097492286</v>
      </c>
      <c r="E491" s="32">
        <v>3</v>
      </c>
    </row>
    <row r="492" spans="1:6" x14ac:dyDescent="0.25">
      <c r="A492" s="23" t="s">
        <v>40</v>
      </c>
      <c r="B492" s="24">
        <v>43096</v>
      </c>
      <c r="C492" s="24">
        <v>44915</v>
      </c>
      <c r="D492" s="25">
        <v>0.10904032667575751</v>
      </c>
      <c r="E492" s="32">
        <v>3</v>
      </c>
    </row>
    <row r="494" spans="1:6" x14ac:dyDescent="0.25">
      <c r="A494" s="102" t="s">
        <v>210</v>
      </c>
      <c r="B494" s="103"/>
      <c r="C494" s="103"/>
      <c r="D494" s="103"/>
      <c r="E494" s="103"/>
    </row>
    <row r="495" spans="1:6" x14ac:dyDescent="0.25">
      <c r="A495" s="1" t="s">
        <v>128</v>
      </c>
      <c r="B495" s="2"/>
      <c r="C495" s="107" t="s">
        <v>3</v>
      </c>
      <c r="D495" s="107" t="s">
        <v>129</v>
      </c>
      <c r="E495" s="107"/>
    </row>
    <row r="496" spans="1:6" x14ac:dyDescent="0.25">
      <c r="A496" s="3" t="s">
        <v>5</v>
      </c>
      <c r="B496" s="4"/>
      <c r="C496" s="108"/>
      <c r="D496" s="108"/>
      <c r="E496" s="108"/>
    </row>
    <row r="497" spans="1:7" x14ac:dyDescent="0.25">
      <c r="A497" s="6" t="s">
        <v>6</v>
      </c>
      <c r="B497" s="7"/>
      <c r="C497" s="109"/>
      <c r="D497" s="109"/>
      <c r="E497" s="109"/>
    </row>
    <row r="498" spans="1:7" x14ac:dyDescent="0.25">
      <c r="A498" s="8" t="s">
        <v>7</v>
      </c>
      <c r="B498" s="9" t="s">
        <v>130</v>
      </c>
      <c r="C498" s="10"/>
      <c r="D498" s="11"/>
      <c r="E498" s="11"/>
    </row>
    <row r="499" spans="1:7" x14ac:dyDescent="0.25">
      <c r="A499" s="12"/>
      <c r="B499" s="13" t="s">
        <v>9</v>
      </c>
      <c r="C499" s="14"/>
      <c r="D499" s="15"/>
      <c r="E499" s="15"/>
    </row>
    <row r="500" spans="1:7" x14ac:dyDescent="0.25">
      <c r="A500" s="8" t="s">
        <v>10</v>
      </c>
      <c r="B500" s="16" t="s">
        <v>11</v>
      </c>
      <c r="C500" s="17" t="s">
        <v>321</v>
      </c>
      <c r="D500" s="18" t="s">
        <v>322</v>
      </c>
      <c r="E500" s="17" t="s">
        <v>14</v>
      </c>
    </row>
    <row r="501" spans="1:7" x14ac:dyDescent="0.25">
      <c r="A501" s="19"/>
      <c r="B501" s="20" t="s">
        <v>15</v>
      </c>
      <c r="C501" s="21">
        <v>-0.68849476983645941</v>
      </c>
      <c r="D501" s="21">
        <v>-0.33264637159372168</v>
      </c>
      <c r="E501" s="22"/>
    </row>
    <row r="502" spans="1:7" x14ac:dyDescent="0.25">
      <c r="A502" s="8" t="s">
        <v>16</v>
      </c>
      <c r="B502" s="16" t="s">
        <v>11</v>
      </c>
      <c r="C502" s="17" t="s">
        <v>203</v>
      </c>
      <c r="D502" s="17" t="s">
        <v>204</v>
      </c>
      <c r="E502" s="17" t="s">
        <v>14</v>
      </c>
    </row>
    <row r="503" spans="1:7" x14ac:dyDescent="0.25">
      <c r="A503" s="19"/>
      <c r="B503" s="20" t="s">
        <v>15</v>
      </c>
      <c r="C503" s="21">
        <v>-0.20013817001491374</v>
      </c>
      <c r="D503" s="21">
        <v>-0.11919569528335516</v>
      </c>
      <c r="E503" s="22"/>
    </row>
    <row r="504" spans="1:7" x14ac:dyDescent="0.25">
      <c r="A504" s="8" t="s">
        <v>19</v>
      </c>
      <c r="B504" s="16" t="s">
        <v>11</v>
      </c>
      <c r="C504" s="17" t="s">
        <v>411</v>
      </c>
      <c r="D504" s="17" t="s">
        <v>214</v>
      </c>
      <c r="E504" s="17" t="s">
        <v>14</v>
      </c>
      <c r="F504" s="33">
        <f>(9720-9770)/9770</f>
        <v>-5.1177072671443197E-3</v>
      </c>
      <c r="G504" s="33">
        <f>(10110-10140)/10140</f>
        <v>-2.9585798816568047E-3</v>
      </c>
    </row>
    <row r="505" spans="1:7" x14ac:dyDescent="0.25">
      <c r="A505" s="19"/>
      <c r="B505" s="20" t="s">
        <v>15</v>
      </c>
      <c r="C505" s="21">
        <v>-2.7966674172483774E-2</v>
      </c>
      <c r="D505" s="21">
        <v>5.258950009067842E-3</v>
      </c>
      <c r="E505" s="22"/>
    </row>
    <row r="506" spans="1:7" x14ac:dyDescent="0.25">
      <c r="A506" s="8" t="s">
        <v>22</v>
      </c>
      <c r="B506" s="16" t="s">
        <v>11</v>
      </c>
      <c r="C506" s="17" t="s">
        <v>207</v>
      </c>
      <c r="D506" s="17" t="s">
        <v>208</v>
      </c>
      <c r="E506" s="17" t="s">
        <v>14</v>
      </c>
    </row>
    <row r="507" spans="1:7" x14ac:dyDescent="0.25">
      <c r="A507" s="19"/>
      <c r="B507" s="20" t="s">
        <v>15</v>
      </c>
      <c r="C507" s="21">
        <v>0.20995207085178436</v>
      </c>
      <c r="D507" s="21">
        <v>0.11067518871954518</v>
      </c>
      <c r="E507" s="22"/>
    </row>
    <row r="508" spans="1:7" ht="38.25" customHeight="1" x14ac:dyDescent="0.25">
      <c r="A508" s="90" t="s">
        <v>25</v>
      </c>
      <c r="B508" s="90"/>
      <c r="C508" s="90"/>
      <c r="D508" s="90"/>
      <c r="E508" s="90"/>
    </row>
    <row r="509" spans="1:7" x14ac:dyDescent="0.25">
      <c r="A509" s="5" t="s">
        <v>26</v>
      </c>
    </row>
    <row r="510" spans="1:7" x14ac:dyDescent="0.25">
      <c r="A510" s="5" t="s">
        <v>138</v>
      </c>
    </row>
    <row r="511" spans="1:7" x14ac:dyDescent="0.25">
      <c r="A511" s="5" t="s">
        <v>412</v>
      </c>
    </row>
    <row r="512" spans="1:7" x14ac:dyDescent="0.25">
      <c r="A512" s="5" t="s">
        <v>140</v>
      </c>
    </row>
    <row r="513" spans="1:6" ht="27" customHeight="1" x14ac:dyDescent="0.25">
      <c r="A513" s="112" t="s">
        <v>30</v>
      </c>
      <c r="B513" s="112"/>
      <c r="C513" s="112"/>
      <c r="D513" s="112"/>
      <c r="E513" s="112"/>
    </row>
    <row r="514" spans="1:6" x14ac:dyDescent="0.25">
      <c r="A514" s="91" t="s">
        <v>31</v>
      </c>
      <c r="B514" s="92"/>
      <c r="C514" s="92"/>
      <c r="D514" s="93"/>
      <c r="E514" s="28" t="b">
        <v>1</v>
      </c>
      <c r="F514" s="34" t="s">
        <v>105</v>
      </c>
    </row>
    <row r="515" spans="1:6" x14ac:dyDescent="0.25">
      <c r="A515" s="94" t="s">
        <v>32</v>
      </c>
      <c r="B515" s="94"/>
      <c r="C515" s="94"/>
      <c r="D515" s="94"/>
      <c r="E515" s="94"/>
    </row>
    <row r="516" spans="1:6" x14ac:dyDescent="0.25">
      <c r="A516" s="29" t="s">
        <v>33</v>
      </c>
      <c r="B516" s="29" t="s">
        <v>34</v>
      </c>
      <c r="C516" s="29" t="s">
        <v>35</v>
      </c>
      <c r="D516" s="30" t="s">
        <v>0</v>
      </c>
      <c r="E516" s="30" t="s">
        <v>1</v>
      </c>
    </row>
    <row r="517" spans="1:6" x14ac:dyDescent="0.25">
      <c r="A517" s="31" t="s">
        <v>36</v>
      </c>
      <c r="B517" s="24">
        <v>43214</v>
      </c>
      <c r="C517" s="24">
        <v>45041</v>
      </c>
      <c r="D517" s="25">
        <v>0.10072446591237638</v>
      </c>
      <c r="E517" s="32">
        <v>3</v>
      </c>
    </row>
    <row r="518" spans="1:6" x14ac:dyDescent="0.25">
      <c r="A518" s="31" t="s">
        <v>37</v>
      </c>
      <c r="B518" s="24">
        <v>43186</v>
      </c>
      <c r="C518" s="24">
        <v>45013</v>
      </c>
      <c r="D518" s="25">
        <v>0.10072988995134642</v>
      </c>
      <c r="E518" s="32">
        <v>3</v>
      </c>
    </row>
    <row r="519" spans="1:6" x14ac:dyDescent="0.25">
      <c r="A519" s="23" t="s">
        <v>38</v>
      </c>
      <c r="B519" s="24">
        <v>43158</v>
      </c>
      <c r="C519" s="24">
        <v>44985</v>
      </c>
      <c r="D519" s="25">
        <v>0.10084415670401313</v>
      </c>
      <c r="E519" s="32">
        <v>3</v>
      </c>
    </row>
    <row r="520" spans="1:6" x14ac:dyDescent="0.25">
      <c r="A520" s="23" t="s">
        <v>39</v>
      </c>
      <c r="B520" s="24">
        <v>43130</v>
      </c>
      <c r="C520" s="24">
        <v>44957</v>
      </c>
      <c r="D520" s="25">
        <v>0.10130307536059625</v>
      </c>
      <c r="E520" s="32">
        <v>3</v>
      </c>
    </row>
    <row r="521" spans="1:6" x14ac:dyDescent="0.25">
      <c r="A521" s="23" t="s">
        <v>40</v>
      </c>
      <c r="B521" s="24">
        <v>43096</v>
      </c>
      <c r="C521" s="24">
        <v>44922</v>
      </c>
      <c r="D521" s="25">
        <v>0.10132779090605887</v>
      </c>
      <c r="E521" s="32">
        <v>3</v>
      </c>
    </row>
    <row r="523" spans="1:6" x14ac:dyDescent="0.25">
      <c r="A523" s="102" t="s">
        <v>218</v>
      </c>
      <c r="B523" s="103"/>
      <c r="C523" s="103"/>
      <c r="D523" s="103"/>
      <c r="E523" s="103"/>
    </row>
    <row r="524" spans="1:6" x14ac:dyDescent="0.25">
      <c r="A524" s="1" t="s">
        <v>2</v>
      </c>
      <c r="B524" s="2"/>
      <c r="C524" s="107" t="s">
        <v>3</v>
      </c>
      <c r="D524" s="107" t="s">
        <v>4</v>
      </c>
      <c r="E524" s="107"/>
    </row>
    <row r="525" spans="1:6" x14ac:dyDescent="0.25">
      <c r="A525" s="3" t="s">
        <v>5</v>
      </c>
      <c r="B525" s="4"/>
      <c r="C525" s="108"/>
      <c r="D525" s="108"/>
      <c r="E525" s="108"/>
    </row>
    <row r="526" spans="1:6" x14ac:dyDescent="0.25">
      <c r="A526" s="6" t="s">
        <v>6</v>
      </c>
      <c r="B526" s="7"/>
      <c r="C526" s="109"/>
      <c r="D526" s="109"/>
      <c r="E526" s="109"/>
    </row>
    <row r="527" spans="1:6" x14ac:dyDescent="0.25">
      <c r="A527" s="8" t="s">
        <v>7</v>
      </c>
      <c r="B527" s="9" t="s">
        <v>8</v>
      </c>
      <c r="C527" s="10"/>
      <c r="D527" s="11"/>
      <c r="E527" s="11"/>
    </row>
    <row r="528" spans="1:6" x14ac:dyDescent="0.25">
      <c r="A528" s="12"/>
      <c r="B528" s="13" t="s">
        <v>9</v>
      </c>
      <c r="C528" s="14"/>
      <c r="D528" s="15"/>
      <c r="E528" s="15"/>
    </row>
    <row r="529" spans="1:7" x14ac:dyDescent="0.25">
      <c r="A529" s="8" t="s">
        <v>10</v>
      </c>
      <c r="B529" s="16" t="s">
        <v>11</v>
      </c>
      <c r="C529" s="26" t="s">
        <v>413</v>
      </c>
      <c r="D529" s="27" t="s">
        <v>380</v>
      </c>
      <c r="E529" s="26" t="s">
        <v>14</v>
      </c>
    </row>
    <row r="530" spans="1:7" x14ac:dyDescent="0.25">
      <c r="A530" s="19"/>
      <c r="B530" s="20" t="s">
        <v>15</v>
      </c>
      <c r="C530" s="21">
        <v>-0.72159760680544072</v>
      </c>
      <c r="D530" s="21">
        <v>-0.30566115442831443</v>
      </c>
      <c r="E530" s="22"/>
    </row>
    <row r="531" spans="1:7" x14ac:dyDescent="0.25">
      <c r="A531" s="8" t="s">
        <v>16</v>
      </c>
      <c r="B531" s="16" t="s">
        <v>11</v>
      </c>
      <c r="C531" s="26" t="s">
        <v>212</v>
      </c>
      <c r="D531" s="26" t="s">
        <v>67</v>
      </c>
      <c r="E531" s="26" t="s">
        <v>14</v>
      </c>
    </row>
    <row r="532" spans="1:7" x14ac:dyDescent="0.25">
      <c r="A532" s="19"/>
      <c r="B532" s="20" t="s">
        <v>15</v>
      </c>
      <c r="C532" s="21">
        <v>-0.26271415852244484</v>
      </c>
      <c r="D532" s="21">
        <v>-9.3293505898621731E-2</v>
      </c>
      <c r="E532" s="22"/>
    </row>
    <row r="533" spans="1:7" x14ac:dyDescent="0.25">
      <c r="A533" s="8" t="s">
        <v>19</v>
      </c>
      <c r="B533" s="16" t="s">
        <v>11</v>
      </c>
      <c r="C533" s="26" t="s">
        <v>328</v>
      </c>
      <c r="D533" s="26" t="s">
        <v>251</v>
      </c>
      <c r="E533" s="26" t="s">
        <v>14</v>
      </c>
      <c r="F533" s="33">
        <f>(9530-9550)/9530</f>
        <v>-2.0986358866736622E-3</v>
      </c>
      <c r="G533" s="33">
        <f>(10080-10100)/10100</f>
        <v>-1.9801980198019802E-3</v>
      </c>
    </row>
    <row r="534" spans="1:7" x14ac:dyDescent="0.25">
      <c r="A534" s="19"/>
      <c r="B534" s="20" t="s">
        <v>15</v>
      </c>
      <c r="C534" s="21">
        <v>-4.7273094735315713E-2</v>
      </c>
      <c r="D534" s="21">
        <v>2.6759937259452915E-3</v>
      </c>
      <c r="E534" s="22"/>
    </row>
    <row r="535" spans="1:7" x14ac:dyDescent="0.25">
      <c r="A535" s="8" t="s">
        <v>22</v>
      </c>
      <c r="B535" s="16" t="s">
        <v>11</v>
      </c>
      <c r="C535" s="26" t="s">
        <v>215</v>
      </c>
      <c r="D535" s="26" t="s">
        <v>381</v>
      </c>
      <c r="E535" s="26" t="s">
        <v>14</v>
      </c>
    </row>
    <row r="536" spans="1:7" x14ac:dyDescent="0.25">
      <c r="A536" s="19"/>
      <c r="B536" s="20" t="s">
        <v>15</v>
      </c>
      <c r="C536" s="21">
        <v>0.33839617486338791</v>
      </c>
      <c r="D536" s="21">
        <v>9.7158471247186462E-2</v>
      </c>
      <c r="E536" s="22"/>
    </row>
    <row r="537" spans="1:7" ht="36" customHeight="1" x14ac:dyDescent="0.25">
      <c r="A537" s="90" t="s">
        <v>25</v>
      </c>
      <c r="B537" s="90"/>
      <c r="C537" s="90"/>
      <c r="D537" s="90"/>
      <c r="E537" s="90"/>
    </row>
    <row r="538" spans="1:7" x14ac:dyDescent="0.25">
      <c r="A538" s="5" t="s">
        <v>26</v>
      </c>
    </row>
    <row r="539" spans="1:7" x14ac:dyDescent="0.25">
      <c r="A539" s="5" t="s">
        <v>49</v>
      </c>
    </row>
    <row r="540" spans="1:7" x14ac:dyDescent="0.25">
      <c r="A540" s="5" t="s">
        <v>382</v>
      </c>
    </row>
    <row r="541" spans="1:7" x14ac:dyDescent="0.25">
      <c r="A541" s="5" t="s">
        <v>333</v>
      </c>
    </row>
    <row r="542" spans="1:7" ht="24.75" customHeight="1" x14ac:dyDescent="0.25">
      <c r="A542" s="112" t="s">
        <v>30</v>
      </c>
      <c r="B542" s="112"/>
      <c r="C542" s="112"/>
      <c r="D542" s="112"/>
      <c r="E542" s="112"/>
    </row>
    <row r="543" spans="1:7" x14ac:dyDescent="0.25">
      <c r="A543" s="91" t="s">
        <v>31</v>
      </c>
      <c r="B543" s="92"/>
      <c r="C543" s="92"/>
      <c r="D543" s="93"/>
      <c r="E543" s="28" t="b">
        <v>1</v>
      </c>
      <c r="F543" s="34" t="s">
        <v>105</v>
      </c>
    </row>
    <row r="544" spans="1:7"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24">
        <v>43270</v>
      </c>
      <c r="C546" s="24">
        <v>45041</v>
      </c>
      <c r="D546" s="25">
        <v>0.12401797865981605</v>
      </c>
      <c r="E546" s="32">
        <v>4</v>
      </c>
    </row>
    <row r="547" spans="1:5" x14ac:dyDescent="0.25">
      <c r="A547" s="31" t="s">
        <v>37</v>
      </c>
      <c r="B547" s="24">
        <v>43270</v>
      </c>
      <c r="C547" s="24">
        <v>45013</v>
      </c>
      <c r="D547" s="25">
        <v>0.12476760511503894</v>
      </c>
      <c r="E547" s="32">
        <v>4</v>
      </c>
    </row>
    <row r="548" spans="1:5" x14ac:dyDescent="0.25">
      <c r="A548" s="39" t="s">
        <v>38</v>
      </c>
      <c r="B548" s="24">
        <v>43270</v>
      </c>
      <c r="C548" s="24">
        <v>44985</v>
      </c>
      <c r="D548" s="25">
        <v>0.12560213576172913</v>
      </c>
      <c r="E548" s="32">
        <v>4</v>
      </c>
    </row>
    <row r="549" spans="1:5" x14ac:dyDescent="0.25">
      <c r="A549" s="39" t="s">
        <v>39</v>
      </c>
      <c r="B549" s="24">
        <v>43270</v>
      </c>
      <c r="C549" s="24">
        <v>44957</v>
      </c>
      <c r="D549" s="25">
        <v>0.12656974518527883</v>
      </c>
      <c r="E549" s="32">
        <v>4</v>
      </c>
    </row>
    <row r="550" spans="1:5" x14ac:dyDescent="0.25">
      <c r="A550" s="39" t="s">
        <v>40</v>
      </c>
      <c r="B550" s="24">
        <v>43270</v>
      </c>
      <c r="C550" s="24">
        <v>44922</v>
      </c>
      <c r="D550" s="25">
        <v>0.12754287747050741</v>
      </c>
      <c r="E550" s="32">
        <v>4</v>
      </c>
    </row>
    <row r="552" spans="1:5" x14ac:dyDescent="0.25">
      <c r="A552" s="102" t="s">
        <v>226</v>
      </c>
      <c r="B552" s="103"/>
      <c r="C552" s="103"/>
      <c r="D552" s="103"/>
      <c r="E552" s="103"/>
    </row>
    <row r="553" spans="1:5" x14ac:dyDescent="0.25">
      <c r="A553" s="1" t="s">
        <v>2</v>
      </c>
      <c r="B553" s="2"/>
      <c r="C553" s="107" t="s">
        <v>3</v>
      </c>
      <c r="D553" s="107" t="s">
        <v>4</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8</v>
      </c>
      <c r="C556" s="10"/>
      <c r="D556" s="11"/>
      <c r="E556" s="11"/>
    </row>
    <row r="557" spans="1:5" x14ac:dyDescent="0.25">
      <c r="A557" s="12"/>
      <c r="B557" s="13" t="s">
        <v>9</v>
      </c>
      <c r="C557" s="14"/>
      <c r="D557" s="15"/>
      <c r="E557" s="15"/>
    </row>
    <row r="558" spans="1:5" x14ac:dyDescent="0.25">
      <c r="A558" s="8" t="s">
        <v>10</v>
      </c>
      <c r="B558" s="16" t="s">
        <v>11</v>
      </c>
      <c r="C558" s="17" t="s">
        <v>201</v>
      </c>
      <c r="D558" s="18" t="s">
        <v>383</v>
      </c>
      <c r="E558" s="17" t="s">
        <v>14</v>
      </c>
    </row>
    <row r="559" spans="1:5" x14ac:dyDescent="0.25">
      <c r="A559" s="19"/>
      <c r="B559" s="20" t="s">
        <v>15</v>
      </c>
      <c r="C559" s="21">
        <v>-0.68679426930971077</v>
      </c>
      <c r="D559" s="21">
        <v>-0.27696543833734477</v>
      </c>
      <c r="E559" s="22"/>
    </row>
    <row r="560" spans="1:5" x14ac:dyDescent="0.25">
      <c r="A560" s="8" t="s">
        <v>16</v>
      </c>
      <c r="B560" s="16" t="s">
        <v>11</v>
      </c>
      <c r="C560" s="17" t="s">
        <v>220</v>
      </c>
      <c r="D560" s="17" t="s">
        <v>221</v>
      </c>
      <c r="E560" s="17" t="s">
        <v>14</v>
      </c>
    </row>
    <row r="561" spans="1:7" x14ac:dyDescent="0.25">
      <c r="A561" s="19"/>
      <c r="B561" s="20" t="s">
        <v>15</v>
      </c>
      <c r="C561" s="21">
        <v>-0.23958107328332368</v>
      </c>
      <c r="D561" s="21">
        <v>-8.0824743882405459E-2</v>
      </c>
      <c r="E561" s="22"/>
    </row>
    <row r="562" spans="1:7" x14ac:dyDescent="0.25">
      <c r="A562" s="8" t="s">
        <v>19</v>
      </c>
      <c r="B562" s="16" t="s">
        <v>11</v>
      </c>
      <c r="C562" s="17" t="s">
        <v>239</v>
      </c>
      <c r="D562" s="17" t="s">
        <v>81</v>
      </c>
      <c r="E562" s="17" t="s">
        <v>14</v>
      </c>
      <c r="F562" s="33">
        <f>(9470-9490)/9490</f>
        <v>-2.1074815595363539E-3</v>
      </c>
      <c r="G562" s="33">
        <f>(9960-9970)/9970</f>
        <v>-1.0030090270812437E-3</v>
      </c>
    </row>
    <row r="563" spans="1:7" x14ac:dyDescent="0.25">
      <c r="A563" s="19"/>
      <c r="B563" s="20" t="s">
        <v>15</v>
      </c>
      <c r="C563" s="21">
        <v>-5.2543805750583261E-2</v>
      </c>
      <c r="D563" s="21">
        <v>-1.3822748935404805E-3</v>
      </c>
      <c r="E563" s="22"/>
    </row>
    <row r="564" spans="1:7" x14ac:dyDescent="0.25">
      <c r="A564" s="8" t="s">
        <v>22</v>
      </c>
      <c r="B564" s="16" t="s">
        <v>11</v>
      </c>
      <c r="C564" s="17" t="s">
        <v>224</v>
      </c>
      <c r="D564" s="17" t="s">
        <v>384</v>
      </c>
      <c r="E564" s="17" t="s">
        <v>14</v>
      </c>
    </row>
    <row r="565" spans="1:7" x14ac:dyDescent="0.25">
      <c r="A565" s="19"/>
      <c r="B565" s="20" t="s">
        <v>15</v>
      </c>
      <c r="C565" s="21">
        <v>0.23331363872982802</v>
      </c>
      <c r="D565" s="21">
        <v>7.3007586560153381E-2</v>
      </c>
      <c r="E565" s="22"/>
    </row>
    <row r="566" spans="1:7" ht="38.25" customHeight="1" x14ac:dyDescent="0.25">
      <c r="A566" s="90" t="s">
        <v>25</v>
      </c>
      <c r="B566" s="90"/>
      <c r="C566" s="90"/>
      <c r="D566" s="90"/>
      <c r="E566" s="90"/>
    </row>
    <row r="567" spans="1:7" x14ac:dyDescent="0.25">
      <c r="A567" s="5" t="s">
        <v>26</v>
      </c>
    </row>
    <row r="568" spans="1:7" x14ac:dyDescent="0.25">
      <c r="A568" s="5" t="s">
        <v>49</v>
      </c>
    </row>
    <row r="569" spans="1:7" x14ac:dyDescent="0.25">
      <c r="A569" s="5" t="s">
        <v>385</v>
      </c>
    </row>
    <row r="570" spans="1:7" x14ac:dyDescent="0.25">
      <c r="A570" s="5" t="s">
        <v>333</v>
      </c>
    </row>
    <row r="571" spans="1:7" ht="24.75" customHeight="1" x14ac:dyDescent="0.25">
      <c r="A571" s="112" t="s">
        <v>30</v>
      </c>
      <c r="B571" s="112"/>
      <c r="C571" s="112"/>
      <c r="D571" s="112"/>
      <c r="E571" s="112"/>
    </row>
    <row r="572" spans="1:7" x14ac:dyDescent="0.25">
      <c r="A572" s="114" t="s">
        <v>31</v>
      </c>
      <c r="B572" s="115"/>
      <c r="C572" s="115"/>
      <c r="D572" s="116"/>
      <c r="E572" s="38" t="b">
        <v>1</v>
      </c>
      <c r="F572" s="34" t="s">
        <v>105</v>
      </c>
    </row>
    <row r="573" spans="1:7" x14ac:dyDescent="0.25">
      <c r="A573" s="94" t="s">
        <v>32</v>
      </c>
      <c r="B573" s="94"/>
      <c r="C573" s="94"/>
      <c r="D573" s="94"/>
      <c r="E573" s="94"/>
    </row>
    <row r="574" spans="1:7" x14ac:dyDescent="0.25">
      <c r="A574" s="29" t="s">
        <v>33</v>
      </c>
      <c r="B574" s="29" t="s">
        <v>34</v>
      </c>
      <c r="C574" s="29" t="s">
        <v>35</v>
      </c>
      <c r="D574" s="30" t="s">
        <v>0</v>
      </c>
      <c r="E574" s="30" t="s">
        <v>1</v>
      </c>
    </row>
    <row r="575" spans="1:7" x14ac:dyDescent="0.25">
      <c r="A575" s="31" t="s">
        <v>36</v>
      </c>
      <c r="B575" s="24">
        <v>43214</v>
      </c>
      <c r="C575" s="24">
        <v>45034</v>
      </c>
      <c r="D575" s="25">
        <v>0.18367137515510801</v>
      </c>
      <c r="E575" s="32">
        <v>4</v>
      </c>
    </row>
    <row r="576" spans="1:7" x14ac:dyDescent="0.25">
      <c r="A576" s="31" t="s">
        <v>37</v>
      </c>
      <c r="B576" s="24">
        <v>43186</v>
      </c>
      <c r="C576" s="24">
        <v>45006</v>
      </c>
      <c r="D576" s="25">
        <v>0.1833512664274578</v>
      </c>
      <c r="E576" s="32">
        <v>4</v>
      </c>
    </row>
    <row r="577" spans="1:5" x14ac:dyDescent="0.25">
      <c r="A577" s="39" t="s">
        <v>38</v>
      </c>
      <c r="B577" s="24">
        <v>43158</v>
      </c>
      <c r="C577" s="24">
        <v>44978</v>
      </c>
      <c r="D577" s="25">
        <v>0.18442862756262221</v>
      </c>
      <c r="E577" s="32">
        <v>4</v>
      </c>
    </row>
    <row r="578" spans="1:5" x14ac:dyDescent="0.25">
      <c r="A578" s="39" t="s">
        <v>39</v>
      </c>
      <c r="B578" s="24">
        <v>43130</v>
      </c>
      <c r="C578" s="24">
        <v>44950</v>
      </c>
      <c r="D578" s="25">
        <v>0.18567165549732342</v>
      </c>
      <c r="E578" s="32">
        <v>4</v>
      </c>
    </row>
    <row r="579" spans="1:5" x14ac:dyDescent="0.25">
      <c r="A579" s="39" t="s">
        <v>40</v>
      </c>
      <c r="B579" s="24">
        <v>43102</v>
      </c>
      <c r="C579" s="24">
        <v>44922</v>
      </c>
      <c r="D579" s="25">
        <v>0.18449292117823385</v>
      </c>
      <c r="E579" s="32">
        <v>4</v>
      </c>
    </row>
  </sheetData>
  <mergeCells count="152">
    <mergeCell ref="C553:C555"/>
    <mergeCell ref="D553:D555"/>
    <mergeCell ref="E553:E555"/>
    <mergeCell ref="A573:E573"/>
    <mergeCell ref="A572:D572"/>
    <mergeCell ref="A566:E566"/>
    <mergeCell ref="A571:E571"/>
    <mergeCell ref="A537:E537"/>
    <mergeCell ref="A542:E542"/>
    <mergeCell ref="A544:E544"/>
    <mergeCell ref="A543:D543"/>
    <mergeCell ref="A552:E552"/>
    <mergeCell ref="A515:E515"/>
    <mergeCell ref="A523:E523"/>
    <mergeCell ref="C524:C526"/>
    <mergeCell ref="D524:D526"/>
    <mergeCell ref="E524:E526"/>
    <mergeCell ref="C495:C497"/>
    <mergeCell ref="D495:D497"/>
    <mergeCell ref="E495:E497"/>
    <mergeCell ref="A508:E508"/>
    <mergeCell ref="A513:E513"/>
    <mergeCell ref="A514:D514"/>
    <mergeCell ref="A479:E479"/>
    <mergeCell ref="A484:E484"/>
    <mergeCell ref="A485:D485"/>
    <mergeCell ref="A486:E486"/>
    <mergeCell ref="A494:E494"/>
    <mergeCell ref="A456:D456"/>
    <mergeCell ref="A457:E457"/>
    <mergeCell ref="A450:E450"/>
    <mergeCell ref="A465:E465"/>
    <mergeCell ref="C466:C468"/>
    <mergeCell ref="D466:D468"/>
    <mergeCell ref="E466:E468"/>
    <mergeCell ref="A421:E421"/>
    <mergeCell ref="A427:D427"/>
    <mergeCell ref="A428:E428"/>
    <mergeCell ref="A436:E436"/>
    <mergeCell ref="C437:C439"/>
    <mergeCell ref="D437:D439"/>
    <mergeCell ref="E437:E439"/>
    <mergeCell ref="A392:E392"/>
    <mergeCell ref="A398:D398"/>
    <mergeCell ref="A399:E399"/>
    <mergeCell ref="A407:E407"/>
    <mergeCell ref="C408:C410"/>
    <mergeCell ref="D408:D410"/>
    <mergeCell ref="E408:E410"/>
    <mergeCell ref="A363:E363"/>
    <mergeCell ref="A368:E368"/>
    <mergeCell ref="A369:D369"/>
    <mergeCell ref="A370:E370"/>
    <mergeCell ref="A378:E378"/>
    <mergeCell ref="C379:C381"/>
    <mergeCell ref="D379:D381"/>
    <mergeCell ref="E379:E381"/>
    <mergeCell ref="A340:D340"/>
    <mergeCell ref="A341:E341"/>
    <mergeCell ref="A349:E349"/>
    <mergeCell ref="C350:C352"/>
    <mergeCell ref="D350:D352"/>
    <mergeCell ref="E350:E352"/>
    <mergeCell ref="A320:E320"/>
    <mergeCell ref="C321:C323"/>
    <mergeCell ref="D321:D323"/>
    <mergeCell ref="E321:E323"/>
    <mergeCell ref="A334:E334"/>
    <mergeCell ref="A339:E339"/>
    <mergeCell ref="C292:C294"/>
    <mergeCell ref="D292:D294"/>
    <mergeCell ref="E292:E294"/>
    <mergeCell ref="A305:E305"/>
    <mergeCell ref="A311:D311"/>
    <mergeCell ref="A312:E312"/>
    <mergeCell ref="A282:D282"/>
    <mergeCell ref="A283:E283"/>
    <mergeCell ref="A276:E276"/>
    <mergeCell ref="A281:E281"/>
    <mergeCell ref="A291:E291"/>
    <mergeCell ref="A247:E247"/>
    <mergeCell ref="A252:E252"/>
    <mergeCell ref="A253:D253"/>
    <mergeCell ref="A254:E254"/>
    <mergeCell ref="C263:C265"/>
    <mergeCell ref="D263:D265"/>
    <mergeCell ref="E263:E265"/>
    <mergeCell ref="A262:E262"/>
    <mergeCell ref="A218:E218"/>
    <mergeCell ref="A224:D224"/>
    <mergeCell ref="A225:E225"/>
    <mergeCell ref="A233:E233"/>
    <mergeCell ref="C234:C236"/>
    <mergeCell ref="D234:D236"/>
    <mergeCell ref="E234:E236"/>
    <mergeCell ref="A189:E189"/>
    <mergeCell ref="A194:E194"/>
    <mergeCell ref="A195:D195"/>
    <mergeCell ref="A196:E196"/>
    <mergeCell ref="A204:E204"/>
    <mergeCell ref="C205:C207"/>
    <mergeCell ref="D205:D207"/>
    <mergeCell ref="E205:E207"/>
    <mergeCell ref="A166:D166"/>
    <mergeCell ref="A167:E167"/>
    <mergeCell ref="A175:E175"/>
    <mergeCell ref="C176:C178"/>
    <mergeCell ref="D176:D178"/>
    <mergeCell ref="E176:E178"/>
    <mergeCell ref="A146:E146"/>
    <mergeCell ref="C147:C149"/>
    <mergeCell ref="D147:D149"/>
    <mergeCell ref="E147:E149"/>
    <mergeCell ref="A160:E160"/>
    <mergeCell ref="A165:E165"/>
    <mergeCell ref="C118:C120"/>
    <mergeCell ref="D118:D120"/>
    <mergeCell ref="E118:E120"/>
    <mergeCell ref="A131:E131"/>
    <mergeCell ref="A137:D137"/>
    <mergeCell ref="A138:E138"/>
    <mergeCell ref="A102:E102"/>
    <mergeCell ref="A107:E107"/>
    <mergeCell ref="A108:D108"/>
    <mergeCell ref="A109:E109"/>
    <mergeCell ref="A117:E117"/>
    <mergeCell ref="A73:E73"/>
    <mergeCell ref="A79:D79"/>
    <mergeCell ref="A80:E80"/>
    <mergeCell ref="A88:E88"/>
    <mergeCell ref="C89:C91"/>
    <mergeCell ref="D89:D91"/>
    <mergeCell ref="E89:E91"/>
    <mergeCell ref="A44:E44"/>
    <mergeCell ref="A50:D50"/>
    <mergeCell ref="A51:E51"/>
    <mergeCell ref="A59:E59"/>
    <mergeCell ref="C60:C62"/>
    <mergeCell ref="D60:D62"/>
    <mergeCell ref="E60:E62"/>
    <mergeCell ref="A1:E1"/>
    <mergeCell ref="A21:D21"/>
    <mergeCell ref="A22:E22"/>
    <mergeCell ref="A30:E30"/>
    <mergeCell ref="C31:C33"/>
    <mergeCell ref="D31:D33"/>
    <mergeCell ref="E31:E33"/>
    <mergeCell ref="C2:C4"/>
    <mergeCell ref="D2:D4"/>
    <mergeCell ref="E2:E4"/>
    <mergeCell ref="A15:E15"/>
    <mergeCell ref="A20:E2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87621-E1C1-4D03-84CF-052B15A1735D}">
  <dimension ref="A1:G579"/>
  <sheetViews>
    <sheetView topLeftCell="A551" workbookViewId="0">
      <selection activeCell="J561" sqref="J561"/>
    </sheetView>
  </sheetViews>
  <sheetFormatPr baseColWidth="10" defaultRowHeight="15" x14ac:dyDescent="0.25"/>
  <cols>
    <col min="1" max="1" width="19.28515625" customWidth="1"/>
    <col min="2" max="2" width="50" customWidth="1"/>
  </cols>
  <sheetData>
    <row r="1" spans="1:7" x14ac:dyDescent="0.25">
      <c r="A1" s="102" t="s">
        <v>61</v>
      </c>
      <c r="B1" s="103"/>
      <c r="C1" s="103"/>
      <c r="D1" s="103"/>
      <c r="E1" s="103"/>
    </row>
    <row r="2" spans="1:7" x14ac:dyDescent="0.25">
      <c r="A2" s="1" t="s">
        <v>2</v>
      </c>
      <c r="B2" s="2"/>
      <c r="C2" s="107" t="s">
        <v>3</v>
      </c>
      <c r="D2" s="107" t="s">
        <v>4</v>
      </c>
      <c r="E2" s="107"/>
    </row>
    <row r="3" spans="1:7" x14ac:dyDescent="0.25">
      <c r="A3" s="3" t="s">
        <v>5</v>
      </c>
      <c r="B3" s="4"/>
      <c r="C3" s="108"/>
      <c r="D3" s="108"/>
      <c r="E3" s="108"/>
    </row>
    <row r="4" spans="1:7" x14ac:dyDescent="0.25">
      <c r="A4" s="6" t="s">
        <v>6</v>
      </c>
      <c r="B4" s="7"/>
      <c r="C4" s="109"/>
      <c r="D4" s="109"/>
      <c r="E4" s="109"/>
    </row>
    <row r="5" spans="1:7" x14ac:dyDescent="0.25">
      <c r="A5" s="8" t="s">
        <v>7</v>
      </c>
      <c r="B5" s="9" t="s">
        <v>8</v>
      </c>
      <c r="C5" s="10"/>
      <c r="D5" s="11"/>
      <c r="E5" s="11"/>
    </row>
    <row r="6" spans="1:7" x14ac:dyDescent="0.25">
      <c r="A6" s="12"/>
      <c r="B6" s="13" t="s">
        <v>9</v>
      </c>
      <c r="C6" s="14"/>
      <c r="D6" s="15"/>
      <c r="E6" s="15"/>
    </row>
    <row r="7" spans="1:7" x14ac:dyDescent="0.25">
      <c r="A7" s="8" t="s">
        <v>10</v>
      </c>
      <c r="B7" s="16" t="s">
        <v>11</v>
      </c>
      <c r="C7" s="17" t="s">
        <v>414</v>
      </c>
      <c r="D7" s="18" t="s">
        <v>13</v>
      </c>
      <c r="E7" s="17" t="s">
        <v>14</v>
      </c>
    </row>
    <row r="8" spans="1:7" x14ac:dyDescent="0.25">
      <c r="A8" s="19"/>
      <c r="B8" s="20" t="s">
        <v>15</v>
      </c>
      <c r="C8" s="21">
        <v>-0.48675414218855106</v>
      </c>
      <c r="D8" s="21">
        <v>-0.18205341594526858</v>
      </c>
      <c r="E8" s="22"/>
    </row>
    <row r="9" spans="1:7" x14ac:dyDescent="0.25">
      <c r="A9" s="8" t="s">
        <v>16</v>
      </c>
      <c r="B9" s="16" t="s">
        <v>11</v>
      </c>
      <c r="C9" s="17" t="s">
        <v>17</v>
      </c>
      <c r="D9" s="17" t="s">
        <v>227</v>
      </c>
      <c r="E9" s="17" t="s">
        <v>14</v>
      </c>
    </row>
    <row r="10" spans="1:7" x14ac:dyDescent="0.25">
      <c r="A10" s="19"/>
      <c r="B10" s="20" t="s">
        <v>15</v>
      </c>
      <c r="C10" s="21">
        <v>-0.17081007141479332</v>
      </c>
      <c r="D10" s="21">
        <v>-4.6291311522888012E-2</v>
      </c>
      <c r="E10" s="22"/>
    </row>
    <row r="11" spans="1:7" x14ac:dyDescent="0.25">
      <c r="A11" s="8" t="s">
        <v>19</v>
      </c>
      <c r="B11" s="16" t="s">
        <v>11</v>
      </c>
      <c r="C11" s="17" t="s">
        <v>415</v>
      </c>
      <c r="D11" s="17" t="s">
        <v>243</v>
      </c>
      <c r="E11" s="17" t="s">
        <v>14</v>
      </c>
      <c r="F11" s="33">
        <f>(9510-9540)/9540</f>
        <v>-3.1446540880503146E-3</v>
      </c>
      <c r="G11" s="33">
        <f>(10090-10090)/10090</f>
        <v>0</v>
      </c>
    </row>
    <row r="12" spans="1:7" x14ac:dyDescent="0.25">
      <c r="A12" s="19"/>
      <c r="B12" s="20" t="s">
        <v>15</v>
      </c>
      <c r="C12" s="21">
        <v>-4.8921458878376511E-2</v>
      </c>
      <c r="D12" s="21">
        <v>3.0087663694300382E-3</v>
      </c>
      <c r="E12" s="22"/>
    </row>
    <row r="13" spans="1:7" x14ac:dyDescent="0.25">
      <c r="A13" s="8" t="s">
        <v>22</v>
      </c>
      <c r="B13" s="16" t="s">
        <v>11</v>
      </c>
      <c r="C13" s="17" t="s">
        <v>23</v>
      </c>
      <c r="D13" s="17" t="s">
        <v>24</v>
      </c>
      <c r="E13" s="17" t="s">
        <v>14</v>
      </c>
    </row>
    <row r="14" spans="1:7" x14ac:dyDescent="0.25">
      <c r="A14" s="19"/>
      <c r="B14" s="20" t="s">
        <v>15</v>
      </c>
      <c r="C14" s="21">
        <v>0.11098701768095109</v>
      </c>
      <c r="D14" s="21">
        <v>3.3841123997990996E-2</v>
      </c>
      <c r="E14" s="22"/>
    </row>
    <row r="15" spans="1:7" ht="36.75" customHeight="1" x14ac:dyDescent="0.25">
      <c r="A15" s="90" t="s">
        <v>25</v>
      </c>
      <c r="B15" s="90"/>
      <c r="C15" s="90"/>
      <c r="D15" s="90"/>
      <c r="E15" s="90"/>
    </row>
    <row r="16" spans="1:7" x14ac:dyDescent="0.25">
      <c r="A16" s="5" t="s">
        <v>26</v>
      </c>
    </row>
    <row r="17" spans="1:5" x14ac:dyDescent="0.25">
      <c r="A17" s="5" t="s">
        <v>49</v>
      </c>
    </row>
    <row r="18" spans="1:5" x14ac:dyDescent="0.25">
      <c r="A18" s="5" t="s">
        <v>330</v>
      </c>
    </row>
    <row r="19" spans="1:5" x14ac:dyDescent="0.25">
      <c r="A19" s="5" t="s">
        <v>29</v>
      </c>
    </row>
    <row r="20" spans="1:5" ht="24" customHeight="1" x14ac:dyDescent="0.25">
      <c r="A20" s="112" t="s">
        <v>30</v>
      </c>
      <c r="B20" s="112"/>
      <c r="C20" s="112"/>
      <c r="D20" s="112"/>
      <c r="E20" s="112"/>
    </row>
    <row r="21" spans="1:5" x14ac:dyDescent="0.25">
      <c r="A21" s="91" t="s">
        <v>31</v>
      </c>
      <c r="B21" s="92"/>
      <c r="C21" s="92"/>
      <c r="D21" s="93"/>
      <c r="E21" s="28" t="b">
        <v>1</v>
      </c>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24">
        <v>43613</v>
      </c>
      <c r="C24" s="24">
        <v>45076</v>
      </c>
      <c r="D24" s="25">
        <v>7.5740096958836794E-2</v>
      </c>
      <c r="E24" s="32">
        <v>3</v>
      </c>
    </row>
    <row r="25" spans="1:5" x14ac:dyDescent="0.25">
      <c r="A25" s="31" t="s">
        <v>37</v>
      </c>
      <c r="B25" s="24">
        <v>43578</v>
      </c>
      <c r="C25" s="24">
        <v>45041</v>
      </c>
      <c r="D25" s="25">
        <v>7.594702379702005E-2</v>
      </c>
      <c r="E25" s="32">
        <v>3</v>
      </c>
    </row>
    <row r="26" spans="1:5" x14ac:dyDescent="0.25">
      <c r="A26" s="23" t="s">
        <v>38</v>
      </c>
      <c r="B26" s="24">
        <v>43550</v>
      </c>
      <c r="C26" s="24">
        <v>45013</v>
      </c>
      <c r="D26" s="25">
        <v>7.6038989903808793E-2</v>
      </c>
      <c r="E26" s="32">
        <v>3</v>
      </c>
    </row>
    <row r="27" spans="1:5" x14ac:dyDescent="0.25">
      <c r="A27" s="23" t="s">
        <v>39</v>
      </c>
      <c r="B27" s="24">
        <v>43522</v>
      </c>
      <c r="C27" s="24">
        <v>44985</v>
      </c>
      <c r="D27" s="25">
        <v>7.6242033219598437E-2</v>
      </c>
      <c r="E27" s="32">
        <v>3</v>
      </c>
    </row>
    <row r="28" spans="1:5" x14ac:dyDescent="0.25">
      <c r="A28" s="23" t="s">
        <v>40</v>
      </c>
      <c r="B28" s="24">
        <v>43494</v>
      </c>
      <c r="C28" s="24">
        <v>44957</v>
      </c>
      <c r="D28" s="25">
        <v>7.6548912114284037E-2</v>
      </c>
      <c r="E28" s="32">
        <v>3</v>
      </c>
    </row>
    <row r="30" spans="1:5" x14ac:dyDescent="0.25">
      <c r="A30" s="102" t="s">
        <v>62</v>
      </c>
      <c r="B30" s="103"/>
      <c r="C30" s="103"/>
      <c r="D30" s="103"/>
      <c r="E30" s="103"/>
    </row>
    <row r="31" spans="1:5" x14ac:dyDescent="0.25">
      <c r="A31" s="1" t="s">
        <v>2</v>
      </c>
      <c r="B31" s="2"/>
      <c r="C31" s="107" t="s">
        <v>3</v>
      </c>
      <c r="D31" s="107" t="s">
        <v>4</v>
      </c>
      <c r="E31" s="107"/>
    </row>
    <row r="32" spans="1:5" x14ac:dyDescent="0.25">
      <c r="A32" s="3" t="s">
        <v>5</v>
      </c>
      <c r="B32" s="4"/>
      <c r="C32" s="108"/>
      <c r="D32" s="108"/>
      <c r="E32" s="108"/>
    </row>
    <row r="33" spans="1:7" x14ac:dyDescent="0.25">
      <c r="A33" s="6" t="s">
        <v>6</v>
      </c>
      <c r="B33" s="7"/>
      <c r="C33" s="109"/>
      <c r="D33" s="109"/>
      <c r="E33" s="109"/>
    </row>
    <row r="34" spans="1:7" x14ac:dyDescent="0.25">
      <c r="A34" s="8" t="s">
        <v>7</v>
      </c>
      <c r="B34" s="9" t="s">
        <v>8</v>
      </c>
      <c r="C34" s="10"/>
      <c r="D34" s="11"/>
      <c r="E34" s="11"/>
    </row>
    <row r="35" spans="1:7" x14ac:dyDescent="0.25">
      <c r="A35" s="12"/>
      <c r="B35" s="13" t="s">
        <v>9</v>
      </c>
      <c r="C35" s="14"/>
      <c r="D35" s="15"/>
      <c r="E35" s="15"/>
    </row>
    <row r="36" spans="1:7" x14ac:dyDescent="0.25">
      <c r="A36" s="8" t="s">
        <v>10</v>
      </c>
      <c r="B36" s="16" t="s">
        <v>11</v>
      </c>
      <c r="C36" s="17" t="s">
        <v>331</v>
      </c>
      <c r="D36" s="18" t="s">
        <v>42</v>
      </c>
      <c r="E36" s="17" t="s">
        <v>14</v>
      </c>
    </row>
    <row r="37" spans="1:7" x14ac:dyDescent="0.25">
      <c r="A37" s="19"/>
      <c r="B37" s="20" t="s">
        <v>15</v>
      </c>
      <c r="C37" s="21">
        <v>-0.70717841513195112</v>
      </c>
      <c r="D37" s="21">
        <v>-0.30364666362944437</v>
      </c>
      <c r="E37" s="22"/>
    </row>
    <row r="38" spans="1:7" x14ac:dyDescent="0.25">
      <c r="A38" s="8" t="s">
        <v>16</v>
      </c>
      <c r="B38" s="16" t="s">
        <v>11</v>
      </c>
      <c r="C38" s="17" t="s">
        <v>43</v>
      </c>
      <c r="D38" s="17" t="s">
        <v>44</v>
      </c>
      <c r="E38" s="17" t="s">
        <v>14</v>
      </c>
    </row>
    <row r="39" spans="1:7" x14ac:dyDescent="0.25">
      <c r="A39" s="19"/>
      <c r="B39" s="20" t="s">
        <v>15</v>
      </c>
      <c r="C39" s="21">
        <v>-0.2368179688415134</v>
      </c>
      <c r="D39" s="21">
        <v>-0.10035389916003834</v>
      </c>
      <c r="E39" s="22"/>
    </row>
    <row r="40" spans="1:7" x14ac:dyDescent="0.25">
      <c r="A40" s="8" t="s">
        <v>19</v>
      </c>
      <c r="B40" s="16" t="s">
        <v>11</v>
      </c>
      <c r="C40" s="17" t="s">
        <v>222</v>
      </c>
      <c r="D40" s="17" t="s">
        <v>332</v>
      </c>
      <c r="E40" s="17" t="s">
        <v>14</v>
      </c>
      <c r="F40" s="33">
        <f>(9520-9640)/9640</f>
        <v>-1.2448132780082987E-2</v>
      </c>
      <c r="G40" s="33">
        <f>(9880-9890)/9890</f>
        <v>-1.0111223458038423E-3</v>
      </c>
    </row>
    <row r="41" spans="1:7" x14ac:dyDescent="0.25">
      <c r="A41" s="19"/>
      <c r="B41" s="20" t="s">
        <v>15</v>
      </c>
      <c r="C41" s="21">
        <v>-4.8174793222469869E-2</v>
      </c>
      <c r="D41" s="21">
        <v>-4.0056087495966564E-3</v>
      </c>
      <c r="E41" s="22"/>
    </row>
    <row r="42" spans="1:7" x14ac:dyDescent="0.25">
      <c r="A42" s="8" t="s">
        <v>22</v>
      </c>
      <c r="B42" s="16" t="s">
        <v>11</v>
      </c>
      <c r="C42" s="17" t="s">
        <v>47</v>
      </c>
      <c r="D42" s="17" t="s">
        <v>386</v>
      </c>
      <c r="E42" s="17" t="s">
        <v>14</v>
      </c>
    </row>
    <row r="43" spans="1:7" x14ac:dyDescent="0.25">
      <c r="A43" s="19"/>
      <c r="B43" s="20" t="s">
        <v>15</v>
      </c>
      <c r="C43" s="21">
        <v>0.24686012108449584</v>
      </c>
      <c r="D43" s="21">
        <v>7.8413893966054804E-2</v>
      </c>
      <c r="E43" s="22"/>
    </row>
    <row r="44" spans="1:7" ht="36.75" customHeight="1" x14ac:dyDescent="0.25">
      <c r="A44" s="90" t="s">
        <v>25</v>
      </c>
      <c r="B44" s="90"/>
      <c r="C44" s="90"/>
      <c r="D44" s="90"/>
      <c r="E44" s="90"/>
    </row>
    <row r="45" spans="1:7" x14ac:dyDescent="0.25">
      <c r="A45" s="5" t="s">
        <v>26</v>
      </c>
    </row>
    <row r="46" spans="1:7" x14ac:dyDescent="0.25">
      <c r="A46" s="5" t="s">
        <v>49</v>
      </c>
    </row>
    <row r="47" spans="1:7" x14ac:dyDescent="0.25">
      <c r="A47" s="5" t="s">
        <v>233</v>
      </c>
    </row>
    <row r="48" spans="1:7" x14ac:dyDescent="0.25">
      <c r="A48" s="5" t="s">
        <v>333</v>
      </c>
    </row>
    <row r="49" spans="1:5" x14ac:dyDescent="0.25">
      <c r="A49" s="5" t="s">
        <v>51</v>
      </c>
    </row>
    <row r="50" spans="1:5" x14ac:dyDescent="0.25">
      <c r="A50" s="91" t="s">
        <v>31</v>
      </c>
      <c r="B50" s="92"/>
      <c r="C50" s="92"/>
      <c r="D50" s="93"/>
      <c r="E50" s="28" t="b">
        <v>1</v>
      </c>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24">
        <v>43249</v>
      </c>
      <c r="C53" s="24">
        <v>45076</v>
      </c>
      <c r="D53" s="25">
        <v>0.11765717004728236</v>
      </c>
      <c r="E53" s="32">
        <v>3</v>
      </c>
    </row>
    <row r="54" spans="1:5" x14ac:dyDescent="0.25">
      <c r="A54" s="31" t="s">
        <v>37</v>
      </c>
      <c r="B54" s="24">
        <v>43214</v>
      </c>
      <c r="C54" s="24">
        <v>45041</v>
      </c>
      <c r="D54" s="25">
        <v>0.11792072410528039</v>
      </c>
      <c r="E54" s="32">
        <v>3</v>
      </c>
    </row>
    <row r="55" spans="1:5" x14ac:dyDescent="0.25">
      <c r="A55" s="23" t="s">
        <v>38</v>
      </c>
      <c r="B55" s="24">
        <v>43186</v>
      </c>
      <c r="C55" s="24">
        <v>45013</v>
      </c>
      <c r="D55" s="25">
        <v>0.11797461730867738</v>
      </c>
      <c r="E55" s="32">
        <v>3</v>
      </c>
    </row>
    <row r="56" spans="1:5" x14ac:dyDescent="0.25">
      <c r="A56" s="23" t="s">
        <v>39</v>
      </c>
      <c r="B56" s="24">
        <v>43158</v>
      </c>
      <c r="C56" s="24">
        <v>44985</v>
      </c>
      <c r="D56" s="25">
        <v>0.11837677542227276</v>
      </c>
      <c r="E56" s="32">
        <v>3</v>
      </c>
    </row>
    <row r="57" spans="1:5" x14ac:dyDescent="0.25">
      <c r="A57" s="23" t="s">
        <v>40</v>
      </c>
      <c r="B57" s="24">
        <v>43130</v>
      </c>
      <c r="C57" s="24">
        <v>44957</v>
      </c>
      <c r="D57" s="25">
        <v>0.11911258881677328</v>
      </c>
      <c r="E57" s="32">
        <v>3</v>
      </c>
    </row>
    <row r="59" spans="1:5" x14ac:dyDescent="0.25">
      <c r="A59" s="102" t="s">
        <v>63</v>
      </c>
      <c r="B59" s="103"/>
      <c r="C59" s="103"/>
      <c r="D59" s="103"/>
      <c r="E59" s="103"/>
    </row>
    <row r="60" spans="1:5" x14ac:dyDescent="0.25">
      <c r="A60" s="1" t="s">
        <v>2</v>
      </c>
      <c r="B60" s="2"/>
      <c r="C60" s="107" t="s">
        <v>3</v>
      </c>
      <c r="D60" s="107" t="s">
        <v>4</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8</v>
      </c>
      <c r="C63" s="10"/>
      <c r="D63" s="11"/>
      <c r="E63" s="11"/>
    </row>
    <row r="64" spans="1:5" x14ac:dyDescent="0.25">
      <c r="A64" s="12"/>
      <c r="B64" s="13" t="s">
        <v>9</v>
      </c>
      <c r="C64" s="14"/>
      <c r="D64" s="15"/>
      <c r="E64" s="15"/>
    </row>
    <row r="65" spans="1:7" x14ac:dyDescent="0.25">
      <c r="A65" s="8" t="s">
        <v>10</v>
      </c>
      <c r="B65" s="16" t="s">
        <v>11</v>
      </c>
      <c r="C65" s="17" t="s">
        <v>281</v>
      </c>
      <c r="D65" s="18" t="s">
        <v>53</v>
      </c>
      <c r="E65" s="17" t="s">
        <v>14</v>
      </c>
    </row>
    <row r="66" spans="1:7" x14ac:dyDescent="0.25">
      <c r="A66" s="19"/>
      <c r="B66" s="20" t="s">
        <v>15</v>
      </c>
      <c r="C66" s="21">
        <v>-0.72870916153326271</v>
      </c>
      <c r="D66" s="21">
        <v>-0.31416031743934425</v>
      </c>
      <c r="E66" s="22"/>
    </row>
    <row r="67" spans="1:7" x14ac:dyDescent="0.25">
      <c r="A67" s="8" t="s">
        <v>16</v>
      </c>
      <c r="B67" s="16" t="s">
        <v>11</v>
      </c>
      <c r="C67" s="17" t="s">
        <v>54</v>
      </c>
      <c r="D67" s="17" t="s">
        <v>55</v>
      </c>
      <c r="E67" s="17" t="s">
        <v>14</v>
      </c>
    </row>
    <row r="68" spans="1:7" x14ac:dyDescent="0.25">
      <c r="A68" s="19"/>
      <c r="B68" s="20" t="s">
        <v>15</v>
      </c>
      <c r="C68" s="21">
        <v>-0.26436082210035372</v>
      </c>
      <c r="D68" s="21">
        <v>-8.9988529727498157E-2</v>
      </c>
      <c r="E68" s="22"/>
    </row>
    <row r="69" spans="1:7" x14ac:dyDescent="0.25">
      <c r="A69" s="8" t="s">
        <v>19</v>
      </c>
      <c r="B69" s="16" t="s">
        <v>11</v>
      </c>
      <c r="C69" s="17" t="s">
        <v>416</v>
      </c>
      <c r="D69" s="17" t="s">
        <v>135</v>
      </c>
      <c r="E69" s="17" t="s">
        <v>14</v>
      </c>
      <c r="F69" s="33">
        <f>(9330-9410)/9410</f>
        <v>-8.5015940488841653E-3</v>
      </c>
      <c r="G69" s="33">
        <f>(10140-10110)/10110</f>
        <v>2.967359050445104E-3</v>
      </c>
    </row>
    <row r="70" spans="1:7" x14ac:dyDescent="0.25">
      <c r="A70" s="19"/>
      <c r="B70" s="20" t="s">
        <v>15</v>
      </c>
      <c r="C70" s="21">
        <v>-6.7249597024178542E-2</v>
      </c>
      <c r="D70" s="21">
        <v>4.5510861896975729E-3</v>
      </c>
      <c r="E70" s="22"/>
    </row>
    <row r="71" spans="1:7" x14ac:dyDescent="0.25">
      <c r="A71" s="8" t="s">
        <v>22</v>
      </c>
      <c r="B71" s="16" t="s">
        <v>11</v>
      </c>
      <c r="C71" s="17" t="s">
        <v>57</v>
      </c>
      <c r="D71" s="17" t="s">
        <v>335</v>
      </c>
      <c r="E71" s="17" t="s">
        <v>14</v>
      </c>
    </row>
    <row r="72" spans="1:7" x14ac:dyDescent="0.25">
      <c r="A72" s="19"/>
      <c r="B72" s="20" t="s">
        <v>15</v>
      </c>
      <c r="C72" s="21">
        <v>0.20672817384674036</v>
      </c>
      <c r="D72" s="21">
        <v>6.858003677855895E-2</v>
      </c>
      <c r="E72" s="22"/>
    </row>
    <row r="73" spans="1:7" ht="36.75" customHeight="1" x14ac:dyDescent="0.25">
      <c r="A73" s="90" t="s">
        <v>25</v>
      </c>
      <c r="B73" s="90"/>
      <c r="C73" s="90"/>
      <c r="D73" s="90"/>
      <c r="E73" s="90"/>
    </row>
    <row r="74" spans="1:7" x14ac:dyDescent="0.25">
      <c r="A74" s="5" t="s">
        <v>26</v>
      </c>
    </row>
    <row r="75" spans="1:7" x14ac:dyDescent="0.25">
      <c r="A75" s="5" t="s">
        <v>49</v>
      </c>
    </row>
    <row r="76" spans="1:7" x14ac:dyDescent="0.25">
      <c r="A76" s="5" t="s">
        <v>417</v>
      </c>
    </row>
    <row r="77" spans="1:7" x14ac:dyDescent="0.25">
      <c r="A77" s="5" t="s">
        <v>333</v>
      </c>
    </row>
    <row r="78" spans="1:7" x14ac:dyDescent="0.25">
      <c r="A78" s="5" t="s">
        <v>51</v>
      </c>
    </row>
    <row r="79" spans="1:7" x14ac:dyDescent="0.25">
      <c r="A79" s="91" t="s">
        <v>31</v>
      </c>
      <c r="B79" s="92"/>
      <c r="C79" s="92"/>
      <c r="D79" s="93"/>
      <c r="E79" s="28" t="b">
        <v>1</v>
      </c>
    </row>
    <row r="80" spans="1:7"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24">
        <v>43249</v>
      </c>
      <c r="C82" s="24">
        <v>45076</v>
      </c>
      <c r="D82" s="25">
        <v>0.11382323239092539</v>
      </c>
      <c r="E82" s="32">
        <v>3</v>
      </c>
    </row>
    <row r="83" spans="1:5" x14ac:dyDescent="0.25">
      <c r="A83" s="31" t="s">
        <v>37</v>
      </c>
      <c r="B83" s="24">
        <v>43214</v>
      </c>
      <c r="C83" s="24">
        <v>45041</v>
      </c>
      <c r="D83" s="25">
        <v>0.1139154628890878</v>
      </c>
      <c r="E83" s="32">
        <v>3</v>
      </c>
    </row>
    <row r="84" spans="1:5" x14ac:dyDescent="0.25">
      <c r="A84" s="23" t="s">
        <v>38</v>
      </c>
      <c r="B84" s="24">
        <v>43186</v>
      </c>
      <c r="C84" s="24">
        <v>45013</v>
      </c>
      <c r="D84" s="25">
        <v>0.11376375943011363</v>
      </c>
      <c r="E84" s="32">
        <v>3</v>
      </c>
    </row>
    <row r="85" spans="1:5" x14ac:dyDescent="0.25">
      <c r="A85" s="23" t="s">
        <v>39</v>
      </c>
      <c r="B85" s="24">
        <v>43158</v>
      </c>
      <c r="C85" s="24">
        <v>44985</v>
      </c>
      <c r="D85" s="25">
        <v>0.11382851274846931</v>
      </c>
      <c r="E85" s="32">
        <v>3</v>
      </c>
    </row>
    <row r="86" spans="1:5" x14ac:dyDescent="0.25">
      <c r="A86" s="23" t="s">
        <v>40</v>
      </c>
      <c r="B86" s="24">
        <v>43130</v>
      </c>
      <c r="C86" s="24">
        <v>44957</v>
      </c>
      <c r="D86" s="25">
        <v>0.11418308268808496</v>
      </c>
      <c r="E86" s="32">
        <v>3</v>
      </c>
    </row>
    <row r="88" spans="1:5" x14ac:dyDescent="0.25">
      <c r="A88" s="102" t="s">
        <v>73</v>
      </c>
      <c r="B88" s="103"/>
      <c r="C88" s="103"/>
      <c r="D88" s="103"/>
      <c r="E88" s="103"/>
    </row>
    <row r="89" spans="1:5" x14ac:dyDescent="0.25">
      <c r="A89" s="1" t="s">
        <v>2</v>
      </c>
      <c r="B89" s="2"/>
      <c r="C89" s="107" t="s">
        <v>3</v>
      </c>
      <c r="D89" s="107" t="s">
        <v>4</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8</v>
      </c>
      <c r="C92" s="10"/>
      <c r="D92" s="11"/>
      <c r="E92" s="11"/>
    </row>
    <row r="93" spans="1:5" x14ac:dyDescent="0.25">
      <c r="A93" s="12"/>
      <c r="B93" s="13" t="s">
        <v>9</v>
      </c>
      <c r="C93" s="14"/>
      <c r="D93" s="15"/>
      <c r="E93" s="15"/>
    </row>
    <row r="94" spans="1:5" x14ac:dyDescent="0.25">
      <c r="A94" s="8" t="s">
        <v>10</v>
      </c>
      <c r="B94" s="16" t="s">
        <v>11</v>
      </c>
      <c r="C94" s="17" t="s">
        <v>418</v>
      </c>
      <c r="D94" s="18" t="s">
        <v>238</v>
      </c>
      <c r="E94" s="17" t="s">
        <v>14</v>
      </c>
    </row>
    <row r="95" spans="1:5" x14ac:dyDescent="0.25">
      <c r="A95" s="19"/>
      <c r="B95" s="20" t="s">
        <v>15</v>
      </c>
      <c r="C95" s="21">
        <v>-0.70951329125352558</v>
      </c>
      <c r="D95" s="21">
        <v>-0.2989419491541202</v>
      </c>
      <c r="E95" s="22"/>
    </row>
    <row r="96" spans="1:5" x14ac:dyDescent="0.25">
      <c r="A96" s="8" t="s">
        <v>16</v>
      </c>
      <c r="B96" s="16" t="s">
        <v>11</v>
      </c>
      <c r="C96" s="17" t="s">
        <v>66</v>
      </c>
      <c r="D96" s="17" t="s">
        <v>67</v>
      </c>
      <c r="E96" s="17" t="s">
        <v>14</v>
      </c>
    </row>
    <row r="97" spans="1:7" x14ac:dyDescent="0.25">
      <c r="A97" s="19"/>
      <c r="B97" s="20" t="s">
        <v>15</v>
      </c>
      <c r="C97" s="21">
        <v>-0.24374975995272918</v>
      </c>
      <c r="D97" s="21">
        <v>-9.3622915536350937E-2</v>
      </c>
      <c r="E97" s="22"/>
    </row>
    <row r="98" spans="1:7" x14ac:dyDescent="0.25">
      <c r="A98" s="8" t="s">
        <v>19</v>
      </c>
      <c r="B98" s="16" t="s">
        <v>11</v>
      </c>
      <c r="C98" s="17" t="s">
        <v>235</v>
      </c>
      <c r="D98" s="17" t="s">
        <v>205</v>
      </c>
      <c r="E98" s="17" t="s">
        <v>14</v>
      </c>
      <c r="F98" s="33">
        <f>(9410-9470)/9470</f>
        <v>-6.3357972544878568E-3</v>
      </c>
      <c r="G98" s="33">
        <f>0</f>
        <v>0</v>
      </c>
    </row>
    <row r="99" spans="1:7" x14ac:dyDescent="0.25">
      <c r="A99" s="19"/>
      <c r="B99" s="20" t="s">
        <v>15</v>
      </c>
      <c r="C99" s="21">
        <v>-5.8969468812812731E-2</v>
      </c>
      <c r="D99" s="21">
        <v>-6.8057558268561635E-3</v>
      </c>
      <c r="E99" s="22"/>
    </row>
    <row r="100" spans="1:7" x14ac:dyDescent="0.25">
      <c r="A100" s="8" t="s">
        <v>22</v>
      </c>
      <c r="B100" s="16" t="s">
        <v>11</v>
      </c>
      <c r="C100" s="17" t="s">
        <v>70</v>
      </c>
      <c r="D100" s="17" t="s">
        <v>337</v>
      </c>
      <c r="E100" s="17" t="s">
        <v>14</v>
      </c>
    </row>
    <row r="101" spans="1:7" x14ac:dyDescent="0.25">
      <c r="A101" s="19"/>
      <c r="B101" s="20" t="s">
        <v>15</v>
      </c>
      <c r="C101" s="21">
        <v>0.26924092019120827</v>
      </c>
      <c r="D101" s="21">
        <v>7.8081742296484125E-2</v>
      </c>
      <c r="E101" s="22"/>
    </row>
    <row r="102" spans="1:7" ht="35.25" customHeight="1" x14ac:dyDescent="0.25">
      <c r="A102" s="90" t="s">
        <v>25</v>
      </c>
      <c r="B102" s="90"/>
      <c r="C102" s="90"/>
      <c r="D102" s="90"/>
      <c r="E102" s="90"/>
    </row>
    <row r="103" spans="1:7" x14ac:dyDescent="0.25">
      <c r="A103" s="5" t="s">
        <v>26</v>
      </c>
    </row>
    <row r="104" spans="1:7" x14ac:dyDescent="0.25">
      <c r="A104" s="5" t="s">
        <v>49</v>
      </c>
    </row>
    <row r="105" spans="1:7" x14ac:dyDescent="0.25">
      <c r="A105" s="5" t="s">
        <v>338</v>
      </c>
    </row>
    <row r="106" spans="1:7" x14ac:dyDescent="0.25">
      <c r="A106" s="5" t="s">
        <v>333</v>
      </c>
    </row>
    <row r="107" spans="1:7" ht="23.25" customHeight="1" x14ac:dyDescent="0.25">
      <c r="A107" s="112" t="s">
        <v>30</v>
      </c>
      <c r="B107" s="112"/>
      <c r="C107" s="112"/>
      <c r="D107" s="112"/>
      <c r="E107" s="112"/>
    </row>
    <row r="108" spans="1:7" x14ac:dyDescent="0.25">
      <c r="A108" s="91" t="s">
        <v>31</v>
      </c>
      <c r="B108" s="92"/>
      <c r="C108" s="92"/>
      <c r="D108" s="93"/>
      <c r="E108" s="28" t="b">
        <v>1</v>
      </c>
    </row>
    <row r="109" spans="1:7" x14ac:dyDescent="0.25">
      <c r="A109" s="94" t="s">
        <v>32</v>
      </c>
      <c r="B109" s="94"/>
      <c r="C109" s="94"/>
      <c r="D109" s="94"/>
      <c r="E109" s="94"/>
    </row>
    <row r="110" spans="1:7" x14ac:dyDescent="0.25">
      <c r="A110" s="29" t="s">
        <v>33</v>
      </c>
      <c r="B110" s="29" t="s">
        <v>34</v>
      </c>
      <c r="C110" s="29" t="s">
        <v>35</v>
      </c>
      <c r="D110" s="30" t="s">
        <v>0</v>
      </c>
      <c r="E110" s="30" t="s">
        <v>1</v>
      </c>
    </row>
    <row r="111" spans="1:7" x14ac:dyDescent="0.25">
      <c r="A111" s="31" t="s">
        <v>36</v>
      </c>
      <c r="B111" s="24">
        <v>43249</v>
      </c>
      <c r="C111" s="24">
        <v>45076</v>
      </c>
      <c r="D111" s="25">
        <v>0.10829560181982711</v>
      </c>
      <c r="E111" s="32">
        <v>3</v>
      </c>
    </row>
    <row r="112" spans="1:7" x14ac:dyDescent="0.25">
      <c r="A112" s="31" t="s">
        <v>37</v>
      </c>
      <c r="B112" s="24">
        <v>43214</v>
      </c>
      <c r="C112" s="24">
        <v>45041</v>
      </c>
      <c r="D112" s="25">
        <v>0.10830924352154192</v>
      </c>
      <c r="E112" s="32">
        <v>3</v>
      </c>
    </row>
    <row r="113" spans="1:7" x14ac:dyDescent="0.25">
      <c r="A113" s="23" t="s">
        <v>38</v>
      </c>
      <c r="B113" s="24">
        <v>43214</v>
      </c>
      <c r="C113" s="24">
        <v>45013</v>
      </c>
      <c r="D113" s="25">
        <v>0.10898165090310279</v>
      </c>
      <c r="E113" s="32">
        <v>3</v>
      </c>
    </row>
    <row r="114" spans="1:7" x14ac:dyDescent="0.25">
      <c r="A114" s="23" t="s">
        <v>39</v>
      </c>
      <c r="B114" s="24">
        <v>43214</v>
      </c>
      <c r="C114" s="24">
        <v>44985</v>
      </c>
      <c r="D114" s="25">
        <v>0.10969180681705286</v>
      </c>
      <c r="E114" s="32">
        <v>3</v>
      </c>
    </row>
    <row r="115" spans="1:7" x14ac:dyDescent="0.25">
      <c r="A115" s="23" t="s">
        <v>40</v>
      </c>
      <c r="B115" s="24">
        <v>43214</v>
      </c>
      <c r="C115" s="24">
        <v>44957</v>
      </c>
      <c r="D115" s="25">
        <v>0.11049580522451036</v>
      </c>
      <c r="E115" s="32">
        <v>3</v>
      </c>
    </row>
    <row r="117" spans="1:7" x14ac:dyDescent="0.25">
      <c r="A117" s="102" t="s">
        <v>93</v>
      </c>
      <c r="B117" s="103"/>
      <c r="C117" s="103"/>
      <c r="D117" s="103"/>
      <c r="E117" s="103"/>
    </row>
    <row r="118" spans="1:7" x14ac:dyDescent="0.25">
      <c r="A118" s="1" t="s">
        <v>74</v>
      </c>
      <c r="B118" s="2"/>
      <c r="C118" s="107" t="s">
        <v>3</v>
      </c>
      <c r="D118" s="107" t="s">
        <v>75</v>
      </c>
      <c r="E118" s="107"/>
    </row>
    <row r="119" spans="1:7" x14ac:dyDescent="0.25">
      <c r="A119" s="3" t="s">
        <v>5</v>
      </c>
      <c r="B119" s="4"/>
      <c r="C119" s="108"/>
      <c r="D119" s="108"/>
      <c r="E119" s="108"/>
    </row>
    <row r="120" spans="1:7" x14ac:dyDescent="0.25">
      <c r="A120" s="6" t="s">
        <v>6</v>
      </c>
      <c r="B120" s="7"/>
      <c r="C120" s="109"/>
      <c r="D120" s="109"/>
      <c r="E120" s="109"/>
    </row>
    <row r="121" spans="1:7" x14ac:dyDescent="0.25">
      <c r="A121" s="8" t="s">
        <v>7</v>
      </c>
      <c r="B121" s="9" t="s">
        <v>76</v>
      </c>
      <c r="C121" s="10"/>
      <c r="D121" s="11"/>
      <c r="E121" s="11"/>
    </row>
    <row r="122" spans="1:7" x14ac:dyDescent="0.25">
      <c r="A122" s="12"/>
      <c r="B122" s="13" t="s">
        <v>9</v>
      </c>
      <c r="C122" s="14"/>
      <c r="D122" s="15"/>
      <c r="E122" s="15"/>
    </row>
    <row r="123" spans="1:7" x14ac:dyDescent="0.25">
      <c r="A123" s="8" t="s">
        <v>10</v>
      </c>
      <c r="B123" s="16" t="s">
        <v>11</v>
      </c>
      <c r="C123" s="17" t="s">
        <v>284</v>
      </c>
      <c r="D123" s="18" t="s">
        <v>78</v>
      </c>
      <c r="E123" s="17" t="s">
        <v>14</v>
      </c>
    </row>
    <row r="124" spans="1:7" x14ac:dyDescent="0.25">
      <c r="A124" s="19"/>
      <c r="B124" s="20" t="s">
        <v>15</v>
      </c>
      <c r="C124" s="21">
        <v>-0.69642586903197234</v>
      </c>
      <c r="D124" s="21">
        <v>-0.26200268665234605</v>
      </c>
      <c r="E124" s="22"/>
    </row>
    <row r="125" spans="1:7" x14ac:dyDescent="0.25">
      <c r="A125" s="8" t="s">
        <v>16</v>
      </c>
      <c r="B125" s="16" t="s">
        <v>11</v>
      </c>
      <c r="C125" s="17" t="s">
        <v>79</v>
      </c>
      <c r="D125" s="17" t="s">
        <v>80</v>
      </c>
      <c r="E125" s="17" t="s">
        <v>14</v>
      </c>
    </row>
    <row r="126" spans="1:7" x14ac:dyDescent="0.25">
      <c r="A126" s="19"/>
      <c r="B126" s="20" t="s">
        <v>15</v>
      </c>
      <c r="C126" s="21">
        <v>-0.30515803861267721</v>
      </c>
      <c r="D126" s="21">
        <v>-5.4651640399221102E-2</v>
      </c>
      <c r="E126" s="22"/>
    </row>
    <row r="127" spans="1:7" x14ac:dyDescent="0.25">
      <c r="A127" s="8" t="s">
        <v>19</v>
      </c>
      <c r="B127" s="16" t="s">
        <v>11</v>
      </c>
      <c r="C127" s="17" t="s">
        <v>411</v>
      </c>
      <c r="D127" s="17" t="s">
        <v>419</v>
      </c>
      <c r="E127" s="17" t="s">
        <v>14</v>
      </c>
      <c r="F127" s="33">
        <f>(9720-9910)/9910</f>
        <v>-1.9172552976791119E-2</v>
      </c>
      <c r="G127" s="33">
        <f>(11170-11340)/11340</f>
        <v>-1.4991181657848324E-2</v>
      </c>
    </row>
    <row r="128" spans="1:7" x14ac:dyDescent="0.25">
      <c r="A128" s="19"/>
      <c r="B128" s="20" t="s">
        <v>15</v>
      </c>
      <c r="C128" s="21">
        <v>-2.8400506054581665E-2</v>
      </c>
      <c r="D128" s="21">
        <v>2.2422682950456796E-2</v>
      </c>
      <c r="E128" s="22"/>
    </row>
    <row r="129" spans="1:5" x14ac:dyDescent="0.25">
      <c r="A129" s="8" t="s">
        <v>22</v>
      </c>
      <c r="B129" s="16" t="s">
        <v>11</v>
      </c>
      <c r="C129" s="17" t="s">
        <v>83</v>
      </c>
      <c r="D129" s="17" t="s">
        <v>176</v>
      </c>
      <c r="E129" s="17" t="s">
        <v>14</v>
      </c>
    </row>
    <row r="130" spans="1:5" x14ac:dyDescent="0.25">
      <c r="A130" s="19"/>
      <c r="B130" s="20" t="s">
        <v>15</v>
      </c>
      <c r="C130" s="21">
        <v>0.46830915457728883</v>
      </c>
      <c r="D130" s="21">
        <v>7.6709367250089588E-2</v>
      </c>
      <c r="E130" s="22"/>
    </row>
    <row r="131" spans="1:5" ht="35.25" customHeight="1" x14ac:dyDescent="0.25">
      <c r="A131" s="90" t="s">
        <v>25</v>
      </c>
      <c r="B131" s="90"/>
      <c r="C131" s="90"/>
      <c r="D131" s="90"/>
      <c r="E131" s="90"/>
    </row>
    <row r="132" spans="1:5" x14ac:dyDescent="0.25">
      <c r="A132" s="5" t="s">
        <v>26</v>
      </c>
    </row>
    <row r="133" spans="1:5" x14ac:dyDescent="0.25">
      <c r="A133" s="5" t="s">
        <v>85</v>
      </c>
    </row>
    <row r="134" spans="1:5" x14ac:dyDescent="0.25">
      <c r="A134" s="5" t="s">
        <v>420</v>
      </c>
    </row>
    <row r="135" spans="1:5" x14ac:dyDescent="0.25">
      <c r="A135" s="5" t="s">
        <v>339</v>
      </c>
    </row>
    <row r="136" spans="1:5" x14ac:dyDescent="0.25">
      <c r="A136" s="5" t="s">
        <v>51</v>
      </c>
    </row>
    <row r="137" spans="1:5" x14ac:dyDescent="0.25">
      <c r="A137" s="91" t="s">
        <v>31</v>
      </c>
      <c r="B137" s="92"/>
      <c r="C137" s="92"/>
      <c r="D137" s="93"/>
      <c r="E137" s="28" t="b">
        <v>1</v>
      </c>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24">
        <v>43256</v>
      </c>
      <c r="C140" s="24">
        <v>45076</v>
      </c>
      <c r="D140" s="25">
        <v>0.18391480678555339</v>
      </c>
      <c r="E140" s="32">
        <v>4</v>
      </c>
    </row>
    <row r="141" spans="1:5" x14ac:dyDescent="0.25">
      <c r="A141" s="31" t="s">
        <v>37</v>
      </c>
      <c r="B141" s="24">
        <v>43214</v>
      </c>
      <c r="C141" s="24">
        <v>45034</v>
      </c>
      <c r="D141" s="25">
        <v>0.18367137515510801</v>
      </c>
      <c r="E141" s="32">
        <v>4</v>
      </c>
    </row>
    <row r="142" spans="1:5" x14ac:dyDescent="0.25">
      <c r="A142" s="23" t="s">
        <v>38</v>
      </c>
      <c r="B142" s="24">
        <v>43186</v>
      </c>
      <c r="C142" s="24">
        <v>45006</v>
      </c>
      <c r="D142" s="25">
        <v>0.1833512664274578</v>
      </c>
      <c r="E142" s="32">
        <v>4</v>
      </c>
    </row>
    <row r="143" spans="1:5" x14ac:dyDescent="0.25">
      <c r="A143" s="23" t="s">
        <v>39</v>
      </c>
      <c r="B143" s="24">
        <v>43158</v>
      </c>
      <c r="C143" s="24">
        <v>44978</v>
      </c>
      <c r="D143" s="25">
        <v>0.18442862756262221</v>
      </c>
      <c r="E143" s="32">
        <v>4</v>
      </c>
    </row>
    <row r="144" spans="1:5" x14ac:dyDescent="0.25">
      <c r="A144" s="23" t="s">
        <v>40</v>
      </c>
      <c r="B144" s="24">
        <v>43130</v>
      </c>
      <c r="C144" s="24">
        <v>44950</v>
      </c>
      <c r="D144" s="25">
        <v>0.18567165549732342</v>
      </c>
      <c r="E144" s="32">
        <v>4</v>
      </c>
    </row>
    <row r="146" spans="1:7" x14ac:dyDescent="0.25">
      <c r="A146" s="102" t="s">
        <v>94</v>
      </c>
      <c r="B146" s="103"/>
      <c r="C146" s="103"/>
      <c r="D146" s="103"/>
      <c r="E146" s="103"/>
    </row>
    <row r="147" spans="1:7" x14ac:dyDescent="0.25">
      <c r="A147" s="1" t="s">
        <v>2</v>
      </c>
      <c r="B147" s="2"/>
      <c r="C147" s="107" t="s">
        <v>3</v>
      </c>
      <c r="D147" s="107" t="s">
        <v>4</v>
      </c>
      <c r="E147" s="107"/>
    </row>
    <row r="148" spans="1:7" x14ac:dyDescent="0.25">
      <c r="A148" s="3" t="s">
        <v>5</v>
      </c>
      <c r="B148" s="4"/>
      <c r="C148" s="108"/>
      <c r="D148" s="108"/>
      <c r="E148" s="108"/>
    </row>
    <row r="149" spans="1:7" x14ac:dyDescent="0.25">
      <c r="A149" s="6" t="s">
        <v>6</v>
      </c>
      <c r="B149" s="7"/>
      <c r="C149" s="109"/>
      <c r="D149" s="109"/>
      <c r="E149" s="109"/>
    </row>
    <row r="150" spans="1:7" x14ac:dyDescent="0.25">
      <c r="A150" s="8" t="s">
        <v>7</v>
      </c>
      <c r="B150" s="9" t="s">
        <v>8</v>
      </c>
      <c r="C150" s="10"/>
      <c r="D150" s="11"/>
      <c r="E150" s="11"/>
    </row>
    <row r="151" spans="1:7" x14ac:dyDescent="0.25">
      <c r="A151" s="12"/>
      <c r="B151" s="13" t="s">
        <v>9</v>
      </c>
      <c r="C151" s="14"/>
      <c r="D151" s="15"/>
      <c r="E151" s="15"/>
    </row>
    <row r="152" spans="1:7" x14ac:dyDescent="0.25">
      <c r="A152" s="8" t="s">
        <v>10</v>
      </c>
      <c r="B152" s="16" t="s">
        <v>11</v>
      </c>
      <c r="C152" s="17" t="s">
        <v>281</v>
      </c>
      <c r="D152" s="18" t="s">
        <v>88</v>
      </c>
      <c r="E152" s="17" t="s">
        <v>14</v>
      </c>
    </row>
    <row r="153" spans="1:7" x14ac:dyDescent="0.25">
      <c r="A153" s="19"/>
      <c r="B153" s="20" t="s">
        <v>15</v>
      </c>
      <c r="C153" s="21">
        <v>-0.72924451699823045</v>
      </c>
      <c r="D153" s="21">
        <v>-0.32255587556380994</v>
      </c>
      <c r="E153" s="22"/>
    </row>
    <row r="154" spans="1:7" x14ac:dyDescent="0.25">
      <c r="A154" s="8" t="s">
        <v>16</v>
      </c>
      <c r="B154" s="16" t="s">
        <v>11</v>
      </c>
      <c r="C154" s="17" t="s">
        <v>89</v>
      </c>
      <c r="D154" s="17" t="s">
        <v>79</v>
      </c>
      <c r="E154" s="17" t="s">
        <v>14</v>
      </c>
    </row>
    <row r="155" spans="1:7" x14ac:dyDescent="0.25">
      <c r="A155" s="19"/>
      <c r="B155" s="20" t="s">
        <v>15</v>
      </c>
      <c r="C155" s="21">
        <v>-0.27369232450942749</v>
      </c>
      <c r="D155" s="21">
        <v>-0.1140908038913655</v>
      </c>
      <c r="E155" s="22"/>
    </row>
    <row r="156" spans="1:7" x14ac:dyDescent="0.25">
      <c r="A156" s="8" t="s">
        <v>19</v>
      </c>
      <c r="B156" s="16" t="s">
        <v>11</v>
      </c>
      <c r="C156" s="17" t="s">
        <v>271</v>
      </c>
      <c r="D156" s="17" t="s">
        <v>251</v>
      </c>
      <c r="E156" s="17" t="s">
        <v>14</v>
      </c>
      <c r="F156" s="33">
        <f>(9380-9440)/9440</f>
        <v>-6.3559322033898309E-3</v>
      </c>
      <c r="G156" s="33">
        <f>(10080-10090)/10090</f>
        <v>-9.9108027750247768E-4</v>
      </c>
    </row>
    <row r="157" spans="1:7" x14ac:dyDescent="0.25">
      <c r="A157" s="19"/>
      <c r="B157" s="20" t="s">
        <v>15</v>
      </c>
      <c r="C157" s="21">
        <v>-6.1584884780365279E-2</v>
      </c>
      <c r="D157" s="21">
        <v>2.6014019496058971E-3</v>
      </c>
      <c r="E157" s="22"/>
    </row>
    <row r="158" spans="1:7" x14ac:dyDescent="0.25">
      <c r="A158" s="8" t="s">
        <v>22</v>
      </c>
      <c r="B158" s="16" t="s">
        <v>11</v>
      </c>
      <c r="C158" s="17" t="s">
        <v>90</v>
      </c>
      <c r="D158" s="17" t="s">
        <v>340</v>
      </c>
      <c r="E158" s="17" t="s">
        <v>14</v>
      </c>
    </row>
    <row r="159" spans="1:7" x14ac:dyDescent="0.25">
      <c r="A159" s="19"/>
      <c r="B159" s="20" t="s">
        <v>15</v>
      </c>
      <c r="C159" s="21">
        <v>0.29521826354717895</v>
      </c>
      <c r="D159" s="21">
        <v>9.5682802272992085E-2</v>
      </c>
      <c r="E159" s="22"/>
    </row>
    <row r="160" spans="1:7" ht="36.75" customHeight="1" x14ac:dyDescent="0.25">
      <c r="A160" s="90" t="s">
        <v>25</v>
      </c>
      <c r="B160" s="90"/>
      <c r="C160" s="90"/>
      <c r="D160" s="90"/>
      <c r="E160" s="90"/>
    </row>
    <row r="161" spans="1:5" x14ac:dyDescent="0.25">
      <c r="A161" s="5" t="s">
        <v>26</v>
      </c>
    </row>
    <row r="162" spans="1:5" x14ac:dyDescent="0.25">
      <c r="A162" s="5" t="s">
        <v>49</v>
      </c>
    </row>
    <row r="163" spans="1:5" x14ac:dyDescent="0.25">
      <c r="A163" s="5" t="s">
        <v>178</v>
      </c>
    </row>
    <row r="164" spans="1:5" x14ac:dyDescent="0.25">
      <c r="A164" s="5" t="s">
        <v>333</v>
      </c>
    </row>
    <row r="165" spans="1:5" ht="22.5" customHeight="1" x14ac:dyDescent="0.25">
      <c r="A165" s="112" t="s">
        <v>30</v>
      </c>
      <c r="B165" s="112"/>
      <c r="C165" s="112"/>
      <c r="D165" s="112"/>
      <c r="E165" s="112"/>
    </row>
    <row r="166" spans="1:5" x14ac:dyDescent="0.25">
      <c r="A166" s="91" t="s">
        <v>31</v>
      </c>
      <c r="B166" s="92"/>
      <c r="C166" s="92"/>
      <c r="D166" s="93"/>
      <c r="E166" s="28" t="b">
        <v>1</v>
      </c>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24">
        <v>43249</v>
      </c>
      <c r="C169" s="24">
        <v>45076</v>
      </c>
      <c r="D169" s="25">
        <v>0.1276928285499504</v>
      </c>
      <c r="E169" s="32">
        <v>4</v>
      </c>
    </row>
    <row r="170" spans="1:5" x14ac:dyDescent="0.25">
      <c r="A170" s="31" t="s">
        <v>37</v>
      </c>
      <c r="B170" s="24">
        <v>43214</v>
      </c>
      <c r="C170" s="24">
        <v>45041</v>
      </c>
      <c r="D170" s="25">
        <v>0.12799243182565534</v>
      </c>
      <c r="E170" s="32">
        <v>4</v>
      </c>
    </row>
    <row r="171" spans="1:5" x14ac:dyDescent="0.25">
      <c r="A171" s="23" t="s">
        <v>38</v>
      </c>
      <c r="B171" s="24">
        <v>43186</v>
      </c>
      <c r="C171" s="24">
        <v>45013</v>
      </c>
      <c r="D171" s="25">
        <v>0.12796447673857331</v>
      </c>
      <c r="E171" s="32">
        <v>4</v>
      </c>
    </row>
    <row r="172" spans="1:5" x14ac:dyDescent="0.25">
      <c r="A172" s="23" t="s">
        <v>39</v>
      </c>
      <c r="B172" s="24">
        <v>43158</v>
      </c>
      <c r="C172" s="24">
        <v>44985</v>
      </c>
      <c r="D172" s="25">
        <v>0.12828712001301285</v>
      </c>
      <c r="E172" s="32">
        <v>4</v>
      </c>
    </row>
    <row r="173" spans="1:5" x14ac:dyDescent="0.25">
      <c r="A173" s="23" t="s">
        <v>40</v>
      </c>
      <c r="B173" s="24">
        <v>43130</v>
      </c>
      <c r="C173" s="24">
        <v>44957</v>
      </c>
      <c r="D173" s="25">
        <v>0.12899985298771027</v>
      </c>
      <c r="E173" s="32">
        <v>4</v>
      </c>
    </row>
    <row r="175" spans="1:5" x14ac:dyDescent="0.25">
      <c r="A175" s="102" t="s">
        <v>341</v>
      </c>
      <c r="B175" s="103"/>
      <c r="C175" s="103"/>
      <c r="D175" s="103"/>
      <c r="E175" s="103"/>
    </row>
    <row r="176" spans="1:5" x14ac:dyDescent="0.25">
      <c r="A176" s="1" t="s">
        <v>2</v>
      </c>
      <c r="B176" s="2"/>
      <c r="C176" s="107" t="s">
        <v>3</v>
      </c>
      <c r="D176" s="107" t="s">
        <v>4</v>
      </c>
      <c r="E176" s="107"/>
    </row>
    <row r="177" spans="1:7" x14ac:dyDescent="0.25">
      <c r="A177" s="3" t="s">
        <v>5</v>
      </c>
      <c r="B177" s="4"/>
      <c r="C177" s="108"/>
      <c r="D177" s="108"/>
      <c r="E177" s="108"/>
    </row>
    <row r="178" spans="1:7" x14ac:dyDescent="0.25">
      <c r="A178" s="6" t="s">
        <v>6</v>
      </c>
      <c r="B178" s="7"/>
      <c r="C178" s="109"/>
      <c r="D178" s="109"/>
      <c r="E178" s="109"/>
    </row>
    <row r="179" spans="1:7" x14ac:dyDescent="0.25">
      <c r="A179" s="8" t="s">
        <v>7</v>
      </c>
      <c r="B179" s="9" t="s">
        <v>8</v>
      </c>
      <c r="C179" s="10"/>
      <c r="D179" s="11"/>
      <c r="E179" s="11"/>
    </row>
    <row r="180" spans="1:7" x14ac:dyDescent="0.25">
      <c r="A180" s="12"/>
      <c r="B180" s="13" t="s">
        <v>9</v>
      </c>
      <c r="C180" s="14"/>
      <c r="D180" s="15"/>
      <c r="E180" s="15"/>
    </row>
    <row r="181" spans="1:7" x14ac:dyDescent="0.25">
      <c r="A181" s="8" t="s">
        <v>10</v>
      </c>
      <c r="B181" s="16" t="s">
        <v>11</v>
      </c>
      <c r="C181" s="17" t="s">
        <v>290</v>
      </c>
      <c r="D181" s="18" t="s">
        <v>291</v>
      </c>
      <c r="E181" s="17" t="s">
        <v>14</v>
      </c>
    </row>
    <row r="182" spans="1:7" x14ac:dyDescent="0.25">
      <c r="A182" s="19"/>
      <c r="B182" s="20" t="s">
        <v>15</v>
      </c>
      <c r="C182" s="21">
        <v>-0.40005907084997372</v>
      </c>
      <c r="D182" s="21">
        <v>-0.14416347716152422</v>
      </c>
      <c r="E182" s="22"/>
    </row>
    <row r="183" spans="1:7" x14ac:dyDescent="0.25">
      <c r="A183" s="8" t="s">
        <v>16</v>
      </c>
      <c r="B183" s="16" t="s">
        <v>11</v>
      </c>
      <c r="C183" s="17" t="s">
        <v>292</v>
      </c>
      <c r="D183" s="17" t="s">
        <v>421</v>
      </c>
      <c r="E183" s="17" t="s">
        <v>14</v>
      </c>
    </row>
    <row r="184" spans="1:7" x14ac:dyDescent="0.25">
      <c r="A184" s="19"/>
      <c r="B184" s="20" t="s">
        <v>15</v>
      </c>
      <c r="C184" s="21">
        <v>-0.16148590951500919</v>
      </c>
      <c r="D184" s="21">
        <v>-5.0394295051224836E-2</v>
      </c>
      <c r="E184" s="22"/>
    </row>
    <row r="185" spans="1:7" x14ac:dyDescent="0.25">
      <c r="A185" s="8" t="s">
        <v>19</v>
      </c>
      <c r="B185" s="16" t="s">
        <v>11</v>
      </c>
      <c r="C185" s="17" t="s">
        <v>422</v>
      </c>
      <c r="D185" s="17" t="s">
        <v>260</v>
      </c>
      <c r="E185" s="17" t="s">
        <v>14</v>
      </c>
      <c r="F185" s="33">
        <f>(9820-9780)/9820</f>
        <v>4.0733197556008143E-3</v>
      </c>
      <c r="G185" s="33">
        <f>(10260-10310)/10310</f>
        <v>-4.849660523763337E-3</v>
      </c>
    </row>
    <row r="186" spans="1:7" x14ac:dyDescent="0.25">
      <c r="A186" s="19"/>
      <c r="B186" s="20" t="s">
        <v>15</v>
      </c>
      <c r="C186" s="21">
        <v>-2.1594217453879017E-2</v>
      </c>
      <c r="D186" s="21">
        <v>8.4343906220349929E-3</v>
      </c>
      <c r="E186" s="22"/>
    </row>
    <row r="187" spans="1:7" x14ac:dyDescent="0.25">
      <c r="A187" s="8" t="s">
        <v>22</v>
      </c>
      <c r="B187" s="16" t="s">
        <v>11</v>
      </c>
      <c r="C187" s="17" t="s">
        <v>294</v>
      </c>
      <c r="D187" s="17" t="s">
        <v>295</v>
      </c>
      <c r="E187" s="17" t="s">
        <v>14</v>
      </c>
    </row>
    <row r="188" spans="1:7" x14ac:dyDescent="0.25">
      <c r="A188" s="19"/>
      <c r="B188" s="20" t="s">
        <v>15</v>
      </c>
      <c r="C188" s="21">
        <v>0.1131139022684966</v>
      </c>
      <c r="D188" s="21">
        <v>5.466672843059861E-2</v>
      </c>
      <c r="E188" s="22"/>
    </row>
    <row r="189" spans="1:7" ht="35.25" customHeight="1" x14ac:dyDescent="0.25">
      <c r="A189" s="90" t="s">
        <v>25</v>
      </c>
      <c r="B189" s="90"/>
      <c r="C189" s="90"/>
      <c r="D189" s="90"/>
      <c r="E189" s="90"/>
    </row>
    <row r="190" spans="1:7" x14ac:dyDescent="0.25">
      <c r="A190" s="5" t="s">
        <v>26</v>
      </c>
    </row>
    <row r="191" spans="1:7" x14ac:dyDescent="0.25">
      <c r="A191" s="5" t="s">
        <v>423</v>
      </c>
    </row>
    <row r="192" spans="1:7" x14ac:dyDescent="0.25">
      <c r="A192" s="5" t="s">
        <v>391</v>
      </c>
    </row>
    <row r="193" spans="1:5" x14ac:dyDescent="0.25">
      <c r="A193" s="5" t="s">
        <v>29</v>
      </c>
    </row>
    <row r="194" spans="1:5" ht="26.25" customHeight="1" x14ac:dyDescent="0.25">
      <c r="A194" s="112" t="s">
        <v>30</v>
      </c>
      <c r="B194" s="112"/>
      <c r="C194" s="112"/>
      <c r="D194" s="112"/>
      <c r="E194" s="112"/>
    </row>
    <row r="195" spans="1:5" x14ac:dyDescent="0.25">
      <c r="A195" s="91" t="s">
        <v>31</v>
      </c>
      <c r="B195" s="92"/>
      <c r="C195" s="92"/>
      <c r="D195" s="93"/>
      <c r="E195" s="28" t="b">
        <v>1</v>
      </c>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24">
        <v>43613</v>
      </c>
      <c r="C198" s="24">
        <v>45076</v>
      </c>
      <c r="D198" s="25">
        <v>7.1120168489138352E-2</v>
      </c>
      <c r="E198" s="32">
        <v>3</v>
      </c>
    </row>
    <row r="199" spans="1:5" x14ac:dyDescent="0.25">
      <c r="A199" s="31" t="s">
        <v>37</v>
      </c>
      <c r="B199" s="24">
        <v>43578</v>
      </c>
      <c r="C199" s="24">
        <v>45041</v>
      </c>
      <c r="D199" s="25">
        <v>7.1370167648988195E-2</v>
      </c>
      <c r="E199" s="32">
        <v>3</v>
      </c>
    </row>
    <row r="200" spans="1:5" x14ac:dyDescent="0.25">
      <c r="A200" s="23" t="s">
        <v>38</v>
      </c>
      <c r="B200" s="24">
        <v>43550</v>
      </c>
      <c r="C200" s="24">
        <v>45013</v>
      </c>
      <c r="D200" s="25">
        <v>7.1465040222307208E-2</v>
      </c>
      <c r="E200" s="32">
        <v>3</v>
      </c>
    </row>
    <row r="201" spans="1:5" x14ac:dyDescent="0.25">
      <c r="A201" s="23" t="s">
        <v>39</v>
      </c>
      <c r="B201" s="24">
        <v>43522</v>
      </c>
      <c r="C201" s="24">
        <v>44985</v>
      </c>
      <c r="D201" s="25">
        <v>7.1345892154259183E-2</v>
      </c>
      <c r="E201" s="32">
        <v>3</v>
      </c>
    </row>
    <row r="202" spans="1:5" x14ac:dyDescent="0.25">
      <c r="A202" s="23" t="s">
        <v>40</v>
      </c>
      <c r="B202" s="24">
        <v>43494</v>
      </c>
      <c r="C202" s="24">
        <v>44957</v>
      </c>
      <c r="D202" s="25">
        <v>7.1413979807164893E-2</v>
      </c>
      <c r="E202" s="32">
        <v>3</v>
      </c>
    </row>
    <row r="204" spans="1:5" x14ac:dyDescent="0.25">
      <c r="A204" s="102" t="s">
        <v>104</v>
      </c>
      <c r="B204" s="103"/>
      <c r="C204" s="103"/>
      <c r="D204" s="103"/>
      <c r="E204" s="103"/>
    </row>
    <row r="205" spans="1:5" x14ac:dyDescent="0.25">
      <c r="A205" s="1" t="s">
        <v>2</v>
      </c>
      <c r="B205" s="2"/>
      <c r="C205" s="107" t="s">
        <v>3</v>
      </c>
      <c r="D205" s="107" t="s">
        <v>4</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8</v>
      </c>
      <c r="C208" s="10"/>
      <c r="D208" s="11"/>
      <c r="E208" s="11"/>
    </row>
    <row r="209" spans="1:5" x14ac:dyDescent="0.25">
      <c r="A209" s="12"/>
      <c r="B209" s="13" t="s">
        <v>9</v>
      </c>
      <c r="C209" s="14"/>
      <c r="D209" s="15"/>
      <c r="E209" s="15"/>
    </row>
    <row r="210" spans="1:5" x14ac:dyDescent="0.25">
      <c r="A210" s="8" t="s">
        <v>10</v>
      </c>
      <c r="B210" s="16" t="s">
        <v>11</v>
      </c>
      <c r="C210" s="17" t="s">
        <v>95</v>
      </c>
      <c r="D210" s="18" t="s">
        <v>96</v>
      </c>
      <c r="E210" s="17" t="s">
        <v>14</v>
      </c>
    </row>
    <row r="211" spans="1:5" x14ac:dyDescent="0.25">
      <c r="A211" s="19"/>
      <c r="B211" s="20" t="s">
        <v>15</v>
      </c>
      <c r="C211" s="21">
        <v>-0.81910652000202855</v>
      </c>
      <c r="D211" s="21">
        <v>-0.37230559518283302</v>
      </c>
      <c r="E211" s="22"/>
    </row>
    <row r="212" spans="1:5" x14ac:dyDescent="0.25">
      <c r="A212" s="8" t="s">
        <v>16</v>
      </c>
      <c r="B212" s="16" t="s">
        <v>11</v>
      </c>
      <c r="C212" s="17" t="s">
        <v>97</v>
      </c>
      <c r="D212" s="17" t="s">
        <v>98</v>
      </c>
      <c r="E212" s="17" t="s">
        <v>14</v>
      </c>
    </row>
    <row r="213" spans="1:5" x14ac:dyDescent="0.25">
      <c r="A213" s="19"/>
      <c r="B213" s="20" t="s">
        <v>15</v>
      </c>
      <c r="C213" s="21">
        <v>-0.25622516264378659</v>
      </c>
      <c r="D213" s="21">
        <v>-9.8805965155070896E-2</v>
      </c>
      <c r="E213" s="22"/>
    </row>
    <row r="214" spans="1:5" x14ac:dyDescent="0.25">
      <c r="A214" s="8" t="s">
        <v>19</v>
      </c>
      <c r="B214" s="16" t="s">
        <v>11</v>
      </c>
      <c r="C214" s="17" t="s">
        <v>360</v>
      </c>
      <c r="D214" s="17" t="s">
        <v>424</v>
      </c>
      <c r="E214" s="17" t="s">
        <v>14</v>
      </c>
    </row>
    <row r="215" spans="1:5" x14ac:dyDescent="0.25">
      <c r="A215" s="19"/>
      <c r="B215" s="20" t="s">
        <v>15</v>
      </c>
      <c r="C215" s="21">
        <v>-2.1297774851876228E-2</v>
      </c>
      <c r="D215" s="21">
        <v>1.0794019529531962E-2</v>
      </c>
      <c r="E215" s="22"/>
    </row>
    <row r="216" spans="1:5" x14ac:dyDescent="0.25">
      <c r="A216" s="8" t="s">
        <v>22</v>
      </c>
      <c r="B216" s="16" t="s">
        <v>11</v>
      </c>
      <c r="C216" s="17" t="s">
        <v>101</v>
      </c>
      <c r="D216" s="17" t="s">
        <v>346</v>
      </c>
      <c r="E216" s="17" t="s">
        <v>14</v>
      </c>
    </row>
    <row r="217" spans="1:5" x14ac:dyDescent="0.25">
      <c r="A217" s="19"/>
      <c r="B217" s="20" t="s">
        <v>15</v>
      </c>
      <c r="C217" s="21">
        <v>0.37578180975338404</v>
      </c>
      <c r="D217" s="21">
        <v>9.9385111117586966E-2</v>
      </c>
      <c r="E217" s="22"/>
    </row>
    <row r="218" spans="1:5" ht="38.25" customHeight="1" x14ac:dyDescent="0.25">
      <c r="A218" s="90" t="s">
        <v>25</v>
      </c>
      <c r="B218" s="90"/>
      <c r="C218" s="90"/>
      <c r="D218" s="90"/>
      <c r="E218" s="90"/>
    </row>
    <row r="219" spans="1:5" x14ac:dyDescent="0.25">
      <c r="A219" s="5" t="s">
        <v>26</v>
      </c>
    </row>
    <row r="220" spans="1:5" x14ac:dyDescent="0.25">
      <c r="A220" s="5" t="s">
        <v>49</v>
      </c>
    </row>
    <row r="221" spans="1:5" x14ac:dyDescent="0.25">
      <c r="A221" s="5" t="s">
        <v>425</v>
      </c>
    </row>
    <row r="222" spans="1:5" x14ac:dyDescent="0.25">
      <c r="A222" s="5" t="s">
        <v>333</v>
      </c>
    </row>
    <row r="223" spans="1:5" x14ac:dyDescent="0.25">
      <c r="A223" s="5" t="s">
        <v>51</v>
      </c>
    </row>
    <row r="224" spans="1:5" x14ac:dyDescent="0.25">
      <c r="A224" s="91" t="s">
        <v>31</v>
      </c>
      <c r="B224" s="92"/>
      <c r="C224" s="92"/>
      <c r="D224" s="93"/>
      <c r="E224" s="28" t="b">
        <v>1</v>
      </c>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24">
        <v>43245</v>
      </c>
      <c r="C227" s="24">
        <v>45072</v>
      </c>
      <c r="D227" s="25">
        <v>0.14751122760933433</v>
      </c>
      <c r="E227" s="32">
        <v>4</v>
      </c>
    </row>
    <row r="228" spans="1:5" x14ac:dyDescent="0.25">
      <c r="A228" s="31" t="s">
        <v>37</v>
      </c>
      <c r="B228" s="24">
        <v>43217</v>
      </c>
      <c r="C228" s="24">
        <v>45044</v>
      </c>
      <c r="D228" s="25">
        <v>0.14754932909211263</v>
      </c>
      <c r="E228" s="32">
        <v>4</v>
      </c>
    </row>
    <row r="229" spans="1:5" x14ac:dyDescent="0.25">
      <c r="A229" s="23" t="s">
        <v>38</v>
      </c>
      <c r="B229" s="24">
        <v>43193</v>
      </c>
      <c r="C229" s="24">
        <v>45016</v>
      </c>
      <c r="D229" s="25">
        <v>0</v>
      </c>
      <c r="E229" s="32">
        <v>0</v>
      </c>
    </row>
    <row r="230" spans="1:5" x14ac:dyDescent="0.25">
      <c r="A230" s="23" t="s">
        <v>39</v>
      </c>
      <c r="B230" s="24">
        <v>43154</v>
      </c>
      <c r="C230" s="24">
        <v>44981</v>
      </c>
      <c r="D230" s="25">
        <v>0.14790460952742887</v>
      </c>
      <c r="E230" s="32">
        <v>4</v>
      </c>
    </row>
    <row r="231" spans="1:5" x14ac:dyDescent="0.25">
      <c r="A231" s="23" t="s">
        <v>40</v>
      </c>
      <c r="B231" s="24">
        <v>43126</v>
      </c>
      <c r="C231" s="24">
        <v>44953</v>
      </c>
      <c r="D231" s="25">
        <v>0.14822741107076723</v>
      </c>
      <c r="E231" s="32">
        <v>4</v>
      </c>
    </row>
    <row r="233" spans="1:5" x14ac:dyDescent="0.25">
      <c r="A233" s="102" t="s">
        <v>116</v>
      </c>
      <c r="B233" s="103"/>
      <c r="C233" s="103"/>
      <c r="D233" s="103"/>
      <c r="E233" s="103"/>
    </row>
    <row r="234" spans="1:5" x14ac:dyDescent="0.25">
      <c r="A234" s="1" t="s">
        <v>74</v>
      </c>
      <c r="B234" s="2"/>
      <c r="C234" s="107" t="s">
        <v>3</v>
      </c>
      <c r="D234" s="107" t="s">
        <v>75</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76</v>
      </c>
      <c r="C237" s="10"/>
      <c r="D237" s="11"/>
      <c r="E237" s="11"/>
    </row>
    <row r="238" spans="1:5" x14ac:dyDescent="0.25">
      <c r="A238" s="12"/>
      <c r="B238" s="13" t="s">
        <v>9</v>
      </c>
      <c r="C238" s="14"/>
      <c r="D238" s="15"/>
      <c r="E238" s="15"/>
    </row>
    <row r="239" spans="1:5" x14ac:dyDescent="0.25">
      <c r="A239" s="8" t="s">
        <v>10</v>
      </c>
      <c r="B239" s="16" t="s">
        <v>11</v>
      </c>
      <c r="C239" s="17" t="s">
        <v>106</v>
      </c>
      <c r="D239" s="18" t="s">
        <v>107</v>
      </c>
      <c r="E239" s="17" t="s">
        <v>14</v>
      </c>
    </row>
    <row r="240" spans="1:5" x14ac:dyDescent="0.25">
      <c r="A240" s="19"/>
      <c r="B240" s="20" t="s">
        <v>15</v>
      </c>
      <c r="C240" s="21">
        <v>-0.79276094459689062</v>
      </c>
      <c r="D240" s="21">
        <v>-0.27989953445236782</v>
      </c>
      <c r="E240" s="22"/>
    </row>
    <row r="241" spans="1:7" x14ac:dyDescent="0.25">
      <c r="A241" s="8" t="s">
        <v>16</v>
      </c>
      <c r="B241" s="16" t="s">
        <v>11</v>
      </c>
      <c r="C241" s="17" t="s">
        <v>108</v>
      </c>
      <c r="D241" s="17" t="s">
        <v>145</v>
      </c>
      <c r="E241" s="17" t="s">
        <v>14</v>
      </c>
    </row>
    <row r="242" spans="1:7" x14ac:dyDescent="0.25">
      <c r="A242" s="19"/>
      <c r="B242" s="20" t="s">
        <v>15</v>
      </c>
      <c r="C242" s="21">
        <v>-0.32728281718066421</v>
      </c>
      <c r="D242" s="21">
        <v>-4.1014644382612264E-2</v>
      </c>
      <c r="E242" s="22"/>
    </row>
    <row r="243" spans="1:7" x14ac:dyDescent="0.25">
      <c r="A243" s="8" t="s">
        <v>19</v>
      </c>
      <c r="B243" s="16" t="s">
        <v>11</v>
      </c>
      <c r="C243" s="17" t="s">
        <v>364</v>
      </c>
      <c r="D243" s="17" t="s">
        <v>426</v>
      </c>
      <c r="E243" s="17" t="s">
        <v>14</v>
      </c>
      <c r="F243" s="33">
        <f>(11180-11030)/11180</f>
        <v>1.3416815742397137E-2</v>
      </c>
      <c r="G243" s="33">
        <f>(14330-14910)/14910</f>
        <v>-3.8900067069081154E-2</v>
      </c>
    </row>
    <row r="244" spans="1:7" x14ac:dyDescent="0.25">
      <c r="A244" s="19"/>
      <c r="B244" s="20" t="s">
        <v>15</v>
      </c>
      <c r="C244" s="21">
        <v>0.10289005313429778</v>
      </c>
      <c r="D244" s="21">
        <v>7.4614989564385947E-2</v>
      </c>
      <c r="E244" s="22"/>
    </row>
    <row r="245" spans="1:7" x14ac:dyDescent="0.25">
      <c r="A245" s="8" t="s">
        <v>22</v>
      </c>
      <c r="B245" s="16" t="s">
        <v>11</v>
      </c>
      <c r="C245" s="17" t="s">
        <v>112</v>
      </c>
      <c r="D245" s="17" t="s">
        <v>427</v>
      </c>
      <c r="E245" s="17" t="s">
        <v>14</v>
      </c>
    </row>
    <row r="246" spans="1:7" x14ac:dyDescent="0.25">
      <c r="A246" s="19"/>
      <c r="B246" s="20" t="s">
        <v>15</v>
      </c>
      <c r="C246" s="21">
        <v>1.0786521931687743</v>
      </c>
      <c r="D246" s="21">
        <v>0.19277196876037106</v>
      </c>
      <c r="E246" s="22"/>
    </row>
    <row r="247" spans="1:7" ht="35.25" customHeight="1" x14ac:dyDescent="0.25">
      <c r="A247" s="90" t="s">
        <v>25</v>
      </c>
      <c r="B247" s="90"/>
      <c r="C247" s="90"/>
      <c r="D247" s="90"/>
      <c r="E247" s="90"/>
    </row>
    <row r="248" spans="1:7" x14ac:dyDescent="0.25">
      <c r="A248" s="5" t="s">
        <v>26</v>
      </c>
    </row>
    <row r="249" spans="1:7" x14ac:dyDescent="0.25">
      <c r="A249" s="5" t="s">
        <v>423</v>
      </c>
    </row>
    <row r="250" spans="1:7" x14ac:dyDescent="0.25">
      <c r="A250" s="5" t="s">
        <v>428</v>
      </c>
    </row>
    <row r="251" spans="1:7" x14ac:dyDescent="0.25">
      <c r="A251" s="5" t="s">
        <v>339</v>
      </c>
    </row>
    <row r="252" spans="1:7" ht="24" customHeight="1" x14ac:dyDescent="0.25">
      <c r="A252" s="112" t="s">
        <v>30</v>
      </c>
      <c r="B252" s="112"/>
      <c r="C252" s="112"/>
      <c r="D252" s="112"/>
      <c r="E252" s="112"/>
    </row>
    <row r="253" spans="1:7" x14ac:dyDescent="0.25">
      <c r="A253" s="91" t="s">
        <v>31</v>
      </c>
      <c r="B253" s="92"/>
      <c r="C253" s="92"/>
      <c r="D253" s="93"/>
      <c r="E253" s="28" t="b">
        <v>1</v>
      </c>
    </row>
    <row r="254" spans="1:7" x14ac:dyDescent="0.25">
      <c r="A254" s="94" t="s">
        <v>32</v>
      </c>
      <c r="B254" s="94"/>
      <c r="C254" s="94"/>
      <c r="D254" s="94"/>
      <c r="E254" s="94"/>
    </row>
    <row r="255" spans="1:7" x14ac:dyDescent="0.25">
      <c r="A255" s="29" t="s">
        <v>33</v>
      </c>
      <c r="B255" s="29" t="s">
        <v>34</v>
      </c>
      <c r="C255" s="29" t="s">
        <v>35</v>
      </c>
      <c r="D255" s="30" t="s">
        <v>0</v>
      </c>
      <c r="E255" s="30" t="s">
        <v>1</v>
      </c>
    </row>
    <row r="256" spans="1:7" x14ac:dyDescent="0.25">
      <c r="A256" s="31" t="s">
        <v>36</v>
      </c>
      <c r="B256" s="24">
        <v>43251</v>
      </c>
      <c r="C256" s="24">
        <v>45077</v>
      </c>
      <c r="D256" s="25">
        <v>0.17258778639581998</v>
      </c>
      <c r="E256" s="32">
        <v>4</v>
      </c>
    </row>
    <row r="257" spans="1:7" x14ac:dyDescent="0.25">
      <c r="A257" s="31" t="s">
        <v>37</v>
      </c>
      <c r="B257" s="24">
        <v>43220</v>
      </c>
      <c r="C257" s="24">
        <v>45044</v>
      </c>
      <c r="D257" s="25">
        <v>0.17253821852908133</v>
      </c>
      <c r="E257" s="32">
        <v>4</v>
      </c>
    </row>
    <row r="258" spans="1:7" x14ac:dyDescent="0.25">
      <c r="A258" s="23" t="s">
        <v>38</v>
      </c>
      <c r="B258" s="24">
        <v>43188</v>
      </c>
      <c r="C258" s="24">
        <v>45016</v>
      </c>
      <c r="D258" s="25">
        <v>0.17225030449676665</v>
      </c>
      <c r="E258" s="32">
        <v>4</v>
      </c>
    </row>
    <row r="259" spans="1:7" x14ac:dyDescent="0.25">
      <c r="A259" s="23" t="s">
        <v>39</v>
      </c>
      <c r="B259" s="24">
        <v>43159</v>
      </c>
      <c r="C259" s="24">
        <v>44985</v>
      </c>
      <c r="D259" s="25">
        <v>0.17181873845575776</v>
      </c>
      <c r="E259" s="32">
        <v>4</v>
      </c>
    </row>
    <row r="260" spans="1:7" x14ac:dyDescent="0.25">
      <c r="A260" s="23" t="s">
        <v>40</v>
      </c>
      <c r="B260" s="24">
        <v>43131</v>
      </c>
      <c r="C260" s="24">
        <v>44957</v>
      </c>
      <c r="D260" s="25">
        <v>0.17260852894709308</v>
      </c>
      <c r="E260" s="32">
        <v>4</v>
      </c>
    </row>
    <row r="262" spans="1:7" x14ac:dyDescent="0.25">
      <c r="A262" s="102" t="s">
        <v>127</v>
      </c>
      <c r="B262" s="103"/>
      <c r="C262" s="103"/>
      <c r="D262" s="103"/>
      <c r="E262" s="103"/>
    </row>
    <row r="263" spans="1:7" x14ac:dyDescent="0.25">
      <c r="A263" s="1" t="s">
        <v>74</v>
      </c>
      <c r="B263" s="2"/>
      <c r="C263" s="107" t="s">
        <v>3</v>
      </c>
      <c r="D263" s="107" t="s">
        <v>75</v>
      </c>
      <c r="E263" s="107"/>
    </row>
    <row r="264" spans="1:7" x14ac:dyDescent="0.25">
      <c r="A264" s="3" t="s">
        <v>5</v>
      </c>
      <c r="B264" s="4"/>
      <c r="C264" s="108"/>
      <c r="D264" s="108"/>
      <c r="E264" s="108"/>
    </row>
    <row r="265" spans="1:7" x14ac:dyDescent="0.25">
      <c r="A265" s="6" t="s">
        <v>6</v>
      </c>
      <c r="B265" s="7"/>
      <c r="C265" s="109"/>
      <c r="D265" s="109"/>
      <c r="E265" s="109"/>
    </row>
    <row r="266" spans="1:7" x14ac:dyDescent="0.25">
      <c r="A266" s="8" t="s">
        <v>7</v>
      </c>
      <c r="B266" s="9" t="s">
        <v>76</v>
      </c>
      <c r="C266" s="10"/>
      <c r="D266" s="11"/>
      <c r="E266" s="11"/>
    </row>
    <row r="267" spans="1:7" x14ac:dyDescent="0.25">
      <c r="A267" s="12"/>
      <c r="B267" s="13" t="s">
        <v>9</v>
      </c>
      <c r="C267" s="14"/>
      <c r="D267" s="15"/>
      <c r="E267" s="15"/>
    </row>
    <row r="268" spans="1:7" x14ac:dyDescent="0.25">
      <c r="A268" s="8" t="s">
        <v>10</v>
      </c>
      <c r="B268" s="16" t="s">
        <v>11</v>
      </c>
      <c r="C268" s="17" t="s">
        <v>117</v>
      </c>
      <c r="D268" s="18" t="s">
        <v>118</v>
      </c>
      <c r="E268" s="17" t="s">
        <v>14</v>
      </c>
    </row>
    <row r="269" spans="1:7" x14ac:dyDescent="0.25">
      <c r="A269" s="19"/>
      <c r="B269" s="20" t="s">
        <v>15</v>
      </c>
      <c r="C269" s="21">
        <v>-0.87176103280530937</v>
      </c>
      <c r="D269" s="21">
        <v>-0.3223167711760988</v>
      </c>
      <c r="E269" s="22"/>
    </row>
    <row r="270" spans="1:7" x14ac:dyDescent="0.25">
      <c r="A270" s="8" t="s">
        <v>16</v>
      </c>
      <c r="B270" s="16" t="s">
        <v>11</v>
      </c>
      <c r="C270" s="17" t="s">
        <v>119</v>
      </c>
      <c r="D270" s="17" t="s">
        <v>120</v>
      </c>
      <c r="E270" s="17" t="s">
        <v>14</v>
      </c>
    </row>
    <row r="271" spans="1:7" x14ac:dyDescent="0.25">
      <c r="A271" s="19"/>
      <c r="B271" s="20" t="s">
        <v>15</v>
      </c>
      <c r="C271" s="21">
        <v>-0.35109702057223935</v>
      </c>
      <c r="D271" s="21">
        <v>-9.0910378288848404E-2</v>
      </c>
      <c r="E271" s="22"/>
    </row>
    <row r="272" spans="1:7" x14ac:dyDescent="0.25">
      <c r="A272" s="8" t="s">
        <v>19</v>
      </c>
      <c r="B272" s="16" t="s">
        <v>11</v>
      </c>
      <c r="C272" s="17" t="s">
        <v>352</v>
      </c>
      <c r="D272" s="17" t="s">
        <v>429</v>
      </c>
      <c r="E272" s="17" t="s">
        <v>14</v>
      </c>
      <c r="F272" s="33">
        <f>(10030-10080)/10080</f>
        <v>-4.96031746031746E-3</v>
      </c>
      <c r="G272" s="33">
        <f>(10460-10560)/10560</f>
        <v>-9.46969696969697E-3</v>
      </c>
    </row>
    <row r="273" spans="1:5" x14ac:dyDescent="0.25">
      <c r="A273" s="19"/>
      <c r="B273" s="20" t="s">
        <v>15</v>
      </c>
      <c r="C273" s="21">
        <v>2.5183857559649692E-3</v>
      </c>
      <c r="D273" s="21">
        <v>9.1025692563448946E-3</v>
      </c>
      <c r="E273" s="22"/>
    </row>
    <row r="274" spans="1:5" x14ac:dyDescent="0.25">
      <c r="A274" s="8" t="s">
        <v>22</v>
      </c>
      <c r="B274" s="16" t="s">
        <v>11</v>
      </c>
      <c r="C274" s="17" t="s">
        <v>123</v>
      </c>
      <c r="D274" s="17" t="s">
        <v>430</v>
      </c>
      <c r="E274" s="17" t="s">
        <v>14</v>
      </c>
    </row>
    <row r="275" spans="1:5" x14ac:dyDescent="0.25">
      <c r="A275" s="19"/>
      <c r="B275" s="20" t="s">
        <v>15</v>
      </c>
      <c r="C275" s="21">
        <v>0.59567629485593065</v>
      </c>
      <c r="D275" s="21">
        <v>7.9019392810115718E-2</v>
      </c>
      <c r="E275" s="22"/>
    </row>
    <row r="276" spans="1:5" ht="38.25" customHeight="1" x14ac:dyDescent="0.25">
      <c r="A276" s="90" t="s">
        <v>25</v>
      </c>
      <c r="B276" s="90"/>
      <c r="C276" s="90"/>
      <c r="D276" s="90"/>
      <c r="E276" s="90"/>
    </row>
    <row r="277" spans="1:5" x14ac:dyDescent="0.25">
      <c r="A277" s="5" t="s">
        <v>26</v>
      </c>
    </row>
    <row r="278" spans="1:5" x14ac:dyDescent="0.25">
      <c r="A278" s="5" t="s">
        <v>85</v>
      </c>
    </row>
    <row r="279" spans="1:5" x14ac:dyDescent="0.25">
      <c r="A279" s="5" t="s">
        <v>431</v>
      </c>
    </row>
    <row r="280" spans="1:5" x14ac:dyDescent="0.25">
      <c r="A280" s="5" t="s">
        <v>339</v>
      </c>
    </row>
    <row r="281" spans="1:5" ht="26.25" customHeight="1" x14ac:dyDescent="0.25">
      <c r="A281" s="112" t="s">
        <v>30</v>
      </c>
      <c r="B281" s="112"/>
      <c r="C281" s="112"/>
      <c r="D281" s="112"/>
      <c r="E281" s="112"/>
    </row>
    <row r="282" spans="1:5" x14ac:dyDescent="0.25">
      <c r="A282" s="91" t="s">
        <v>31</v>
      </c>
      <c r="B282" s="92"/>
      <c r="C282" s="92"/>
      <c r="D282" s="93"/>
      <c r="E282" s="28" t="b">
        <v>1</v>
      </c>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24">
        <v>43251</v>
      </c>
      <c r="C285" s="24">
        <v>45077</v>
      </c>
      <c r="D285" s="25">
        <v>0.20856164398839522</v>
      </c>
      <c r="E285" s="32">
        <v>5</v>
      </c>
    </row>
    <row r="286" spans="1:5" x14ac:dyDescent="0.25">
      <c r="A286" s="31" t="s">
        <v>37</v>
      </c>
      <c r="B286" s="24">
        <v>43220</v>
      </c>
      <c r="C286" s="24">
        <v>45044</v>
      </c>
      <c r="D286" s="25">
        <v>0.20822962107469742</v>
      </c>
      <c r="E286" s="32">
        <v>5</v>
      </c>
    </row>
    <row r="287" spans="1:5" x14ac:dyDescent="0.25">
      <c r="A287" s="23" t="s">
        <v>38</v>
      </c>
      <c r="B287" s="24">
        <v>43188</v>
      </c>
      <c r="C287" s="24">
        <v>45016</v>
      </c>
      <c r="D287" s="25">
        <v>0.20821071664822099</v>
      </c>
      <c r="E287" s="32">
        <v>5</v>
      </c>
    </row>
    <row r="288" spans="1:5" x14ac:dyDescent="0.25">
      <c r="A288" s="23" t="s">
        <v>39</v>
      </c>
      <c r="B288" s="24">
        <v>43159</v>
      </c>
      <c r="C288" s="24">
        <v>44985</v>
      </c>
      <c r="D288" s="25">
        <v>0.2072724790383102</v>
      </c>
      <c r="E288" s="32">
        <v>5</v>
      </c>
    </row>
    <row r="289" spans="1:7" x14ac:dyDescent="0.25">
      <c r="A289" s="23" t="s">
        <v>40</v>
      </c>
      <c r="B289" s="24">
        <v>43131</v>
      </c>
      <c r="C289" s="24">
        <v>44957</v>
      </c>
      <c r="D289" s="25">
        <v>0.20739629311627003</v>
      </c>
      <c r="E289" s="32">
        <v>5</v>
      </c>
    </row>
    <row r="291" spans="1:7" x14ac:dyDescent="0.25">
      <c r="A291" s="102" t="s">
        <v>141</v>
      </c>
      <c r="B291" s="103"/>
      <c r="C291" s="103"/>
      <c r="D291" s="103"/>
      <c r="E291" s="103"/>
    </row>
    <row r="292" spans="1:7" x14ac:dyDescent="0.25">
      <c r="A292" s="1" t="s">
        <v>128</v>
      </c>
      <c r="B292" s="2"/>
      <c r="C292" s="107" t="s">
        <v>3</v>
      </c>
      <c r="D292" s="107" t="s">
        <v>129</v>
      </c>
      <c r="E292" s="107"/>
    </row>
    <row r="293" spans="1:7" x14ac:dyDescent="0.25">
      <c r="A293" s="3" t="s">
        <v>5</v>
      </c>
      <c r="B293" s="4"/>
      <c r="C293" s="108"/>
      <c r="D293" s="108"/>
      <c r="E293" s="108"/>
    </row>
    <row r="294" spans="1:7" x14ac:dyDescent="0.25">
      <c r="A294" s="6" t="s">
        <v>6</v>
      </c>
      <c r="B294" s="7"/>
      <c r="C294" s="109"/>
      <c r="D294" s="109"/>
      <c r="E294" s="109"/>
    </row>
    <row r="295" spans="1:7" x14ac:dyDescent="0.25">
      <c r="A295" s="8" t="s">
        <v>7</v>
      </c>
      <c r="B295" s="9" t="s">
        <v>130</v>
      </c>
      <c r="C295" s="10"/>
      <c r="D295" s="11"/>
      <c r="E295" s="11"/>
    </row>
    <row r="296" spans="1:7" x14ac:dyDescent="0.25">
      <c r="A296" s="12"/>
      <c r="B296" s="13" t="s">
        <v>9</v>
      </c>
      <c r="C296" s="14"/>
      <c r="D296" s="15"/>
      <c r="E296" s="15"/>
    </row>
    <row r="297" spans="1:7" x14ac:dyDescent="0.25">
      <c r="A297" s="8" t="s">
        <v>10</v>
      </c>
      <c r="B297" s="16" t="s">
        <v>11</v>
      </c>
      <c r="C297" s="17" t="s">
        <v>67</v>
      </c>
      <c r="D297" s="18" t="s">
        <v>131</v>
      </c>
      <c r="E297" s="17" t="s">
        <v>14</v>
      </c>
    </row>
    <row r="298" spans="1:7" x14ac:dyDescent="0.25">
      <c r="A298" s="19"/>
      <c r="B298" s="20" t="s">
        <v>15</v>
      </c>
      <c r="C298" s="21">
        <v>-0.25501483908988043</v>
      </c>
      <c r="D298" s="21">
        <v>-8.7787564662728634E-2</v>
      </c>
      <c r="E298" s="22"/>
    </row>
    <row r="299" spans="1:7" x14ac:dyDescent="0.25">
      <c r="A299" s="8" t="s">
        <v>16</v>
      </c>
      <c r="B299" s="16" t="s">
        <v>11</v>
      </c>
      <c r="C299" s="17" t="s">
        <v>132</v>
      </c>
      <c r="D299" s="17" t="s">
        <v>133</v>
      </c>
      <c r="E299" s="17" t="s">
        <v>14</v>
      </c>
    </row>
    <row r="300" spans="1:7" x14ac:dyDescent="0.25">
      <c r="A300" s="19"/>
      <c r="B300" s="20" t="s">
        <v>15</v>
      </c>
      <c r="C300" s="21">
        <v>-5.5390874106651999E-2</v>
      </c>
      <c r="D300" s="21">
        <v>-2.73541368948228E-2</v>
      </c>
      <c r="E300" s="22"/>
    </row>
    <row r="301" spans="1:7" x14ac:dyDescent="0.25">
      <c r="A301" s="8" t="s">
        <v>19</v>
      </c>
      <c r="B301" s="16" t="s">
        <v>11</v>
      </c>
      <c r="C301" s="17" t="s">
        <v>432</v>
      </c>
      <c r="D301" s="17" t="s">
        <v>214</v>
      </c>
      <c r="E301" s="17" t="s">
        <v>14</v>
      </c>
      <c r="F301" s="33">
        <f>(9990-10010)/10010</f>
        <v>-1.998001998001998E-3</v>
      </c>
      <c r="G301" s="33">
        <f>(10110-10130)/10130</f>
        <v>-1.9743336623889436E-3</v>
      </c>
    </row>
    <row r="302" spans="1:7" x14ac:dyDescent="0.25">
      <c r="A302" s="19"/>
      <c r="B302" s="20" t="s">
        <v>15</v>
      </c>
      <c r="C302" s="21">
        <v>-9.0804729652171901E-4</v>
      </c>
      <c r="D302" s="21">
        <v>5.3385028878942808E-3</v>
      </c>
      <c r="E302" s="22"/>
    </row>
    <row r="303" spans="1:7" x14ac:dyDescent="0.25">
      <c r="A303" s="8" t="s">
        <v>22</v>
      </c>
      <c r="B303" s="16" t="s">
        <v>11</v>
      </c>
      <c r="C303" s="17" t="s">
        <v>136</v>
      </c>
      <c r="D303" s="17" t="s">
        <v>137</v>
      </c>
      <c r="E303" s="17" t="s">
        <v>14</v>
      </c>
    </row>
    <row r="304" spans="1:7" x14ac:dyDescent="0.25">
      <c r="A304" s="19"/>
      <c r="B304" s="20" t="s">
        <v>15</v>
      </c>
      <c r="C304" s="21">
        <v>6.0768910808723042E-2</v>
      </c>
      <c r="D304" s="21">
        <v>3.2275509174063854E-2</v>
      </c>
      <c r="E304" s="22"/>
    </row>
    <row r="305" spans="1:5" ht="36" customHeight="1" x14ac:dyDescent="0.25">
      <c r="A305" s="90" t="s">
        <v>25</v>
      </c>
      <c r="B305" s="90"/>
      <c r="C305" s="90"/>
      <c r="D305" s="90"/>
      <c r="E305" s="90"/>
    </row>
    <row r="306" spans="1:5" x14ac:dyDescent="0.25">
      <c r="A306" s="5" t="s">
        <v>26</v>
      </c>
    </row>
    <row r="307" spans="1:5" x14ac:dyDescent="0.25">
      <c r="A307" s="5" t="s">
        <v>138</v>
      </c>
    </row>
    <row r="308" spans="1:5" x14ac:dyDescent="0.25">
      <c r="A308" s="5" t="s">
        <v>401</v>
      </c>
    </row>
    <row r="309" spans="1:5" x14ac:dyDescent="0.25">
      <c r="A309" s="5" t="s">
        <v>140</v>
      </c>
    </row>
    <row r="310" spans="1:5" x14ac:dyDescent="0.25">
      <c r="A310" s="5" t="s">
        <v>51</v>
      </c>
    </row>
    <row r="311" spans="1:5" x14ac:dyDescent="0.25">
      <c r="A311" s="91" t="s">
        <v>31</v>
      </c>
      <c r="B311" s="92"/>
      <c r="C311" s="92"/>
      <c r="D311" s="93"/>
      <c r="E311" s="28" t="b">
        <v>1</v>
      </c>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24">
        <v>43245</v>
      </c>
      <c r="C314" s="24">
        <v>45072</v>
      </c>
      <c r="D314" s="25">
        <v>2.6733676495809117E-2</v>
      </c>
      <c r="E314" s="32">
        <v>2</v>
      </c>
    </row>
    <row r="315" spans="1:5" x14ac:dyDescent="0.25">
      <c r="A315" s="31" t="s">
        <v>37</v>
      </c>
      <c r="B315" s="24">
        <v>43217</v>
      </c>
      <c r="C315" s="24">
        <v>45044</v>
      </c>
      <c r="D315" s="25">
        <v>2.671245010018429E-2</v>
      </c>
      <c r="E315" s="32">
        <v>2</v>
      </c>
    </row>
    <row r="316" spans="1:5" x14ac:dyDescent="0.25">
      <c r="A316" s="23" t="s">
        <v>38</v>
      </c>
      <c r="B316" s="24">
        <v>43193</v>
      </c>
      <c r="C316" s="24">
        <v>45016</v>
      </c>
      <c r="D316" s="25">
        <v>2.6742212745389179E-2</v>
      </c>
      <c r="E316" s="32">
        <v>2</v>
      </c>
    </row>
    <row r="317" spans="1:5" x14ac:dyDescent="0.25">
      <c r="A317" s="23" t="s">
        <v>39</v>
      </c>
      <c r="B317" s="24">
        <v>43154</v>
      </c>
      <c r="C317" s="24">
        <v>44981</v>
      </c>
      <c r="D317" s="25">
        <v>2.6783135724308998E-2</v>
      </c>
      <c r="E317" s="32">
        <v>2</v>
      </c>
    </row>
    <row r="318" spans="1:5" x14ac:dyDescent="0.25">
      <c r="A318" s="23" t="s">
        <v>40</v>
      </c>
      <c r="B318" s="24">
        <v>43126</v>
      </c>
      <c r="C318" s="24">
        <v>44953</v>
      </c>
      <c r="D318" s="25">
        <v>2.6740755395303604E-2</v>
      </c>
      <c r="E318" s="32">
        <v>2</v>
      </c>
    </row>
    <row r="320" spans="1:5" x14ac:dyDescent="0.25">
      <c r="A320" s="102" t="s">
        <v>151</v>
      </c>
      <c r="B320" s="103"/>
      <c r="C320" s="103"/>
      <c r="D320" s="103"/>
      <c r="E320" s="103"/>
    </row>
    <row r="321" spans="1:5" x14ac:dyDescent="0.25">
      <c r="A321" s="1" t="s">
        <v>74</v>
      </c>
      <c r="B321" s="2"/>
      <c r="C321" s="107" t="s">
        <v>3</v>
      </c>
      <c r="D321" s="107" t="s">
        <v>75</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76</v>
      </c>
      <c r="C324" s="10"/>
      <c r="D324" s="11"/>
      <c r="E324" s="11"/>
    </row>
    <row r="325" spans="1:5" x14ac:dyDescent="0.25">
      <c r="A325" s="12"/>
      <c r="B325" s="13" t="s">
        <v>9</v>
      </c>
      <c r="C325" s="14"/>
      <c r="D325" s="15"/>
      <c r="E325" s="15"/>
    </row>
    <row r="326" spans="1:5" x14ac:dyDescent="0.25">
      <c r="A326" s="8" t="s">
        <v>10</v>
      </c>
      <c r="B326" s="16" t="s">
        <v>11</v>
      </c>
      <c r="C326" s="17" t="s">
        <v>402</v>
      </c>
      <c r="D326" s="18" t="s">
        <v>433</v>
      </c>
      <c r="E326" s="17" t="s">
        <v>14</v>
      </c>
    </row>
    <row r="327" spans="1:5" x14ac:dyDescent="0.25">
      <c r="A327" s="19"/>
      <c r="B327" s="20" t="s">
        <v>15</v>
      </c>
      <c r="C327" s="21">
        <v>-0.56130213009797969</v>
      </c>
      <c r="D327" s="21">
        <v>-0.18219418387985831</v>
      </c>
      <c r="E327" s="22"/>
    </row>
    <row r="328" spans="1:5" x14ac:dyDescent="0.25">
      <c r="A328" s="8" t="s">
        <v>16</v>
      </c>
      <c r="B328" s="16" t="s">
        <v>11</v>
      </c>
      <c r="C328" s="17" t="s">
        <v>144</v>
      </c>
      <c r="D328" s="17" t="s">
        <v>434</v>
      </c>
      <c r="E328" s="17" t="s">
        <v>14</v>
      </c>
    </row>
    <row r="329" spans="1:5" x14ac:dyDescent="0.25">
      <c r="A329" s="19"/>
      <c r="B329" s="20" t="s">
        <v>15</v>
      </c>
      <c r="C329" s="21">
        <v>-0.19285172253831806</v>
      </c>
      <c r="D329" s="21">
        <v>-1.6354196523980846E-2</v>
      </c>
      <c r="E329" s="22"/>
    </row>
    <row r="330" spans="1:5" x14ac:dyDescent="0.25">
      <c r="A330" s="8" t="s">
        <v>19</v>
      </c>
      <c r="B330" s="16" t="s">
        <v>11</v>
      </c>
      <c r="C330" s="17" t="s">
        <v>405</v>
      </c>
      <c r="D330" s="17" t="s">
        <v>435</v>
      </c>
      <c r="E330" s="17" t="s">
        <v>14</v>
      </c>
    </row>
    <row r="331" spans="1:5" x14ac:dyDescent="0.25">
      <c r="A331" s="19"/>
      <c r="B331" s="20" t="s">
        <v>15</v>
      </c>
      <c r="C331" s="21">
        <v>7.0455944701265816E-2</v>
      </c>
      <c r="D331" s="21">
        <v>9.207605738155844E-2</v>
      </c>
      <c r="E331" s="22"/>
    </row>
    <row r="332" spans="1:5" x14ac:dyDescent="0.25">
      <c r="A332" s="8" t="s">
        <v>22</v>
      </c>
      <c r="B332" s="16" t="s">
        <v>11</v>
      </c>
      <c r="C332" s="17" t="s">
        <v>148</v>
      </c>
      <c r="D332" s="17" t="s">
        <v>149</v>
      </c>
      <c r="E332" s="17" t="s">
        <v>14</v>
      </c>
    </row>
    <row r="333" spans="1:5" x14ac:dyDescent="0.25">
      <c r="A333" s="19"/>
      <c r="B333" s="20" t="s">
        <v>15</v>
      </c>
      <c r="C333" s="21">
        <v>0.53675078348145733</v>
      </c>
      <c r="D333" s="21">
        <v>0.14482330262176579</v>
      </c>
      <c r="E333" s="22"/>
    </row>
    <row r="334" spans="1:5" ht="36" customHeight="1" x14ac:dyDescent="0.25">
      <c r="A334" s="90" t="s">
        <v>25</v>
      </c>
      <c r="B334" s="90"/>
      <c r="C334" s="90"/>
      <c r="D334" s="90"/>
      <c r="E334" s="90"/>
    </row>
    <row r="335" spans="1:5" x14ac:dyDescent="0.25">
      <c r="A335" s="5" t="s">
        <v>26</v>
      </c>
    </row>
    <row r="336" spans="1:5" x14ac:dyDescent="0.25">
      <c r="A336" s="5" t="s">
        <v>423</v>
      </c>
    </row>
    <row r="337" spans="1:5" x14ac:dyDescent="0.25">
      <c r="A337" s="5" t="s">
        <v>436</v>
      </c>
    </row>
    <row r="338" spans="1:5" x14ac:dyDescent="0.25">
      <c r="A338" s="5" t="s">
        <v>150</v>
      </c>
    </row>
    <row r="339" spans="1:5" ht="27" customHeight="1" x14ac:dyDescent="0.25">
      <c r="A339" s="112" t="s">
        <v>30</v>
      </c>
      <c r="B339" s="112"/>
      <c r="C339" s="112"/>
      <c r="D339" s="112"/>
      <c r="E339" s="112"/>
    </row>
    <row r="340" spans="1:5" x14ac:dyDescent="0.25">
      <c r="A340" s="114" t="s">
        <v>31</v>
      </c>
      <c r="B340" s="115"/>
      <c r="C340" s="115"/>
      <c r="D340" s="116"/>
      <c r="E340" s="38" t="b">
        <v>1</v>
      </c>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24">
        <v>43910</v>
      </c>
      <c r="C343" s="24">
        <v>45077</v>
      </c>
      <c r="D343" s="25">
        <v>0.17340416066301764</v>
      </c>
      <c r="E343" s="32">
        <v>4</v>
      </c>
    </row>
    <row r="344" spans="1:5" x14ac:dyDescent="0.25">
      <c r="A344" s="31" t="s">
        <v>37</v>
      </c>
      <c r="B344" s="24">
        <v>43910</v>
      </c>
      <c r="C344" s="24">
        <v>45044</v>
      </c>
      <c r="D344" s="25">
        <v>0.17411940073386972</v>
      </c>
      <c r="E344" s="32">
        <v>4</v>
      </c>
    </row>
    <row r="345" spans="1:5" x14ac:dyDescent="0.25">
      <c r="A345" s="23" t="s">
        <v>38</v>
      </c>
      <c r="B345" s="24">
        <v>43910</v>
      </c>
      <c r="C345" s="24">
        <v>45016</v>
      </c>
      <c r="D345" s="25">
        <v>0.17535693881362138</v>
      </c>
      <c r="E345" s="32">
        <v>4</v>
      </c>
    </row>
    <row r="346" spans="1:5" x14ac:dyDescent="0.25">
      <c r="A346" s="23" t="s">
        <v>39</v>
      </c>
      <c r="B346" s="24">
        <v>43910</v>
      </c>
      <c r="C346" s="24">
        <v>44985</v>
      </c>
      <c r="D346" s="25">
        <v>0.175645736569224</v>
      </c>
      <c r="E346" s="32">
        <v>4</v>
      </c>
    </row>
    <row r="347" spans="1:5" x14ac:dyDescent="0.25">
      <c r="A347" s="23" t="s">
        <v>40</v>
      </c>
      <c r="B347" s="24">
        <v>43910</v>
      </c>
      <c r="C347" s="24">
        <v>44957</v>
      </c>
      <c r="D347" s="25">
        <v>0.17666931468596081</v>
      </c>
      <c r="E347" s="32">
        <v>4</v>
      </c>
    </row>
    <row r="349" spans="1:5" x14ac:dyDescent="0.25">
      <c r="A349" s="102" t="s">
        <v>162</v>
      </c>
      <c r="B349" s="103"/>
      <c r="C349" s="103"/>
      <c r="D349" s="103"/>
      <c r="E349" s="103"/>
    </row>
    <row r="350" spans="1:5" x14ac:dyDescent="0.25">
      <c r="A350" s="1" t="s">
        <v>2</v>
      </c>
      <c r="B350" s="2"/>
      <c r="C350" s="107" t="s">
        <v>3</v>
      </c>
      <c r="D350" s="107" t="s">
        <v>4</v>
      </c>
      <c r="E350" s="107"/>
    </row>
    <row r="351" spans="1:5" x14ac:dyDescent="0.25">
      <c r="A351" s="3" t="s">
        <v>5</v>
      </c>
      <c r="B351" s="4"/>
      <c r="C351" s="108"/>
      <c r="D351" s="108"/>
      <c r="E351" s="108"/>
    </row>
    <row r="352" spans="1:5" x14ac:dyDescent="0.25">
      <c r="A352" s="6" t="s">
        <v>6</v>
      </c>
      <c r="B352" s="7"/>
      <c r="C352" s="109"/>
      <c r="D352" s="109"/>
      <c r="E352" s="109"/>
    </row>
    <row r="353" spans="1:7" x14ac:dyDescent="0.25">
      <c r="A353" s="8" t="s">
        <v>7</v>
      </c>
      <c r="B353" s="9" t="s">
        <v>8</v>
      </c>
      <c r="C353" s="10"/>
      <c r="D353" s="11"/>
      <c r="E353" s="11"/>
    </row>
    <row r="354" spans="1:7" x14ac:dyDescent="0.25">
      <c r="A354" s="12"/>
      <c r="B354" s="13" t="s">
        <v>9</v>
      </c>
      <c r="C354" s="14"/>
      <c r="D354" s="15"/>
      <c r="E354" s="15"/>
    </row>
    <row r="355" spans="1:7" x14ac:dyDescent="0.25">
      <c r="A355" s="8" t="s">
        <v>10</v>
      </c>
      <c r="B355" s="16" t="s">
        <v>11</v>
      </c>
      <c r="C355" s="17" t="s">
        <v>152</v>
      </c>
      <c r="D355" s="18" t="s">
        <v>153</v>
      </c>
      <c r="E355" s="17" t="s">
        <v>14</v>
      </c>
    </row>
    <row r="356" spans="1:7" x14ac:dyDescent="0.25">
      <c r="A356" s="19"/>
      <c r="B356" s="20" t="s">
        <v>15</v>
      </c>
      <c r="C356" s="21">
        <v>-0.62409284327460379</v>
      </c>
      <c r="D356" s="21">
        <v>-0.24116785934272755</v>
      </c>
      <c r="E356" s="22"/>
    </row>
    <row r="357" spans="1:7" x14ac:dyDescent="0.25">
      <c r="A357" s="8" t="s">
        <v>16</v>
      </c>
      <c r="B357" s="16" t="s">
        <v>11</v>
      </c>
      <c r="C357" s="17" t="s">
        <v>154</v>
      </c>
      <c r="D357" s="17" t="s">
        <v>155</v>
      </c>
      <c r="E357" s="17" t="s">
        <v>14</v>
      </c>
    </row>
    <row r="358" spans="1:7" x14ac:dyDescent="0.25">
      <c r="A358" s="19"/>
      <c r="B358" s="20" t="s">
        <v>15</v>
      </c>
      <c r="C358" s="21">
        <v>-0.16338537083643567</v>
      </c>
      <c r="D358" s="21">
        <v>-5.4926864259024044E-2</v>
      </c>
      <c r="E358" s="22"/>
    </row>
    <row r="359" spans="1:7" x14ac:dyDescent="0.25">
      <c r="A359" s="8" t="s">
        <v>19</v>
      </c>
      <c r="B359" s="16" t="s">
        <v>11</v>
      </c>
      <c r="C359" s="17" t="s">
        <v>437</v>
      </c>
      <c r="D359" s="17" t="s">
        <v>361</v>
      </c>
      <c r="E359" s="17" t="s">
        <v>14</v>
      </c>
      <c r="F359" s="33">
        <f>(9750-9830)/9830</f>
        <v>-8.1383519837232958E-3</v>
      </c>
      <c r="G359" s="33">
        <f>(10220-10260)/10260</f>
        <v>-3.8986354775828458E-3</v>
      </c>
    </row>
    <row r="360" spans="1:7" x14ac:dyDescent="0.25">
      <c r="A360" s="19"/>
      <c r="B360" s="20" t="s">
        <v>15</v>
      </c>
      <c r="C360" s="21">
        <v>-2.4892938467925729E-2</v>
      </c>
      <c r="D360" s="21">
        <v>7.343692287589576E-3</v>
      </c>
      <c r="E360" s="22"/>
    </row>
    <row r="361" spans="1:7" x14ac:dyDescent="0.25">
      <c r="A361" s="8" t="s">
        <v>22</v>
      </c>
      <c r="B361" s="16" t="s">
        <v>11</v>
      </c>
      <c r="C361" s="17" t="s">
        <v>158</v>
      </c>
      <c r="D361" s="17" t="s">
        <v>362</v>
      </c>
      <c r="E361" s="17" t="s">
        <v>14</v>
      </c>
    </row>
    <row r="362" spans="1:7" x14ac:dyDescent="0.25">
      <c r="A362" s="19"/>
      <c r="B362" s="20" t="s">
        <v>15</v>
      </c>
      <c r="C362" s="21">
        <v>0.22688072543591775</v>
      </c>
      <c r="D362" s="21">
        <v>4.9716160016590738E-2</v>
      </c>
      <c r="E362" s="22"/>
    </row>
    <row r="363" spans="1:7" ht="34.5" customHeight="1" x14ac:dyDescent="0.25">
      <c r="A363" s="90" t="s">
        <v>25</v>
      </c>
      <c r="B363" s="90"/>
      <c r="C363" s="90"/>
      <c r="D363" s="90"/>
      <c r="E363" s="90"/>
    </row>
    <row r="364" spans="1:7" x14ac:dyDescent="0.25">
      <c r="A364" s="5" t="s">
        <v>26</v>
      </c>
    </row>
    <row r="365" spans="1:7" x14ac:dyDescent="0.25">
      <c r="A365" s="5" t="s">
        <v>49</v>
      </c>
    </row>
    <row r="366" spans="1:7" x14ac:dyDescent="0.25">
      <c r="A366" s="5" t="s">
        <v>363</v>
      </c>
    </row>
    <row r="367" spans="1:7" x14ac:dyDescent="0.25">
      <c r="A367" s="5" t="s">
        <v>333</v>
      </c>
    </row>
    <row r="368" spans="1:7" ht="27.75" customHeight="1" x14ac:dyDescent="0.25">
      <c r="A368" s="112" t="s">
        <v>30</v>
      </c>
      <c r="B368" s="112"/>
      <c r="C368" s="112"/>
      <c r="D368" s="112"/>
      <c r="E368" s="112"/>
    </row>
    <row r="369" spans="1:5" x14ac:dyDescent="0.25">
      <c r="A369" s="91" t="s">
        <v>31</v>
      </c>
      <c r="B369" s="92"/>
      <c r="C369" s="92"/>
      <c r="D369" s="93"/>
      <c r="E369" s="28" t="b">
        <v>1</v>
      </c>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24">
        <v>43245</v>
      </c>
      <c r="C372" s="24">
        <v>45072</v>
      </c>
      <c r="D372" s="25">
        <v>8.3045473648020285E-2</v>
      </c>
      <c r="E372" s="32">
        <v>3</v>
      </c>
    </row>
    <row r="373" spans="1:5" x14ac:dyDescent="0.25">
      <c r="A373" s="31" t="s">
        <v>37</v>
      </c>
      <c r="B373" s="24">
        <v>43217</v>
      </c>
      <c r="C373" s="24">
        <v>45044</v>
      </c>
      <c r="D373" s="25">
        <v>8.3044517901890227E-2</v>
      </c>
      <c r="E373" s="32">
        <v>3</v>
      </c>
    </row>
    <row r="374" spans="1:5" x14ac:dyDescent="0.25">
      <c r="A374" s="23" t="s">
        <v>38</v>
      </c>
      <c r="B374" s="24">
        <v>43193</v>
      </c>
      <c r="C374" s="24">
        <v>45016</v>
      </c>
      <c r="D374" s="25">
        <v>8.3078185115603165E-2</v>
      </c>
      <c r="E374" s="32">
        <v>3</v>
      </c>
    </row>
    <row r="375" spans="1:5" x14ac:dyDescent="0.25">
      <c r="A375" s="23" t="s">
        <v>39</v>
      </c>
      <c r="B375" s="24">
        <v>43154</v>
      </c>
      <c r="C375" s="24">
        <v>44981</v>
      </c>
      <c r="D375" s="25">
        <v>8.3080065106412873E-2</v>
      </c>
      <c r="E375" s="32">
        <v>3</v>
      </c>
    </row>
    <row r="376" spans="1:5" x14ac:dyDescent="0.25">
      <c r="A376" s="23" t="s">
        <v>40</v>
      </c>
      <c r="B376" s="24">
        <v>43126</v>
      </c>
      <c r="C376" s="24">
        <v>44953</v>
      </c>
      <c r="D376" s="25">
        <v>8.3123806841202658E-2</v>
      </c>
      <c r="E376" s="32">
        <v>3</v>
      </c>
    </row>
    <row r="378" spans="1:5" x14ac:dyDescent="0.25">
      <c r="A378" s="102" t="s">
        <v>171</v>
      </c>
      <c r="B378" s="103"/>
      <c r="C378" s="103"/>
      <c r="D378" s="103"/>
      <c r="E378" s="103"/>
    </row>
    <row r="379" spans="1:5" x14ac:dyDescent="0.25">
      <c r="A379" s="1" t="s">
        <v>2</v>
      </c>
      <c r="B379" s="2"/>
      <c r="C379" s="107" t="s">
        <v>3</v>
      </c>
      <c r="D379" s="107" t="s">
        <v>4</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8</v>
      </c>
      <c r="C382" s="10"/>
      <c r="D382" s="11"/>
      <c r="E382" s="11"/>
    </row>
    <row r="383" spans="1:5" x14ac:dyDescent="0.25">
      <c r="A383" s="12"/>
      <c r="B383" s="13" t="s">
        <v>9</v>
      </c>
      <c r="C383" s="14"/>
      <c r="D383" s="15"/>
      <c r="E383" s="15"/>
    </row>
    <row r="384" spans="1:5" x14ac:dyDescent="0.25">
      <c r="A384" s="8" t="s">
        <v>10</v>
      </c>
      <c r="B384" s="16" t="s">
        <v>11</v>
      </c>
      <c r="C384" s="17" t="s">
        <v>438</v>
      </c>
      <c r="D384" s="18" t="s">
        <v>164</v>
      </c>
      <c r="E384" s="17" t="s">
        <v>14</v>
      </c>
    </row>
    <row r="385" spans="1:7" x14ac:dyDescent="0.25">
      <c r="A385" s="19"/>
      <c r="B385" s="20" t="s">
        <v>15</v>
      </c>
      <c r="C385" s="21">
        <v>-0.76156670146642169</v>
      </c>
      <c r="D385" s="21">
        <v>-0.35387067119941595</v>
      </c>
      <c r="E385" s="22"/>
    </row>
    <row r="386" spans="1:7" x14ac:dyDescent="0.25">
      <c r="A386" s="8" t="s">
        <v>16</v>
      </c>
      <c r="B386" s="16" t="s">
        <v>11</v>
      </c>
      <c r="C386" s="17" t="s">
        <v>165</v>
      </c>
      <c r="D386" s="17" t="s">
        <v>166</v>
      </c>
      <c r="E386" s="17" t="s">
        <v>14</v>
      </c>
    </row>
    <row r="387" spans="1:7" x14ac:dyDescent="0.25">
      <c r="A387" s="19"/>
      <c r="B387" s="20" t="s">
        <v>15</v>
      </c>
      <c r="C387" s="21">
        <v>-0.25788074385122972</v>
      </c>
      <c r="D387" s="21">
        <v>-0.1037057625357376</v>
      </c>
      <c r="E387" s="22"/>
    </row>
    <row r="388" spans="1:7" x14ac:dyDescent="0.25">
      <c r="A388" s="8" t="s">
        <v>19</v>
      </c>
      <c r="B388" s="16" t="s">
        <v>11</v>
      </c>
      <c r="C388" s="17" t="s">
        <v>300</v>
      </c>
      <c r="D388" s="17" t="s">
        <v>364</v>
      </c>
      <c r="E388" s="17" t="s">
        <v>14</v>
      </c>
      <c r="F388" s="33">
        <f>(10040-10210)/10210</f>
        <v>-1.6650342801175319E-2</v>
      </c>
      <c r="G388" s="33">
        <f>(11030-11060)/11060</f>
        <v>-2.7124773960216998E-3</v>
      </c>
    </row>
    <row r="389" spans="1:7" x14ac:dyDescent="0.25">
      <c r="A389" s="19"/>
      <c r="B389" s="20" t="s">
        <v>15</v>
      </c>
      <c r="C389" s="21">
        <v>4.2800841514727406E-3</v>
      </c>
      <c r="D389" s="21">
        <v>3.3266637895635665E-2</v>
      </c>
      <c r="E389" s="22"/>
    </row>
    <row r="390" spans="1:7" x14ac:dyDescent="0.25">
      <c r="A390" s="8" t="s">
        <v>22</v>
      </c>
      <c r="B390" s="16" t="s">
        <v>11</v>
      </c>
      <c r="C390" s="17" t="s">
        <v>169</v>
      </c>
      <c r="D390" s="17" t="s">
        <v>365</v>
      </c>
      <c r="E390" s="17" t="s">
        <v>14</v>
      </c>
    </row>
    <row r="391" spans="1:7" x14ac:dyDescent="0.25">
      <c r="A391" s="19"/>
      <c r="B391" s="20" t="s">
        <v>15</v>
      </c>
      <c r="C391" s="21">
        <v>0.46172516556291399</v>
      </c>
      <c r="D391" s="21">
        <v>0.14466023392912475</v>
      </c>
      <c r="E391" s="22"/>
    </row>
    <row r="392" spans="1:7" ht="36" customHeight="1" x14ac:dyDescent="0.25">
      <c r="A392" s="90" t="s">
        <v>25</v>
      </c>
      <c r="B392" s="90"/>
      <c r="C392" s="90"/>
      <c r="D392" s="90"/>
      <c r="E392" s="90"/>
    </row>
    <row r="393" spans="1:7" x14ac:dyDescent="0.25">
      <c r="A393" s="5" t="s">
        <v>26</v>
      </c>
    </row>
    <row r="394" spans="1:7" x14ac:dyDescent="0.25">
      <c r="A394" s="5" t="s">
        <v>49</v>
      </c>
    </row>
    <row r="395" spans="1:7" x14ac:dyDescent="0.25">
      <c r="A395" s="5" t="s">
        <v>366</v>
      </c>
    </row>
    <row r="396" spans="1:7" x14ac:dyDescent="0.25">
      <c r="A396" s="5" t="s">
        <v>333</v>
      </c>
    </row>
    <row r="397" spans="1:7" x14ac:dyDescent="0.25">
      <c r="A397" s="5" t="s">
        <v>51</v>
      </c>
    </row>
    <row r="398" spans="1:7" x14ac:dyDescent="0.25">
      <c r="A398" s="91" t="s">
        <v>31</v>
      </c>
      <c r="B398" s="92"/>
      <c r="C398" s="92"/>
      <c r="D398" s="93"/>
      <c r="E398" s="28" t="b">
        <v>1</v>
      </c>
    </row>
    <row r="399" spans="1:7" x14ac:dyDescent="0.25">
      <c r="A399" s="94" t="s">
        <v>32</v>
      </c>
      <c r="B399" s="94"/>
      <c r="C399" s="94"/>
      <c r="D399" s="94"/>
      <c r="E399" s="94"/>
    </row>
    <row r="400" spans="1:7" x14ac:dyDescent="0.25">
      <c r="A400" s="29" t="s">
        <v>33</v>
      </c>
      <c r="B400" s="29" t="s">
        <v>34</v>
      </c>
      <c r="C400" s="29" t="s">
        <v>35</v>
      </c>
      <c r="D400" s="30" t="s">
        <v>0</v>
      </c>
      <c r="E400" s="30" t="s">
        <v>1</v>
      </c>
    </row>
    <row r="401" spans="1:5" x14ac:dyDescent="0.25">
      <c r="A401" s="31" t="s">
        <v>36</v>
      </c>
      <c r="B401" s="24">
        <v>43249</v>
      </c>
      <c r="C401" s="24">
        <v>45076</v>
      </c>
      <c r="D401" s="25">
        <v>0.15290059356953334</v>
      </c>
      <c r="E401" s="32">
        <v>4</v>
      </c>
    </row>
    <row r="402" spans="1:5" x14ac:dyDescent="0.25">
      <c r="A402" s="31" t="s">
        <v>37</v>
      </c>
      <c r="B402" s="24">
        <v>43214</v>
      </c>
      <c r="C402" s="24">
        <v>45041</v>
      </c>
      <c r="D402" s="25">
        <v>0.15332848301638641</v>
      </c>
      <c r="E402" s="32">
        <v>4</v>
      </c>
    </row>
    <row r="403" spans="1:5" x14ac:dyDescent="0.25">
      <c r="A403" s="23" t="s">
        <v>38</v>
      </c>
      <c r="B403" s="24">
        <v>43186</v>
      </c>
      <c r="C403" s="24">
        <v>45013</v>
      </c>
      <c r="D403" s="25">
        <v>0.15322476428801929</v>
      </c>
      <c r="E403" s="32">
        <v>4</v>
      </c>
    </row>
    <row r="404" spans="1:5" x14ac:dyDescent="0.25">
      <c r="A404" s="23" t="s">
        <v>39</v>
      </c>
      <c r="B404" s="24">
        <v>43158</v>
      </c>
      <c r="C404" s="24">
        <v>44985</v>
      </c>
      <c r="D404" s="25">
        <v>0.15343625511870559</v>
      </c>
      <c r="E404" s="32">
        <v>4</v>
      </c>
    </row>
    <row r="405" spans="1:5" x14ac:dyDescent="0.25">
      <c r="A405" s="23" t="s">
        <v>40</v>
      </c>
      <c r="B405" s="24">
        <v>43130</v>
      </c>
      <c r="C405" s="24">
        <v>44957</v>
      </c>
      <c r="D405" s="25">
        <v>0.15438641306227471</v>
      </c>
      <c r="E405" s="32">
        <v>4</v>
      </c>
    </row>
    <row r="407" spans="1:5" x14ac:dyDescent="0.25">
      <c r="A407" s="102" t="s">
        <v>180</v>
      </c>
      <c r="B407" s="103"/>
      <c r="C407" s="103"/>
      <c r="D407" s="103"/>
      <c r="E407" s="103"/>
    </row>
    <row r="408" spans="1:5" x14ac:dyDescent="0.25">
      <c r="A408" s="1" t="s">
        <v>2</v>
      </c>
      <c r="B408" s="2"/>
      <c r="C408" s="107" t="s">
        <v>3</v>
      </c>
      <c r="D408" s="107" t="s">
        <v>4</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8</v>
      </c>
      <c r="C411" s="10"/>
      <c r="D411" s="11"/>
      <c r="E411" s="11"/>
    </row>
    <row r="412" spans="1:5" x14ac:dyDescent="0.25">
      <c r="A412" s="12"/>
      <c r="B412" s="13" t="s">
        <v>9</v>
      </c>
      <c r="C412" s="14"/>
      <c r="D412" s="15"/>
      <c r="E412" s="15"/>
    </row>
    <row r="413" spans="1:5" x14ac:dyDescent="0.25">
      <c r="A413" s="8" t="s">
        <v>10</v>
      </c>
      <c r="B413" s="16" t="s">
        <v>11</v>
      </c>
      <c r="C413" s="17" t="s">
        <v>367</v>
      </c>
      <c r="D413" s="18" t="s">
        <v>173</v>
      </c>
      <c r="E413" s="17" t="s">
        <v>14</v>
      </c>
    </row>
    <row r="414" spans="1:5" x14ac:dyDescent="0.25">
      <c r="A414" s="19"/>
      <c r="B414" s="20" t="s">
        <v>15</v>
      </c>
      <c r="C414" s="21">
        <v>-0.74392071527027526</v>
      </c>
      <c r="D414" s="21">
        <v>-0.3372104352456825</v>
      </c>
      <c r="E414" s="22"/>
    </row>
    <row r="415" spans="1:5" x14ac:dyDescent="0.25">
      <c r="A415" s="8" t="s">
        <v>16</v>
      </c>
      <c r="B415" s="16" t="s">
        <v>11</v>
      </c>
      <c r="C415" s="17" t="s">
        <v>80</v>
      </c>
      <c r="D415" s="17" t="s">
        <v>67</v>
      </c>
      <c r="E415" s="17" t="s">
        <v>14</v>
      </c>
    </row>
    <row r="416" spans="1:5" x14ac:dyDescent="0.25">
      <c r="A416" s="19"/>
      <c r="B416" s="20" t="s">
        <v>15</v>
      </c>
      <c r="C416" s="21">
        <v>-0.245335006663705</v>
      </c>
      <c r="D416" s="21">
        <v>-9.3654023087861415E-2</v>
      </c>
      <c r="E416" s="22"/>
    </row>
    <row r="417" spans="1:5" x14ac:dyDescent="0.25">
      <c r="A417" s="8" t="s">
        <v>19</v>
      </c>
      <c r="B417" s="16" t="s">
        <v>11</v>
      </c>
      <c r="C417" s="17" t="s">
        <v>439</v>
      </c>
      <c r="D417" s="17" t="s">
        <v>369</v>
      </c>
      <c r="E417" s="17" t="s">
        <v>14</v>
      </c>
    </row>
    <row r="418" spans="1:5" x14ac:dyDescent="0.25">
      <c r="A418" s="19"/>
      <c r="B418" s="20" t="s">
        <v>15</v>
      </c>
      <c r="C418" s="21">
        <v>1.5399943036171759E-2</v>
      </c>
      <c r="D418" s="21">
        <v>3.6142337957007165E-2</v>
      </c>
      <c r="E418" s="22"/>
    </row>
    <row r="419" spans="1:5" x14ac:dyDescent="0.25">
      <c r="A419" s="8" t="s">
        <v>22</v>
      </c>
      <c r="B419" s="16" t="s">
        <v>11</v>
      </c>
      <c r="C419" s="17" t="s">
        <v>176</v>
      </c>
      <c r="D419" s="17" t="s">
        <v>111</v>
      </c>
      <c r="E419" s="17" t="s">
        <v>14</v>
      </c>
    </row>
    <row r="420" spans="1:5" x14ac:dyDescent="0.25">
      <c r="A420" s="19"/>
      <c r="B420" s="20" t="s">
        <v>15</v>
      </c>
      <c r="C420" s="21">
        <v>0.44704777872965362</v>
      </c>
      <c r="D420" s="21">
        <v>0.14538954911026725</v>
      </c>
      <c r="E420" s="22"/>
    </row>
    <row r="421" spans="1:5" ht="39" customHeight="1" x14ac:dyDescent="0.25">
      <c r="A421" s="90" t="s">
        <v>25</v>
      </c>
      <c r="B421" s="90"/>
      <c r="C421" s="90"/>
      <c r="D421" s="90"/>
      <c r="E421" s="90"/>
    </row>
    <row r="422" spans="1:5" x14ac:dyDescent="0.25">
      <c r="A422" s="5" t="s">
        <v>26</v>
      </c>
    </row>
    <row r="423" spans="1:5" x14ac:dyDescent="0.25">
      <c r="A423" s="5" t="s">
        <v>49</v>
      </c>
    </row>
    <row r="424" spans="1:5" x14ac:dyDescent="0.25">
      <c r="A424" s="5" t="s">
        <v>233</v>
      </c>
    </row>
    <row r="425" spans="1:5" x14ac:dyDescent="0.25">
      <c r="A425" s="5" t="s">
        <v>333</v>
      </c>
    </row>
    <row r="426" spans="1:5" ht="15" customHeight="1" x14ac:dyDescent="0.25">
      <c r="A426" s="5" t="s">
        <v>51</v>
      </c>
    </row>
    <row r="427" spans="1:5" x14ac:dyDescent="0.25">
      <c r="A427" s="91" t="s">
        <v>31</v>
      </c>
      <c r="B427" s="92"/>
      <c r="C427" s="92"/>
      <c r="D427" s="93"/>
      <c r="E427" s="28" t="b">
        <v>1</v>
      </c>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24">
        <v>43249</v>
      </c>
      <c r="C430" s="24">
        <v>45076</v>
      </c>
      <c r="D430" s="25">
        <v>0.14561114866984035</v>
      </c>
      <c r="E430" s="32">
        <v>4</v>
      </c>
    </row>
    <row r="431" spans="1:5" x14ac:dyDescent="0.25">
      <c r="A431" s="31" t="s">
        <v>37</v>
      </c>
      <c r="B431" s="24">
        <v>43214</v>
      </c>
      <c r="C431" s="24">
        <v>45041</v>
      </c>
      <c r="D431" s="25">
        <v>0.14606734896282564</v>
      </c>
      <c r="E431" s="32">
        <v>4</v>
      </c>
    </row>
    <row r="432" spans="1:5" x14ac:dyDescent="0.25">
      <c r="A432" s="23" t="s">
        <v>38</v>
      </c>
      <c r="B432" s="24">
        <v>43186</v>
      </c>
      <c r="C432" s="24">
        <v>45013</v>
      </c>
      <c r="D432" s="25">
        <v>0.14597821517035178</v>
      </c>
      <c r="E432" s="32">
        <v>4</v>
      </c>
    </row>
    <row r="433" spans="1:7" x14ac:dyDescent="0.25">
      <c r="A433" s="23" t="s">
        <v>39</v>
      </c>
      <c r="B433" s="24">
        <v>43158</v>
      </c>
      <c r="C433" s="24">
        <v>44985</v>
      </c>
      <c r="D433" s="25">
        <v>0.14627557576239927</v>
      </c>
      <c r="E433" s="32">
        <v>4</v>
      </c>
    </row>
    <row r="434" spans="1:7" x14ac:dyDescent="0.25">
      <c r="A434" s="23" t="s">
        <v>40</v>
      </c>
      <c r="B434" s="24">
        <v>43130</v>
      </c>
      <c r="C434" s="24">
        <v>44957</v>
      </c>
      <c r="D434" s="25">
        <v>0.14731431464430364</v>
      </c>
      <c r="E434" s="32">
        <v>4</v>
      </c>
    </row>
    <row r="436" spans="1:7" x14ac:dyDescent="0.25">
      <c r="A436" s="102" t="s">
        <v>189</v>
      </c>
      <c r="B436" s="103"/>
      <c r="C436" s="103"/>
      <c r="D436" s="103"/>
      <c r="E436" s="103"/>
    </row>
    <row r="437" spans="1:7" x14ac:dyDescent="0.25">
      <c r="A437" s="1" t="s">
        <v>128</v>
      </c>
      <c r="B437" s="2"/>
      <c r="C437" s="107" t="s">
        <v>3</v>
      </c>
      <c r="D437" s="107" t="s">
        <v>129</v>
      </c>
      <c r="E437" s="107"/>
    </row>
    <row r="438" spans="1:7" x14ac:dyDescent="0.25">
      <c r="A438" s="3" t="s">
        <v>5</v>
      </c>
      <c r="B438" s="4"/>
      <c r="C438" s="108"/>
      <c r="D438" s="108"/>
      <c r="E438" s="108"/>
    </row>
    <row r="439" spans="1:7" x14ac:dyDescent="0.25">
      <c r="A439" s="6" t="s">
        <v>6</v>
      </c>
      <c r="B439" s="7"/>
      <c r="C439" s="109"/>
      <c r="D439" s="109"/>
      <c r="E439" s="109"/>
    </row>
    <row r="440" spans="1:7" x14ac:dyDescent="0.25">
      <c r="A440" s="8" t="s">
        <v>7</v>
      </c>
      <c r="B440" s="9" t="s">
        <v>130</v>
      </c>
      <c r="C440" s="10"/>
      <c r="D440" s="11"/>
      <c r="E440" s="11"/>
    </row>
    <row r="441" spans="1:7" x14ac:dyDescent="0.25">
      <c r="A441" s="12"/>
      <c r="B441" s="13" t="s">
        <v>9</v>
      </c>
      <c r="C441" s="14"/>
      <c r="D441" s="15"/>
      <c r="E441" s="15"/>
    </row>
    <row r="442" spans="1:7" x14ac:dyDescent="0.25">
      <c r="A442" s="8" t="s">
        <v>10</v>
      </c>
      <c r="B442" s="16" t="s">
        <v>11</v>
      </c>
      <c r="C442" s="17" t="s">
        <v>440</v>
      </c>
      <c r="D442" s="18" t="s">
        <v>182</v>
      </c>
      <c r="E442" s="17" t="s">
        <v>14</v>
      </c>
    </row>
    <row r="443" spans="1:7" x14ac:dyDescent="0.25">
      <c r="A443" s="19"/>
      <c r="B443" s="20" t="s">
        <v>15</v>
      </c>
      <c r="C443" s="21">
        <v>-0.50651141369565389</v>
      </c>
      <c r="D443" s="21">
        <v>-0.24119630249084234</v>
      </c>
      <c r="E443" s="22"/>
    </row>
    <row r="444" spans="1:7" x14ac:dyDescent="0.25">
      <c r="A444" s="8" t="s">
        <v>16</v>
      </c>
      <c r="B444" s="16" t="s">
        <v>11</v>
      </c>
      <c r="C444" s="17" t="s">
        <v>145</v>
      </c>
      <c r="D444" s="17" t="s">
        <v>183</v>
      </c>
      <c r="E444" s="17" t="s">
        <v>14</v>
      </c>
    </row>
    <row r="445" spans="1:7" x14ac:dyDescent="0.25">
      <c r="A445" s="19"/>
      <c r="B445" s="20" t="s">
        <v>15</v>
      </c>
      <c r="C445" s="21">
        <v>-0.18910846568725681</v>
      </c>
      <c r="D445" s="21">
        <v>-0.12340681636825479</v>
      </c>
      <c r="E445" s="22"/>
    </row>
    <row r="446" spans="1:7" x14ac:dyDescent="0.25">
      <c r="A446" s="8" t="s">
        <v>19</v>
      </c>
      <c r="B446" s="16" t="s">
        <v>11</v>
      </c>
      <c r="C446" s="17" t="s">
        <v>373</v>
      </c>
      <c r="D446" s="17" t="s">
        <v>156</v>
      </c>
      <c r="E446" s="17" t="s">
        <v>14</v>
      </c>
      <c r="F446" s="33">
        <f>(9320-9490)/9490</f>
        <v>-1.7913593256059009E-2</v>
      </c>
      <c r="G446" s="33">
        <f>(9850-9900)/9900</f>
        <v>-5.0505050505050509E-3</v>
      </c>
    </row>
    <row r="447" spans="1:7" x14ac:dyDescent="0.25">
      <c r="A447" s="19"/>
      <c r="B447" s="20" t="s">
        <v>15</v>
      </c>
      <c r="C447" s="21">
        <v>-6.8077508674930676E-2</v>
      </c>
      <c r="D447" s="21">
        <v>-7.5833554466628872E-3</v>
      </c>
      <c r="E447" s="22"/>
    </row>
    <row r="448" spans="1:7" x14ac:dyDescent="0.25">
      <c r="A448" s="8" t="s">
        <v>22</v>
      </c>
      <c r="B448" s="16" t="s">
        <v>11</v>
      </c>
      <c r="C448" s="17" t="s">
        <v>186</v>
      </c>
      <c r="D448" s="17" t="s">
        <v>187</v>
      </c>
      <c r="E448" s="17" t="s">
        <v>14</v>
      </c>
    </row>
    <row r="449" spans="1:5" x14ac:dyDescent="0.25">
      <c r="A449" s="19"/>
      <c r="B449" s="20" t="s">
        <v>15</v>
      </c>
      <c r="C449" s="21">
        <v>0.13534558449906609</v>
      </c>
      <c r="D449" s="21">
        <v>7.8925779700995236E-2</v>
      </c>
      <c r="E449" s="22"/>
    </row>
    <row r="450" spans="1:5" ht="35.25" customHeight="1" x14ac:dyDescent="0.25">
      <c r="A450" s="90" t="s">
        <v>25</v>
      </c>
      <c r="B450" s="90"/>
      <c r="C450" s="90"/>
      <c r="D450" s="90"/>
      <c r="E450" s="90"/>
    </row>
    <row r="451" spans="1:5" x14ac:dyDescent="0.25">
      <c r="A451" s="5" t="s">
        <v>26</v>
      </c>
    </row>
    <row r="452" spans="1:5" x14ac:dyDescent="0.25">
      <c r="A452" s="5" t="s">
        <v>138</v>
      </c>
    </row>
    <row r="453" spans="1:5" x14ac:dyDescent="0.25">
      <c r="A453" s="5" t="s">
        <v>441</v>
      </c>
    </row>
    <row r="454" spans="1:5" x14ac:dyDescent="0.25">
      <c r="A454" s="5" t="s">
        <v>140</v>
      </c>
    </row>
    <row r="455" spans="1:5" x14ac:dyDescent="0.25">
      <c r="A455" s="5" t="s">
        <v>51</v>
      </c>
    </row>
    <row r="456" spans="1:5" x14ac:dyDescent="0.25">
      <c r="A456" s="91" t="s">
        <v>31</v>
      </c>
      <c r="B456" s="92"/>
      <c r="C456" s="92"/>
      <c r="D456" s="93"/>
      <c r="E456" s="28" t="b">
        <v>1</v>
      </c>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24">
        <v>43256</v>
      </c>
      <c r="C459" s="24">
        <v>45076</v>
      </c>
      <c r="D459" s="25">
        <v>8.2022763323698886E-2</v>
      </c>
      <c r="E459" s="32">
        <v>3</v>
      </c>
    </row>
    <row r="460" spans="1:5" x14ac:dyDescent="0.25">
      <c r="A460" s="31" t="s">
        <v>37</v>
      </c>
      <c r="B460" s="24">
        <v>43214</v>
      </c>
      <c r="C460" s="24">
        <v>45034</v>
      </c>
      <c r="D460" s="25">
        <v>8.2177010136877018E-2</v>
      </c>
      <c r="E460" s="32">
        <v>3</v>
      </c>
    </row>
    <row r="461" spans="1:5" x14ac:dyDescent="0.25">
      <c r="A461" s="23" t="s">
        <v>38</v>
      </c>
      <c r="B461" s="24">
        <v>43186</v>
      </c>
      <c r="C461" s="24">
        <v>45006</v>
      </c>
      <c r="D461" s="25">
        <v>8.2236501630957443E-2</v>
      </c>
      <c r="E461" s="32">
        <v>3</v>
      </c>
    </row>
    <row r="462" spans="1:5" x14ac:dyDescent="0.25">
      <c r="A462" s="23" t="s">
        <v>39</v>
      </c>
      <c r="B462" s="24">
        <v>43158</v>
      </c>
      <c r="C462" s="24">
        <v>44978</v>
      </c>
      <c r="D462" s="25">
        <v>8.2215823462371676E-2</v>
      </c>
      <c r="E462" s="32">
        <v>3</v>
      </c>
    </row>
    <row r="463" spans="1:5" x14ac:dyDescent="0.25">
      <c r="A463" s="23" t="s">
        <v>40</v>
      </c>
      <c r="B463" s="24">
        <v>43130</v>
      </c>
      <c r="C463" s="24">
        <v>44950</v>
      </c>
      <c r="D463" s="25">
        <v>8.2439317543807109E-2</v>
      </c>
      <c r="E463" s="32">
        <v>3</v>
      </c>
    </row>
    <row r="465" spans="1:7" x14ac:dyDescent="0.25">
      <c r="A465" s="102" t="s">
        <v>200</v>
      </c>
      <c r="B465" s="103"/>
      <c r="C465" s="103"/>
      <c r="D465" s="103"/>
      <c r="E465" s="103"/>
    </row>
    <row r="466" spans="1:7" x14ac:dyDescent="0.25">
      <c r="A466" s="1" t="s">
        <v>74</v>
      </c>
      <c r="B466" s="2"/>
      <c r="C466" s="107" t="s">
        <v>3</v>
      </c>
      <c r="D466" s="107" t="s">
        <v>75</v>
      </c>
      <c r="E466" s="107"/>
    </row>
    <row r="467" spans="1:7" x14ac:dyDescent="0.25">
      <c r="A467" s="3" t="s">
        <v>5</v>
      </c>
      <c r="B467" s="4"/>
      <c r="C467" s="108"/>
      <c r="D467" s="108"/>
      <c r="E467" s="108"/>
    </row>
    <row r="468" spans="1:7" x14ac:dyDescent="0.25">
      <c r="A468" s="6" t="s">
        <v>6</v>
      </c>
      <c r="B468" s="7"/>
      <c r="C468" s="109"/>
      <c r="D468" s="109"/>
      <c r="E468" s="109"/>
    </row>
    <row r="469" spans="1:7" x14ac:dyDescent="0.25">
      <c r="A469" s="8" t="s">
        <v>7</v>
      </c>
      <c r="B469" s="9" t="s">
        <v>76</v>
      </c>
      <c r="C469" s="10"/>
      <c r="D469" s="11"/>
      <c r="E469" s="11"/>
    </row>
    <row r="470" spans="1:7" x14ac:dyDescent="0.25">
      <c r="A470" s="12"/>
      <c r="B470" s="13" t="s">
        <v>9</v>
      </c>
      <c r="C470" s="14"/>
      <c r="D470" s="15"/>
      <c r="E470" s="15"/>
    </row>
    <row r="471" spans="1:7" x14ac:dyDescent="0.25">
      <c r="A471" s="8" t="s">
        <v>10</v>
      </c>
      <c r="B471" s="16" t="s">
        <v>11</v>
      </c>
      <c r="C471" s="17" t="s">
        <v>408</v>
      </c>
      <c r="D471" s="18" t="s">
        <v>372</v>
      </c>
      <c r="E471" s="17" t="s">
        <v>14</v>
      </c>
    </row>
    <row r="472" spans="1:7" x14ac:dyDescent="0.25">
      <c r="A472" s="19"/>
      <c r="B472" s="20" t="s">
        <v>15</v>
      </c>
      <c r="C472" s="21">
        <v>-0.66423480848885175</v>
      </c>
      <c r="D472" s="21">
        <v>-0.2149158454822373</v>
      </c>
      <c r="E472" s="22"/>
    </row>
    <row r="473" spans="1:7" x14ac:dyDescent="0.25">
      <c r="A473" s="8" t="s">
        <v>16</v>
      </c>
      <c r="B473" s="16" t="s">
        <v>11</v>
      </c>
      <c r="C473" s="17" t="s">
        <v>192</v>
      </c>
      <c r="D473" s="17" t="s">
        <v>193</v>
      </c>
      <c r="E473" s="17" t="s">
        <v>14</v>
      </c>
    </row>
    <row r="474" spans="1:7" x14ac:dyDescent="0.25">
      <c r="A474" s="19"/>
      <c r="B474" s="20" t="s">
        <v>15</v>
      </c>
      <c r="C474" s="21">
        <v>-0.2302506228329777</v>
      </c>
      <c r="D474" s="21">
        <v>-4.5361930729109767E-2</v>
      </c>
      <c r="E474" s="22"/>
    </row>
    <row r="475" spans="1:7" x14ac:dyDescent="0.25">
      <c r="A475" s="8" t="s">
        <v>19</v>
      </c>
      <c r="B475" s="16" t="s">
        <v>11</v>
      </c>
      <c r="C475" s="17" t="s">
        <v>442</v>
      </c>
      <c r="D475" s="17" t="s">
        <v>332</v>
      </c>
      <c r="E475" s="17" t="s">
        <v>14</v>
      </c>
      <c r="F475" s="33">
        <f>(9290-9380)/9380</f>
        <v>-9.5948827292110881E-3</v>
      </c>
      <c r="G475" s="33">
        <f>(9880-10060)/10060</f>
        <v>-1.7892644135188866E-2</v>
      </c>
    </row>
    <row r="476" spans="1:7" x14ac:dyDescent="0.25">
      <c r="A476" s="19"/>
      <c r="B476" s="20" t="s">
        <v>15</v>
      </c>
      <c r="C476" s="21">
        <v>-7.1375850747207537E-2</v>
      </c>
      <c r="D476" s="21">
        <v>-2.3616281772351755E-3</v>
      </c>
      <c r="E476" s="22"/>
    </row>
    <row r="477" spans="1:7" x14ac:dyDescent="0.25">
      <c r="A477" s="8" t="s">
        <v>22</v>
      </c>
      <c r="B477" s="16" t="s">
        <v>11</v>
      </c>
      <c r="C477" s="17" t="s">
        <v>196</v>
      </c>
      <c r="D477" s="17" t="s">
        <v>443</v>
      </c>
      <c r="E477" s="17" t="s">
        <v>14</v>
      </c>
    </row>
    <row r="478" spans="1:7" x14ac:dyDescent="0.25">
      <c r="A478" s="19"/>
      <c r="B478" s="20" t="s">
        <v>15</v>
      </c>
      <c r="C478" s="21">
        <v>0.13851284703993083</v>
      </c>
      <c r="D478" s="21">
        <v>4.9301288077800098E-2</v>
      </c>
      <c r="E478" s="22"/>
    </row>
    <row r="479" spans="1:7" ht="35.25" customHeight="1" x14ac:dyDescent="0.25">
      <c r="A479" s="90" t="s">
        <v>25</v>
      </c>
      <c r="B479" s="90"/>
      <c r="C479" s="90"/>
      <c r="D479" s="90"/>
      <c r="E479" s="90"/>
    </row>
    <row r="480" spans="1:7" x14ac:dyDescent="0.25">
      <c r="A480" s="5" t="s">
        <v>26</v>
      </c>
    </row>
    <row r="481" spans="1:5" x14ac:dyDescent="0.25">
      <c r="A481" s="5" t="s">
        <v>198</v>
      </c>
    </row>
    <row r="482" spans="1:5" x14ac:dyDescent="0.25">
      <c r="A482" s="5" t="s">
        <v>444</v>
      </c>
    </row>
    <row r="483" spans="1:5" x14ac:dyDescent="0.25">
      <c r="A483" s="5" t="s">
        <v>445</v>
      </c>
    </row>
    <row r="484" spans="1:5" ht="24.75" customHeight="1" x14ac:dyDescent="0.25">
      <c r="A484" s="112" t="s">
        <v>30</v>
      </c>
      <c r="B484" s="112"/>
      <c r="C484" s="112"/>
      <c r="D484" s="112"/>
      <c r="E484" s="112"/>
    </row>
    <row r="485" spans="1:5" x14ac:dyDescent="0.25">
      <c r="A485" s="91" t="s">
        <v>31</v>
      </c>
      <c r="B485" s="92"/>
      <c r="C485" s="92"/>
      <c r="D485" s="93"/>
      <c r="E485" s="28" t="b">
        <v>1</v>
      </c>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24">
        <v>43249</v>
      </c>
      <c r="C488" s="24">
        <v>45069</v>
      </c>
      <c r="D488" s="25">
        <v>0.10751680506266477</v>
      </c>
      <c r="E488" s="32">
        <v>3</v>
      </c>
    </row>
    <row r="489" spans="1:5" x14ac:dyDescent="0.25">
      <c r="A489" s="31" t="s">
        <v>37</v>
      </c>
      <c r="B489" s="24">
        <v>43222</v>
      </c>
      <c r="C489" s="24">
        <v>45041</v>
      </c>
      <c r="D489" s="25">
        <v>0.10759184368669772</v>
      </c>
      <c r="E489" s="32">
        <v>3</v>
      </c>
    </row>
    <row r="490" spans="1:5" x14ac:dyDescent="0.25">
      <c r="A490" s="23" t="s">
        <v>38</v>
      </c>
      <c r="B490" s="24">
        <v>43193</v>
      </c>
      <c r="C490" s="24">
        <v>45013</v>
      </c>
      <c r="D490" s="25">
        <v>0.10793476204880544</v>
      </c>
      <c r="E490" s="32">
        <v>3</v>
      </c>
    </row>
    <row r="491" spans="1:5" x14ac:dyDescent="0.25">
      <c r="A491" s="23" t="s">
        <v>39</v>
      </c>
      <c r="B491" s="24">
        <v>43165</v>
      </c>
      <c r="C491" s="24">
        <v>44985</v>
      </c>
      <c r="D491" s="25">
        <v>0.10803295296827543</v>
      </c>
      <c r="E491" s="32">
        <v>3</v>
      </c>
    </row>
    <row r="492" spans="1:5" x14ac:dyDescent="0.25">
      <c r="A492" s="23" t="s">
        <v>40</v>
      </c>
      <c r="B492" s="24">
        <v>43137</v>
      </c>
      <c r="C492" s="24">
        <v>44957</v>
      </c>
      <c r="D492" s="25">
        <v>0.1083559097492286</v>
      </c>
      <c r="E492" s="32">
        <v>3</v>
      </c>
    </row>
    <row r="494" spans="1:5" x14ac:dyDescent="0.25">
      <c r="A494" s="102" t="s">
        <v>210</v>
      </c>
      <c r="B494" s="103"/>
      <c r="C494" s="103"/>
      <c r="D494" s="103"/>
      <c r="E494" s="103"/>
    </row>
    <row r="495" spans="1:5" x14ac:dyDescent="0.25">
      <c r="A495" s="1" t="s">
        <v>128</v>
      </c>
      <c r="B495" s="2"/>
      <c r="C495" s="107" t="s">
        <v>3</v>
      </c>
      <c r="D495" s="107" t="s">
        <v>129</v>
      </c>
      <c r="E495" s="107"/>
    </row>
    <row r="496" spans="1:5" x14ac:dyDescent="0.25">
      <c r="A496" s="3" t="s">
        <v>5</v>
      </c>
      <c r="B496" s="4"/>
      <c r="C496" s="108"/>
      <c r="D496" s="108"/>
      <c r="E496" s="108"/>
    </row>
    <row r="497" spans="1:7" x14ac:dyDescent="0.25">
      <c r="A497" s="6" t="s">
        <v>6</v>
      </c>
      <c r="B497" s="7"/>
      <c r="C497" s="109"/>
      <c r="D497" s="109"/>
      <c r="E497" s="109"/>
    </row>
    <row r="498" spans="1:7" x14ac:dyDescent="0.25">
      <c r="A498" s="8" t="s">
        <v>7</v>
      </c>
      <c r="B498" s="9" t="s">
        <v>130</v>
      </c>
      <c r="C498" s="10"/>
      <c r="D498" s="11"/>
      <c r="E498" s="11"/>
    </row>
    <row r="499" spans="1:7" x14ac:dyDescent="0.25">
      <c r="A499" s="12"/>
      <c r="B499" s="13" t="s">
        <v>9</v>
      </c>
      <c r="C499" s="14"/>
      <c r="D499" s="15"/>
      <c r="E499" s="15"/>
    </row>
    <row r="500" spans="1:7" x14ac:dyDescent="0.25">
      <c r="A500" s="8" t="s">
        <v>10</v>
      </c>
      <c r="B500" s="16" t="s">
        <v>11</v>
      </c>
      <c r="C500" s="17" t="s">
        <v>88</v>
      </c>
      <c r="D500" s="18" t="s">
        <v>322</v>
      </c>
      <c r="E500" s="17" t="s">
        <v>14</v>
      </c>
    </row>
    <row r="501" spans="1:7" x14ac:dyDescent="0.25">
      <c r="A501" s="19"/>
      <c r="B501" s="20" t="s">
        <v>15</v>
      </c>
      <c r="C501" s="21">
        <v>-0.68875166477256422</v>
      </c>
      <c r="D501" s="21">
        <v>-0.33272650786216174</v>
      </c>
      <c r="E501" s="22"/>
    </row>
    <row r="502" spans="1:7" x14ac:dyDescent="0.25">
      <c r="A502" s="8" t="s">
        <v>16</v>
      </c>
      <c r="B502" s="16" t="s">
        <v>11</v>
      </c>
      <c r="C502" s="17" t="s">
        <v>203</v>
      </c>
      <c r="D502" s="17" t="s">
        <v>204</v>
      </c>
      <c r="E502" s="17" t="s">
        <v>14</v>
      </c>
    </row>
    <row r="503" spans="1:7" x14ac:dyDescent="0.25">
      <c r="A503" s="19"/>
      <c r="B503" s="20" t="s">
        <v>15</v>
      </c>
      <c r="C503" s="21">
        <v>-0.20013817001491374</v>
      </c>
      <c r="D503" s="21">
        <v>-0.11919569528335516</v>
      </c>
      <c r="E503" s="22"/>
    </row>
    <row r="504" spans="1:7" x14ac:dyDescent="0.25">
      <c r="A504" s="8" t="s">
        <v>19</v>
      </c>
      <c r="B504" s="16" t="s">
        <v>11</v>
      </c>
      <c r="C504" s="17" t="s">
        <v>446</v>
      </c>
      <c r="D504" s="17" t="s">
        <v>251</v>
      </c>
      <c r="E504" s="17" t="s">
        <v>14</v>
      </c>
      <c r="F504" s="33">
        <f>(9710-9770)/9770</f>
        <v>-6.1412487205731829E-3</v>
      </c>
      <c r="G504" s="33">
        <f>(10080-10140)/10140</f>
        <v>-5.9171597633136093E-3</v>
      </c>
    </row>
    <row r="505" spans="1:7" x14ac:dyDescent="0.25">
      <c r="A505" s="19"/>
      <c r="B505" s="20" t="s">
        <v>15</v>
      </c>
      <c r="C505" s="21">
        <v>-2.8860779817180826E-2</v>
      </c>
      <c r="D505" s="21">
        <v>4.1358492113203749E-3</v>
      </c>
      <c r="E505" s="22"/>
    </row>
    <row r="506" spans="1:7" x14ac:dyDescent="0.25">
      <c r="A506" s="8" t="s">
        <v>22</v>
      </c>
      <c r="B506" s="16" t="s">
        <v>11</v>
      </c>
      <c r="C506" s="17" t="s">
        <v>207</v>
      </c>
      <c r="D506" s="17" t="s">
        <v>208</v>
      </c>
      <c r="E506" s="17" t="s">
        <v>14</v>
      </c>
    </row>
    <row r="507" spans="1:7" x14ac:dyDescent="0.25">
      <c r="A507" s="19"/>
      <c r="B507" s="20" t="s">
        <v>15</v>
      </c>
      <c r="C507" s="21">
        <v>0.20995207085178436</v>
      </c>
      <c r="D507" s="21">
        <v>0.11067518871954518</v>
      </c>
      <c r="E507" s="22"/>
    </row>
    <row r="508" spans="1:7" ht="36.75" customHeight="1" x14ac:dyDescent="0.25">
      <c r="A508" s="90" t="s">
        <v>25</v>
      </c>
      <c r="B508" s="90"/>
      <c r="C508" s="90"/>
      <c r="D508" s="90"/>
      <c r="E508" s="90"/>
    </row>
    <row r="509" spans="1:7" x14ac:dyDescent="0.25">
      <c r="A509" s="5" t="s">
        <v>26</v>
      </c>
    </row>
    <row r="510" spans="1:7" x14ac:dyDescent="0.25">
      <c r="A510" s="5" t="s">
        <v>138</v>
      </c>
    </row>
    <row r="511" spans="1:7" x14ac:dyDescent="0.25">
      <c r="A511" s="5" t="s">
        <v>447</v>
      </c>
    </row>
    <row r="512" spans="1:7" x14ac:dyDescent="0.25">
      <c r="A512" s="5" t="s">
        <v>140</v>
      </c>
    </row>
    <row r="513" spans="1:5" ht="26.25" customHeight="1" x14ac:dyDescent="0.25">
      <c r="A513" s="112" t="s">
        <v>30</v>
      </c>
      <c r="B513" s="112"/>
      <c r="C513" s="112"/>
      <c r="D513" s="112"/>
      <c r="E513" s="112"/>
    </row>
    <row r="514" spans="1:5" x14ac:dyDescent="0.25">
      <c r="A514" s="114" t="s">
        <v>31</v>
      </c>
      <c r="B514" s="115"/>
      <c r="C514" s="115"/>
      <c r="D514" s="116"/>
      <c r="E514" s="38" t="b">
        <v>1</v>
      </c>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24">
        <v>43249</v>
      </c>
      <c r="C517" s="24">
        <v>45076</v>
      </c>
      <c r="D517" s="25">
        <v>0.10064622932010041</v>
      </c>
      <c r="E517" s="32">
        <v>3</v>
      </c>
    </row>
    <row r="518" spans="1:5" x14ac:dyDescent="0.25">
      <c r="A518" s="31" t="s">
        <v>37</v>
      </c>
      <c r="B518" s="24">
        <v>43214</v>
      </c>
      <c r="C518" s="24">
        <v>45041</v>
      </c>
      <c r="D518" s="25">
        <v>0.10072446591237638</v>
      </c>
      <c r="E518" s="32">
        <v>3</v>
      </c>
    </row>
    <row r="519" spans="1:5" x14ac:dyDescent="0.25">
      <c r="A519" s="23" t="s">
        <v>38</v>
      </c>
      <c r="B519" s="24">
        <v>43186</v>
      </c>
      <c r="C519" s="24">
        <v>45013</v>
      </c>
      <c r="D519" s="25">
        <v>0.10072988995134642</v>
      </c>
      <c r="E519" s="32">
        <v>3</v>
      </c>
    </row>
    <row r="520" spans="1:5" x14ac:dyDescent="0.25">
      <c r="A520" s="23" t="s">
        <v>39</v>
      </c>
      <c r="B520" s="24">
        <v>43158</v>
      </c>
      <c r="C520" s="24">
        <v>44985</v>
      </c>
      <c r="D520" s="25">
        <v>0.10084415670401313</v>
      </c>
      <c r="E520" s="32">
        <v>3</v>
      </c>
    </row>
    <row r="521" spans="1:5" x14ac:dyDescent="0.25">
      <c r="A521" s="23" t="s">
        <v>40</v>
      </c>
      <c r="B521" s="24">
        <v>43130</v>
      </c>
      <c r="C521" s="24">
        <v>44957</v>
      </c>
      <c r="D521" s="25">
        <v>0.10130307536059625</v>
      </c>
      <c r="E521" s="32">
        <v>3</v>
      </c>
    </row>
    <row r="523" spans="1:5" x14ac:dyDescent="0.25">
      <c r="A523" s="102" t="s">
        <v>218</v>
      </c>
      <c r="B523" s="103"/>
      <c r="C523" s="103"/>
      <c r="D523" s="103"/>
      <c r="E523" s="103"/>
    </row>
    <row r="524" spans="1:5" x14ac:dyDescent="0.25">
      <c r="A524" s="1" t="s">
        <v>2</v>
      </c>
      <c r="B524" s="2"/>
      <c r="C524" s="107" t="s">
        <v>3</v>
      </c>
      <c r="D524" s="107" t="s">
        <v>4</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8</v>
      </c>
      <c r="C527" s="10"/>
      <c r="D527" s="11"/>
      <c r="E527" s="11"/>
    </row>
    <row r="528" spans="1:5" x14ac:dyDescent="0.25">
      <c r="A528" s="12"/>
      <c r="B528" s="13" t="s">
        <v>9</v>
      </c>
      <c r="C528" s="14"/>
      <c r="D528" s="15"/>
      <c r="E528" s="15"/>
    </row>
    <row r="529" spans="1:7" x14ac:dyDescent="0.25">
      <c r="A529" s="8" t="s">
        <v>10</v>
      </c>
      <c r="B529" s="16" t="s">
        <v>11</v>
      </c>
      <c r="C529" s="17" t="s">
        <v>173</v>
      </c>
      <c r="D529" s="18" t="s">
        <v>380</v>
      </c>
      <c r="E529" s="17" t="s">
        <v>14</v>
      </c>
    </row>
    <row r="530" spans="1:7" x14ac:dyDescent="0.25">
      <c r="A530" s="19"/>
      <c r="B530" s="20" t="s">
        <v>15</v>
      </c>
      <c r="C530" s="21">
        <v>-0.70945834262843865</v>
      </c>
      <c r="D530" s="21">
        <v>-0.30570573388913258</v>
      </c>
      <c r="E530" s="22"/>
    </row>
    <row r="531" spans="1:7" x14ac:dyDescent="0.25">
      <c r="A531" s="8" t="s">
        <v>16</v>
      </c>
      <c r="B531" s="16" t="s">
        <v>11</v>
      </c>
      <c r="C531" s="17" t="s">
        <v>212</v>
      </c>
      <c r="D531" s="17" t="s">
        <v>67</v>
      </c>
      <c r="E531" s="17" t="s">
        <v>14</v>
      </c>
    </row>
    <row r="532" spans="1:7" x14ac:dyDescent="0.25">
      <c r="A532" s="19"/>
      <c r="B532" s="20" t="s">
        <v>15</v>
      </c>
      <c r="C532" s="21">
        <v>-0.26271415852244484</v>
      </c>
      <c r="D532" s="21">
        <v>-9.3293505898621731E-2</v>
      </c>
      <c r="E532" s="22"/>
    </row>
    <row r="533" spans="1:7" x14ac:dyDescent="0.25">
      <c r="A533" s="8" t="s">
        <v>19</v>
      </c>
      <c r="B533" s="16" t="s">
        <v>11</v>
      </c>
      <c r="C533" s="17" t="s">
        <v>415</v>
      </c>
      <c r="D533" s="17" t="s">
        <v>251</v>
      </c>
      <c r="E533" s="17" t="s">
        <v>14</v>
      </c>
      <c r="F533" s="33">
        <f>(9510-9550)/9550</f>
        <v>-4.1884816753926706E-3</v>
      </c>
      <c r="G533" s="33">
        <f>(10080-10100)/10100</f>
        <v>-1.9801980198019802E-3</v>
      </c>
    </row>
    <row r="534" spans="1:7" x14ac:dyDescent="0.25">
      <c r="A534" s="19"/>
      <c r="B534" s="20" t="s">
        <v>15</v>
      </c>
      <c r="C534" s="21">
        <v>-4.8921458878376733E-2</v>
      </c>
      <c r="D534" s="21">
        <v>2.6759937259452915E-3</v>
      </c>
      <c r="E534" s="22"/>
    </row>
    <row r="535" spans="1:7" x14ac:dyDescent="0.25">
      <c r="A535" s="8" t="s">
        <v>22</v>
      </c>
      <c r="B535" s="16" t="s">
        <v>11</v>
      </c>
      <c r="C535" s="17" t="s">
        <v>215</v>
      </c>
      <c r="D535" s="17" t="s">
        <v>381</v>
      </c>
      <c r="E535" s="17" t="s">
        <v>14</v>
      </c>
    </row>
    <row r="536" spans="1:7" x14ac:dyDescent="0.25">
      <c r="A536" s="19"/>
      <c r="B536" s="20" t="s">
        <v>15</v>
      </c>
      <c r="C536" s="21">
        <v>0.33839617486338791</v>
      </c>
      <c r="D536" s="21">
        <v>9.7158471247186462E-2</v>
      </c>
      <c r="E536" s="22"/>
    </row>
    <row r="537" spans="1:7" ht="34.5" customHeight="1" x14ac:dyDescent="0.25">
      <c r="A537" s="90" t="s">
        <v>25</v>
      </c>
      <c r="B537" s="90"/>
      <c r="C537" s="90"/>
      <c r="D537" s="90"/>
      <c r="E537" s="90"/>
    </row>
    <row r="538" spans="1:7" x14ac:dyDescent="0.25">
      <c r="A538" s="5" t="s">
        <v>26</v>
      </c>
    </row>
    <row r="539" spans="1:7" x14ac:dyDescent="0.25">
      <c r="A539" s="5" t="s">
        <v>49</v>
      </c>
    </row>
    <row r="540" spans="1:7" x14ac:dyDescent="0.25">
      <c r="A540" s="5" t="s">
        <v>382</v>
      </c>
    </row>
    <row r="541" spans="1:7" x14ac:dyDescent="0.25">
      <c r="A541" s="5" t="s">
        <v>333</v>
      </c>
    </row>
    <row r="542" spans="1:7" ht="24.75" customHeight="1" x14ac:dyDescent="0.25">
      <c r="A542" s="112" t="s">
        <v>30</v>
      </c>
      <c r="B542" s="112"/>
      <c r="C542" s="112"/>
      <c r="D542" s="112"/>
      <c r="E542" s="112"/>
    </row>
    <row r="543" spans="1:7" x14ac:dyDescent="0.25">
      <c r="A543" s="91" t="s">
        <v>31</v>
      </c>
      <c r="B543" s="92"/>
      <c r="C543" s="92"/>
      <c r="D543" s="93"/>
      <c r="E543" s="28" t="b">
        <v>1</v>
      </c>
    </row>
    <row r="544" spans="1:7"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24">
        <v>43270</v>
      </c>
      <c r="C546" s="24">
        <v>45076</v>
      </c>
      <c r="D546" s="25">
        <v>0.12290175071304917</v>
      </c>
      <c r="E546" s="32">
        <v>4</v>
      </c>
    </row>
    <row r="547" spans="1:5" x14ac:dyDescent="0.25">
      <c r="A547" s="31" t="s">
        <v>37</v>
      </c>
      <c r="B547" s="24">
        <v>43270</v>
      </c>
      <c r="C547" s="24">
        <v>45041</v>
      </c>
      <c r="D547" s="25">
        <v>0.12401797865981605</v>
      </c>
      <c r="E547" s="32">
        <v>4</v>
      </c>
    </row>
    <row r="548" spans="1:5" x14ac:dyDescent="0.25">
      <c r="A548" s="23" t="s">
        <v>38</v>
      </c>
      <c r="B548" s="24">
        <v>43270</v>
      </c>
      <c r="C548" s="24">
        <v>45013</v>
      </c>
      <c r="D548" s="25">
        <v>0.12476760511503894</v>
      </c>
      <c r="E548" s="32">
        <v>4</v>
      </c>
    </row>
    <row r="549" spans="1:5" x14ac:dyDescent="0.25">
      <c r="A549" s="23" t="s">
        <v>39</v>
      </c>
      <c r="B549" s="24">
        <v>43270</v>
      </c>
      <c r="C549" s="24">
        <v>44985</v>
      </c>
      <c r="D549" s="25">
        <v>0.12560213576172913</v>
      </c>
      <c r="E549" s="32">
        <v>4</v>
      </c>
    </row>
    <row r="550" spans="1:5" x14ac:dyDescent="0.25">
      <c r="A550" s="23" t="s">
        <v>40</v>
      </c>
      <c r="B550" s="24">
        <v>43270</v>
      </c>
      <c r="C550" s="24">
        <v>44957</v>
      </c>
      <c r="D550" s="25">
        <v>0.12656974518527883</v>
      </c>
      <c r="E550" s="32">
        <v>4</v>
      </c>
    </row>
    <row r="552" spans="1:5" x14ac:dyDescent="0.25">
      <c r="A552" s="102" t="s">
        <v>226</v>
      </c>
      <c r="B552" s="103"/>
      <c r="C552" s="103"/>
      <c r="D552" s="103"/>
      <c r="E552" s="103"/>
    </row>
    <row r="553" spans="1:5" x14ac:dyDescent="0.25">
      <c r="A553" s="1" t="s">
        <v>2</v>
      </c>
      <c r="B553" s="2"/>
      <c r="C553" s="107" t="s">
        <v>3</v>
      </c>
      <c r="D553" s="107" t="s">
        <v>4</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8</v>
      </c>
      <c r="C556" s="10"/>
      <c r="D556" s="11"/>
      <c r="E556" s="11"/>
    </row>
    <row r="557" spans="1:5" x14ac:dyDescent="0.25">
      <c r="A557" s="12"/>
      <c r="B557" s="13" t="s">
        <v>9</v>
      </c>
      <c r="C557" s="14"/>
      <c r="D557" s="15"/>
      <c r="E557" s="15"/>
    </row>
    <row r="558" spans="1:5" x14ac:dyDescent="0.25">
      <c r="A558" s="8" t="s">
        <v>10</v>
      </c>
      <c r="B558" s="16" t="s">
        <v>11</v>
      </c>
      <c r="C558" s="17" t="s">
        <v>448</v>
      </c>
      <c r="D558" s="18" t="s">
        <v>383</v>
      </c>
      <c r="E558" s="17" t="s">
        <v>14</v>
      </c>
    </row>
    <row r="559" spans="1:5" x14ac:dyDescent="0.25">
      <c r="A559" s="19"/>
      <c r="B559" s="20" t="s">
        <v>15</v>
      </c>
      <c r="C559" s="21">
        <v>-0.6755998241098633</v>
      </c>
      <c r="D559" s="21">
        <v>-0.27703053354990392</v>
      </c>
      <c r="E559" s="22"/>
    </row>
    <row r="560" spans="1:5" x14ac:dyDescent="0.25">
      <c r="A560" s="8" t="s">
        <v>16</v>
      </c>
      <c r="B560" s="16" t="s">
        <v>11</v>
      </c>
      <c r="C560" s="17" t="s">
        <v>220</v>
      </c>
      <c r="D560" s="17" t="s">
        <v>221</v>
      </c>
      <c r="E560" s="17" t="s">
        <v>14</v>
      </c>
    </row>
    <row r="561" spans="1:7" x14ac:dyDescent="0.25">
      <c r="A561" s="19"/>
      <c r="B561" s="20" t="s">
        <v>15</v>
      </c>
      <c r="C561" s="21">
        <v>-0.23958107328332368</v>
      </c>
      <c r="D561" s="21">
        <v>-8.0824743882405459E-2</v>
      </c>
      <c r="E561" s="22"/>
    </row>
    <row r="562" spans="1:7" x14ac:dyDescent="0.25">
      <c r="A562" s="8" t="s">
        <v>19</v>
      </c>
      <c r="B562" s="16" t="s">
        <v>11</v>
      </c>
      <c r="C562" s="17" t="s">
        <v>132</v>
      </c>
      <c r="D562" s="17" t="s">
        <v>81</v>
      </c>
      <c r="E562" s="17" t="s">
        <v>14</v>
      </c>
      <c r="F562" s="33">
        <f>(9450-9490)/9490</f>
        <v>-4.2149631190727078E-3</v>
      </c>
      <c r="G562" s="33">
        <f>(9960-9970)/9970</f>
        <v>-1.0030090270812437E-3</v>
      </c>
    </row>
    <row r="563" spans="1:7" x14ac:dyDescent="0.25">
      <c r="A563" s="19"/>
      <c r="B563" s="20" t="s">
        <v>15</v>
      </c>
      <c r="C563" s="21">
        <v>-5.4622921600942953E-2</v>
      </c>
      <c r="D563" s="21">
        <v>-1.3822748935404805E-3</v>
      </c>
      <c r="E563" s="22"/>
    </row>
    <row r="564" spans="1:7" x14ac:dyDescent="0.25">
      <c r="A564" s="8" t="s">
        <v>22</v>
      </c>
      <c r="B564" s="16" t="s">
        <v>11</v>
      </c>
      <c r="C564" s="17" t="s">
        <v>224</v>
      </c>
      <c r="D564" s="17" t="s">
        <v>384</v>
      </c>
      <c r="E564" s="17" t="s">
        <v>14</v>
      </c>
    </row>
    <row r="565" spans="1:7" x14ac:dyDescent="0.25">
      <c r="A565" s="19"/>
      <c r="B565" s="20" t="s">
        <v>15</v>
      </c>
      <c r="C565" s="21">
        <v>0.23331363872982802</v>
      </c>
      <c r="D565" s="21">
        <v>7.3007586560153381E-2</v>
      </c>
      <c r="E565" s="22"/>
    </row>
    <row r="566" spans="1:7" ht="36" customHeight="1" x14ac:dyDescent="0.25">
      <c r="A566" s="90" t="s">
        <v>25</v>
      </c>
      <c r="B566" s="90"/>
      <c r="C566" s="90"/>
      <c r="D566" s="90"/>
      <c r="E566" s="90"/>
    </row>
    <row r="567" spans="1:7" x14ac:dyDescent="0.25">
      <c r="A567" s="5" t="s">
        <v>26</v>
      </c>
    </row>
    <row r="568" spans="1:7" x14ac:dyDescent="0.25">
      <c r="A568" s="5" t="s">
        <v>49</v>
      </c>
    </row>
    <row r="569" spans="1:7" x14ac:dyDescent="0.25">
      <c r="A569" s="5" t="s">
        <v>385</v>
      </c>
    </row>
    <row r="570" spans="1:7" x14ac:dyDescent="0.25">
      <c r="A570" s="5" t="s">
        <v>333</v>
      </c>
    </row>
    <row r="571" spans="1:7" ht="27" customHeight="1" x14ac:dyDescent="0.25">
      <c r="A571" s="112" t="s">
        <v>30</v>
      </c>
      <c r="B571" s="112"/>
      <c r="C571" s="112"/>
      <c r="D571" s="112"/>
      <c r="E571" s="112"/>
    </row>
    <row r="572" spans="1:7" x14ac:dyDescent="0.25">
      <c r="A572" s="91" t="s">
        <v>31</v>
      </c>
      <c r="B572" s="92"/>
      <c r="C572" s="92"/>
      <c r="D572" s="93"/>
      <c r="E572" s="28" t="b">
        <v>1</v>
      </c>
    </row>
    <row r="573" spans="1:7" x14ac:dyDescent="0.25">
      <c r="A573" s="94" t="s">
        <v>32</v>
      </c>
      <c r="B573" s="94"/>
      <c r="C573" s="94"/>
      <c r="D573" s="94"/>
      <c r="E573" s="94"/>
    </row>
    <row r="574" spans="1:7" x14ac:dyDescent="0.25">
      <c r="A574" s="29" t="s">
        <v>33</v>
      </c>
      <c r="B574" s="29" t="s">
        <v>34</v>
      </c>
      <c r="C574" s="29" t="s">
        <v>35</v>
      </c>
      <c r="D574" s="30" t="s">
        <v>0</v>
      </c>
      <c r="E574" s="30" t="s">
        <v>1</v>
      </c>
    </row>
    <row r="575" spans="1:7" x14ac:dyDescent="0.25">
      <c r="A575" s="31" t="s">
        <v>36</v>
      </c>
      <c r="B575" s="24">
        <v>43270</v>
      </c>
      <c r="C575" s="24">
        <v>45076</v>
      </c>
      <c r="D575" s="25">
        <v>0.10179026995965161</v>
      </c>
      <c r="E575" s="32">
        <v>3</v>
      </c>
    </row>
    <row r="576" spans="1:7" x14ac:dyDescent="0.25">
      <c r="A576" s="31" t="s">
        <v>37</v>
      </c>
      <c r="B576" s="24">
        <v>43270</v>
      </c>
      <c r="C576" s="24">
        <v>45041</v>
      </c>
      <c r="D576" s="25">
        <v>0.10271609635089884</v>
      </c>
      <c r="E576" s="32">
        <v>3</v>
      </c>
    </row>
    <row r="577" spans="1:5" x14ac:dyDescent="0.25">
      <c r="A577" s="23" t="s">
        <v>38</v>
      </c>
      <c r="B577" s="24">
        <v>43270</v>
      </c>
      <c r="C577" s="24">
        <v>45013</v>
      </c>
      <c r="D577" s="25">
        <v>0.10338309303103446</v>
      </c>
      <c r="E577" s="32">
        <v>3</v>
      </c>
    </row>
    <row r="578" spans="1:5" x14ac:dyDescent="0.25">
      <c r="A578" s="23" t="s">
        <v>39</v>
      </c>
      <c r="B578" s="24">
        <v>43270</v>
      </c>
      <c r="C578" s="24">
        <v>44985</v>
      </c>
      <c r="D578" s="25">
        <v>0.1040919103062075</v>
      </c>
      <c r="E578" s="32">
        <v>3</v>
      </c>
    </row>
    <row r="579" spans="1:5" x14ac:dyDescent="0.25">
      <c r="A579" s="23" t="s">
        <v>40</v>
      </c>
      <c r="B579" s="24">
        <v>43270</v>
      </c>
      <c r="C579" s="24">
        <v>44957</v>
      </c>
      <c r="D579" s="25">
        <v>0.1048853773918459</v>
      </c>
      <c r="E579" s="32">
        <v>3</v>
      </c>
    </row>
  </sheetData>
  <mergeCells count="152">
    <mergeCell ref="A21:D21"/>
    <mergeCell ref="A22:E22"/>
    <mergeCell ref="A30:E30"/>
    <mergeCell ref="C31:C33"/>
    <mergeCell ref="D31:D33"/>
    <mergeCell ref="E31:E33"/>
    <mergeCell ref="A1:E1"/>
    <mergeCell ref="C2:C4"/>
    <mergeCell ref="D2:D4"/>
    <mergeCell ref="E2:E4"/>
    <mergeCell ref="A15:E15"/>
    <mergeCell ref="A20:E20"/>
    <mergeCell ref="A73:E73"/>
    <mergeCell ref="A79:D79"/>
    <mergeCell ref="A80:E80"/>
    <mergeCell ref="A88:E88"/>
    <mergeCell ref="C89:C91"/>
    <mergeCell ref="D89:D91"/>
    <mergeCell ref="E89:E91"/>
    <mergeCell ref="A44:E44"/>
    <mergeCell ref="A50:D50"/>
    <mergeCell ref="A51:E51"/>
    <mergeCell ref="A59:E59"/>
    <mergeCell ref="C60:C62"/>
    <mergeCell ref="D60:D62"/>
    <mergeCell ref="E60:E62"/>
    <mergeCell ref="A131:E131"/>
    <mergeCell ref="A137:D137"/>
    <mergeCell ref="A138:E138"/>
    <mergeCell ref="A146:E146"/>
    <mergeCell ref="C147:C149"/>
    <mergeCell ref="D147:D149"/>
    <mergeCell ref="E147:E149"/>
    <mergeCell ref="A102:E102"/>
    <mergeCell ref="A107:E107"/>
    <mergeCell ref="A108:D108"/>
    <mergeCell ref="A109:E109"/>
    <mergeCell ref="A117:E117"/>
    <mergeCell ref="C118:C120"/>
    <mergeCell ref="D118:D120"/>
    <mergeCell ref="E118:E120"/>
    <mergeCell ref="A189:E189"/>
    <mergeCell ref="A194:E194"/>
    <mergeCell ref="A195:D195"/>
    <mergeCell ref="A196:E196"/>
    <mergeCell ref="A204:E204"/>
    <mergeCell ref="C205:C207"/>
    <mergeCell ref="D205:D207"/>
    <mergeCell ref="E205:E207"/>
    <mergeCell ref="A160:E160"/>
    <mergeCell ref="A165:E165"/>
    <mergeCell ref="A166:D166"/>
    <mergeCell ref="A167:E167"/>
    <mergeCell ref="A175:E175"/>
    <mergeCell ref="C176:C178"/>
    <mergeCell ref="D176:D178"/>
    <mergeCell ref="E176:E178"/>
    <mergeCell ref="A247:E247"/>
    <mergeCell ref="A252:E252"/>
    <mergeCell ref="A253:D253"/>
    <mergeCell ref="A254:E254"/>
    <mergeCell ref="A262:E262"/>
    <mergeCell ref="C263:C265"/>
    <mergeCell ref="D263:D265"/>
    <mergeCell ref="E263:E265"/>
    <mergeCell ref="A218:E218"/>
    <mergeCell ref="A224:D224"/>
    <mergeCell ref="A225:E225"/>
    <mergeCell ref="A233:E233"/>
    <mergeCell ref="C234:C236"/>
    <mergeCell ref="D234:D236"/>
    <mergeCell ref="E234:E236"/>
    <mergeCell ref="C292:C294"/>
    <mergeCell ref="D292:D294"/>
    <mergeCell ref="E292:E294"/>
    <mergeCell ref="A305:E305"/>
    <mergeCell ref="A311:D311"/>
    <mergeCell ref="A312:E312"/>
    <mergeCell ref="A276:E276"/>
    <mergeCell ref="A281:E281"/>
    <mergeCell ref="A282:D282"/>
    <mergeCell ref="A283:E283"/>
    <mergeCell ref="A291:E291"/>
    <mergeCell ref="A349:E349"/>
    <mergeCell ref="C350:C352"/>
    <mergeCell ref="D350:D352"/>
    <mergeCell ref="E350:E352"/>
    <mergeCell ref="A363:E363"/>
    <mergeCell ref="A368:E368"/>
    <mergeCell ref="A320:E320"/>
    <mergeCell ref="C321:C323"/>
    <mergeCell ref="D321:D323"/>
    <mergeCell ref="E321:E323"/>
    <mergeCell ref="A340:D340"/>
    <mergeCell ref="A341:E341"/>
    <mergeCell ref="A334:E334"/>
    <mergeCell ref="A339:E339"/>
    <mergeCell ref="A392:E392"/>
    <mergeCell ref="A398:D398"/>
    <mergeCell ref="A399:E399"/>
    <mergeCell ref="A407:E407"/>
    <mergeCell ref="C408:C410"/>
    <mergeCell ref="D408:D410"/>
    <mergeCell ref="E408:E410"/>
    <mergeCell ref="A369:D369"/>
    <mergeCell ref="A370:E370"/>
    <mergeCell ref="A378:E378"/>
    <mergeCell ref="C379:C381"/>
    <mergeCell ref="D379:D381"/>
    <mergeCell ref="E379:E381"/>
    <mergeCell ref="A450:E450"/>
    <mergeCell ref="A456:D456"/>
    <mergeCell ref="A457:E457"/>
    <mergeCell ref="A465:E465"/>
    <mergeCell ref="C466:C468"/>
    <mergeCell ref="D466:D468"/>
    <mergeCell ref="E466:E468"/>
    <mergeCell ref="A421:E421"/>
    <mergeCell ref="A427:D427"/>
    <mergeCell ref="A428:E428"/>
    <mergeCell ref="A436:E436"/>
    <mergeCell ref="C437:C439"/>
    <mergeCell ref="D437:D439"/>
    <mergeCell ref="E437:E439"/>
    <mergeCell ref="A508:E508"/>
    <mergeCell ref="A513:E513"/>
    <mergeCell ref="A514:D514"/>
    <mergeCell ref="A515:E515"/>
    <mergeCell ref="A523:E523"/>
    <mergeCell ref="C524:C526"/>
    <mergeCell ref="D524:D526"/>
    <mergeCell ref="E524:E526"/>
    <mergeCell ref="A479:E479"/>
    <mergeCell ref="A484:E484"/>
    <mergeCell ref="A485:D485"/>
    <mergeCell ref="A486:E486"/>
    <mergeCell ref="A494:E494"/>
    <mergeCell ref="C495:C497"/>
    <mergeCell ref="D495:D497"/>
    <mergeCell ref="E495:E497"/>
    <mergeCell ref="A566:E566"/>
    <mergeCell ref="A571:E571"/>
    <mergeCell ref="A572:D572"/>
    <mergeCell ref="A573:E573"/>
    <mergeCell ref="A537:E537"/>
    <mergeCell ref="A542:E542"/>
    <mergeCell ref="A543:D543"/>
    <mergeCell ref="A544:E544"/>
    <mergeCell ref="A552:E552"/>
    <mergeCell ref="C553:C555"/>
    <mergeCell ref="D553:D555"/>
    <mergeCell ref="E553:E555"/>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9BCF2-728A-4731-AC3B-97CAE1297F37}">
  <dimension ref="A1:G579"/>
  <sheetViews>
    <sheetView topLeftCell="A514" workbookViewId="0">
      <selection activeCell="A552" sqref="A552:E552"/>
    </sheetView>
  </sheetViews>
  <sheetFormatPr baseColWidth="10" defaultRowHeight="15" x14ac:dyDescent="0.25"/>
  <cols>
    <col min="1" max="1" width="20.5703125" customWidth="1"/>
    <col min="2" max="2" width="58" customWidth="1"/>
    <col min="6" max="7" width="11.42578125" style="41"/>
  </cols>
  <sheetData>
    <row r="1" spans="1:7" x14ac:dyDescent="0.25">
      <c r="A1" s="102" t="s">
        <v>61</v>
      </c>
      <c r="B1" s="103"/>
      <c r="C1" s="103"/>
      <c r="D1" s="103"/>
      <c r="E1" s="103"/>
    </row>
    <row r="2" spans="1:7" x14ac:dyDescent="0.25">
      <c r="A2" s="1" t="s">
        <v>2</v>
      </c>
      <c r="B2" s="2"/>
      <c r="C2" s="107" t="s">
        <v>3</v>
      </c>
      <c r="D2" s="107" t="s">
        <v>4</v>
      </c>
      <c r="E2" s="107"/>
    </row>
    <row r="3" spans="1:7" x14ac:dyDescent="0.25">
      <c r="A3" s="3" t="s">
        <v>5</v>
      </c>
      <c r="B3" s="4"/>
      <c r="C3" s="108"/>
      <c r="D3" s="108"/>
      <c r="E3" s="108"/>
    </row>
    <row r="4" spans="1:7" x14ac:dyDescent="0.25">
      <c r="A4" s="6" t="s">
        <v>6</v>
      </c>
      <c r="B4" s="7"/>
      <c r="C4" s="109"/>
      <c r="D4" s="109"/>
      <c r="E4" s="109"/>
    </row>
    <row r="5" spans="1:7" x14ac:dyDescent="0.25">
      <c r="A5" s="8" t="s">
        <v>7</v>
      </c>
      <c r="B5" s="9" t="s">
        <v>8</v>
      </c>
      <c r="C5" s="10"/>
      <c r="D5" s="11"/>
      <c r="E5" s="11"/>
    </row>
    <row r="6" spans="1:7" x14ac:dyDescent="0.25">
      <c r="A6" s="12"/>
      <c r="B6" s="13" t="s">
        <v>9</v>
      </c>
      <c r="C6" s="14"/>
      <c r="D6" s="15"/>
      <c r="E6" s="15"/>
    </row>
    <row r="7" spans="1:7" x14ac:dyDescent="0.25">
      <c r="A7" s="8" t="s">
        <v>10</v>
      </c>
      <c r="B7" s="16" t="s">
        <v>11</v>
      </c>
      <c r="C7" s="17" t="s">
        <v>414</v>
      </c>
      <c r="D7" s="18" t="s">
        <v>13</v>
      </c>
      <c r="E7" s="17" t="s">
        <v>14</v>
      </c>
    </row>
    <row r="8" spans="1:7" x14ac:dyDescent="0.25">
      <c r="A8" s="19"/>
      <c r="B8" s="20" t="s">
        <v>15</v>
      </c>
      <c r="C8" s="21">
        <v>-0.48680391165917003</v>
      </c>
      <c r="D8" s="21">
        <v>-0.18204651476457412</v>
      </c>
      <c r="E8" s="22"/>
    </row>
    <row r="9" spans="1:7" x14ac:dyDescent="0.25">
      <c r="A9" s="8" t="s">
        <v>16</v>
      </c>
      <c r="B9" s="16" t="s">
        <v>11</v>
      </c>
      <c r="C9" s="17" t="s">
        <v>17</v>
      </c>
      <c r="D9" s="17" t="s">
        <v>227</v>
      </c>
      <c r="E9" s="17" t="s">
        <v>14</v>
      </c>
    </row>
    <row r="10" spans="1:7" x14ac:dyDescent="0.25">
      <c r="A10" s="19"/>
      <c r="B10" s="20" t="s">
        <v>15</v>
      </c>
      <c r="C10" s="21">
        <v>-0.17081007141479332</v>
      </c>
      <c r="D10" s="21">
        <v>-4.6377828608122229E-2</v>
      </c>
      <c r="E10" s="22"/>
    </row>
    <row r="11" spans="1:7" x14ac:dyDescent="0.25">
      <c r="A11" s="8" t="s">
        <v>19</v>
      </c>
      <c r="B11" s="16" t="s">
        <v>11</v>
      </c>
      <c r="C11" s="17" t="s">
        <v>184</v>
      </c>
      <c r="D11" s="17" t="s">
        <v>243</v>
      </c>
      <c r="E11" s="17" t="s">
        <v>14</v>
      </c>
      <c r="F11" s="42">
        <f>(9500-9540)/9540</f>
        <v>-4.1928721174004195E-3</v>
      </c>
      <c r="G11" s="42">
        <f>(10090-10100)/10100</f>
        <v>-9.9009900990099011E-4</v>
      </c>
    </row>
    <row r="12" spans="1:7" x14ac:dyDescent="0.25">
      <c r="A12" s="19"/>
      <c r="B12" s="20" t="s">
        <v>15</v>
      </c>
      <c r="C12" s="21">
        <v>-4.964677667366213E-2</v>
      </c>
      <c r="D12" s="21">
        <v>3.0087663694300382E-3</v>
      </c>
      <c r="E12" s="22"/>
    </row>
    <row r="13" spans="1:7" x14ac:dyDescent="0.25">
      <c r="A13" s="8" t="s">
        <v>22</v>
      </c>
      <c r="B13" s="16" t="s">
        <v>11</v>
      </c>
      <c r="C13" s="17" t="s">
        <v>23</v>
      </c>
      <c r="D13" s="17" t="s">
        <v>24</v>
      </c>
      <c r="E13" s="17" t="s">
        <v>14</v>
      </c>
    </row>
    <row r="14" spans="1:7" x14ac:dyDescent="0.25">
      <c r="A14" s="19"/>
      <c r="B14" s="20" t="s">
        <v>15</v>
      </c>
      <c r="C14" s="21">
        <v>0.11098701768095109</v>
      </c>
      <c r="D14" s="21">
        <v>3.3841123997990996E-2</v>
      </c>
      <c r="E14" s="22"/>
    </row>
    <row r="15" spans="1:7" x14ac:dyDescent="0.25">
      <c r="A15" s="5" t="s">
        <v>25</v>
      </c>
    </row>
    <row r="16" spans="1:7" x14ac:dyDescent="0.25">
      <c r="A16" s="5" t="s">
        <v>26</v>
      </c>
    </row>
    <row r="17" spans="1:6" x14ac:dyDescent="0.25">
      <c r="A17" s="5" t="s">
        <v>449</v>
      </c>
    </row>
    <row r="18" spans="1:6" x14ac:dyDescent="0.25">
      <c r="A18" s="5" t="s">
        <v>330</v>
      </c>
    </row>
    <row r="19" spans="1:6" x14ac:dyDescent="0.25">
      <c r="A19" s="5" t="s">
        <v>29</v>
      </c>
    </row>
    <row r="20" spans="1:6" x14ac:dyDescent="0.25">
      <c r="A20" s="5" t="s">
        <v>30</v>
      </c>
    </row>
    <row r="21" spans="1:6" x14ac:dyDescent="0.25">
      <c r="A21" s="91" t="s">
        <v>31</v>
      </c>
      <c r="B21" s="92"/>
      <c r="C21" s="92"/>
      <c r="D21" s="93"/>
      <c r="E21" s="28" t="b">
        <v>1</v>
      </c>
      <c r="F21" s="42" t="s">
        <v>105</v>
      </c>
    </row>
    <row r="22" spans="1:6" x14ac:dyDescent="0.25">
      <c r="A22" s="94" t="s">
        <v>32</v>
      </c>
      <c r="B22" s="94"/>
      <c r="C22" s="94"/>
      <c r="D22" s="94"/>
      <c r="E22" s="94"/>
    </row>
    <row r="23" spans="1:6" x14ac:dyDescent="0.25">
      <c r="A23" s="29" t="s">
        <v>33</v>
      </c>
      <c r="B23" s="29" t="s">
        <v>34</v>
      </c>
      <c r="C23" s="29" t="s">
        <v>35</v>
      </c>
      <c r="D23" s="30" t="s">
        <v>0</v>
      </c>
      <c r="E23" s="30" t="s">
        <v>1</v>
      </c>
    </row>
    <row r="24" spans="1:6" x14ac:dyDescent="0.25">
      <c r="A24" s="31" t="s">
        <v>36</v>
      </c>
      <c r="B24" s="24">
        <v>43641</v>
      </c>
      <c r="C24" s="24">
        <v>45104</v>
      </c>
      <c r="D24" s="25">
        <v>7.5509325736707281E-2</v>
      </c>
      <c r="E24" s="32">
        <v>3</v>
      </c>
    </row>
    <row r="25" spans="1:6" x14ac:dyDescent="0.25">
      <c r="A25" s="31" t="s">
        <v>37</v>
      </c>
      <c r="B25" s="24">
        <v>43613</v>
      </c>
      <c r="C25" s="24">
        <v>45076</v>
      </c>
      <c r="D25" s="25">
        <v>7.5740096958836794E-2</v>
      </c>
      <c r="E25" s="32">
        <v>3</v>
      </c>
    </row>
    <row r="26" spans="1:6" x14ac:dyDescent="0.25">
      <c r="A26" s="23" t="s">
        <v>38</v>
      </c>
      <c r="B26" s="24">
        <v>43578</v>
      </c>
      <c r="C26" s="24">
        <v>45041</v>
      </c>
      <c r="D26" s="25">
        <v>7.594702379702005E-2</v>
      </c>
      <c r="E26" s="32">
        <v>3</v>
      </c>
    </row>
    <row r="27" spans="1:6" x14ac:dyDescent="0.25">
      <c r="A27" s="23" t="s">
        <v>39</v>
      </c>
      <c r="B27" s="24">
        <v>43550</v>
      </c>
      <c r="C27" s="24">
        <v>45013</v>
      </c>
      <c r="D27" s="25">
        <v>7.6038989903808793E-2</v>
      </c>
      <c r="E27" s="32">
        <v>3</v>
      </c>
    </row>
    <row r="28" spans="1:6" x14ac:dyDescent="0.25">
      <c r="A28" s="23" t="s">
        <v>40</v>
      </c>
      <c r="B28" s="24">
        <v>43522</v>
      </c>
      <c r="C28" s="24">
        <v>44985</v>
      </c>
      <c r="D28" s="25">
        <v>7.6242033219598437E-2</v>
      </c>
      <c r="E28" s="32">
        <v>3</v>
      </c>
    </row>
    <row r="30" spans="1:6" x14ac:dyDescent="0.25">
      <c r="A30" s="102" t="s">
        <v>62</v>
      </c>
      <c r="B30" s="103"/>
      <c r="C30" s="103"/>
      <c r="D30" s="103"/>
      <c r="E30" s="103"/>
    </row>
    <row r="31" spans="1:6" x14ac:dyDescent="0.25">
      <c r="A31" s="1" t="s">
        <v>2</v>
      </c>
      <c r="B31" s="2"/>
      <c r="C31" s="107" t="s">
        <v>3</v>
      </c>
      <c r="D31" s="107" t="s">
        <v>4</v>
      </c>
      <c r="E31" s="107"/>
    </row>
    <row r="32" spans="1:6" x14ac:dyDescent="0.25">
      <c r="A32" s="3" t="s">
        <v>5</v>
      </c>
      <c r="B32" s="4"/>
      <c r="C32" s="108"/>
      <c r="D32" s="108"/>
      <c r="E32" s="108"/>
    </row>
    <row r="33" spans="1:7" x14ac:dyDescent="0.25">
      <c r="A33" s="6" t="s">
        <v>6</v>
      </c>
      <c r="B33" s="7"/>
      <c r="C33" s="109"/>
      <c r="D33" s="109"/>
      <c r="E33" s="109"/>
    </row>
    <row r="34" spans="1:7" x14ac:dyDescent="0.25">
      <c r="A34" s="8" t="s">
        <v>7</v>
      </c>
      <c r="B34" s="9" t="s">
        <v>8</v>
      </c>
      <c r="C34" s="10"/>
      <c r="D34" s="11"/>
      <c r="E34" s="11"/>
    </row>
    <row r="35" spans="1:7" x14ac:dyDescent="0.25">
      <c r="A35" s="12"/>
      <c r="B35" s="13" t="s">
        <v>9</v>
      </c>
      <c r="C35" s="14"/>
      <c r="D35" s="15"/>
      <c r="E35" s="15"/>
    </row>
    <row r="36" spans="1:7" x14ac:dyDescent="0.25">
      <c r="A36" s="8" t="s">
        <v>10</v>
      </c>
      <c r="B36" s="16" t="s">
        <v>11</v>
      </c>
      <c r="C36" s="17" t="s">
        <v>331</v>
      </c>
      <c r="D36" s="18" t="s">
        <v>42</v>
      </c>
      <c r="E36" s="17" t="s">
        <v>14</v>
      </c>
    </row>
    <row r="37" spans="1:7" x14ac:dyDescent="0.25">
      <c r="A37" s="19"/>
      <c r="B37" s="20" t="s">
        <v>15</v>
      </c>
      <c r="C37" s="21">
        <v>-0.70723021286349319</v>
      </c>
      <c r="D37" s="21">
        <v>-0.30365846722194656</v>
      </c>
      <c r="E37" s="22"/>
    </row>
    <row r="38" spans="1:7" x14ac:dyDescent="0.25">
      <c r="A38" s="8" t="s">
        <v>16</v>
      </c>
      <c r="B38" s="16" t="s">
        <v>11</v>
      </c>
      <c r="C38" s="17" t="s">
        <v>43</v>
      </c>
      <c r="D38" s="17" t="s">
        <v>44</v>
      </c>
      <c r="E38" s="17" t="s">
        <v>14</v>
      </c>
    </row>
    <row r="39" spans="1:7" x14ac:dyDescent="0.25">
      <c r="A39" s="19"/>
      <c r="B39" s="20" t="s">
        <v>15</v>
      </c>
      <c r="C39" s="21">
        <v>-0.2368179688415134</v>
      </c>
      <c r="D39" s="21">
        <v>-0.10035389916003834</v>
      </c>
      <c r="E39" s="22"/>
    </row>
    <row r="40" spans="1:7" x14ac:dyDescent="0.25">
      <c r="A40" s="8" t="s">
        <v>19</v>
      </c>
      <c r="B40" s="16" t="s">
        <v>11</v>
      </c>
      <c r="C40" s="17" t="s">
        <v>415</v>
      </c>
      <c r="D40" s="17" t="s">
        <v>332</v>
      </c>
      <c r="E40" s="17" t="s">
        <v>14</v>
      </c>
      <c r="F40" s="42">
        <f>(9510-9640)/9640</f>
        <v>-1.3485477178423237E-2</v>
      </c>
      <c r="G40" s="42">
        <f>(9880-9890)/9890</f>
        <v>-1.0111223458038423E-3</v>
      </c>
    </row>
    <row r="41" spans="1:7" x14ac:dyDescent="0.25">
      <c r="A41" s="19"/>
      <c r="B41" s="20" t="s">
        <v>15</v>
      </c>
      <c r="C41" s="21">
        <v>-4.9085716239401389E-2</v>
      </c>
      <c r="D41" s="21">
        <v>-4.0056087495966564E-3</v>
      </c>
      <c r="E41" s="22"/>
    </row>
    <row r="42" spans="1:7" x14ac:dyDescent="0.25">
      <c r="A42" s="8" t="s">
        <v>22</v>
      </c>
      <c r="B42" s="16" t="s">
        <v>11</v>
      </c>
      <c r="C42" s="17" t="s">
        <v>47</v>
      </c>
      <c r="D42" s="17" t="s">
        <v>386</v>
      </c>
      <c r="E42" s="17" t="s">
        <v>14</v>
      </c>
    </row>
    <row r="43" spans="1:7" x14ac:dyDescent="0.25">
      <c r="A43" s="19"/>
      <c r="B43" s="20" t="s">
        <v>15</v>
      </c>
      <c r="C43" s="21">
        <v>0.24686012108449584</v>
      </c>
      <c r="D43" s="21">
        <v>7.8413893966054804E-2</v>
      </c>
      <c r="E43" s="22"/>
    </row>
    <row r="44" spans="1:7" x14ac:dyDescent="0.25">
      <c r="A44" s="5" t="s">
        <v>25</v>
      </c>
    </row>
    <row r="45" spans="1:7" x14ac:dyDescent="0.25">
      <c r="A45" s="5" t="s">
        <v>26</v>
      </c>
    </row>
    <row r="46" spans="1:7" x14ac:dyDescent="0.25">
      <c r="A46" s="5" t="s">
        <v>49</v>
      </c>
    </row>
    <row r="47" spans="1:7" x14ac:dyDescent="0.25">
      <c r="A47" s="5" t="s">
        <v>233</v>
      </c>
    </row>
    <row r="48" spans="1:7" x14ac:dyDescent="0.25">
      <c r="A48" s="5" t="s">
        <v>333</v>
      </c>
    </row>
    <row r="49" spans="1:6" x14ac:dyDescent="0.25">
      <c r="A49" s="5" t="s">
        <v>51</v>
      </c>
    </row>
    <row r="50" spans="1:6" x14ac:dyDescent="0.25">
      <c r="A50" s="91" t="s">
        <v>31</v>
      </c>
      <c r="B50" s="92"/>
      <c r="C50" s="92"/>
      <c r="D50" s="93"/>
      <c r="E50" s="28" t="b">
        <v>1</v>
      </c>
      <c r="F50" s="42" t="s">
        <v>105</v>
      </c>
    </row>
    <row r="51" spans="1:6" x14ac:dyDescent="0.25">
      <c r="A51" s="94" t="s">
        <v>32</v>
      </c>
      <c r="B51" s="94"/>
      <c r="C51" s="94"/>
      <c r="D51" s="94"/>
      <c r="E51" s="94"/>
    </row>
    <row r="52" spans="1:6" x14ac:dyDescent="0.25">
      <c r="A52" s="29" t="s">
        <v>33</v>
      </c>
      <c r="B52" s="29" t="s">
        <v>34</v>
      </c>
      <c r="C52" s="29" t="s">
        <v>35</v>
      </c>
      <c r="D52" s="30" t="s">
        <v>0</v>
      </c>
      <c r="E52" s="30" t="s">
        <v>1</v>
      </c>
    </row>
    <row r="53" spans="1:6" x14ac:dyDescent="0.25">
      <c r="A53" s="31" t="s">
        <v>36</v>
      </c>
      <c r="B53" s="24">
        <v>43277</v>
      </c>
      <c r="C53" s="24">
        <v>45104</v>
      </c>
      <c r="D53" s="25">
        <v>0.11764225529940311</v>
      </c>
      <c r="E53" s="32">
        <v>3</v>
      </c>
    </row>
    <row r="54" spans="1:6" x14ac:dyDescent="0.25">
      <c r="A54" s="31" t="s">
        <v>37</v>
      </c>
      <c r="B54" s="24">
        <v>43249</v>
      </c>
      <c r="C54" s="24">
        <v>45076</v>
      </c>
      <c r="D54" s="25">
        <v>0.11765717004728236</v>
      </c>
      <c r="E54" s="32">
        <v>3</v>
      </c>
    </row>
    <row r="55" spans="1:6" x14ac:dyDescent="0.25">
      <c r="A55" s="23" t="s">
        <v>38</v>
      </c>
      <c r="B55" s="24">
        <v>43214</v>
      </c>
      <c r="C55" s="24">
        <v>45041</v>
      </c>
      <c r="D55" s="25">
        <v>0.11792072410528039</v>
      </c>
      <c r="E55" s="32">
        <v>3</v>
      </c>
    </row>
    <row r="56" spans="1:6" x14ac:dyDescent="0.25">
      <c r="A56" s="23" t="s">
        <v>39</v>
      </c>
      <c r="B56" s="24">
        <v>43186</v>
      </c>
      <c r="C56" s="24">
        <v>45013</v>
      </c>
      <c r="D56" s="25">
        <v>0.11797461730867738</v>
      </c>
      <c r="E56" s="32">
        <v>3</v>
      </c>
    </row>
    <row r="57" spans="1:6" x14ac:dyDescent="0.25">
      <c r="A57" s="23" t="s">
        <v>40</v>
      </c>
      <c r="B57" s="24">
        <v>43158</v>
      </c>
      <c r="C57" s="24">
        <v>44985</v>
      </c>
      <c r="D57" s="25">
        <v>0.11837677542227276</v>
      </c>
      <c r="E57" s="32">
        <v>3</v>
      </c>
    </row>
    <row r="59" spans="1:6" x14ac:dyDescent="0.25">
      <c r="A59" s="102" t="s">
        <v>63</v>
      </c>
      <c r="B59" s="103"/>
      <c r="C59" s="103"/>
      <c r="D59" s="103"/>
      <c r="E59" s="103"/>
    </row>
    <row r="60" spans="1:6" x14ac:dyDescent="0.25">
      <c r="A60" s="1" t="s">
        <v>2</v>
      </c>
      <c r="B60" s="2"/>
      <c r="C60" s="107" t="s">
        <v>3</v>
      </c>
      <c r="D60" s="107" t="s">
        <v>4</v>
      </c>
      <c r="E60" s="107"/>
    </row>
    <row r="61" spans="1:6" x14ac:dyDescent="0.25">
      <c r="A61" s="3" t="s">
        <v>5</v>
      </c>
      <c r="B61" s="4"/>
      <c r="C61" s="108"/>
      <c r="D61" s="108"/>
      <c r="E61" s="108"/>
    </row>
    <row r="62" spans="1:6" x14ac:dyDescent="0.25">
      <c r="A62" s="6" t="s">
        <v>6</v>
      </c>
      <c r="B62" s="7"/>
      <c r="C62" s="109"/>
      <c r="D62" s="109"/>
      <c r="E62" s="109"/>
    </row>
    <row r="63" spans="1:6" x14ac:dyDescent="0.25">
      <c r="A63" s="8" t="s">
        <v>7</v>
      </c>
      <c r="B63" s="9" t="s">
        <v>8</v>
      </c>
      <c r="C63" s="10"/>
      <c r="D63" s="11"/>
      <c r="E63" s="11"/>
    </row>
    <row r="64" spans="1:6" x14ac:dyDescent="0.25">
      <c r="A64" s="12"/>
      <c r="B64" s="13" t="s">
        <v>9</v>
      </c>
      <c r="C64" s="14"/>
      <c r="D64" s="15"/>
      <c r="E64" s="15"/>
    </row>
    <row r="65" spans="1:7" x14ac:dyDescent="0.25">
      <c r="A65" s="8" t="s">
        <v>10</v>
      </c>
      <c r="B65" s="16" t="s">
        <v>11</v>
      </c>
      <c r="C65" s="17" t="s">
        <v>281</v>
      </c>
      <c r="D65" s="18" t="s">
        <v>53</v>
      </c>
      <c r="E65" s="17" t="s">
        <v>14</v>
      </c>
    </row>
    <row r="66" spans="1:7" x14ac:dyDescent="0.25">
      <c r="A66" s="19"/>
      <c r="B66" s="20" t="s">
        <v>15</v>
      </c>
      <c r="C66" s="21">
        <v>-0.72869410989928685</v>
      </c>
      <c r="D66" s="21">
        <v>-0.31415972082195831</v>
      </c>
      <c r="E66" s="22"/>
    </row>
    <row r="67" spans="1:7" x14ac:dyDescent="0.25">
      <c r="A67" s="8" t="s">
        <v>16</v>
      </c>
      <c r="B67" s="16" t="s">
        <v>11</v>
      </c>
      <c r="C67" s="17" t="s">
        <v>54</v>
      </c>
      <c r="D67" s="17" t="s">
        <v>55</v>
      </c>
      <c r="E67" s="17" t="s">
        <v>14</v>
      </c>
    </row>
    <row r="68" spans="1:7" x14ac:dyDescent="0.25">
      <c r="A68" s="19"/>
      <c r="B68" s="20" t="s">
        <v>15</v>
      </c>
      <c r="C68" s="21">
        <v>-0.26436082210035372</v>
      </c>
      <c r="D68" s="21">
        <v>-8.9988529727498157E-2</v>
      </c>
      <c r="E68" s="22"/>
    </row>
    <row r="69" spans="1:7" x14ac:dyDescent="0.25">
      <c r="A69" s="8" t="s">
        <v>19</v>
      </c>
      <c r="B69" s="16" t="s">
        <v>11</v>
      </c>
      <c r="C69" s="17" t="s">
        <v>416</v>
      </c>
      <c r="D69" s="17" t="s">
        <v>135</v>
      </c>
      <c r="E69" s="17" t="s">
        <v>14</v>
      </c>
      <c r="F69" s="42">
        <f>(9330-9410)/9410</f>
        <v>-8.5015940488841653E-3</v>
      </c>
      <c r="G69" s="42">
        <f>(10140-10110)/10110</f>
        <v>2.967359050445104E-3</v>
      </c>
    </row>
    <row r="70" spans="1:7" x14ac:dyDescent="0.25">
      <c r="A70" s="19"/>
      <c r="B70" s="20" t="s">
        <v>15</v>
      </c>
      <c r="C70" s="21">
        <v>-6.7285625388923465E-2</v>
      </c>
      <c r="D70" s="21">
        <v>4.657185682442444E-3</v>
      </c>
      <c r="E70" s="22"/>
    </row>
    <row r="71" spans="1:7" x14ac:dyDescent="0.25">
      <c r="A71" s="8" t="s">
        <v>22</v>
      </c>
      <c r="B71" s="16" t="s">
        <v>11</v>
      </c>
      <c r="C71" s="17" t="s">
        <v>57</v>
      </c>
      <c r="D71" s="17" t="s">
        <v>335</v>
      </c>
      <c r="E71" s="17" t="s">
        <v>14</v>
      </c>
    </row>
    <row r="72" spans="1:7" x14ac:dyDescent="0.25">
      <c r="A72" s="19"/>
      <c r="B72" s="20" t="s">
        <v>15</v>
      </c>
      <c r="C72" s="21">
        <v>0.20672817384674036</v>
      </c>
      <c r="D72" s="21">
        <v>6.858003677855895E-2</v>
      </c>
      <c r="E72" s="22"/>
    </row>
    <row r="73" spans="1:7" x14ac:dyDescent="0.25">
      <c r="A73" s="5" t="s">
        <v>25</v>
      </c>
    </row>
    <row r="74" spans="1:7" x14ac:dyDescent="0.25">
      <c r="A74" s="5" t="s">
        <v>26</v>
      </c>
    </row>
    <row r="75" spans="1:7" x14ac:dyDescent="0.25">
      <c r="A75" s="5" t="s">
        <v>49</v>
      </c>
    </row>
    <row r="76" spans="1:7" x14ac:dyDescent="0.25">
      <c r="A76" s="5" t="s">
        <v>450</v>
      </c>
    </row>
    <row r="77" spans="1:7" x14ac:dyDescent="0.25">
      <c r="A77" s="5" t="s">
        <v>333</v>
      </c>
    </row>
    <row r="78" spans="1:7" x14ac:dyDescent="0.25">
      <c r="A78" s="5" t="s">
        <v>51</v>
      </c>
    </row>
    <row r="79" spans="1:7" x14ac:dyDescent="0.25">
      <c r="A79" s="91" t="s">
        <v>31</v>
      </c>
      <c r="B79" s="92"/>
      <c r="C79" s="92"/>
      <c r="D79" s="93"/>
      <c r="E79" s="28" t="b">
        <v>1</v>
      </c>
      <c r="F79" s="42" t="s">
        <v>105</v>
      </c>
    </row>
    <row r="80" spans="1:7"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24">
        <v>43277</v>
      </c>
      <c r="C82" s="24">
        <v>45104</v>
      </c>
      <c r="D82" s="25">
        <v>0.1138623836242954</v>
      </c>
      <c r="E82" s="32">
        <v>3</v>
      </c>
    </row>
    <row r="83" spans="1:5" x14ac:dyDescent="0.25">
      <c r="A83" s="31" t="s">
        <v>37</v>
      </c>
      <c r="B83" s="24">
        <v>43249</v>
      </c>
      <c r="C83" s="24">
        <v>45076</v>
      </c>
      <c r="D83" s="25">
        <v>0.11382323239092539</v>
      </c>
      <c r="E83" s="32">
        <v>3</v>
      </c>
    </row>
    <row r="84" spans="1:5" x14ac:dyDescent="0.25">
      <c r="A84" s="23" t="s">
        <v>38</v>
      </c>
      <c r="B84" s="24">
        <v>43214</v>
      </c>
      <c r="C84" s="24">
        <v>45041</v>
      </c>
      <c r="D84" s="25">
        <v>0.1139154628890878</v>
      </c>
      <c r="E84" s="32">
        <v>3</v>
      </c>
    </row>
    <row r="85" spans="1:5" x14ac:dyDescent="0.25">
      <c r="A85" s="23" t="s">
        <v>39</v>
      </c>
      <c r="B85" s="24">
        <v>43186</v>
      </c>
      <c r="C85" s="24">
        <v>45013</v>
      </c>
      <c r="D85" s="25">
        <v>0.11376375943011363</v>
      </c>
      <c r="E85" s="32">
        <v>3</v>
      </c>
    </row>
    <row r="86" spans="1:5" x14ac:dyDescent="0.25">
      <c r="A86" s="23" t="s">
        <v>40</v>
      </c>
      <c r="B86" s="24">
        <v>43158</v>
      </c>
      <c r="C86" s="24">
        <v>44985</v>
      </c>
      <c r="D86" s="25">
        <v>0.11382851274846931</v>
      </c>
      <c r="E86" s="32">
        <v>3</v>
      </c>
    </row>
    <row r="88" spans="1:5" x14ac:dyDescent="0.25">
      <c r="A88" s="102" t="s">
        <v>73</v>
      </c>
      <c r="B88" s="103"/>
      <c r="C88" s="103"/>
      <c r="D88" s="103"/>
      <c r="E88" s="103"/>
    </row>
    <row r="89" spans="1:5" x14ac:dyDescent="0.25">
      <c r="A89" s="1" t="s">
        <v>2</v>
      </c>
      <c r="B89" s="2"/>
      <c r="C89" s="107" t="s">
        <v>3</v>
      </c>
      <c r="D89" s="107" t="s">
        <v>4</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8</v>
      </c>
      <c r="C92" s="10"/>
      <c r="D92" s="11"/>
      <c r="E92" s="11"/>
    </row>
    <row r="93" spans="1:5" x14ac:dyDescent="0.25">
      <c r="A93" s="12"/>
      <c r="B93" s="13" t="s">
        <v>9</v>
      </c>
      <c r="C93" s="14"/>
      <c r="D93" s="15"/>
      <c r="E93" s="15"/>
    </row>
    <row r="94" spans="1:5" x14ac:dyDescent="0.25">
      <c r="A94" s="8" t="s">
        <v>10</v>
      </c>
      <c r="B94" s="16" t="s">
        <v>11</v>
      </c>
      <c r="C94" s="17" t="s">
        <v>418</v>
      </c>
      <c r="D94" s="18" t="s">
        <v>238</v>
      </c>
      <c r="E94" s="17" t="s">
        <v>14</v>
      </c>
    </row>
    <row r="95" spans="1:5" x14ac:dyDescent="0.25">
      <c r="A95" s="19"/>
      <c r="B95" s="20" t="s">
        <v>15</v>
      </c>
      <c r="C95" s="21">
        <v>-0.70955787357412214</v>
      </c>
      <c r="D95" s="21">
        <v>-0.29895266062979153</v>
      </c>
      <c r="E95" s="22"/>
    </row>
    <row r="96" spans="1:5" x14ac:dyDescent="0.25">
      <c r="A96" s="8" t="s">
        <v>16</v>
      </c>
      <c r="B96" s="16" t="s">
        <v>11</v>
      </c>
      <c r="C96" s="17" t="s">
        <v>66</v>
      </c>
      <c r="D96" s="17" t="s">
        <v>67</v>
      </c>
      <c r="E96" s="17" t="s">
        <v>14</v>
      </c>
    </row>
    <row r="97" spans="1:7" x14ac:dyDescent="0.25">
      <c r="A97" s="19"/>
      <c r="B97" s="20" t="s">
        <v>15</v>
      </c>
      <c r="C97" s="21">
        <v>-0.24374975995272918</v>
      </c>
      <c r="D97" s="21">
        <v>-9.3622915536350937E-2</v>
      </c>
      <c r="E97" s="22"/>
    </row>
    <row r="98" spans="1:7" x14ac:dyDescent="0.25">
      <c r="A98" s="8" t="s">
        <v>19</v>
      </c>
      <c r="B98" s="16" t="s">
        <v>11</v>
      </c>
      <c r="C98" s="17" t="s">
        <v>282</v>
      </c>
      <c r="D98" s="17" t="s">
        <v>205</v>
      </c>
      <c r="E98" s="17" t="s">
        <v>14</v>
      </c>
      <c r="F98" s="42">
        <f>(9400-9470)/9470</f>
        <v>-7.3917634635691657E-3</v>
      </c>
      <c r="G98" s="42">
        <f>(9800-9800)/9800</f>
        <v>0</v>
      </c>
    </row>
    <row r="99" spans="1:7" x14ac:dyDescent="0.25">
      <c r="A99" s="19"/>
      <c r="B99" s="20" t="s">
        <v>15</v>
      </c>
      <c r="C99" s="21">
        <v>-6.018942649175274E-2</v>
      </c>
      <c r="D99" s="21">
        <v>-6.8057558268561635E-3</v>
      </c>
      <c r="E99" s="22"/>
    </row>
    <row r="100" spans="1:7" x14ac:dyDescent="0.25">
      <c r="A100" s="8" t="s">
        <v>22</v>
      </c>
      <c r="B100" s="16" t="s">
        <v>11</v>
      </c>
      <c r="C100" s="17" t="s">
        <v>70</v>
      </c>
      <c r="D100" s="17" t="s">
        <v>337</v>
      </c>
      <c r="E100" s="17" t="s">
        <v>14</v>
      </c>
    </row>
    <row r="101" spans="1:7" x14ac:dyDescent="0.25">
      <c r="A101" s="19"/>
      <c r="B101" s="20" t="s">
        <v>15</v>
      </c>
      <c r="C101" s="21">
        <v>0.26924092019120827</v>
      </c>
      <c r="D101" s="21">
        <v>7.8081742296484125E-2</v>
      </c>
      <c r="E101" s="22"/>
    </row>
    <row r="102" spans="1:7" x14ac:dyDescent="0.25">
      <c r="A102" s="5" t="s">
        <v>25</v>
      </c>
    </row>
    <row r="103" spans="1:7" x14ac:dyDescent="0.25">
      <c r="A103" s="5" t="s">
        <v>26</v>
      </c>
    </row>
    <row r="104" spans="1:7" x14ac:dyDescent="0.25">
      <c r="A104" s="5" t="s">
        <v>49</v>
      </c>
    </row>
    <row r="105" spans="1:7" x14ac:dyDescent="0.25">
      <c r="A105" s="5" t="s">
        <v>338</v>
      </c>
    </row>
    <row r="106" spans="1:7" x14ac:dyDescent="0.25">
      <c r="A106" s="5" t="s">
        <v>333</v>
      </c>
    </row>
    <row r="107" spans="1:7" x14ac:dyDescent="0.25">
      <c r="A107" s="5" t="s">
        <v>30</v>
      </c>
    </row>
    <row r="108" spans="1:7" x14ac:dyDescent="0.25">
      <c r="A108" s="91" t="s">
        <v>31</v>
      </c>
      <c r="B108" s="92"/>
      <c r="C108" s="92"/>
      <c r="D108" s="93"/>
      <c r="E108" s="28" t="b">
        <v>1</v>
      </c>
      <c r="F108" s="42" t="s">
        <v>105</v>
      </c>
    </row>
    <row r="109" spans="1:7" x14ac:dyDescent="0.25">
      <c r="A109" s="94" t="s">
        <v>32</v>
      </c>
      <c r="B109" s="94"/>
      <c r="C109" s="94"/>
      <c r="D109" s="94"/>
      <c r="E109" s="94"/>
    </row>
    <row r="110" spans="1:7" x14ac:dyDescent="0.25">
      <c r="A110" s="29" t="s">
        <v>33</v>
      </c>
      <c r="B110" s="29" t="s">
        <v>34</v>
      </c>
      <c r="C110" s="29" t="s">
        <v>35</v>
      </c>
      <c r="D110" s="30" t="s">
        <v>0</v>
      </c>
      <c r="E110" s="30" t="s">
        <v>1</v>
      </c>
    </row>
    <row r="111" spans="1:7" x14ac:dyDescent="0.25">
      <c r="A111" s="31" t="s">
        <v>36</v>
      </c>
      <c r="B111" s="24">
        <v>43277</v>
      </c>
      <c r="C111" s="24">
        <v>45104</v>
      </c>
      <c r="D111" s="25">
        <v>0.10828622887516198</v>
      </c>
      <c r="E111" s="32">
        <v>3</v>
      </c>
    </row>
    <row r="112" spans="1:7" x14ac:dyDescent="0.25">
      <c r="A112" s="31" t="s">
        <v>37</v>
      </c>
      <c r="B112" s="24">
        <v>43249</v>
      </c>
      <c r="C112" s="24">
        <v>45076</v>
      </c>
      <c r="D112" s="25">
        <v>0.10829560181982711</v>
      </c>
      <c r="E112" s="32">
        <v>3</v>
      </c>
    </row>
    <row r="113" spans="1:7" x14ac:dyDescent="0.25">
      <c r="A113" s="23" t="s">
        <v>38</v>
      </c>
      <c r="B113" s="24">
        <v>43214</v>
      </c>
      <c r="C113" s="24">
        <v>45041</v>
      </c>
      <c r="D113" s="25">
        <v>0.10830924352154192</v>
      </c>
      <c r="E113" s="32">
        <v>3</v>
      </c>
    </row>
    <row r="114" spans="1:7" x14ac:dyDescent="0.25">
      <c r="A114" s="23" t="s">
        <v>39</v>
      </c>
      <c r="B114" s="24">
        <v>43214</v>
      </c>
      <c r="C114" s="24">
        <v>45013</v>
      </c>
      <c r="D114" s="25">
        <v>0.10898165090310279</v>
      </c>
      <c r="E114" s="32">
        <v>3</v>
      </c>
    </row>
    <row r="115" spans="1:7" x14ac:dyDescent="0.25">
      <c r="A115" s="23" t="s">
        <v>40</v>
      </c>
      <c r="B115" s="24">
        <v>43214</v>
      </c>
      <c r="C115" s="24">
        <v>44985</v>
      </c>
      <c r="D115" s="25">
        <v>0.10969180681705286</v>
      </c>
      <c r="E115" s="32">
        <v>3</v>
      </c>
    </row>
    <row r="117" spans="1:7" x14ac:dyDescent="0.25">
      <c r="A117" s="102" t="s">
        <v>93</v>
      </c>
      <c r="B117" s="103"/>
      <c r="C117" s="103"/>
      <c r="D117" s="103"/>
      <c r="E117" s="103"/>
    </row>
    <row r="118" spans="1:7" x14ac:dyDescent="0.25">
      <c r="A118" s="1" t="s">
        <v>74</v>
      </c>
      <c r="B118" s="2"/>
      <c r="C118" s="107" t="s">
        <v>3</v>
      </c>
      <c r="D118" s="107" t="s">
        <v>75</v>
      </c>
      <c r="E118" s="107"/>
    </row>
    <row r="119" spans="1:7" x14ac:dyDescent="0.25">
      <c r="A119" s="3" t="s">
        <v>5</v>
      </c>
      <c r="B119" s="4"/>
      <c r="C119" s="108"/>
      <c r="D119" s="108"/>
      <c r="E119" s="108"/>
    </row>
    <row r="120" spans="1:7" x14ac:dyDescent="0.25">
      <c r="A120" s="6" t="s">
        <v>6</v>
      </c>
      <c r="B120" s="7"/>
      <c r="C120" s="109"/>
      <c r="D120" s="109"/>
      <c r="E120" s="109"/>
    </row>
    <row r="121" spans="1:7" x14ac:dyDescent="0.25">
      <c r="A121" s="8" t="s">
        <v>7</v>
      </c>
      <c r="B121" s="9" t="s">
        <v>76</v>
      </c>
      <c r="C121" s="10"/>
      <c r="D121" s="11"/>
      <c r="E121" s="11"/>
    </row>
    <row r="122" spans="1:7" x14ac:dyDescent="0.25">
      <c r="A122" s="12"/>
      <c r="B122" s="13" t="s">
        <v>9</v>
      </c>
      <c r="C122" s="14"/>
      <c r="D122" s="15"/>
      <c r="E122" s="15"/>
    </row>
    <row r="123" spans="1:7" x14ac:dyDescent="0.25">
      <c r="A123" s="8" t="s">
        <v>10</v>
      </c>
      <c r="B123" s="16" t="s">
        <v>11</v>
      </c>
      <c r="C123" s="17" t="s">
        <v>451</v>
      </c>
      <c r="D123" s="18" t="s">
        <v>78</v>
      </c>
      <c r="E123" s="17" t="s">
        <v>14</v>
      </c>
    </row>
    <row r="124" spans="1:7" x14ac:dyDescent="0.25">
      <c r="A124" s="19"/>
      <c r="B124" s="20" t="s">
        <v>15</v>
      </c>
      <c r="C124" s="21">
        <v>-0.69680487133523328</v>
      </c>
      <c r="D124" s="21">
        <v>-0.26205832463714196</v>
      </c>
      <c r="E124" s="22"/>
    </row>
    <row r="125" spans="1:7" x14ac:dyDescent="0.25">
      <c r="A125" s="8" t="s">
        <v>16</v>
      </c>
      <c r="B125" s="16" t="s">
        <v>11</v>
      </c>
      <c r="C125" s="17" t="s">
        <v>79</v>
      </c>
      <c r="D125" s="17" t="s">
        <v>80</v>
      </c>
      <c r="E125" s="17" t="s">
        <v>14</v>
      </c>
    </row>
    <row r="126" spans="1:7" x14ac:dyDescent="0.25">
      <c r="A126" s="19"/>
      <c r="B126" s="20" t="s">
        <v>15</v>
      </c>
      <c r="C126" s="21">
        <v>-0.30515803861267721</v>
      </c>
      <c r="D126" s="21">
        <v>-5.4651640399221102E-2</v>
      </c>
      <c r="E126" s="22"/>
    </row>
    <row r="127" spans="1:7" x14ac:dyDescent="0.25">
      <c r="A127" s="8" t="s">
        <v>19</v>
      </c>
      <c r="B127" s="16" t="s">
        <v>11</v>
      </c>
      <c r="C127" s="17" t="s">
        <v>411</v>
      </c>
      <c r="D127" s="17" t="s">
        <v>419</v>
      </c>
      <c r="E127" s="17" t="s">
        <v>14</v>
      </c>
      <c r="F127" s="42">
        <f>(9720-9910)/9910</f>
        <v>-1.9172552976791119E-2</v>
      </c>
      <c r="G127" s="42">
        <f>(11170-11340)/11340</f>
        <v>-1.4991181657848324E-2</v>
      </c>
    </row>
    <row r="128" spans="1:7" x14ac:dyDescent="0.25">
      <c r="A128" s="19"/>
      <c r="B128" s="20" t="s">
        <v>15</v>
      </c>
      <c r="C128" s="21">
        <v>-2.8400506054581665E-2</v>
      </c>
      <c r="D128" s="21">
        <v>2.2422682950456796E-2</v>
      </c>
      <c r="E128" s="22"/>
    </row>
    <row r="129" spans="1:6" x14ac:dyDescent="0.25">
      <c r="A129" s="8" t="s">
        <v>22</v>
      </c>
      <c r="B129" s="16" t="s">
        <v>11</v>
      </c>
      <c r="C129" s="17" t="s">
        <v>83</v>
      </c>
      <c r="D129" s="17" t="s">
        <v>176</v>
      </c>
      <c r="E129" s="17" t="s">
        <v>14</v>
      </c>
    </row>
    <row r="130" spans="1:6" x14ac:dyDescent="0.25">
      <c r="A130" s="19"/>
      <c r="B130" s="20" t="s">
        <v>15</v>
      </c>
      <c r="C130" s="21">
        <v>0.46830915457728883</v>
      </c>
      <c r="D130" s="21">
        <v>7.6709367250089588E-2</v>
      </c>
      <c r="E130" s="22"/>
    </row>
    <row r="131" spans="1:6" x14ac:dyDescent="0.25">
      <c r="A131" s="5" t="s">
        <v>25</v>
      </c>
    </row>
    <row r="132" spans="1:6" x14ac:dyDescent="0.25">
      <c r="A132" s="5" t="s">
        <v>26</v>
      </c>
    </row>
    <row r="133" spans="1:6" x14ac:dyDescent="0.25">
      <c r="A133" s="5" t="s">
        <v>85</v>
      </c>
    </row>
    <row r="134" spans="1:6" x14ac:dyDescent="0.25">
      <c r="A134" s="5" t="s">
        <v>420</v>
      </c>
    </row>
    <row r="135" spans="1:6" x14ac:dyDescent="0.25">
      <c r="A135" s="5" t="s">
        <v>339</v>
      </c>
    </row>
    <row r="136" spans="1:6" x14ac:dyDescent="0.25">
      <c r="A136" s="5" t="s">
        <v>51</v>
      </c>
    </row>
    <row r="137" spans="1:6" x14ac:dyDescent="0.25">
      <c r="A137" s="91" t="s">
        <v>31</v>
      </c>
      <c r="B137" s="92"/>
      <c r="C137" s="92"/>
      <c r="D137" s="93"/>
      <c r="E137" s="28" t="b">
        <v>1</v>
      </c>
      <c r="F137" s="42" t="s">
        <v>105</v>
      </c>
    </row>
    <row r="138" spans="1:6" x14ac:dyDescent="0.25">
      <c r="A138" s="94" t="s">
        <v>32</v>
      </c>
      <c r="B138" s="94"/>
      <c r="C138" s="94"/>
      <c r="D138" s="94"/>
      <c r="E138" s="94"/>
    </row>
    <row r="139" spans="1:6" x14ac:dyDescent="0.25">
      <c r="A139" s="29" t="s">
        <v>33</v>
      </c>
      <c r="B139" s="29" t="s">
        <v>34</v>
      </c>
      <c r="C139" s="29" t="s">
        <v>35</v>
      </c>
      <c r="D139" s="30" t="s">
        <v>0</v>
      </c>
      <c r="E139" s="30" t="s">
        <v>1</v>
      </c>
    </row>
    <row r="140" spans="1:6" x14ac:dyDescent="0.25">
      <c r="A140" s="31" t="s">
        <v>36</v>
      </c>
      <c r="B140" s="24">
        <v>43284</v>
      </c>
      <c r="C140" s="24">
        <v>45104</v>
      </c>
      <c r="D140" s="25">
        <v>0.18380590479572176</v>
      </c>
      <c r="E140" s="32">
        <v>4</v>
      </c>
    </row>
    <row r="141" spans="1:6" x14ac:dyDescent="0.25">
      <c r="A141" s="31" t="s">
        <v>37</v>
      </c>
      <c r="B141" s="24">
        <v>43256</v>
      </c>
      <c r="C141" s="24">
        <v>45076</v>
      </c>
      <c r="D141" s="25">
        <v>0.18391480678555339</v>
      </c>
      <c r="E141" s="32">
        <v>4</v>
      </c>
    </row>
    <row r="142" spans="1:6" x14ac:dyDescent="0.25">
      <c r="A142" s="23" t="s">
        <v>38</v>
      </c>
      <c r="B142" s="24">
        <v>43214</v>
      </c>
      <c r="C142" s="24">
        <v>45034</v>
      </c>
      <c r="D142" s="25">
        <v>0.18367137515510801</v>
      </c>
      <c r="E142" s="32">
        <v>4</v>
      </c>
    </row>
    <row r="143" spans="1:6" x14ac:dyDescent="0.25">
      <c r="A143" s="23" t="s">
        <v>39</v>
      </c>
      <c r="B143" s="24">
        <v>43186</v>
      </c>
      <c r="C143" s="24">
        <v>45006</v>
      </c>
      <c r="D143" s="25">
        <v>0.1833512664274578</v>
      </c>
      <c r="E143" s="32">
        <v>4</v>
      </c>
    </row>
    <row r="144" spans="1:6" x14ac:dyDescent="0.25">
      <c r="A144" s="23" t="s">
        <v>40</v>
      </c>
      <c r="B144" s="24">
        <v>43158</v>
      </c>
      <c r="C144" s="24">
        <v>44978</v>
      </c>
      <c r="D144" s="25">
        <v>0.18442862756262221</v>
      </c>
      <c r="E144" s="32">
        <v>4</v>
      </c>
    </row>
    <row r="146" spans="1:7" x14ac:dyDescent="0.25">
      <c r="A146" s="102" t="s">
        <v>94</v>
      </c>
      <c r="B146" s="103"/>
      <c r="C146" s="103"/>
      <c r="D146" s="103"/>
      <c r="E146" s="103"/>
    </row>
    <row r="147" spans="1:7" x14ac:dyDescent="0.25">
      <c r="A147" s="1" t="s">
        <v>2</v>
      </c>
      <c r="B147" s="2"/>
      <c r="C147" s="107" t="s">
        <v>3</v>
      </c>
      <c r="D147" s="107" t="s">
        <v>4</v>
      </c>
      <c r="E147" s="107"/>
    </row>
    <row r="148" spans="1:7" x14ac:dyDescent="0.25">
      <c r="A148" s="3" t="s">
        <v>5</v>
      </c>
      <c r="B148" s="4"/>
      <c r="C148" s="108"/>
      <c r="D148" s="108"/>
      <c r="E148" s="108"/>
    </row>
    <row r="149" spans="1:7" x14ac:dyDescent="0.25">
      <c r="A149" s="6" t="s">
        <v>6</v>
      </c>
      <c r="B149" s="7"/>
      <c r="C149" s="109"/>
      <c r="D149" s="109"/>
      <c r="E149" s="109"/>
    </row>
    <row r="150" spans="1:7" x14ac:dyDescent="0.25">
      <c r="A150" s="8" t="s">
        <v>7</v>
      </c>
      <c r="B150" s="9" t="s">
        <v>8</v>
      </c>
      <c r="C150" s="10"/>
      <c r="D150" s="11"/>
      <c r="E150" s="11"/>
    </row>
    <row r="151" spans="1:7" x14ac:dyDescent="0.25">
      <c r="A151" s="12"/>
      <c r="B151" s="13" t="s">
        <v>9</v>
      </c>
      <c r="C151" s="14"/>
      <c r="D151" s="15"/>
      <c r="E151" s="15"/>
    </row>
    <row r="152" spans="1:7" x14ac:dyDescent="0.25">
      <c r="A152" s="8" t="s">
        <v>10</v>
      </c>
      <c r="B152" s="16" t="s">
        <v>11</v>
      </c>
      <c r="C152" s="17" t="s">
        <v>281</v>
      </c>
      <c r="D152" s="18" t="s">
        <v>88</v>
      </c>
      <c r="E152" s="17" t="s">
        <v>14</v>
      </c>
    </row>
    <row r="153" spans="1:7" x14ac:dyDescent="0.25">
      <c r="A153" s="19"/>
      <c r="B153" s="20" t="s">
        <v>15</v>
      </c>
      <c r="C153" s="21">
        <v>-0.72935687960723916</v>
      </c>
      <c r="D153" s="21">
        <v>-0.32258111600140649</v>
      </c>
      <c r="E153" s="22"/>
    </row>
    <row r="154" spans="1:7" x14ac:dyDescent="0.25">
      <c r="A154" s="8" t="s">
        <v>16</v>
      </c>
      <c r="B154" s="16" t="s">
        <v>11</v>
      </c>
      <c r="C154" s="17" t="s">
        <v>89</v>
      </c>
      <c r="D154" s="17" t="s">
        <v>79</v>
      </c>
      <c r="E154" s="17" t="s">
        <v>14</v>
      </c>
    </row>
    <row r="155" spans="1:7" x14ac:dyDescent="0.25">
      <c r="A155" s="19"/>
      <c r="B155" s="20" t="s">
        <v>15</v>
      </c>
      <c r="C155" s="21">
        <v>-0.27369232450942749</v>
      </c>
      <c r="D155" s="21">
        <v>-0.1140908038913655</v>
      </c>
      <c r="E155" s="22"/>
    </row>
    <row r="156" spans="1:7" x14ac:dyDescent="0.25">
      <c r="A156" s="8" t="s">
        <v>19</v>
      </c>
      <c r="B156" s="16" t="s">
        <v>11</v>
      </c>
      <c r="C156" s="17" t="s">
        <v>271</v>
      </c>
      <c r="D156" s="17" t="s">
        <v>251</v>
      </c>
      <c r="E156" s="17" t="s">
        <v>14</v>
      </c>
      <c r="F156" s="42">
        <f>(9380-9440)/9440</f>
        <v>-6.3559322033898309E-3</v>
      </c>
      <c r="G156" s="42">
        <f>(10080-10090)/10090</f>
        <v>-9.9108027750247768E-4</v>
      </c>
    </row>
    <row r="157" spans="1:7" x14ac:dyDescent="0.25">
      <c r="A157" s="19"/>
      <c r="B157" s="20" t="s">
        <v>15</v>
      </c>
      <c r="C157" s="21">
        <v>-6.204576208918211E-2</v>
      </c>
      <c r="D157" s="21">
        <v>2.6014019496058971E-3</v>
      </c>
      <c r="E157" s="22"/>
    </row>
    <row r="158" spans="1:7" x14ac:dyDescent="0.25">
      <c r="A158" s="8" t="s">
        <v>22</v>
      </c>
      <c r="B158" s="16" t="s">
        <v>11</v>
      </c>
      <c r="C158" s="17" t="s">
        <v>90</v>
      </c>
      <c r="D158" s="17" t="s">
        <v>340</v>
      </c>
      <c r="E158" s="17" t="s">
        <v>14</v>
      </c>
    </row>
    <row r="159" spans="1:7" x14ac:dyDescent="0.25">
      <c r="A159" s="19"/>
      <c r="B159" s="20" t="s">
        <v>15</v>
      </c>
      <c r="C159" s="21">
        <v>0.29521826354717895</v>
      </c>
      <c r="D159" s="21">
        <v>9.5682802272992085E-2</v>
      </c>
      <c r="E159" s="22"/>
    </row>
    <row r="160" spans="1:7" x14ac:dyDescent="0.25">
      <c r="A160" s="5" t="s">
        <v>25</v>
      </c>
    </row>
    <row r="161" spans="1:6" x14ac:dyDescent="0.25">
      <c r="A161" s="5" t="s">
        <v>26</v>
      </c>
    </row>
    <row r="162" spans="1:6" x14ac:dyDescent="0.25">
      <c r="A162" s="5" t="s">
        <v>49</v>
      </c>
    </row>
    <row r="163" spans="1:6" x14ac:dyDescent="0.25">
      <c r="A163" s="5" t="s">
        <v>178</v>
      </c>
    </row>
    <row r="164" spans="1:6" x14ac:dyDescent="0.25">
      <c r="A164" s="5" t="s">
        <v>333</v>
      </c>
    </row>
    <row r="165" spans="1:6" x14ac:dyDescent="0.25">
      <c r="A165" s="5" t="s">
        <v>30</v>
      </c>
    </row>
    <row r="166" spans="1:6" x14ac:dyDescent="0.25">
      <c r="A166" s="91" t="s">
        <v>31</v>
      </c>
      <c r="B166" s="92"/>
      <c r="C166" s="92"/>
      <c r="D166" s="93"/>
      <c r="E166" s="28" t="b">
        <v>1</v>
      </c>
      <c r="F166" s="42" t="s">
        <v>105</v>
      </c>
    </row>
    <row r="167" spans="1:6" x14ac:dyDescent="0.25">
      <c r="A167" s="94" t="s">
        <v>32</v>
      </c>
      <c r="B167" s="94"/>
      <c r="C167" s="94"/>
      <c r="D167" s="94"/>
      <c r="E167" s="94"/>
    </row>
    <row r="168" spans="1:6" x14ac:dyDescent="0.25">
      <c r="A168" s="29" t="s">
        <v>33</v>
      </c>
      <c r="B168" s="29" t="s">
        <v>34</v>
      </c>
      <c r="C168" s="29" t="s">
        <v>35</v>
      </c>
      <c r="D168" s="30" t="s">
        <v>0</v>
      </c>
      <c r="E168" s="30" t="s">
        <v>1</v>
      </c>
    </row>
    <row r="169" spans="1:6" x14ac:dyDescent="0.25">
      <c r="A169" s="31" t="s">
        <v>36</v>
      </c>
      <c r="B169" s="24">
        <v>43277</v>
      </c>
      <c r="C169" s="24">
        <v>45104</v>
      </c>
      <c r="D169" s="25">
        <v>0.12763165211067548</v>
      </c>
      <c r="E169" s="32">
        <v>4</v>
      </c>
    </row>
    <row r="170" spans="1:6" x14ac:dyDescent="0.25">
      <c r="A170" s="31" t="s">
        <v>37</v>
      </c>
      <c r="B170" s="24">
        <v>43249</v>
      </c>
      <c r="C170" s="24">
        <v>45076</v>
      </c>
      <c r="D170" s="25">
        <v>0.1276928285499504</v>
      </c>
      <c r="E170" s="32">
        <v>4</v>
      </c>
    </row>
    <row r="171" spans="1:6" x14ac:dyDescent="0.25">
      <c r="A171" s="23" t="s">
        <v>38</v>
      </c>
      <c r="B171" s="24">
        <v>43214</v>
      </c>
      <c r="C171" s="24">
        <v>45041</v>
      </c>
      <c r="D171" s="25">
        <v>0.12799243182565534</v>
      </c>
      <c r="E171" s="32">
        <v>4</v>
      </c>
    </row>
    <row r="172" spans="1:6" x14ac:dyDescent="0.25">
      <c r="A172" s="23" t="s">
        <v>39</v>
      </c>
      <c r="B172" s="24">
        <v>43186</v>
      </c>
      <c r="C172" s="24">
        <v>45013</v>
      </c>
      <c r="D172" s="25">
        <v>0.12796447673857331</v>
      </c>
      <c r="E172" s="32">
        <v>4</v>
      </c>
    </row>
    <row r="173" spans="1:6" x14ac:dyDescent="0.25">
      <c r="A173" s="23" t="s">
        <v>40</v>
      </c>
      <c r="B173" s="24">
        <v>43158</v>
      </c>
      <c r="C173" s="24">
        <v>44985</v>
      </c>
      <c r="D173" s="25">
        <v>0.12828712001301285</v>
      </c>
      <c r="E173" s="32">
        <v>4</v>
      </c>
    </row>
    <row r="175" spans="1:6" x14ac:dyDescent="0.25">
      <c r="A175" s="102" t="s">
        <v>341</v>
      </c>
      <c r="B175" s="103"/>
      <c r="C175" s="103"/>
      <c r="D175" s="103"/>
      <c r="E175" s="103"/>
    </row>
    <row r="176" spans="1:6" x14ac:dyDescent="0.25">
      <c r="A176" s="1" t="s">
        <v>2</v>
      </c>
      <c r="B176" s="2"/>
      <c r="C176" s="107" t="s">
        <v>3</v>
      </c>
      <c r="D176" s="107" t="s">
        <v>4</v>
      </c>
      <c r="E176" s="107"/>
    </row>
    <row r="177" spans="1:7" x14ac:dyDescent="0.25">
      <c r="A177" s="3" t="s">
        <v>5</v>
      </c>
      <c r="B177" s="4"/>
      <c r="C177" s="108"/>
      <c r="D177" s="108"/>
      <c r="E177" s="108"/>
    </row>
    <row r="178" spans="1:7" x14ac:dyDescent="0.25">
      <c r="A178" s="6" t="s">
        <v>6</v>
      </c>
      <c r="B178" s="7"/>
      <c r="C178" s="109"/>
      <c r="D178" s="109"/>
      <c r="E178" s="109"/>
    </row>
    <row r="179" spans="1:7" x14ac:dyDescent="0.25">
      <c r="A179" s="8" t="s">
        <v>7</v>
      </c>
      <c r="B179" s="9" t="s">
        <v>8</v>
      </c>
      <c r="C179" s="10"/>
      <c r="D179" s="11"/>
      <c r="E179" s="11"/>
    </row>
    <row r="180" spans="1:7" x14ac:dyDescent="0.25">
      <c r="A180" s="12"/>
      <c r="B180" s="13" t="s">
        <v>9</v>
      </c>
      <c r="C180" s="14"/>
      <c r="D180" s="15"/>
      <c r="E180" s="15"/>
    </row>
    <row r="181" spans="1:7" x14ac:dyDescent="0.25">
      <c r="A181" s="8" t="s">
        <v>10</v>
      </c>
      <c r="B181" s="16" t="s">
        <v>11</v>
      </c>
      <c r="C181" s="17" t="s">
        <v>290</v>
      </c>
      <c r="D181" s="18" t="s">
        <v>291</v>
      </c>
      <c r="E181" s="17" t="s">
        <v>14</v>
      </c>
    </row>
    <row r="182" spans="1:7" x14ac:dyDescent="0.25">
      <c r="A182" s="19"/>
      <c r="B182" s="20" t="s">
        <v>15</v>
      </c>
      <c r="C182" s="21">
        <v>-0.40009932635940837</v>
      </c>
      <c r="D182" s="21">
        <v>-0.14416393357449797</v>
      </c>
      <c r="E182" s="22"/>
    </row>
    <row r="183" spans="1:7" x14ac:dyDescent="0.25">
      <c r="A183" s="8" t="s">
        <v>16</v>
      </c>
      <c r="B183" s="16" t="s">
        <v>11</v>
      </c>
      <c r="C183" s="17" t="s">
        <v>292</v>
      </c>
      <c r="D183" s="17" t="s">
        <v>389</v>
      </c>
      <c r="E183" s="17" t="s">
        <v>14</v>
      </c>
    </row>
    <row r="184" spans="1:7" x14ac:dyDescent="0.25">
      <c r="A184" s="19"/>
      <c r="B184" s="20" t="s">
        <v>15</v>
      </c>
      <c r="C184" s="21">
        <v>-0.16148590951500919</v>
      </c>
      <c r="D184" s="21">
        <v>-5.0967844036102439E-2</v>
      </c>
      <c r="E184" s="22"/>
    </row>
    <row r="185" spans="1:7" x14ac:dyDescent="0.25">
      <c r="A185" s="8" t="s">
        <v>19</v>
      </c>
      <c r="B185" s="16" t="s">
        <v>11</v>
      </c>
      <c r="C185" s="17" t="s">
        <v>422</v>
      </c>
      <c r="D185" s="17" t="s">
        <v>167</v>
      </c>
      <c r="E185" s="17" t="s">
        <v>14</v>
      </c>
      <c r="F185" s="42">
        <f>(9780-9820)/9820</f>
        <v>-4.0733197556008143E-3</v>
      </c>
      <c r="G185" s="42">
        <f>(10240-10310)/10310</f>
        <v>-6.7895247332686714E-3</v>
      </c>
    </row>
    <row r="186" spans="1:7" x14ac:dyDescent="0.25">
      <c r="A186" s="19"/>
      <c r="B186" s="20" t="s">
        <v>15</v>
      </c>
      <c r="C186" s="21">
        <v>-2.1768067450774087E-2</v>
      </c>
      <c r="D186" s="21">
        <v>8.0871770635824181E-3</v>
      </c>
      <c r="E186" s="22"/>
    </row>
    <row r="187" spans="1:7" x14ac:dyDescent="0.25">
      <c r="A187" s="8" t="s">
        <v>22</v>
      </c>
      <c r="B187" s="16" t="s">
        <v>11</v>
      </c>
      <c r="C187" s="17" t="s">
        <v>294</v>
      </c>
      <c r="D187" s="17" t="s">
        <v>295</v>
      </c>
      <c r="E187" s="17" t="s">
        <v>14</v>
      </c>
    </row>
    <row r="188" spans="1:7" x14ac:dyDescent="0.25">
      <c r="A188" s="19"/>
      <c r="B188" s="20" t="s">
        <v>15</v>
      </c>
      <c r="C188" s="21">
        <v>0.1131139022684966</v>
      </c>
      <c r="D188" s="21">
        <v>5.466672843059861E-2</v>
      </c>
      <c r="E188" s="22"/>
    </row>
    <row r="189" spans="1:7" x14ac:dyDescent="0.25">
      <c r="A189" s="5" t="s">
        <v>25</v>
      </c>
    </row>
    <row r="190" spans="1:7" x14ac:dyDescent="0.25">
      <c r="A190" s="5" t="s">
        <v>26</v>
      </c>
    </row>
    <row r="191" spans="1:7" x14ac:dyDescent="0.25">
      <c r="A191" s="5" t="s">
        <v>452</v>
      </c>
    </row>
    <row r="192" spans="1:7" x14ac:dyDescent="0.25">
      <c r="A192" s="5" t="s">
        <v>453</v>
      </c>
    </row>
    <row r="193" spans="1:6" x14ac:dyDescent="0.25">
      <c r="A193" s="5" t="s">
        <v>29</v>
      </c>
    </row>
    <row r="194" spans="1:6" x14ac:dyDescent="0.25">
      <c r="A194" s="5" t="s">
        <v>30</v>
      </c>
    </row>
    <row r="195" spans="1:6" x14ac:dyDescent="0.25">
      <c r="A195" s="91" t="s">
        <v>31</v>
      </c>
      <c r="B195" s="92"/>
      <c r="C195" s="92"/>
      <c r="D195" s="93"/>
      <c r="E195" s="28" t="b">
        <v>1</v>
      </c>
      <c r="F195" s="42" t="s">
        <v>105</v>
      </c>
    </row>
    <row r="196" spans="1:6" x14ac:dyDescent="0.25">
      <c r="A196" s="94" t="s">
        <v>32</v>
      </c>
      <c r="B196" s="94"/>
      <c r="C196" s="94"/>
      <c r="D196" s="94"/>
      <c r="E196" s="94"/>
    </row>
    <row r="197" spans="1:6" x14ac:dyDescent="0.25">
      <c r="A197" s="29" t="s">
        <v>33</v>
      </c>
      <c r="B197" s="29" t="s">
        <v>34</v>
      </c>
      <c r="C197" s="29" t="s">
        <v>35</v>
      </c>
      <c r="D197" s="30" t="s">
        <v>0</v>
      </c>
      <c r="E197" s="30" t="s">
        <v>1</v>
      </c>
    </row>
    <row r="198" spans="1:6" x14ac:dyDescent="0.25">
      <c r="A198" s="31" t="s">
        <v>36</v>
      </c>
      <c r="B198" s="24">
        <v>43641</v>
      </c>
      <c r="C198" s="24">
        <v>45104</v>
      </c>
      <c r="D198" s="25">
        <v>7.0892423657144085E-2</v>
      </c>
      <c r="E198" s="32">
        <v>3</v>
      </c>
    </row>
    <row r="199" spans="1:6" x14ac:dyDescent="0.25">
      <c r="A199" s="31" t="s">
        <v>37</v>
      </c>
      <c r="B199" s="24">
        <v>43613</v>
      </c>
      <c r="C199" s="24">
        <v>45076</v>
      </c>
      <c r="D199" s="25">
        <v>7.1120168489138352E-2</v>
      </c>
      <c r="E199" s="32">
        <v>3</v>
      </c>
    </row>
    <row r="200" spans="1:6" x14ac:dyDescent="0.25">
      <c r="A200" s="23" t="s">
        <v>38</v>
      </c>
      <c r="B200" s="24">
        <v>43578</v>
      </c>
      <c r="C200" s="24">
        <v>45041</v>
      </c>
      <c r="D200" s="25">
        <v>7.1370167648988195E-2</v>
      </c>
      <c r="E200" s="32">
        <v>3</v>
      </c>
    </row>
    <row r="201" spans="1:6" x14ac:dyDescent="0.25">
      <c r="A201" s="23" t="s">
        <v>39</v>
      </c>
      <c r="B201" s="24">
        <v>43550</v>
      </c>
      <c r="C201" s="24">
        <v>45013</v>
      </c>
      <c r="D201" s="25">
        <v>7.1465040222307208E-2</v>
      </c>
      <c r="E201" s="32">
        <v>3</v>
      </c>
    </row>
    <row r="202" spans="1:6" x14ac:dyDescent="0.25">
      <c r="A202" s="23" t="s">
        <v>40</v>
      </c>
      <c r="B202" s="24">
        <v>43522</v>
      </c>
      <c r="C202" s="24">
        <v>44985</v>
      </c>
      <c r="D202" s="25">
        <v>7.1345892154259183E-2</v>
      </c>
      <c r="E202" s="32">
        <v>3</v>
      </c>
    </row>
    <row r="204" spans="1:6" x14ac:dyDescent="0.25">
      <c r="A204" s="102" t="s">
        <v>104</v>
      </c>
      <c r="B204" s="103"/>
      <c r="C204" s="103"/>
      <c r="D204" s="103"/>
      <c r="E204" s="103"/>
    </row>
    <row r="205" spans="1:6" x14ac:dyDescent="0.25">
      <c r="A205" s="1" t="s">
        <v>2</v>
      </c>
      <c r="B205" s="2"/>
      <c r="C205" s="107" t="s">
        <v>3</v>
      </c>
      <c r="D205" s="107" t="s">
        <v>4</v>
      </c>
      <c r="E205" s="107"/>
    </row>
    <row r="206" spans="1:6" x14ac:dyDescent="0.25">
      <c r="A206" s="3" t="s">
        <v>5</v>
      </c>
      <c r="B206" s="4"/>
      <c r="C206" s="108"/>
      <c r="D206" s="108"/>
      <c r="E206" s="108"/>
    </row>
    <row r="207" spans="1:6" x14ac:dyDescent="0.25">
      <c r="A207" s="6" t="s">
        <v>6</v>
      </c>
      <c r="B207" s="7"/>
      <c r="C207" s="109"/>
      <c r="D207" s="109"/>
      <c r="E207" s="109"/>
    </row>
    <row r="208" spans="1:6" x14ac:dyDescent="0.25">
      <c r="A208" s="8" t="s">
        <v>7</v>
      </c>
      <c r="B208" s="9" t="s">
        <v>8</v>
      </c>
      <c r="C208" s="10"/>
      <c r="D208" s="11"/>
      <c r="E208" s="11"/>
    </row>
    <row r="209" spans="1:7" x14ac:dyDescent="0.25">
      <c r="A209" s="12"/>
      <c r="B209" s="13" t="s">
        <v>9</v>
      </c>
      <c r="C209" s="14"/>
      <c r="D209" s="15"/>
      <c r="E209" s="15"/>
    </row>
    <row r="210" spans="1:7" x14ac:dyDescent="0.25">
      <c r="A210" s="8" t="s">
        <v>10</v>
      </c>
      <c r="B210" s="16" t="s">
        <v>11</v>
      </c>
      <c r="C210" s="17" t="s">
        <v>95</v>
      </c>
      <c r="D210" s="18" t="s">
        <v>96</v>
      </c>
      <c r="E210" s="17" t="s">
        <v>14</v>
      </c>
    </row>
    <row r="211" spans="1:7" x14ac:dyDescent="0.25">
      <c r="A211" s="19"/>
      <c r="B211" s="20" t="s">
        <v>15</v>
      </c>
      <c r="C211" s="21">
        <v>-0.8191469962875223</v>
      </c>
      <c r="D211" s="21">
        <v>-0.37232615046417039</v>
      </c>
      <c r="E211" s="22"/>
    </row>
    <row r="212" spans="1:7" x14ac:dyDescent="0.25">
      <c r="A212" s="8" t="s">
        <v>16</v>
      </c>
      <c r="B212" s="16" t="s">
        <v>11</v>
      </c>
      <c r="C212" s="17" t="s">
        <v>97</v>
      </c>
      <c r="D212" s="17" t="s">
        <v>98</v>
      </c>
      <c r="E212" s="17" t="s">
        <v>14</v>
      </c>
    </row>
    <row r="213" spans="1:7" x14ac:dyDescent="0.25">
      <c r="A213" s="19"/>
      <c r="B213" s="20" t="s">
        <v>15</v>
      </c>
      <c r="C213" s="21">
        <v>-0.25622516264378659</v>
      </c>
      <c r="D213" s="21">
        <v>-9.8805965155070896E-2</v>
      </c>
      <c r="E213" s="22"/>
    </row>
    <row r="214" spans="1:7" x14ac:dyDescent="0.25">
      <c r="A214" s="8" t="s">
        <v>19</v>
      </c>
      <c r="B214" s="16" t="s">
        <v>11</v>
      </c>
      <c r="C214" s="17" t="s">
        <v>276</v>
      </c>
      <c r="D214" s="17" t="s">
        <v>454</v>
      </c>
      <c r="E214" s="17" t="s">
        <v>14</v>
      </c>
      <c r="F214" s="42">
        <f>(9770-9850)/9850</f>
        <v>-8.1218274111675131E-3</v>
      </c>
      <c r="G214" s="42">
        <f>(10350-10290)/10290</f>
        <v>5.8309037900874635E-3</v>
      </c>
    </row>
    <row r="215" spans="1:7" x14ac:dyDescent="0.25">
      <c r="A215" s="19"/>
      <c r="B215" s="20" t="s">
        <v>15</v>
      </c>
      <c r="C215" s="21">
        <v>-2.2578994532199248E-2</v>
      </c>
      <c r="D215" s="21">
        <v>1.1508945743023524E-2</v>
      </c>
      <c r="E215" s="22"/>
    </row>
    <row r="216" spans="1:7" x14ac:dyDescent="0.25">
      <c r="A216" s="8" t="s">
        <v>22</v>
      </c>
      <c r="B216" s="16" t="s">
        <v>11</v>
      </c>
      <c r="C216" s="17" t="s">
        <v>101</v>
      </c>
      <c r="D216" s="17" t="s">
        <v>346</v>
      </c>
      <c r="E216" s="17" t="s">
        <v>14</v>
      </c>
    </row>
    <row r="217" spans="1:7" x14ac:dyDescent="0.25">
      <c r="A217" s="19"/>
      <c r="B217" s="20" t="s">
        <v>15</v>
      </c>
      <c r="C217" s="21">
        <v>0.37578180975338404</v>
      </c>
      <c r="D217" s="21">
        <v>9.9385111117586966E-2</v>
      </c>
      <c r="E217" s="22"/>
    </row>
    <row r="218" spans="1:7" x14ac:dyDescent="0.25">
      <c r="A218" s="5" t="s">
        <v>25</v>
      </c>
    </row>
    <row r="219" spans="1:7" x14ac:dyDescent="0.25">
      <c r="A219" s="5" t="s">
        <v>26</v>
      </c>
    </row>
    <row r="220" spans="1:7" x14ac:dyDescent="0.25">
      <c r="A220" s="5" t="s">
        <v>49</v>
      </c>
    </row>
    <row r="221" spans="1:7" x14ac:dyDescent="0.25">
      <c r="A221" s="5" t="s">
        <v>103</v>
      </c>
    </row>
    <row r="222" spans="1:7" x14ac:dyDescent="0.25">
      <c r="A222" s="5" t="s">
        <v>333</v>
      </c>
    </row>
    <row r="223" spans="1:7" x14ac:dyDescent="0.25">
      <c r="A223" s="5" t="s">
        <v>51</v>
      </c>
    </row>
    <row r="224" spans="1:7" x14ac:dyDescent="0.25">
      <c r="A224" s="91" t="s">
        <v>31</v>
      </c>
      <c r="B224" s="92"/>
      <c r="C224" s="92"/>
      <c r="D224" s="93"/>
      <c r="E224" s="28" t="b">
        <v>1</v>
      </c>
      <c r="F224" s="42" t="s">
        <v>105</v>
      </c>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24">
        <v>43280</v>
      </c>
      <c r="C227" s="24">
        <v>45107</v>
      </c>
      <c r="D227" s="25">
        <v>0.14755547967348026</v>
      </c>
      <c r="E227" s="32">
        <v>4</v>
      </c>
    </row>
    <row r="228" spans="1:5" x14ac:dyDescent="0.25">
      <c r="A228" s="31" t="s">
        <v>37</v>
      </c>
      <c r="B228" s="24">
        <v>43245</v>
      </c>
      <c r="C228" s="24">
        <v>45072</v>
      </c>
      <c r="D228" s="25">
        <v>0.14751122760933433</v>
      </c>
      <c r="E228" s="32">
        <v>4</v>
      </c>
    </row>
    <row r="229" spans="1:5" x14ac:dyDescent="0.25">
      <c r="A229" s="23" t="s">
        <v>38</v>
      </c>
      <c r="B229" s="24">
        <v>43217</v>
      </c>
      <c r="C229" s="24">
        <v>45044</v>
      </c>
      <c r="D229" s="25">
        <v>0.14754932909211263</v>
      </c>
      <c r="E229" s="32">
        <v>4</v>
      </c>
    </row>
    <row r="230" spans="1:5" x14ac:dyDescent="0.25">
      <c r="A230" s="23" t="s">
        <v>39</v>
      </c>
      <c r="B230" s="24">
        <v>43182</v>
      </c>
      <c r="C230" s="24">
        <v>45016</v>
      </c>
      <c r="D230" s="25">
        <v>0.147667728356213</v>
      </c>
      <c r="E230" s="32">
        <v>4</v>
      </c>
    </row>
    <row r="231" spans="1:5" x14ac:dyDescent="0.25">
      <c r="A231" s="23" t="s">
        <v>40</v>
      </c>
      <c r="B231" s="24">
        <v>43154</v>
      </c>
      <c r="C231" s="24">
        <v>44981</v>
      </c>
      <c r="D231" s="25">
        <v>0.14790460952742887</v>
      </c>
      <c r="E231" s="32">
        <v>4</v>
      </c>
    </row>
    <row r="233" spans="1:5" x14ac:dyDescent="0.25">
      <c r="A233" s="102" t="s">
        <v>116</v>
      </c>
      <c r="B233" s="103"/>
      <c r="C233" s="103"/>
      <c r="D233" s="103"/>
      <c r="E233" s="103"/>
    </row>
    <row r="234" spans="1:5" x14ac:dyDescent="0.25">
      <c r="A234" s="1" t="s">
        <v>74</v>
      </c>
      <c r="B234" s="2"/>
      <c r="C234" s="107" t="s">
        <v>3</v>
      </c>
      <c r="D234" s="107" t="s">
        <v>75</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76</v>
      </c>
      <c r="C237" s="10"/>
      <c r="D237" s="11"/>
      <c r="E237" s="11"/>
    </row>
    <row r="238" spans="1:5" x14ac:dyDescent="0.25">
      <c r="A238" s="12"/>
      <c r="B238" s="13" t="s">
        <v>9</v>
      </c>
      <c r="C238" s="14"/>
      <c r="D238" s="15"/>
      <c r="E238" s="15"/>
    </row>
    <row r="239" spans="1:5" x14ac:dyDescent="0.25">
      <c r="A239" s="8" t="s">
        <v>10</v>
      </c>
      <c r="B239" s="16" t="s">
        <v>11</v>
      </c>
      <c r="C239" s="17" t="s">
        <v>106</v>
      </c>
      <c r="D239" s="18" t="s">
        <v>107</v>
      </c>
      <c r="E239" s="17" t="s">
        <v>14</v>
      </c>
    </row>
    <row r="240" spans="1:5" x14ac:dyDescent="0.25">
      <c r="A240" s="19"/>
      <c r="B240" s="20" t="s">
        <v>15</v>
      </c>
      <c r="C240" s="21">
        <v>-0.79273997593551226</v>
      </c>
      <c r="D240" s="21">
        <v>-0.27989791843463607</v>
      </c>
      <c r="E240" s="22"/>
    </row>
    <row r="241" spans="1:7" x14ac:dyDescent="0.25">
      <c r="A241" s="8" t="s">
        <v>16</v>
      </c>
      <c r="B241" s="16" t="s">
        <v>11</v>
      </c>
      <c r="C241" s="17" t="s">
        <v>108</v>
      </c>
      <c r="D241" s="17" t="s">
        <v>455</v>
      </c>
      <c r="E241" s="17" t="s">
        <v>14</v>
      </c>
    </row>
    <row r="242" spans="1:7" x14ac:dyDescent="0.25">
      <c r="A242" s="19"/>
      <c r="B242" s="20" t="s">
        <v>15</v>
      </c>
      <c r="C242" s="21">
        <v>-0.32728281718066421</v>
      </c>
      <c r="D242" s="21">
        <v>-3.3120484578028964E-2</v>
      </c>
      <c r="E242" s="22"/>
    </row>
    <row r="243" spans="1:7" x14ac:dyDescent="0.25">
      <c r="A243" s="8" t="s">
        <v>19</v>
      </c>
      <c r="B243" s="16" t="s">
        <v>11</v>
      </c>
      <c r="C243" s="17" t="s">
        <v>456</v>
      </c>
      <c r="D243" s="17" t="s">
        <v>457</v>
      </c>
      <c r="E243" s="17" t="s">
        <v>14</v>
      </c>
      <c r="F243" s="42">
        <f>(10990-11180)/11180</f>
        <v>-1.6994633273703041E-2</v>
      </c>
      <c r="G243" s="43">
        <f>(14180-14910)/14910</f>
        <v>-4.896042924211938E-2</v>
      </c>
    </row>
    <row r="244" spans="1:7" x14ac:dyDescent="0.25">
      <c r="A244" s="19"/>
      <c r="B244" s="20" t="s">
        <v>15</v>
      </c>
      <c r="C244" s="21">
        <v>9.9482568603993959E-2</v>
      </c>
      <c r="D244" s="21">
        <v>7.2379644657256437E-2</v>
      </c>
      <c r="E244" s="22"/>
    </row>
    <row r="245" spans="1:7" x14ac:dyDescent="0.25">
      <c r="A245" s="8" t="s">
        <v>22</v>
      </c>
      <c r="B245" s="16" t="s">
        <v>11</v>
      </c>
      <c r="C245" s="17" t="s">
        <v>112</v>
      </c>
      <c r="D245" s="17" t="s">
        <v>458</v>
      </c>
      <c r="E245" s="17" t="s">
        <v>14</v>
      </c>
    </row>
    <row r="246" spans="1:7" x14ac:dyDescent="0.25">
      <c r="A246" s="19"/>
      <c r="B246" s="20" t="s">
        <v>15</v>
      </c>
      <c r="C246" s="21">
        <v>1.0786521931687743</v>
      </c>
      <c r="D246" s="21">
        <v>0.18650641021210168</v>
      </c>
      <c r="E246" s="22"/>
    </row>
    <row r="247" spans="1:7" x14ac:dyDescent="0.25">
      <c r="A247" s="5" t="s">
        <v>25</v>
      </c>
    </row>
    <row r="248" spans="1:7" x14ac:dyDescent="0.25">
      <c r="A248" s="5" t="s">
        <v>26</v>
      </c>
    </row>
    <row r="249" spans="1:7" x14ac:dyDescent="0.25">
      <c r="A249" s="5" t="s">
        <v>452</v>
      </c>
    </row>
    <row r="250" spans="1:7" x14ac:dyDescent="0.25">
      <c r="A250" s="5" t="s">
        <v>459</v>
      </c>
    </row>
    <row r="251" spans="1:7" x14ac:dyDescent="0.25">
      <c r="A251" s="5" t="s">
        <v>339</v>
      </c>
    </row>
    <row r="252" spans="1:7" x14ac:dyDescent="0.25">
      <c r="A252" s="5" t="s">
        <v>30</v>
      </c>
    </row>
    <row r="253" spans="1:7" x14ac:dyDescent="0.25">
      <c r="A253" s="91" t="s">
        <v>31</v>
      </c>
      <c r="B253" s="92"/>
      <c r="C253" s="92"/>
      <c r="D253" s="93"/>
      <c r="E253" s="28" t="b">
        <v>1</v>
      </c>
      <c r="F253" s="33" t="s">
        <v>105</v>
      </c>
    </row>
    <row r="254" spans="1:7" x14ac:dyDescent="0.25">
      <c r="A254" s="94" t="s">
        <v>32</v>
      </c>
      <c r="B254" s="94"/>
      <c r="C254" s="94"/>
      <c r="D254" s="94"/>
      <c r="E254" s="94"/>
    </row>
    <row r="255" spans="1:7" x14ac:dyDescent="0.25">
      <c r="A255" s="29" t="s">
        <v>33</v>
      </c>
      <c r="B255" s="29" t="s">
        <v>34</v>
      </c>
      <c r="C255" s="29" t="s">
        <v>35</v>
      </c>
      <c r="D255" s="30" t="s">
        <v>0</v>
      </c>
      <c r="E255" s="30" t="s">
        <v>1</v>
      </c>
    </row>
    <row r="256" spans="1:7" x14ac:dyDescent="0.25">
      <c r="A256" s="31" t="s">
        <v>36</v>
      </c>
      <c r="B256" s="24">
        <v>43280</v>
      </c>
      <c r="C256" s="24">
        <v>45107</v>
      </c>
      <c r="D256" s="25">
        <v>0.17284555855722866</v>
      </c>
      <c r="E256" s="32">
        <v>4</v>
      </c>
    </row>
    <row r="257" spans="1:7" x14ac:dyDescent="0.25">
      <c r="A257" s="31" t="s">
        <v>37</v>
      </c>
      <c r="B257" s="24">
        <v>43251</v>
      </c>
      <c r="C257" s="24">
        <v>45077</v>
      </c>
      <c r="D257" s="25">
        <v>0.17258778639581998</v>
      </c>
      <c r="E257" s="32">
        <v>4</v>
      </c>
    </row>
    <row r="258" spans="1:7" x14ac:dyDescent="0.25">
      <c r="A258" s="23" t="s">
        <v>38</v>
      </c>
      <c r="B258" s="24">
        <v>43220</v>
      </c>
      <c r="C258" s="24">
        <v>45044</v>
      </c>
      <c r="D258" s="25">
        <v>0.17253821852908133</v>
      </c>
      <c r="E258" s="32">
        <v>4</v>
      </c>
    </row>
    <row r="259" spans="1:7" x14ac:dyDescent="0.25">
      <c r="A259" s="23" t="s">
        <v>39</v>
      </c>
      <c r="B259" s="24">
        <v>43188</v>
      </c>
      <c r="C259" s="24">
        <v>45016</v>
      </c>
      <c r="D259" s="25">
        <v>0.17225030449676665</v>
      </c>
      <c r="E259" s="32">
        <v>4</v>
      </c>
    </row>
    <row r="260" spans="1:7" x14ac:dyDescent="0.25">
      <c r="A260" s="23" t="s">
        <v>40</v>
      </c>
      <c r="B260" s="24">
        <v>43159</v>
      </c>
      <c r="C260" s="24">
        <v>44985</v>
      </c>
      <c r="D260" s="25">
        <v>0.17181873845575776</v>
      </c>
      <c r="E260" s="32">
        <v>4</v>
      </c>
    </row>
    <row r="262" spans="1:7" x14ac:dyDescent="0.25">
      <c r="A262" s="102" t="s">
        <v>127</v>
      </c>
      <c r="B262" s="103"/>
      <c r="C262" s="103"/>
      <c r="D262" s="103"/>
      <c r="E262" s="103"/>
    </row>
    <row r="263" spans="1:7" x14ac:dyDescent="0.25">
      <c r="A263" s="1" t="s">
        <v>74</v>
      </c>
      <c r="B263" s="2"/>
      <c r="C263" s="107" t="s">
        <v>3</v>
      </c>
      <c r="D263" s="107" t="s">
        <v>75</v>
      </c>
      <c r="E263" s="107"/>
    </row>
    <row r="264" spans="1:7" x14ac:dyDescent="0.25">
      <c r="A264" s="3" t="s">
        <v>5</v>
      </c>
      <c r="B264" s="4"/>
      <c r="C264" s="108"/>
      <c r="D264" s="108"/>
      <c r="E264" s="108"/>
    </row>
    <row r="265" spans="1:7" x14ac:dyDescent="0.25">
      <c r="A265" s="6" t="s">
        <v>6</v>
      </c>
      <c r="B265" s="7"/>
      <c r="C265" s="109"/>
      <c r="D265" s="109"/>
      <c r="E265" s="109"/>
    </row>
    <row r="266" spans="1:7" x14ac:dyDescent="0.25">
      <c r="A266" s="8" t="s">
        <v>7</v>
      </c>
      <c r="B266" s="9" t="s">
        <v>76</v>
      </c>
      <c r="C266" s="10"/>
      <c r="D266" s="11"/>
      <c r="E266" s="11"/>
    </row>
    <row r="267" spans="1:7" x14ac:dyDescent="0.25">
      <c r="A267" s="12"/>
      <c r="B267" s="13" t="s">
        <v>9</v>
      </c>
      <c r="C267" s="14"/>
      <c r="D267" s="15"/>
      <c r="E267" s="15"/>
    </row>
    <row r="268" spans="1:7" x14ac:dyDescent="0.25">
      <c r="A268" s="8" t="s">
        <v>10</v>
      </c>
      <c r="B268" s="16" t="s">
        <v>11</v>
      </c>
      <c r="C268" s="17" t="s">
        <v>117</v>
      </c>
      <c r="D268" s="18" t="s">
        <v>118</v>
      </c>
      <c r="E268" s="17" t="s">
        <v>14</v>
      </c>
    </row>
    <row r="269" spans="1:7" x14ac:dyDescent="0.25">
      <c r="A269" s="19"/>
      <c r="B269" s="20" t="s">
        <v>15</v>
      </c>
      <c r="C269" s="21">
        <v>-0.87179308342573303</v>
      </c>
      <c r="D269" s="21">
        <v>-0.32232431186529253</v>
      </c>
      <c r="E269" s="22"/>
    </row>
    <row r="270" spans="1:7" x14ac:dyDescent="0.25">
      <c r="A270" s="8" t="s">
        <v>16</v>
      </c>
      <c r="B270" s="16" t="s">
        <v>11</v>
      </c>
      <c r="C270" s="17" t="s">
        <v>119</v>
      </c>
      <c r="D270" s="17" t="s">
        <v>120</v>
      </c>
      <c r="E270" s="17" t="s">
        <v>14</v>
      </c>
    </row>
    <row r="271" spans="1:7" x14ac:dyDescent="0.25">
      <c r="A271" s="19"/>
      <c r="B271" s="20" t="s">
        <v>15</v>
      </c>
      <c r="C271" s="21">
        <v>-0.35109702057223935</v>
      </c>
      <c r="D271" s="21">
        <v>-9.0910378288848404E-2</v>
      </c>
      <c r="E271" s="22"/>
    </row>
    <row r="272" spans="1:7" x14ac:dyDescent="0.25">
      <c r="A272" s="8" t="s">
        <v>19</v>
      </c>
      <c r="B272" s="16" t="s">
        <v>11</v>
      </c>
      <c r="C272" s="17" t="s">
        <v>352</v>
      </c>
      <c r="D272" s="17" t="s">
        <v>460</v>
      </c>
      <c r="E272" s="17" t="s">
        <v>14</v>
      </c>
      <c r="F272" s="33">
        <f>(10080-10030)/10080</f>
        <v>4.96031746031746E-3</v>
      </c>
      <c r="G272" s="33">
        <f>(10470-10560)/10560</f>
        <v>-8.5227272727272721E-3</v>
      </c>
    </row>
    <row r="273" spans="1:6" x14ac:dyDescent="0.25">
      <c r="A273" s="19"/>
      <c r="B273" s="20" t="s">
        <v>15</v>
      </c>
      <c r="C273" s="21">
        <v>2.6427596223321803E-3</v>
      </c>
      <c r="D273" s="21">
        <v>9.1499092886855315E-3</v>
      </c>
      <c r="E273" s="22"/>
    </row>
    <row r="274" spans="1:6" x14ac:dyDescent="0.25">
      <c r="A274" s="8" t="s">
        <v>22</v>
      </c>
      <c r="B274" s="16" t="s">
        <v>11</v>
      </c>
      <c r="C274" s="17" t="s">
        <v>123</v>
      </c>
      <c r="D274" s="17" t="s">
        <v>461</v>
      </c>
      <c r="E274" s="17" t="s">
        <v>14</v>
      </c>
    </row>
    <row r="275" spans="1:6" x14ac:dyDescent="0.25">
      <c r="A275" s="19"/>
      <c r="B275" s="20" t="s">
        <v>15</v>
      </c>
      <c r="C275" s="21">
        <v>0.59567629485593065</v>
      </c>
      <c r="D275" s="21">
        <v>7.0178842980200162E-2</v>
      </c>
      <c r="E275" s="22"/>
    </row>
    <row r="276" spans="1:6" x14ac:dyDescent="0.25">
      <c r="A276" s="5" t="s">
        <v>25</v>
      </c>
    </row>
    <row r="277" spans="1:6" x14ac:dyDescent="0.25">
      <c r="A277" s="5" t="s">
        <v>26</v>
      </c>
    </row>
    <row r="278" spans="1:6" x14ac:dyDescent="0.25">
      <c r="A278" s="5" t="s">
        <v>85</v>
      </c>
    </row>
    <row r="279" spans="1:6" x14ac:dyDescent="0.25">
      <c r="A279" s="5" t="s">
        <v>428</v>
      </c>
    </row>
    <row r="280" spans="1:6" x14ac:dyDescent="0.25">
      <c r="A280" s="5" t="s">
        <v>339</v>
      </c>
    </row>
    <row r="281" spans="1:6" x14ac:dyDescent="0.25">
      <c r="A281" s="5" t="s">
        <v>30</v>
      </c>
    </row>
    <row r="282" spans="1:6" x14ac:dyDescent="0.25">
      <c r="A282" s="91" t="s">
        <v>31</v>
      </c>
      <c r="B282" s="92"/>
      <c r="C282" s="92"/>
      <c r="D282" s="93"/>
      <c r="E282" s="28" t="b">
        <v>1</v>
      </c>
      <c r="F282" s="33" t="s">
        <v>105</v>
      </c>
    </row>
    <row r="283" spans="1:6" x14ac:dyDescent="0.25">
      <c r="A283" s="94" t="s">
        <v>32</v>
      </c>
      <c r="B283" s="94"/>
      <c r="C283" s="94"/>
      <c r="D283" s="94"/>
      <c r="E283" s="94"/>
    </row>
    <row r="284" spans="1:6" x14ac:dyDescent="0.25">
      <c r="A284" s="29" t="s">
        <v>33</v>
      </c>
      <c r="B284" s="29" t="s">
        <v>34</v>
      </c>
      <c r="C284" s="29" t="s">
        <v>35</v>
      </c>
      <c r="D284" s="30" t="s">
        <v>0</v>
      </c>
      <c r="E284" s="30" t="s">
        <v>1</v>
      </c>
    </row>
    <row r="285" spans="1:6" x14ac:dyDescent="0.25">
      <c r="A285" s="31" t="s">
        <v>36</v>
      </c>
      <c r="B285" s="24">
        <v>43280</v>
      </c>
      <c r="C285" s="24">
        <v>45107</v>
      </c>
      <c r="D285" s="25">
        <v>0.2085586794116803</v>
      </c>
      <c r="E285" s="32">
        <v>5</v>
      </c>
    </row>
    <row r="286" spans="1:6" x14ac:dyDescent="0.25">
      <c r="A286" s="31" t="s">
        <v>37</v>
      </c>
      <c r="B286" s="24">
        <v>43251</v>
      </c>
      <c r="C286" s="24">
        <v>45077</v>
      </c>
      <c r="D286" s="25">
        <v>0.20856164398839522</v>
      </c>
      <c r="E286" s="32">
        <v>5</v>
      </c>
    </row>
    <row r="287" spans="1:6" x14ac:dyDescent="0.25">
      <c r="A287" s="23" t="s">
        <v>38</v>
      </c>
      <c r="B287" s="24">
        <v>43220</v>
      </c>
      <c r="C287" s="24">
        <v>45044</v>
      </c>
      <c r="D287" s="25">
        <v>0.20822962107469742</v>
      </c>
      <c r="E287" s="32">
        <v>5</v>
      </c>
    </row>
    <row r="288" spans="1:6" x14ac:dyDescent="0.25">
      <c r="A288" s="23" t="s">
        <v>39</v>
      </c>
      <c r="B288" s="24">
        <v>43188</v>
      </c>
      <c r="C288" s="24">
        <v>45016</v>
      </c>
      <c r="D288" s="25">
        <v>0.20821071664822099</v>
      </c>
      <c r="E288" s="32">
        <v>5</v>
      </c>
    </row>
    <row r="289" spans="1:7" x14ac:dyDescent="0.25">
      <c r="A289" s="23" t="s">
        <v>40</v>
      </c>
      <c r="B289" s="24">
        <v>43159</v>
      </c>
      <c r="C289" s="24">
        <v>44985</v>
      </c>
      <c r="D289" s="25">
        <v>0.2072724790383102</v>
      </c>
      <c r="E289" s="32">
        <v>5</v>
      </c>
    </row>
    <row r="291" spans="1:7" x14ac:dyDescent="0.25">
      <c r="A291" s="102" t="s">
        <v>141</v>
      </c>
      <c r="B291" s="103"/>
      <c r="C291" s="103"/>
      <c r="D291" s="103"/>
      <c r="E291" s="103"/>
    </row>
    <row r="292" spans="1:7" x14ac:dyDescent="0.25">
      <c r="A292" s="1" t="s">
        <v>128</v>
      </c>
      <c r="B292" s="2"/>
      <c r="C292" s="107" t="s">
        <v>3</v>
      </c>
      <c r="D292" s="107" t="s">
        <v>129</v>
      </c>
      <c r="E292" s="107"/>
    </row>
    <row r="293" spans="1:7" x14ac:dyDescent="0.25">
      <c r="A293" s="3" t="s">
        <v>5</v>
      </c>
      <c r="B293" s="4"/>
      <c r="C293" s="108"/>
      <c r="D293" s="108"/>
      <c r="E293" s="108"/>
    </row>
    <row r="294" spans="1:7" x14ac:dyDescent="0.25">
      <c r="A294" s="6" t="s">
        <v>6</v>
      </c>
      <c r="B294" s="7"/>
      <c r="C294" s="109"/>
      <c r="D294" s="109"/>
      <c r="E294" s="109"/>
    </row>
    <row r="295" spans="1:7" x14ac:dyDescent="0.25">
      <c r="A295" s="8" t="s">
        <v>7</v>
      </c>
      <c r="B295" s="9" t="s">
        <v>130</v>
      </c>
      <c r="C295" s="10"/>
      <c r="D295" s="11"/>
      <c r="E295" s="11"/>
    </row>
    <row r="296" spans="1:7" x14ac:dyDescent="0.25">
      <c r="A296" s="12"/>
      <c r="B296" s="13" t="s">
        <v>9</v>
      </c>
      <c r="C296" s="14"/>
      <c r="D296" s="15"/>
      <c r="E296" s="15"/>
    </row>
    <row r="297" spans="1:7" x14ac:dyDescent="0.25">
      <c r="A297" s="8" t="s">
        <v>10</v>
      </c>
      <c r="B297" s="16" t="s">
        <v>11</v>
      </c>
      <c r="C297" s="17" t="s">
        <v>67</v>
      </c>
      <c r="D297" s="18" t="s">
        <v>131</v>
      </c>
      <c r="E297" s="17" t="s">
        <v>14</v>
      </c>
    </row>
    <row r="298" spans="1:7" x14ac:dyDescent="0.25">
      <c r="A298" s="19"/>
      <c r="B298" s="20" t="s">
        <v>15</v>
      </c>
      <c r="C298" s="21">
        <v>-0.25508267036976418</v>
      </c>
      <c r="D298" s="21">
        <v>-8.7800378723512984E-2</v>
      </c>
      <c r="E298" s="22"/>
    </row>
    <row r="299" spans="1:7" x14ac:dyDescent="0.25">
      <c r="A299" s="8" t="s">
        <v>16</v>
      </c>
      <c r="B299" s="16" t="s">
        <v>11</v>
      </c>
      <c r="C299" s="17" t="s">
        <v>132</v>
      </c>
      <c r="D299" s="17" t="s">
        <v>133</v>
      </c>
      <c r="E299" s="17" t="s">
        <v>14</v>
      </c>
    </row>
    <row r="300" spans="1:7" x14ac:dyDescent="0.25">
      <c r="A300" s="19"/>
      <c r="B300" s="20" t="s">
        <v>15</v>
      </c>
      <c r="C300" s="21">
        <v>-5.5390874106651999E-2</v>
      </c>
      <c r="D300" s="21">
        <v>-2.73541368948228E-2</v>
      </c>
      <c r="E300" s="22"/>
    </row>
    <row r="301" spans="1:7" x14ac:dyDescent="0.25">
      <c r="A301" s="8" t="s">
        <v>19</v>
      </c>
      <c r="B301" s="16" t="s">
        <v>11</v>
      </c>
      <c r="C301" s="17" t="s">
        <v>432</v>
      </c>
      <c r="D301" s="17" t="s">
        <v>229</v>
      </c>
      <c r="E301" s="17" t="s">
        <v>14</v>
      </c>
      <c r="F301" s="33">
        <f>(9990-10010)/10010</f>
        <v>-1.998001998001998E-3</v>
      </c>
      <c r="G301" s="33">
        <f>(10100-10130)/10130</f>
        <v>-2.9615004935834156E-3</v>
      </c>
    </row>
    <row r="302" spans="1:7" x14ac:dyDescent="0.25">
      <c r="A302" s="19"/>
      <c r="B302" s="20" t="s">
        <v>15</v>
      </c>
      <c r="C302" s="21">
        <v>-1.237465688196826E-3</v>
      </c>
      <c r="D302" s="21">
        <v>5.0460619395713557E-3</v>
      </c>
      <c r="E302" s="22"/>
    </row>
    <row r="303" spans="1:7" x14ac:dyDescent="0.25">
      <c r="A303" s="8" t="s">
        <v>22</v>
      </c>
      <c r="B303" s="16" t="s">
        <v>11</v>
      </c>
      <c r="C303" s="17" t="s">
        <v>136</v>
      </c>
      <c r="D303" s="17" t="s">
        <v>137</v>
      </c>
      <c r="E303" s="17" t="s">
        <v>14</v>
      </c>
    </row>
    <row r="304" spans="1:7" x14ac:dyDescent="0.25">
      <c r="A304" s="19"/>
      <c r="B304" s="20" t="s">
        <v>15</v>
      </c>
      <c r="C304" s="21">
        <v>6.0768910808723042E-2</v>
      </c>
      <c r="D304" s="21">
        <v>3.2275509174063854E-2</v>
      </c>
      <c r="E304" s="22"/>
    </row>
    <row r="305" spans="1:6" x14ac:dyDescent="0.25">
      <c r="A305" s="5" t="s">
        <v>25</v>
      </c>
    </row>
    <row r="306" spans="1:6" x14ac:dyDescent="0.25">
      <c r="A306" s="5" t="s">
        <v>26</v>
      </c>
    </row>
    <row r="307" spans="1:6" x14ac:dyDescent="0.25">
      <c r="A307" s="5" t="s">
        <v>138</v>
      </c>
    </row>
    <row r="308" spans="1:6" x14ac:dyDescent="0.25">
      <c r="A308" s="5" t="s">
        <v>462</v>
      </c>
    </row>
    <row r="309" spans="1:6" x14ac:dyDescent="0.25">
      <c r="A309" s="5" t="s">
        <v>140</v>
      </c>
    </row>
    <row r="310" spans="1:6" x14ac:dyDescent="0.25">
      <c r="A310" s="5" t="s">
        <v>51</v>
      </c>
    </row>
    <row r="311" spans="1:6" x14ac:dyDescent="0.25">
      <c r="A311" s="91" t="s">
        <v>31</v>
      </c>
      <c r="B311" s="92"/>
      <c r="C311" s="92"/>
      <c r="D311" s="93"/>
      <c r="E311" s="28" t="b">
        <v>1</v>
      </c>
      <c r="F311" s="33" t="s">
        <v>105</v>
      </c>
    </row>
    <row r="312" spans="1:6" x14ac:dyDescent="0.25">
      <c r="A312" s="94" t="s">
        <v>32</v>
      </c>
      <c r="B312" s="94"/>
      <c r="C312" s="94"/>
      <c r="D312" s="94"/>
      <c r="E312" s="94"/>
    </row>
    <row r="313" spans="1:6" x14ac:dyDescent="0.25">
      <c r="A313" s="29" t="s">
        <v>33</v>
      </c>
      <c r="B313" s="29" t="s">
        <v>34</v>
      </c>
      <c r="C313" s="29" t="s">
        <v>35</v>
      </c>
      <c r="D313" s="30" t="s">
        <v>0</v>
      </c>
      <c r="E313" s="30" t="s">
        <v>1</v>
      </c>
    </row>
    <row r="314" spans="1:6" x14ac:dyDescent="0.25">
      <c r="A314" s="31" t="s">
        <v>36</v>
      </c>
      <c r="B314" s="24">
        <v>43280</v>
      </c>
      <c r="C314" s="24">
        <v>45107</v>
      </c>
      <c r="D314" s="25">
        <v>2.6742287971872121E-2</v>
      </c>
      <c r="E314" s="32">
        <v>2</v>
      </c>
    </row>
    <row r="315" spans="1:6" x14ac:dyDescent="0.25">
      <c r="A315" s="31" t="s">
        <v>37</v>
      </c>
      <c r="B315" s="24">
        <v>43245</v>
      </c>
      <c r="C315" s="24">
        <v>45072</v>
      </c>
      <c r="D315" s="25">
        <v>2.6733676495809117E-2</v>
      </c>
      <c r="E315" s="32">
        <v>2</v>
      </c>
    </row>
    <row r="316" spans="1:6" x14ac:dyDescent="0.25">
      <c r="A316" s="23" t="s">
        <v>38</v>
      </c>
      <c r="B316" s="24">
        <v>43217</v>
      </c>
      <c r="C316" s="24">
        <v>45044</v>
      </c>
      <c r="D316" s="25">
        <v>2.671245010018429E-2</v>
      </c>
      <c r="E316" s="32">
        <v>2</v>
      </c>
    </row>
    <row r="317" spans="1:6" x14ac:dyDescent="0.25">
      <c r="A317" s="23" t="s">
        <v>39</v>
      </c>
      <c r="B317" s="24">
        <v>43182</v>
      </c>
      <c r="C317" s="24">
        <v>45016</v>
      </c>
      <c r="D317" s="25">
        <v>2.67422127453892E-2</v>
      </c>
      <c r="E317" s="32">
        <v>2</v>
      </c>
    </row>
    <row r="318" spans="1:6" x14ac:dyDescent="0.25">
      <c r="A318" s="23" t="s">
        <v>40</v>
      </c>
      <c r="B318" s="24">
        <v>43154</v>
      </c>
      <c r="C318" s="24">
        <v>44981</v>
      </c>
      <c r="D318" s="25">
        <v>2.6783135724308998E-2</v>
      </c>
      <c r="E318" s="32">
        <v>2</v>
      </c>
    </row>
    <row r="320" spans="1:6" x14ac:dyDescent="0.25">
      <c r="A320" s="102" t="s">
        <v>151</v>
      </c>
      <c r="B320" s="103"/>
      <c r="C320" s="103"/>
      <c r="D320" s="103"/>
      <c r="E320" s="103"/>
    </row>
    <row r="321" spans="1:7" x14ac:dyDescent="0.25">
      <c r="A321" s="1" t="s">
        <v>74</v>
      </c>
      <c r="B321" s="2"/>
      <c r="C321" s="107" t="s">
        <v>3</v>
      </c>
      <c r="D321" s="107" t="s">
        <v>75</v>
      </c>
      <c r="E321" s="107"/>
    </row>
    <row r="322" spans="1:7" x14ac:dyDescent="0.25">
      <c r="A322" s="3" t="s">
        <v>5</v>
      </c>
      <c r="B322" s="4"/>
      <c r="C322" s="108"/>
      <c r="D322" s="108"/>
      <c r="E322" s="108"/>
    </row>
    <row r="323" spans="1:7" x14ac:dyDescent="0.25">
      <c r="A323" s="6" t="s">
        <v>6</v>
      </c>
      <c r="B323" s="7"/>
      <c r="C323" s="109"/>
      <c r="D323" s="109"/>
      <c r="E323" s="109"/>
    </row>
    <row r="324" spans="1:7" x14ac:dyDescent="0.25">
      <c r="A324" s="8" t="s">
        <v>7</v>
      </c>
      <c r="B324" s="9" t="s">
        <v>76</v>
      </c>
      <c r="C324" s="10"/>
      <c r="D324" s="11"/>
      <c r="E324" s="11"/>
    </row>
    <row r="325" spans="1:7" x14ac:dyDescent="0.25">
      <c r="A325" s="12"/>
      <c r="B325" s="13" t="s">
        <v>9</v>
      </c>
      <c r="C325" s="14"/>
      <c r="D325" s="15"/>
      <c r="E325" s="15"/>
    </row>
    <row r="326" spans="1:7" x14ac:dyDescent="0.25">
      <c r="A326" s="8" t="s">
        <v>10</v>
      </c>
      <c r="B326" s="16" t="s">
        <v>11</v>
      </c>
      <c r="C326" s="17" t="s">
        <v>402</v>
      </c>
      <c r="D326" s="18" t="s">
        <v>463</v>
      </c>
      <c r="E326" s="17" t="s">
        <v>14</v>
      </c>
    </row>
    <row r="327" spans="1:7" x14ac:dyDescent="0.25">
      <c r="A327" s="19"/>
      <c r="B327" s="20" t="s">
        <v>15</v>
      </c>
      <c r="C327" s="21">
        <v>-0.56134625511290359</v>
      </c>
      <c r="D327" s="21">
        <v>-0.18154055127951751</v>
      </c>
      <c r="E327" s="22"/>
    </row>
    <row r="328" spans="1:7" x14ac:dyDescent="0.25">
      <c r="A328" s="8" t="s">
        <v>16</v>
      </c>
      <c r="B328" s="16" t="s">
        <v>11</v>
      </c>
      <c r="C328" s="17" t="s">
        <v>144</v>
      </c>
      <c r="D328" s="17" t="s">
        <v>268</v>
      </c>
      <c r="E328" s="17" t="s">
        <v>14</v>
      </c>
    </row>
    <row r="329" spans="1:7" x14ac:dyDescent="0.25">
      <c r="A329" s="19"/>
      <c r="B329" s="20" t="s">
        <v>15</v>
      </c>
      <c r="C329" s="21">
        <v>-0.19285172253831806</v>
      </c>
      <c r="D329" s="21">
        <v>-1.0319965997066305E-2</v>
      </c>
      <c r="E329" s="22"/>
    </row>
    <row r="330" spans="1:7" x14ac:dyDescent="0.25">
      <c r="A330" s="8" t="s">
        <v>19</v>
      </c>
      <c r="B330" s="16" t="s">
        <v>11</v>
      </c>
      <c r="C330" s="17" t="s">
        <v>405</v>
      </c>
      <c r="D330" s="17" t="s">
        <v>464</v>
      </c>
      <c r="E330" s="17" t="s">
        <v>14</v>
      </c>
      <c r="F330" s="33">
        <f>(10700-10730)/10730</f>
        <v>-2.7958993476234857E-3</v>
      </c>
      <c r="G330" s="33">
        <f>(15480-15760)/15760</f>
        <v>-1.7766497461928935E-2</v>
      </c>
    </row>
    <row r="331" spans="1:7" x14ac:dyDescent="0.25">
      <c r="A331" s="19"/>
      <c r="B331" s="20" t="s">
        <v>15</v>
      </c>
      <c r="C331" s="21">
        <v>6.9539441214013564E-2</v>
      </c>
      <c r="D331" s="21">
        <v>9.1256752700584087E-2</v>
      </c>
      <c r="E331" s="22"/>
    </row>
    <row r="332" spans="1:7" x14ac:dyDescent="0.25">
      <c r="A332" s="8" t="s">
        <v>22</v>
      </c>
      <c r="B332" s="16" t="s">
        <v>11</v>
      </c>
      <c r="C332" s="17" t="s">
        <v>148</v>
      </c>
      <c r="D332" s="17" t="s">
        <v>149</v>
      </c>
      <c r="E332" s="17" t="s">
        <v>14</v>
      </c>
    </row>
    <row r="333" spans="1:7" x14ac:dyDescent="0.25">
      <c r="A333" s="19"/>
      <c r="B333" s="20" t="s">
        <v>15</v>
      </c>
      <c r="C333" s="21">
        <v>0.53675078348145733</v>
      </c>
      <c r="D333" s="21">
        <v>0.14482330262176579</v>
      </c>
      <c r="E333" s="22"/>
    </row>
    <row r="334" spans="1:7" x14ac:dyDescent="0.25">
      <c r="A334" s="5" t="s">
        <v>25</v>
      </c>
    </row>
    <row r="335" spans="1:7" x14ac:dyDescent="0.25">
      <c r="A335" s="5" t="s">
        <v>26</v>
      </c>
    </row>
    <row r="336" spans="1:7" x14ac:dyDescent="0.25">
      <c r="A336" s="5" t="s">
        <v>452</v>
      </c>
    </row>
    <row r="337" spans="1:6" x14ac:dyDescent="0.25">
      <c r="A337" s="5" t="s">
        <v>465</v>
      </c>
    </row>
    <row r="338" spans="1:6" x14ac:dyDescent="0.25">
      <c r="A338" s="5" t="s">
        <v>150</v>
      </c>
    </row>
    <row r="339" spans="1:6" x14ac:dyDescent="0.25">
      <c r="A339" s="5" t="s">
        <v>30</v>
      </c>
    </row>
    <row r="340" spans="1:6" x14ac:dyDescent="0.25">
      <c r="A340" s="91" t="s">
        <v>31</v>
      </c>
      <c r="B340" s="92"/>
      <c r="C340" s="92"/>
      <c r="D340" s="93"/>
      <c r="E340" s="28" t="b">
        <v>1</v>
      </c>
      <c r="F340" s="33" t="s">
        <v>105</v>
      </c>
    </row>
    <row r="341" spans="1:6" x14ac:dyDescent="0.25">
      <c r="A341" s="94" t="s">
        <v>32</v>
      </c>
      <c r="B341" s="94"/>
      <c r="C341" s="94"/>
      <c r="D341" s="94"/>
      <c r="E341" s="94"/>
    </row>
    <row r="342" spans="1:6" x14ac:dyDescent="0.25">
      <c r="A342" s="29" t="s">
        <v>33</v>
      </c>
      <c r="B342" s="29" t="s">
        <v>34</v>
      </c>
      <c r="C342" s="29" t="s">
        <v>35</v>
      </c>
      <c r="D342" s="30" t="s">
        <v>0</v>
      </c>
      <c r="E342" s="30" t="s">
        <v>1</v>
      </c>
    </row>
    <row r="343" spans="1:6" x14ac:dyDescent="0.25">
      <c r="A343" s="31" t="s">
        <v>36</v>
      </c>
      <c r="B343" s="24">
        <v>43910</v>
      </c>
      <c r="C343" s="24">
        <v>45107</v>
      </c>
      <c r="D343" s="25">
        <v>0.17201559324596358</v>
      </c>
      <c r="E343" s="32">
        <v>4</v>
      </c>
    </row>
    <row r="344" spans="1:6" x14ac:dyDescent="0.25">
      <c r="A344" s="31" t="s">
        <v>37</v>
      </c>
      <c r="B344" s="24">
        <v>43910</v>
      </c>
      <c r="C344" s="24">
        <v>45077</v>
      </c>
      <c r="D344" s="25">
        <v>0.17340416066301764</v>
      </c>
      <c r="E344" s="32">
        <v>4</v>
      </c>
    </row>
    <row r="345" spans="1:6" x14ac:dyDescent="0.25">
      <c r="A345" s="23" t="s">
        <v>38</v>
      </c>
      <c r="B345" s="24">
        <v>43910</v>
      </c>
      <c r="C345" s="24">
        <v>45044</v>
      </c>
      <c r="D345" s="25">
        <v>0.17411940073386972</v>
      </c>
      <c r="E345" s="32">
        <v>4</v>
      </c>
    </row>
    <row r="346" spans="1:6" x14ac:dyDescent="0.25">
      <c r="A346" s="23" t="s">
        <v>39</v>
      </c>
      <c r="B346" s="24">
        <v>43910</v>
      </c>
      <c r="C346" s="24">
        <v>45016</v>
      </c>
      <c r="D346" s="25">
        <v>0.17535693881362138</v>
      </c>
      <c r="E346" s="32">
        <v>4</v>
      </c>
    </row>
    <row r="347" spans="1:6" x14ac:dyDescent="0.25">
      <c r="A347" s="23" t="s">
        <v>40</v>
      </c>
      <c r="B347" s="24">
        <v>43910</v>
      </c>
      <c r="C347" s="24">
        <v>44985</v>
      </c>
      <c r="D347" s="25">
        <v>0.175645736569224</v>
      </c>
      <c r="E347" s="32">
        <v>4</v>
      </c>
    </row>
    <row r="349" spans="1:6" x14ac:dyDescent="0.25">
      <c r="A349" s="102" t="s">
        <v>162</v>
      </c>
      <c r="B349" s="103"/>
      <c r="C349" s="103"/>
      <c r="D349" s="103"/>
      <c r="E349" s="103"/>
    </row>
    <row r="350" spans="1:6" x14ac:dyDescent="0.25">
      <c r="A350" s="1" t="s">
        <v>2</v>
      </c>
      <c r="B350" s="2"/>
      <c r="C350" s="107" t="s">
        <v>3</v>
      </c>
      <c r="D350" s="107" t="s">
        <v>4</v>
      </c>
      <c r="E350" s="107"/>
    </row>
    <row r="351" spans="1:6" x14ac:dyDescent="0.25">
      <c r="A351" s="3" t="s">
        <v>5</v>
      </c>
      <c r="B351" s="4"/>
      <c r="C351" s="108"/>
      <c r="D351" s="108"/>
      <c r="E351" s="108"/>
    </row>
    <row r="352" spans="1:6" x14ac:dyDescent="0.25">
      <c r="A352" s="6" t="s">
        <v>6</v>
      </c>
      <c r="B352" s="7"/>
      <c r="C352" s="109"/>
      <c r="D352" s="109"/>
      <c r="E352" s="109"/>
    </row>
    <row r="353" spans="1:7" x14ac:dyDescent="0.25">
      <c r="A353" s="8" t="s">
        <v>7</v>
      </c>
      <c r="B353" s="9" t="s">
        <v>8</v>
      </c>
      <c r="C353" s="10"/>
      <c r="D353" s="11"/>
      <c r="E353" s="11"/>
    </row>
    <row r="354" spans="1:7" x14ac:dyDescent="0.25">
      <c r="A354" s="12"/>
      <c r="B354" s="13" t="s">
        <v>9</v>
      </c>
      <c r="C354" s="14"/>
      <c r="D354" s="15"/>
      <c r="E354" s="15"/>
    </row>
    <row r="355" spans="1:7" x14ac:dyDescent="0.25">
      <c r="A355" s="8" t="s">
        <v>10</v>
      </c>
      <c r="B355" s="16" t="s">
        <v>11</v>
      </c>
      <c r="C355" s="17" t="s">
        <v>466</v>
      </c>
      <c r="D355" s="18" t="s">
        <v>153</v>
      </c>
      <c r="E355" s="17" t="s">
        <v>14</v>
      </c>
    </row>
    <row r="356" spans="1:7" x14ac:dyDescent="0.25">
      <c r="A356" s="19"/>
      <c r="B356" s="20" t="s">
        <v>15</v>
      </c>
      <c r="C356" s="21">
        <v>-0.62452083332343333</v>
      </c>
      <c r="D356" s="21">
        <v>-0.2412500044974063</v>
      </c>
      <c r="E356" s="22"/>
    </row>
    <row r="357" spans="1:7" x14ac:dyDescent="0.25">
      <c r="A357" s="8" t="s">
        <v>16</v>
      </c>
      <c r="B357" s="16" t="s">
        <v>11</v>
      </c>
      <c r="C357" s="17" t="s">
        <v>154</v>
      </c>
      <c r="D357" s="17" t="s">
        <v>155</v>
      </c>
      <c r="E357" s="17" t="s">
        <v>14</v>
      </c>
    </row>
    <row r="358" spans="1:7" x14ac:dyDescent="0.25">
      <c r="A358" s="19"/>
      <c r="B358" s="20" t="s">
        <v>15</v>
      </c>
      <c r="C358" s="21">
        <v>-0.16338537083643567</v>
      </c>
      <c r="D358" s="21">
        <v>-5.4926864259024044E-2</v>
      </c>
      <c r="E358" s="22"/>
    </row>
    <row r="359" spans="1:7" x14ac:dyDescent="0.25">
      <c r="A359" s="8" t="s">
        <v>19</v>
      </c>
      <c r="B359" s="16" t="s">
        <v>11</v>
      </c>
      <c r="C359" s="17" t="s">
        <v>411</v>
      </c>
      <c r="D359" s="17" t="s">
        <v>361</v>
      </c>
      <c r="E359" s="17" t="s">
        <v>14</v>
      </c>
      <c r="F359" s="33">
        <f>(9720-9830)/9830</f>
        <v>-1.1190233977619531E-2</v>
      </c>
      <c r="G359" s="33">
        <f>(10220-10260)/10260</f>
        <v>-3.8986354775828458E-3</v>
      </c>
    </row>
    <row r="360" spans="1:7" x14ac:dyDescent="0.25">
      <c r="A360" s="19"/>
      <c r="B360" s="20" t="s">
        <v>15</v>
      </c>
      <c r="C360" s="21">
        <v>-2.8052810376775761E-2</v>
      </c>
      <c r="D360" s="21">
        <v>7.343692287589576E-3</v>
      </c>
      <c r="E360" s="22"/>
    </row>
    <row r="361" spans="1:7" x14ac:dyDescent="0.25">
      <c r="A361" s="8" t="s">
        <v>22</v>
      </c>
      <c r="B361" s="16" t="s">
        <v>11</v>
      </c>
      <c r="C361" s="17" t="s">
        <v>158</v>
      </c>
      <c r="D361" s="17" t="s">
        <v>362</v>
      </c>
      <c r="E361" s="17" t="s">
        <v>14</v>
      </c>
    </row>
    <row r="362" spans="1:7" x14ac:dyDescent="0.25">
      <c r="A362" s="19"/>
      <c r="B362" s="20" t="s">
        <v>15</v>
      </c>
      <c r="C362" s="21">
        <v>0.22688072543591775</v>
      </c>
      <c r="D362" s="21">
        <v>4.9716160016590738E-2</v>
      </c>
      <c r="E362" s="22"/>
    </row>
    <row r="363" spans="1:7" x14ac:dyDescent="0.25">
      <c r="A363" s="5" t="s">
        <v>25</v>
      </c>
    </row>
    <row r="364" spans="1:7" x14ac:dyDescent="0.25">
      <c r="A364" s="5" t="s">
        <v>26</v>
      </c>
    </row>
    <row r="365" spans="1:7" x14ac:dyDescent="0.25">
      <c r="A365" s="5" t="s">
        <v>49</v>
      </c>
    </row>
    <row r="366" spans="1:7" x14ac:dyDescent="0.25">
      <c r="A366" s="5" t="s">
        <v>363</v>
      </c>
    </row>
    <row r="367" spans="1:7" x14ac:dyDescent="0.25">
      <c r="A367" s="5" t="s">
        <v>333</v>
      </c>
    </row>
    <row r="368" spans="1:7" x14ac:dyDescent="0.25">
      <c r="A368" s="5" t="s">
        <v>30</v>
      </c>
    </row>
    <row r="369" spans="1:6" x14ac:dyDescent="0.25">
      <c r="A369" s="91" t="s">
        <v>31</v>
      </c>
      <c r="B369" s="92"/>
      <c r="C369" s="92"/>
      <c r="D369" s="93"/>
      <c r="E369" s="28" t="b">
        <v>1</v>
      </c>
      <c r="F369" s="33" t="s">
        <v>105</v>
      </c>
    </row>
    <row r="370" spans="1:6" x14ac:dyDescent="0.25">
      <c r="A370" s="94" t="s">
        <v>32</v>
      </c>
      <c r="B370" s="94"/>
      <c r="C370" s="94"/>
      <c r="D370" s="94"/>
      <c r="E370" s="94"/>
    </row>
    <row r="371" spans="1:6" x14ac:dyDescent="0.25">
      <c r="A371" s="29" t="s">
        <v>33</v>
      </c>
      <c r="B371" s="29" t="s">
        <v>34</v>
      </c>
      <c r="C371" s="29" t="s">
        <v>35</v>
      </c>
      <c r="D371" s="30" t="s">
        <v>0</v>
      </c>
      <c r="E371" s="30" t="s">
        <v>1</v>
      </c>
    </row>
    <row r="372" spans="1:6" x14ac:dyDescent="0.25">
      <c r="A372" s="31" t="s">
        <v>36</v>
      </c>
      <c r="B372" s="24">
        <v>43280</v>
      </c>
      <c r="C372" s="24">
        <v>45107</v>
      </c>
      <c r="D372" s="25">
        <v>8.2965008275011173E-2</v>
      </c>
      <c r="E372" s="32">
        <v>3</v>
      </c>
    </row>
    <row r="373" spans="1:6" x14ac:dyDescent="0.25">
      <c r="A373" s="31" t="s">
        <v>37</v>
      </c>
      <c r="B373" s="24">
        <v>43245</v>
      </c>
      <c r="C373" s="24">
        <v>45072</v>
      </c>
      <c r="D373" s="25">
        <v>8.3045473648020285E-2</v>
      </c>
      <c r="E373" s="32">
        <v>3</v>
      </c>
    </row>
    <row r="374" spans="1:6" x14ac:dyDescent="0.25">
      <c r="A374" s="23" t="s">
        <v>38</v>
      </c>
      <c r="B374" s="24">
        <v>43217</v>
      </c>
      <c r="C374" s="24">
        <v>45044</v>
      </c>
      <c r="D374" s="25">
        <v>8.3044517901890227E-2</v>
      </c>
      <c r="E374" s="32">
        <v>3</v>
      </c>
    </row>
    <row r="375" spans="1:6" x14ac:dyDescent="0.25">
      <c r="A375" s="23" t="s">
        <v>39</v>
      </c>
      <c r="B375" s="24">
        <v>43182</v>
      </c>
      <c r="C375" s="24">
        <v>45016</v>
      </c>
      <c r="D375" s="25">
        <v>8.3078185115603206E-2</v>
      </c>
      <c r="E375" s="32">
        <v>3</v>
      </c>
    </row>
    <row r="376" spans="1:6" x14ac:dyDescent="0.25">
      <c r="A376" s="23" t="s">
        <v>40</v>
      </c>
      <c r="B376" s="24">
        <v>43154</v>
      </c>
      <c r="C376" s="24">
        <v>44981</v>
      </c>
      <c r="D376" s="25">
        <v>8.3080065106412873E-2</v>
      </c>
      <c r="E376" s="32">
        <v>3</v>
      </c>
    </row>
    <row r="378" spans="1:6" x14ac:dyDescent="0.25">
      <c r="A378" s="102" t="s">
        <v>171</v>
      </c>
      <c r="B378" s="103"/>
      <c r="C378" s="103"/>
      <c r="D378" s="103"/>
      <c r="E378" s="103"/>
    </row>
    <row r="379" spans="1:6" x14ac:dyDescent="0.25">
      <c r="A379" s="1" t="s">
        <v>2</v>
      </c>
      <c r="B379" s="2"/>
      <c r="C379" s="107" t="s">
        <v>3</v>
      </c>
      <c r="D379" s="107" t="s">
        <v>4</v>
      </c>
      <c r="E379" s="107"/>
    </row>
    <row r="380" spans="1:6" x14ac:dyDescent="0.25">
      <c r="A380" s="3" t="s">
        <v>5</v>
      </c>
      <c r="B380" s="4"/>
      <c r="C380" s="108"/>
      <c r="D380" s="108"/>
      <c r="E380" s="108"/>
    </row>
    <row r="381" spans="1:6" x14ac:dyDescent="0.25">
      <c r="A381" s="6" t="s">
        <v>6</v>
      </c>
      <c r="B381" s="7"/>
      <c r="C381" s="109"/>
      <c r="D381" s="109"/>
      <c r="E381" s="109"/>
    </row>
    <row r="382" spans="1:6" x14ac:dyDescent="0.25">
      <c r="A382" s="8" t="s">
        <v>7</v>
      </c>
      <c r="B382" s="9" t="s">
        <v>8</v>
      </c>
      <c r="C382" s="10"/>
      <c r="D382" s="11"/>
      <c r="E382" s="11"/>
    </row>
    <row r="383" spans="1:6" x14ac:dyDescent="0.25">
      <c r="A383" s="12"/>
      <c r="B383" s="13" t="s">
        <v>9</v>
      </c>
      <c r="C383" s="14"/>
      <c r="D383" s="15"/>
      <c r="E383" s="15"/>
    </row>
    <row r="384" spans="1:6" x14ac:dyDescent="0.25">
      <c r="A384" s="8" t="s">
        <v>10</v>
      </c>
      <c r="B384" s="16" t="s">
        <v>11</v>
      </c>
      <c r="C384" s="17" t="s">
        <v>438</v>
      </c>
      <c r="D384" s="18" t="s">
        <v>164</v>
      </c>
      <c r="E384" s="17" t="s">
        <v>14</v>
      </c>
    </row>
    <row r="385" spans="1:7" x14ac:dyDescent="0.25">
      <c r="A385" s="19"/>
      <c r="B385" s="20" t="s">
        <v>15</v>
      </c>
      <c r="C385" s="21">
        <v>-0.76153234248893642</v>
      </c>
      <c r="D385" s="21">
        <v>-0.3538617796502509</v>
      </c>
      <c r="E385" s="22"/>
    </row>
    <row r="386" spans="1:7" x14ac:dyDescent="0.25">
      <c r="A386" s="8" t="s">
        <v>16</v>
      </c>
      <c r="B386" s="16" t="s">
        <v>11</v>
      </c>
      <c r="C386" s="17" t="s">
        <v>165</v>
      </c>
      <c r="D386" s="17" t="s">
        <v>166</v>
      </c>
      <c r="E386" s="17" t="s">
        <v>14</v>
      </c>
    </row>
    <row r="387" spans="1:7" x14ac:dyDescent="0.25">
      <c r="A387" s="19"/>
      <c r="B387" s="20" t="s">
        <v>15</v>
      </c>
      <c r="C387" s="21">
        <v>-0.25788074385122972</v>
      </c>
      <c r="D387" s="21">
        <v>-0.1037057625357376</v>
      </c>
      <c r="E387" s="22"/>
    </row>
    <row r="388" spans="1:7" x14ac:dyDescent="0.25">
      <c r="A388" s="8" t="s">
        <v>19</v>
      </c>
      <c r="B388" s="16" t="s">
        <v>11</v>
      </c>
      <c r="C388" s="17" t="s">
        <v>352</v>
      </c>
      <c r="D388" s="17" t="s">
        <v>364</v>
      </c>
      <c r="E388" s="17" t="s">
        <v>14</v>
      </c>
      <c r="F388" s="33">
        <f>(10030-10210)/10210</f>
        <v>-1.762977473065622E-2</v>
      </c>
      <c r="G388" s="33">
        <f>(11030-11060)/11060</f>
        <v>-2.7124773960216998E-3</v>
      </c>
    </row>
    <row r="389" spans="1:7" x14ac:dyDescent="0.25">
      <c r="A389" s="19"/>
      <c r="B389" s="20" t="s">
        <v>15</v>
      </c>
      <c r="C389" s="21">
        <v>3.0709656513285832E-3</v>
      </c>
      <c r="D389" s="21">
        <v>3.3266637895635665E-2</v>
      </c>
      <c r="E389" s="22"/>
    </row>
    <row r="390" spans="1:7" x14ac:dyDescent="0.25">
      <c r="A390" s="8" t="s">
        <v>22</v>
      </c>
      <c r="B390" s="16" t="s">
        <v>11</v>
      </c>
      <c r="C390" s="17" t="s">
        <v>169</v>
      </c>
      <c r="D390" s="17" t="s">
        <v>365</v>
      </c>
      <c r="E390" s="17" t="s">
        <v>14</v>
      </c>
    </row>
    <row r="391" spans="1:7" x14ac:dyDescent="0.25">
      <c r="A391" s="19"/>
      <c r="B391" s="20" t="s">
        <v>15</v>
      </c>
      <c r="C391" s="21">
        <v>0.46172516556291399</v>
      </c>
      <c r="D391" s="21">
        <v>0.14466023392912475</v>
      </c>
      <c r="E391" s="22"/>
    </row>
    <row r="392" spans="1:7" x14ac:dyDescent="0.25">
      <c r="A392" s="5" t="s">
        <v>25</v>
      </c>
    </row>
    <row r="393" spans="1:7" x14ac:dyDescent="0.25">
      <c r="A393" s="5" t="s">
        <v>26</v>
      </c>
    </row>
    <row r="394" spans="1:7" x14ac:dyDescent="0.25">
      <c r="A394" s="5" t="s">
        <v>49</v>
      </c>
    </row>
    <row r="395" spans="1:7" x14ac:dyDescent="0.25">
      <c r="A395" s="5" t="s">
        <v>366</v>
      </c>
    </row>
    <row r="396" spans="1:7" x14ac:dyDescent="0.25">
      <c r="A396" s="5" t="s">
        <v>333</v>
      </c>
    </row>
    <row r="397" spans="1:7" x14ac:dyDescent="0.25">
      <c r="A397" s="5" t="s">
        <v>51</v>
      </c>
    </row>
    <row r="398" spans="1:7" x14ac:dyDescent="0.25">
      <c r="A398" s="91" t="s">
        <v>31</v>
      </c>
      <c r="B398" s="92"/>
      <c r="C398" s="92"/>
      <c r="D398" s="93"/>
      <c r="E398" s="28" t="b">
        <v>1</v>
      </c>
      <c r="F398" s="33" t="s">
        <v>105</v>
      </c>
    </row>
    <row r="399" spans="1:7" x14ac:dyDescent="0.25">
      <c r="A399" s="94" t="s">
        <v>32</v>
      </c>
      <c r="B399" s="94"/>
      <c r="C399" s="94"/>
      <c r="D399" s="94"/>
      <c r="E399" s="94"/>
    </row>
    <row r="400" spans="1:7" x14ac:dyDescent="0.25">
      <c r="A400" s="29" t="s">
        <v>33</v>
      </c>
      <c r="B400" s="29" t="s">
        <v>34</v>
      </c>
      <c r="C400" s="29" t="s">
        <v>35</v>
      </c>
      <c r="D400" s="30" t="s">
        <v>0</v>
      </c>
      <c r="E400" s="30" t="s">
        <v>1</v>
      </c>
    </row>
    <row r="401" spans="1:5" x14ac:dyDescent="0.25">
      <c r="A401" s="31" t="s">
        <v>36</v>
      </c>
      <c r="B401" s="24">
        <v>43277</v>
      </c>
      <c r="C401" s="24">
        <v>45104</v>
      </c>
      <c r="D401" s="25">
        <v>0.15292065591531764</v>
      </c>
      <c r="E401" s="32">
        <v>4</v>
      </c>
    </row>
    <row r="402" spans="1:5" x14ac:dyDescent="0.25">
      <c r="A402" s="31" t="s">
        <v>37</v>
      </c>
      <c r="B402" s="24">
        <v>43249</v>
      </c>
      <c r="C402" s="24">
        <v>45076</v>
      </c>
      <c r="D402" s="25">
        <v>0.15290059356953334</v>
      </c>
      <c r="E402" s="32">
        <v>4</v>
      </c>
    </row>
    <row r="403" spans="1:5" x14ac:dyDescent="0.25">
      <c r="A403" s="23" t="s">
        <v>38</v>
      </c>
      <c r="B403" s="24">
        <v>43214</v>
      </c>
      <c r="C403" s="24">
        <v>45041</v>
      </c>
      <c r="D403" s="25">
        <v>0.15332848301638641</v>
      </c>
      <c r="E403" s="32">
        <v>4</v>
      </c>
    </row>
    <row r="404" spans="1:5" x14ac:dyDescent="0.25">
      <c r="A404" s="23" t="s">
        <v>39</v>
      </c>
      <c r="B404" s="24">
        <v>43186</v>
      </c>
      <c r="C404" s="24">
        <v>45013</v>
      </c>
      <c r="D404" s="25">
        <v>0.15322476428801929</v>
      </c>
      <c r="E404" s="32">
        <v>4</v>
      </c>
    </row>
    <row r="405" spans="1:5" x14ac:dyDescent="0.25">
      <c r="A405" s="23" t="s">
        <v>40</v>
      </c>
      <c r="B405" s="24">
        <v>43158</v>
      </c>
      <c r="C405" s="24">
        <v>44985</v>
      </c>
      <c r="D405" s="25">
        <v>0.15343625511870559</v>
      </c>
      <c r="E405" s="32">
        <v>4</v>
      </c>
    </row>
    <row r="407" spans="1:5" x14ac:dyDescent="0.25">
      <c r="A407" s="102" t="s">
        <v>180</v>
      </c>
      <c r="B407" s="103"/>
      <c r="C407" s="103"/>
      <c r="D407" s="103"/>
      <c r="E407" s="103"/>
    </row>
    <row r="408" spans="1:5" x14ac:dyDescent="0.25">
      <c r="A408" s="1" t="s">
        <v>2</v>
      </c>
      <c r="B408" s="2"/>
      <c r="C408" s="107" t="s">
        <v>3</v>
      </c>
      <c r="D408" s="107" t="s">
        <v>4</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8</v>
      </c>
      <c r="C411" s="10"/>
      <c r="D411" s="11"/>
      <c r="E411" s="11"/>
    </row>
    <row r="412" spans="1:5" x14ac:dyDescent="0.25">
      <c r="A412" s="12"/>
      <c r="B412" s="13" t="s">
        <v>9</v>
      </c>
      <c r="C412" s="14"/>
      <c r="D412" s="15"/>
      <c r="E412" s="15"/>
    </row>
    <row r="413" spans="1:5" x14ac:dyDescent="0.25">
      <c r="A413" s="8" t="s">
        <v>10</v>
      </c>
      <c r="B413" s="16" t="s">
        <v>11</v>
      </c>
      <c r="C413" s="17" t="s">
        <v>367</v>
      </c>
      <c r="D413" s="18" t="s">
        <v>173</v>
      </c>
      <c r="E413" s="17" t="s">
        <v>14</v>
      </c>
    </row>
    <row r="414" spans="1:5" x14ac:dyDescent="0.25">
      <c r="A414" s="19"/>
      <c r="B414" s="20" t="s">
        <v>15</v>
      </c>
      <c r="C414" s="21">
        <v>-0.74394318801140369</v>
      </c>
      <c r="D414" s="21">
        <v>-0.33721516037238841</v>
      </c>
      <c r="E414" s="22"/>
    </row>
    <row r="415" spans="1:5" x14ac:dyDescent="0.25">
      <c r="A415" s="8" t="s">
        <v>16</v>
      </c>
      <c r="B415" s="16" t="s">
        <v>11</v>
      </c>
      <c r="C415" s="17" t="s">
        <v>80</v>
      </c>
      <c r="D415" s="17" t="s">
        <v>67</v>
      </c>
      <c r="E415" s="17" t="s">
        <v>14</v>
      </c>
    </row>
    <row r="416" spans="1:5" x14ac:dyDescent="0.25">
      <c r="A416" s="19"/>
      <c r="B416" s="20" t="s">
        <v>15</v>
      </c>
      <c r="C416" s="21">
        <v>-0.245335006663705</v>
      </c>
      <c r="D416" s="21">
        <v>-9.3654023087861415E-2</v>
      </c>
      <c r="E416" s="22"/>
    </row>
    <row r="417" spans="1:7" x14ac:dyDescent="0.25">
      <c r="A417" s="8" t="s">
        <v>19</v>
      </c>
      <c r="B417" s="16" t="s">
        <v>11</v>
      </c>
      <c r="C417" s="17" t="s">
        <v>121</v>
      </c>
      <c r="D417" s="17" t="s">
        <v>369</v>
      </c>
      <c r="E417" s="17" t="s">
        <v>14</v>
      </c>
      <c r="F417" s="33">
        <f>(10130-10290)/10290</f>
        <v>-1.5549076773566569E-2</v>
      </c>
      <c r="G417" s="33">
        <f>(11120-11180)/11180</f>
        <v>-5.3667262969588547E-3</v>
      </c>
    </row>
    <row r="418" spans="1:7" x14ac:dyDescent="0.25">
      <c r="A418" s="19"/>
      <c r="B418" s="20" t="s">
        <v>15</v>
      </c>
      <c r="C418" s="21">
        <v>1.3404978736645257E-2</v>
      </c>
      <c r="D418" s="21">
        <v>3.6142337957007165E-2</v>
      </c>
      <c r="E418" s="22"/>
    </row>
    <row r="419" spans="1:7" x14ac:dyDescent="0.25">
      <c r="A419" s="8" t="s">
        <v>22</v>
      </c>
      <c r="B419" s="16" t="s">
        <v>11</v>
      </c>
      <c r="C419" s="17" t="s">
        <v>176</v>
      </c>
      <c r="D419" s="17" t="s">
        <v>111</v>
      </c>
      <c r="E419" s="17" t="s">
        <v>14</v>
      </c>
    </row>
    <row r="420" spans="1:7" x14ac:dyDescent="0.25">
      <c r="A420" s="19"/>
      <c r="B420" s="20" t="s">
        <v>15</v>
      </c>
      <c r="C420" s="21">
        <v>0.44704777872965362</v>
      </c>
      <c r="D420" s="21">
        <v>0.14538954911026725</v>
      </c>
      <c r="E420" s="22"/>
    </row>
    <row r="421" spans="1:7" x14ac:dyDescent="0.25">
      <c r="A421" s="5" t="s">
        <v>25</v>
      </c>
    </row>
    <row r="422" spans="1:7" x14ac:dyDescent="0.25">
      <c r="A422" s="5" t="s">
        <v>26</v>
      </c>
    </row>
    <row r="423" spans="1:7" x14ac:dyDescent="0.25">
      <c r="A423" s="5" t="s">
        <v>49</v>
      </c>
    </row>
    <row r="424" spans="1:7" x14ac:dyDescent="0.25">
      <c r="A424" s="5" t="s">
        <v>233</v>
      </c>
    </row>
    <row r="425" spans="1:7" x14ac:dyDescent="0.25">
      <c r="A425" s="5" t="s">
        <v>333</v>
      </c>
    </row>
    <row r="426" spans="1:7" x14ac:dyDescent="0.25">
      <c r="A426" s="5" t="s">
        <v>51</v>
      </c>
    </row>
    <row r="427" spans="1:7" x14ac:dyDescent="0.25">
      <c r="A427" s="91" t="s">
        <v>31</v>
      </c>
      <c r="B427" s="92"/>
      <c r="C427" s="92"/>
      <c r="D427" s="93"/>
      <c r="E427" s="28" t="b">
        <v>1</v>
      </c>
      <c r="F427" s="33" t="s">
        <v>105</v>
      </c>
    </row>
    <row r="428" spans="1:7" x14ac:dyDescent="0.25">
      <c r="A428" s="94" t="s">
        <v>32</v>
      </c>
      <c r="B428" s="94"/>
      <c r="C428" s="94"/>
      <c r="D428" s="94"/>
      <c r="E428" s="94"/>
    </row>
    <row r="429" spans="1:7" x14ac:dyDescent="0.25">
      <c r="A429" s="29" t="s">
        <v>33</v>
      </c>
      <c r="B429" s="29" t="s">
        <v>34</v>
      </c>
      <c r="C429" s="29" t="s">
        <v>35</v>
      </c>
      <c r="D429" s="30" t="s">
        <v>0</v>
      </c>
      <c r="E429" s="30" t="s">
        <v>1</v>
      </c>
    </row>
    <row r="430" spans="1:7" x14ac:dyDescent="0.25">
      <c r="A430" s="31" t="s">
        <v>36</v>
      </c>
      <c r="B430" s="24">
        <v>43277</v>
      </c>
      <c r="C430" s="24">
        <v>45104</v>
      </c>
      <c r="D430" s="25">
        <v>0.1455951054433666</v>
      </c>
      <c r="E430" s="32">
        <v>4</v>
      </c>
    </row>
    <row r="431" spans="1:7" x14ac:dyDescent="0.25">
      <c r="A431" s="31" t="s">
        <v>37</v>
      </c>
      <c r="B431" s="24">
        <v>43249</v>
      </c>
      <c r="C431" s="24">
        <v>45076</v>
      </c>
      <c r="D431" s="25">
        <v>0.14561114866984035</v>
      </c>
      <c r="E431" s="32">
        <v>4</v>
      </c>
    </row>
    <row r="432" spans="1:7" x14ac:dyDescent="0.25">
      <c r="A432" s="23" t="s">
        <v>38</v>
      </c>
      <c r="B432" s="24">
        <v>43214</v>
      </c>
      <c r="C432" s="24">
        <v>45041</v>
      </c>
      <c r="D432" s="25">
        <v>0.14606734896282564</v>
      </c>
      <c r="E432" s="32">
        <v>4</v>
      </c>
    </row>
    <row r="433" spans="1:7" x14ac:dyDescent="0.25">
      <c r="A433" s="23" t="s">
        <v>39</v>
      </c>
      <c r="B433" s="24">
        <v>43186</v>
      </c>
      <c r="C433" s="24">
        <v>45013</v>
      </c>
      <c r="D433" s="25">
        <v>0.14597821517035178</v>
      </c>
      <c r="E433" s="32">
        <v>4</v>
      </c>
    </row>
    <row r="434" spans="1:7" x14ac:dyDescent="0.25">
      <c r="A434" s="23" t="s">
        <v>40</v>
      </c>
      <c r="B434" s="24">
        <v>43158</v>
      </c>
      <c r="C434" s="24">
        <v>44985</v>
      </c>
      <c r="D434" s="25">
        <v>0.14627557576239927</v>
      </c>
      <c r="E434" s="32">
        <v>4</v>
      </c>
    </row>
    <row r="436" spans="1:7" x14ac:dyDescent="0.25">
      <c r="A436" s="102" t="s">
        <v>189</v>
      </c>
      <c r="B436" s="103"/>
      <c r="C436" s="103"/>
      <c r="D436" s="103"/>
      <c r="E436" s="103"/>
    </row>
    <row r="437" spans="1:7" x14ac:dyDescent="0.25">
      <c r="A437" s="1" t="s">
        <v>128</v>
      </c>
      <c r="B437" s="2"/>
      <c r="C437" s="107" t="s">
        <v>3</v>
      </c>
      <c r="D437" s="107" t="s">
        <v>129</v>
      </c>
      <c r="E437" s="107"/>
    </row>
    <row r="438" spans="1:7" x14ac:dyDescent="0.25">
      <c r="A438" s="3" t="s">
        <v>5</v>
      </c>
      <c r="B438" s="4"/>
      <c r="C438" s="108"/>
      <c r="D438" s="108"/>
      <c r="E438" s="108"/>
    </row>
    <row r="439" spans="1:7" x14ac:dyDescent="0.25">
      <c r="A439" s="6" t="s">
        <v>6</v>
      </c>
      <c r="B439" s="7"/>
      <c r="C439" s="109"/>
      <c r="D439" s="109"/>
      <c r="E439" s="109"/>
    </row>
    <row r="440" spans="1:7" x14ac:dyDescent="0.25">
      <c r="A440" s="8" t="s">
        <v>7</v>
      </c>
      <c r="B440" s="9" t="s">
        <v>130</v>
      </c>
      <c r="C440" s="10"/>
      <c r="D440" s="11"/>
      <c r="E440" s="11"/>
    </row>
    <row r="441" spans="1:7" x14ac:dyDescent="0.25">
      <c r="A441" s="12"/>
      <c r="B441" s="13" t="s">
        <v>9</v>
      </c>
      <c r="C441" s="14"/>
      <c r="D441" s="15"/>
      <c r="E441" s="15"/>
    </row>
    <row r="442" spans="1:7" x14ac:dyDescent="0.25">
      <c r="A442" s="8" t="s">
        <v>10</v>
      </c>
      <c r="B442" s="16" t="s">
        <v>11</v>
      </c>
      <c r="C442" s="17" t="s">
        <v>440</v>
      </c>
      <c r="D442" s="18" t="s">
        <v>182</v>
      </c>
      <c r="E442" s="17" t="s">
        <v>14</v>
      </c>
    </row>
    <row r="443" spans="1:7" x14ac:dyDescent="0.25">
      <c r="A443" s="19"/>
      <c r="B443" s="20" t="s">
        <v>15</v>
      </c>
      <c r="C443" s="21">
        <v>-0.50682088841766548</v>
      </c>
      <c r="D443" s="21">
        <v>-0.24126251887210826</v>
      </c>
      <c r="E443" s="22"/>
    </row>
    <row r="444" spans="1:7" x14ac:dyDescent="0.25">
      <c r="A444" s="8" t="s">
        <v>16</v>
      </c>
      <c r="B444" s="16" t="s">
        <v>11</v>
      </c>
      <c r="C444" s="17" t="s">
        <v>145</v>
      </c>
      <c r="D444" s="17" t="s">
        <v>183</v>
      </c>
      <c r="E444" s="17" t="s">
        <v>14</v>
      </c>
    </row>
    <row r="445" spans="1:7" x14ac:dyDescent="0.25">
      <c r="A445" s="19"/>
      <c r="B445" s="20" t="s">
        <v>15</v>
      </c>
      <c r="C445" s="21">
        <v>-0.18910846568725681</v>
      </c>
      <c r="D445" s="21">
        <v>-0.12340681636825479</v>
      </c>
      <c r="E445" s="22"/>
    </row>
    <row r="446" spans="1:7" x14ac:dyDescent="0.25">
      <c r="A446" s="8" t="s">
        <v>19</v>
      </c>
      <c r="B446" s="16" t="s">
        <v>11</v>
      </c>
      <c r="C446" s="17" t="s">
        <v>467</v>
      </c>
      <c r="D446" s="17" t="s">
        <v>468</v>
      </c>
      <c r="E446" s="17" t="s">
        <v>14</v>
      </c>
      <c r="F446" s="33">
        <f>(9300-9490)/9490</f>
        <v>-2.0021074815595362E-2</v>
      </c>
      <c r="G446" s="33">
        <f>(9840-9900)/9900</f>
        <v>-6.0606060606060606E-3</v>
      </c>
    </row>
    <row r="447" spans="1:7" x14ac:dyDescent="0.25">
      <c r="A447" s="19"/>
      <c r="B447" s="20" t="s">
        <v>15</v>
      </c>
      <c r="C447" s="21">
        <v>-6.9770455873757964E-2</v>
      </c>
      <c r="D447" s="21">
        <v>-7.8086282218459147E-3</v>
      </c>
      <c r="E447" s="22"/>
    </row>
    <row r="448" spans="1:7" x14ac:dyDescent="0.25">
      <c r="A448" s="8" t="s">
        <v>22</v>
      </c>
      <c r="B448" s="16" t="s">
        <v>11</v>
      </c>
      <c r="C448" s="17" t="s">
        <v>186</v>
      </c>
      <c r="D448" s="17" t="s">
        <v>187</v>
      </c>
      <c r="E448" s="17" t="s">
        <v>14</v>
      </c>
    </row>
    <row r="449" spans="1:6" x14ac:dyDescent="0.25">
      <c r="A449" s="19"/>
      <c r="B449" s="20" t="s">
        <v>15</v>
      </c>
      <c r="C449" s="21">
        <v>0.13534558449906609</v>
      </c>
      <c r="D449" s="21">
        <v>7.8925779700995236E-2</v>
      </c>
      <c r="E449" s="22"/>
    </row>
    <row r="450" spans="1:6" x14ac:dyDescent="0.25">
      <c r="A450" s="5" t="s">
        <v>25</v>
      </c>
    </row>
    <row r="451" spans="1:6" x14ac:dyDescent="0.25">
      <c r="A451" s="5" t="s">
        <v>26</v>
      </c>
    </row>
    <row r="452" spans="1:6" x14ac:dyDescent="0.25">
      <c r="A452" s="5" t="s">
        <v>138</v>
      </c>
    </row>
    <row r="453" spans="1:6" x14ac:dyDescent="0.25">
      <c r="A453" s="5" t="s">
        <v>469</v>
      </c>
    </row>
    <row r="454" spans="1:6" x14ac:dyDescent="0.25">
      <c r="A454" s="5" t="s">
        <v>140</v>
      </c>
    </row>
    <row r="455" spans="1:6" x14ac:dyDescent="0.25">
      <c r="A455" s="5" t="s">
        <v>51</v>
      </c>
    </row>
    <row r="456" spans="1:6" x14ac:dyDescent="0.25">
      <c r="A456" s="91" t="s">
        <v>31</v>
      </c>
      <c r="B456" s="92"/>
      <c r="C456" s="92"/>
      <c r="D456" s="93"/>
      <c r="E456" s="28" t="b">
        <v>1</v>
      </c>
      <c r="F456" s="33" t="s">
        <v>105</v>
      </c>
    </row>
    <row r="457" spans="1:6" x14ac:dyDescent="0.25">
      <c r="A457" s="94" t="s">
        <v>32</v>
      </c>
      <c r="B457" s="94"/>
      <c r="C457" s="94"/>
      <c r="D457" s="94"/>
      <c r="E457" s="94"/>
    </row>
    <row r="458" spans="1:6" x14ac:dyDescent="0.25">
      <c r="A458" s="29" t="s">
        <v>33</v>
      </c>
      <c r="B458" s="29" t="s">
        <v>34</v>
      </c>
      <c r="C458" s="29" t="s">
        <v>35</v>
      </c>
      <c r="D458" s="30" t="s">
        <v>0</v>
      </c>
      <c r="E458" s="30" t="s">
        <v>1</v>
      </c>
    </row>
    <row r="459" spans="1:6" x14ac:dyDescent="0.25">
      <c r="A459" s="31" t="s">
        <v>36</v>
      </c>
      <c r="B459" s="24">
        <v>43284</v>
      </c>
      <c r="C459" s="24">
        <v>45104</v>
      </c>
      <c r="D459" s="25">
        <v>8.1936895754601724E-2</v>
      </c>
      <c r="E459" s="32">
        <v>3</v>
      </c>
    </row>
    <row r="460" spans="1:6" x14ac:dyDescent="0.25">
      <c r="A460" s="31" t="s">
        <v>37</v>
      </c>
      <c r="B460" s="24">
        <v>43256</v>
      </c>
      <c r="C460" s="24">
        <v>45076</v>
      </c>
      <c r="D460" s="25">
        <v>8.2022763323698886E-2</v>
      </c>
      <c r="E460" s="32">
        <v>3</v>
      </c>
    </row>
    <row r="461" spans="1:6" x14ac:dyDescent="0.25">
      <c r="A461" s="23" t="s">
        <v>38</v>
      </c>
      <c r="B461" s="24">
        <v>43214</v>
      </c>
      <c r="C461" s="24">
        <v>45034</v>
      </c>
      <c r="D461" s="25">
        <v>8.2177010136877018E-2</v>
      </c>
      <c r="E461" s="32">
        <v>3</v>
      </c>
    </row>
    <row r="462" spans="1:6" x14ac:dyDescent="0.25">
      <c r="A462" s="23" t="s">
        <v>39</v>
      </c>
      <c r="B462" s="24">
        <v>43186</v>
      </c>
      <c r="C462" s="24">
        <v>45006</v>
      </c>
      <c r="D462" s="25">
        <v>8.2236501630957443E-2</v>
      </c>
      <c r="E462" s="32">
        <v>3</v>
      </c>
    </row>
    <row r="463" spans="1:6" x14ac:dyDescent="0.25">
      <c r="A463" s="23" t="s">
        <v>40</v>
      </c>
      <c r="B463" s="24">
        <v>43158</v>
      </c>
      <c r="C463" s="24">
        <v>44978</v>
      </c>
      <c r="D463" s="25">
        <v>8.2215823462371676E-2</v>
      </c>
      <c r="E463" s="32">
        <v>3</v>
      </c>
    </row>
    <row r="465" spans="1:7" x14ac:dyDescent="0.25">
      <c r="A465" s="102" t="s">
        <v>200</v>
      </c>
      <c r="B465" s="103"/>
      <c r="C465" s="103"/>
      <c r="D465" s="103"/>
      <c r="E465" s="103"/>
    </row>
    <row r="466" spans="1:7" x14ac:dyDescent="0.25">
      <c r="A466" s="1" t="s">
        <v>74</v>
      </c>
      <c r="B466" s="2"/>
      <c r="C466" s="107" t="s">
        <v>3</v>
      </c>
      <c r="D466" s="107" t="s">
        <v>75</v>
      </c>
      <c r="E466" s="107"/>
    </row>
    <row r="467" spans="1:7" x14ac:dyDescent="0.25">
      <c r="A467" s="3" t="s">
        <v>5</v>
      </c>
      <c r="B467" s="4"/>
      <c r="C467" s="108"/>
      <c r="D467" s="108"/>
      <c r="E467" s="108"/>
    </row>
    <row r="468" spans="1:7" x14ac:dyDescent="0.25">
      <c r="A468" s="6" t="s">
        <v>6</v>
      </c>
      <c r="B468" s="7"/>
      <c r="C468" s="109"/>
      <c r="D468" s="109"/>
      <c r="E468" s="109"/>
    </row>
    <row r="469" spans="1:7" x14ac:dyDescent="0.25">
      <c r="A469" s="8" t="s">
        <v>7</v>
      </c>
      <c r="B469" s="9" t="s">
        <v>76</v>
      </c>
      <c r="C469" s="10"/>
      <c r="D469" s="11"/>
      <c r="E469" s="11"/>
    </row>
    <row r="470" spans="1:7" x14ac:dyDescent="0.25">
      <c r="A470" s="12"/>
      <c r="B470" s="13" t="s">
        <v>9</v>
      </c>
      <c r="C470" s="14"/>
      <c r="D470" s="15"/>
      <c r="E470" s="15"/>
    </row>
    <row r="471" spans="1:7" x14ac:dyDescent="0.25">
      <c r="A471" s="8" t="s">
        <v>10</v>
      </c>
      <c r="B471" s="16" t="s">
        <v>11</v>
      </c>
      <c r="C471" s="17" t="s">
        <v>408</v>
      </c>
      <c r="D471" s="18" t="s">
        <v>372</v>
      </c>
      <c r="E471" s="17" t="s">
        <v>14</v>
      </c>
    </row>
    <row r="472" spans="1:7" x14ac:dyDescent="0.25">
      <c r="A472" s="19"/>
      <c r="B472" s="20" t="s">
        <v>15</v>
      </c>
      <c r="C472" s="21">
        <v>-0.66435987404358432</v>
      </c>
      <c r="D472" s="21">
        <v>-0.21493115958081921</v>
      </c>
      <c r="E472" s="22"/>
    </row>
    <row r="473" spans="1:7" x14ac:dyDescent="0.25">
      <c r="A473" s="8" t="s">
        <v>16</v>
      </c>
      <c r="B473" s="16" t="s">
        <v>11</v>
      </c>
      <c r="C473" s="17" t="s">
        <v>192</v>
      </c>
      <c r="D473" s="17" t="s">
        <v>193</v>
      </c>
      <c r="E473" s="17" t="s">
        <v>14</v>
      </c>
    </row>
    <row r="474" spans="1:7" x14ac:dyDescent="0.25">
      <c r="A474" s="19"/>
      <c r="B474" s="20" t="s">
        <v>15</v>
      </c>
      <c r="C474" s="21">
        <v>-0.2302506228329777</v>
      </c>
      <c r="D474" s="21">
        <v>-4.5361930729109767E-2</v>
      </c>
      <c r="E474" s="22"/>
    </row>
    <row r="475" spans="1:7" x14ac:dyDescent="0.25">
      <c r="A475" s="8" t="s">
        <v>19</v>
      </c>
      <c r="B475" s="16" t="s">
        <v>11</v>
      </c>
      <c r="C475" s="17" t="s">
        <v>470</v>
      </c>
      <c r="D475" s="17" t="s">
        <v>468</v>
      </c>
      <c r="E475" s="17" t="s">
        <v>14</v>
      </c>
      <c r="F475" s="33">
        <f>(9250-9380)/9380</f>
        <v>-1.3859275053304905E-2</v>
      </c>
      <c r="G475" s="33">
        <f>(9840-10060)/10060</f>
        <v>-2.186878727634195E-2</v>
      </c>
    </row>
    <row r="476" spans="1:7" x14ac:dyDescent="0.25">
      <c r="A476" s="19"/>
      <c r="B476" s="20" t="s">
        <v>15</v>
      </c>
      <c r="C476" s="21">
        <v>-7.473868510790127E-2</v>
      </c>
      <c r="D476" s="21">
        <v>-3.2265952850514257E-3</v>
      </c>
      <c r="E476" s="22"/>
    </row>
    <row r="477" spans="1:7" x14ac:dyDescent="0.25">
      <c r="A477" s="8" t="s">
        <v>22</v>
      </c>
      <c r="B477" s="16" t="s">
        <v>11</v>
      </c>
      <c r="C477" s="17" t="s">
        <v>196</v>
      </c>
      <c r="D477" s="17" t="s">
        <v>443</v>
      </c>
      <c r="E477" s="17" t="s">
        <v>14</v>
      </c>
    </row>
    <row r="478" spans="1:7" x14ac:dyDescent="0.25">
      <c r="A478" s="19"/>
      <c r="B478" s="20" t="s">
        <v>15</v>
      </c>
      <c r="C478" s="21">
        <v>0.13851284703993083</v>
      </c>
      <c r="D478" s="21">
        <v>4.9301288077800098E-2</v>
      </c>
      <c r="E478" s="22"/>
    </row>
    <row r="479" spans="1:7" x14ac:dyDescent="0.25">
      <c r="A479" s="5" t="s">
        <v>25</v>
      </c>
    </row>
    <row r="480" spans="1:7" x14ac:dyDescent="0.25">
      <c r="A480" s="5" t="s">
        <v>26</v>
      </c>
    </row>
    <row r="481" spans="1:6" x14ac:dyDescent="0.25">
      <c r="A481" s="5" t="s">
        <v>198</v>
      </c>
    </row>
    <row r="482" spans="1:6" x14ac:dyDescent="0.25">
      <c r="A482" s="5" t="s">
        <v>471</v>
      </c>
    </row>
    <row r="483" spans="1:6" x14ac:dyDescent="0.25">
      <c r="A483" s="5" t="s">
        <v>445</v>
      </c>
    </row>
    <row r="484" spans="1:6" x14ac:dyDescent="0.25">
      <c r="A484" s="5" t="s">
        <v>30</v>
      </c>
    </row>
    <row r="485" spans="1:6" x14ac:dyDescent="0.25">
      <c r="A485" s="91" t="s">
        <v>31</v>
      </c>
      <c r="B485" s="92"/>
      <c r="C485" s="92"/>
      <c r="D485" s="93"/>
      <c r="E485" s="28" t="b">
        <v>1</v>
      </c>
      <c r="F485" s="33" t="s">
        <v>105</v>
      </c>
    </row>
    <row r="486" spans="1:6" x14ac:dyDescent="0.25">
      <c r="A486" s="94" t="s">
        <v>32</v>
      </c>
      <c r="B486" s="94"/>
      <c r="C486" s="94"/>
      <c r="D486" s="94"/>
      <c r="E486" s="94"/>
    </row>
    <row r="487" spans="1:6" x14ac:dyDescent="0.25">
      <c r="A487" s="29" t="s">
        <v>33</v>
      </c>
      <c r="B487" s="29" t="s">
        <v>34</v>
      </c>
      <c r="C487" s="29" t="s">
        <v>35</v>
      </c>
      <c r="D487" s="30" t="s">
        <v>0</v>
      </c>
      <c r="E487" s="30" t="s">
        <v>1</v>
      </c>
    </row>
    <row r="488" spans="1:6" x14ac:dyDescent="0.25">
      <c r="A488" s="31" t="s">
        <v>36</v>
      </c>
      <c r="B488" s="24">
        <v>43277</v>
      </c>
      <c r="C488" s="24">
        <v>45097</v>
      </c>
      <c r="D488" s="25">
        <v>0.10745499889769129</v>
      </c>
      <c r="E488" s="32">
        <v>3</v>
      </c>
    </row>
    <row r="489" spans="1:6" x14ac:dyDescent="0.25">
      <c r="A489" s="31" t="s">
        <v>37</v>
      </c>
      <c r="B489" s="24">
        <v>43249</v>
      </c>
      <c r="C489" s="24">
        <v>45069</v>
      </c>
      <c r="D489" s="25">
        <v>0.10751680506266477</v>
      </c>
      <c r="E489" s="32">
        <v>3</v>
      </c>
    </row>
    <row r="490" spans="1:6" x14ac:dyDescent="0.25">
      <c r="A490" s="23" t="s">
        <v>38</v>
      </c>
      <c r="B490" s="24">
        <v>43222</v>
      </c>
      <c r="C490" s="24">
        <v>45041</v>
      </c>
      <c r="D490" s="25">
        <v>0.10759184368669772</v>
      </c>
      <c r="E490" s="32">
        <v>3</v>
      </c>
    </row>
    <row r="491" spans="1:6" x14ac:dyDescent="0.25">
      <c r="A491" s="23" t="s">
        <v>39</v>
      </c>
      <c r="B491" s="24">
        <v>43193</v>
      </c>
      <c r="C491" s="24">
        <v>45013</v>
      </c>
      <c r="D491" s="25">
        <v>0.10793476204880544</v>
      </c>
      <c r="E491" s="32">
        <v>3</v>
      </c>
    </row>
    <row r="492" spans="1:6" x14ac:dyDescent="0.25">
      <c r="A492" s="23" t="s">
        <v>40</v>
      </c>
      <c r="B492" s="24">
        <v>43165</v>
      </c>
      <c r="C492" s="24">
        <v>44985</v>
      </c>
      <c r="D492" s="25">
        <v>0.10803295296827543</v>
      </c>
      <c r="E492" s="32">
        <v>3</v>
      </c>
    </row>
    <row r="494" spans="1:6" x14ac:dyDescent="0.25">
      <c r="A494" s="102" t="s">
        <v>210</v>
      </c>
      <c r="B494" s="103"/>
      <c r="C494" s="103"/>
      <c r="D494" s="103"/>
      <c r="E494" s="103"/>
    </row>
    <row r="495" spans="1:6" x14ac:dyDescent="0.25">
      <c r="A495" s="1" t="s">
        <v>128</v>
      </c>
      <c r="B495" s="2"/>
      <c r="C495" s="107" t="s">
        <v>3</v>
      </c>
      <c r="D495" s="107" t="s">
        <v>129</v>
      </c>
      <c r="E495" s="107"/>
    </row>
    <row r="496" spans="1:6" x14ac:dyDescent="0.25">
      <c r="A496" s="3" t="s">
        <v>5</v>
      </c>
      <c r="B496" s="4"/>
      <c r="C496" s="108"/>
      <c r="D496" s="108"/>
      <c r="E496" s="108"/>
    </row>
    <row r="497" spans="1:7" x14ac:dyDescent="0.25">
      <c r="A497" s="6" t="s">
        <v>6</v>
      </c>
      <c r="B497" s="7"/>
      <c r="C497" s="109"/>
      <c r="D497" s="109"/>
      <c r="E497" s="109"/>
    </row>
    <row r="498" spans="1:7" x14ac:dyDescent="0.25">
      <c r="A498" s="8" t="s">
        <v>7</v>
      </c>
      <c r="B498" s="9" t="s">
        <v>130</v>
      </c>
      <c r="C498" s="10"/>
      <c r="D498" s="11"/>
      <c r="E498" s="11"/>
    </row>
    <row r="499" spans="1:7" x14ac:dyDescent="0.25">
      <c r="A499" s="12"/>
      <c r="B499" s="13" t="s">
        <v>9</v>
      </c>
      <c r="C499" s="14"/>
      <c r="D499" s="15"/>
      <c r="E499" s="15"/>
    </row>
    <row r="500" spans="1:7" x14ac:dyDescent="0.25">
      <c r="A500" s="8" t="s">
        <v>10</v>
      </c>
      <c r="B500" s="16" t="s">
        <v>11</v>
      </c>
      <c r="C500" s="17" t="s">
        <v>88</v>
      </c>
      <c r="D500" s="18" t="s">
        <v>322</v>
      </c>
      <c r="E500" s="17" t="s">
        <v>14</v>
      </c>
    </row>
    <row r="501" spans="1:7" x14ac:dyDescent="0.25">
      <c r="A501" s="19"/>
      <c r="B501" s="20" t="s">
        <v>15</v>
      </c>
      <c r="C501" s="21">
        <v>-0.68882411334650784</v>
      </c>
      <c r="D501" s="21">
        <v>-0.33275241933182131</v>
      </c>
      <c r="E501" s="22"/>
    </row>
    <row r="502" spans="1:7" x14ac:dyDescent="0.25">
      <c r="A502" s="8" t="s">
        <v>16</v>
      </c>
      <c r="B502" s="16" t="s">
        <v>11</v>
      </c>
      <c r="C502" s="17" t="s">
        <v>203</v>
      </c>
      <c r="D502" s="17" t="s">
        <v>204</v>
      </c>
      <c r="E502" s="17" t="s">
        <v>14</v>
      </c>
    </row>
    <row r="503" spans="1:7" x14ac:dyDescent="0.25">
      <c r="A503" s="19"/>
      <c r="B503" s="20" t="s">
        <v>15</v>
      </c>
      <c r="C503" s="21">
        <v>-0.20013817001491374</v>
      </c>
      <c r="D503" s="21">
        <v>-0.11919569528335516</v>
      </c>
      <c r="E503" s="22"/>
    </row>
    <row r="504" spans="1:7" x14ac:dyDescent="0.25">
      <c r="A504" s="8" t="s">
        <v>19</v>
      </c>
      <c r="B504" s="16" t="s">
        <v>11</v>
      </c>
      <c r="C504" s="17" t="s">
        <v>472</v>
      </c>
      <c r="D504" s="17" t="s">
        <v>473</v>
      </c>
      <c r="E504" s="17" t="s">
        <v>14</v>
      </c>
      <c r="F504" s="33">
        <f>(9770-9700)/9770</f>
        <v>7.164790174002047E-3</v>
      </c>
      <c r="G504" s="33">
        <f>(10070-10140)/10140</f>
        <v>-6.9033530571992107E-3</v>
      </c>
    </row>
    <row r="505" spans="1:7" x14ac:dyDescent="0.25">
      <c r="A505" s="19"/>
      <c r="B505" s="20" t="s">
        <v>15</v>
      </c>
      <c r="C505" s="21">
        <v>-2.9747930245789811E-2</v>
      </c>
      <c r="D505" s="21">
        <v>3.3251533451346127E-3</v>
      </c>
      <c r="E505" s="22"/>
    </row>
    <row r="506" spans="1:7" x14ac:dyDescent="0.25">
      <c r="A506" s="8" t="s">
        <v>22</v>
      </c>
      <c r="B506" s="16" t="s">
        <v>11</v>
      </c>
      <c r="C506" s="17" t="s">
        <v>207</v>
      </c>
      <c r="D506" s="17" t="s">
        <v>208</v>
      </c>
      <c r="E506" s="17" t="s">
        <v>14</v>
      </c>
    </row>
    <row r="507" spans="1:7" x14ac:dyDescent="0.25">
      <c r="A507" s="19"/>
      <c r="B507" s="20" t="s">
        <v>15</v>
      </c>
      <c r="C507" s="21">
        <v>0.20995207085178436</v>
      </c>
      <c r="D507" s="21">
        <v>0.11067518871954518</v>
      </c>
      <c r="E507" s="22"/>
    </row>
    <row r="508" spans="1:7" x14ac:dyDescent="0.25">
      <c r="A508" s="5" t="s">
        <v>25</v>
      </c>
    </row>
    <row r="509" spans="1:7" x14ac:dyDescent="0.25">
      <c r="A509" s="5" t="s">
        <v>26</v>
      </c>
    </row>
    <row r="510" spans="1:7" x14ac:dyDescent="0.25">
      <c r="A510" s="5" t="s">
        <v>138</v>
      </c>
    </row>
    <row r="511" spans="1:7" x14ac:dyDescent="0.25">
      <c r="A511" s="5" t="s">
        <v>441</v>
      </c>
    </row>
    <row r="512" spans="1:7" x14ac:dyDescent="0.25">
      <c r="A512" s="5" t="s">
        <v>140</v>
      </c>
    </row>
    <row r="513" spans="1:6" x14ac:dyDescent="0.25">
      <c r="A513" s="5" t="s">
        <v>30</v>
      </c>
    </row>
    <row r="514" spans="1:6" x14ac:dyDescent="0.25">
      <c r="A514" s="91" t="s">
        <v>31</v>
      </c>
      <c r="B514" s="92"/>
      <c r="C514" s="92"/>
      <c r="D514" s="93"/>
      <c r="E514" s="28" t="b">
        <v>1</v>
      </c>
      <c r="F514" s="33" t="s">
        <v>105</v>
      </c>
    </row>
    <row r="515" spans="1:6" x14ac:dyDescent="0.25">
      <c r="A515" s="94" t="s">
        <v>32</v>
      </c>
      <c r="B515" s="94"/>
      <c r="C515" s="94"/>
      <c r="D515" s="94"/>
      <c r="E515" s="94"/>
    </row>
    <row r="516" spans="1:6" x14ac:dyDescent="0.25">
      <c r="A516" s="29" t="s">
        <v>33</v>
      </c>
      <c r="B516" s="29" t="s">
        <v>34</v>
      </c>
      <c r="C516" s="29" t="s">
        <v>35</v>
      </c>
      <c r="D516" s="30" t="s">
        <v>0</v>
      </c>
      <c r="E516" s="30" t="s">
        <v>1</v>
      </c>
    </row>
    <row r="517" spans="1:6" x14ac:dyDescent="0.25">
      <c r="A517" s="31" t="s">
        <v>36</v>
      </c>
      <c r="B517" s="24">
        <v>43277</v>
      </c>
      <c r="C517" s="24">
        <v>45104</v>
      </c>
      <c r="D517" s="25">
        <v>0.10063457630886481</v>
      </c>
      <c r="E517" s="32">
        <v>3</v>
      </c>
    </row>
    <row r="518" spans="1:6" x14ac:dyDescent="0.25">
      <c r="A518" s="31" t="s">
        <v>37</v>
      </c>
      <c r="B518" s="24">
        <v>43249</v>
      </c>
      <c r="C518" s="24">
        <v>45076</v>
      </c>
      <c r="D518" s="25">
        <v>0.10064622932010041</v>
      </c>
      <c r="E518" s="32">
        <v>3</v>
      </c>
    </row>
    <row r="519" spans="1:6" x14ac:dyDescent="0.25">
      <c r="A519" s="23" t="s">
        <v>38</v>
      </c>
      <c r="B519" s="24">
        <v>43214</v>
      </c>
      <c r="C519" s="24">
        <v>45041</v>
      </c>
      <c r="D519" s="25">
        <v>0.10072446591237638</v>
      </c>
      <c r="E519" s="32">
        <v>3</v>
      </c>
    </row>
    <row r="520" spans="1:6" x14ac:dyDescent="0.25">
      <c r="A520" s="23" t="s">
        <v>39</v>
      </c>
      <c r="B520" s="24">
        <v>43186</v>
      </c>
      <c r="C520" s="24">
        <v>45013</v>
      </c>
      <c r="D520" s="25">
        <v>0.10072988995134642</v>
      </c>
      <c r="E520" s="32">
        <v>3</v>
      </c>
    </row>
    <row r="521" spans="1:6" x14ac:dyDescent="0.25">
      <c r="A521" s="23" t="s">
        <v>40</v>
      </c>
      <c r="B521" s="24">
        <v>43158</v>
      </c>
      <c r="C521" s="24">
        <v>44985</v>
      </c>
      <c r="D521" s="25">
        <v>0.10084415670401313</v>
      </c>
      <c r="E521" s="32">
        <v>3</v>
      </c>
    </row>
    <row r="523" spans="1:6" x14ac:dyDescent="0.25">
      <c r="A523" s="102" t="s">
        <v>218</v>
      </c>
      <c r="B523" s="103"/>
      <c r="C523" s="103"/>
      <c r="D523" s="103"/>
      <c r="E523" s="103"/>
    </row>
    <row r="524" spans="1:6" x14ac:dyDescent="0.25">
      <c r="A524" s="1" t="s">
        <v>2</v>
      </c>
      <c r="B524" s="2"/>
      <c r="C524" s="107" t="s">
        <v>3</v>
      </c>
      <c r="D524" s="107" t="s">
        <v>4</v>
      </c>
      <c r="E524" s="107"/>
    </row>
    <row r="525" spans="1:6" x14ac:dyDescent="0.25">
      <c r="A525" s="3" t="s">
        <v>5</v>
      </c>
      <c r="B525" s="4"/>
      <c r="C525" s="108"/>
      <c r="D525" s="108"/>
      <c r="E525" s="108"/>
    </row>
    <row r="526" spans="1:6" x14ac:dyDescent="0.25">
      <c r="A526" s="6" t="s">
        <v>6</v>
      </c>
      <c r="B526" s="7"/>
      <c r="C526" s="109"/>
      <c r="D526" s="109"/>
      <c r="E526" s="109"/>
    </row>
    <row r="527" spans="1:6" x14ac:dyDescent="0.25">
      <c r="A527" s="8" t="s">
        <v>7</v>
      </c>
      <c r="B527" s="9" t="s">
        <v>8</v>
      </c>
      <c r="C527" s="10"/>
      <c r="D527" s="11"/>
      <c r="E527" s="11"/>
    </row>
    <row r="528" spans="1:6" x14ac:dyDescent="0.25">
      <c r="A528" s="12"/>
      <c r="B528" s="13" t="s">
        <v>9</v>
      </c>
      <c r="C528" s="14"/>
      <c r="D528" s="15"/>
      <c r="E528" s="15"/>
    </row>
    <row r="529" spans="1:7" x14ac:dyDescent="0.25">
      <c r="A529" s="8" t="s">
        <v>10</v>
      </c>
      <c r="B529" s="16" t="s">
        <v>11</v>
      </c>
      <c r="C529" s="17" t="s">
        <v>418</v>
      </c>
      <c r="D529" s="18" t="s">
        <v>380</v>
      </c>
      <c r="E529" s="17" t="s">
        <v>14</v>
      </c>
    </row>
    <row r="530" spans="1:7" x14ac:dyDescent="0.25">
      <c r="A530" s="19"/>
      <c r="B530" s="20" t="s">
        <v>15</v>
      </c>
      <c r="C530" s="21">
        <v>-0.7096717430677586</v>
      </c>
      <c r="D530" s="21">
        <v>-0.30573154112621637</v>
      </c>
      <c r="E530" s="22"/>
    </row>
    <row r="531" spans="1:7" x14ac:dyDescent="0.25">
      <c r="A531" s="8" t="s">
        <v>16</v>
      </c>
      <c r="B531" s="16" t="s">
        <v>11</v>
      </c>
      <c r="C531" s="17" t="s">
        <v>212</v>
      </c>
      <c r="D531" s="17" t="s">
        <v>67</v>
      </c>
      <c r="E531" s="17" t="s">
        <v>14</v>
      </c>
    </row>
    <row r="532" spans="1:7" x14ac:dyDescent="0.25">
      <c r="A532" s="19"/>
      <c r="B532" s="20" t="s">
        <v>15</v>
      </c>
      <c r="C532" s="21">
        <v>-0.26271415852244484</v>
      </c>
      <c r="D532" s="21">
        <v>-9.3293505898621731E-2</v>
      </c>
      <c r="E532" s="22"/>
    </row>
    <row r="533" spans="1:7" x14ac:dyDescent="0.25">
      <c r="A533" s="8" t="s">
        <v>19</v>
      </c>
      <c r="B533" s="16" t="s">
        <v>11</v>
      </c>
      <c r="C533" s="17" t="s">
        <v>268</v>
      </c>
      <c r="D533" s="17" t="s">
        <v>251</v>
      </c>
      <c r="E533" s="17" t="s">
        <v>14</v>
      </c>
      <c r="F533" s="33">
        <f>(9490-9550)/9550</f>
        <v>-6.2827225130890054E-3</v>
      </c>
      <c r="G533" s="33">
        <f>(10080-10100)/10100</f>
        <v>-1.9801980198019802E-3</v>
      </c>
    </row>
    <row r="534" spans="1:7" x14ac:dyDescent="0.25">
      <c r="A534" s="19"/>
      <c r="B534" s="20" t="s">
        <v>15</v>
      </c>
      <c r="C534" s="21">
        <v>-5.1314178784092279E-2</v>
      </c>
      <c r="D534" s="21">
        <v>2.6759937259452915E-3</v>
      </c>
      <c r="E534" s="22"/>
    </row>
    <row r="535" spans="1:7" x14ac:dyDescent="0.25">
      <c r="A535" s="8" t="s">
        <v>22</v>
      </c>
      <c r="B535" s="16" t="s">
        <v>11</v>
      </c>
      <c r="C535" s="17" t="s">
        <v>215</v>
      </c>
      <c r="D535" s="17" t="s">
        <v>381</v>
      </c>
      <c r="E535" s="17" t="s">
        <v>14</v>
      </c>
    </row>
    <row r="536" spans="1:7" x14ac:dyDescent="0.25">
      <c r="A536" s="19"/>
      <c r="B536" s="20" t="s">
        <v>15</v>
      </c>
      <c r="C536" s="21">
        <v>0.33839617486338791</v>
      </c>
      <c r="D536" s="21">
        <v>9.7158471247186462E-2</v>
      </c>
      <c r="E536" s="22"/>
    </row>
    <row r="537" spans="1:7" x14ac:dyDescent="0.25">
      <c r="A537" s="5" t="s">
        <v>25</v>
      </c>
    </row>
    <row r="538" spans="1:7" x14ac:dyDescent="0.25">
      <c r="A538" s="5" t="s">
        <v>26</v>
      </c>
    </row>
    <row r="539" spans="1:7" x14ac:dyDescent="0.25">
      <c r="A539" s="5" t="s">
        <v>49</v>
      </c>
    </row>
    <row r="540" spans="1:7" x14ac:dyDescent="0.25">
      <c r="A540" s="5" t="s">
        <v>382</v>
      </c>
    </row>
    <row r="541" spans="1:7" x14ac:dyDescent="0.25">
      <c r="A541" s="5" t="s">
        <v>333</v>
      </c>
    </row>
    <row r="542" spans="1:7" x14ac:dyDescent="0.25">
      <c r="A542" s="5" t="s">
        <v>30</v>
      </c>
    </row>
    <row r="543" spans="1:7" x14ac:dyDescent="0.25">
      <c r="A543" s="91" t="s">
        <v>31</v>
      </c>
      <c r="B543" s="92"/>
      <c r="C543" s="92"/>
      <c r="D543" s="93"/>
      <c r="E543" s="28" t="b">
        <v>1</v>
      </c>
      <c r="F543" s="33" t="s">
        <v>105</v>
      </c>
    </row>
    <row r="544" spans="1:7"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24">
        <v>43277</v>
      </c>
      <c r="C546" s="24">
        <v>45104</v>
      </c>
      <c r="D546" s="25">
        <v>0.12227423822378292</v>
      </c>
      <c r="E546" s="32">
        <v>4</v>
      </c>
    </row>
    <row r="547" spans="1:5" x14ac:dyDescent="0.25">
      <c r="A547" s="31" t="s">
        <v>37</v>
      </c>
      <c r="B547" s="24">
        <v>43270</v>
      </c>
      <c r="C547" s="24">
        <v>45076</v>
      </c>
      <c r="D547" s="25">
        <v>0.12290175071304917</v>
      </c>
      <c r="E547" s="32">
        <v>4</v>
      </c>
    </row>
    <row r="548" spans="1:5" x14ac:dyDescent="0.25">
      <c r="A548" s="23" t="s">
        <v>38</v>
      </c>
      <c r="B548" s="24">
        <v>43270</v>
      </c>
      <c r="C548" s="24">
        <v>45041</v>
      </c>
      <c r="D548" s="25">
        <v>0.12401797865981605</v>
      </c>
      <c r="E548" s="32">
        <v>4</v>
      </c>
    </row>
    <row r="549" spans="1:5" x14ac:dyDescent="0.25">
      <c r="A549" s="23" t="s">
        <v>39</v>
      </c>
      <c r="B549" s="24">
        <v>43270</v>
      </c>
      <c r="C549" s="24">
        <v>45013</v>
      </c>
      <c r="D549" s="25">
        <v>0.12476760511503894</v>
      </c>
      <c r="E549" s="32">
        <v>4</v>
      </c>
    </row>
    <row r="550" spans="1:5" x14ac:dyDescent="0.25">
      <c r="A550" s="23" t="s">
        <v>40</v>
      </c>
      <c r="B550" s="24">
        <v>43270</v>
      </c>
      <c r="C550" s="24">
        <v>44985</v>
      </c>
      <c r="D550" s="25">
        <v>0.12560213576172913</v>
      </c>
      <c r="E550" s="32">
        <v>4</v>
      </c>
    </row>
    <row r="552" spans="1:5" x14ac:dyDescent="0.25">
      <c r="A552" s="102" t="s">
        <v>226</v>
      </c>
      <c r="B552" s="103"/>
      <c r="C552" s="103"/>
      <c r="D552" s="103"/>
      <c r="E552" s="103"/>
    </row>
    <row r="553" spans="1:5" x14ac:dyDescent="0.25">
      <c r="A553" s="1" t="s">
        <v>2</v>
      </c>
      <c r="B553" s="2"/>
      <c r="C553" s="107" t="s">
        <v>3</v>
      </c>
      <c r="D553" s="107" t="s">
        <v>4</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8</v>
      </c>
      <c r="C556" s="10"/>
      <c r="D556" s="11"/>
      <c r="E556" s="11"/>
    </row>
    <row r="557" spans="1:5" x14ac:dyDescent="0.25">
      <c r="A557" s="12"/>
      <c r="B557" s="13" t="s">
        <v>9</v>
      </c>
      <c r="C557" s="14"/>
      <c r="D557" s="15"/>
      <c r="E557" s="15"/>
    </row>
    <row r="558" spans="1:5" x14ac:dyDescent="0.25">
      <c r="A558" s="8" t="s">
        <v>10</v>
      </c>
      <c r="B558" s="16" t="s">
        <v>11</v>
      </c>
      <c r="C558" s="17" t="s">
        <v>448</v>
      </c>
      <c r="D558" s="18" t="s">
        <v>383</v>
      </c>
      <c r="E558" s="17" t="s">
        <v>14</v>
      </c>
    </row>
    <row r="559" spans="1:5" x14ac:dyDescent="0.25">
      <c r="A559" s="19"/>
      <c r="B559" s="20" t="s">
        <v>15</v>
      </c>
      <c r="C559" s="21">
        <v>-0.67590189117894872</v>
      </c>
      <c r="D559" s="21">
        <v>-0.27706758550261623</v>
      </c>
      <c r="E559" s="22"/>
    </row>
    <row r="560" spans="1:5" x14ac:dyDescent="0.25">
      <c r="A560" s="8" t="s">
        <v>16</v>
      </c>
      <c r="B560" s="16" t="s">
        <v>11</v>
      </c>
      <c r="C560" s="17" t="s">
        <v>220</v>
      </c>
      <c r="D560" s="17" t="s">
        <v>221</v>
      </c>
      <c r="E560" s="17" t="s">
        <v>14</v>
      </c>
    </row>
    <row r="561" spans="1:7" x14ac:dyDescent="0.25">
      <c r="A561" s="19"/>
      <c r="B561" s="20" t="s">
        <v>15</v>
      </c>
      <c r="C561" s="21">
        <v>-0.23958107328332368</v>
      </c>
      <c r="D561" s="21">
        <v>-8.0824743882405459E-2</v>
      </c>
      <c r="E561" s="22"/>
    </row>
    <row r="562" spans="1:7" x14ac:dyDescent="0.25">
      <c r="A562" s="8" t="s">
        <v>19</v>
      </c>
      <c r="B562" s="16" t="s">
        <v>11</v>
      </c>
      <c r="C562" s="17" t="s">
        <v>132</v>
      </c>
      <c r="D562" s="17" t="s">
        <v>81</v>
      </c>
      <c r="E562" s="17" t="s">
        <v>14</v>
      </c>
      <c r="F562" s="33">
        <f>(9450-9490)/9490</f>
        <v>-4.2149631190727078E-3</v>
      </c>
      <c r="G562" s="33">
        <f>(9960-9970)/9970</f>
        <v>-1.0030090270812437E-3</v>
      </c>
    </row>
    <row r="563" spans="1:7" x14ac:dyDescent="0.25">
      <c r="A563" s="19"/>
      <c r="B563" s="20" t="s">
        <v>15</v>
      </c>
      <c r="C563" s="21">
        <v>-5.4829371346941325E-2</v>
      </c>
      <c r="D563" s="21">
        <v>-1.3822748935404805E-3</v>
      </c>
      <c r="E563" s="22"/>
    </row>
    <row r="564" spans="1:7" x14ac:dyDescent="0.25">
      <c r="A564" s="8" t="s">
        <v>22</v>
      </c>
      <c r="B564" s="16" t="s">
        <v>11</v>
      </c>
      <c r="C564" s="17" t="s">
        <v>224</v>
      </c>
      <c r="D564" s="17" t="s">
        <v>384</v>
      </c>
      <c r="E564" s="17" t="s">
        <v>14</v>
      </c>
    </row>
    <row r="565" spans="1:7" x14ac:dyDescent="0.25">
      <c r="A565" s="19"/>
      <c r="B565" s="20" t="s">
        <v>15</v>
      </c>
      <c r="C565" s="21">
        <v>0.23331363872982802</v>
      </c>
      <c r="D565" s="21">
        <v>7.3007586560153381E-2</v>
      </c>
      <c r="E565" s="22"/>
    </row>
    <row r="566" spans="1:7" x14ac:dyDescent="0.25">
      <c r="A566" s="5" t="s">
        <v>25</v>
      </c>
    </row>
    <row r="567" spans="1:7" x14ac:dyDescent="0.25">
      <c r="A567" s="5" t="s">
        <v>26</v>
      </c>
    </row>
    <row r="568" spans="1:7" x14ac:dyDescent="0.25">
      <c r="A568" s="5" t="s">
        <v>49</v>
      </c>
    </row>
    <row r="569" spans="1:7" x14ac:dyDescent="0.25">
      <c r="A569" s="5" t="s">
        <v>385</v>
      </c>
    </row>
    <row r="570" spans="1:7" x14ac:dyDescent="0.25">
      <c r="A570" s="5" t="s">
        <v>333</v>
      </c>
    </row>
    <row r="571" spans="1:7" x14ac:dyDescent="0.25">
      <c r="A571" s="5" t="s">
        <v>30</v>
      </c>
    </row>
    <row r="572" spans="1:7" x14ac:dyDescent="0.25">
      <c r="A572" s="91" t="s">
        <v>31</v>
      </c>
      <c r="B572" s="92"/>
      <c r="C572" s="92"/>
      <c r="D572" s="93"/>
      <c r="E572" s="28" t="b">
        <v>1</v>
      </c>
      <c r="F572" s="33" t="s">
        <v>105</v>
      </c>
    </row>
    <row r="573" spans="1:7" x14ac:dyDescent="0.25">
      <c r="A573" s="94" t="s">
        <v>32</v>
      </c>
      <c r="B573" s="94"/>
      <c r="C573" s="94"/>
      <c r="D573" s="94"/>
      <c r="E573" s="94"/>
    </row>
    <row r="574" spans="1:7" x14ac:dyDescent="0.25">
      <c r="A574" s="29" t="s">
        <v>33</v>
      </c>
      <c r="B574" s="29" t="s">
        <v>34</v>
      </c>
      <c r="C574" s="29" t="s">
        <v>35</v>
      </c>
      <c r="D574" s="30" t="s">
        <v>0</v>
      </c>
      <c r="E574" s="30" t="s">
        <v>1</v>
      </c>
    </row>
    <row r="575" spans="1:7" x14ac:dyDescent="0.25">
      <c r="A575" s="31" t="s">
        <v>36</v>
      </c>
      <c r="B575" s="24">
        <v>43277</v>
      </c>
      <c r="C575" s="24">
        <v>45104</v>
      </c>
      <c r="D575" s="25">
        <v>0.10125705850570597</v>
      </c>
      <c r="E575" s="32">
        <v>3</v>
      </c>
    </row>
    <row r="576" spans="1:7" x14ac:dyDescent="0.25">
      <c r="A576" s="31" t="s">
        <v>37</v>
      </c>
      <c r="B576" s="24">
        <v>43270</v>
      </c>
      <c r="C576" s="24">
        <v>45076</v>
      </c>
      <c r="D576" s="25">
        <v>0.10179026995965161</v>
      </c>
      <c r="E576" s="32">
        <v>3</v>
      </c>
    </row>
    <row r="577" spans="1:5" x14ac:dyDescent="0.25">
      <c r="A577" s="23" t="s">
        <v>38</v>
      </c>
      <c r="B577" s="24">
        <v>43270</v>
      </c>
      <c r="C577" s="24">
        <v>45041</v>
      </c>
      <c r="D577" s="25">
        <v>0.10271609635089884</v>
      </c>
      <c r="E577" s="32">
        <v>3</v>
      </c>
    </row>
    <row r="578" spans="1:5" x14ac:dyDescent="0.25">
      <c r="A578" s="23" t="s">
        <v>39</v>
      </c>
      <c r="B578" s="24">
        <v>43270</v>
      </c>
      <c r="C578" s="24">
        <v>45013</v>
      </c>
      <c r="D578" s="25">
        <v>0.10338309303103446</v>
      </c>
      <c r="E578" s="32">
        <v>3</v>
      </c>
    </row>
    <row r="579" spans="1:5" x14ac:dyDescent="0.25">
      <c r="A579" s="23" t="s">
        <v>40</v>
      </c>
      <c r="B579" s="24">
        <v>43270</v>
      </c>
      <c r="C579" s="24">
        <v>44985</v>
      </c>
      <c r="D579" s="25">
        <v>0.1040919103062075</v>
      </c>
      <c r="E579" s="32">
        <v>3</v>
      </c>
    </row>
  </sheetData>
  <mergeCells count="120">
    <mergeCell ref="A552:E552"/>
    <mergeCell ref="C553:C555"/>
    <mergeCell ref="D553:D555"/>
    <mergeCell ref="E553:E555"/>
    <mergeCell ref="A572:D572"/>
    <mergeCell ref="A573:E573"/>
    <mergeCell ref="A523:E523"/>
    <mergeCell ref="C524:C526"/>
    <mergeCell ref="D524:D526"/>
    <mergeCell ref="E524:E526"/>
    <mergeCell ref="A543:D543"/>
    <mergeCell ref="A544:E544"/>
    <mergeCell ref="A494:E494"/>
    <mergeCell ref="C495:C497"/>
    <mergeCell ref="D495:D497"/>
    <mergeCell ref="E495:E497"/>
    <mergeCell ref="A514:D514"/>
    <mergeCell ref="A515:E515"/>
    <mergeCell ref="A465:E465"/>
    <mergeCell ref="C466:C468"/>
    <mergeCell ref="D466:D468"/>
    <mergeCell ref="E466:E468"/>
    <mergeCell ref="A485:D485"/>
    <mergeCell ref="A486:E486"/>
    <mergeCell ref="A436:E436"/>
    <mergeCell ref="C437:C439"/>
    <mergeCell ref="D437:D439"/>
    <mergeCell ref="E437:E439"/>
    <mergeCell ref="A456:D456"/>
    <mergeCell ref="A457:E457"/>
    <mergeCell ref="A407:E407"/>
    <mergeCell ref="C408:C410"/>
    <mergeCell ref="D408:D410"/>
    <mergeCell ref="E408:E410"/>
    <mergeCell ref="A427:D427"/>
    <mergeCell ref="A428:E428"/>
    <mergeCell ref="A378:E378"/>
    <mergeCell ref="C379:C381"/>
    <mergeCell ref="D379:D381"/>
    <mergeCell ref="E379:E381"/>
    <mergeCell ref="A398:D398"/>
    <mergeCell ref="A399:E399"/>
    <mergeCell ref="A349:E349"/>
    <mergeCell ref="C350:C352"/>
    <mergeCell ref="D350:D352"/>
    <mergeCell ref="E350:E352"/>
    <mergeCell ref="A369:D369"/>
    <mergeCell ref="A370:E370"/>
    <mergeCell ref="A320:E320"/>
    <mergeCell ref="C321:C323"/>
    <mergeCell ref="D321:D323"/>
    <mergeCell ref="E321:E323"/>
    <mergeCell ref="A340:D340"/>
    <mergeCell ref="A341:E341"/>
    <mergeCell ref="A291:E291"/>
    <mergeCell ref="C292:C294"/>
    <mergeCell ref="D292:D294"/>
    <mergeCell ref="E292:E294"/>
    <mergeCell ref="A311:D311"/>
    <mergeCell ref="A312:E312"/>
    <mergeCell ref="A262:E262"/>
    <mergeCell ref="C263:C265"/>
    <mergeCell ref="D263:D265"/>
    <mergeCell ref="E263:E265"/>
    <mergeCell ref="A282:D282"/>
    <mergeCell ref="A283:E283"/>
    <mergeCell ref="A233:E233"/>
    <mergeCell ref="C234:C236"/>
    <mergeCell ref="D234:D236"/>
    <mergeCell ref="E234:E236"/>
    <mergeCell ref="A253:D253"/>
    <mergeCell ref="A254:E254"/>
    <mergeCell ref="A204:E204"/>
    <mergeCell ref="A137:D137"/>
    <mergeCell ref="A138:E138"/>
    <mergeCell ref="C205:C207"/>
    <mergeCell ref="D205:D207"/>
    <mergeCell ref="E205:E207"/>
    <mergeCell ref="A224:D224"/>
    <mergeCell ref="A225:E225"/>
    <mergeCell ref="A175:E175"/>
    <mergeCell ref="C176:C178"/>
    <mergeCell ref="D176:D178"/>
    <mergeCell ref="E176:E178"/>
    <mergeCell ref="A195:D195"/>
    <mergeCell ref="A196:E196"/>
    <mergeCell ref="A146:E146"/>
    <mergeCell ref="A80:E80"/>
    <mergeCell ref="C147:C149"/>
    <mergeCell ref="D147:D149"/>
    <mergeCell ref="E147:E149"/>
    <mergeCell ref="A166:D166"/>
    <mergeCell ref="A167:E167"/>
    <mergeCell ref="C118:C120"/>
    <mergeCell ref="D118:D120"/>
    <mergeCell ref="E118:E120"/>
    <mergeCell ref="A30:E30"/>
    <mergeCell ref="C31:C33"/>
    <mergeCell ref="D31:D33"/>
    <mergeCell ref="E31:E33"/>
    <mergeCell ref="A50:D50"/>
    <mergeCell ref="A51:E51"/>
    <mergeCell ref="A117:E117"/>
    <mergeCell ref="A1:E1"/>
    <mergeCell ref="C2:C4"/>
    <mergeCell ref="D2:D4"/>
    <mergeCell ref="E2:E4"/>
    <mergeCell ref="A21:D21"/>
    <mergeCell ref="A22:E22"/>
    <mergeCell ref="A59:E59"/>
    <mergeCell ref="C60:C62"/>
    <mergeCell ref="D60:D62"/>
    <mergeCell ref="E60:E62"/>
    <mergeCell ref="A88:E88"/>
    <mergeCell ref="C89:C91"/>
    <mergeCell ref="D89:D91"/>
    <mergeCell ref="E89:E91"/>
    <mergeCell ref="A108:D108"/>
    <mergeCell ref="A109:E109"/>
    <mergeCell ref="A79:D79"/>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64BDC-B20A-433E-A397-63AD145A09CC}">
  <dimension ref="A1:G579"/>
  <sheetViews>
    <sheetView topLeftCell="A562" workbookViewId="0">
      <selection activeCell="A552" sqref="A552:E552"/>
    </sheetView>
  </sheetViews>
  <sheetFormatPr baseColWidth="10" defaultRowHeight="15" x14ac:dyDescent="0.25"/>
  <cols>
    <col min="1" max="1" width="20.140625" customWidth="1"/>
    <col min="2" max="2" width="55.42578125" customWidth="1"/>
    <col min="6" max="7" width="13.28515625" bestFit="1" customWidth="1"/>
  </cols>
  <sheetData>
    <row r="1" spans="1:7" x14ac:dyDescent="0.25">
      <c r="A1" s="102" t="s">
        <v>61</v>
      </c>
      <c r="B1" s="103"/>
      <c r="C1" s="103"/>
      <c r="D1" s="103"/>
      <c r="E1" s="103"/>
    </row>
    <row r="2" spans="1:7" x14ac:dyDescent="0.25">
      <c r="A2" s="1" t="s">
        <v>2</v>
      </c>
      <c r="B2" s="2"/>
      <c r="C2" s="107" t="s">
        <v>3</v>
      </c>
      <c r="D2" s="107" t="s">
        <v>4</v>
      </c>
      <c r="E2" s="107"/>
    </row>
    <row r="3" spans="1:7" x14ac:dyDescent="0.25">
      <c r="A3" s="3" t="s">
        <v>5</v>
      </c>
      <c r="B3" s="4"/>
      <c r="C3" s="108"/>
      <c r="D3" s="108"/>
      <c r="E3" s="108"/>
    </row>
    <row r="4" spans="1:7" x14ac:dyDescent="0.25">
      <c r="A4" s="6" t="s">
        <v>6</v>
      </c>
      <c r="B4" s="7"/>
      <c r="C4" s="109"/>
      <c r="D4" s="109"/>
      <c r="E4" s="109"/>
    </row>
    <row r="5" spans="1:7" x14ac:dyDescent="0.25">
      <c r="A5" s="8" t="s">
        <v>7</v>
      </c>
      <c r="B5" s="9" t="s">
        <v>8</v>
      </c>
      <c r="C5" s="10"/>
      <c r="D5" s="11"/>
      <c r="E5" s="11"/>
    </row>
    <row r="6" spans="1:7" x14ac:dyDescent="0.25">
      <c r="A6" s="12"/>
      <c r="B6" s="13" t="s">
        <v>9</v>
      </c>
      <c r="C6" s="14"/>
      <c r="D6" s="15"/>
      <c r="E6" s="15"/>
    </row>
    <row r="7" spans="1:7" x14ac:dyDescent="0.25">
      <c r="A7" s="8" t="s">
        <v>10</v>
      </c>
      <c r="B7" s="16" t="s">
        <v>11</v>
      </c>
      <c r="C7" s="17" t="s">
        <v>414</v>
      </c>
      <c r="D7" s="18" t="s">
        <v>13</v>
      </c>
      <c r="E7" s="17" t="s">
        <v>14</v>
      </c>
    </row>
    <row r="8" spans="1:7" x14ac:dyDescent="0.25">
      <c r="A8" s="19"/>
      <c r="B8" s="20" t="s">
        <v>15</v>
      </c>
      <c r="C8" s="21">
        <v>-0.48661276138311549</v>
      </c>
      <c r="D8" s="21">
        <v>-0.18202367782819351</v>
      </c>
      <c r="E8" s="22"/>
    </row>
    <row r="9" spans="1:7" x14ac:dyDescent="0.25">
      <c r="A9" s="8" t="s">
        <v>16</v>
      </c>
      <c r="B9" s="16" t="s">
        <v>11</v>
      </c>
      <c r="C9" s="17" t="s">
        <v>17</v>
      </c>
      <c r="D9" s="17" t="s">
        <v>227</v>
      </c>
      <c r="E9" s="17" t="s">
        <v>14</v>
      </c>
    </row>
    <row r="10" spans="1:7" x14ac:dyDescent="0.25">
      <c r="A10" s="19"/>
      <c r="B10" s="20" t="s">
        <v>15</v>
      </c>
      <c r="C10" s="21">
        <v>-0.17081007141479332</v>
      </c>
      <c r="D10" s="21">
        <v>-4.6291311522888012E-2</v>
      </c>
      <c r="E10" s="22"/>
    </row>
    <row r="11" spans="1:7" x14ac:dyDescent="0.25">
      <c r="A11" s="8" t="s">
        <v>19</v>
      </c>
      <c r="B11" s="16" t="s">
        <v>11</v>
      </c>
      <c r="C11" s="17" t="s">
        <v>184</v>
      </c>
      <c r="D11" s="17" t="s">
        <v>243</v>
      </c>
      <c r="E11" s="17" t="s">
        <v>14</v>
      </c>
      <c r="F11" s="33">
        <f>(9500-9540)/9540</f>
        <v>-4.1928721174004195E-3</v>
      </c>
      <c r="G11" s="33">
        <f>(10090-10100)/10100</f>
        <v>-9.9009900990099011E-4</v>
      </c>
    </row>
    <row r="12" spans="1:7" x14ac:dyDescent="0.25">
      <c r="A12" s="19"/>
      <c r="B12" s="20" t="s">
        <v>15</v>
      </c>
      <c r="C12" s="21">
        <v>-5.0390204382505521E-2</v>
      </c>
      <c r="D12" s="21">
        <v>3.0087663694300382E-3</v>
      </c>
      <c r="E12" s="22"/>
    </row>
    <row r="13" spans="1:7" x14ac:dyDescent="0.25">
      <c r="A13" s="8" t="s">
        <v>22</v>
      </c>
      <c r="B13" s="16" t="s">
        <v>11</v>
      </c>
      <c r="C13" s="17" t="s">
        <v>23</v>
      </c>
      <c r="D13" s="17" t="s">
        <v>24</v>
      </c>
      <c r="E13" s="17" t="s">
        <v>14</v>
      </c>
    </row>
    <row r="14" spans="1:7" x14ac:dyDescent="0.25">
      <c r="A14" s="19"/>
      <c r="B14" s="20" t="s">
        <v>15</v>
      </c>
      <c r="C14" s="21">
        <v>0.11098701768095109</v>
      </c>
      <c r="D14" s="21">
        <v>3.3841123997990996E-2</v>
      </c>
      <c r="E14" s="22"/>
    </row>
    <row r="15" spans="1:7" x14ac:dyDescent="0.25">
      <c r="A15" s="5" t="s">
        <v>25</v>
      </c>
    </row>
    <row r="16" spans="1:7" x14ac:dyDescent="0.25">
      <c r="A16" s="5" t="s">
        <v>26</v>
      </c>
    </row>
    <row r="17" spans="1:6" x14ac:dyDescent="0.25">
      <c r="A17" s="5" t="s">
        <v>49</v>
      </c>
    </row>
    <row r="18" spans="1:6" x14ac:dyDescent="0.25">
      <c r="A18" s="5" t="s">
        <v>330</v>
      </c>
    </row>
    <row r="19" spans="1:6" x14ac:dyDescent="0.25">
      <c r="A19" s="5" t="s">
        <v>29</v>
      </c>
    </row>
    <row r="20" spans="1:6" x14ac:dyDescent="0.25">
      <c r="A20" s="5" t="s">
        <v>30</v>
      </c>
    </row>
    <row r="21" spans="1:6" x14ac:dyDescent="0.25">
      <c r="A21" s="91" t="s">
        <v>31</v>
      </c>
      <c r="B21" s="92"/>
      <c r="C21" s="92"/>
      <c r="D21" s="93"/>
      <c r="E21" s="28" t="b">
        <v>1</v>
      </c>
      <c r="F21" s="34" t="s">
        <v>105</v>
      </c>
    </row>
    <row r="22" spans="1:6" x14ac:dyDescent="0.25">
      <c r="A22" s="94" t="s">
        <v>32</v>
      </c>
      <c r="B22" s="94"/>
      <c r="C22" s="94"/>
      <c r="D22" s="94"/>
      <c r="E22" s="94"/>
    </row>
    <row r="23" spans="1:6" x14ac:dyDescent="0.25">
      <c r="A23" s="29" t="s">
        <v>33</v>
      </c>
      <c r="B23" s="29" t="s">
        <v>34</v>
      </c>
      <c r="C23" s="29" t="s">
        <v>35</v>
      </c>
      <c r="D23" s="30" t="s">
        <v>0</v>
      </c>
      <c r="E23" s="30" t="s">
        <v>1</v>
      </c>
    </row>
    <row r="24" spans="1:6" x14ac:dyDescent="0.25">
      <c r="A24" s="31" t="s">
        <v>36</v>
      </c>
      <c r="B24" s="24">
        <v>43669</v>
      </c>
      <c r="C24" s="24">
        <v>45132</v>
      </c>
      <c r="D24" s="25">
        <v>7.5638144053747303E-2</v>
      </c>
      <c r="E24" s="32">
        <v>3</v>
      </c>
    </row>
    <row r="25" spans="1:6" x14ac:dyDescent="0.25">
      <c r="A25" s="31" t="s">
        <v>37</v>
      </c>
      <c r="B25" s="24">
        <v>43641</v>
      </c>
      <c r="C25" s="24">
        <v>45104</v>
      </c>
      <c r="D25" s="25">
        <v>7.5509325736707281E-2</v>
      </c>
      <c r="E25" s="32">
        <v>3</v>
      </c>
    </row>
    <row r="26" spans="1:6" x14ac:dyDescent="0.25">
      <c r="A26" s="23" t="s">
        <v>38</v>
      </c>
      <c r="B26" s="24">
        <v>43613</v>
      </c>
      <c r="C26" s="24">
        <v>45076</v>
      </c>
      <c r="D26" s="25">
        <v>7.5740096958836794E-2</v>
      </c>
      <c r="E26" s="32">
        <v>3</v>
      </c>
    </row>
    <row r="27" spans="1:6" x14ac:dyDescent="0.25">
      <c r="A27" s="23" t="s">
        <v>39</v>
      </c>
      <c r="B27" s="24">
        <v>43578</v>
      </c>
      <c r="C27" s="24">
        <v>45041</v>
      </c>
      <c r="D27" s="25">
        <v>7.594702379702005E-2</v>
      </c>
      <c r="E27" s="32">
        <v>3</v>
      </c>
    </row>
    <row r="28" spans="1:6" x14ac:dyDescent="0.25">
      <c r="A28" s="23" t="s">
        <v>40</v>
      </c>
      <c r="B28" s="24">
        <v>43550</v>
      </c>
      <c r="C28" s="24">
        <v>45013</v>
      </c>
      <c r="D28" s="25">
        <v>7.6038989903808793E-2</v>
      </c>
      <c r="E28" s="32">
        <v>3</v>
      </c>
    </row>
    <row r="30" spans="1:6" x14ac:dyDescent="0.25">
      <c r="A30" s="102" t="s">
        <v>62</v>
      </c>
      <c r="B30" s="103"/>
      <c r="C30" s="103"/>
      <c r="D30" s="103"/>
      <c r="E30" s="103"/>
    </row>
    <row r="31" spans="1:6" x14ac:dyDescent="0.25">
      <c r="A31" s="1" t="s">
        <v>2</v>
      </c>
      <c r="B31" s="2"/>
      <c r="C31" s="107" t="s">
        <v>3</v>
      </c>
      <c r="D31" s="107" t="s">
        <v>4</v>
      </c>
      <c r="E31" s="107"/>
    </row>
    <row r="32" spans="1:6" x14ac:dyDescent="0.25">
      <c r="A32" s="3" t="s">
        <v>5</v>
      </c>
      <c r="B32" s="4"/>
      <c r="C32" s="108"/>
      <c r="D32" s="108"/>
      <c r="E32" s="108"/>
    </row>
    <row r="33" spans="1:7" x14ac:dyDescent="0.25">
      <c r="A33" s="6" t="s">
        <v>6</v>
      </c>
      <c r="B33" s="7"/>
      <c r="C33" s="109"/>
      <c r="D33" s="109"/>
      <c r="E33" s="109"/>
    </row>
    <row r="34" spans="1:7" x14ac:dyDescent="0.25">
      <c r="A34" s="8" t="s">
        <v>7</v>
      </c>
      <c r="B34" s="9" t="s">
        <v>8</v>
      </c>
      <c r="C34" s="10"/>
      <c r="D34" s="11"/>
      <c r="E34" s="11"/>
    </row>
    <row r="35" spans="1:7" x14ac:dyDescent="0.25">
      <c r="A35" s="12"/>
      <c r="B35" s="13" t="s">
        <v>9</v>
      </c>
      <c r="C35" s="14"/>
      <c r="D35" s="15"/>
      <c r="E35" s="15"/>
    </row>
    <row r="36" spans="1:7" x14ac:dyDescent="0.25">
      <c r="A36" s="8" t="s">
        <v>10</v>
      </c>
      <c r="B36" s="16" t="s">
        <v>11</v>
      </c>
      <c r="C36" s="17" t="s">
        <v>331</v>
      </c>
      <c r="D36" s="18" t="s">
        <v>42</v>
      </c>
      <c r="E36" s="17" t="s">
        <v>14</v>
      </c>
    </row>
    <row r="37" spans="1:7" x14ac:dyDescent="0.25">
      <c r="A37" s="19"/>
      <c r="B37" s="20" t="s">
        <v>15</v>
      </c>
      <c r="C37" s="21">
        <v>-0.70745067161159514</v>
      </c>
      <c r="D37" s="21">
        <v>-0.30371124656405746</v>
      </c>
      <c r="E37" s="22"/>
    </row>
    <row r="38" spans="1:7" x14ac:dyDescent="0.25">
      <c r="A38" s="8" t="s">
        <v>16</v>
      </c>
      <c r="B38" s="16" t="s">
        <v>11</v>
      </c>
      <c r="C38" s="17" t="s">
        <v>43</v>
      </c>
      <c r="D38" s="17" t="s">
        <v>44</v>
      </c>
      <c r="E38" s="17" t="s">
        <v>14</v>
      </c>
    </row>
    <row r="39" spans="1:7" x14ac:dyDescent="0.25">
      <c r="A39" s="19"/>
      <c r="B39" s="20" t="s">
        <v>15</v>
      </c>
      <c r="C39" s="21">
        <v>-0.2368179688415134</v>
      </c>
      <c r="D39" s="21">
        <v>-0.10035389916003834</v>
      </c>
      <c r="E39" s="22"/>
    </row>
    <row r="40" spans="1:7" x14ac:dyDescent="0.25">
      <c r="A40" s="8" t="s">
        <v>19</v>
      </c>
      <c r="B40" s="16" t="s">
        <v>11</v>
      </c>
      <c r="C40" s="17" t="s">
        <v>415</v>
      </c>
      <c r="D40" s="17" t="s">
        <v>332</v>
      </c>
      <c r="E40" s="17" t="s">
        <v>14</v>
      </c>
      <c r="F40" s="33">
        <f>(9510-9640)/9640</f>
        <v>-1.3485477178423237E-2</v>
      </c>
      <c r="G40" s="33">
        <f>(9880-9890)/9890</f>
        <v>-1.0111223458038423E-3</v>
      </c>
    </row>
    <row r="41" spans="1:7" x14ac:dyDescent="0.25">
      <c r="A41" s="19"/>
      <c r="B41" s="20" t="s">
        <v>15</v>
      </c>
      <c r="C41" s="21">
        <v>-4.9309110445060478E-2</v>
      </c>
      <c r="D41" s="21">
        <v>-4.0056087495966564E-3</v>
      </c>
      <c r="E41" s="22"/>
    </row>
    <row r="42" spans="1:7" x14ac:dyDescent="0.25">
      <c r="A42" s="8" t="s">
        <v>22</v>
      </c>
      <c r="B42" s="16" t="s">
        <v>11</v>
      </c>
      <c r="C42" s="17" t="s">
        <v>47</v>
      </c>
      <c r="D42" s="17" t="s">
        <v>386</v>
      </c>
      <c r="E42" s="17" t="s">
        <v>14</v>
      </c>
    </row>
    <row r="43" spans="1:7" x14ac:dyDescent="0.25">
      <c r="A43" s="19"/>
      <c r="B43" s="20" t="s">
        <v>15</v>
      </c>
      <c r="C43" s="21">
        <v>0.24686012108449584</v>
      </c>
      <c r="D43" s="21">
        <v>7.8413893966054804E-2</v>
      </c>
      <c r="E43" s="22"/>
    </row>
    <row r="44" spans="1:7" x14ac:dyDescent="0.25">
      <c r="A44" s="5" t="s">
        <v>25</v>
      </c>
    </row>
    <row r="45" spans="1:7" x14ac:dyDescent="0.25">
      <c r="A45" s="5" t="s">
        <v>26</v>
      </c>
    </row>
    <row r="46" spans="1:7" x14ac:dyDescent="0.25">
      <c r="A46" s="5" t="s">
        <v>49</v>
      </c>
    </row>
    <row r="47" spans="1:7" x14ac:dyDescent="0.25">
      <c r="A47" s="5" t="s">
        <v>233</v>
      </c>
    </row>
    <row r="48" spans="1:7" x14ac:dyDescent="0.25">
      <c r="A48" s="5" t="s">
        <v>333</v>
      </c>
    </row>
    <row r="49" spans="1:6" x14ac:dyDescent="0.25">
      <c r="A49" s="5" t="s">
        <v>51</v>
      </c>
    </row>
    <row r="50" spans="1:6" x14ac:dyDescent="0.25">
      <c r="A50" s="91" t="s">
        <v>31</v>
      </c>
      <c r="B50" s="92"/>
      <c r="C50" s="92"/>
      <c r="D50" s="93"/>
      <c r="E50" s="28" t="b">
        <v>1</v>
      </c>
      <c r="F50" s="34" t="s">
        <v>105</v>
      </c>
    </row>
    <row r="51" spans="1:6" x14ac:dyDescent="0.25">
      <c r="A51" s="94" t="s">
        <v>32</v>
      </c>
      <c r="B51" s="94"/>
      <c r="C51" s="94"/>
      <c r="D51" s="94"/>
      <c r="E51" s="94"/>
    </row>
    <row r="52" spans="1:6" x14ac:dyDescent="0.25">
      <c r="A52" s="29" t="s">
        <v>33</v>
      </c>
      <c r="B52" s="29" t="s">
        <v>34</v>
      </c>
      <c r="C52" s="29" t="s">
        <v>35</v>
      </c>
      <c r="D52" s="30" t="s">
        <v>0</v>
      </c>
      <c r="E52" s="30" t="s">
        <v>1</v>
      </c>
    </row>
    <row r="53" spans="1:6" x14ac:dyDescent="0.25">
      <c r="A53" s="31" t="s">
        <v>36</v>
      </c>
      <c r="B53" s="24">
        <v>43305</v>
      </c>
      <c r="C53" s="24">
        <v>45132</v>
      </c>
      <c r="D53" s="25">
        <v>0.11760284817454397</v>
      </c>
      <c r="E53" s="32">
        <v>3</v>
      </c>
    </row>
    <row r="54" spans="1:6" x14ac:dyDescent="0.25">
      <c r="A54" s="31" t="s">
        <v>37</v>
      </c>
      <c r="B54" s="24">
        <v>43277</v>
      </c>
      <c r="C54" s="24">
        <v>45104</v>
      </c>
      <c r="D54" s="25">
        <v>0.11764225529940311</v>
      </c>
      <c r="E54" s="32">
        <v>3</v>
      </c>
    </row>
    <row r="55" spans="1:6" x14ac:dyDescent="0.25">
      <c r="A55" s="23" t="s">
        <v>38</v>
      </c>
      <c r="B55" s="24">
        <v>43249</v>
      </c>
      <c r="C55" s="24">
        <v>45076</v>
      </c>
      <c r="D55" s="25">
        <v>0.11765717004728236</v>
      </c>
      <c r="E55" s="32">
        <v>3</v>
      </c>
    </row>
    <row r="56" spans="1:6" x14ac:dyDescent="0.25">
      <c r="A56" s="23" t="s">
        <v>39</v>
      </c>
      <c r="B56" s="24">
        <v>43214</v>
      </c>
      <c r="C56" s="24">
        <v>45041</v>
      </c>
      <c r="D56" s="25">
        <v>0.11792072410528039</v>
      </c>
      <c r="E56" s="32">
        <v>3</v>
      </c>
    </row>
    <row r="57" spans="1:6" x14ac:dyDescent="0.25">
      <c r="A57" s="23" t="s">
        <v>40</v>
      </c>
      <c r="B57" s="24">
        <v>43186</v>
      </c>
      <c r="C57" s="24">
        <v>45013</v>
      </c>
      <c r="D57" s="25">
        <v>0.11797461730867738</v>
      </c>
      <c r="E57" s="32">
        <v>3</v>
      </c>
    </row>
    <row r="59" spans="1:6" x14ac:dyDescent="0.25">
      <c r="A59" s="102" t="s">
        <v>63</v>
      </c>
      <c r="B59" s="103"/>
      <c r="C59" s="103"/>
      <c r="D59" s="103"/>
      <c r="E59" s="103"/>
    </row>
    <row r="60" spans="1:6" x14ac:dyDescent="0.25">
      <c r="A60" s="1" t="s">
        <v>2</v>
      </c>
      <c r="B60" s="2"/>
      <c r="C60" s="107" t="s">
        <v>3</v>
      </c>
      <c r="D60" s="107" t="s">
        <v>4</v>
      </c>
      <c r="E60" s="107"/>
    </row>
    <row r="61" spans="1:6" x14ac:dyDescent="0.25">
      <c r="A61" s="3" t="s">
        <v>5</v>
      </c>
      <c r="B61" s="4"/>
      <c r="C61" s="108"/>
      <c r="D61" s="108"/>
      <c r="E61" s="108"/>
    </row>
    <row r="62" spans="1:6" x14ac:dyDescent="0.25">
      <c r="A62" s="6" t="s">
        <v>6</v>
      </c>
      <c r="B62" s="7"/>
      <c r="C62" s="109"/>
      <c r="D62" s="109"/>
      <c r="E62" s="109"/>
    </row>
    <row r="63" spans="1:6" x14ac:dyDescent="0.25">
      <c r="A63" s="8" t="s">
        <v>7</v>
      </c>
      <c r="B63" s="9" t="s">
        <v>8</v>
      </c>
      <c r="C63" s="10"/>
      <c r="D63" s="11"/>
      <c r="E63" s="11"/>
    </row>
    <row r="64" spans="1:6" x14ac:dyDescent="0.25">
      <c r="A64" s="12"/>
      <c r="B64" s="13" t="s">
        <v>9</v>
      </c>
      <c r="C64" s="14"/>
      <c r="D64" s="15"/>
      <c r="E64" s="15"/>
    </row>
    <row r="65" spans="1:7" x14ac:dyDescent="0.25">
      <c r="A65" s="8" t="s">
        <v>10</v>
      </c>
      <c r="B65" s="16" t="s">
        <v>11</v>
      </c>
      <c r="C65" s="17" t="s">
        <v>281</v>
      </c>
      <c r="D65" s="18" t="s">
        <v>53</v>
      </c>
      <c r="E65" s="17" t="s">
        <v>14</v>
      </c>
    </row>
    <row r="66" spans="1:7" x14ac:dyDescent="0.25">
      <c r="A66" s="19"/>
      <c r="B66" s="20" t="s">
        <v>15</v>
      </c>
      <c r="C66" s="21">
        <v>-0.72853190919726862</v>
      </c>
      <c r="D66" s="21">
        <v>-0.31413178763018235</v>
      </c>
      <c r="E66" s="22"/>
    </row>
    <row r="67" spans="1:7" x14ac:dyDescent="0.25">
      <c r="A67" s="8" t="s">
        <v>16</v>
      </c>
      <c r="B67" s="16" t="s">
        <v>11</v>
      </c>
      <c r="C67" s="17" t="s">
        <v>54</v>
      </c>
      <c r="D67" s="17" t="s">
        <v>55</v>
      </c>
      <c r="E67" s="17" t="s">
        <v>14</v>
      </c>
    </row>
    <row r="68" spans="1:7" x14ac:dyDescent="0.25">
      <c r="A68" s="19"/>
      <c r="B68" s="20" t="s">
        <v>15</v>
      </c>
      <c r="C68" s="21">
        <v>-0.26436082210035372</v>
      </c>
      <c r="D68" s="21">
        <v>-8.9988529727498157E-2</v>
      </c>
      <c r="E68" s="22"/>
    </row>
    <row r="69" spans="1:7" x14ac:dyDescent="0.25">
      <c r="A69" s="8" t="s">
        <v>19</v>
      </c>
      <c r="B69" s="16" t="s">
        <v>11</v>
      </c>
      <c r="C69" s="17" t="s">
        <v>416</v>
      </c>
      <c r="D69" s="17" t="s">
        <v>439</v>
      </c>
      <c r="E69" s="17" t="s">
        <v>14</v>
      </c>
      <c r="F69" s="33">
        <f>(9330-9410)/9410</f>
        <v>-8.5015940488841653E-3</v>
      </c>
      <c r="G69" s="33">
        <f>(10150-10110)/10110</f>
        <v>3.956478733926805E-3</v>
      </c>
    </row>
    <row r="70" spans="1:7" x14ac:dyDescent="0.25">
      <c r="A70" s="19"/>
      <c r="B70" s="20" t="s">
        <v>15</v>
      </c>
      <c r="C70" s="21">
        <v>-6.7285625388923465E-2</v>
      </c>
      <c r="D70" s="21">
        <v>4.99769406771855E-3</v>
      </c>
      <c r="E70" s="22"/>
    </row>
    <row r="71" spans="1:7" x14ac:dyDescent="0.25">
      <c r="A71" s="8" t="s">
        <v>22</v>
      </c>
      <c r="B71" s="16" t="s">
        <v>11</v>
      </c>
      <c r="C71" s="17" t="s">
        <v>57</v>
      </c>
      <c r="D71" s="17" t="s">
        <v>335</v>
      </c>
      <c r="E71" s="17" t="s">
        <v>14</v>
      </c>
    </row>
    <row r="72" spans="1:7" x14ac:dyDescent="0.25">
      <c r="A72" s="19"/>
      <c r="B72" s="20" t="s">
        <v>15</v>
      </c>
      <c r="C72" s="21">
        <v>0.20672817384674036</v>
      </c>
      <c r="D72" s="21">
        <v>6.858003677855895E-2</v>
      </c>
      <c r="E72" s="22"/>
    </row>
    <row r="73" spans="1:7" x14ac:dyDescent="0.25">
      <c r="A73" s="5" t="s">
        <v>25</v>
      </c>
    </row>
    <row r="74" spans="1:7" x14ac:dyDescent="0.25">
      <c r="A74" s="5" t="s">
        <v>26</v>
      </c>
    </row>
    <row r="75" spans="1:7" x14ac:dyDescent="0.25">
      <c r="A75" s="5" t="s">
        <v>49</v>
      </c>
    </row>
    <row r="76" spans="1:7" x14ac:dyDescent="0.25">
      <c r="A76" s="5" t="s">
        <v>474</v>
      </c>
    </row>
    <row r="77" spans="1:7" x14ac:dyDescent="0.25">
      <c r="A77" s="5" t="s">
        <v>333</v>
      </c>
    </row>
    <row r="78" spans="1:7" x14ac:dyDescent="0.25">
      <c r="A78" s="5" t="s">
        <v>51</v>
      </c>
    </row>
    <row r="79" spans="1:7" x14ac:dyDescent="0.25">
      <c r="A79" s="91" t="s">
        <v>31</v>
      </c>
      <c r="B79" s="92"/>
      <c r="C79" s="92"/>
      <c r="D79" s="93"/>
      <c r="E79" s="28" t="b">
        <v>1</v>
      </c>
      <c r="F79" s="34" t="s">
        <v>105</v>
      </c>
    </row>
    <row r="80" spans="1:7"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24">
        <v>43305</v>
      </c>
      <c r="C82" s="24">
        <v>45132</v>
      </c>
      <c r="D82" s="25">
        <v>0.11406064916163744</v>
      </c>
      <c r="E82" s="32">
        <v>3</v>
      </c>
    </row>
    <row r="83" spans="1:5" x14ac:dyDescent="0.25">
      <c r="A83" s="31" t="s">
        <v>37</v>
      </c>
      <c r="B83" s="24">
        <v>43277</v>
      </c>
      <c r="C83" s="24">
        <v>45104</v>
      </c>
      <c r="D83" s="25">
        <v>0.1138623836242954</v>
      </c>
      <c r="E83" s="32">
        <v>3</v>
      </c>
    </row>
    <row r="84" spans="1:5" x14ac:dyDescent="0.25">
      <c r="A84" s="23" t="s">
        <v>38</v>
      </c>
      <c r="B84" s="24">
        <v>43249</v>
      </c>
      <c r="C84" s="24">
        <v>45076</v>
      </c>
      <c r="D84" s="25">
        <v>0.11382323239092539</v>
      </c>
      <c r="E84" s="32">
        <v>3</v>
      </c>
    </row>
    <row r="85" spans="1:5" x14ac:dyDescent="0.25">
      <c r="A85" s="23" t="s">
        <v>39</v>
      </c>
      <c r="B85" s="24">
        <v>43214</v>
      </c>
      <c r="C85" s="24">
        <v>45041</v>
      </c>
      <c r="D85" s="25">
        <v>0.1139154628890878</v>
      </c>
      <c r="E85" s="32">
        <v>3</v>
      </c>
    </row>
    <row r="86" spans="1:5" x14ac:dyDescent="0.25">
      <c r="A86" s="23" t="s">
        <v>40</v>
      </c>
      <c r="B86" s="24">
        <v>43186</v>
      </c>
      <c r="C86" s="24">
        <v>45013</v>
      </c>
      <c r="D86" s="25">
        <v>0.11376375943011363</v>
      </c>
      <c r="E86" s="32">
        <v>3</v>
      </c>
    </row>
    <row r="88" spans="1:5" x14ac:dyDescent="0.25">
      <c r="A88" s="102" t="s">
        <v>73</v>
      </c>
      <c r="B88" s="103"/>
      <c r="C88" s="103"/>
      <c r="D88" s="103"/>
      <c r="E88" s="103"/>
    </row>
    <row r="89" spans="1:5" x14ac:dyDescent="0.25">
      <c r="A89" s="1" t="s">
        <v>2</v>
      </c>
      <c r="B89" s="2"/>
      <c r="C89" s="107" t="s">
        <v>3</v>
      </c>
      <c r="D89" s="107" t="s">
        <v>4</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8</v>
      </c>
      <c r="C92" s="10"/>
      <c r="D92" s="11"/>
      <c r="E92" s="11"/>
    </row>
    <row r="93" spans="1:5" x14ac:dyDescent="0.25">
      <c r="A93" s="12"/>
      <c r="B93" s="13" t="s">
        <v>9</v>
      </c>
      <c r="C93" s="14"/>
      <c r="D93" s="15"/>
      <c r="E93" s="15"/>
    </row>
    <row r="94" spans="1:5" x14ac:dyDescent="0.25">
      <c r="A94" s="8" t="s">
        <v>10</v>
      </c>
      <c r="B94" s="16" t="s">
        <v>11</v>
      </c>
      <c r="C94" s="17" t="s">
        <v>418</v>
      </c>
      <c r="D94" s="18" t="s">
        <v>238</v>
      </c>
      <c r="E94" s="17" t="s">
        <v>14</v>
      </c>
    </row>
    <row r="95" spans="1:5" x14ac:dyDescent="0.25">
      <c r="A95" s="19"/>
      <c r="B95" s="20" t="s">
        <v>15</v>
      </c>
      <c r="C95" s="21">
        <v>-0.70950406706490798</v>
      </c>
      <c r="D95" s="21">
        <v>-0.29895106862280696</v>
      </c>
      <c r="E95" s="22"/>
    </row>
    <row r="96" spans="1:5" x14ac:dyDescent="0.25">
      <c r="A96" s="8" t="s">
        <v>16</v>
      </c>
      <c r="B96" s="16" t="s">
        <v>11</v>
      </c>
      <c r="C96" s="17" t="s">
        <v>66</v>
      </c>
      <c r="D96" s="17" t="s">
        <v>67</v>
      </c>
      <c r="E96" s="17" t="s">
        <v>14</v>
      </c>
    </row>
    <row r="97" spans="1:7" x14ac:dyDescent="0.25">
      <c r="A97" s="19"/>
      <c r="B97" s="20" t="s">
        <v>15</v>
      </c>
      <c r="C97" s="21">
        <v>-0.24374975995272918</v>
      </c>
      <c r="D97" s="21">
        <v>-9.3622915536350937E-2</v>
      </c>
      <c r="E97" s="22"/>
    </row>
    <row r="98" spans="1:7" x14ac:dyDescent="0.25">
      <c r="A98" s="8" t="s">
        <v>19</v>
      </c>
      <c r="B98" s="16" t="s">
        <v>11</v>
      </c>
      <c r="C98" s="17" t="s">
        <v>282</v>
      </c>
      <c r="D98" s="17" t="s">
        <v>205</v>
      </c>
      <c r="E98" s="17" t="s">
        <v>14</v>
      </c>
      <c r="F98" s="33">
        <f>(9400-9470)/9470</f>
        <v>-7.3917634635691657E-3</v>
      </c>
      <c r="G98" s="33">
        <f>(9800-9800)/9800</f>
        <v>0</v>
      </c>
    </row>
    <row r="99" spans="1:7" x14ac:dyDescent="0.25">
      <c r="A99" s="19"/>
      <c r="B99" s="20" t="s">
        <v>15</v>
      </c>
      <c r="C99" s="21">
        <v>-6.0281001642087495E-2</v>
      </c>
      <c r="D99" s="21">
        <v>-6.8057558268561635E-3</v>
      </c>
      <c r="E99" s="22"/>
    </row>
    <row r="100" spans="1:7" x14ac:dyDescent="0.25">
      <c r="A100" s="8" t="s">
        <v>22</v>
      </c>
      <c r="B100" s="16" t="s">
        <v>11</v>
      </c>
      <c r="C100" s="17" t="s">
        <v>70</v>
      </c>
      <c r="D100" s="17" t="s">
        <v>337</v>
      </c>
      <c r="E100" s="17" t="s">
        <v>14</v>
      </c>
    </row>
    <row r="101" spans="1:7" x14ac:dyDescent="0.25">
      <c r="A101" s="19"/>
      <c r="B101" s="20" t="s">
        <v>15</v>
      </c>
      <c r="C101" s="21">
        <v>0.26924092019120827</v>
      </c>
      <c r="D101" s="21">
        <v>7.8081742296484125E-2</v>
      </c>
      <c r="E101" s="22"/>
    </row>
    <row r="102" spans="1:7" x14ac:dyDescent="0.25">
      <c r="A102" s="5" t="s">
        <v>25</v>
      </c>
    </row>
    <row r="103" spans="1:7" x14ac:dyDescent="0.25">
      <c r="A103" s="5" t="s">
        <v>26</v>
      </c>
    </row>
    <row r="104" spans="1:7" x14ac:dyDescent="0.25">
      <c r="A104" s="5" t="s">
        <v>49</v>
      </c>
    </row>
    <row r="105" spans="1:7" x14ac:dyDescent="0.25">
      <c r="A105" s="5" t="s">
        <v>338</v>
      </c>
    </row>
    <row r="106" spans="1:7" x14ac:dyDescent="0.25">
      <c r="A106" s="5" t="s">
        <v>333</v>
      </c>
    </row>
    <row r="107" spans="1:7" x14ac:dyDescent="0.25">
      <c r="A107" s="5" t="s">
        <v>30</v>
      </c>
    </row>
    <row r="108" spans="1:7" x14ac:dyDescent="0.25">
      <c r="A108" s="91" t="s">
        <v>31</v>
      </c>
      <c r="B108" s="92"/>
      <c r="C108" s="92"/>
      <c r="D108" s="93"/>
      <c r="E108" s="28" t="b">
        <v>1</v>
      </c>
      <c r="F108" s="34" t="s">
        <v>105</v>
      </c>
    </row>
    <row r="109" spans="1:7" x14ac:dyDescent="0.25">
      <c r="A109" s="94" t="s">
        <v>32</v>
      </c>
      <c r="B109" s="94"/>
      <c r="C109" s="94"/>
      <c r="D109" s="94"/>
      <c r="E109" s="94"/>
    </row>
    <row r="110" spans="1:7" x14ac:dyDescent="0.25">
      <c r="A110" s="29" t="s">
        <v>33</v>
      </c>
      <c r="B110" s="29" t="s">
        <v>34</v>
      </c>
      <c r="C110" s="29" t="s">
        <v>35</v>
      </c>
      <c r="D110" s="30" t="s">
        <v>0</v>
      </c>
      <c r="E110" s="30" t="s">
        <v>1</v>
      </c>
    </row>
    <row r="111" spans="1:7" x14ac:dyDescent="0.25">
      <c r="A111" s="31" t="s">
        <v>36</v>
      </c>
      <c r="B111" s="24">
        <v>43305</v>
      </c>
      <c r="C111" s="24">
        <v>45132</v>
      </c>
      <c r="D111" s="25">
        <v>0.10838636450342458</v>
      </c>
      <c r="E111" s="32">
        <v>3</v>
      </c>
    </row>
    <row r="112" spans="1:7" x14ac:dyDescent="0.25">
      <c r="A112" s="31" t="s">
        <v>37</v>
      </c>
      <c r="B112" s="24">
        <v>43277</v>
      </c>
      <c r="C112" s="24">
        <v>45104</v>
      </c>
      <c r="D112" s="25">
        <v>0.10828622887516198</v>
      </c>
      <c r="E112" s="32">
        <v>3</v>
      </c>
    </row>
    <row r="113" spans="1:7" x14ac:dyDescent="0.25">
      <c r="A113" s="23" t="s">
        <v>38</v>
      </c>
      <c r="B113" s="24">
        <v>43249</v>
      </c>
      <c r="C113" s="24">
        <v>45076</v>
      </c>
      <c r="D113" s="25">
        <v>0.10829560181982711</v>
      </c>
      <c r="E113" s="32">
        <v>3</v>
      </c>
    </row>
    <row r="114" spans="1:7" x14ac:dyDescent="0.25">
      <c r="A114" s="23" t="s">
        <v>39</v>
      </c>
      <c r="B114" s="24">
        <v>43214</v>
      </c>
      <c r="C114" s="24">
        <v>45041</v>
      </c>
      <c r="D114" s="25">
        <v>0.10830924352154192</v>
      </c>
      <c r="E114" s="32">
        <v>3</v>
      </c>
    </row>
    <row r="115" spans="1:7" x14ac:dyDescent="0.25">
      <c r="A115" s="23" t="s">
        <v>40</v>
      </c>
      <c r="B115" s="24">
        <v>43214</v>
      </c>
      <c r="C115" s="24">
        <v>45013</v>
      </c>
      <c r="D115" s="25">
        <v>0.10898165090310279</v>
      </c>
      <c r="E115" s="32">
        <v>3</v>
      </c>
    </row>
    <row r="117" spans="1:7" x14ac:dyDescent="0.25">
      <c r="A117" s="102" t="s">
        <v>93</v>
      </c>
      <c r="B117" s="103"/>
      <c r="C117" s="103"/>
      <c r="D117" s="103"/>
      <c r="E117" s="103"/>
    </row>
    <row r="118" spans="1:7" x14ac:dyDescent="0.25">
      <c r="A118" s="1" t="s">
        <v>74</v>
      </c>
      <c r="B118" s="2"/>
      <c r="C118" s="107" t="s">
        <v>3</v>
      </c>
      <c r="D118" s="107" t="s">
        <v>75</v>
      </c>
      <c r="E118" s="107"/>
    </row>
    <row r="119" spans="1:7" x14ac:dyDescent="0.25">
      <c r="A119" s="3" t="s">
        <v>5</v>
      </c>
      <c r="B119" s="4"/>
      <c r="C119" s="108"/>
      <c r="D119" s="108"/>
      <c r="E119" s="108"/>
    </row>
    <row r="120" spans="1:7" x14ac:dyDescent="0.25">
      <c r="A120" s="6" t="s">
        <v>6</v>
      </c>
      <c r="B120" s="7"/>
      <c r="C120" s="109"/>
      <c r="D120" s="109"/>
      <c r="E120" s="109"/>
    </row>
    <row r="121" spans="1:7" x14ac:dyDescent="0.25">
      <c r="A121" s="8" t="s">
        <v>7</v>
      </c>
      <c r="B121" s="9" t="s">
        <v>76</v>
      </c>
      <c r="C121" s="10"/>
      <c r="D121" s="11"/>
      <c r="E121" s="11"/>
    </row>
    <row r="122" spans="1:7" x14ac:dyDescent="0.25">
      <c r="A122" s="12"/>
      <c r="B122" s="13" t="s">
        <v>9</v>
      </c>
      <c r="C122" s="14"/>
      <c r="D122" s="15"/>
      <c r="E122" s="15"/>
    </row>
    <row r="123" spans="1:7" x14ac:dyDescent="0.25">
      <c r="A123" s="8" t="s">
        <v>10</v>
      </c>
      <c r="B123" s="16" t="s">
        <v>11</v>
      </c>
      <c r="C123" s="17" t="s">
        <v>451</v>
      </c>
      <c r="D123" s="18" t="s">
        <v>78</v>
      </c>
      <c r="E123" s="17" t="s">
        <v>14</v>
      </c>
    </row>
    <row r="124" spans="1:7" x14ac:dyDescent="0.25">
      <c r="A124" s="19"/>
      <c r="B124" s="20" t="s">
        <v>15</v>
      </c>
      <c r="C124" s="21">
        <v>-0.69692675708641794</v>
      </c>
      <c r="D124" s="21">
        <v>-0.26208386958172047</v>
      </c>
      <c r="E124" s="22"/>
    </row>
    <row r="125" spans="1:7" x14ac:dyDescent="0.25">
      <c r="A125" s="8" t="s">
        <v>16</v>
      </c>
      <c r="B125" s="16" t="s">
        <v>11</v>
      </c>
      <c r="C125" s="17" t="s">
        <v>79</v>
      </c>
      <c r="D125" s="17" t="s">
        <v>80</v>
      </c>
      <c r="E125" s="17" t="s">
        <v>14</v>
      </c>
    </row>
    <row r="126" spans="1:7" x14ac:dyDescent="0.25">
      <c r="A126" s="19"/>
      <c r="B126" s="20" t="s">
        <v>15</v>
      </c>
      <c r="C126" s="21">
        <v>-0.30515803861267721</v>
      </c>
      <c r="D126" s="21">
        <v>-5.4651640399221102E-2</v>
      </c>
      <c r="E126" s="22"/>
    </row>
    <row r="127" spans="1:7" x14ac:dyDescent="0.25">
      <c r="A127" s="8" t="s">
        <v>19</v>
      </c>
      <c r="B127" s="16" t="s">
        <v>11</v>
      </c>
      <c r="C127" s="17" t="s">
        <v>411</v>
      </c>
      <c r="D127" s="17" t="s">
        <v>419</v>
      </c>
      <c r="E127" s="17" t="s">
        <v>14</v>
      </c>
      <c r="F127" s="33">
        <f>(9720-9910)/9910</f>
        <v>-1.9172552976791119E-2</v>
      </c>
      <c r="G127" s="33">
        <f>(11170-11340)/11340</f>
        <v>-1.4991181657848324E-2</v>
      </c>
    </row>
    <row r="128" spans="1:7" x14ac:dyDescent="0.25">
      <c r="A128" s="19"/>
      <c r="B128" s="20" t="s">
        <v>15</v>
      </c>
      <c r="C128" s="21">
        <v>-2.8400506054581665E-2</v>
      </c>
      <c r="D128" s="21">
        <v>2.2422682950456796E-2</v>
      </c>
      <c r="E128" s="22"/>
    </row>
    <row r="129" spans="1:6" x14ac:dyDescent="0.25">
      <c r="A129" s="8" t="s">
        <v>22</v>
      </c>
      <c r="B129" s="16" t="s">
        <v>11</v>
      </c>
      <c r="C129" s="17" t="s">
        <v>83</v>
      </c>
      <c r="D129" s="17" t="s">
        <v>475</v>
      </c>
      <c r="E129" s="17" t="s">
        <v>14</v>
      </c>
    </row>
    <row r="130" spans="1:6" x14ac:dyDescent="0.25">
      <c r="A130" s="19"/>
      <c r="B130" s="20" t="s">
        <v>15</v>
      </c>
      <c r="C130" s="21">
        <v>0.46830915457728883</v>
      </c>
      <c r="D130" s="21">
        <v>6.0641037421326871E-2</v>
      </c>
      <c r="E130" s="22"/>
    </row>
    <row r="131" spans="1:6" x14ac:dyDescent="0.25">
      <c r="A131" s="5" t="s">
        <v>25</v>
      </c>
    </row>
    <row r="132" spans="1:6" x14ac:dyDescent="0.25">
      <c r="A132" s="5" t="s">
        <v>26</v>
      </c>
    </row>
    <row r="133" spans="1:6" x14ac:dyDescent="0.25">
      <c r="A133" s="5" t="s">
        <v>85</v>
      </c>
    </row>
    <row r="134" spans="1:6" x14ac:dyDescent="0.25">
      <c r="A134" s="5" t="s">
        <v>420</v>
      </c>
    </row>
    <row r="135" spans="1:6" x14ac:dyDescent="0.25">
      <c r="A135" s="5" t="s">
        <v>476</v>
      </c>
    </row>
    <row r="136" spans="1:6" x14ac:dyDescent="0.25">
      <c r="A136" s="5" t="s">
        <v>51</v>
      </c>
    </row>
    <row r="137" spans="1:6" x14ac:dyDescent="0.25">
      <c r="A137" s="91" t="s">
        <v>31</v>
      </c>
      <c r="B137" s="92"/>
      <c r="C137" s="92"/>
      <c r="D137" s="93"/>
      <c r="E137" s="28" t="b">
        <v>1</v>
      </c>
      <c r="F137" s="34" t="s">
        <v>105</v>
      </c>
    </row>
    <row r="138" spans="1:6" x14ac:dyDescent="0.25">
      <c r="A138" s="94" t="s">
        <v>32</v>
      </c>
      <c r="B138" s="94"/>
      <c r="C138" s="94"/>
      <c r="D138" s="94"/>
      <c r="E138" s="94"/>
    </row>
    <row r="139" spans="1:6" x14ac:dyDescent="0.25">
      <c r="A139" s="29" t="s">
        <v>33</v>
      </c>
      <c r="B139" s="29" t="s">
        <v>34</v>
      </c>
      <c r="C139" s="29" t="s">
        <v>35</v>
      </c>
      <c r="D139" s="30" t="s">
        <v>0</v>
      </c>
      <c r="E139" s="30" t="s">
        <v>1</v>
      </c>
    </row>
    <row r="140" spans="1:6" x14ac:dyDescent="0.25">
      <c r="A140" s="31" t="s">
        <v>36</v>
      </c>
      <c r="B140" s="24">
        <v>43312</v>
      </c>
      <c r="C140" s="24">
        <v>45132</v>
      </c>
      <c r="D140" s="25">
        <v>0.18405692621383193</v>
      </c>
      <c r="E140" s="32">
        <v>4</v>
      </c>
    </row>
    <row r="141" spans="1:6" x14ac:dyDescent="0.25">
      <c r="A141" s="31" t="s">
        <v>37</v>
      </c>
      <c r="B141" s="24">
        <v>43284</v>
      </c>
      <c r="C141" s="24">
        <v>45104</v>
      </c>
      <c r="D141" s="25">
        <v>0.18380590479572176</v>
      </c>
      <c r="E141" s="32">
        <v>4</v>
      </c>
    </row>
    <row r="142" spans="1:6" x14ac:dyDescent="0.25">
      <c r="A142" s="23" t="s">
        <v>38</v>
      </c>
      <c r="B142" s="24">
        <v>43256</v>
      </c>
      <c r="C142" s="24">
        <v>45076</v>
      </c>
      <c r="D142" s="25">
        <v>0.18391480678555339</v>
      </c>
      <c r="E142" s="32">
        <v>4</v>
      </c>
    </row>
    <row r="143" spans="1:6" x14ac:dyDescent="0.25">
      <c r="A143" s="23" t="s">
        <v>39</v>
      </c>
      <c r="B143" s="24">
        <v>43214</v>
      </c>
      <c r="C143" s="24">
        <v>45034</v>
      </c>
      <c r="D143" s="25">
        <v>0.18367137515510801</v>
      </c>
      <c r="E143" s="32">
        <v>4</v>
      </c>
    </row>
    <row r="144" spans="1:6" x14ac:dyDescent="0.25">
      <c r="A144" s="23" t="s">
        <v>40</v>
      </c>
      <c r="B144" s="24">
        <v>43186</v>
      </c>
      <c r="C144" s="24">
        <v>45006</v>
      </c>
      <c r="D144" s="25">
        <v>0.1833512664274578</v>
      </c>
      <c r="E144" s="32">
        <v>4</v>
      </c>
    </row>
    <row r="146" spans="1:7" x14ac:dyDescent="0.25">
      <c r="A146" s="102" t="s">
        <v>94</v>
      </c>
      <c r="B146" s="103"/>
      <c r="C146" s="103"/>
      <c r="D146" s="103"/>
      <c r="E146" s="103"/>
    </row>
    <row r="147" spans="1:7" x14ac:dyDescent="0.25">
      <c r="A147" s="1" t="s">
        <v>2</v>
      </c>
      <c r="B147" s="2"/>
      <c r="C147" s="107" t="s">
        <v>3</v>
      </c>
      <c r="D147" s="107" t="s">
        <v>4</v>
      </c>
      <c r="E147" s="107"/>
    </row>
    <row r="148" spans="1:7" x14ac:dyDescent="0.25">
      <c r="A148" s="3" t="s">
        <v>5</v>
      </c>
      <c r="B148" s="4"/>
      <c r="C148" s="108"/>
      <c r="D148" s="108"/>
      <c r="E148" s="108"/>
    </row>
    <row r="149" spans="1:7" x14ac:dyDescent="0.25">
      <c r="A149" s="6" t="s">
        <v>6</v>
      </c>
      <c r="B149" s="7"/>
      <c r="C149" s="109"/>
      <c r="D149" s="109"/>
      <c r="E149" s="109"/>
    </row>
    <row r="150" spans="1:7" x14ac:dyDescent="0.25">
      <c r="A150" s="8" t="s">
        <v>7</v>
      </c>
      <c r="B150" s="9" t="s">
        <v>8</v>
      </c>
      <c r="C150" s="10"/>
      <c r="D150" s="11"/>
      <c r="E150" s="11"/>
    </row>
    <row r="151" spans="1:7" x14ac:dyDescent="0.25">
      <c r="A151" s="12"/>
      <c r="B151" s="13" t="s">
        <v>9</v>
      </c>
      <c r="C151" s="14"/>
      <c r="D151" s="15"/>
      <c r="E151" s="15"/>
    </row>
    <row r="152" spans="1:7" x14ac:dyDescent="0.25">
      <c r="A152" s="8" t="s">
        <v>10</v>
      </c>
      <c r="B152" s="16" t="s">
        <v>11</v>
      </c>
      <c r="C152" s="17" t="s">
        <v>281</v>
      </c>
      <c r="D152" s="18" t="s">
        <v>88</v>
      </c>
      <c r="E152" s="17" t="s">
        <v>14</v>
      </c>
    </row>
    <row r="153" spans="1:7" x14ac:dyDescent="0.25">
      <c r="A153" s="19"/>
      <c r="B153" s="20" t="s">
        <v>15</v>
      </c>
      <c r="C153" s="21">
        <v>-0.72943458778224324</v>
      </c>
      <c r="D153" s="21">
        <v>-0.32260822292317182</v>
      </c>
      <c r="E153" s="22"/>
    </row>
    <row r="154" spans="1:7" x14ac:dyDescent="0.25">
      <c r="A154" s="8" t="s">
        <v>16</v>
      </c>
      <c r="B154" s="16" t="s">
        <v>11</v>
      </c>
      <c r="C154" s="17" t="s">
        <v>89</v>
      </c>
      <c r="D154" s="17" t="s">
        <v>79</v>
      </c>
      <c r="E154" s="17" t="s">
        <v>14</v>
      </c>
    </row>
    <row r="155" spans="1:7" x14ac:dyDescent="0.25">
      <c r="A155" s="19"/>
      <c r="B155" s="20" t="s">
        <v>15</v>
      </c>
      <c r="C155" s="21">
        <v>-0.27369232450942749</v>
      </c>
      <c r="D155" s="21">
        <v>-0.1140908038913655</v>
      </c>
      <c r="E155" s="22"/>
    </row>
    <row r="156" spans="1:7" x14ac:dyDescent="0.25">
      <c r="A156" s="8" t="s">
        <v>19</v>
      </c>
      <c r="B156" s="16" t="s">
        <v>11</v>
      </c>
      <c r="C156" s="17" t="s">
        <v>271</v>
      </c>
      <c r="D156" s="17" t="s">
        <v>251</v>
      </c>
      <c r="E156" s="17" t="s">
        <v>14</v>
      </c>
      <c r="F156" s="33">
        <f>(9380-9440)/9440</f>
        <v>-6.3559322033898309E-3</v>
      </c>
      <c r="G156" s="33">
        <f>(10080-10090)/10090</f>
        <v>-9.9108027750247768E-4</v>
      </c>
    </row>
    <row r="157" spans="1:7" x14ac:dyDescent="0.25">
      <c r="A157" s="19"/>
      <c r="B157" s="20" t="s">
        <v>15</v>
      </c>
      <c r="C157" s="21">
        <v>-6.204576208918211E-2</v>
      </c>
      <c r="D157" s="21">
        <v>2.6014019496058971E-3</v>
      </c>
      <c r="E157" s="22"/>
    </row>
    <row r="158" spans="1:7" x14ac:dyDescent="0.25">
      <c r="A158" s="8" t="s">
        <v>22</v>
      </c>
      <c r="B158" s="16" t="s">
        <v>11</v>
      </c>
      <c r="C158" s="17" t="s">
        <v>90</v>
      </c>
      <c r="D158" s="17" t="s">
        <v>340</v>
      </c>
      <c r="E158" s="17" t="s">
        <v>14</v>
      </c>
    </row>
    <row r="159" spans="1:7" x14ac:dyDescent="0.25">
      <c r="A159" s="19"/>
      <c r="B159" s="20" t="s">
        <v>15</v>
      </c>
      <c r="C159" s="21">
        <v>0.29521826354717895</v>
      </c>
      <c r="D159" s="21">
        <v>9.5682802272992085E-2</v>
      </c>
      <c r="E159" s="22"/>
    </row>
    <row r="160" spans="1:7" x14ac:dyDescent="0.25">
      <c r="A160" s="5" t="s">
        <v>25</v>
      </c>
    </row>
    <row r="161" spans="1:6" x14ac:dyDescent="0.25">
      <c r="A161" s="5" t="s">
        <v>26</v>
      </c>
    </row>
    <row r="162" spans="1:6" x14ac:dyDescent="0.25">
      <c r="A162" s="5" t="s">
        <v>49</v>
      </c>
    </row>
    <row r="163" spans="1:6" x14ac:dyDescent="0.25">
      <c r="A163" s="5" t="s">
        <v>178</v>
      </c>
    </row>
    <row r="164" spans="1:6" x14ac:dyDescent="0.25">
      <c r="A164" s="5" t="s">
        <v>333</v>
      </c>
    </row>
    <row r="165" spans="1:6" x14ac:dyDescent="0.25">
      <c r="A165" s="5" t="s">
        <v>30</v>
      </c>
    </row>
    <row r="166" spans="1:6" x14ac:dyDescent="0.25">
      <c r="A166" s="91" t="s">
        <v>31</v>
      </c>
      <c r="B166" s="92"/>
      <c r="C166" s="92"/>
      <c r="D166" s="93"/>
      <c r="E166" s="28" t="b">
        <v>1</v>
      </c>
      <c r="F166" s="34" t="s">
        <v>105</v>
      </c>
    </row>
    <row r="167" spans="1:6" x14ac:dyDescent="0.25">
      <c r="A167" s="94" t="s">
        <v>32</v>
      </c>
      <c r="B167" s="94"/>
      <c r="C167" s="94"/>
      <c r="D167" s="94"/>
      <c r="E167" s="94"/>
    </row>
    <row r="168" spans="1:6" x14ac:dyDescent="0.25">
      <c r="A168" s="29" t="s">
        <v>33</v>
      </c>
      <c r="B168" s="29" t="s">
        <v>34</v>
      </c>
      <c r="C168" s="29" t="s">
        <v>35</v>
      </c>
      <c r="D168" s="30" t="s">
        <v>0</v>
      </c>
      <c r="E168" s="30" t="s">
        <v>1</v>
      </c>
    </row>
    <row r="169" spans="1:6" x14ac:dyDescent="0.25">
      <c r="A169" s="31" t="s">
        <v>36</v>
      </c>
      <c r="B169" s="24">
        <v>43305</v>
      </c>
      <c r="C169" s="24">
        <v>45132</v>
      </c>
      <c r="D169" s="25">
        <v>0.1277067463940823</v>
      </c>
      <c r="E169" s="32">
        <v>4</v>
      </c>
    </row>
    <row r="170" spans="1:6" x14ac:dyDescent="0.25">
      <c r="A170" s="31" t="s">
        <v>37</v>
      </c>
      <c r="B170" s="24">
        <v>43277</v>
      </c>
      <c r="C170" s="24">
        <v>45104</v>
      </c>
      <c r="D170" s="25">
        <v>0.12763165211067548</v>
      </c>
      <c r="E170" s="32">
        <v>4</v>
      </c>
    </row>
    <row r="171" spans="1:6" x14ac:dyDescent="0.25">
      <c r="A171" s="23" t="s">
        <v>38</v>
      </c>
      <c r="B171" s="24">
        <v>43249</v>
      </c>
      <c r="C171" s="24">
        <v>45076</v>
      </c>
      <c r="D171" s="25">
        <v>0.1276928285499504</v>
      </c>
      <c r="E171" s="32">
        <v>4</v>
      </c>
    </row>
    <row r="172" spans="1:6" x14ac:dyDescent="0.25">
      <c r="A172" s="23" t="s">
        <v>39</v>
      </c>
      <c r="B172" s="24">
        <v>43214</v>
      </c>
      <c r="C172" s="24">
        <v>45041</v>
      </c>
      <c r="D172" s="25">
        <v>0.12799243182565534</v>
      </c>
      <c r="E172" s="32">
        <v>4</v>
      </c>
    </row>
    <row r="173" spans="1:6" x14ac:dyDescent="0.25">
      <c r="A173" s="23" t="s">
        <v>40</v>
      </c>
      <c r="B173" s="24">
        <v>43186</v>
      </c>
      <c r="C173" s="24">
        <v>45013</v>
      </c>
      <c r="D173" s="25">
        <v>0.12796447673857331</v>
      </c>
      <c r="E173" s="32">
        <v>4</v>
      </c>
    </row>
    <row r="175" spans="1:6" x14ac:dyDescent="0.25">
      <c r="A175" s="102" t="s">
        <v>341</v>
      </c>
      <c r="B175" s="103"/>
      <c r="C175" s="103"/>
      <c r="D175" s="103"/>
      <c r="E175" s="103"/>
    </row>
    <row r="176" spans="1:6" x14ac:dyDescent="0.25">
      <c r="A176" s="1" t="s">
        <v>2</v>
      </c>
      <c r="B176" s="2"/>
      <c r="C176" s="107" t="s">
        <v>3</v>
      </c>
      <c r="D176" s="107" t="s">
        <v>4</v>
      </c>
      <c r="E176" s="107"/>
    </row>
    <row r="177" spans="1:7" x14ac:dyDescent="0.25">
      <c r="A177" s="3" t="s">
        <v>5</v>
      </c>
      <c r="B177" s="4"/>
      <c r="C177" s="108"/>
      <c r="D177" s="108"/>
      <c r="E177" s="108"/>
    </row>
    <row r="178" spans="1:7" x14ac:dyDescent="0.25">
      <c r="A178" s="6" t="s">
        <v>6</v>
      </c>
      <c r="B178" s="7"/>
      <c r="C178" s="109"/>
      <c r="D178" s="109"/>
      <c r="E178" s="109"/>
    </row>
    <row r="179" spans="1:7" x14ac:dyDescent="0.25">
      <c r="A179" s="8" t="s">
        <v>7</v>
      </c>
      <c r="B179" s="9" t="s">
        <v>8</v>
      </c>
      <c r="C179" s="10"/>
      <c r="D179" s="11"/>
      <c r="E179" s="11"/>
    </row>
    <row r="180" spans="1:7" x14ac:dyDescent="0.25">
      <c r="A180" s="12"/>
      <c r="B180" s="13" t="s">
        <v>9</v>
      </c>
      <c r="C180" s="14"/>
      <c r="D180" s="15"/>
      <c r="E180" s="15"/>
    </row>
    <row r="181" spans="1:7" x14ac:dyDescent="0.25">
      <c r="A181" s="8" t="s">
        <v>10</v>
      </c>
      <c r="B181" s="16" t="s">
        <v>11</v>
      </c>
      <c r="C181" s="17" t="s">
        <v>290</v>
      </c>
      <c r="D181" s="18" t="s">
        <v>291</v>
      </c>
      <c r="E181" s="17" t="s">
        <v>14</v>
      </c>
    </row>
    <row r="182" spans="1:7" x14ac:dyDescent="0.25">
      <c r="A182" s="19"/>
      <c r="B182" s="20" t="s">
        <v>15</v>
      </c>
      <c r="C182" s="21">
        <v>-0.39998022772210218</v>
      </c>
      <c r="D182" s="21">
        <v>-0.14414780498869306</v>
      </c>
      <c r="E182" s="22"/>
    </row>
    <row r="183" spans="1:7" x14ac:dyDescent="0.25">
      <c r="A183" s="8" t="s">
        <v>16</v>
      </c>
      <c r="B183" s="16" t="s">
        <v>11</v>
      </c>
      <c r="C183" s="17" t="s">
        <v>292</v>
      </c>
      <c r="D183" s="17" t="s">
        <v>18</v>
      </c>
      <c r="E183" s="17" t="s">
        <v>14</v>
      </c>
    </row>
    <row r="184" spans="1:7" x14ac:dyDescent="0.25">
      <c r="A184" s="19"/>
      <c r="B184" s="20" t="s">
        <v>15</v>
      </c>
      <c r="C184" s="21">
        <v>-0.16148590951500919</v>
      </c>
      <c r="D184" s="21">
        <v>-4.8995195418228388E-2</v>
      </c>
      <c r="E184" s="22"/>
    </row>
    <row r="185" spans="1:7" x14ac:dyDescent="0.25">
      <c r="A185" s="8" t="s">
        <v>19</v>
      </c>
      <c r="B185" s="16" t="s">
        <v>11</v>
      </c>
      <c r="C185" s="17" t="s">
        <v>276</v>
      </c>
      <c r="D185" s="17" t="s">
        <v>167</v>
      </c>
      <c r="E185" s="17" t="s">
        <v>14</v>
      </c>
      <c r="F185" s="33">
        <f>(9770-9820)/9820</f>
        <v>-5.0916496945010185E-3</v>
      </c>
      <c r="G185" s="33">
        <f>(10240-10310)/10310</f>
        <v>-6.7895247332686714E-3</v>
      </c>
    </row>
    <row r="186" spans="1:7" x14ac:dyDescent="0.25">
      <c r="A186" s="19"/>
      <c r="B186" s="20" t="s">
        <v>15</v>
      </c>
      <c r="C186" s="21">
        <v>-2.2702530884827099E-2</v>
      </c>
      <c r="D186" s="21">
        <v>8.0189398114454136E-3</v>
      </c>
      <c r="E186" s="22"/>
    </row>
    <row r="187" spans="1:7" x14ac:dyDescent="0.25">
      <c r="A187" s="8" t="s">
        <v>22</v>
      </c>
      <c r="B187" s="16" t="s">
        <v>11</v>
      </c>
      <c r="C187" s="17" t="s">
        <v>294</v>
      </c>
      <c r="D187" s="17" t="s">
        <v>295</v>
      </c>
      <c r="E187" s="17" t="s">
        <v>14</v>
      </c>
    </row>
    <row r="188" spans="1:7" x14ac:dyDescent="0.25">
      <c r="A188" s="19"/>
      <c r="B188" s="20" t="s">
        <v>15</v>
      </c>
      <c r="C188" s="21">
        <v>0.1131139022684966</v>
      </c>
      <c r="D188" s="21">
        <v>5.466672843059861E-2</v>
      </c>
      <c r="E188" s="22"/>
    </row>
    <row r="189" spans="1:7" x14ac:dyDescent="0.25">
      <c r="A189" s="5" t="s">
        <v>25</v>
      </c>
    </row>
    <row r="190" spans="1:7" x14ac:dyDescent="0.25">
      <c r="A190" s="5" t="s">
        <v>26</v>
      </c>
    </row>
    <row r="191" spans="1:7" x14ac:dyDescent="0.25">
      <c r="A191" s="5" t="s">
        <v>477</v>
      </c>
    </row>
    <row r="192" spans="1:7" x14ac:dyDescent="0.25">
      <c r="A192" s="5" t="s">
        <v>297</v>
      </c>
    </row>
    <row r="193" spans="1:6" x14ac:dyDescent="0.25">
      <c r="A193" s="5" t="s">
        <v>29</v>
      </c>
    </row>
    <row r="194" spans="1:6" x14ac:dyDescent="0.25">
      <c r="A194" s="5" t="s">
        <v>30</v>
      </c>
    </row>
    <row r="195" spans="1:6" x14ac:dyDescent="0.25">
      <c r="A195" s="91" t="s">
        <v>31</v>
      </c>
      <c r="B195" s="92"/>
      <c r="C195" s="92"/>
      <c r="D195" s="93"/>
      <c r="E195" s="28" t="b">
        <v>1</v>
      </c>
      <c r="F195" s="34" t="s">
        <v>105</v>
      </c>
    </row>
    <row r="196" spans="1:6" x14ac:dyDescent="0.25">
      <c r="A196" s="94" t="s">
        <v>32</v>
      </c>
      <c r="B196" s="94"/>
      <c r="C196" s="94"/>
      <c r="D196" s="94"/>
      <c r="E196" s="94"/>
    </row>
    <row r="197" spans="1:6" x14ac:dyDescent="0.25">
      <c r="A197" s="29" t="s">
        <v>33</v>
      </c>
      <c r="B197" s="29" t="s">
        <v>34</v>
      </c>
      <c r="C197" s="29" t="s">
        <v>35</v>
      </c>
      <c r="D197" s="30" t="s">
        <v>0</v>
      </c>
      <c r="E197" s="30" t="s">
        <v>1</v>
      </c>
    </row>
    <row r="198" spans="1:6" x14ac:dyDescent="0.25">
      <c r="A198" s="31" t="s">
        <v>36</v>
      </c>
      <c r="B198" s="24">
        <v>43669</v>
      </c>
      <c r="C198" s="24">
        <v>45132</v>
      </c>
      <c r="D198" s="25">
        <v>7.0911240531302266E-2</v>
      </c>
      <c r="E198" s="32">
        <v>3</v>
      </c>
    </row>
    <row r="199" spans="1:6" x14ac:dyDescent="0.25">
      <c r="A199" s="31" t="s">
        <v>37</v>
      </c>
      <c r="B199" s="24">
        <v>43641</v>
      </c>
      <c r="C199" s="24">
        <v>45104</v>
      </c>
      <c r="D199" s="25">
        <v>7.0892423657144085E-2</v>
      </c>
      <c r="E199" s="32">
        <v>3</v>
      </c>
    </row>
    <row r="200" spans="1:6" x14ac:dyDescent="0.25">
      <c r="A200" s="23" t="s">
        <v>38</v>
      </c>
      <c r="B200" s="24">
        <v>43613</v>
      </c>
      <c r="C200" s="24">
        <v>45076</v>
      </c>
      <c r="D200" s="25">
        <v>7.1120168489138352E-2</v>
      </c>
      <c r="E200" s="32">
        <v>3</v>
      </c>
    </row>
    <row r="201" spans="1:6" x14ac:dyDescent="0.25">
      <c r="A201" s="23" t="s">
        <v>39</v>
      </c>
      <c r="B201" s="24">
        <v>43578</v>
      </c>
      <c r="C201" s="24">
        <v>45041</v>
      </c>
      <c r="D201" s="25">
        <v>7.1370167648988195E-2</v>
      </c>
      <c r="E201" s="32">
        <v>3</v>
      </c>
    </row>
    <row r="202" spans="1:6" x14ac:dyDescent="0.25">
      <c r="A202" s="23" t="s">
        <v>40</v>
      </c>
      <c r="B202" s="24">
        <v>43550</v>
      </c>
      <c r="C202" s="24">
        <v>45013</v>
      </c>
      <c r="D202" s="25">
        <v>7.1465040222307208E-2</v>
      </c>
      <c r="E202" s="32">
        <v>3</v>
      </c>
    </row>
    <row r="204" spans="1:6" x14ac:dyDescent="0.25">
      <c r="A204" s="102" t="s">
        <v>104</v>
      </c>
      <c r="B204" s="103"/>
      <c r="C204" s="103"/>
      <c r="D204" s="103"/>
      <c r="E204" s="103"/>
    </row>
    <row r="205" spans="1:6" x14ac:dyDescent="0.25">
      <c r="A205" s="1" t="s">
        <v>2</v>
      </c>
      <c r="B205" s="2"/>
      <c r="C205" s="107" t="s">
        <v>3</v>
      </c>
      <c r="D205" s="107" t="s">
        <v>4</v>
      </c>
      <c r="E205" s="107"/>
    </row>
    <row r="206" spans="1:6" x14ac:dyDescent="0.25">
      <c r="A206" s="3" t="s">
        <v>5</v>
      </c>
      <c r="B206" s="4"/>
      <c r="C206" s="108"/>
      <c r="D206" s="108"/>
      <c r="E206" s="108"/>
    </row>
    <row r="207" spans="1:6" x14ac:dyDescent="0.25">
      <c r="A207" s="6" t="s">
        <v>6</v>
      </c>
      <c r="B207" s="7"/>
      <c r="C207" s="109"/>
      <c r="D207" s="109"/>
      <c r="E207" s="109"/>
    </row>
    <row r="208" spans="1:6" x14ac:dyDescent="0.25">
      <c r="A208" s="8" t="s">
        <v>7</v>
      </c>
      <c r="B208" s="9" t="s">
        <v>8</v>
      </c>
      <c r="C208" s="10"/>
      <c r="D208" s="11"/>
      <c r="E208" s="11"/>
    </row>
    <row r="209" spans="1:7" x14ac:dyDescent="0.25">
      <c r="A209" s="12"/>
      <c r="B209" s="13" t="s">
        <v>9</v>
      </c>
      <c r="C209" s="14"/>
      <c r="D209" s="15"/>
      <c r="E209" s="15"/>
    </row>
    <row r="210" spans="1:7" x14ac:dyDescent="0.25">
      <c r="A210" s="8" t="s">
        <v>10</v>
      </c>
      <c r="B210" s="16" t="s">
        <v>11</v>
      </c>
      <c r="C210" s="17" t="s">
        <v>95</v>
      </c>
      <c r="D210" s="18" t="s">
        <v>96</v>
      </c>
      <c r="E210" s="17" t="s">
        <v>14</v>
      </c>
    </row>
    <row r="211" spans="1:7" x14ac:dyDescent="0.25">
      <c r="A211" s="19"/>
      <c r="B211" s="20" t="s">
        <v>15</v>
      </c>
      <c r="C211" s="21">
        <v>-0.8190775527571037</v>
      </c>
      <c r="D211" s="21">
        <v>-0.3723125186980496</v>
      </c>
      <c r="E211" s="22"/>
    </row>
    <row r="212" spans="1:7" x14ac:dyDescent="0.25">
      <c r="A212" s="8" t="s">
        <v>16</v>
      </c>
      <c r="B212" s="16" t="s">
        <v>11</v>
      </c>
      <c r="C212" s="17" t="s">
        <v>97</v>
      </c>
      <c r="D212" s="17" t="s">
        <v>98</v>
      </c>
      <c r="E212" s="17" t="s">
        <v>14</v>
      </c>
    </row>
    <row r="213" spans="1:7" x14ac:dyDescent="0.25">
      <c r="A213" s="19"/>
      <c r="B213" s="20" t="s">
        <v>15</v>
      </c>
      <c r="C213" s="21">
        <v>-0.25622516264378659</v>
      </c>
      <c r="D213" s="21">
        <v>-9.8805965155070896E-2</v>
      </c>
      <c r="E213" s="22"/>
    </row>
    <row r="214" spans="1:7" x14ac:dyDescent="0.25">
      <c r="A214" s="8" t="s">
        <v>19</v>
      </c>
      <c r="B214" s="16" t="s">
        <v>11</v>
      </c>
      <c r="C214" s="17" t="s">
        <v>323</v>
      </c>
      <c r="D214" s="17" t="s">
        <v>478</v>
      </c>
      <c r="E214" s="17" t="s">
        <v>14</v>
      </c>
      <c r="F214" s="33">
        <f>(9760-9850)/9850</f>
        <v>-9.1370558375634525E-3</v>
      </c>
      <c r="G214" s="33">
        <f>(10360-10290)/10290</f>
        <v>6.8027210884353739E-3</v>
      </c>
    </row>
    <row r="215" spans="1:7" x14ac:dyDescent="0.25">
      <c r="A215" s="19"/>
      <c r="B215" s="20" t="s">
        <v>15</v>
      </c>
      <c r="C215" s="21">
        <v>-2.4131921944035462E-2</v>
      </c>
      <c r="D215" s="21">
        <v>1.1886265822745434E-2</v>
      </c>
      <c r="E215" s="22"/>
    </row>
    <row r="216" spans="1:7" x14ac:dyDescent="0.25">
      <c r="A216" s="8" t="s">
        <v>22</v>
      </c>
      <c r="B216" s="16" t="s">
        <v>11</v>
      </c>
      <c r="C216" s="17" t="s">
        <v>101</v>
      </c>
      <c r="D216" s="17" t="s">
        <v>346</v>
      </c>
      <c r="E216" s="17" t="s">
        <v>14</v>
      </c>
    </row>
    <row r="217" spans="1:7" x14ac:dyDescent="0.25">
      <c r="A217" s="19"/>
      <c r="B217" s="20" t="s">
        <v>15</v>
      </c>
      <c r="C217" s="21">
        <v>0.37578180975338404</v>
      </c>
      <c r="D217" s="21">
        <v>9.9385111117586966E-2</v>
      </c>
      <c r="E217" s="22"/>
    </row>
    <row r="218" spans="1:7" x14ac:dyDescent="0.25">
      <c r="A218" s="5" t="s">
        <v>25</v>
      </c>
    </row>
    <row r="219" spans="1:7" x14ac:dyDescent="0.25">
      <c r="A219" s="5" t="s">
        <v>26</v>
      </c>
    </row>
    <row r="220" spans="1:7" x14ac:dyDescent="0.25">
      <c r="A220" s="5" t="s">
        <v>49</v>
      </c>
    </row>
    <row r="221" spans="1:7" x14ac:dyDescent="0.25">
      <c r="A221" s="5" t="s">
        <v>479</v>
      </c>
    </row>
    <row r="222" spans="1:7" x14ac:dyDescent="0.25">
      <c r="A222" s="5" t="s">
        <v>333</v>
      </c>
    </row>
    <row r="223" spans="1:7" x14ac:dyDescent="0.25">
      <c r="A223" s="5" t="s">
        <v>51</v>
      </c>
    </row>
    <row r="224" spans="1:7" x14ac:dyDescent="0.25">
      <c r="A224" s="91" t="s">
        <v>31</v>
      </c>
      <c r="B224" s="92"/>
      <c r="C224" s="92"/>
      <c r="D224" s="93"/>
      <c r="E224" s="28" t="b">
        <v>1</v>
      </c>
      <c r="F224" s="34" t="s">
        <v>105</v>
      </c>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24">
        <v>43308</v>
      </c>
      <c r="C227" s="24">
        <v>45135</v>
      </c>
      <c r="D227" s="25">
        <v>0.14762506120944482</v>
      </c>
      <c r="E227" s="32">
        <v>4</v>
      </c>
    </row>
    <row r="228" spans="1:5" x14ac:dyDescent="0.25">
      <c r="A228" s="31" t="s">
        <v>37</v>
      </c>
      <c r="B228" s="24">
        <v>43280</v>
      </c>
      <c r="C228" s="24">
        <v>45107</v>
      </c>
      <c r="D228" s="25">
        <v>0.14755547967348026</v>
      </c>
      <c r="E228" s="32">
        <v>4</v>
      </c>
    </row>
    <row r="229" spans="1:5" x14ac:dyDescent="0.25">
      <c r="A229" s="23" t="s">
        <v>38</v>
      </c>
      <c r="B229" s="24">
        <v>43245</v>
      </c>
      <c r="C229" s="24">
        <v>45072</v>
      </c>
      <c r="D229" s="25">
        <v>0.14751122760933433</v>
      </c>
      <c r="E229" s="32">
        <v>4</v>
      </c>
    </row>
    <row r="230" spans="1:5" x14ac:dyDescent="0.25">
      <c r="A230" s="23" t="s">
        <v>39</v>
      </c>
      <c r="B230" s="24">
        <v>43217</v>
      </c>
      <c r="C230" s="24">
        <v>45044</v>
      </c>
      <c r="D230" s="25">
        <v>0.14754932909211263</v>
      </c>
      <c r="E230" s="32">
        <v>4</v>
      </c>
    </row>
    <row r="231" spans="1:5" x14ac:dyDescent="0.25">
      <c r="A231" s="23" t="s">
        <v>40</v>
      </c>
      <c r="B231" s="24">
        <v>43182</v>
      </c>
      <c r="C231" s="24">
        <v>45016</v>
      </c>
      <c r="D231" s="25">
        <v>0.147667728356213</v>
      </c>
      <c r="E231" s="32">
        <v>4</v>
      </c>
    </row>
    <row r="233" spans="1:5" x14ac:dyDescent="0.25">
      <c r="A233" s="102" t="s">
        <v>116</v>
      </c>
      <c r="B233" s="103"/>
      <c r="C233" s="103"/>
      <c r="D233" s="103"/>
      <c r="E233" s="103"/>
    </row>
    <row r="234" spans="1:5" x14ac:dyDescent="0.25">
      <c r="A234" s="1" t="s">
        <v>74</v>
      </c>
      <c r="B234" s="2"/>
      <c r="C234" s="107" t="s">
        <v>3</v>
      </c>
      <c r="D234" s="107" t="s">
        <v>75</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76</v>
      </c>
      <c r="C237" s="10"/>
      <c r="D237" s="11"/>
      <c r="E237" s="11"/>
    </row>
    <row r="238" spans="1:5" x14ac:dyDescent="0.25">
      <c r="A238" s="12"/>
      <c r="B238" s="13" t="s">
        <v>9</v>
      </c>
      <c r="C238" s="14"/>
      <c r="D238" s="15"/>
      <c r="E238" s="15"/>
    </row>
    <row r="239" spans="1:5" x14ac:dyDescent="0.25">
      <c r="A239" s="8" t="s">
        <v>10</v>
      </c>
      <c r="B239" s="16" t="s">
        <v>11</v>
      </c>
      <c r="C239" s="17" t="s">
        <v>106</v>
      </c>
      <c r="D239" s="18" t="s">
        <v>107</v>
      </c>
      <c r="E239" s="17" t="s">
        <v>14</v>
      </c>
    </row>
    <row r="240" spans="1:5" x14ac:dyDescent="0.25">
      <c r="A240" s="19"/>
      <c r="B240" s="20" t="s">
        <v>15</v>
      </c>
      <c r="C240" s="21">
        <v>-0.79278045457384472</v>
      </c>
      <c r="D240" s="21">
        <v>-0.27990681166313403</v>
      </c>
      <c r="E240" s="22"/>
    </row>
    <row r="241" spans="1:7" x14ac:dyDescent="0.25">
      <c r="A241" s="8" t="s">
        <v>16</v>
      </c>
      <c r="B241" s="16" t="s">
        <v>11</v>
      </c>
      <c r="C241" s="17" t="s">
        <v>108</v>
      </c>
      <c r="D241" s="17" t="s">
        <v>256</v>
      </c>
      <c r="E241" s="17" t="s">
        <v>14</v>
      </c>
    </row>
    <row r="242" spans="1:7" x14ac:dyDescent="0.25">
      <c r="A242" s="19"/>
      <c r="B242" s="20" t="s">
        <v>15</v>
      </c>
      <c r="C242" s="21">
        <v>-0.32728281718066421</v>
      </c>
      <c r="D242" s="21">
        <v>-2.6324519159565019E-2</v>
      </c>
      <c r="E242" s="22"/>
    </row>
    <row r="243" spans="1:7" x14ac:dyDescent="0.25">
      <c r="A243" s="8" t="s">
        <v>19</v>
      </c>
      <c r="B243" s="16" t="s">
        <v>11</v>
      </c>
      <c r="C243" s="17" t="s">
        <v>480</v>
      </c>
      <c r="D243" s="17" t="s">
        <v>481</v>
      </c>
      <c r="E243" s="17" t="s">
        <v>14</v>
      </c>
      <c r="F243" s="33">
        <f>(10970-11180)/11180</f>
        <v>-1.8783542039355994E-2</v>
      </c>
      <c r="G243" s="44">
        <f>(14090-14910)/14910</f>
        <v>-5.4996646545942322E-2</v>
      </c>
    </row>
    <row r="244" spans="1:7" x14ac:dyDescent="0.25">
      <c r="A244" s="19"/>
      <c r="B244" s="20" t="s">
        <v>15</v>
      </c>
      <c r="C244" s="21">
        <v>9.6724202058049658E-2</v>
      </c>
      <c r="D244" s="21">
        <v>7.0947270209687163E-2</v>
      </c>
      <c r="E244" s="22"/>
    </row>
    <row r="245" spans="1:7" x14ac:dyDescent="0.25">
      <c r="A245" s="8" t="s">
        <v>22</v>
      </c>
      <c r="B245" s="16" t="s">
        <v>11</v>
      </c>
      <c r="C245" s="17" t="s">
        <v>112</v>
      </c>
      <c r="D245" s="17" t="s">
        <v>482</v>
      </c>
      <c r="E245" s="17" t="s">
        <v>14</v>
      </c>
    </row>
    <row r="246" spans="1:7" x14ac:dyDescent="0.25">
      <c r="A246" s="19"/>
      <c r="B246" s="20" t="s">
        <v>15</v>
      </c>
      <c r="C246" s="21">
        <v>1.0786521931687743</v>
      </c>
      <c r="D246" s="21">
        <v>0.16793847032706966</v>
      </c>
      <c r="E246" s="22"/>
    </row>
    <row r="247" spans="1:7" x14ac:dyDescent="0.25">
      <c r="A247" s="5" t="s">
        <v>25</v>
      </c>
    </row>
    <row r="248" spans="1:7" x14ac:dyDescent="0.25">
      <c r="A248" s="5" t="s">
        <v>26</v>
      </c>
    </row>
    <row r="249" spans="1:7" x14ac:dyDescent="0.25">
      <c r="A249" s="5" t="s">
        <v>477</v>
      </c>
    </row>
    <row r="250" spans="1:7" x14ac:dyDescent="0.25">
      <c r="A250" s="5" t="s">
        <v>459</v>
      </c>
    </row>
    <row r="251" spans="1:7" x14ac:dyDescent="0.25">
      <c r="A251" s="5" t="s">
        <v>483</v>
      </c>
    </row>
    <row r="252" spans="1:7" x14ac:dyDescent="0.25">
      <c r="A252" s="5" t="s">
        <v>30</v>
      </c>
    </row>
    <row r="253" spans="1:7" x14ac:dyDescent="0.25">
      <c r="A253" s="91" t="s">
        <v>31</v>
      </c>
      <c r="B253" s="92"/>
      <c r="C253" s="92"/>
      <c r="D253" s="93"/>
      <c r="E253" s="28" t="b">
        <v>1</v>
      </c>
      <c r="F253" s="34" t="s">
        <v>105</v>
      </c>
    </row>
    <row r="254" spans="1:7" x14ac:dyDescent="0.25">
      <c r="A254" s="94" t="s">
        <v>32</v>
      </c>
      <c r="B254" s="94"/>
      <c r="C254" s="94"/>
      <c r="D254" s="94"/>
      <c r="E254" s="94"/>
    </row>
    <row r="255" spans="1:7" x14ac:dyDescent="0.25">
      <c r="A255" s="29" t="s">
        <v>33</v>
      </c>
      <c r="B255" s="29" t="s">
        <v>34</v>
      </c>
      <c r="C255" s="29" t="s">
        <v>35</v>
      </c>
      <c r="D255" s="30" t="s">
        <v>0</v>
      </c>
      <c r="E255" s="30" t="s">
        <v>1</v>
      </c>
    </row>
    <row r="256" spans="1:7" x14ac:dyDescent="0.25">
      <c r="A256" s="31" t="s">
        <v>36</v>
      </c>
      <c r="B256" s="24">
        <v>43312</v>
      </c>
      <c r="C256" s="24">
        <v>45138</v>
      </c>
      <c r="D256" s="25">
        <v>0.17313261690412443</v>
      </c>
      <c r="E256" s="32">
        <v>4</v>
      </c>
    </row>
    <row r="257" spans="1:7" x14ac:dyDescent="0.25">
      <c r="A257" s="31" t="s">
        <v>37</v>
      </c>
      <c r="B257" s="24">
        <v>43280</v>
      </c>
      <c r="C257" s="24">
        <v>45107</v>
      </c>
      <c r="D257" s="25">
        <v>0.17284555855722866</v>
      </c>
      <c r="E257" s="32">
        <v>4</v>
      </c>
    </row>
    <row r="258" spans="1:7" x14ac:dyDescent="0.25">
      <c r="A258" s="23" t="s">
        <v>38</v>
      </c>
      <c r="B258" s="24">
        <v>43251</v>
      </c>
      <c r="C258" s="24">
        <v>45077</v>
      </c>
      <c r="D258" s="25">
        <v>0.17258778639581998</v>
      </c>
      <c r="E258" s="32">
        <v>4</v>
      </c>
    </row>
    <row r="259" spans="1:7" x14ac:dyDescent="0.25">
      <c r="A259" s="23" t="s">
        <v>39</v>
      </c>
      <c r="B259" s="24">
        <v>43220</v>
      </c>
      <c r="C259" s="24">
        <v>45044</v>
      </c>
      <c r="D259" s="25">
        <v>0.17253821852908133</v>
      </c>
      <c r="E259" s="32">
        <v>4</v>
      </c>
    </row>
    <row r="260" spans="1:7" x14ac:dyDescent="0.25">
      <c r="A260" s="23" t="s">
        <v>40</v>
      </c>
      <c r="B260" s="24">
        <v>43188</v>
      </c>
      <c r="C260" s="24">
        <v>45016</v>
      </c>
      <c r="D260" s="25">
        <v>0.17225030449676665</v>
      </c>
      <c r="E260" s="32">
        <v>4</v>
      </c>
    </row>
    <row r="262" spans="1:7" x14ac:dyDescent="0.25">
      <c r="A262" s="102" t="s">
        <v>127</v>
      </c>
      <c r="B262" s="103"/>
      <c r="C262" s="103"/>
      <c r="D262" s="103"/>
      <c r="E262" s="103"/>
    </row>
    <row r="263" spans="1:7" x14ac:dyDescent="0.25">
      <c r="A263" s="1" t="s">
        <v>74</v>
      </c>
      <c r="B263" s="2"/>
      <c r="C263" s="107" t="s">
        <v>3</v>
      </c>
      <c r="D263" s="107" t="s">
        <v>75</v>
      </c>
      <c r="E263" s="107"/>
    </row>
    <row r="264" spans="1:7" x14ac:dyDescent="0.25">
      <c r="A264" s="3" t="s">
        <v>5</v>
      </c>
      <c r="B264" s="4"/>
      <c r="C264" s="108"/>
      <c r="D264" s="108"/>
      <c r="E264" s="108"/>
    </row>
    <row r="265" spans="1:7" x14ac:dyDescent="0.25">
      <c r="A265" s="6" t="s">
        <v>6</v>
      </c>
      <c r="B265" s="7"/>
      <c r="C265" s="109"/>
      <c r="D265" s="109"/>
      <c r="E265" s="109"/>
    </row>
    <row r="266" spans="1:7" x14ac:dyDescent="0.25">
      <c r="A266" s="8" t="s">
        <v>7</v>
      </c>
      <c r="B266" s="9" t="s">
        <v>76</v>
      </c>
      <c r="C266" s="10"/>
      <c r="D266" s="11"/>
      <c r="E266" s="11"/>
    </row>
    <row r="267" spans="1:7" x14ac:dyDescent="0.25">
      <c r="A267" s="12"/>
      <c r="B267" s="13" t="s">
        <v>9</v>
      </c>
      <c r="C267" s="14"/>
      <c r="D267" s="15"/>
      <c r="E267" s="15"/>
    </row>
    <row r="268" spans="1:7" x14ac:dyDescent="0.25">
      <c r="A268" s="8" t="s">
        <v>10</v>
      </c>
      <c r="B268" s="16" t="s">
        <v>11</v>
      </c>
      <c r="C268" s="17" t="s">
        <v>117</v>
      </c>
      <c r="D268" s="18" t="s">
        <v>118</v>
      </c>
      <c r="E268" s="17" t="s">
        <v>14</v>
      </c>
    </row>
    <row r="269" spans="1:7" x14ac:dyDescent="0.25">
      <c r="A269" s="19"/>
      <c r="B269" s="20" t="s">
        <v>15</v>
      </c>
      <c r="C269" s="21">
        <v>-0.87175240893508976</v>
      </c>
      <c r="D269" s="21">
        <v>-0.32231867635385003</v>
      </c>
      <c r="E269" s="22"/>
    </row>
    <row r="270" spans="1:7" x14ac:dyDescent="0.25">
      <c r="A270" s="8" t="s">
        <v>16</v>
      </c>
      <c r="B270" s="16" t="s">
        <v>11</v>
      </c>
      <c r="C270" s="17" t="s">
        <v>119</v>
      </c>
      <c r="D270" s="17" t="s">
        <v>120</v>
      </c>
      <c r="E270" s="17" t="s">
        <v>14</v>
      </c>
    </row>
    <row r="271" spans="1:7" x14ac:dyDescent="0.25">
      <c r="A271" s="19"/>
      <c r="B271" s="20" t="s">
        <v>15</v>
      </c>
      <c r="C271" s="21">
        <v>-0.35109702057223935</v>
      </c>
      <c r="D271" s="21">
        <v>-9.0910378288848404E-2</v>
      </c>
      <c r="E271" s="22"/>
    </row>
    <row r="272" spans="1:7" x14ac:dyDescent="0.25">
      <c r="A272" s="8" t="s">
        <v>19</v>
      </c>
      <c r="B272" s="16" t="s">
        <v>11</v>
      </c>
      <c r="C272" s="17" t="s">
        <v>352</v>
      </c>
      <c r="D272" s="17" t="s">
        <v>429</v>
      </c>
      <c r="E272" s="17" t="s">
        <v>14</v>
      </c>
      <c r="F272" s="33">
        <f>(10030-10080)/10080</f>
        <v>-4.96031746031746E-3</v>
      </c>
      <c r="G272" s="33">
        <f>(10460-10560)/10560</f>
        <v>-9.46969696969697E-3</v>
      </c>
    </row>
    <row r="273" spans="1:6" x14ac:dyDescent="0.25">
      <c r="A273" s="19"/>
      <c r="B273" s="20" t="s">
        <v>15</v>
      </c>
      <c r="C273" s="21">
        <v>2.5183857559649692E-3</v>
      </c>
      <c r="D273" s="21">
        <v>9.1025692563448946E-3</v>
      </c>
      <c r="E273" s="22"/>
    </row>
    <row r="274" spans="1:6" x14ac:dyDescent="0.25">
      <c r="A274" s="8" t="s">
        <v>22</v>
      </c>
      <c r="B274" s="16" t="s">
        <v>11</v>
      </c>
      <c r="C274" s="17" t="s">
        <v>123</v>
      </c>
      <c r="D274" s="17" t="s">
        <v>215</v>
      </c>
      <c r="E274" s="17" t="s">
        <v>14</v>
      </c>
    </row>
    <row r="275" spans="1:6" x14ac:dyDescent="0.25">
      <c r="A275" s="19"/>
      <c r="B275" s="20" t="s">
        <v>15</v>
      </c>
      <c r="C275" s="21">
        <v>0.59567629485593065</v>
      </c>
      <c r="D275" s="21">
        <v>5.9885862992438144E-2</v>
      </c>
      <c r="E275" s="22"/>
    </row>
    <row r="276" spans="1:6" x14ac:dyDescent="0.25">
      <c r="A276" s="5" t="s">
        <v>25</v>
      </c>
    </row>
    <row r="277" spans="1:6" x14ac:dyDescent="0.25">
      <c r="A277" s="5" t="s">
        <v>26</v>
      </c>
    </row>
    <row r="278" spans="1:6" x14ac:dyDescent="0.25">
      <c r="A278" s="5" t="s">
        <v>85</v>
      </c>
    </row>
    <row r="279" spans="1:6" x14ac:dyDescent="0.25">
      <c r="A279" s="5" t="s">
        <v>431</v>
      </c>
    </row>
    <row r="280" spans="1:6" x14ac:dyDescent="0.25">
      <c r="A280" s="5" t="s">
        <v>483</v>
      </c>
    </row>
    <row r="281" spans="1:6" x14ac:dyDescent="0.25">
      <c r="A281" s="5" t="s">
        <v>30</v>
      </c>
    </row>
    <row r="282" spans="1:6" x14ac:dyDescent="0.25">
      <c r="A282" s="91" t="s">
        <v>31</v>
      </c>
      <c r="B282" s="92"/>
      <c r="C282" s="92"/>
      <c r="D282" s="93"/>
      <c r="E282" s="28" t="b">
        <v>1</v>
      </c>
      <c r="F282" s="34" t="s">
        <v>105</v>
      </c>
    </row>
    <row r="283" spans="1:6" x14ac:dyDescent="0.25">
      <c r="A283" s="94" t="s">
        <v>32</v>
      </c>
      <c r="B283" s="94"/>
      <c r="C283" s="94"/>
      <c r="D283" s="94"/>
      <c r="E283" s="94"/>
    </row>
    <row r="284" spans="1:6" x14ac:dyDescent="0.25">
      <c r="A284" s="29" t="s">
        <v>33</v>
      </c>
      <c r="B284" s="29" t="s">
        <v>34</v>
      </c>
      <c r="C284" s="29" t="s">
        <v>35</v>
      </c>
      <c r="D284" s="30" t="s">
        <v>0</v>
      </c>
      <c r="E284" s="30" t="s">
        <v>1</v>
      </c>
    </row>
    <row r="285" spans="1:6" x14ac:dyDescent="0.25">
      <c r="A285" s="31" t="s">
        <v>36</v>
      </c>
      <c r="B285" s="24">
        <v>43312</v>
      </c>
      <c r="C285" s="24">
        <v>45138</v>
      </c>
      <c r="D285" s="25">
        <v>0.20929346846449168</v>
      </c>
      <c r="E285" s="32">
        <v>5</v>
      </c>
    </row>
    <row r="286" spans="1:6" x14ac:dyDescent="0.25">
      <c r="A286" s="31" t="s">
        <v>37</v>
      </c>
      <c r="B286" s="24">
        <v>43280</v>
      </c>
      <c r="C286" s="24">
        <v>45107</v>
      </c>
      <c r="D286" s="25">
        <v>0.2085586794116803</v>
      </c>
      <c r="E286" s="32">
        <v>5</v>
      </c>
    </row>
    <row r="287" spans="1:6" x14ac:dyDescent="0.25">
      <c r="A287" s="23" t="s">
        <v>38</v>
      </c>
      <c r="B287" s="24">
        <v>43251</v>
      </c>
      <c r="C287" s="24">
        <v>45077</v>
      </c>
      <c r="D287" s="25">
        <v>0.20856164398839522</v>
      </c>
      <c r="E287" s="32">
        <v>5</v>
      </c>
    </row>
    <row r="288" spans="1:6" x14ac:dyDescent="0.25">
      <c r="A288" s="23" t="s">
        <v>39</v>
      </c>
      <c r="B288" s="24">
        <v>43220</v>
      </c>
      <c r="C288" s="24">
        <v>45044</v>
      </c>
      <c r="D288" s="25">
        <v>0.20822962107469742</v>
      </c>
      <c r="E288" s="32">
        <v>5</v>
      </c>
    </row>
    <row r="289" spans="1:7" x14ac:dyDescent="0.25">
      <c r="A289" s="23" t="s">
        <v>40</v>
      </c>
      <c r="B289" s="24">
        <v>43188</v>
      </c>
      <c r="C289" s="24">
        <v>45016</v>
      </c>
      <c r="D289" s="25">
        <v>0.20821071664822099</v>
      </c>
      <c r="E289" s="32">
        <v>5</v>
      </c>
    </row>
    <row r="291" spans="1:7" x14ac:dyDescent="0.25">
      <c r="A291" s="102" t="s">
        <v>141</v>
      </c>
      <c r="B291" s="103"/>
      <c r="C291" s="103"/>
      <c r="D291" s="103"/>
      <c r="E291" s="103"/>
    </row>
    <row r="292" spans="1:7" x14ac:dyDescent="0.25">
      <c r="A292" s="1" t="s">
        <v>128</v>
      </c>
      <c r="B292" s="2"/>
      <c r="C292" s="107" t="s">
        <v>3</v>
      </c>
      <c r="D292" s="107" t="s">
        <v>129</v>
      </c>
      <c r="E292" s="107"/>
    </row>
    <row r="293" spans="1:7" x14ac:dyDescent="0.25">
      <c r="A293" s="3" t="s">
        <v>5</v>
      </c>
      <c r="B293" s="4"/>
      <c r="C293" s="108"/>
      <c r="D293" s="108"/>
      <c r="E293" s="108"/>
    </row>
    <row r="294" spans="1:7" x14ac:dyDescent="0.25">
      <c r="A294" s="6" t="s">
        <v>6</v>
      </c>
      <c r="B294" s="7"/>
      <c r="C294" s="109"/>
      <c r="D294" s="109"/>
      <c r="E294" s="109"/>
    </row>
    <row r="295" spans="1:7" x14ac:dyDescent="0.25">
      <c r="A295" s="8" t="s">
        <v>7</v>
      </c>
      <c r="B295" s="9" t="s">
        <v>130</v>
      </c>
      <c r="C295" s="10"/>
      <c r="D295" s="11"/>
      <c r="E295" s="11"/>
    </row>
    <row r="296" spans="1:7" x14ac:dyDescent="0.25">
      <c r="A296" s="12"/>
      <c r="B296" s="13" t="s">
        <v>9</v>
      </c>
      <c r="C296" s="14"/>
      <c r="D296" s="15"/>
      <c r="E296" s="15"/>
    </row>
    <row r="297" spans="1:7" x14ac:dyDescent="0.25">
      <c r="A297" s="8" t="s">
        <v>10</v>
      </c>
      <c r="B297" s="16" t="s">
        <v>11</v>
      </c>
      <c r="C297" s="17" t="s">
        <v>67</v>
      </c>
      <c r="D297" s="18" t="s">
        <v>131</v>
      </c>
      <c r="E297" s="17" t="s">
        <v>14</v>
      </c>
    </row>
    <row r="298" spans="1:7" x14ac:dyDescent="0.25">
      <c r="A298" s="19"/>
      <c r="B298" s="20" t="s">
        <v>15</v>
      </c>
      <c r="C298" s="21">
        <v>-0.25504066689581073</v>
      </c>
      <c r="D298" s="21">
        <v>-8.7795068960114908E-2</v>
      </c>
      <c r="E298" s="22"/>
    </row>
    <row r="299" spans="1:7" x14ac:dyDescent="0.25">
      <c r="A299" s="8" t="s">
        <v>16</v>
      </c>
      <c r="B299" s="16" t="s">
        <v>11</v>
      </c>
      <c r="C299" s="17" t="s">
        <v>132</v>
      </c>
      <c r="D299" s="17" t="s">
        <v>133</v>
      </c>
      <c r="E299" s="17" t="s">
        <v>14</v>
      </c>
    </row>
    <row r="300" spans="1:7" x14ac:dyDescent="0.25">
      <c r="A300" s="19"/>
      <c r="B300" s="20" t="s">
        <v>15</v>
      </c>
      <c r="C300" s="21">
        <v>-5.5390874106651999E-2</v>
      </c>
      <c r="D300" s="21">
        <v>-2.73541368948228E-2</v>
      </c>
      <c r="E300" s="22"/>
    </row>
    <row r="301" spans="1:7" x14ac:dyDescent="0.25">
      <c r="A301" s="8" t="s">
        <v>19</v>
      </c>
      <c r="B301" s="16" t="s">
        <v>11</v>
      </c>
      <c r="C301" s="17" t="s">
        <v>432</v>
      </c>
      <c r="D301" s="17" t="s">
        <v>229</v>
      </c>
      <c r="E301" s="17" t="s">
        <v>14</v>
      </c>
      <c r="F301" s="33">
        <f>(9990-10010)/10010</f>
        <v>-1.998001998001998E-3</v>
      </c>
      <c r="G301" s="33">
        <f>(10100-10130)/10130</f>
        <v>-2.9615004935834156E-3</v>
      </c>
    </row>
    <row r="302" spans="1:7" x14ac:dyDescent="0.25">
      <c r="A302" s="19"/>
      <c r="B302" s="20" t="s">
        <v>15</v>
      </c>
      <c r="C302" s="21">
        <v>-1.237465688196826E-3</v>
      </c>
      <c r="D302" s="21">
        <v>4.8549432368347745E-3</v>
      </c>
      <c r="E302" s="22"/>
    </row>
    <row r="303" spans="1:7" x14ac:dyDescent="0.25">
      <c r="A303" s="8" t="s">
        <v>22</v>
      </c>
      <c r="B303" s="16" t="s">
        <v>11</v>
      </c>
      <c r="C303" s="17" t="s">
        <v>136</v>
      </c>
      <c r="D303" s="17" t="s">
        <v>137</v>
      </c>
      <c r="E303" s="17" t="s">
        <v>14</v>
      </c>
    </row>
    <row r="304" spans="1:7" x14ac:dyDescent="0.25">
      <c r="A304" s="19"/>
      <c r="B304" s="20" t="s">
        <v>15</v>
      </c>
      <c r="C304" s="21">
        <v>6.0768910808723042E-2</v>
      </c>
      <c r="D304" s="21">
        <v>3.2275509174063854E-2</v>
      </c>
      <c r="E304" s="22"/>
    </row>
    <row r="305" spans="1:6" x14ac:dyDescent="0.25">
      <c r="A305" s="5" t="s">
        <v>25</v>
      </c>
    </row>
    <row r="306" spans="1:6" x14ac:dyDescent="0.25">
      <c r="A306" s="5" t="s">
        <v>26</v>
      </c>
    </row>
    <row r="307" spans="1:6" x14ac:dyDescent="0.25">
      <c r="A307" s="5" t="s">
        <v>138</v>
      </c>
    </row>
    <row r="308" spans="1:6" x14ac:dyDescent="0.25">
      <c r="A308" s="5" t="s">
        <v>484</v>
      </c>
    </row>
    <row r="309" spans="1:6" x14ac:dyDescent="0.25">
      <c r="A309" s="5" t="s">
        <v>140</v>
      </c>
    </row>
    <row r="310" spans="1:6" x14ac:dyDescent="0.25">
      <c r="A310" s="5" t="s">
        <v>51</v>
      </c>
    </row>
    <row r="311" spans="1:6" x14ac:dyDescent="0.25">
      <c r="A311" s="91" t="s">
        <v>31</v>
      </c>
      <c r="B311" s="92"/>
      <c r="C311" s="92"/>
      <c r="D311" s="93"/>
      <c r="E311" s="28" t="b">
        <v>1</v>
      </c>
      <c r="F311" s="34" t="s">
        <v>105</v>
      </c>
    </row>
    <row r="312" spans="1:6" x14ac:dyDescent="0.25">
      <c r="A312" s="94" t="s">
        <v>32</v>
      </c>
      <c r="B312" s="94"/>
      <c r="C312" s="94"/>
      <c r="D312" s="94"/>
      <c r="E312" s="94"/>
    </row>
    <row r="313" spans="1:6" x14ac:dyDescent="0.25">
      <c r="A313" s="29" t="s">
        <v>33</v>
      </c>
      <c r="B313" s="29" t="s">
        <v>34</v>
      </c>
      <c r="C313" s="29" t="s">
        <v>35</v>
      </c>
      <c r="D313" s="30" t="s">
        <v>0</v>
      </c>
      <c r="E313" s="30" t="s">
        <v>1</v>
      </c>
    </row>
    <row r="314" spans="1:6" x14ac:dyDescent="0.25">
      <c r="A314" s="31" t="s">
        <v>36</v>
      </c>
      <c r="B314" s="24">
        <v>43308</v>
      </c>
      <c r="C314" s="24">
        <v>45135</v>
      </c>
      <c r="D314" s="25">
        <v>2.6752513610962151E-2</v>
      </c>
      <c r="E314" s="32">
        <v>2</v>
      </c>
    </row>
    <row r="315" spans="1:6" x14ac:dyDescent="0.25">
      <c r="A315" s="31" t="s">
        <v>37</v>
      </c>
      <c r="B315" s="24">
        <v>43280</v>
      </c>
      <c r="C315" s="24">
        <v>45107</v>
      </c>
      <c r="D315" s="25">
        <v>2.6742287971872121E-2</v>
      </c>
      <c r="E315" s="32">
        <v>2</v>
      </c>
    </row>
    <row r="316" spans="1:6" x14ac:dyDescent="0.25">
      <c r="A316" s="23" t="s">
        <v>38</v>
      </c>
      <c r="B316" s="24">
        <v>43245</v>
      </c>
      <c r="C316" s="24">
        <v>45072</v>
      </c>
      <c r="D316" s="25">
        <v>2.6733676495809117E-2</v>
      </c>
      <c r="E316" s="32">
        <v>2</v>
      </c>
    </row>
    <row r="317" spans="1:6" x14ac:dyDescent="0.25">
      <c r="A317" s="23" t="s">
        <v>39</v>
      </c>
      <c r="B317" s="24">
        <v>43217</v>
      </c>
      <c r="C317" s="24">
        <v>45044</v>
      </c>
      <c r="D317" s="25">
        <v>2.671245010018429E-2</v>
      </c>
      <c r="E317" s="32">
        <v>2</v>
      </c>
    </row>
    <row r="318" spans="1:6" x14ac:dyDescent="0.25">
      <c r="A318" s="23" t="s">
        <v>40</v>
      </c>
      <c r="B318" s="24">
        <v>43182</v>
      </c>
      <c r="C318" s="24">
        <v>45016</v>
      </c>
      <c r="D318" s="25">
        <v>2.67422127453892E-2</v>
      </c>
      <c r="E318" s="32">
        <v>2</v>
      </c>
    </row>
    <row r="320" spans="1:6" x14ac:dyDescent="0.25">
      <c r="A320" s="102" t="s">
        <v>151</v>
      </c>
      <c r="B320" s="103"/>
      <c r="C320" s="103"/>
      <c r="D320" s="103"/>
      <c r="E320" s="103"/>
    </row>
    <row r="321" spans="1:7" x14ac:dyDescent="0.25">
      <c r="A321" s="1" t="s">
        <v>74</v>
      </c>
      <c r="B321" s="2"/>
      <c r="C321" s="107" t="s">
        <v>3</v>
      </c>
      <c r="D321" s="107" t="s">
        <v>75</v>
      </c>
      <c r="E321" s="107"/>
    </row>
    <row r="322" spans="1:7" x14ac:dyDescent="0.25">
      <c r="A322" s="3" t="s">
        <v>5</v>
      </c>
      <c r="B322" s="4"/>
      <c r="C322" s="108"/>
      <c r="D322" s="108"/>
      <c r="E322" s="108"/>
    </row>
    <row r="323" spans="1:7" x14ac:dyDescent="0.25">
      <c r="A323" s="6" t="s">
        <v>6</v>
      </c>
      <c r="B323" s="7"/>
      <c r="C323" s="109"/>
      <c r="D323" s="109"/>
      <c r="E323" s="109"/>
    </row>
    <row r="324" spans="1:7" x14ac:dyDescent="0.25">
      <c r="A324" s="8" t="s">
        <v>7</v>
      </c>
      <c r="B324" s="9" t="s">
        <v>76</v>
      </c>
      <c r="C324" s="10"/>
      <c r="D324" s="11"/>
      <c r="E324" s="11"/>
    </row>
    <row r="325" spans="1:7" x14ac:dyDescent="0.25">
      <c r="A325" s="12"/>
      <c r="B325" s="13" t="s">
        <v>9</v>
      </c>
      <c r="C325" s="14"/>
      <c r="D325" s="15"/>
      <c r="E325" s="15"/>
    </row>
    <row r="326" spans="1:7" x14ac:dyDescent="0.25">
      <c r="A326" s="8" t="s">
        <v>10</v>
      </c>
      <c r="B326" s="16" t="s">
        <v>11</v>
      </c>
      <c r="C326" s="17" t="s">
        <v>402</v>
      </c>
      <c r="D326" s="18" t="s">
        <v>485</v>
      </c>
      <c r="E326" s="17" t="s">
        <v>14</v>
      </c>
    </row>
    <row r="327" spans="1:7" x14ac:dyDescent="0.25">
      <c r="A327" s="19"/>
      <c r="B327" s="20" t="s">
        <v>15</v>
      </c>
      <c r="C327" s="21">
        <v>-0.56140910092509566</v>
      </c>
      <c r="D327" s="21">
        <v>-0.18048412581063322</v>
      </c>
      <c r="E327" s="22"/>
    </row>
    <row r="328" spans="1:7" x14ac:dyDescent="0.25">
      <c r="A328" s="8" t="s">
        <v>16</v>
      </c>
      <c r="B328" s="16" t="s">
        <v>11</v>
      </c>
      <c r="C328" s="17" t="s">
        <v>144</v>
      </c>
      <c r="D328" s="17" t="s">
        <v>378</v>
      </c>
      <c r="E328" s="17" t="s">
        <v>14</v>
      </c>
    </row>
    <row r="329" spans="1:7" x14ac:dyDescent="0.25">
      <c r="A329" s="19"/>
      <c r="B329" s="20" t="s">
        <v>15</v>
      </c>
      <c r="C329" s="21">
        <v>-0.19285172253831806</v>
      </c>
      <c r="D329" s="21">
        <v>-5.3768603141569615E-3</v>
      </c>
      <c r="E329" s="22"/>
    </row>
    <row r="330" spans="1:7" x14ac:dyDescent="0.25">
      <c r="A330" s="8" t="s">
        <v>19</v>
      </c>
      <c r="B330" s="16" t="s">
        <v>11</v>
      </c>
      <c r="C330" s="17" t="s">
        <v>486</v>
      </c>
      <c r="D330" s="17" t="s">
        <v>84</v>
      </c>
      <c r="E330" s="17" t="s">
        <v>14</v>
      </c>
      <c r="F330" s="33">
        <f>(10680-10730)/10730</f>
        <v>-4.6598322460391422E-3</v>
      </c>
      <c r="G330" s="33">
        <f>(15410-15760)/15760</f>
        <v>-2.2208121827411168E-2</v>
      </c>
    </row>
    <row r="331" spans="1:7" x14ac:dyDescent="0.25">
      <c r="A331" s="19"/>
      <c r="B331" s="20" t="s">
        <v>15</v>
      </c>
      <c r="C331" s="21">
        <v>6.818877987253269E-2</v>
      </c>
      <c r="D331" s="21">
        <v>9.0398603362362051E-2</v>
      </c>
      <c r="E331" s="22"/>
    </row>
    <row r="332" spans="1:7" x14ac:dyDescent="0.25">
      <c r="A332" s="8" t="s">
        <v>22</v>
      </c>
      <c r="B332" s="16" t="s">
        <v>11</v>
      </c>
      <c r="C332" s="17" t="s">
        <v>148</v>
      </c>
      <c r="D332" s="17" t="s">
        <v>149</v>
      </c>
      <c r="E332" s="17" t="s">
        <v>14</v>
      </c>
    </row>
    <row r="333" spans="1:7" x14ac:dyDescent="0.25">
      <c r="A333" s="19"/>
      <c r="B333" s="20" t="s">
        <v>15</v>
      </c>
      <c r="C333" s="21">
        <v>0.53675078348145733</v>
      </c>
      <c r="D333" s="21">
        <v>0.14482330262176579</v>
      </c>
      <c r="E333" s="22"/>
    </row>
    <row r="334" spans="1:7" x14ac:dyDescent="0.25">
      <c r="A334" s="5" t="s">
        <v>25</v>
      </c>
    </row>
    <row r="335" spans="1:7" x14ac:dyDescent="0.25">
      <c r="A335" s="5" t="s">
        <v>26</v>
      </c>
    </row>
    <row r="336" spans="1:7" x14ac:dyDescent="0.25">
      <c r="A336" s="5" t="s">
        <v>477</v>
      </c>
    </row>
    <row r="337" spans="1:6" x14ac:dyDescent="0.25">
      <c r="A337" s="5" t="s">
        <v>487</v>
      </c>
    </row>
    <row r="338" spans="1:6" x14ac:dyDescent="0.25">
      <c r="A338" s="5" t="s">
        <v>150</v>
      </c>
    </row>
    <row r="339" spans="1:6" x14ac:dyDescent="0.25">
      <c r="A339" s="5" t="s">
        <v>30</v>
      </c>
    </row>
    <row r="340" spans="1:6" x14ac:dyDescent="0.25">
      <c r="A340" s="91" t="s">
        <v>31</v>
      </c>
      <c r="B340" s="92"/>
      <c r="C340" s="92"/>
      <c r="D340" s="93"/>
      <c r="E340" s="28" t="b">
        <v>1</v>
      </c>
      <c r="F340" s="34" t="s">
        <v>105</v>
      </c>
    </row>
    <row r="341" spans="1:6" x14ac:dyDescent="0.25">
      <c r="A341" s="94" t="s">
        <v>32</v>
      </c>
      <c r="B341" s="94"/>
      <c r="C341" s="94"/>
      <c r="D341" s="94"/>
      <c r="E341" s="94"/>
    </row>
    <row r="342" spans="1:6" x14ac:dyDescent="0.25">
      <c r="A342" s="29" t="s">
        <v>33</v>
      </c>
      <c r="B342" s="29" t="s">
        <v>34</v>
      </c>
      <c r="C342" s="29" t="s">
        <v>35</v>
      </c>
      <c r="D342" s="30" t="s">
        <v>0</v>
      </c>
      <c r="E342" s="30" t="s">
        <v>1</v>
      </c>
    </row>
    <row r="343" spans="1:6" x14ac:dyDescent="0.25">
      <c r="A343" s="31" t="s">
        <v>36</v>
      </c>
      <c r="B343" s="24">
        <v>43910</v>
      </c>
      <c r="C343" s="24">
        <v>45138</v>
      </c>
      <c r="D343" s="25">
        <v>0.17084945734902363</v>
      </c>
      <c r="E343" s="32">
        <v>4</v>
      </c>
    </row>
    <row r="344" spans="1:6" x14ac:dyDescent="0.25">
      <c r="A344" s="31" t="s">
        <v>37</v>
      </c>
      <c r="B344" s="24">
        <v>43910</v>
      </c>
      <c r="C344" s="24">
        <v>45107</v>
      </c>
      <c r="D344" s="25">
        <v>0.17201559324596358</v>
      </c>
      <c r="E344" s="32">
        <v>4</v>
      </c>
    </row>
    <row r="345" spans="1:6" x14ac:dyDescent="0.25">
      <c r="A345" s="23" t="s">
        <v>38</v>
      </c>
      <c r="B345" s="24">
        <v>43910</v>
      </c>
      <c r="C345" s="24">
        <v>45077</v>
      </c>
      <c r="D345" s="25">
        <v>0.17340416066301764</v>
      </c>
      <c r="E345" s="32">
        <v>4</v>
      </c>
    </row>
    <row r="346" spans="1:6" x14ac:dyDescent="0.25">
      <c r="A346" s="23" t="s">
        <v>39</v>
      </c>
      <c r="B346" s="24">
        <v>43910</v>
      </c>
      <c r="C346" s="24">
        <v>45044</v>
      </c>
      <c r="D346" s="25">
        <v>0.17411940073386972</v>
      </c>
      <c r="E346" s="32">
        <v>4</v>
      </c>
    </row>
    <row r="347" spans="1:6" x14ac:dyDescent="0.25">
      <c r="A347" s="23" t="s">
        <v>40</v>
      </c>
      <c r="B347" s="24">
        <v>43910</v>
      </c>
      <c r="C347" s="24">
        <v>45016</v>
      </c>
      <c r="D347" s="25">
        <v>0.17535693881362138</v>
      </c>
      <c r="E347" s="32">
        <v>4</v>
      </c>
    </row>
    <row r="349" spans="1:6" x14ac:dyDescent="0.25">
      <c r="A349" s="102" t="s">
        <v>162</v>
      </c>
      <c r="B349" s="103"/>
      <c r="C349" s="103"/>
      <c r="D349" s="103"/>
      <c r="E349" s="103"/>
    </row>
    <row r="350" spans="1:6" x14ac:dyDescent="0.25">
      <c r="A350" s="1" t="s">
        <v>2</v>
      </c>
      <c r="B350" s="2"/>
      <c r="C350" s="107" t="s">
        <v>3</v>
      </c>
      <c r="D350" s="107" t="s">
        <v>4</v>
      </c>
      <c r="E350" s="107"/>
    </row>
    <row r="351" spans="1:6" x14ac:dyDescent="0.25">
      <c r="A351" s="3" t="s">
        <v>5</v>
      </c>
      <c r="B351" s="4"/>
      <c r="C351" s="108"/>
      <c r="D351" s="108"/>
      <c r="E351" s="108"/>
    </row>
    <row r="352" spans="1:6" x14ac:dyDescent="0.25">
      <c r="A352" s="6" t="s">
        <v>6</v>
      </c>
      <c r="B352" s="7"/>
      <c r="C352" s="109"/>
      <c r="D352" s="109"/>
      <c r="E352" s="109"/>
    </row>
    <row r="353" spans="1:7" x14ac:dyDescent="0.25">
      <c r="A353" s="8" t="s">
        <v>7</v>
      </c>
      <c r="B353" s="9" t="s">
        <v>8</v>
      </c>
      <c r="C353" s="10"/>
      <c r="D353" s="11"/>
      <c r="E353" s="11"/>
    </row>
    <row r="354" spans="1:7" x14ac:dyDescent="0.25">
      <c r="A354" s="12"/>
      <c r="B354" s="13" t="s">
        <v>9</v>
      </c>
      <c r="C354" s="14"/>
      <c r="D354" s="15"/>
      <c r="E354" s="15"/>
    </row>
    <row r="355" spans="1:7" x14ac:dyDescent="0.25">
      <c r="A355" s="8" t="s">
        <v>10</v>
      </c>
      <c r="B355" s="16" t="s">
        <v>11</v>
      </c>
      <c r="C355" s="17" t="s">
        <v>466</v>
      </c>
      <c r="D355" s="18" t="s">
        <v>153</v>
      </c>
      <c r="E355" s="17" t="s">
        <v>14</v>
      </c>
    </row>
    <row r="356" spans="1:7" x14ac:dyDescent="0.25">
      <c r="A356" s="19"/>
      <c r="B356" s="20" t="s">
        <v>15</v>
      </c>
      <c r="C356" s="21">
        <v>-0.62450243594664312</v>
      </c>
      <c r="D356" s="21">
        <v>-0.24124540255970417</v>
      </c>
      <c r="E356" s="22"/>
    </row>
    <row r="357" spans="1:7" x14ac:dyDescent="0.25">
      <c r="A357" s="8" t="s">
        <v>16</v>
      </c>
      <c r="B357" s="16" t="s">
        <v>11</v>
      </c>
      <c r="C357" s="17" t="s">
        <v>154</v>
      </c>
      <c r="D357" s="17" t="s">
        <v>155</v>
      </c>
      <c r="E357" s="17" t="s">
        <v>14</v>
      </c>
    </row>
    <row r="358" spans="1:7" x14ac:dyDescent="0.25">
      <c r="A358" s="19"/>
      <c r="B358" s="20" t="s">
        <v>15</v>
      </c>
      <c r="C358" s="21">
        <v>-0.16338537083643567</v>
      </c>
      <c r="D358" s="21">
        <v>-5.4926864259024044E-2</v>
      </c>
      <c r="E358" s="22"/>
    </row>
    <row r="359" spans="1:7" x14ac:dyDescent="0.25">
      <c r="A359" s="8" t="s">
        <v>19</v>
      </c>
      <c r="B359" s="16" t="s">
        <v>11</v>
      </c>
      <c r="C359" s="17" t="s">
        <v>472</v>
      </c>
      <c r="D359" s="17" t="s">
        <v>361</v>
      </c>
      <c r="E359" s="17" t="s">
        <v>14</v>
      </c>
      <c r="F359" s="33">
        <f>(9700-9830)/9830</f>
        <v>-1.3224821973550356E-2</v>
      </c>
      <c r="G359" s="33">
        <f>(10220-10260)/10260</f>
        <v>-3.8986354775828458E-3</v>
      </c>
    </row>
    <row r="360" spans="1:7" x14ac:dyDescent="0.25">
      <c r="A360" s="19"/>
      <c r="B360" s="20" t="s">
        <v>15</v>
      </c>
      <c r="C360" s="21">
        <v>-3.0463421916990252E-2</v>
      </c>
      <c r="D360" s="21">
        <v>7.343692287589576E-3</v>
      </c>
      <c r="E360" s="22"/>
    </row>
    <row r="361" spans="1:7" x14ac:dyDescent="0.25">
      <c r="A361" s="8" t="s">
        <v>22</v>
      </c>
      <c r="B361" s="16" t="s">
        <v>11</v>
      </c>
      <c r="C361" s="17" t="s">
        <v>158</v>
      </c>
      <c r="D361" s="17" t="s">
        <v>362</v>
      </c>
      <c r="E361" s="17" t="s">
        <v>14</v>
      </c>
    </row>
    <row r="362" spans="1:7" x14ac:dyDescent="0.25">
      <c r="A362" s="19"/>
      <c r="B362" s="20" t="s">
        <v>15</v>
      </c>
      <c r="C362" s="21">
        <v>0.22688072543591775</v>
      </c>
      <c r="D362" s="21">
        <v>4.9716160016590738E-2</v>
      </c>
      <c r="E362" s="22"/>
    </row>
    <row r="363" spans="1:7" x14ac:dyDescent="0.25">
      <c r="A363" s="5" t="s">
        <v>25</v>
      </c>
    </row>
    <row r="364" spans="1:7" x14ac:dyDescent="0.25">
      <c r="A364" s="5" t="s">
        <v>26</v>
      </c>
    </row>
    <row r="365" spans="1:7" x14ac:dyDescent="0.25">
      <c r="A365" s="5" t="s">
        <v>49</v>
      </c>
    </row>
    <row r="366" spans="1:7" x14ac:dyDescent="0.25">
      <c r="A366" s="5" t="s">
        <v>363</v>
      </c>
    </row>
    <row r="367" spans="1:7" x14ac:dyDescent="0.25">
      <c r="A367" s="5" t="s">
        <v>333</v>
      </c>
    </row>
    <row r="368" spans="1:7" x14ac:dyDescent="0.25">
      <c r="A368" s="5" t="s">
        <v>30</v>
      </c>
    </row>
    <row r="369" spans="1:6" x14ac:dyDescent="0.25">
      <c r="A369" s="91" t="s">
        <v>31</v>
      </c>
      <c r="B369" s="92"/>
      <c r="C369" s="92"/>
      <c r="D369" s="93"/>
      <c r="E369" s="28" t="b">
        <v>1</v>
      </c>
      <c r="F369" s="34" t="s">
        <v>105</v>
      </c>
    </row>
    <row r="370" spans="1:6" x14ac:dyDescent="0.25">
      <c r="A370" s="94" t="s">
        <v>32</v>
      </c>
      <c r="B370" s="94"/>
      <c r="C370" s="94"/>
      <c r="D370" s="94"/>
      <c r="E370" s="94"/>
    </row>
    <row r="371" spans="1:6" x14ac:dyDescent="0.25">
      <c r="A371" s="29" t="s">
        <v>33</v>
      </c>
      <c r="B371" s="29" t="s">
        <v>34</v>
      </c>
      <c r="C371" s="29" t="s">
        <v>35</v>
      </c>
      <c r="D371" s="30" t="s">
        <v>0</v>
      </c>
      <c r="E371" s="30" t="s">
        <v>1</v>
      </c>
    </row>
    <row r="372" spans="1:6" x14ac:dyDescent="0.25">
      <c r="A372" s="31" t="s">
        <v>36</v>
      </c>
      <c r="B372" s="24">
        <v>43308</v>
      </c>
      <c r="C372" s="24">
        <v>45135</v>
      </c>
      <c r="D372" s="25">
        <v>8.2962830897212569E-2</v>
      </c>
      <c r="E372" s="32">
        <v>3</v>
      </c>
    </row>
    <row r="373" spans="1:6" x14ac:dyDescent="0.25">
      <c r="A373" s="31" t="s">
        <v>37</v>
      </c>
      <c r="B373" s="24">
        <v>43280</v>
      </c>
      <c r="C373" s="24">
        <v>45107</v>
      </c>
      <c r="D373" s="25">
        <v>8.2965008275011173E-2</v>
      </c>
      <c r="E373" s="32">
        <v>3</v>
      </c>
    </row>
    <row r="374" spans="1:6" x14ac:dyDescent="0.25">
      <c r="A374" s="23" t="s">
        <v>38</v>
      </c>
      <c r="B374" s="24">
        <v>43245</v>
      </c>
      <c r="C374" s="24">
        <v>45072</v>
      </c>
      <c r="D374" s="25">
        <v>8.3045473648020285E-2</v>
      </c>
      <c r="E374" s="32">
        <v>3</v>
      </c>
    </row>
    <row r="375" spans="1:6" x14ac:dyDescent="0.25">
      <c r="A375" s="23" t="s">
        <v>39</v>
      </c>
      <c r="B375" s="24">
        <v>43217</v>
      </c>
      <c r="C375" s="24">
        <v>45044</v>
      </c>
      <c r="D375" s="25">
        <v>8.3044517901890227E-2</v>
      </c>
      <c r="E375" s="32">
        <v>3</v>
      </c>
    </row>
    <row r="376" spans="1:6" x14ac:dyDescent="0.25">
      <c r="A376" s="23" t="s">
        <v>40</v>
      </c>
      <c r="B376" s="24">
        <v>43182</v>
      </c>
      <c r="C376" s="24">
        <v>45016</v>
      </c>
      <c r="D376" s="25">
        <v>8.3078185115603206E-2</v>
      </c>
      <c r="E376" s="32">
        <v>3</v>
      </c>
    </row>
    <row r="378" spans="1:6" x14ac:dyDescent="0.25">
      <c r="A378" s="102" t="s">
        <v>171</v>
      </c>
      <c r="B378" s="103"/>
      <c r="C378" s="103"/>
      <c r="D378" s="103"/>
      <c r="E378" s="103"/>
    </row>
    <row r="379" spans="1:6" x14ac:dyDescent="0.25">
      <c r="A379" s="1" t="s">
        <v>2</v>
      </c>
      <c r="B379" s="2"/>
      <c r="C379" s="107" t="s">
        <v>3</v>
      </c>
      <c r="D379" s="107" t="s">
        <v>4</v>
      </c>
      <c r="E379" s="107"/>
    </row>
    <row r="380" spans="1:6" x14ac:dyDescent="0.25">
      <c r="A380" s="3" t="s">
        <v>5</v>
      </c>
      <c r="B380" s="4"/>
      <c r="C380" s="108"/>
      <c r="D380" s="108"/>
      <c r="E380" s="108"/>
    </row>
    <row r="381" spans="1:6" x14ac:dyDescent="0.25">
      <c r="A381" s="6" t="s">
        <v>6</v>
      </c>
      <c r="B381" s="7"/>
      <c r="C381" s="109"/>
      <c r="D381" s="109"/>
      <c r="E381" s="109"/>
    </row>
    <row r="382" spans="1:6" x14ac:dyDescent="0.25">
      <c r="A382" s="8" t="s">
        <v>7</v>
      </c>
      <c r="B382" s="9" t="s">
        <v>8</v>
      </c>
      <c r="C382" s="10"/>
      <c r="D382" s="11"/>
      <c r="E382" s="11"/>
    </row>
    <row r="383" spans="1:6" x14ac:dyDescent="0.25">
      <c r="A383" s="12"/>
      <c r="B383" s="13" t="s">
        <v>9</v>
      </c>
      <c r="C383" s="14"/>
      <c r="D383" s="15"/>
      <c r="E383" s="15"/>
    </row>
    <row r="384" spans="1:6" x14ac:dyDescent="0.25">
      <c r="A384" s="8" t="s">
        <v>10</v>
      </c>
      <c r="B384" s="16" t="s">
        <v>11</v>
      </c>
      <c r="C384" s="17" t="s">
        <v>438</v>
      </c>
      <c r="D384" s="18" t="s">
        <v>164</v>
      </c>
      <c r="E384" s="17" t="s">
        <v>14</v>
      </c>
    </row>
    <row r="385" spans="1:7" x14ac:dyDescent="0.25">
      <c r="A385" s="19"/>
      <c r="B385" s="20" t="s">
        <v>15</v>
      </c>
      <c r="C385" s="21">
        <v>-0.76157798883434225</v>
      </c>
      <c r="D385" s="21">
        <v>-0.3538879820346934</v>
      </c>
      <c r="E385" s="22"/>
    </row>
    <row r="386" spans="1:7" x14ac:dyDescent="0.25">
      <c r="A386" s="8" t="s">
        <v>16</v>
      </c>
      <c r="B386" s="16" t="s">
        <v>11</v>
      </c>
      <c r="C386" s="17" t="s">
        <v>165</v>
      </c>
      <c r="D386" s="17" t="s">
        <v>166</v>
      </c>
      <c r="E386" s="17" t="s">
        <v>14</v>
      </c>
    </row>
    <row r="387" spans="1:7" x14ac:dyDescent="0.25">
      <c r="A387" s="19"/>
      <c r="B387" s="20" t="s">
        <v>15</v>
      </c>
      <c r="C387" s="21">
        <v>-0.25788074385122972</v>
      </c>
      <c r="D387" s="21">
        <v>-0.1037057625357376</v>
      </c>
      <c r="E387" s="22"/>
    </row>
    <row r="388" spans="1:7" x14ac:dyDescent="0.25">
      <c r="A388" s="8" t="s">
        <v>19</v>
      </c>
      <c r="B388" s="16" t="s">
        <v>11</v>
      </c>
      <c r="C388" s="17" t="s">
        <v>352</v>
      </c>
      <c r="D388" s="17" t="s">
        <v>364</v>
      </c>
      <c r="E388" s="17" t="s">
        <v>14</v>
      </c>
      <c r="F388" s="33">
        <f>(10030-10210)/10210</f>
        <v>-1.762977473065622E-2</v>
      </c>
      <c r="G388" s="33">
        <f>(11030-11060)/11060</f>
        <v>-2.7124773960216998E-3</v>
      </c>
    </row>
    <row r="389" spans="1:7" x14ac:dyDescent="0.25">
      <c r="A389" s="19"/>
      <c r="B389" s="20" t="s">
        <v>15</v>
      </c>
      <c r="C389" s="21">
        <v>3.0709656513285832E-3</v>
      </c>
      <c r="D389" s="21">
        <v>3.3266637895635665E-2</v>
      </c>
      <c r="E389" s="22"/>
    </row>
    <row r="390" spans="1:7" x14ac:dyDescent="0.25">
      <c r="A390" s="8" t="s">
        <v>22</v>
      </c>
      <c r="B390" s="16" t="s">
        <v>11</v>
      </c>
      <c r="C390" s="17" t="s">
        <v>169</v>
      </c>
      <c r="D390" s="17" t="s">
        <v>365</v>
      </c>
      <c r="E390" s="17" t="s">
        <v>14</v>
      </c>
    </row>
    <row r="391" spans="1:7" x14ac:dyDescent="0.25">
      <c r="A391" s="19"/>
      <c r="B391" s="20" t="s">
        <v>15</v>
      </c>
      <c r="C391" s="21">
        <v>0.46172516556291399</v>
      </c>
      <c r="D391" s="21">
        <v>0.14466023392912475</v>
      </c>
      <c r="E391" s="22"/>
    </row>
    <row r="392" spans="1:7" x14ac:dyDescent="0.25">
      <c r="A392" s="5" t="s">
        <v>25</v>
      </c>
    </row>
    <row r="393" spans="1:7" x14ac:dyDescent="0.25">
      <c r="A393" s="5" t="s">
        <v>26</v>
      </c>
    </row>
    <row r="394" spans="1:7" x14ac:dyDescent="0.25">
      <c r="A394" s="5" t="s">
        <v>49</v>
      </c>
    </row>
    <row r="395" spans="1:7" x14ac:dyDescent="0.25">
      <c r="A395" s="5" t="s">
        <v>366</v>
      </c>
    </row>
    <row r="396" spans="1:7" x14ac:dyDescent="0.25">
      <c r="A396" s="5" t="s">
        <v>333</v>
      </c>
    </row>
    <row r="397" spans="1:7" x14ac:dyDescent="0.25">
      <c r="A397" s="5" t="s">
        <v>51</v>
      </c>
    </row>
    <row r="398" spans="1:7" x14ac:dyDescent="0.25">
      <c r="A398" s="91" t="s">
        <v>31</v>
      </c>
      <c r="B398" s="92"/>
      <c r="C398" s="92"/>
      <c r="D398" s="93"/>
      <c r="E398" s="28" t="b">
        <v>1</v>
      </c>
      <c r="F398" s="34" t="s">
        <v>105</v>
      </c>
    </row>
    <row r="399" spans="1:7" x14ac:dyDescent="0.25">
      <c r="A399" s="94" t="s">
        <v>32</v>
      </c>
      <c r="B399" s="94"/>
      <c r="C399" s="94"/>
      <c r="D399" s="94"/>
      <c r="E399" s="94"/>
    </row>
    <row r="400" spans="1:7" x14ac:dyDescent="0.25">
      <c r="A400" s="29" t="s">
        <v>33</v>
      </c>
      <c r="B400" s="29" t="s">
        <v>34</v>
      </c>
      <c r="C400" s="29" t="s">
        <v>35</v>
      </c>
      <c r="D400" s="30" t="s">
        <v>0</v>
      </c>
      <c r="E400" s="30" t="s">
        <v>1</v>
      </c>
    </row>
    <row r="401" spans="1:5" x14ac:dyDescent="0.25">
      <c r="A401" s="31" t="s">
        <v>36</v>
      </c>
      <c r="B401" s="24">
        <v>43305</v>
      </c>
      <c r="C401" s="24">
        <v>45132</v>
      </c>
      <c r="D401" s="25">
        <v>0.15312837145075886</v>
      </c>
      <c r="E401" s="32">
        <v>4</v>
      </c>
    </row>
    <row r="402" spans="1:5" x14ac:dyDescent="0.25">
      <c r="A402" s="31" t="s">
        <v>37</v>
      </c>
      <c r="B402" s="24">
        <v>43277</v>
      </c>
      <c r="C402" s="24">
        <v>45104</v>
      </c>
      <c r="D402" s="25">
        <v>0.15292065591531764</v>
      </c>
      <c r="E402" s="32">
        <v>4</v>
      </c>
    </row>
    <row r="403" spans="1:5" x14ac:dyDescent="0.25">
      <c r="A403" s="23" t="s">
        <v>38</v>
      </c>
      <c r="B403" s="24">
        <v>43249</v>
      </c>
      <c r="C403" s="24">
        <v>45076</v>
      </c>
      <c r="D403" s="25">
        <v>0.15290059356953334</v>
      </c>
      <c r="E403" s="32">
        <v>4</v>
      </c>
    </row>
    <row r="404" spans="1:5" x14ac:dyDescent="0.25">
      <c r="A404" s="23" t="s">
        <v>39</v>
      </c>
      <c r="B404" s="24">
        <v>43214</v>
      </c>
      <c r="C404" s="24">
        <v>45041</v>
      </c>
      <c r="D404" s="25">
        <v>0.15332848301638641</v>
      </c>
      <c r="E404" s="32">
        <v>4</v>
      </c>
    </row>
    <row r="405" spans="1:5" x14ac:dyDescent="0.25">
      <c r="A405" s="23" t="s">
        <v>40</v>
      </c>
      <c r="B405" s="24">
        <v>43186</v>
      </c>
      <c r="C405" s="24">
        <v>45013</v>
      </c>
      <c r="D405" s="25">
        <v>0.15322476428801929</v>
      </c>
      <c r="E405" s="32">
        <v>4</v>
      </c>
    </row>
    <row r="407" spans="1:5" x14ac:dyDescent="0.25">
      <c r="A407" s="102" t="s">
        <v>180</v>
      </c>
      <c r="B407" s="103"/>
      <c r="C407" s="103"/>
      <c r="D407" s="103"/>
      <c r="E407" s="103"/>
    </row>
    <row r="408" spans="1:5" x14ac:dyDescent="0.25">
      <c r="A408" s="1" t="s">
        <v>2</v>
      </c>
      <c r="B408" s="2"/>
      <c r="C408" s="107" t="s">
        <v>3</v>
      </c>
      <c r="D408" s="107" t="s">
        <v>4</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8</v>
      </c>
      <c r="C411" s="10"/>
      <c r="D411" s="11"/>
      <c r="E411" s="11"/>
    </row>
    <row r="412" spans="1:5" x14ac:dyDescent="0.25">
      <c r="A412" s="12"/>
      <c r="B412" s="13" t="s">
        <v>9</v>
      </c>
      <c r="C412" s="14"/>
      <c r="D412" s="15"/>
      <c r="E412" s="15"/>
    </row>
    <row r="413" spans="1:5" x14ac:dyDescent="0.25">
      <c r="A413" s="8" t="s">
        <v>10</v>
      </c>
      <c r="B413" s="16" t="s">
        <v>11</v>
      </c>
      <c r="C413" s="17" t="s">
        <v>367</v>
      </c>
      <c r="D413" s="18" t="s">
        <v>173</v>
      </c>
      <c r="E413" s="17" t="s">
        <v>14</v>
      </c>
    </row>
    <row r="414" spans="1:5" x14ac:dyDescent="0.25">
      <c r="A414" s="19"/>
      <c r="B414" s="20" t="s">
        <v>15</v>
      </c>
      <c r="C414" s="21">
        <v>-0.74408191745790397</v>
      </c>
      <c r="D414" s="21">
        <v>-0.33725835226268719</v>
      </c>
      <c r="E414" s="22"/>
    </row>
    <row r="415" spans="1:5" x14ac:dyDescent="0.25">
      <c r="A415" s="8" t="s">
        <v>16</v>
      </c>
      <c r="B415" s="16" t="s">
        <v>11</v>
      </c>
      <c r="C415" s="17" t="s">
        <v>80</v>
      </c>
      <c r="D415" s="17" t="s">
        <v>67</v>
      </c>
      <c r="E415" s="17" t="s">
        <v>14</v>
      </c>
    </row>
    <row r="416" spans="1:5" x14ac:dyDescent="0.25">
      <c r="A416" s="19"/>
      <c r="B416" s="20" t="s">
        <v>15</v>
      </c>
      <c r="C416" s="21">
        <v>-0.245335006663705</v>
      </c>
      <c r="D416" s="21">
        <v>-9.3654023087861415E-2</v>
      </c>
      <c r="E416" s="22"/>
    </row>
    <row r="417" spans="1:7" x14ac:dyDescent="0.25">
      <c r="A417" s="8" t="s">
        <v>19</v>
      </c>
      <c r="B417" s="16" t="s">
        <v>11</v>
      </c>
      <c r="C417" s="17" t="s">
        <v>121</v>
      </c>
      <c r="D417" s="17" t="s">
        <v>369</v>
      </c>
      <c r="E417" s="17" t="s">
        <v>14</v>
      </c>
      <c r="F417" s="33">
        <f>(10130-10290)/10290</f>
        <v>-1.5549076773566569E-2</v>
      </c>
      <c r="G417" s="33">
        <f>(11120-11180)/11180</f>
        <v>-5.3667262969588547E-3</v>
      </c>
    </row>
    <row r="418" spans="1:7" x14ac:dyDescent="0.25">
      <c r="A418" s="19"/>
      <c r="B418" s="20" t="s">
        <v>15</v>
      </c>
      <c r="C418" s="21">
        <v>1.3404978736645257E-2</v>
      </c>
      <c r="D418" s="21">
        <v>3.6142337957007165E-2</v>
      </c>
      <c r="E418" s="22"/>
    </row>
    <row r="419" spans="1:7" x14ac:dyDescent="0.25">
      <c r="A419" s="8" t="s">
        <v>22</v>
      </c>
      <c r="B419" s="16" t="s">
        <v>11</v>
      </c>
      <c r="C419" s="17" t="s">
        <v>176</v>
      </c>
      <c r="D419" s="17" t="s">
        <v>111</v>
      </c>
      <c r="E419" s="17" t="s">
        <v>14</v>
      </c>
    </row>
    <row r="420" spans="1:7" x14ac:dyDescent="0.25">
      <c r="A420" s="19"/>
      <c r="B420" s="20" t="s">
        <v>15</v>
      </c>
      <c r="C420" s="21">
        <v>0.44704777872965362</v>
      </c>
      <c r="D420" s="21">
        <v>0.14538954911026725</v>
      </c>
      <c r="E420" s="22"/>
    </row>
    <row r="421" spans="1:7" x14ac:dyDescent="0.25">
      <c r="A421" s="5" t="s">
        <v>25</v>
      </c>
    </row>
    <row r="422" spans="1:7" x14ac:dyDescent="0.25">
      <c r="A422" s="5" t="s">
        <v>26</v>
      </c>
    </row>
    <row r="423" spans="1:7" x14ac:dyDescent="0.25">
      <c r="A423" s="5" t="s">
        <v>49</v>
      </c>
    </row>
    <row r="424" spans="1:7" x14ac:dyDescent="0.25">
      <c r="A424" s="5" t="s">
        <v>233</v>
      </c>
    </row>
    <row r="425" spans="1:7" x14ac:dyDescent="0.25">
      <c r="A425" s="5" t="s">
        <v>333</v>
      </c>
    </row>
    <row r="426" spans="1:7" x14ac:dyDescent="0.25">
      <c r="A426" s="5" t="s">
        <v>51</v>
      </c>
    </row>
    <row r="427" spans="1:7" x14ac:dyDescent="0.25">
      <c r="A427" s="91" t="s">
        <v>31</v>
      </c>
      <c r="B427" s="92"/>
      <c r="C427" s="92"/>
      <c r="D427" s="93"/>
      <c r="E427" s="28" t="b">
        <v>1</v>
      </c>
      <c r="F427" s="34" t="s">
        <v>105</v>
      </c>
    </row>
    <row r="428" spans="1:7" x14ac:dyDescent="0.25">
      <c r="A428" s="94" t="s">
        <v>32</v>
      </c>
      <c r="B428" s="94"/>
      <c r="C428" s="94"/>
      <c r="D428" s="94"/>
      <c r="E428" s="94"/>
    </row>
    <row r="429" spans="1:7" x14ac:dyDescent="0.25">
      <c r="A429" s="29" t="s">
        <v>33</v>
      </c>
      <c r="B429" s="29" t="s">
        <v>34</v>
      </c>
      <c r="C429" s="29" t="s">
        <v>35</v>
      </c>
      <c r="D429" s="30" t="s">
        <v>0</v>
      </c>
      <c r="E429" s="30" t="s">
        <v>1</v>
      </c>
    </row>
    <row r="430" spans="1:7" x14ac:dyDescent="0.25">
      <c r="A430" s="31" t="s">
        <v>36</v>
      </c>
      <c r="B430" s="24">
        <v>43305</v>
      </c>
      <c r="C430" s="24">
        <v>45132</v>
      </c>
      <c r="D430" s="25">
        <v>0.14569091792394684</v>
      </c>
      <c r="E430" s="32">
        <v>4</v>
      </c>
    </row>
    <row r="431" spans="1:7" x14ac:dyDescent="0.25">
      <c r="A431" s="31" t="s">
        <v>37</v>
      </c>
      <c r="B431" s="24">
        <v>43277</v>
      </c>
      <c r="C431" s="24">
        <v>45104</v>
      </c>
      <c r="D431" s="25">
        <v>0.1455951054433666</v>
      </c>
      <c r="E431" s="32">
        <v>4</v>
      </c>
    </row>
    <row r="432" spans="1:7" x14ac:dyDescent="0.25">
      <c r="A432" s="23" t="s">
        <v>38</v>
      </c>
      <c r="B432" s="24">
        <v>43249</v>
      </c>
      <c r="C432" s="24">
        <v>45076</v>
      </c>
      <c r="D432" s="25">
        <v>0.14561114866984035</v>
      </c>
      <c r="E432" s="32">
        <v>4</v>
      </c>
    </row>
    <row r="433" spans="1:7" x14ac:dyDescent="0.25">
      <c r="A433" s="23" t="s">
        <v>39</v>
      </c>
      <c r="B433" s="24">
        <v>43214</v>
      </c>
      <c r="C433" s="24">
        <v>45041</v>
      </c>
      <c r="D433" s="25">
        <v>0.14606734896282564</v>
      </c>
      <c r="E433" s="32">
        <v>4</v>
      </c>
    </row>
    <row r="434" spans="1:7" x14ac:dyDescent="0.25">
      <c r="A434" s="23" t="s">
        <v>40</v>
      </c>
      <c r="B434" s="24">
        <v>43186</v>
      </c>
      <c r="C434" s="24">
        <v>45013</v>
      </c>
      <c r="D434" s="25">
        <v>0.14597821517035178</v>
      </c>
      <c r="E434" s="32">
        <v>4</v>
      </c>
    </row>
    <row r="436" spans="1:7" x14ac:dyDescent="0.25">
      <c r="A436" s="102" t="s">
        <v>189</v>
      </c>
      <c r="B436" s="103"/>
      <c r="C436" s="103"/>
      <c r="D436" s="103"/>
      <c r="E436" s="103"/>
    </row>
    <row r="437" spans="1:7" x14ac:dyDescent="0.25">
      <c r="A437" s="1" t="s">
        <v>128</v>
      </c>
      <c r="B437" s="2"/>
      <c r="C437" s="107" t="s">
        <v>3</v>
      </c>
      <c r="D437" s="107" t="s">
        <v>129</v>
      </c>
      <c r="E437" s="107"/>
    </row>
    <row r="438" spans="1:7" x14ac:dyDescent="0.25">
      <c r="A438" s="3" t="s">
        <v>5</v>
      </c>
      <c r="B438" s="4"/>
      <c r="C438" s="108"/>
      <c r="D438" s="108"/>
      <c r="E438" s="108"/>
    </row>
    <row r="439" spans="1:7" x14ac:dyDescent="0.25">
      <c r="A439" s="6" t="s">
        <v>6</v>
      </c>
      <c r="B439" s="7"/>
      <c r="C439" s="109"/>
      <c r="D439" s="109"/>
      <c r="E439" s="109"/>
    </row>
    <row r="440" spans="1:7" x14ac:dyDescent="0.25">
      <c r="A440" s="8" t="s">
        <v>7</v>
      </c>
      <c r="B440" s="9" t="s">
        <v>130</v>
      </c>
      <c r="C440" s="10"/>
      <c r="D440" s="11"/>
      <c r="E440" s="11"/>
    </row>
    <row r="441" spans="1:7" x14ac:dyDescent="0.25">
      <c r="A441" s="12"/>
      <c r="B441" s="13" t="s">
        <v>9</v>
      </c>
      <c r="C441" s="14"/>
      <c r="D441" s="15"/>
      <c r="E441" s="15"/>
    </row>
    <row r="442" spans="1:7" x14ac:dyDescent="0.25">
      <c r="A442" s="8" t="s">
        <v>10</v>
      </c>
      <c r="B442" s="16" t="s">
        <v>11</v>
      </c>
      <c r="C442" s="17" t="s">
        <v>440</v>
      </c>
      <c r="D442" s="18" t="s">
        <v>182</v>
      </c>
      <c r="E442" s="17" t="s">
        <v>14</v>
      </c>
    </row>
    <row r="443" spans="1:7" x14ac:dyDescent="0.25">
      <c r="A443" s="19"/>
      <c r="B443" s="20" t="s">
        <v>15</v>
      </c>
      <c r="C443" s="21">
        <v>-0.50686999529451093</v>
      </c>
      <c r="D443" s="21">
        <v>-0.24128637047814627</v>
      </c>
      <c r="E443" s="22"/>
    </row>
    <row r="444" spans="1:7" x14ac:dyDescent="0.25">
      <c r="A444" s="8" t="s">
        <v>16</v>
      </c>
      <c r="B444" s="16" t="s">
        <v>11</v>
      </c>
      <c r="C444" s="17" t="s">
        <v>145</v>
      </c>
      <c r="D444" s="17" t="s">
        <v>183</v>
      </c>
      <c r="E444" s="17" t="s">
        <v>14</v>
      </c>
    </row>
    <row r="445" spans="1:7" x14ac:dyDescent="0.25">
      <c r="A445" s="19"/>
      <c r="B445" s="20" t="s">
        <v>15</v>
      </c>
      <c r="C445" s="21">
        <v>-0.18910846568725681</v>
      </c>
      <c r="D445" s="21">
        <v>-0.12340681636825479</v>
      </c>
      <c r="E445" s="22"/>
    </row>
    <row r="446" spans="1:7" x14ac:dyDescent="0.25">
      <c r="A446" s="8" t="s">
        <v>19</v>
      </c>
      <c r="B446" s="16" t="s">
        <v>11</v>
      </c>
      <c r="C446" s="17" t="s">
        <v>467</v>
      </c>
      <c r="D446" s="17" t="s">
        <v>360</v>
      </c>
      <c r="E446" s="17" t="s">
        <v>14</v>
      </c>
      <c r="F446" s="33">
        <f>(9300-9490)/9490</f>
        <v>-2.0021074815595362E-2</v>
      </c>
      <c r="G446" s="33">
        <f>(9790-9900)/9900</f>
        <v>-1.1111111111111112E-2</v>
      </c>
    </row>
    <row r="447" spans="1:7" x14ac:dyDescent="0.25">
      <c r="A447" s="19"/>
      <c r="B447" s="20" t="s">
        <v>15</v>
      </c>
      <c r="C447" s="21">
        <v>-6.9770455873757964E-2</v>
      </c>
      <c r="D447" s="21">
        <v>-1.0739212985060309E-2</v>
      </c>
      <c r="E447" s="22"/>
    </row>
    <row r="448" spans="1:7" x14ac:dyDescent="0.25">
      <c r="A448" s="8" t="s">
        <v>22</v>
      </c>
      <c r="B448" s="16" t="s">
        <v>11</v>
      </c>
      <c r="C448" s="17" t="s">
        <v>186</v>
      </c>
      <c r="D448" s="17" t="s">
        <v>187</v>
      </c>
      <c r="E448" s="17" t="s">
        <v>14</v>
      </c>
    </row>
    <row r="449" spans="1:6" x14ac:dyDescent="0.25">
      <c r="A449" s="19"/>
      <c r="B449" s="20" t="s">
        <v>15</v>
      </c>
      <c r="C449" s="21">
        <v>0.13534558449906609</v>
      </c>
      <c r="D449" s="21">
        <v>7.8925779700995236E-2</v>
      </c>
      <c r="E449" s="22"/>
    </row>
    <row r="450" spans="1:6" x14ac:dyDescent="0.25">
      <c r="A450" s="5" t="s">
        <v>25</v>
      </c>
    </row>
    <row r="451" spans="1:6" x14ac:dyDescent="0.25">
      <c r="A451" s="5" t="s">
        <v>26</v>
      </c>
    </row>
    <row r="452" spans="1:6" x14ac:dyDescent="0.25">
      <c r="A452" s="5" t="s">
        <v>138</v>
      </c>
    </row>
    <row r="453" spans="1:6" x14ac:dyDescent="0.25">
      <c r="A453" s="5" t="s">
        <v>488</v>
      </c>
    </row>
    <row r="454" spans="1:6" x14ac:dyDescent="0.25">
      <c r="A454" s="5" t="s">
        <v>140</v>
      </c>
    </row>
    <row r="455" spans="1:6" x14ac:dyDescent="0.25">
      <c r="A455" s="5" t="s">
        <v>51</v>
      </c>
    </row>
    <row r="456" spans="1:6" x14ac:dyDescent="0.25">
      <c r="A456" s="91" t="s">
        <v>31</v>
      </c>
      <c r="B456" s="92"/>
      <c r="C456" s="92"/>
      <c r="D456" s="93"/>
      <c r="E456" s="28" t="b">
        <v>1</v>
      </c>
      <c r="F456" s="34" t="s">
        <v>105</v>
      </c>
    </row>
    <row r="457" spans="1:6" x14ac:dyDescent="0.25">
      <c r="A457" s="94" t="s">
        <v>32</v>
      </c>
      <c r="B457" s="94"/>
      <c r="C457" s="94"/>
      <c r="D457" s="94"/>
      <c r="E457" s="94"/>
    </row>
    <row r="458" spans="1:6" x14ac:dyDescent="0.25">
      <c r="A458" s="29" t="s">
        <v>33</v>
      </c>
      <c r="B458" s="29" t="s">
        <v>34</v>
      </c>
      <c r="C458" s="29" t="s">
        <v>35</v>
      </c>
      <c r="D458" s="30" t="s">
        <v>0</v>
      </c>
      <c r="E458" s="30" t="s">
        <v>1</v>
      </c>
    </row>
    <row r="459" spans="1:6" x14ac:dyDescent="0.25">
      <c r="A459" s="31" t="s">
        <v>36</v>
      </c>
      <c r="B459" s="24">
        <v>43312</v>
      </c>
      <c r="C459" s="24">
        <v>45132</v>
      </c>
      <c r="D459" s="25">
        <v>8.2000404473365124E-2</v>
      </c>
      <c r="E459" s="32">
        <v>3</v>
      </c>
    </row>
    <row r="460" spans="1:6" x14ac:dyDescent="0.25">
      <c r="A460" s="31" t="s">
        <v>37</v>
      </c>
      <c r="B460" s="24">
        <v>43284</v>
      </c>
      <c r="C460" s="24">
        <v>45104</v>
      </c>
      <c r="D460" s="25">
        <v>8.1936895754601724E-2</v>
      </c>
      <c r="E460" s="32">
        <v>3</v>
      </c>
    </row>
    <row r="461" spans="1:6" x14ac:dyDescent="0.25">
      <c r="A461" s="23" t="s">
        <v>38</v>
      </c>
      <c r="B461" s="24">
        <v>43256</v>
      </c>
      <c r="C461" s="24">
        <v>45076</v>
      </c>
      <c r="D461" s="25">
        <v>8.2022763323698886E-2</v>
      </c>
      <c r="E461" s="32">
        <v>3</v>
      </c>
    </row>
    <row r="462" spans="1:6" x14ac:dyDescent="0.25">
      <c r="A462" s="23" t="s">
        <v>39</v>
      </c>
      <c r="B462" s="24">
        <v>43214</v>
      </c>
      <c r="C462" s="24">
        <v>45034</v>
      </c>
      <c r="D462" s="25">
        <v>8.2177010136877018E-2</v>
      </c>
      <c r="E462" s="32">
        <v>3</v>
      </c>
    </row>
    <row r="463" spans="1:6" x14ac:dyDescent="0.25">
      <c r="A463" s="23" t="s">
        <v>40</v>
      </c>
      <c r="B463" s="24">
        <v>43186</v>
      </c>
      <c r="C463" s="24">
        <v>45006</v>
      </c>
      <c r="D463" s="25">
        <v>8.2236501630957443E-2</v>
      </c>
      <c r="E463" s="32">
        <v>3</v>
      </c>
    </row>
    <row r="465" spans="1:7" x14ac:dyDescent="0.25">
      <c r="A465" s="102" t="s">
        <v>200</v>
      </c>
      <c r="B465" s="103"/>
      <c r="C465" s="103"/>
      <c r="D465" s="103"/>
      <c r="E465" s="103"/>
    </row>
    <row r="466" spans="1:7" x14ac:dyDescent="0.25">
      <c r="A466" s="1" t="s">
        <v>74</v>
      </c>
      <c r="B466" s="2"/>
      <c r="C466" s="107" t="s">
        <v>3</v>
      </c>
      <c r="D466" s="107" t="s">
        <v>75</v>
      </c>
      <c r="E466" s="107"/>
    </row>
    <row r="467" spans="1:7" x14ac:dyDescent="0.25">
      <c r="A467" s="3" t="s">
        <v>5</v>
      </c>
      <c r="B467" s="4"/>
      <c r="C467" s="108"/>
      <c r="D467" s="108"/>
      <c r="E467" s="108"/>
    </row>
    <row r="468" spans="1:7" x14ac:dyDescent="0.25">
      <c r="A468" s="6" t="s">
        <v>6</v>
      </c>
      <c r="B468" s="7"/>
      <c r="C468" s="109"/>
      <c r="D468" s="109"/>
      <c r="E468" s="109"/>
    </row>
    <row r="469" spans="1:7" x14ac:dyDescent="0.25">
      <c r="A469" s="8" t="s">
        <v>7</v>
      </c>
      <c r="B469" s="9" t="s">
        <v>76</v>
      </c>
      <c r="C469" s="10"/>
      <c r="D469" s="11"/>
      <c r="E469" s="11"/>
    </row>
    <row r="470" spans="1:7" x14ac:dyDescent="0.25">
      <c r="A470" s="12"/>
      <c r="B470" s="13" t="s">
        <v>9</v>
      </c>
      <c r="C470" s="14"/>
      <c r="D470" s="15"/>
      <c r="E470" s="15"/>
    </row>
    <row r="471" spans="1:7" x14ac:dyDescent="0.25">
      <c r="A471" s="8" t="s">
        <v>10</v>
      </c>
      <c r="B471" s="16" t="s">
        <v>11</v>
      </c>
      <c r="C471" s="17" t="s">
        <v>380</v>
      </c>
      <c r="D471" s="18" t="s">
        <v>372</v>
      </c>
      <c r="E471" s="17" t="s">
        <v>14</v>
      </c>
    </row>
    <row r="472" spans="1:7" x14ac:dyDescent="0.25">
      <c r="A472" s="19"/>
      <c r="B472" s="20" t="s">
        <v>15</v>
      </c>
      <c r="C472" s="21">
        <v>-0.66483026168947634</v>
      </c>
      <c r="D472" s="21">
        <v>-0.21501147705612289</v>
      </c>
      <c r="E472" s="22"/>
    </row>
    <row r="473" spans="1:7" x14ac:dyDescent="0.25">
      <c r="A473" s="8" t="s">
        <v>16</v>
      </c>
      <c r="B473" s="16" t="s">
        <v>11</v>
      </c>
      <c r="C473" s="17" t="s">
        <v>192</v>
      </c>
      <c r="D473" s="17" t="s">
        <v>193</v>
      </c>
      <c r="E473" s="17" t="s">
        <v>14</v>
      </c>
    </row>
    <row r="474" spans="1:7" x14ac:dyDescent="0.25">
      <c r="A474" s="19"/>
      <c r="B474" s="20" t="s">
        <v>15</v>
      </c>
      <c r="C474" s="21">
        <v>-0.2302506228329777</v>
      </c>
      <c r="D474" s="21">
        <v>-4.5361930729109767E-2</v>
      </c>
      <c r="E474" s="22"/>
    </row>
    <row r="475" spans="1:7" x14ac:dyDescent="0.25">
      <c r="A475" s="8" t="s">
        <v>19</v>
      </c>
      <c r="B475" s="16" t="s">
        <v>11</v>
      </c>
      <c r="C475" s="17" t="s">
        <v>470</v>
      </c>
      <c r="D475" s="17" t="s">
        <v>276</v>
      </c>
      <c r="E475" s="17" t="s">
        <v>14</v>
      </c>
      <c r="F475" s="33">
        <f>(9250-9380)/9380</f>
        <v>-1.3859275053304905E-2</v>
      </c>
      <c r="G475" s="33">
        <f>(9770-10060)/10060</f>
        <v>-2.8827037773359841E-2</v>
      </c>
    </row>
    <row r="476" spans="1:7" x14ac:dyDescent="0.25">
      <c r="A476" s="19"/>
      <c r="B476" s="20" t="s">
        <v>15</v>
      </c>
      <c r="C476" s="21">
        <v>-7.473868510790127E-2</v>
      </c>
      <c r="D476" s="21">
        <v>-4.5921781831091968E-3</v>
      </c>
      <c r="E476" s="22"/>
    </row>
    <row r="477" spans="1:7" x14ac:dyDescent="0.25">
      <c r="A477" s="8" t="s">
        <v>22</v>
      </c>
      <c r="B477" s="16" t="s">
        <v>11</v>
      </c>
      <c r="C477" s="17" t="s">
        <v>196</v>
      </c>
      <c r="D477" s="17" t="s">
        <v>489</v>
      </c>
      <c r="E477" s="17" t="s">
        <v>14</v>
      </c>
    </row>
    <row r="478" spans="1:7" x14ac:dyDescent="0.25">
      <c r="A478" s="19"/>
      <c r="B478" s="20" t="s">
        <v>15</v>
      </c>
      <c r="C478" s="21">
        <v>0.13851284703993083</v>
      </c>
      <c r="D478" s="21">
        <v>4.552991214209845E-2</v>
      </c>
      <c r="E478" s="22"/>
    </row>
    <row r="479" spans="1:7" x14ac:dyDescent="0.25">
      <c r="A479" s="5" t="s">
        <v>25</v>
      </c>
    </row>
    <row r="480" spans="1:7" x14ac:dyDescent="0.25">
      <c r="A480" s="5" t="s">
        <v>26</v>
      </c>
    </row>
    <row r="481" spans="1:6" x14ac:dyDescent="0.25">
      <c r="A481" s="5" t="s">
        <v>198</v>
      </c>
    </row>
    <row r="482" spans="1:6" x14ac:dyDescent="0.25">
      <c r="A482" s="5" t="s">
        <v>490</v>
      </c>
    </row>
    <row r="483" spans="1:6" x14ac:dyDescent="0.25">
      <c r="A483" s="5" t="s">
        <v>483</v>
      </c>
    </row>
    <row r="484" spans="1:6" x14ac:dyDescent="0.25">
      <c r="A484" s="5" t="s">
        <v>30</v>
      </c>
    </row>
    <row r="485" spans="1:6" x14ac:dyDescent="0.25">
      <c r="A485" s="91" t="s">
        <v>31</v>
      </c>
      <c r="B485" s="92"/>
      <c r="C485" s="92"/>
      <c r="D485" s="93"/>
      <c r="E485" s="28" t="b">
        <v>1</v>
      </c>
      <c r="F485" s="34" t="s">
        <v>105</v>
      </c>
    </row>
    <row r="486" spans="1:6" x14ac:dyDescent="0.25">
      <c r="A486" s="94" t="s">
        <v>32</v>
      </c>
      <c r="B486" s="94"/>
      <c r="C486" s="94"/>
      <c r="D486" s="94"/>
      <c r="E486" s="94"/>
    </row>
    <row r="487" spans="1:6" x14ac:dyDescent="0.25">
      <c r="A487" s="29" t="s">
        <v>33</v>
      </c>
      <c r="B487" s="29" t="s">
        <v>34</v>
      </c>
      <c r="C487" s="29" t="s">
        <v>35</v>
      </c>
      <c r="D487" s="30" t="s">
        <v>0</v>
      </c>
      <c r="E487" s="30" t="s">
        <v>1</v>
      </c>
    </row>
    <row r="488" spans="1:6" x14ac:dyDescent="0.25">
      <c r="A488" s="31" t="s">
        <v>36</v>
      </c>
      <c r="B488" s="24">
        <v>43305</v>
      </c>
      <c r="C488" s="24">
        <v>45125</v>
      </c>
      <c r="D488" s="25">
        <v>0.10735751424277337</v>
      </c>
      <c r="E488" s="32">
        <v>3</v>
      </c>
    </row>
    <row r="489" spans="1:6" x14ac:dyDescent="0.25">
      <c r="A489" s="31" t="s">
        <v>37</v>
      </c>
      <c r="B489" s="24">
        <v>43277</v>
      </c>
      <c r="C489" s="24">
        <v>45097</v>
      </c>
      <c r="D489" s="25">
        <v>0.10745499889769129</v>
      </c>
      <c r="E489" s="32">
        <v>3</v>
      </c>
    </row>
    <row r="490" spans="1:6" x14ac:dyDescent="0.25">
      <c r="A490" s="23" t="s">
        <v>38</v>
      </c>
      <c r="B490" s="24">
        <v>43249</v>
      </c>
      <c r="C490" s="24">
        <v>45069</v>
      </c>
      <c r="D490" s="25">
        <v>0.10751680506266477</v>
      </c>
      <c r="E490" s="32">
        <v>3</v>
      </c>
    </row>
    <row r="491" spans="1:6" x14ac:dyDescent="0.25">
      <c r="A491" s="23" t="s">
        <v>39</v>
      </c>
      <c r="B491" s="24">
        <v>43222</v>
      </c>
      <c r="C491" s="24">
        <v>45041</v>
      </c>
      <c r="D491" s="25">
        <v>0.10759184368669772</v>
      </c>
      <c r="E491" s="32">
        <v>3</v>
      </c>
    </row>
    <row r="492" spans="1:6" x14ac:dyDescent="0.25">
      <c r="A492" s="23" t="s">
        <v>40</v>
      </c>
      <c r="B492" s="24">
        <v>43193</v>
      </c>
      <c r="C492" s="24">
        <v>45013</v>
      </c>
      <c r="D492" s="25">
        <v>0.10793476204880544</v>
      </c>
      <c r="E492" s="32">
        <v>3</v>
      </c>
    </row>
    <row r="494" spans="1:6" x14ac:dyDescent="0.25">
      <c r="A494" s="102" t="s">
        <v>210</v>
      </c>
      <c r="B494" s="103"/>
      <c r="C494" s="103"/>
      <c r="D494" s="103"/>
      <c r="E494" s="103"/>
    </row>
    <row r="495" spans="1:6" x14ac:dyDescent="0.25">
      <c r="A495" s="1" t="s">
        <v>128</v>
      </c>
      <c r="B495" s="2"/>
      <c r="C495" s="107" t="s">
        <v>3</v>
      </c>
      <c r="D495" s="107" t="s">
        <v>129</v>
      </c>
      <c r="E495" s="107"/>
    </row>
    <row r="496" spans="1:6" x14ac:dyDescent="0.25">
      <c r="A496" s="3" t="s">
        <v>5</v>
      </c>
      <c r="B496" s="4"/>
      <c r="C496" s="108"/>
      <c r="D496" s="108"/>
      <c r="E496" s="108"/>
    </row>
    <row r="497" spans="1:7" x14ac:dyDescent="0.25">
      <c r="A497" s="6" t="s">
        <v>6</v>
      </c>
      <c r="B497" s="7"/>
      <c r="C497" s="109"/>
      <c r="D497" s="109"/>
      <c r="E497" s="109"/>
    </row>
    <row r="498" spans="1:7" x14ac:dyDescent="0.25">
      <c r="A498" s="8" t="s">
        <v>7</v>
      </c>
      <c r="B498" s="9" t="s">
        <v>130</v>
      </c>
      <c r="C498" s="10"/>
      <c r="D498" s="11"/>
      <c r="E498" s="11"/>
    </row>
    <row r="499" spans="1:7" x14ac:dyDescent="0.25">
      <c r="A499" s="12"/>
      <c r="B499" s="13" t="s">
        <v>9</v>
      </c>
      <c r="C499" s="14"/>
      <c r="D499" s="15"/>
      <c r="E499" s="15"/>
    </row>
    <row r="500" spans="1:7" x14ac:dyDescent="0.25">
      <c r="A500" s="8" t="s">
        <v>10</v>
      </c>
      <c r="B500" s="16" t="s">
        <v>11</v>
      </c>
      <c r="C500" s="17" t="s">
        <v>88</v>
      </c>
      <c r="D500" s="18" t="s">
        <v>322</v>
      </c>
      <c r="E500" s="17" t="s">
        <v>14</v>
      </c>
    </row>
    <row r="501" spans="1:7" x14ac:dyDescent="0.25">
      <c r="A501" s="19"/>
      <c r="B501" s="20" t="s">
        <v>15</v>
      </c>
      <c r="C501" s="21">
        <v>-0.68886168499357725</v>
      </c>
      <c r="D501" s="21">
        <v>-0.33277600181168765</v>
      </c>
      <c r="E501" s="22"/>
    </row>
    <row r="502" spans="1:7" x14ac:dyDescent="0.25">
      <c r="A502" s="8" t="s">
        <v>16</v>
      </c>
      <c r="B502" s="16" t="s">
        <v>11</v>
      </c>
      <c r="C502" s="17" t="s">
        <v>203</v>
      </c>
      <c r="D502" s="17" t="s">
        <v>204</v>
      </c>
      <c r="E502" s="17" t="s">
        <v>14</v>
      </c>
    </row>
    <row r="503" spans="1:7" x14ac:dyDescent="0.25">
      <c r="A503" s="19"/>
      <c r="B503" s="20" t="s">
        <v>15</v>
      </c>
      <c r="C503" s="21">
        <v>-0.20013817001491374</v>
      </c>
      <c r="D503" s="21">
        <v>-0.11919569528335516</v>
      </c>
      <c r="E503" s="22"/>
    </row>
    <row r="504" spans="1:7" x14ac:dyDescent="0.25">
      <c r="A504" s="8" t="s">
        <v>19</v>
      </c>
      <c r="B504" s="16" t="s">
        <v>11</v>
      </c>
      <c r="C504" s="17" t="s">
        <v>491</v>
      </c>
      <c r="D504" s="17" t="s">
        <v>492</v>
      </c>
      <c r="E504" s="17" t="s">
        <v>14</v>
      </c>
      <c r="F504" s="33">
        <f>(9690-9770)/9770</f>
        <v>-8.1883316274309111E-3</v>
      </c>
      <c r="G504" s="33">
        <f>(10050-10140)/10140</f>
        <v>-8.8757396449704144E-3</v>
      </c>
    </row>
    <row r="505" spans="1:7" x14ac:dyDescent="0.25">
      <c r="A505" s="19"/>
      <c r="B505" s="20" t="s">
        <v>15</v>
      </c>
      <c r="C505" s="21">
        <v>-3.0779568578773064E-2</v>
      </c>
      <c r="D505" s="21">
        <v>2.6834223886011976E-3</v>
      </c>
      <c r="E505" s="22"/>
    </row>
    <row r="506" spans="1:7" x14ac:dyDescent="0.25">
      <c r="A506" s="8" t="s">
        <v>22</v>
      </c>
      <c r="B506" s="16" t="s">
        <v>11</v>
      </c>
      <c r="C506" s="17" t="s">
        <v>207</v>
      </c>
      <c r="D506" s="17" t="s">
        <v>208</v>
      </c>
      <c r="E506" s="17" t="s">
        <v>14</v>
      </c>
    </row>
    <row r="507" spans="1:7" x14ac:dyDescent="0.25">
      <c r="A507" s="19"/>
      <c r="B507" s="20" t="s">
        <v>15</v>
      </c>
      <c r="C507" s="21">
        <v>0.20995207085178436</v>
      </c>
      <c r="D507" s="21">
        <v>0.11067518871954518</v>
      </c>
      <c r="E507" s="22"/>
    </row>
    <row r="508" spans="1:7" x14ac:dyDescent="0.25">
      <c r="A508" s="5" t="s">
        <v>25</v>
      </c>
    </row>
    <row r="509" spans="1:7" x14ac:dyDescent="0.25">
      <c r="A509" s="5" t="s">
        <v>26</v>
      </c>
    </row>
    <row r="510" spans="1:7" x14ac:dyDescent="0.25">
      <c r="A510" s="5" t="s">
        <v>138</v>
      </c>
    </row>
    <row r="511" spans="1:7" x14ac:dyDescent="0.25">
      <c r="A511" s="5" t="s">
        <v>493</v>
      </c>
    </row>
    <row r="512" spans="1:7" x14ac:dyDescent="0.25">
      <c r="A512" s="5" t="s">
        <v>140</v>
      </c>
    </row>
    <row r="513" spans="1:6" x14ac:dyDescent="0.25">
      <c r="A513" s="5" t="s">
        <v>30</v>
      </c>
    </row>
    <row r="514" spans="1:6" x14ac:dyDescent="0.25">
      <c r="A514" s="91" t="s">
        <v>31</v>
      </c>
      <c r="B514" s="92"/>
      <c r="C514" s="92"/>
      <c r="D514" s="93"/>
      <c r="E514" s="28" t="b">
        <v>1</v>
      </c>
      <c r="F514" s="34" t="s">
        <v>105</v>
      </c>
    </row>
    <row r="515" spans="1:6" x14ac:dyDescent="0.25">
      <c r="A515" s="94" t="s">
        <v>32</v>
      </c>
      <c r="B515" s="94"/>
      <c r="C515" s="94"/>
      <c r="D515" s="94"/>
      <c r="E515" s="94"/>
    </row>
    <row r="516" spans="1:6" x14ac:dyDescent="0.25">
      <c r="A516" s="29" t="s">
        <v>33</v>
      </c>
      <c r="B516" s="29" t="s">
        <v>34</v>
      </c>
      <c r="C516" s="29" t="s">
        <v>35</v>
      </c>
      <c r="D516" s="30" t="s">
        <v>0</v>
      </c>
      <c r="E516" s="30" t="s">
        <v>1</v>
      </c>
    </row>
    <row r="517" spans="1:6" x14ac:dyDescent="0.25">
      <c r="A517" s="31" t="s">
        <v>36</v>
      </c>
      <c r="B517" s="24">
        <v>43305</v>
      </c>
      <c r="C517" s="24">
        <v>45132</v>
      </c>
      <c r="D517" s="25">
        <v>0.10066574852626831</v>
      </c>
      <c r="E517" s="32">
        <v>3</v>
      </c>
    </row>
    <row r="518" spans="1:6" x14ac:dyDescent="0.25">
      <c r="A518" s="31" t="s">
        <v>37</v>
      </c>
      <c r="B518" s="24">
        <v>43277</v>
      </c>
      <c r="C518" s="24">
        <v>45104</v>
      </c>
      <c r="D518" s="25">
        <v>0.10063457630886481</v>
      </c>
      <c r="E518" s="32">
        <v>3</v>
      </c>
    </row>
    <row r="519" spans="1:6" x14ac:dyDescent="0.25">
      <c r="A519" s="23" t="s">
        <v>38</v>
      </c>
      <c r="B519" s="24">
        <v>43249</v>
      </c>
      <c r="C519" s="24">
        <v>45076</v>
      </c>
      <c r="D519" s="25">
        <v>0.10064622932010041</v>
      </c>
      <c r="E519" s="32">
        <v>3</v>
      </c>
    </row>
    <row r="520" spans="1:6" x14ac:dyDescent="0.25">
      <c r="A520" s="23" t="s">
        <v>39</v>
      </c>
      <c r="B520" s="24">
        <v>43214</v>
      </c>
      <c r="C520" s="24">
        <v>45041</v>
      </c>
      <c r="D520" s="25">
        <v>0.10072446591237638</v>
      </c>
      <c r="E520" s="32">
        <v>3</v>
      </c>
    </row>
    <row r="521" spans="1:6" x14ac:dyDescent="0.25">
      <c r="A521" s="23" t="s">
        <v>40</v>
      </c>
      <c r="B521" s="24">
        <v>43186</v>
      </c>
      <c r="C521" s="24">
        <v>45013</v>
      </c>
      <c r="D521" s="25">
        <v>0.10072988995134642</v>
      </c>
      <c r="E521" s="32">
        <v>3</v>
      </c>
    </row>
    <row r="523" spans="1:6" x14ac:dyDescent="0.25">
      <c r="A523" s="102" t="s">
        <v>218</v>
      </c>
      <c r="B523" s="103"/>
      <c r="C523" s="103"/>
      <c r="D523" s="103"/>
      <c r="E523" s="103"/>
    </row>
    <row r="524" spans="1:6" x14ac:dyDescent="0.25">
      <c r="A524" s="1" t="s">
        <v>2</v>
      </c>
      <c r="B524" s="2"/>
      <c r="C524" s="107" t="s">
        <v>3</v>
      </c>
      <c r="D524" s="107" t="s">
        <v>4</v>
      </c>
      <c r="E524" s="107"/>
    </row>
    <row r="525" spans="1:6" x14ac:dyDescent="0.25">
      <c r="A525" s="3" t="s">
        <v>5</v>
      </c>
      <c r="B525" s="4"/>
      <c r="C525" s="108"/>
      <c r="D525" s="108"/>
      <c r="E525" s="108"/>
    </row>
    <row r="526" spans="1:6" x14ac:dyDescent="0.25">
      <c r="A526" s="6" t="s">
        <v>6</v>
      </c>
      <c r="B526" s="7"/>
      <c r="C526" s="109"/>
      <c r="D526" s="109"/>
      <c r="E526" s="109"/>
    </row>
    <row r="527" spans="1:6" x14ac:dyDescent="0.25">
      <c r="A527" s="8" t="s">
        <v>7</v>
      </c>
      <c r="B527" s="9" t="s">
        <v>8</v>
      </c>
      <c r="C527" s="10"/>
      <c r="D527" s="11"/>
      <c r="E527" s="11"/>
    </row>
    <row r="528" spans="1:6" x14ac:dyDescent="0.25">
      <c r="A528" s="12"/>
      <c r="B528" s="13" t="s">
        <v>9</v>
      </c>
      <c r="C528" s="14"/>
      <c r="D528" s="15"/>
      <c r="E528" s="15"/>
    </row>
    <row r="529" spans="1:7" x14ac:dyDescent="0.25">
      <c r="A529" s="8" t="s">
        <v>10</v>
      </c>
      <c r="B529" s="16" t="s">
        <v>11</v>
      </c>
      <c r="C529" s="17" t="s">
        <v>418</v>
      </c>
      <c r="D529" s="18" t="s">
        <v>380</v>
      </c>
      <c r="E529" s="17" t="s">
        <v>14</v>
      </c>
    </row>
    <row r="530" spans="1:7" x14ac:dyDescent="0.25">
      <c r="A530" s="19"/>
      <c r="B530" s="20" t="s">
        <v>15</v>
      </c>
      <c r="C530" s="21">
        <v>-0.70968702977671949</v>
      </c>
      <c r="D530" s="21">
        <v>-0.30574709585338056</v>
      </c>
      <c r="E530" s="22"/>
    </row>
    <row r="531" spans="1:7" x14ac:dyDescent="0.25">
      <c r="A531" s="8" t="s">
        <v>16</v>
      </c>
      <c r="B531" s="16" t="s">
        <v>11</v>
      </c>
      <c r="C531" s="17" t="s">
        <v>212</v>
      </c>
      <c r="D531" s="17" t="s">
        <v>67</v>
      </c>
      <c r="E531" s="17" t="s">
        <v>14</v>
      </c>
    </row>
    <row r="532" spans="1:7" x14ac:dyDescent="0.25">
      <c r="A532" s="19"/>
      <c r="B532" s="20" t="s">
        <v>15</v>
      </c>
      <c r="C532" s="21">
        <v>-0.26271415852244484</v>
      </c>
      <c r="D532" s="21">
        <v>-9.3293505898621731E-2</v>
      </c>
      <c r="E532" s="22"/>
    </row>
    <row r="533" spans="1:7" x14ac:dyDescent="0.25">
      <c r="A533" s="8" t="s">
        <v>19</v>
      </c>
      <c r="B533" s="16" t="s">
        <v>11</v>
      </c>
      <c r="C533" s="17" t="s">
        <v>268</v>
      </c>
      <c r="D533" s="17" t="s">
        <v>251</v>
      </c>
      <c r="E533" s="17" t="s">
        <v>14</v>
      </c>
      <c r="F533" s="33">
        <f>(9490-9550)/9550</f>
        <v>-6.2827225130890054E-3</v>
      </c>
      <c r="G533" s="33">
        <f>(10080-10100)/10100</f>
        <v>-1.9801980198019802E-3</v>
      </c>
    </row>
    <row r="534" spans="1:7" x14ac:dyDescent="0.25">
      <c r="A534" s="19"/>
      <c r="B534" s="20" t="s">
        <v>15</v>
      </c>
      <c r="C534" s="21">
        <v>-5.1314178784092279E-2</v>
      </c>
      <c r="D534" s="21">
        <v>2.6759937259452915E-3</v>
      </c>
      <c r="E534" s="22"/>
    </row>
    <row r="535" spans="1:7" x14ac:dyDescent="0.25">
      <c r="A535" s="8" t="s">
        <v>22</v>
      </c>
      <c r="B535" s="16" t="s">
        <v>11</v>
      </c>
      <c r="C535" s="17" t="s">
        <v>215</v>
      </c>
      <c r="D535" s="17" t="s">
        <v>381</v>
      </c>
      <c r="E535" s="17" t="s">
        <v>14</v>
      </c>
    </row>
    <row r="536" spans="1:7" x14ac:dyDescent="0.25">
      <c r="A536" s="19"/>
      <c r="B536" s="20" t="s">
        <v>15</v>
      </c>
      <c r="C536" s="21">
        <v>0.33839617486338791</v>
      </c>
      <c r="D536" s="21">
        <v>9.7158471247186462E-2</v>
      </c>
      <c r="E536" s="22"/>
    </row>
    <row r="537" spans="1:7" x14ac:dyDescent="0.25">
      <c r="A537" s="5" t="s">
        <v>25</v>
      </c>
    </row>
    <row r="538" spans="1:7" x14ac:dyDescent="0.25">
      <c r="A538" s="5" t="s">
        <v>26</v>
      </c>
    </row>
    <row r="539" spans="1:7" x14ac:dyDescent="0.25">
      <c r="A539" s="5" t="s">
        <v>49</v>
      </c>
    </row>
    <row r="540" spans="1:7" x14ac:dyDescent="0.25">
      <c r="A540" s="5" t="s">
        <v>382</v>
      </c>
    </row>
    <row r="541" spans="1:7" x14ac:dyDescent="0.25">
      <c r="A541" s="5" t="s">
        <v>333</v>
      </c>
    </row>
    <row r="542" spans="1:7" x14ac:dyDescent="0.25">
      <c r="A542" s="5" t="s">
        <v>30</v>
      </c>
    </row>
    <row r="543" spans="1:7" x14ac:dyDescent="0.25">
      <c r="A543" s="91" t="s">
        <v>31</v>
      </c>
      <c r="B543" s="92"/>
      <c r="C543" s="92"/>
      <c r="D543" s="93"/>
      <c r="E543" s="28" t="b">
        <v>1</v>
      </c>
      <c r="F543" s="34" t="s">
        <v>105</v>
      </c>
    </row>
    <row r="544" spans="1:7"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24">
        <v>43305</v>
      </c>
      <c r="C546" s="24">
        <v>45132</v>
      </c>
      <c r="D546" s="25">
        <v>0.1224062506989937</v>
      </c>
      <c r="E546" s="32">
        <v>4</v>
      </c>
    </row>
    <row r="547" spans="1:5" x14ac:dyDescent="0.25">
      <c r="A547" s="31" t="s">
        <v>37</v>
      </c>
      <c r="B547" s="24">
        <v>43277</v>
      </c>
      <c r="C547" s="24">
        <v>45104</v>
      </c>
      <c r="D547" s="25">
        <v>0.12227423822378292</v>
      </c>
      <c r="E547" s="32">
        <v>4</v>
      </c>
    </row>
    <row r="548" spans="1:5" x14ac:dyDescent="0.25">
      <c r="A548" s="23" t="s">
        <v>38</v>
      </c>
      <c r="B548" s="24">
        <v>43270</v>
      </c>
      <c r="C548" s="24">
        <v>45076</v>
      </c>
      <c r="D548" s="25">
        <v>0.12290175071304917</v>
      </c>
      <c r="E548" s="32">
        <v>4</v>
      </c>
    </row>
    <row r="549" spans="1:5" x14ac:dyDescent="0.25">
      <c r="A549" s="23" t="s">
        <v>39</v>
      </c>
      <c r="B549" s="24">
        <v>43270</v>
      </c>
      <c r="C549" s="24">
        <v>45041</v>
      </c>
      <c r="D549" s="25">
        <v>0.12401797865981605</v>
      </c>
      <c r="E549" s="32">
        <v>4</v>
      </c>
    </row>
    <row r="550" spans="1:5" x14ac:dyDescent="0.25">
      <c r="A550" s="23" t="s">
        <v>40</v>
      </c>
      <c r="B550" s="24">
        <v>43270</v>
      </c>
      <c r="C550" s="24">
        <v>45013</v>
      </c>
      <c r="D550" s="25">
        <v>0.12476760511503894</v>
      </c>
      <c r="E550" s="32">
        <v>4</v>
      </c>
    </row>
    <row r="552" spans="1:5" x14ac:dyDescent="0.25">
      <c r="A552" s="102" t="s">
        <v>226</v>
      </c>
      <c r="B552" s="103"/>
      <c r="C552" s="103"/>
      <c r="D552" s="103"/>
      <c r="E552" s="103"/>
    </row>
    <row r="553" spans="1:5" x14ac:dyDescent="0.25">
      <c r="A553" s="1" t="s">
        <v>2</v>
      </c>
      <c r="B553" s="2"/>
      <c r="C553" s="107" t="s">
        <v>3</v>
      </c>
      <c r="D553" s="107" t="s">
        <v>4</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8</v>
      </c>
      <c r="C556" s="10"/>
      <c r="D556" s="11"/>
      <c r="E556" s="11"/>
    </row>
    <row r="557" spans="1:5" x14ac:dyDescent="0.25">
      <c r="A557" s="12"/>
      <c r="B557" s="13" t="s">
        <v>9</v>
      </c>
      <c r="C557" s="14"/>
      <c r="D557" s="15"/>
      <c r="E557" s="15"/>
    </row>
    <row r="558" spans="1:5" x14ac:dyDescent="0.25">
      <c r="A558" s="8" t="s">
        <v>10</v>
      </c>
      <c r="B558" s="16" t="s">
        <v>11</v>
      </c>
      <c r="C558" s="17" t="s">
        <v>448</v>
      </c>
      <c r="D558" s="18" t="s">
        <v>383</v>
      </c>
      <c r="E558" s="17" t="s">
        <v>14</v>
      </c>
    </row>
    <row r="559" spans="1:5" x14ac:dyDescent="0.25">
      <c r="A559" s="19"/>
      <c r="B559" s="20" t="s">
        <v>15</v>
      </c>
      <c r="C559" s="21">
        <v>-0.67593400877165033</v>
      </c>
      <c r="D559" s="21">
        <v>-0.277084800383813</v>
      </c>
      <c r="E559" s="22"/>
    </row>
    <row r="560" spans="1:5" x14ac:dyDescent="0.25">
      <c r="A560" s="8" t="s">
        <v>16</v>
      </c>
      <c r="B560" s="16" t="s">
        <v>11</v>
      </c>
      <c r="C560" s="17" t="s">
        <v>220</v>
      </c>
      <c r="D560" s="17" t="s">
        <v>221</v>
      </c>
      <c r="E560" s="17" t="s">
        <v>14</v>
      </c>
    </row>
    <row r="561" spans="1:7" x14ac:dyDescent="0.25">
      <c r="A561" s="19"/>
      <c r="B561" s="20" t="s">
        <v>15</v>
      </c>
      <c r="C561" s="21">
        <v>-0.23958107328332368</v>
      </c>
      <c r="D561" s="21">
        <v>-8.0824743882405459E-2</v>
      </c>
      <c r="E561" s="22"/>
    </row>
    <row r="562" spans="1:7" x14ac:dyDescent="0.25">
      <c r="A562" s="8" t="s">
        <v>19</v>
      </c>
      <c r="B562" s="16" t="s">
        <v>11</v>
      </c>
      <c r="C562" s="17" t="s">
        <v>132</v>
      </c>
      <c r="D562" s="17" t="s">
        <v>81</v>
      </c>
      <c r="E562" s="17" t="s">
        <v>14</v>
      </c>
      <c r="F562" s="33">
        <f>(9450-9490)/9490</f>
        <v>-4.2149631190727078E-3</v>
      </c>
      <c r="G562" s="33">
        <f>(9960-9970)/9970</f>
        <v>-1.0030090270812437E-3</v>
      </c>
    </row>
    <row r="563" spans="1:7" x14ac:dyDescent="0.25">
      <c r="A563" s="19"/>
      <c r="B563" s="20" t="s">
        <v>15</v>
      </c>
      <c r="C563" s="21">
        <v>-5.4829371346941325E-2</v>
      </c>
      <c r="D563" s="21">
        <v>-1.3822748935404805E-3</v>
      </c>
      <c r="E563" s="22"/>
    </row>
    <row r="564" spans="1:7" x14ac:dyDescent="0.25">
      <c r="A564" s="8" t="s">
        <v>22</v>
      </c>
      <c r="B564" s="16" t="s">
        <v>11</v>
      </c>
      <c r="C564" s="17" t="s">
        <v>224</v>
      </c>
      <c r="D564" s="17" t="s">
        <v>384</v>
      </c>
      <c r="E564" s="17" t="s">
        <v>14</v>
      </c>
    </row>
    <row r="565" spans="1:7" x14ac:dyDescent="0.25">
      <c r="A565" s="19"/>
      <c r="B565" s="20" t="s">
        <v>15</v>
      </c>
      <c r="C565" s="21">
        <v>0.23331363872982802</v>
      </c>
      <c r="D565" s="21">
        <v>7.3007586560153381E-2</v>
      </c>
      <c r="E565" s="22"/>
    </row>
    <row r="566" spans="1:7" x14ac:dyDescent="0.25">
      <c r="A566" s="5" t="s">
        <v>25</v>
      </c>
    </row>
    <row r="567" spans="1:7" x14ac:dyDescent="0.25">
      <c r="A567" s="5" t="s">
        <v>26</v>
      </c>
    </row>
    <row r="568" spans="1:7" x14ac:dyDescent="0.25">
      <c r="A568" s="5" t="s">
        <v>49</v>
      </c>
    </row>
    <row r="569" spans="1:7" x14ac:dyDescent="0.25">
      <c r="A569" s="5" t="s">
        <v>385</v>
      </c>
    </row>
    <row r="570" spans="1:7" x14ac:dyDescent="0.25">
      <c r="A570" s="5" t="s">
        <v>333</v>
      </c>
    </row>
    <row r="571" spans="1:7" x14ac:dyDescent="0.25">
      <c r="A571" s="5" t="s">
        <v>30</v>
      </c>
    </row>
    <row r="572" spans="1:7" x14ac:dyDescent="0.25">
      <c r="A572" s="91" t="s">
        <v>31</v>
      </c>
      <c r="B572" s="92"/>
      <c r="C572" s="92"/>
      <c r="D572" s="93"/>
      <c r="E572" s="28" t="b">
        <v>1</v>
      </c>
      <c r="F572" s="34" t="s">
        <v>105</v>
      </c>
    </row>
    <row r="573" spans="1:7" x14ac:dyDescent="0.25">
      <c r="A573" s="94" t="s">
        <v>32</v>
      </c>
      <c r="B573" s="94"/>
      <c r="C573" s="94"/>
      <c r="D573" s="94"/>
      <c r="E573" s="94"/>
    </row>
    <row r="574" spans="1:7" x14ac:dyDescent="0.25">
      <c r="A574" s="29" t="s">
        <v>33</v>
      </c>
      <c r="B574" s="29" t="s">
        <v>34</v>
      </c>
      <c r="C574" s="29" t="s">
        <v>35</v>
      </c>
      <c r="D574" s="30" t="s">
        <v>0</v>
      </c>
      <c r="E574" s="30" t="s">
        <v>1</v>
      </c>
    </row>
    <row r="575" spans="1:7" x14ac:dyDescent="0.25">
      <c r="A575" s="31" t="s">
        <v>36</v>
      </c>
      <c r="B575" s="24">
        <v>43305</v>
      </c>
      <c r="C575" s="24">
        <v>45132</v>
      </c>
      <c r="D575" s="25">
        <v>0.10132423463217109</v>
      </c>
      <c r="E575" s="32">
        <v>3</v>
      </c>
    </row>
    <row r="576" spans="1:7" x14ac:dyDescent="0.25">
      <c r="A576" s="31" t="s">
        <v>37</v>
      </c>
      <c r="B576" s="24">
        <v>43277</v>
      </c>
      <c r="C576" s="24">
        <v>45104</v>
      </c>
      <c r="D576" s="25">
        <v>0.10125705850570597</v>
      </c>
      <c r="E576" s="32">
        <v>3</v>
      </c>
    </row>
    <row r="577" spans="1:5" x14ac:dyDescent="0.25">
      <c r="A577" s="23" t="s">
        <v>38</v>
      </c>
      <c r="B577" s="24">
        <v>43270</v>
      </c>
      <c r="C577" s="24">
        <v>45076</v>
      </c>
      <c r="D577" s="25">
        <v>0.10179026995965161</v>
      </c>
      <c r="E577" s="32">
        <v>3</v>
      </c>
    </row>
    <row r="578" spans="1:5" x14ac:dyDescent="0.25">
      <c r="A578" s="23" t="s">
        <v>39</v>
      </c>
      <c r="B578" s="24">
        <v>43270</v>
      </c>
      <c r="C578" s="24">
        <v>45041</v>
      </c>
      <c r="D578" s="25">
        <v>0.10271609635089884</v>
      </c>
      <c r="E578" s="32">
        <v>3</v>
      </c>
    </row>
    <row r="579" spans="1:5" x14ac:dyDescent="0.25">
      <c r="A579" s="23" t="s">
        <v>40</v>
      </c>
      <c r="B579" s="24">
        <v>43270</v>
      </c>
      <c r="C579" s="24">
        <v>45013</v>
      </c>
      <c r="D579" s="25">
        <v>0.10338309303103446</v>
      </c>
      <c r="E579" s="32">
        <v>3</v>
      </c>
    </row>
  </sheetData>
  <mergeCells count="120">
    <mergeCell ref="A30:E30"/>
    <mergeCell ref="C31:C33"/>
    <mergeCell ref="D31:D33"/>
    <mergeCell ref="E31:E33"/>
    <mergeCell ref="A50:D50"/>
    <mergeCell ref="A51:E51"/>
    <mergeCell ref="A1:E1"/>
    <mergeCell ref="C2:C4"/>
    <mergeCell ref="D2:D4"/>
    <mergeCell ref="E2:E4"/>
    <mergeCell ref="A21:D21"/>
    <mergeCell ref="A22:E22"/>
    <mergeCell ref="A88:E88"/>
    <mergeCell ref="C89:C91"/>
    <mergeCell ref="D89:D91"/>
    <mergeCell ref="E89:E91"/>
    <mergeCell ref="A108:D108"/>
    <mergeCell ref="A109:E109"/>
    <mergeCell ref="A59:E59"/>
    <mergeCell ref="C60:C62"/>
    <mergeCell ref="D60:D62"/>
    <mergeCell ref="E60:E62"/>
    <mergeCell ref="A79:D79"/>
    <mergeCell ref="A80:E80"/>
    <mergeCell ref="A146:E146"/>
    <mergeCell ref="C147:C149"/>
    <mergeCell ref="D147:D149"/>
    <mergeCell ref="E147:E149"/>
    <mergeCell ref="A166:D166"/>
    <mergeCell ref="A167:E167"/>
    <mergeCell ref="A117:E117"/>
    <mergeCell ref="C118:C120"/>
    <mergeCell ref="D118:D120"/>
    <mergeCell ref="E118:E120"/>
    <mergeCell ref="A137:D137"/>
    <mergeCell ref="A138:E138"/>
    <mergeCell ref="A204:E204"/>
    <mergeCell ref="C205:C207"/>
    <mergeCell ref="D205:D207"/>
    <mergeCell ref="E205:E207"/>
    <mergeCell ref="A224:D224"/>
    <mergeCell ref="A225:E225"/>
    <mergeCell ref="A175:E175"/>
    <mergeCell ref="C176:C178"/>
    <mergeCell ref="D176:D178"/>
    <mergeCell ref="E176:E178"/>
    <mergeCell ref="A195:D195"/>
    <mergeCell ref="A196:E196"/>
    <mergeCell ref="A262:E262"/>
    <mergeCell ref="C263:C265"/>
    <mergeCell ref="D263:D265"/>
    <mergeCell ref="E263:E265"/>
    <mergeCell ref="A282:D282"/>
    <mergeCell ref="A283:E283"/>
    <mergeCell ref="A233:E233"/>
    <mergeCell ref="C234:C236"/>
    <mergeCell ref="D234:D236"/>
    <mergeCell ref="E234:E236"/>
    <mergeCell ref="A253:D253"/>
    <mergeCell ref="A254:E254"/>
    <mergeCell ref="A320:E320"/>
    <mergeCell ref="C321:C323"/>
    <mergeCell ref="D321:D323"/>
    <mergeCell ref="E321:E323"/>
    <mergeCell ref="A340:D340"/>
    <mergeCell ref="A341:E341"/>
    <mergeCell ref="A291:E291"/>
    <mergeCell ref="C292:C294"/>
    <mergeCell ref="D292:D294"/>
    <mergeCell ref="E292:E294"/>
    <mergeCell ref="A311:D311"/>
    <mergeCell ref="A312:E312"/>
    <mergeCell ref="A378:E378"/>
    <mergeCell ref="C379:C381"/>
    <mergeCell ref="D379:D381"/>
    <mergeCell ref="E379:E381"/>
    <mergeCell ref="A398:D398"/>
    <mergeCell ref="A399:E399"/>
    <mergeCell ref="A349:E349"/>
    <mergeCell ref="C350:C352"/>
    <mergeCell ref="D350:D352"/>
    <mergeCell ref="E350:E352"/>
    <mergeCell ref="A369:D369"/>
    <mergeCell ref="A370:E370"/>
    <mergeCell ref="A436:E436"/>
    <mergeCell ref="C437:C439"/>
    <mergeCell ref="D437:D439"/>
    <mergeCell ref="E437:E439"/>
    <mergeCell ref="A456:D456"/>
    <mergeCell ref="A457:E457"/>
    <mergeCell ref="A407:E407"/>
    <mergeCell ref="C408:C410"/>
    <mergeCell ref="D408:D410"/>
    <mergeCell ref="E408:E410"/>
    <mergeCell ref="A427:D427"/>
    <mergeCell ref="A428:E428"/>
    <mergeCell ref="A494:E494"/>
    <mergeCell ref="C495:C497"/>
    <mergeCell ref="D495:D497"/>
    <mergeCell ref="E495:E497"/>
    <mergeCell ref="A514:D514"/>
    <mergeCell ref="A515:E515"/>
    <mergeCell ref="A465:E465"/>
    <mergeCell ref="C466:C468"/>
    <mergeCell ref="D466:D468"/>
    <mergeCell ref="E466:E468"/>
    <mergeCell ref="A485:D485"/>
    <mergeCell ref="A486:E486"/>
    <mergeCell ref="A552:E552"/>
    <mergeCell ref="C553:C555"/>
    <mergeCell ref="D553:D555"/>
    <mergeCell ref="E553:E555"/>
    <mergeCell ref="A572:D572"/>
    <mergeCell ref="A573:E573"/>
    <mergeCell ref="A523:E523"/>
    <mergeCell ref="C524:C526"/>
    <mergeCell ref="D524:D526"/>
    <mergeCell ref="E524:E526"/>
    <mergeCell ref="A543:D543"/>
    <mergeCell ref="A544:E54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7BD44-853D-48F6-9738-70C735AD2E80}">
  <dimension ref="A1:G579"/>
  <sheetViews>
    <sheetView topLeftCell="A547" workbookViewId="0">
      <selection activeCell="H554" sqref="H554"/>
    </sheetView>
  </sheetViews>
  <sheetFormatPr baseColWidth="10" defaultRowHeight="15" x14ac:dyDescent="0.25"/>
  <cols>
    <col min="2" max="2" width="55.28515625" customWidth="1"/>
    <col min="6" max="6" width="12.140625" bestFit="1" customWidth="1"/>
    <col min="7" max="7" width="11.7109375" bestFit="1" customWidth="1"/>
  </cols>
  <sheetData>
    <row r="1" spans="1:7" x14ac:dyDescent="0.25">
      <c r="A1" s="102" t="s">
        <v>61</v>
      </c>
      <c r="B1" s="103"/>
      <c r="C1" s="103"/>
      <c r="D1" s="103"/>
      <c r="E1" s="103"/>
    </row>
    <row r="2" spans="1:7" x14ac:dyDescent="0.25">
      <c r="A2" s="1" t="s">
        <v>2</v>
      </c>
      <c r="B2" s="2"/>
      <c r="C2" s="107" t="s">
        <v>3</v>
      </c>
      <c r="D2" s="107" t="s">
        <v>4</v>
      </c>
      <c r="E2" s="107"/>
    </row>
    <row r="3" spans="1:7" x14ac:dyDescent="0.25">
      <c r="A3" s="3" t="s">
        <v>5</v>
      </c>
      <c r="B3" s="4"/>
      <c r="C3" s="108"/>
      <c r="D3" s="108"/>
      <c r="E3" s="108"/>
    </row>
    <row r="4" spans="1:7" x14ac:dyDescent="0.25">
      <c r="A4" s="6" t="s">
        <v>6</v>
      </c>
      <c r="B4" s="7"/>
      <c r="C4" s="109"/>
      <c r="D4" s="109"/>
      <c r="E4" s="109"/>
    </row>
    <row r="5" spans="1:7" x14ac:dyDescent="0.25">
      <c r="A5" s="8" t="s">
        <v>7</v>
      </c>
      <c r="B5" s="9" t="s">
        <v>8</v>
      </c>
      <c r="C5" s="10"/>
      <c r="D5" s="11"/>
      <c r="E5" s="11"/>
    </row>
    <row r="6" spans="1:7" x14ac:dyDescent="0.25">
      <c r="A6" s="12"/>
      <c r="B6" s="13" t="s">
        <v>9</v>
      </c>
      <c r="C6" s="14"/>
      <c r="D6" s="15"/>
      <c r="E6" s="15"/>
    </row>
    <row r="7" spans="1:7" x14ac:dyDescent="0.25">
      <c r="A7" s="117" t="s">
        <v>10</v>
      </c>
      <c r="B7" s="16" t="s">
        <v>11</v>
      </c>
      <c r="C7" s="17" t="s">
        <v>414</v>
      </c>
      <c r="D7" s="18" t="s">
        <v>13</v>
      </c>
      <c r="E7" s="17" t="s">
        <v>14</v>
      </c>
    </row>
    <row r="8" spans="1:7" x14ac:dyDescent="0.25">
      <c r="A8" s="118"/>
      <c r="B8" s="20" t="s">
        <v>15</v>
      </c>
      <c r="C8" s="21">
        <v>-0.48733421551994516</v>
      </c>
      <c r="D8" s="21">
        <v>-0.18210202310139056</v>
      </c>
      <c r="E8" s="22"/>
    </row>
    <row r="9" spans="1:7" x14ac:dyDescent="0.25">
      <c r="A9" s="117" t="s">
        <v>16</v>
      </c>
      <c r="B9" s="16" t="s">
        <v>11</v>
      </c>
      <c r="C9" s="17" t="s">
        <v>17</v>
      </c>
      <c r="D9" s="17" t="s">
        <v>227</v>
      </c>
      <c r="E9" s="17" t="s">
        <v>14</v>
      </c>
    </row>
    <row r="10" spans="1:7" x14ac:dyDescent="0.25">
      <c r="A10" s="118"/>
      <c r="B10" s="20" t="s">
        <v>15</v>
      </c>
      <c r="C10" s="21">
        <v>-0.17081007141479332</v>
      </c>
      <c r="D10" s="21">
        <v>-4.6291311522888012E-2</v>
      </c>
      <c r="E10" s="22"/>
    </row>
    <row r="11" spans="1:7" x14ac:dyDescent="0.25">
      <c r="A11" s="117" t="s">
        <v>19</v>
      </c>
      <c r="B11" s="16" t="s">
        <v>11</v>
      </c>
      <c r="C11" s="17" t="s">
        <v>268</v>
      </c>
      <c r="D11" s="17" t="s">
        <v>243</v>
      </c>
      <c r="E11" s="17" t="s">
        <v>14</v>
      </c>
      <c r="F11" s="33">
        <f>(9490-9540)/9540</f>
        <v>-5.2410901467505244E-3</v>
      </c>
      <c r="G11" s="33">
        <f>(10190-10100)/10100</f>
        <v>8.9108910891089101E-3</v>
      </c>
    </row>
    <row r="12" spans="1:7" x14ac:dyDescent="0.25">
      <c r="A12" s="118"/>
      <c r="B12" s="20" t="s">
        <v>15</v>
      </c>
      <c r="C12" s="21">
        <v>-5.0857849034475322E-2</v>
      </c>
      <c r="D12" s="21">
        <v>3.0087663694300382E-3</v>
      </c>
      <c r="E12" s="22"/>
    </row>
    <row r="13" spans="1:7" x14ac:dyDescent="0.25">
      <c r="A13" s="117" t="s">
        <v>22</v>
      </c>
      <c r="B13" s="16" t="s">
        <v>11</v>
      </c>
      <c r="C13" s="17" t="s">
        <v>23</v>
      </c>
      <c r="D13" s="17" t="s">
        <v>24</v>
      </c>
      <c r="E13" s="17" t="s">
        <v>14</v>
      </c>
    </row>
    <row r="14" spans="1:7" x14ac:dyDescent="0.25">
      <c r="A14" s="118"/>
      <c r="B14" s="20" t="s">
        <v>15</v>
      </c>
      <c r="C14" s="21">
        <v>0.11098701768095109</v>
      </c>
      <c r="D14" s="21">
        <v>3.3841123997990996E-2</v>
      </c>
      <c r="E14" s="22"/>
    </row>
    <row r="15" spans="1:7" ht="36" customHeight="1" x14ac:dyDescent="0.25">
      <c r="A15" s="119" t="s">
        <v>25</v>
      </c>
      <c r="B15" s="119"/>
      <c r="C15" s="119"/>
      <c r="D15" s="119"/>
      <c r="E15" s="119"/>
    </row>
    <row r="16" spans="1:7" x14ac:dyDescent="0.25">
      <c r="A16" s="5" t="s">
        <v>26</v>
      </c>
    </row>
    <row r="17" spans="1:6" x14ac:dyDescent="0.25">
      <c r="A17" s="5" t="s">
        <v>49</v>
      </c>
    </row>
    <row r="18" spans="1:6" x14ac:dyDescent="0.25">
      <c r="A18" s="5" t="s">
        <v>330</v>
      </c>
    </row>
    <row r="19" spans="1:6" x14ac:dyDescent="0.25">
      <c r="A19" s="5" t="s">
        <v>29</v>
      </c>
    </row>
    <row r="20" spans="1:6" ht="25.15" customHeight="1" x14ac:dyDescent="0.25">
      <c r="A20" s="120" t="s">
        <v>30</v>
      </c>
      <c r="B20" s="120"/>
      <c r="C20" s="120"/>
      <c r="D20" s="120"/>
      <c r="E20" s="120"/>
    </row>
    <row r="21" spans="1:6" x14ac:dyDescent="0.25">
      <c r="A21" s="91" t="s">
        <v>31</v>
      </c>
      <c r="B21" s="92"/>
      <c r="C21" s="92"/>
      <c r="D21" s="93"/>
      <c r="E21" s="28" t="b">
        <v>1</v>
      </c>
      <c r="F21" s="34" t="s">
        <v>105</v>
      </c>
    </row>
    <row r="22" spans="1:6" x14ac:dyDescent="0.25">
      <c r="A22" s="94" t="s">
        <v>32</v>
      </c>
      <c r="B22" s="94"/>
      <c r="C22" s="94"/>
      <c r="D22" s="94"/>
      <c r="E22" s="94"/>
    </row>
    <row r="23" spans="1:6" x14ac:dyDescent="0.25">
      <c r="A23" s="29" t="s">
        <v>33</v>
      </c>
      <c r="B23" s="29" t="s">
        <v>34</v>
      </c>
      <c r="C23" s="29" t="s">
        <v>35</v>
      </c>
      <c r="D23" s="30" t="s">
        <v>0</v>
      </c>
      <c r="E23" s="30" t="s">
        <v>1</v>
      </c>
    </row>
    <row r="24" spans="1:6" x14ac:dyDescent="0.25">
      <c r="A24" s="31" t="s">
        <v>36</v>
      </c>
      <c r="B24" s="24">
        <v>43704</v>
      </c>
      <c r="C24" s="24">
        <v>45167</v>
      </c>
      <c r="D24" s="25">
        <v>7.5097907716029533E-2</v>
      </c>
      <c r="E24" s="32">
        <v>3</v>
      </c>
    </row>
    <row r="25" spans="1:6" x14ac:dyDescent="0.25">
      <c r="A25" s="31" t="s">
        <v>37</v>
      </c>
      <c r="B25" s="24">
        <v>43669</v>
      </c>
      <c r="C25" s="24">
        <v>45132</v>
      </c>
      <c r="D25" s="25">
        <v>7.5638144053747303E-2</v>
      </c>
      <c r="E25" s="32">
        <v>3</v>
      </c>
    </row>
    <row r="26" spans="1:6" x14ac:dyDescent="0.25">
      <c r="A26" s="23" t="s">
        <v>38</v>
      </c>
      <c r="B26" s="24">
        <v>43641</v>
      </c>
      <c r="C26" s="24">
        <v>45104</v>
      </c>
      <c r="D26" s="25">
        <v>7.5509325736707281E-2</v>
      </c>
      <c r="E26" s="32">
        <v>3</v>
      </c>
    </row>
    <row r="27" spans="1:6" x14ac:dyDescent="0.25">
      <c r="A27" s="23" t="s">
        <v>39</v>
      </c>
      <c r="B27" s="24">
        <v>43613</v>
      </c>
      <c r="C27" s="24">
        <v>45076</v>
      </c>
      <c r="D27" s="25">
        <v>7.5740096958836794E-2</v>
      </c>
      <c r="E27" s="32">
        <v>3</v>
      </c>
    </row>
    <row r="28" spans="1:6" x14ac:dyDescent="0.25">
      <c r="A28" s="23" t="s">
        <v>40</v>
      </c>
      <c r="B28" s="24">
        <v>43578</v>
      </c>
      <c r="C28" s="24">
        <v>45041</v>
      </c>
      <c r="D28" s="25">
        <v>7.594702379702005E-2</v>
      </c>
      <c r="E28" s="32">
        <v>3</v>
      </c>
    </row>
    <row r="30" spans="1:6" x14ac:dyDescent="0.25">
      <c r="A30" s="102" t="s">
        <v>62</v>
      </c>
      <c r="B30" s="103"/>
      <c r="C30" s="103"/>
      <c r="D30" s="103"/>
      <c r="E30" s="103"/>
    </row>
    <row r="31" spans="1:6" x14ac:dyDescent="0.25">
      <c r="A31" s="1" t="s">
        <v>2</v>
      </c>
      <c r="B31" s="2"/>
      <c r="C31" s="107" t="s">
        <v>3</v>
      </c>
      <c r="D31" s="107" t="s">
        <v>4</v>
      </c>
      <c r="E31" s="107"/>
    </row>
    <row r="32" spans="1:6" x14ac:dyDescent="0.25">
      <c r="A32" s="3" t="s">
        <v>5</v>
      </c>
      <c r="B32" s="4"/>
      <c r="C32" s="108"/>
      <c r="D32" s="108"/>
      <c r="E32" s="108"/>
    </row>
    <row r="33" spans="1:7" x14ac:dyDescent="0.25">
      <c r="A33" s="6" t="s">
        <v>6</v>
      </c>
      <c r="B33" s="7"/>
      <c r="C33" s="109"/>
      <c r="D33" s="109"/>
      <c r="E33" s="109"/>
    </row>
    <row r="34" spans="1:7" x14ac:dyDescent="0.25">
      <c r="A34" s="8" t="s">
        <v>7</v>
      </c>
      <c r="B34" s="9" t="s">
        <v>8</v>
      </c>
      <c r="C34" s="10"/>
      <c r="D34" s="11"/>
      <c r="E34" s="11"/>
    </row>
    <row r="35" spans="1:7" x14ac:dyDescent="0.25">
      <c r="A35" s="12"/>
      <c r="B35" s="13" t="s">
        <v>9</v>
      </c>
      <c r="C35" s="14"/>
      <c r="D35" s="15"/>
      <c r="E35" s="15"/>
    </row>
    <row r="36" spans="1:7" x14ac:dyDescent="0.25">
      <c r="A36" s="117" t="s">
        <v>10</v>
      </c>
      <c r="B36" s="16" t="s">
        <v>11</v>
      </c>
      <c r="C36" s="17" t="s">
        <v>494</v>
      </c>
      <c r="D36" s="18" t="s">
        <v>42</v>
      </c>
      <c r="E36" s="17" t="s">
        <v>14</v>
      </c>
    </row>
    <row r="37" spans="1:7" x14ac:dyDescent="0.25">
      <c r="A37" s="118"/>
      <c r="B37" s="20" t="s">
        <v>15</v>
      </c>
      <c r="C37" s="21">
        <v>-0.70753138471041788</v>
      </c>
      <c r="D37" s="21">
        <v>-0.30372306029467089</v>
      </c>
      <c r="E37" s="22"/>
    </row>
    <row r="38" spans="1:7" x14ac:dyDescent="0.25">
      <c r="A38" s="117" t="s">
        <v>16</v>
      </c>
      <c r="B38" s="16" t="s">
        <v>11</v>
      </c>
      <c r="C38" s="17" t="s">
        <v>43</v>
      </c>
      <c r="D38" s="17" t="s">
        <v>44</v>
      </c>
      <c r="E38" s="17" t="s">
        <v>14</v>
      </c>
    </row>
    <row r="39" spans="1:7" x14ac:dyDescent="0.25">
      <c r="A39" s="118"/>
      <c r="B39" s="20" t="s">
        <v>15</v>
      </c>
      <c r="C39" s="21">
        <v>-0.2368179688415134</v>
      </c>
      <c r="D39" s="21">
        <v>-0.10035389916003834</v>
      </c>
      <c r="E39" s="22"/>
    </row>
    <row r="40" spans="1:7" x14ac:dyDescent="0.25">
      <c r="A40" s="117" t="s">
        <v>19</v>
      </c>
      <c r="B40" s="16" t="s">
        <v>11</v>
      </c>
      <c r="C40" s="17" t="s">
        <v>268</v>
      </c>
      <c r="D40" s="17" t="s">
        <v>332</v>
      </c>
      <c r="E40" s="17" t="s">
        <v>14</v>
      </c>
      <c r="F40" s="33">
        <f>(9490-9640)/9490</f>
        <v>-1.5806111696522657E-2</v>
      </c>
      <c r="G40" s="33">
        <f>(9880-9890)/9890</f>
        <v>-1.0111223458038423E-3</v>
      </c>
    </row>
    <row r="41" spans="1:7" x14ac:dyDescent="0.25">
      <c r="A41" s="118"/>
      <c r="B41" s="20" t="s">
        <v>15</v>
      </c>
      <c r="C41" s="21">
        <v>-5.0886191207415998E-2</v>
      </c>
      <c r="D41" s="21">
        <v>-4.0056087495966564E-3</v>
      </c>
      <c r="E41" s="22"/>
    </row>
    <row r="42" spans="1:7" x14ac:dyDescent="0.25">
      <c r="A42" s="117" t="s">
        <v>22</v>
      </c>
      <c r="B42" s="16" t="s">
        <v>11</v>
      </c>
      <c r="C42" s="17" t="s">
        <v>47</v>
      </c>
      <c r="D42" s="17" t="s">
        <v>386</v>
      </c>
      <c r="E42" s="17" t="s">
        <v>14</v>
      </c>
    </row>
    <row r="43" spans="1:7" x14ac:dyDescent="0.25">
      <c r="A43" s="118"/>
      <c r="B43" s="20" t="s">
        <v>15</v>
      </c>
      <c r="C43" s="21">
        <v>0.24686012108449584</v>
      </c>
      <c r="D43" s="21">
        <v>7.8413893966054804E-2</v>
      </c>
      <c r="E43" s="22"/>
    </row>
    <row r="44" spans="1:7" ht="34.15" customHeight="1" x14ac:dyDescent="0.25">
      <c r="A44" s="119" t="s">
        <v>25</v>
      </c>
      <c r="B44" s="119"/>
      <c r="C44" s="119"/>
      <c r="D44" s="119"/>
      <c r="E44" s="119"/>
    </row>
    <row r="45" spans="1:7" x14ac:dyDescent="0.25">
      <c r="A45" s="5" t="s">
        <v>26</v>
      </c>
    </row>
    <row r="46" spans="1:7" x14ac:dyDescent="0.25">
      <c r="A46" s="5" t="s">
        <v>49</v>
      </c>
    </row>
    <row r="47" spans="1:7" x14ac:dyDescent="0.25">
      <c r="A47" s="5" t="s">
        <v>233</v>
      </c>
    </row>
    <row r="48" spans="1:7" x14ac:dyDescent="0.25">
      <c r="A48" s="5" t="s">
        <v>333</v>
      </c>
    </row>
    <row r="49" spans="1:6" x14ac:dyDescent="0.25">
      <c r="A49" s="5" t="s">
        <v>51</v>
      </c>
    </row>
    <row r="50" spans="1:6" x14ac:dyDescent="0.25">
      <c r="A50" s="91" t="s">
        <v>31</v>
      </c>
      <c r="B50" s="92"/>
      <c r="C50" s="92"/>
      <c r="D50" s="93"/>
      <c r="E50" s="28" t="b">
        <v>1</v>
      </c>
      <c r="F50" s="34" t="s">
        <v>105</v>
      </c>
    </row>
    <row r="51" spans="1:6" x14ac:dyDescent="0.25">
      <c r="A51" s="94" t="s">
        <v>32</v>
      </c>
      <c r="B51" s="94"/>
      <c r="C51" s="94"/>
      <c r="D51" s="94"/>
      <c r="E51" s="94"/>
    </row>
    <row r="52" spans="1:6" x14ac:dyDescent="0.25">
      <c r="A52" s="29" t="s">
        <v>33</v>
      </c>
      <c r="B52" s="29" t="s">
        <v>34</v>
      </c>
      <c r="C52" s="29" t="s">
        <v>35</v>
      </c>
      <c r="D52" s="30" t="s">
        <v>0</v>
      </c>
      <c r="E52" s="30" t="s">
        <v>1</v>
      </c>
    </row>
    <row r="53" spans="1:6" x14ac:dyDescent="0.25">
      <c r="A53" s="31" t="s">
        <v>36</v>
      </c>
      <c r="B53" s="24">
        <v>43340</v>
      </c>
      <c r="C53" s="24">
        <v>45167</v>
      </c>
      <c r="D53" s="25">
        <v>0.11750765708116896</v>
      </c>
      <c r="E53" s="32">
        <v>3</v>
      </c>
    </row>
    <row r="54" spans="1:6" x14ac:dyDescent="0.25">
      <c r="A54" s="31" t="s">
        <v>37</v>
      </c>
      <c r="B54" s="24">
        <v>43305</v>
      </c>
      <c r="C54" s="24">
        <v>45132</v>
      </c>
      <c r="D54" s="25">
        <v>0.11760284817454397</v>
      </c>
      <c r="E54" s="32">
        <v>3</v>
      </c>
    </row>
    <row r="55" spans="1:6" x14ac:dyDescent="0.25">
      <c r="A55" s="23" t="s">
        <v>38</v>
      </c>
      <c r="B55" s="24">
        <v>43277</v>
      </c>
      <c r="C55" s="24">
        <v>45104</v>
      </c>
      <c r="D55" s="25">
        <v>0.11764225529940311</v>
      </c>
      <c r="E55" s="32">
        <v>3</v>
      </c>
    </row>
    <row r="56" spans="1:6" x14ac:dyDescent="0.25">
      <c r="A56" s="23" t="s">
        <v>39</v>
      </c>
      <c r="B56" s="24">
        <v>43249</v>
      </c>
      <c r="C56" s="24">
        <v>45076</v>
      </c>
      <c r="D56" s="25">
        <v>0.11765717004728236</v>
      </c>
      <c r="E56" s="32">
        <v>3</v>
      </c>
    </row>
    <row r="57" spans="1:6" x14ac:dyDescent="0.25">
      <c r="A57" s="23" t="s">
        <v>40</v>
      </c>
      <c r="B57" s="24">
        <v>43214</v>
      </c>
      <c r="C57" s="24">
        <v>45041</v>
      </c>
      <c r="D57" s="25">
        <v>0.11792072410528039</v>
      </c>
      <c r="E57" s="32">
        <v>3</v>
      </c>
    </row>
    <row r="59" spans="1:6" x14ac:dyDescent="0.25">
      <c r="A59" s="102" t="s">
        <v>63</v>
      </c>
      <c r="B59" s="103"/>
      <c r="C59" s="103"/>
      <c r="D59" s="103"/>
      <c r="E59" s="103"/>
    </row>
    <row r="60" spans="1:6" x14ac:dyDescent="0.25">
      <c r="A60" s="1" t="s">
        <v>2</v>
      </c>
      <c r="B60" s="2"/>
      <c r="C60" s="107" t="s">
        <v>3</v>
      </c>
      <c r="D60" s="107" t="s">
        <v>4</v>
      </c>
      <c r="E60" s="107"/>
    </row>
    <row r="61" spans="1:6" x14ac:dyDescent="0.25">
      <c r="A61" s="3" t="s">
        <v>5</v>
      </c>
      <c r="B61" s="4"/>
      <c r="C61" s="108"/>
      <c r="D61" s="108"/>
      <c r="E61" s="108"/>
    </row>
    <row r="62" spans="1:6" x14ac:dyDescent="0.25">
      <c r="A62" s="6" t="s">
        <v>6</v>
      </c>
      <c r="B62" s="7"/>
      <c r="C62" s="109"/>
      <c r="D62" s="109"/>
      <c r="E62" s="109"/>
    </row>
    <row r="63" spans="1:6" x14ac:dyDescent="0.25">
      <c r="A63" s="8" t="s">
        <v>7</v>
      </c>
      <c r="B63" s="9" t="s">
        <v>8</v>
      </c>
      <c r="C63" s="10"/>
      <c r="D63" s="11"/>
      <c r="E63" s="11"/>
    </row>
    <row r="64" spans="1:6" x14ac:dyDescent="0.25">
      <c r="A64" s="12"/>
      <c r="B64" s="13" t="s">
        <v>9</v>
      </c>
      <c r="C64" s="14"/>
      <c r="D64" s="15"/>
      <c r="E64" s="15"/>
    </row>
    <row r="65" spans="1:7" x14ac:dyDescent="0.25">
      <c r="A65" s="117" t="s">
        <v>10</v>
      </c>
      <c r="B65" s="16" t="s">
        <v>11</v>
      </c>
      <c r="C65" s="17" t="s">
        <v>52</v>
      </c>
      <c r="D65" s="18" t="s">
        <v>53</v>
      </c>
      <c r="E65" s="17" t="s">
        <v>14</v>
      </c>
    </row>
    <row r="66" spans="1:7" x14ac:dyDescent="0.25">
      <c r="A66" s="118"/>
      <c r="B66" s="20" t="s">
        <v>15</v>
      </c>
      <c r="C66" s="21">
        <v>-0.7284325149475317</v>
      </c>
      <c r="D66" s="21">
        <v>-0.31410992053860487</v>
      </c>
      <c r="E66" s="22"/>
    </row>
    <row r="67" spans="1:7" x14ac:dyDescent="0.25">
      <c r="A67" s="117" t="s">
        <v>16</v>
      </c>
      <c r="B67" s="16" t="s">
        <v>11</v>
      </c>
      <c r="C67" s="17" t="s">
        <v>54</v>
      </c>
      <c r="D67" s="17" t="s">
        <v>55</v>
      </c>
      <c r="E67" s="17" t="s">
        <v>14</v>
      </c>
    </row>
    <row r="68" spans="1:7" x14ac:dyDescent="0.25">
      <c r="A68" s="118"/>
      <c r="B68" s="20" t="s">
        <v>15</v>
      </c>
      <c r="C68" s="21">
        <v>-0.26436082210035372</v>
      </c>
      <c r="D68" s="21">
        <v>-8.9988529727498157E-2</v>
      </c>
      <c r="E68" s="22"/>
    </row>
    <row r="69" spans="1:7" x14ac:dyDescent="0.25">
      <c r="A69" s="117" t="s">
        <v>19</v>
      </c>
      <c r="B69" s="16" t="s">
        <v>11</v>
      </c>
      <c r="C69" s="17" t="s">
        <v>373</v>
      </c>
      <c r="D69" s="17" t="s">
        <v>495</v>
      </c>
      <c r="E69" s="17" t="s">
        <v>14</v>
      </c>
      <c r="F69" s="33">
        <f>(9320-9410)/9410</f>
        <v>-9.5642933049946872E-3</v>
      </c>
      <c r="G69" s="33">
        <f>(10160-10110)/10110</f>
        <v>4.945598417408506E-3</v>
      </c>
    </row>
    <row r="70" spans="1:7" x14ac:dyDescent="0.25">
      <c r="A70" s="118"/>
      <c r="B70" s="20" t="s">
        <v>15</v>
      </c>
      <c r="C70" s="21">
        <v>-6.7944820565029151E-2</v>
      </c>
      <c r="D70" s="21">
        <v>5.291859591029624E-3</v>
      </c>
      <c r="E70" s="22"/>
    </row>
    <row r="71" spans="1:7" x14ac:dyDescent="0.25">
      <c r="A71" s="117" t="s">
        <v>22</v>
      </c>
      <c r="B71" s="16" t="s">
        <v>11</v>
      </c>
      <c r="C71" s="17" t="s">
        <v>57</v>
      </c>
      <c r="D71" s="17" t="s">
        <v>335</v>
      </c>
      <c r="E71" s="17" t="s">
        <v>14</v>
      </c>
    </row>
    <row r="72" spans="1:7" x14ac:dyDescent="0.25">
      <c r="A72" s="118"/>
      <c r="B72" s="20" t="s">
        <v>15</v>
      </c>
      <c r="C72" s="21">
        <v>0.20672817384674036</v>
      </c>
      <c r="D72" s="21">
        <v>6.858003677855895E-2</v>
      </c>
      <c r="E72" s="22"/>
    </row>
    <row r="73" spans="1:7" ht="35.450000000000003" customHeight="1" x14ac:dyDescent="0.25">
      <c r="A73" s="119" t="s">
        <v>25</v>
      </c>
      <c r="B73" s="119"/>
      <c r="C73" s="119"/>
      <c r="D73" s="119"/>
      <c r="E73" s="119"/>
    </row>
    <row r="74" spans="1:7" x14ac:dyDescent="0.25">
      <c r="A74" s="5" t="s">
        <v>26</v>
      </c>
    </row>
    <row r="75" spans="1:7" x14ac:dyDescent="0.25">
      <c r="A75" s="5" t="s">
        <v>49</v>
      </c>
    </row>
    <row r="76" spans="1:7" x14ac:dyDescent="0.25">
      <c r="A76" s="5" t="s">
        <v>325</v>
      </c>
    </row>
    <row r="77" spans="1:7" x14ac:dyDescent="0.25">
      <c r="A77" s="5" t="s">
        <v>333</v>
      </c>
    </row>
    <row r="78" spans="1:7" x14ac:dyDescent="0.25">
      <c r="A78" s="5" t="s">
        <v>51</v>
      </c>
    </row>
    <row r="79" spans="1:7" x14ac:dyDescent="0.25">
      <c r="A79" s="91" t="s">
        <v>31</v>
      </c>
      <c r="B79" s="92"/>
      <c r="C79" s="92"/>
      <c r="D79" s="93"/>
      <c r="E79" s="28" t="b">
        <v>1</v>
      </c>
      <c r="F79" s="34" t="s">
        <v>105</v>
      </c>
    </row>
    <row r="80" spans="1:7"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24">
        <v>43340</v>
      </c>
      <c r="C82" s="24">
        <v>45167</v>
      </c>
      <c r="D82" s="25">
        <v>0.11413537809126126</v>
      </c>
      <c r="E82" s="32">
        <v>3</v>
      </c>
    </row>
    <row r="83" spans="1:5" x14ac:dyDescent="0.25">
      <c r="A83" s="31" t="s">
        <v>37</v>
      </c>
      <c r="B83" s="24">
        <v>43305</v>
      </c>
      <c r="C83" s="24">
        <v>45132</v>
      </c>
      <c r="D83" s="25">
        <v>0.11406064916163744</v>
      </c>
      <c r="E83" s="32">
        <v>3</v>
      </c>
    </row>
    <row r="84" spans="1:5" x14ac:dyDescent="0.25">
      <c r="A84" s="23" t="s">
        <v>38</v>
      </c>
      <c r="B84" s="24">
        <v>43277</v>
      </c>
      <c r="C84" s="24">
        <v>45104</v>
      </c>
      <c r="D84" s="25">
        <v>0.1138623836242954</v>
      </c>
      <c r="E84" s="32">
        <v>3</v>
      </c>
    </row>
    <row r="85" spans="1:5" x14ac:dyDescent="0.25">
      <c r="A85" s="23" t="s">
        <v>39</v>
      </c>
      <c r="B85" s="24">
        <v>43249</v>
      </c>
      <c r="C85" s="24">
        <v>45076</v>
      </c>
      <c r="D85" s="25">
        <v>0.11382323239092539</v>
      </c>
      <c r="E85" s="32">
        <v>3</v>
      </c>
    </row>
    <row r="86" spans="1:5" x14ac:dyDescent="0.25">
      <c r="A86" s="23" t="s">
        <v>40</v>
      </c>
      <c r="B86" s="24">
        <v>43214</v>
      </c>
      <c r="C86" s="24">
        <v>45041</v>
      </c>
      <c r="D86" s="25">
        <v>0.1139154628890878</v>
      </c>
      <c r="E86" s="32">
        <v>3</v>
      </c>
    </row>
    <row r="88" spans="1:5" x14ac:dyDescent="0.25">
      <c r="A88" s="102" t="s">
        <v>73</v>
      </c>
      <c r="B88" s="103"/>
      <c r="C88" s="103"/>
      <c r="D88" s="103"/>
      <c r="E88" s="103"/>
    </row>
    <row r="89" spans="1:5" x14ac:dyDescent="0.25">
      <c r="A89" s="1" t="s">
        <v>2</v>
      </c>
      <c r="B89" s="2"/>
      <c r="C89" s="107" t="s">
        <v>3</v>
      </c>
      <c r="D89" s="107" t="s">
        <v>4</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8</v>
      </c>
      <c r="C92" s="10"/>
      <c r="D92" s="11"/>
      <c r="E92" s="11"/>
    </row>
    <row r="93" spans="1:5" x14ac:dyDescent="0.25">
      <c r="A93" s="12"/>
      <c r="B93" s="13" t="s">
        <v>9</v>
      </c>
      <c r="C93" s="14"/>
      <c r="D93" s="15"/>
      <c r="E93" s="15"/>
    </row>
    <row r="94" spans="1:5" x14ac:dyDescent="0.25">
      <c r="A94" s="117" t="s">
        <v>10</v>
      </c>
      <c r="B94" s="16" t="s">
        <v>11</v>
      </c>
      <c r="C94" s="17" t="s">
        <v>418</v>
      </c>
      <c r="D94" s="18" t="s">
        <v>238</v>
      </c>
      <c r="E94" s="17" t="s">
        <v>14</v>
      </c>
    </row>
    <row r="95" spans="1:5" x14ac:dyDescent="0.25">
      <c r="A95" s="118"/>
      <c r="B95" s="20" t="s">
        <v>15</v>
      </c>
      <c r="C95" s="21">
        <v>-0.7095651437938757</v>
      </c>
      <c r="D95" s="21">
        <v>-0.29896095369095366</v>
      </c>
      <c r="E95" s="22"/>
    </row>
    <row r="96" spans="1:5" x14ac:dyDescent="0.25">
      <c r="A96" s="117" t="s">
        <v>16</v>
      </c>
      <c r="B96" s="16" t="s">
        <v>11</v>
      </c>
      <c r="C96" s="17" t="s">
        <v>66</v>
      </c>
      <c r="D96" s="17" t="s">
        <v>67</v>
      </c>
      <c r="E96" s="17" t="s">
        <v>14</v>
      </c>
    </row>
    <row r="97" spans="1:7" x14ac:dyDescent="0.25">
      <c r="A97" s="118"/>
      <c r="B97" s="20" t="s">
        <v>15</v>
      </c>
      <c r="C97" s="21">
        <v>-0.24374975995272918</v>
      </c>
      <c r="D97" s="21">
        <v>-9.3622915536350937E-2</v>
      </c>
      <c r="E97" s="22"/>
    </row>
    <row r="98" spans="1:7" x14ac:dyDescent="0.25">
      <c r="A98" s="117" t="s">
        <v>19</v>
      </c>
      <c r="B98" s="16" t="s">
        <v>11</v>
      </c>
      <c r="C98" s="17" t="s">
        <v>496</v>
      </c>
      <c r="D98" s="17" t="s">
        <v>205</v>
      </c>
      <c r="E98" s="17" t="s">
        <v>14</v>
      </c>
      <c r="F98" s="33">
        <f>(9390-9470)/9470</f>
        <v>-8.4477296726504746E-3</v>
      </c>
      <c r="G98" s="33">
        <v>0</v>
      </c>
    </row>
    <row r="99" spans="1:7" x14ac:dyDescent="0.25">
      <c r="A99" s="118"/>
      <c r="B99" s="20" t="s">
        <v>15</v>
      </c>
      <c r="C99" s="21">
        <v>-6.0775152122151122E-2</v>
      </c>
      <c r="D99" s="21">
        <v>-6.8057558268561635E-3</v>
      </c>
      <c r="E99" s="22"/>
    </row>
    <row r="100" spans="1:7" x14ac:dyDescent="0.25">
      <c r="A100" s="117" t="s">
        <v>22</v>
      </c>
      <c r="B100" s="16" t="s">
        <v>11</v>
      </c>
      <c r="C100" s="17" t="s">
        <v>70</v>
      </c>
      <c r="D100" s="17" t="s">
        <v>337</v>
      </c>
      <c r="E100" s="17" t="s">
        <v>14</v>
      </c>
    </row>
    <row r="101" spans="1:7" x14ac:dyDescent="0.25">
      <c r="A101" s="118"/>
      <c r="B101" s="20" t="s">
        <v>15</v>
      </c>
      <c r="C101" s="21">
        <v>0.26924092019120827</v>
      </c>
      <c r="D101" s="21">
        <v>7.8081742296484125E-2</v>
      </c>
      <c r="E101" s="22"/>
    </row>
    <row r="102" spans="1:7" ht="37.15" customHeight="1" x14ac:dyDescent="0.25">
      <c r="A102" s="119" t="s">
        <v>25</v>
      </c>
      <c r="B102" s="119"/>
      <c r="C102" s="119"/>
      <c r="D102" s="119"/>
      <c r="E102" s="119"/>
    </row>
    <row r="103" spans="1:7" x14ac:dyDescent="0.25">
      <c r="A103" s="5" t="s">
        <v>26</v>
      </c>
    </row>
    <row r="104" spans="1:7" x14ac:dyDescent="0.25">
      <c r="A104" s="5" t="s">
        <v>49</v>
      </c>
    </row>
    <row r="105" spans="1:7" x14ac:dyDescent="0.25">
      <c r="A105" s="5" t="s">
        <v>338</v>
      </c>
    </row>
    <row r="106" spans="1:7" x14ac:dyDescent="0.25">
      <c r="A106" s="5" t="s">
        <v>333</v>
      </c>
    </row>
    <row r="107" spans="1:7" ht="26.45" customHeight="1" x14ac:dyDescent="0.25">
      <c r="A107" s="120" t="s">
        <v>30</v>
      </c>
      <c r="B107" s="120"/>
      <c r="C107" s="120"/>
      <c r="D107" s="120"/>
      <c r="E107" s="120"/>
    </row>
    <row r="108" spans="1:7" x14ac:dyDescent="0.25">
      <c r="A108" s="91" t="s">
        <v>31</v>
      </c>
      <c r="B108" s="92"/>
      <c r="C108" s="92"/>
      <c r="D108" s="93"/>
      <c r="E108" s="28" t="b">
        <v>1</v>
      </c>
      <c r="F108" s="34" t="s">
        <v>105</v>
      </c>
    </row>
    <row r="109" spans="1:7" x14ac:dyDescent="0.25">
      <c r="A109" s="94" t="s">
        <v>32</v>
      </c>
      <c r="B109" s="94"/>
      <c r="C109" s="94"/>
      <c r="D109" s="94"/>
      <c r="E109" s="94"/>
    </row>
    <row r="110" spans="1:7" x14ac:dyDescent="0.25">
      <c r="A110" s="29" t="s">
        <v>33</v>
      </c>
      <c r="B110" s="29" t="s">
        <v>34</v>
      </c>
      <c r="C110" s="29" t="s">
        <v>35</v>
      </c>
      <c r="D110" s="30" t="s">
        <v>0</v>
      </c>
      <c r="E110" s="30" t="s">
        <v>1</v>
      </c>
    </row>
    <row r="111" spans="1:7" x14ac:dyDescent="0.25">
      <c r="A111" s="31" t="s">
        <v>36</v>
      </c>
      <c r="B111" s="24">
        <v>43340</v>
      </c>
      <c r="C111" s="24">
        <v>45167</v>
      </c>
      <c r="D111" s="25">
        <v>0.10833189852432579</v>
      </c>
      <c r="E111" s="32">
        <v>3</v>
      </c>
    </row>
    <row r="112" spans="1:7" x14ac:dyDescent="0.25">
      <c r="A112" s="31" t="s">
        <v>37</v>
      </c>
      <c r="B112" s="24">
        <v>43305</v>
      </c>
      <c r="C112" s="24">
        <v>45132</v>
      </c>
      <c r="D112" s="25">
        <v>0.10838636450342458</v>
      </c>
      <c r="E112" s="32">
        <v>3</v>
      </c>
    </row>
    <row r="113" spans="1:7" x14ac:dyDescent="0.25">
      <c r="A113" s="23" t="s">
        <v>38</v>
      </c>
      <c r="B113" s="24">
        <v>43277</v>
      </c>
      <c r="C113" s="24">
        <v>45104</v>
      </c>
      <c r="D113" s="25">
        <v>0.10828622887516198</v>
      </c>
      <c r="E113" s="32">
        <v>3</v>
      </c>
    </row>
    <row r="114" spans="1:7" x14ac:dyDescent="0.25">
      <c r="A114" s="23" t="s">
        <v>39</v>
      </c>
      <c r="B114" s="24">
        <v>43249</v>
      </c>
      <c r="C114" s="24">
        <v>45076</v>
      </c>
      <c r="D114" s="25">
        <v>0.10829560181982711</v>
      </c>
      <c r="E114" s="32">
        <v>3</v>
      </c>
    </row>
    <row r="115" spans="1:7" x14ac:dyDescent="0.25">
      <c r="A115" s="23" t="s">
        <v>40</v>
      </c>
      <c r="B115" s="24">
        <v>43214</v>
      </c>
      <c r="C115" s="24">
        <v>45041</v>
      </c>
      <c r="D115" s="25">
        <v>0.10830924352154192</v>
      </c>
      <c r="E115" s="32">
        <v>3</v>
      </c>
    </row>
    <row r="117" spans="1:7" x14ac:dyDescent="0.25">
      <c r="A117" s="102" t="s">
        <v>93</v>
      </c>
      <c r="B117" s="103"/>
      <c r="C117" s="103"/>
      <c r="D117" s="103"/>
      <c r="E117" s="103"/>
    </row>
    <row r="118" spans="1:7" x14ac:dyDescent="0.25">
      <c r="A118" s="1" t="s">
        <v>74</v>
      </c>
      <c r="B118" s="2"/>
      <c r="C118" s="107" t="s">
        <v>3</v>
      </c>
      <c r="D118" s="107" t="s">
        <v>75</v>
      </c>
      <c r="E118" s="107"/>
    </row>
    <row r="119" spans="1:7" x14ac:dyDescent="0.25">
      <c r="A119" s="3" t="s">
        <v>5</v>
      </c>
      <c r="B119" s="4"/>
      <c r="C119" s="108"/>
      <c r="D119" s="108"/>
      <c r="E119" s="108"/>
    </row>
    <row r="120" spans="1:7" x14ac:dyDescent="0.25">
      <c r="A120" s="6" t="s">
        <v>6</v>
      </c>
      <c r="B120" s="7"/>
      <c r="C120" s="109"/>
      <c r="D120" s="109"/>
      <c r="E120" s="109"/>
    </row>
    <row r="121" spans="1:7" x14ac:dyDescent="0.25">
      <c r="A121" s="8" t="s">
        <v>7</v>
      </c>
      <c r="B121" s="9" t="s">
        <v>76</v>
      </c>
      <c r="C121" s="10"/>
      <c r="D121" s="11"/>
      <c r="E121" s="11"/>
    </row>
    <row r="122" spans="1:7" x14ac:dyDescent="0.25">
      <c r="A122" s="12"/>
      <c r="B122" s="13" t="s">
        <v>9</v>
      </c>
      <c r="C122" s="14"/>
      <c r="D122" s="15"/>
      <c r="E122" s="15"/>
    </row>
    <row r="123" spans="1:7" ht="20.45" customHeight="1" x14ac:dyDescent="0.25">
      <c r="A123" s="117" t="s">
        <v>10</v>
      </c>
      <c r="B123" s="16" t="s">
        <v>11</v>
      </c>
      <c r="C123" s="17" t="s">
        <v>451</v>
      </c>
      <c r="D123" s="18" t="s">
        <v>78</v>
      </c>
      <c r="E123" s="17" t="s">
        <v>14</v>
      </c>
    </row>
    <row r="124" spans="1:7" x14ac:dyDescent="0.25">
      <c r="A124" s="118"/>
      <c r="B124" s="20" t="s">
        <v>15</v>
      </c>
      <c r="C124" s="21">
        <v>-0.69661427825466105</v>
      </c>
      <c r="D124" s="21">
        <v>-0.26203908484893268</v>
      </c>
      <c r="E124" s="22"/>
    </row>
    <row r="125" spans="1:7" ht="20.45" customHeight="1" x14ac:dyDescent="0.25">
      <c r="A125" s="117" t="s">
        <v>16</v>
      </c>
      <c r="B125" s="16" t="s">
        <v>11</v>
      </c>
      <c r="C125" s="17" t="s">
        <v>79</v>
      </c>
      <c r="D125" s="17" t="s">
        <v>80</v>
      </c>
      <c r="E125" s="17" t="s">
        <v>14</v>
      </c>
    </row>
    <row r="126" spans="1:7" x14ac:dyDescent="0.25">
      <c r="A126" s="118"/>
      <c r="B126" s="20" t="s">
        <v>15</v>
      </c>
      <c r="C126" s="21">
        <v>-0.30515803861267721</v>
      </c>
      <c r="D126" s="21">
        <v>-5.4651640399221102E-2</v>
      </c>
      <c r="E126" s="22"/>
    </row>
    <row r="127" spans="1:7" ht="20.45" customHeight="1" x14ac:dyDescent="0.25">
      <c r="A127" s="117" t="s">
        <v>19</v>
      </c>
      <c r="B127" s="16" t="s">
        <v>11</v>
      </c>
      <c r="C127" s="17" t="s">
        <v>411</v>
      </c>
      <c r="D127" s="17" t="s">
        <v>419</v>
      </c>
      <c r="E127" s="17" t="s">
        <v>14</v>
      </c>
      <c r="F127" s="33">
        <f>(9720-9910)/9910</f>
        <v>-1.9172552976791119E-2</v>
      </c>
      <c r="G127" s="33">
        <f>(11170-11340)/11340</f>
        <v>-1.4991181657848324E-2</v>
      </c>
    </row>
    <row r="128" spans="1:7" x14ac:dyDescent="0.25">
      <c r="A128" s="118"/>
      <c r="B128" s="20" t="s">
        <v>15</v>
      </c>
      <c r="C128" s="21">
        <v>-2.8400506054581665E-2</v>
      </c>
      <c r="D128" s="21">
        <v>2.2422682950456796E-2</v>
      </c>
      <c r="E128" s="22"/>
    </row>
    <row r="129" spans="1:6" ht="20.45" customHeight="1" x14ac:dyDescent="0.25">
      <c r="A129" s="117" t="s">
        <v>22</v>
      </c>
      <c r="B129" s="16" t="s">
        <v>11</v>
      </c>
      <c r="C129" s="17" t="s">
        <v>83</v>
      </c>
      <c r="D129" s="17" t="s">
        <v>475</v>
      </c>
      <c r="E129" s="17" t="s">
        <v>14</v>
      </c>
    </row>
    <row r="130" spans="1:6" x14ac:dyDescent="0.25">
      <c r="A130" s="118"/>
      <c r="B130" s="20" t="s">
        <v>15</v>
      </c>
      <c r="C130" s="21">
        <v>0.46830915457728883</v>
      </c>
      <c r="D130" s="21">
        <v>6.0641037421326871E-2</v>
      </c>
      <c r="E130" s="22"/>
    </row>
    <row r="131" spans="1:6" ht="36" customHeight="1" x14ac:dyDescent="0.25">
      <c r="A131" s="119" t="s">
        <v>25</v>
      </c>
      <c r="B131" s="119"/>
      <c r="C131" s="119"/>
      <c r="D131" s="119"/>
      <c r="E131" s="119"/>
    </row>
    <row r="132" spans="1:6" x14ac:dyDescent="0.25">
      <c r="A132" s="5" t="s">
        <v>26</v>
      </c>
    </row>
    <row r="133" spans="1:6" x14ac:dyDescent="0.25">
      <c r="A133" s="5" t="s">
        <v>85</v>
      </c>
    </row>
    <row r="134" spans="1:6" x14ac:dyDescent="0.25">
      <c r="A134" s="5" t="s">
        <v>420</v>
      </c>
    </row>
    <row r="135" spans="1:6" x14ac:dyDescent="0.25">
      <c r="A135" s="5" t="s">
        <v>476</v>
      </c>
    </row>
    <row r="136" spans="1:6" x14ac:dyDescent="0.25">
      <c r="A136" s="5" t="s">
        <v>51</v>
      </c>
    </row>
    <row r="137" spans="1:6" x14ac:dyDescent="0.25">
      <c r="A137" s="91" t="s">
        <v>31</v>
      </c>
      <c r="B137" s="92"/>
      <c r="C137" s="92"/>
      <c r="D137" s="93"/>
      <c r="E137" s="28" t="b">
        <v>1</v>
      </c>
      <c r="F137" s="34" t="s">
        <v>105</v>
      </c>
    </row>
    <row r="138" spans="1:6" x14ac:dyDescent="0.25">
      <c r="A138" s="94" t="s">
        <v>32</v>
      </c>
      <c r="B138" s="94"/>
      <c r="C138" s="94"/>
      <c r="D138" s="94"/>
      <c r="E138" s="94"/>
    </row>
    <row r="139" spans="1:6" x14ac:dyDescent="0.25">
      <c r="A139" s="29" t="s">
        <v>33</v>
      </c>
      <c r="B139" s="29" t="s">
        <v>34</v>
      </c>
      <c r="C139" s="29" t="s">
        <v>35</v>
      </c>
      <c r="D139" s="30" t="s">
        <v>0</v>
      </c>
      <c r="E139" s="30" t="s">
        <v>1</v>
      </c>
    </row>
    <row r="140" spans="1:6" x14ac:dyDescent="0.25">
      <c r="A140" s="31" t="s">
        <v>36</v>
      </c>
      <c r="B140" s="24">
        <v>43340</v>
      </c>
      <c r="C140" s="24">
        <v>45160</v>
      </c>
      <c r="D140" s="25">
        <v>0.18422629387084202</v>
      </c>
      <c r="E140" s="32">
        <v>4</v>
      </c>
    </row>
    <row r="141" spans="1:6" x14ac:dyDescent="0.25">
      <c r="A141" s="31" t="s">
        <v>37</v>
      </c>
      <c r="B141" s="24">
        <v>43312</v>
      </c>
      <c r="C141" s="24">
        <v>45132</v>
      </c>
      <c r="D141" s="25">
        <v>0.18405692621383193</v>
      </c>
      <c r="E141" s="32">
        <v>4</v>
      </c>
    </row>
    <row r="142" spans="1:6" x14ac:dyDescent="0.25">
      <c r="A142" s="23" t="s">
        <v>38</v>
      </c>
      <c r="B142" s="24">
        <v>43284</v>
      </c>
      <c r="C142" s="24">
        <v>45104</v>
      </c>
      <c r="D142" s="25">
        <v>0.18380590479572176</v>
      </c>
      <c r="E142" s="32">
        <v>4</v>
      </c>
    </row>
    <row r="143" spans="1:6" x14ac:dyDescent="0.25">
      <c r="A143" s="23" t="s">
        <v>39</v>
      </c>
      <c r="B143" s="24">
        <v>43256</v>
      </c>
      <c r="C143" s="24">
        <v>45076</v>
      </c>
      <c r="D143" s="25">
        <v>0.18391480678555339</v>
      </c>
      <c r="E143" s="32">
        <v>4</v>
      </c>
    </row>
    <row r="144" spans="1:6" x14ac:dyDescent="0.25">
      <c r="A144" s="23" t="s">
        <v>40</v>
      </c>
      <c r="B144" s="24">
        <v>43214</v>
      </c>
      <c r="C144" s="24">
        <v>45034</v>
      </c>
      <c r="D144" s="25">
        <v>0.18367137515510801</v>
      </c>
      <c r="E144" s="32">
        <v>4</v>
      </c>
    </row>
    <row r="146" spans="1:7" x14ac:dyDescent="0.25">
      <c r="A146" s="102" t="s">
        <v>94</v>
      </c>
      <c r="B146" s="103"/>
      <c r="C146" s="103"/>
      <c r="D146" s="103"/>
      <c r="E146" s="103"/>
    </row>
    <row r="147" spans="1:7" x14ac:dyDescent="0.25">
      <c r="A147" s="1" t="s">
        <v>2</v>
      </c>
      <c r="B147" s="2"/>
      <c r="C147" s="107" t="s">
        <v>3</v>
      </c>
      <c r="D147" s="107" t="s">
        <v>4</v>
      </c>
      <c r="E147" s="107"/>
    </row>
    <row r="148" spans="1:7" x14ac:dyDescent="0.25">
      <c r="A148" s="3" t="s">
        <v>5</v>
      </c>
      <c r="B148" s="4"/>
      <c r="C148" s="108"/>
      <c r="D148" s="108"/>
      <c r="E148" s="108"/>
    </row>
    <row r="149" spans="1:7" x14ac:dyDescent="0.25">
      <c r="A149" s="6" t="s">
        <v>6</v>
      </c>
      <c r="B149" s="7"/>
      <c r="C149" s="109"/>
      <c r="D149" s="109"/>
      <c r="E149" s="109"/>
    </row>
    <row r="150" spans="1:7" x14ac:dyDescent="0.25">
      <c r="A150" s="8" t="s">
        <v>7</v>
      </c>
      <c r="B150" s="9" t="s">
        <v>8</v>
      </c>
      <c r="C150" s="10"/>
      <c r="D150" s="11"/>
      <c r="E150" s="11"/>
    </row>
    <row r="151" spans="1:7" x14ac:dyDescent="0.25">
      <c r="A151" s="12"/>
      <c r="B151" s="13" t="s">
        <v>9</v>
      </c>
      <c r="C151" s="14"/>
      <c r="D151" s="15"/>
      <c r="E151" s="15"/>
    </row>
    <row r="152" spans="1:7" ht="20.45" customHeight="1" x14ac:dyDescent="0.25">
      <c r="A152" s="117" t="s">
        <v>10</v>
      </c>
      <c r="B152" s="16" t="s">
        <v>11</v>
      </c>
      <c r="C152" s="17" t="s">
        <v>281</v>
      </c>
      <c r="D152" s="18" t="s">
        <v>88</v>
      </c>
      <c r="E152" s="17" t="s">
        <v>14</v>
      </c>
    </row>
    <row r="153" spans="1:7" x14ac:dyDescent="0.25">
      <c r="A153" s="118"/>
      <c r="B153" s="20" t="s">
        <v>15</v>
      </c>
      <c r="C153" s="21">
        <v>-0.72944510831729659</v>
      </c>
      <c r="D153" s="21">
        <v>-0.32260901009725185</v>
      </c>
      <c r="E153" s="22"/>
    </row>
    <row r="154" spans="1:7" ht="20.45" customHeight="1" x14ac:dyDescent="0.25">
      <c r="A154" s="117" t="s">
        <v>16</v>
      </c>
      <c r="B154" s="16" t="s">
        <v>11</v>
      </c>
      <c r="C154" s="17" t="s">
        <v>89</v>
      </c>
      <c r="D154" s="17" t="s">
        <v>79</v>
      </c>
      <c r="E154" s="17" t="s">
        <v>14</v>
      </c>
    </row>
    <row r="155" spans="1:7" x14ac:dyDescent="0.25">
      <c r="A155" s="118"/>
      <c r="B155" s="20" t="s">
        <v>15</v>
      </c>
      <c r="C155" s="21">
        <v>-0.27369232450942749</v>
      </c>
      <c r="D155" s="21">
        <v>-0.1140908038913655</v>
      </c>
      <c r="E155" s="22"/>
    </row>
    <row r="156" spans="1:7" ht="20.45" customHeight="1" x14ac:dyDescent="0.25">
      <c r="A156" s="117" t="s">
        <v>19</v>
      </c>
      <c r="B156" s="16" t="s">
        <v>11</v>
      </c>
      <c r="C156" s="17" t="s">
        <v>334</v>
      </c>
      <c r="D156" s="17" t="s">
        <v>251</v>
      </c>
      <c r="E156" s="17" t="s">
        <v>14</v>
      </c>
      <c r="F156" s="33">
        <f>(9370-9440)/9440</f>
        <v>-7.4152542372881358E-3</v>
      </c>
      <c r="G156" s="33">
        <f>(10080-10090)/10090</f>
        <v>-9.9108027750247768E-4</v>
      </c>
    </row>
    <row r="157" spans="1:7" x14ac:dyDescent="0.25">
      <c r="A157" s="118"/>
      <c r="B157" s="20" t="s">
        <v>15</v>
      </c>
      <c r="C157" s="21">
        <v>-6.2709510237319743E-2</v>
      </c>
      <c r="D157" s="21">
        <v>2.6014019496058971E-3</v>
      </c>
      <c r="E157" s="22"/>
    </row>
    <row r="158" spans="1:7" ht="20.45" customHeight="1" x14ac:dyDescent="0.25">
      <c r="A158" s="117" t="s">
        <v>22</v>
      </c>
      <c r="B158" s="16" t="s">
        <v>11</v>
      </c>
      <c r="C158" s="17" t="s">
        <v>90</v>
      </c>
      <c r="D158" s="17" t="s">
        <v>340</v>
      </c>
      <c r="E158" s="17" t="s">
        <v>14</v>
      </c>
    </row>
    <row r="159" spans="1:7" x14ac:dyDescent="0.25">
      <c r="A159" s="118"/>
      <c r="B159" s="20" t="s">
        <v>15</v>
      </c>
      <c r="C159" s="21">
        <v>0.29521826354717895</v>
      </c>
      <c r="D159" s="21">
        <v>9.5682802272992085E-2</v>
      </c>
      <c r="E159" s="22"/>
    </row>
    <row r="160" spans="1:7" ht="37.15" customHeight="1" x14ac:dyDescent="0.25">
      <c r="A160" s="119" t="s">
        <v>25</v>
      </c>
      <c r="B160" s="119"/>
      <c r="C160" s="119"/>
      <c r="D160" s="119"/>
      <c r="E160" s="119"/>
    </row>
    <row r="161" spans="1:6" x14ac:dyDescent="0.25">
      <c r="A161" s="5" t="s">
        <v>26</v>
      </c>
    </row>
    <row r="162" spans="1:6" x14ac:dyDescent="0.25">
      <c r="A162" s="5" t="s">
        <v>49</v>
      </c>
    </row>
    <row r="163" spans="1:6" x14ac:dyDescent="0.25">
      <c r="A163" s="5" t="s">
        <v>178</v>
      </c>
    </row>
    <row r="164" spans="1:6" x14ac:dyDescent="0.25">
      <c r="A164" s="5" t="s">
        <v>333</v>
      </c>
    </row>
    <row r="165" spans="1:6" ht="23.45" customHeight="1" x14ac:dyDescent="0.25">
      <c r="A165" s="120" t="s">
        <v>30</v>
      </c>
      <c r="B165" s="120"/>
      <c r="C165" s="120"/>
      <c r="D165" s="120"/>
      <c r="E165" s="120"/>
    </row>
    <row r="166" spans="1:6" x14ac:dyDescent="0.25">
      <c r="A166" s="91" t="s">
        <v>31</v>
      </c>
      <c r="B166" s="92"/>
      <c r="C166" s="92"/>
      <c r="D166" s="93"/>
      <c r="E166" s="28" t="b">
        <v>1</v>
      </c>
      <c r="F166" s="34" t="s">
        <v>105</v>
      </c>
    </row>
    <row r="167" spans="1:6" x14ac:dyDescent="0.25">
      <c r="A167" s="94" t="s">
        <v>32</v>
      </c>
      <c r="B167" s="94"/>
      <c r="C167" s="94"/>
      <c r="D167" s="94"/>
      <c r="E167" s="94"/>
    </row>
    <row r="168" spans="1:6" x14ac:dyDescent="0.25">
      <c r="A168" s="29" t="s">
        <v>33</v>
      </c>
      <c r="B168" s="29" t="s">
        <v>34</v>
      </c>
      <c r="C168" s="29" t="s">
        <v>35</v>
      </c>
      <c r="D168" s="30" t="s">
        <v>0</v>
      </c>
      <c r="E168" s="30" t="s">
        <v>1</v>
      </c>
    </row>
    <row r="169" spans="1:6" x14ac:dyDescent="0.25">
      <c r="A169" s="31" t="s">
        <v>36</v>
      </c>
      <c r="B169" s="24">
        <v>43340</v>
      </c>
      <c r="C169" s="24">
        <v>45167</v>
      </c>
      <c r="D169" s="25">
        <v>0.12768209538736425</v>
      </c>
      <c r="E169" s="32">
        <v>4</v>
      </c>
    </row>
    <row r="170" spans="1:6" x14ac:dyDescent="0.25">
      <c r="A170" s="31" t="s">
        <v>37</v>
      </c>
      <c r="B170" s="24">
        <v>43305</v>
      </c>
      <c r="C170" s="24">
        <v>45132</v>
      </c>
      <c r="D170" s="25">
        <v>0.1277067463940823</v>
      </c>
      <c r="E170" s="32">
        <v>4</v>
      </c>
    </row>
    <row r="171" spans="1:6" x14ac:dyDescent="0.25">
      <c r="A171" s="23" t="s">
        <v>38</v>
      </c>
      <c r="B171" s="24">
        <v>43277</v>
      </c>
      <c r="C171" s="24">
        <v>45104</v>
      </c>
      <c r="D171" s="25">
        <v>0.12763165211067548</v>
      </c>
      <c r="E171" s="32">
        <v>4</v>
      </c>
    </row>
    <row r="172" spans="1:6" x14ac:dyDescent="0.25">
      <c r="A172" s="23" t="s">
        <v>39</v>
      </c>
      <c r="B172" s="24">
        <v>43249</v>
      </c>
      <c r="C172" s="24">
        <v>45076</v>
      </c>
      <c r="D172" s="25">
        <v>0.1276928285499504</v>
      </c>
      <c r="E172" s="32">
        <v>4</v>
      </c>
    </row>
    <row r="173" spans="1:6" x14ac:dyDescent="0.25">
      <c r="A173" s="23" t="s">
        <v>40</v>
      </c>
      <c r="B173" s="24">
        <v>43214</v>
      </c>
      <c r="C173" s="24">
        <v>45041</v>
      </c>
      <c r="D173" s="25">
        <v>0.12799243182565534</v>
      </c>
      <c r="E173" s="32">
        <v>4</v>
      </c>
    </row>
    <row r="175" spans="1:6" x14ac:dyDescent="0.25">
      <c r="A175" s="102" t="s">
        <v>341</v>
      </c>
      <c r="B175" s="103"/>
      <c r="C175" s="103"/>
      <c r="D175" s="103"/>
      <c r="E175" s="103"/>
    </row>
    <row r="176" spans="1:6" x14ac:dyDescent="0.25">
      <c r="A176" s="1" t="s">
        <v>2</v>
      </c>
      <c r="B176" s="2"/>
      <c r="C176" s="107" t="s">
        <v>3</v>
      </c>
      <c r="D176" s="107" t="s">
        <v>4</v>
      </c>
      <c r="E176" s="107"/>
    </row>
    <row r="177" spans="1:7" x14ac:dyDescent="0.25">
      <c r="A177" s="3" t="s">
        <v>5</v>
      </c>
      <c r="B177" s="4"/>
      <c r="C177" s="108"/>
      <c r="D177" s="108"/>
      <c r="E177" s="108"/>
    </row>
    <row r="178" spans="1:7" x14ac:dyDescent="0.25">
      <c r="A178" s="6" t="s">
        <v>6</v>
      </c>
      <c r="B178" s="7"/>
      <c r="C178" s="109"/>
      <c r="D178" s="109"/>
      <c r="E178" s="109"/>
    </row>
    <row r="179" spans="1:7" x14ac:dyDescent="0.25">
      <c r="A179" s="8" t="s">
        <v>7</v>
      </c>
      <c r="B179" s="9" t="s">
        <v>8</v>
      </c>
      <c r="C179" s="10"/>
      <c r="D179" s="11"/>
      <c r="E179" s="11"/>
    </row>
    <row r="180" spans="1:7" x14ac:dyDescent="0.25">
      <c r="A180" s="12"/>
      <c r="B180" s="13" t="s">
        <v>9</v>
      </c>
      <c r="C180" s="14"/>
      <c r="D180" s="15"/>
      <c r="E180" s="15"/>
    </row>
    <row r="181" spans="1:7" ht="20.45" customHeight="1" x14ac:dyDescent="0.25">
      <c r="A181" s="117" t="s">
        <v>10</v>
      </c>
      <c r="B181" s="16" t="s">
        <v>11</v>
      </c>
      <c r="C181" s="17" t="s">
        <v>290</v>
      </c>
      <c r="D181" s="18" t="s">
        <v>291</v>
      </c>
      <c r="E181" s="17" t="s">
        <v>14</v>
      </c>
    </row>
    <row r="182" spans="1:7" x14ac:dyDescent="0.25">
      <c r="A182" s="118"/>
      <c r="B182" s="20" t="s">
        <v>15</v>
      </c>
      <c r="C182" s="21">
        <v>-0.40026240208672592</v>
      </c>
      <c r="D182" s="21">
        <v>-0.14417538779888728</v>
      </c>
      <c r="E182" s="22"/>
    </row>
    <row r="183" spans="1:7" ht="20.45" customHeight="1" x14ac:dyDescent="0.25">
      <c r="A183" s="117" t="s">
        <v>16</v>
      </c>
      <c r="B183" s="16" t="s">
        <v>11</v>
      </c>
      <c r="C183" s="17" t="s">
        <v>292</v>
      </c>
      <c r="D183" s="17" t="s">
        <v>497</v>
      </c>
      <c r="E183" s="17" t="s">
        <v>14</v>
      </c>
    </row>
    <row r="184" spans="1:7" x14ac:dyDescent="0.25">
      <c r="A184" s="118"/>
      <c r="B184" s="20" t="s">
        <v>15</v>
      </c>
      <c r="C184" s="21">
        <v>-0.16148590951500919</v>
      </c>
      <c r="D184" s="21">
        <v>-4.9694230274214601E-2</v>
      </c>
      <c r="E184" s="22"/>
    </row>
    <row r="185" spans="1:7" ht="20.45" customHeight="1" x14ac:dyDescent="0.25">
      <c r="A185" s="117" t="s">
        <v>19</v>
      </c>
      <c r="B185" s="16" t="s">
        <v>11</v>
      </c>
      <c r="C185" s="17" t="s">
        <v>323</v>
      </c>
      <c r="D185" s="17" t="s">
        <v>368</v>
      </c>
      <c r="E185" s="17" t="s">
        <v>14</v>
      </c>
      <c r="F185" s="33">
        <f>(9760-9820)/9820</f>
        <v>-6.1099796334012219E-3</v>
      </c>
      <c r="G185" s="33">
        <f>(10230-10310)/10310</f>
        <v>-7.7594568380213386E-3</v>
      </c>
    </row>
    <row r="186" spans="1:7" x14ac:dyDescent="0.25">
      <c r="A186" s="118"/>
      <c r="B186" s="20" t="s">
        <v>15</v>
      </c>
      <c r="C186" s="21">
        <v>-2.388041867892321E-2</v>
      </c>
      <c r="D186" s="21">
        <v>7.7068473752850419E-3</v>
      </c>
      <c r="E186" s="22"/>
    </row>
    <row r="187" spans="1:7" ht="20.45" customHeight="1" x14ac:dyDescent="0.25">
      <c r="A187" s="117" t="s">
        <v>22</v>
      </c>
      <c r="B187" s="16" t="s">
        <v>11</v>
      </c>
      <c r="C187" s="17" t="s">
        <v>294</v>
      </c>
      <c r="D187" s="17" t="s">
        <v>295</v>
      </c>
      <c r="E187" s="17" t="s">
        <v>14</v>
      </c>
    </row>
    <row r="188" spans="1:7" x14ac:dyDescent="0.25">
      <c r="A188" s="118"/>
      <c r="B188" s="20" t="s">
        <v>15</v>
      </c>
      <c r="C188" s="21">
        <v>0.1131139022684966</v>
      </c>
      <c r="D188" s="21">
        <v>5.466672843059861E-2</v>
      </c>
      <c r="E188" s="22"/>
    </row>
    <row r="189" spans="1:7" ht="34.15" customHeight="1" x14ac:dyDescent="0.25">
      <c r="A189" s="119" t="s">
        <v>25</v>
      </c>
      <c r="B189" s="119"/>
      <c r="C189" s="119"/>
      <c r="D189" s="119"/>
      <c r="E189" s="119"/>
    </row>
    <row r="190" spans="1:7" x14ac:dyDescent="0.25">
      <c r="A190" s="5" t="s">
        <v>26</v>
      </c>
    </row>
    <row r="191" spans="1:7" x14ac:dyDescent="0.25">
      <c r="A191" s="5" t="s">
        <v>498</v>
      </c>
    </row>
    <row r="192" spans="1:7" x14ac:dyDescent="0.25">
      <c r="A192" s="5" t="s">
        <v>499</v>
      </c>
    </row>
    <row r="193" spans="1:6" x14ac:dyDescent="0.25">
      <c r="A193" s="5" t="s">
        <v>29</v>
      </c>
    </row>
    <row r="194" spans="1:6" ht="25.9" customHeight="1" x14ac:dyDescent="0.25">
      <c r="A194" s="120" t="s">
        <v>30</v>
      </c>
      <c r="B194" s="120"/>
      <c r="C194" s="120"/>
      <c r="D194" s="120"/>
      <c r="E194" s="120"/>
    </row>
    <row r="195" spans="1:6" x14ac:dyDescent="0.25">
      <c r="A195" s="91" t="s">
        <v>31</v>
      </c>
      <c r="B195" s="92"/>
      <c r="C195" s="92"/>
      <c r="D195" s="93"/>
      <c r="E195" s="28" t="b">
        <v>1</v>
      </c>
      <c r="F195" s="34" t="s">
        <v>105</v>
      </c>
    </row>
    <row r="196" spans="1:6" x14ac:dyDescent="0.25">
      <c r="A196" s="94" t="s">
        <v>32</v>
      </c>
      <c r="B196" s="94"/>
      <c r="C196" s="94"/>
      <c r="D196" s="94"/>
      <c r="E196" s="94"/>
    </row>
    <row r="197" spans="1:6" x14ac:dyDescent="0.25">
      <c r="A197" s="29" t="s">
        <v>33</v>
      </c>
      <c r="B197" s="29" t="s">
        <v>34</v>
      </c>
      <c r="C197" s="29" t="s">
        <v>35</v>
      </c>
      <c r="D197" s="30" t="s">
        <v>0</v>
      </c>
      <c r="E197" s="30" t="s">
        <v>1</v>
      </c>
    </row>
    <row r="198" spans="1:6" x14ac:dyDescent="0.25">
      <c r="A198" s="31" t="s">
        <v>36</v>
      </c>
      <c r="B198" s="24">
        <v>43704</v>
      </c>
      <c r="C198" s="24">
        <v>45167</v>
      </c>
      <c r="D198" s="25">
        <v>7.0475845949525592E-2</v>
      </c>
      <c r="E198" s="32">
        <v>3</v>
      </c>
    </row>
    <row r="199" spans="1:6" x14ac:dyDescent="0.25">
      <c r="A199" s="31" t="s">
        <v>37</v>
      </c>
      <c r="B199" s="24">
        <v>43669</v>
      </c>
      <c r="C199" s="24">
        <v>45132</v>
      </c>
      <c r="D199" s="25">
        <v>7.0911240531302266E-2</v>
      </c>
      <c r="E199" s="32">
        <v>3</v>
      </c>
    </row>
    <row r="200" spans="1:6" x14ac:dyDescent="0.25">
      <c r="A200" s="23" t="s">
        <v>38</v>
      </c>
      <c r="B200" s="24">
        <v>43641</v>
      </c>
      <c r="C200" s="24">
        <v>45104</v>
      </c>
      <c r="D200" s="25">
        <v>7.0892423657144085E-2</v>
      </c>
      <c r="E200" s="32">
        <v>3</v>
      </c>
    </row>
    <row r="201" spans="1:6" x14ac:dyDescent="0.25">
      <c r="A201" s="23" t="s">
        <v>39</v>
      </c>
      <c r="B201" s="24">
        <v>43613</v>
      </c>
      <c r="C201" s="24">
        <v>45076</v>
      </c>
      <c r="D201" s="25">
        <v>7.1120168489138352E-2</v>
      </c>
      <c r="E201" s="32">
        <v>3</v>
      </c>
    </row>
    <row r="202" spans="1:6" x14ac:dyDescent="0.25">
      <c r="A202" s="23" t="s">
        <v>40</v>
      </c>
      <c r="B202" s="24">
        <v>43578</v>
      </c>
      <c r="C202" s="24">
        <v>45041</v>
      </c>
      <c r="D202" s="25">
        <v>7.1370167648988195E-2</v>
      </c>
      <c r="E202" s="32">
        <v>3</v>
      </c>
    </row>
    <row r="204" spans="1:6" x14ac:dyDescent="0.25">
      <c r="A204" s="102" t="s">
        <v>104</v>
      </c>
      <c r="B204" s="103"/>
      <c r="C204" s="103"/>
      <c r="D204" s="103"/>
      <c r="E204" s="103"/>
    </row>
    <row r="205" spans="1:6" x14ac:dyDescent="0.25">
      <c r="A205" s="1" t="s">
        <v>2</v>
      </c>
      <c r="B205" s="2"/>
      <c r="C205" s="107" t="s">
        <v>3</v>
      </c>
      <c r="D205" s="107" t="s">
        <v>4</v>
      </c>
      <c r="E205" s="107"/>
    </row>
    <row r="206" spans="1:6" x14ac:dyDescent="0.25">
      <c r="A206" s="3" t="s">
        <v>5</v>
      </c>
      <c r="B206" s="4"/>
      <c r="C206" s="108"/>
      <c r="D206" s="108"/>
      <c r="E206" s="108"/>
    </row>
    <row r="207" spans="1:6" x14ac:dyDescent="0.25">
      <c r="A207" s="6" t="s">
        <v>6</v>
      </c>
      <c r="B207" s="7"/>
      <c r="C207" s="109"/>
      <c r="D207" s="109"/>
      <c r="E207" s="109"/>
    </row>
    <row r="208" spans="1:6" x14ac:dyDescent="0.25">
      <c r="A208" s="8" t="s">
        <v>7</v>
      </c>
      <c r="B208" s="9" t="s">
        <v>8</v>
      </c>
      <c r="C208" s="10"/>
      <c r="D208" s="11"/>
      <c r="E208" s="11"/>
    </row>
    <row r="209" spans="1:7" x14ac:dyDescent="0.25">
      <c r="A209" s="12"/>
      <c r="B209" s="13" t="s">
        <v>9</v>
      </c>
      <c r="C209" s="14"/>
      <c r="D209" s="15"/>
      <c r="E209" s="15"/>
    </row>
    <row r="210" spans="1:7" ht="20.45" customHeight="1" x14ac:dyDescent="0.25">
      <c r="A210" s="117" t="s">
        <v>10</v>
      </c>
      <c r="B210" s="16" t="s">
        <v>11</v>
      </c>
      <c r="C210" s="17" t="s">
        <v>95</v>
      </c>
      <c r="D210" s="18" t="s">
        <v>96</v>
      </c>
      <c r="E210" s="17" t="s">
        <v>14</v>
      </c>
    </row>
    <row r="211" spans="1:7" x14ac:dyDescent="0.25">
      <c r="A211" s="118"/>
      <c r="B211" s="20" t="s">
        <v>15</v>
      </c>
      <c r="C211" s="21">
        <v>-0.81900956890858334</v>
      </c>
      <c r="D211" s="21">
        <v>-0.37228859972532158</v>
      </c>
      <c r="E211" s="22"/>
    </row>
    <row r="212" spans="1:7" ht="20.45" customHeight="1" x14ac:dyDescent="0.25">
      <c r="A212" s="117" t="s">
        <v>16</v>
      </c>
      <c r="B212" s="16" t="s">
        <v>11</v>
      </c>
      <c r="C212" s="17" t="s">
        <v>97</v>
      </c>
      <c r="D212" s="17" t="s">
        <v>98</v>
      </c>
      <c r="E212" s="17" t="s">
        <v>14</v>
      </c>
    </row>
    <row r="213" spans="1:7" x14ac:dyDescent="0.25">
      <c r="A213" s="118"/>
      <c r="B213" s="20" t="s">
        <v>15</v>
      </c>
      <c r="C213" s="21">
        <v>-0.25622516264378659</v>
      </c>
      <c r="D213" s="21">
        <v>-9.8805965155070896E-2</v>
      </c>
      <c r="E213" s="22"/>
    </row>
    <row r="214" spans="1:7" ht="20.45" customHeight="1" x14ac:dyDescent="0.25">
      <c r="A214" s="117" t="s">
        <v>19</v>
      </c>
      <c r="B214" s="16" t="s">
        <v>11</v>
      </c>
      <c r="C214" s="17" t="s">
        <v>323</v>
      </c>
      <c r="D214" s="17" t="s">
        <v>500</v>
      </c>
      <c r="E214" s="17" t="s">
        <v>14</v>
      </c>
      <c r="F214" s="33">
        <f>(9760-9850)/9850</f>
        <v>-9.1370558375634525E-3</v>
      </c>
      <c r="G214" s="33">
        <f>(10370-10290)/10290</f>
        <v>7.7745383867832843E-3</v>
      </c>
    </row>
    <row r="215" spans="1:7" x14ac:dyDescent="0.25">
      <c r="A215" s="118"/>
      <c r="B215" s="20" t="s">
        <v>15</v>
      </c>
      <c r="C215" s="21">
        <v>-2.4408595871808769E-2</v>
      </c>
      <c r="D215" s="21">
        <v>1.2314164607443834E-2</v>
      </c>
      <c r="E215" s="22"/>
    </row>
    <row r="216" spans="1:7" ht="20.45" customHeight="1" x14ac:dyDescent="0.25">
      <c r="A216" s="117" t="s">
        <v>22</v>
      </c>
      <c r="B216" s="16" t="s">
        <v>11</v>
      </c>
      <c r="C216" s="17" t="s">
        <v>101</v>
      </c>
      <c r="D216" s="17" t="s">
        <v>346</v>
      </c>
      <c r="E216" s="17" t="s">
        <v>14</v>
      </c>
    </row>
    <row r="217" spans="1:7" x14ac:dyDescent="0.25">
      <c r="A217" s="118"/>
      <c r="B217" s="20" t="s">
        <v>15</v>
      </c>
      <c r="C217" s="21">
        <v>0.37578180975338404</v>
      </c>
      <c r="D217" s="21">
        <v>9.9385111117586966E-2</v>
      </c>
      <c r="E217" s="22"/>
    </row>
    <row r="218" spans="1:7" ht="34.9" customHeight="1" x14ac:dyDescent="0.25">
      <c r="A218" s="119" t="s">
        <v>25</v>
      </c>
      <c r="B218" s="119"/>
      <c r="C218" s="119"/>
      <c r="D218" s="119"/>
      <c r="E218" s="119"/>
    </row>
    <row r="219" spans="1:7" x14ac:dyDescent="0.25">
      <c r="A219" s="5" t="s">
        <v>26</v>
      </c>
    </row>
    <row r="220" spans="1:7" x14ac:dyDescent="0.25">
      <c r="A220" s="5" t="s">
        <v>49</v>
      </c>
    </row>
    <row r="221" spans="1:7" x14ac:dyDescent="0.25">
      <c r="A221" s="5" t="s">
        <v>244</v>
      </c>
    </row>
    <row r="222" spans="1:7" x14ac:dyDescent="0.25">
      <c r="A222" s="5" t="s">
        <v>333</v>
      </c>
    </row>
    <row r="223" spans="1:7" x14ac:dyDescent="0.25">
      <c r="A223" s="5" t="s">
        <v>51</v>
      </c>
    </row>
    <row r="224" spans="1:7" x14ac:dyDescent="0.25">
      <c r="A224" s="91" t="s">
        <v>31</v>
      </c>
      <c r="B224" s="92"/>
      <c r="C224" s="92"/>
      <c r="D224" s="93"/>
      <c r="E224" s="28" t="b">
        <v>1</v>
      </c>
      <c r="F224" s="34" t="s">
        <v>105</v>
      </c>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24">
        <v>43336</v>
      </c>
      <c r="C227" s="24">
        <v>45163</v>
      </c>
      <c r="D227" s="25">
        <v>0.14762099251867067</v>
      </c>
      <c r="E227" s="32">
        <v>4</v>
      </c>
    </row>
    <row r="228" spans="1:5" x14ac:dyDescent="0.25">
      <c r="A228" s="31" t="s">
        <v>37</v>
      </c>
      <c r="B228" s="24">
        <v>43308</v>
      </c>
      <c r="C228" s="24">
        <v>45135</v>
      </c>
      <c r="D228" s="25">
        <v>0.14762506120944482</v>
      </c>
      <c r="E228" s="32">
        <v>4</v>
      </c>
    </row>
    <row r="229" spans="1:5" x14ac:dyDescent="0.25">
      <c r="A229" s="23" t="s">
        <v>38</v>
      </c>
      <c r="B229" s="24">
        <v>43280</v>
      </c>
      <c r="C229" s="24">
        <v>45107</v>
      </c>
      <c r="D229" s="25">
        <v>0.14755547967348026</v>
      </c>
      <c r="E229" s="32">
        <v>4</v>
      </c>
    </row>
    <row r="230" spans="1:5" x14ac:dyDescent="0.25">
      <c r="A230" s="23" t="s">
        <v>39</v>
      </c>
      <c r="B230" s="24">
        <v>43245</v>
      </c>
      <c r="C230" s="24">
        <v>45072</v>
      </c>
      <c r="D230" s="25">
        <v>0.14751122760933433</v>
      </c>
      <c r="E230" s="32">
        <v>4</v>
      </c>
    </row>
    <row r="231" spans="1:5" x14ac:dyDescent="0.25">
      <c r="A231" s="23" t="s">
        <v>40</v>
      </c>
      <c r="B231" s="24">
        <v>43217</v>
      </c>
      <c r="C231" s="24">
        <v>45044</v>
      </c>
      <c r="D231" s="25">
        <v>0.14754932909211263</v>
      </c>
      <c r="E231" s="32">
        <v>4</v>
      </c>
    </row>
    <row r="233" spans="1:5" x14ac:dyDescent="0.25">
      <c r="A233" s="102" t="s">
        <v>116</v>
      </c>
      <c r="B233" s="103"/>
      <c r="C233" s="103"/>
      <c r="D233" s="103"/>
      <c r="E233" s="103"/>
    </row>
    <row r="234" spans="1:5" x14ac:dyDescent="0.25">
      <c r="A234" s="1" t="s">
        <v>74</v>
      </c>
      <c r="B234" s="2"/>
      <c r="C234" s="107" t="s">
        <v>3</v>
      </c>
      <c r="D234" s="107" t="s">
        <v>75</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76</v>
      </c>
      <c r="C237" s="10"/>
      <c r="D237" s="11"/>
      <c r="E237" s="11"/>
    </row>
    <row r="238" spans="1:5" x14ac:dyDescent="0.25">
      <c r="A238" s="12"/>
      <c r="B238" s="13" t="s">
        <v>9</v>
      </c>
      <c r="C238" s="14"/>
      <c r="D238" s="15"/>
      <c r="E238" s="15"/>
    </row>
    <row r="239" spans="1:5" ht="20.45" customHeight="1" x14ac:dyDescent="0.25">
      <c r="A239" s="117" t="s">
        <v>10</v>
      </c>
      <c r="B239" s="16" t="s">
        <v>11</v>
      </c>
      <c r="C239" s="17" t="s">
        <v>106</v>
      </c>
      <c r="D239" s="18" t="s">
        <v>107</v>
      </c>
      <c r="E239" s="17" t="s">
        <v>14</v>
      </c>
    </row>
    <row r="240" spans="1:5" x14ac:dyDescent="0.25">
      <c r="A240" s="118"/>
      <c r="B240" s="20" t="s">
        <v>15</v>
      </c>
      <c r="C240" s="21">
        <v>-0.79262205527710861</v>
      </c>
      <c r="D240" s="21">
        <v>-0.27988419238107676</v>
      </c>
      <c r="E240" s="22"/>
    </row>
    <row r="241" spans="1:7" ht="20.45" customHeight="1" x14ac:dyDescent="0.25">
      <c r="A241" s="117" t="s">
        <v>16</v>
      </c>
      <c r="B241" s="16" t="s">
        <v>11</v>
      </c>
      <c r="C241" s="17" t="s">
        <v>108</v>
      </c>
      <c r="D241" s="17" t="s">
        <v>501</v>
      </c>
      <c r="E241" s="17" t="s">
        <v>14</v>
      </c>
    </row>
    <row r="242" spans="1:7" x14ac:dyDescent="0.25">
      <c r="A242" s="118"/>
      <c r="B242" s="20" t="s">
        <v>15</v>
      </c>
      <c r="C242" s="21">
        <v>-0.32728281718066421</v>
      </c>
      <c r="D242" s="21">
        <v>-2.8524771243174984E-2</v>
      </c>
      <c r="E242" s="22"/>
    </row>
    <row r="243" spans="1:7" ht="20.45" customHeight="1" x14ac:dyDescent="0.25">
      <c r="A243" s="117" t="s">
        <v>19</v>
      </c>
      <c r="B243" s="16" t="s">
        <v>11</v>
      </c>
      <c r="C243" s="17" t="s">
        <v>502</v>
      </c>
      <c r="D243" s="17" t="s">
        <v>461</v>
      </c>
      <c r="E243" s="17" t="s">
        <v>14</v>
      </c>
      <c r="F243" s="33">
        <f>(10940-10970)/10970</f>
        <v>-2.7347310847766638E-3</v>
      </c>
      <c r="G243" s="33">
        <f>(14040-14090)/14090</f>
        <v>-3.5486160397444995E-3</v>
      </c>
    </row>
    <row r="244" spans="1:7" x14ac:dyDescent="0.25">
      <c r="A244" s="118"/>
      <c r="B244" s="20" t="s">
        <v>15</v>
      </c>
      <c r="C244" s="21">
        <v>9.3829306830632619E-2</v>
      </c>
      <c r="D244" s="21">
        <v>7.0288192002661676E-2</v>
      </c>
      <c r="E244" s="22"/>
    </row>
    <row r="245" spans="1:7" ht="20.45" customHeight="1" x14ac:dyDescent="0.25">
      <c r="A245" s="117" t="s">
        <v>22</v>
      </c>
      <c r="B245" s="16" t="s">
        <v>11</v>
      </c>
      <c r="C245" s="17" t="s">
        <v>112</v>
      </c>
      <c r="D245" s="17" t="s">
        <v>503</v>
      </c>
      <c r="E245" s="17" t="s">
        <v>14</v>
      </c>
    </row>
    <row r="246" spans="1:7" x14ac:dyDescent="0.25">
      <c r="A246" s="118"/>
      <c r="B246" s="20" t="s">
        <v>15</v>
      </c>
      <c r="C246" s="21">
        <v>1.0786521931687743</v>
      </c>
      <c r="D246" s="21">
        <v>0.16220421140903518</v>
      </c>
      <c r="E246" s="22"/>
    </row>
    <row r="247" spans="1:7" ht="36" customHeight="1" x14ac:dyDescent="0.25">
      <c r="A247" s="119" t="s">
        <v>25</v>
      </c>
      <c r="B247" s="119"/>
      <c r="C247" s="119"/>
      <c r="D247" s="119"/>
      <c r="E247" s="119"/>
    </row>
    <row r="248" spans="1:7" x14ac:dyDescent="0.25">
      <c r="A248" s="5" t="s">
        <v>26</v>
      </c>
    </row>
    <row r="249" spans="1:7" x14ac:dyDescent="0.25">
      <c r="A249" s="5" t="s">
        <v>498</v>
      </c>
    </row>
    <row r="250" spans="1:7" x14ac:dyDescent="0.25">
      <c r="A250" s="5" t="s">
        <v>487</v>
      </c>
    </row>
    <row r="251" spans="1:7" x14ac:dyDescent="0.25">
      <c r="A251" s="5" t="s">
        <v>504</v>
      </c>
    </row>
    <row r="252" spans="1:7" ht="25.9" customHeight="1" x14ac:dyDescent="0.25">
      <c r="A252" s="120" t="s">
        <v>30</v>
      </c>
      <c r="B252" s="120"/>
      <c r="C252" s="120"/>
      <c r="D252" s="120"/>
      <c r="E252" s="120"/>
    </row>
    <row r="253" spans="1:7" x14ac:dyDescent="0.25">
      <c r="A253" s="91" t="s">
        <v>31</v>
      </c>
      <c r="B253" s="92"/>
      <c r="C253" s="92"/>
      <c r="D253" s="93"/>
      <c r="E253" s="28" t="b">
        <v>1</v>
      </c>
      <c r="F253" s="34" t="s">
        <v>105</v>
      </c>
    </row>
    <row r="254" spans="1:7" x14ac:dyDescent="0.25">
      <c r="A254" s="94" t="s">
        <v>32</v>
      </c>
      <c r="B254" s="94"/>
      <c r="C254" s="94"/>
      <c r="D254" s="94"/>
      <c r="E254" s="94"/>
    </row>
    <row r="255" spans="1:7" x14ac:dyDescent="0.25">
      <c r="A255" s="29" t="s">
        <v>33</v>
      </c>
      <c r="B255" s="29" t="s">
        <v>34</v>
      </c>
      <c r="C255" s="29" t="s">
        <v>35</v>
      </c>
      <c r="D255" s="30" t="s">
        <v>0</v>
      </c>
      <c r="E255" s="30" t="s">
        <v>1</v>
      </c>
    </row>
    <row r="256" spans="1:7" x14ac:dyDescent="0.25">
      <c r="A256" s="31" t="s">
        <v>36</v>
      </c>
      <c r="B256" s="24">
        <v>43343</v>
      </c>
      <c r="C256" s="24">
        <v>45169</v>
      </c>
      <c r="D256" s="25">
        <v>0.1737838711509716</v>
      </c>
      <c r="E256" s="32">
        <v>4</v>
      </c>
    </row>
    <row r="257" spans="1:7" x14ac:dyDescent="0.25">
      <c r="A257" s="31" t="s">
        <v>37</v>
      </c>
      <c r="B257" s="24">
        <v>43312</v>
      </c>
      <c r="C257" s="24">
        <v>45138</v>
      </c>
      <c r="D257" s="25">
        <v>0.17313261690412443</v>
      </c>
      <c r="E257" s="32">
        <v>4</v>
      </c>
    </row>
    <row r="258" spans="1:7" x14ac:dyDescent="0.25">
      <c r="A258" s="23" t="s">
        <v>38</v>
      </c>
      <c r="B258" s="24">
        <v>43280</v>
      </c>
      <c r="C258" s="24">
        <v>45107</v>
      </c>
      <c r="D258" s="25">
        <v>0.17284555855722866</v>
      </c>
      <c r="E258" s="32">
        <v>4</v>
      </c>
    </row>
    <row r="259" spans="1:7" x14ac:dyDescent="0.25">
      <c r="A259" s="23" t="s">
        <v>39</v>
      </c>
      <c r="B259" s="24">
        <v>43251</v>
      </c>
      <c r="C259" s="24">
        <v>45077</v>
      </c>
      <c r="D259" s="25">
        <v>0.17258778639581998</v>
      </c>
      <c r="E259" s="32">
        <v>4</v>
      </c>
    </row>
    <row r="260" spans="1:7" x14ac:dyDescent="0.25">
      <c r="A260" s="23" t="s">
        <v>40</v>
      </c>
      <c r="B260" s="24">
        <v>43220</v>
      </c>
      <c r="C260" s="24">
        <v>45044</v>
      </c>
      <c r="D260" s="25">
        <v>0.17253821852908133</v>
      </c>
      <c r="E260" s="32">
        <v>4</v>
      </c>
    </row>
    <row r="262" spans="1:7" x14ac:dyDescent="0.25">
      <c r="A262" s="102" t="s">
        <v>127</v>
      </c>
      <c r="B262" s="103"/>
      <c r="C262" s="103"/>
      <c r="D262" s="103"/>
      <c r="E262" s="103"/>
    </row>
    <row r="263" spans="1:7" x14ac:dyDescent="0.25">
      <c r="A263" s="1" t="s">
        <v>74</v>
      </c>
      <c r="B263" s="2"/>
      <c r="C263" s="107" t="s">
        <v>3</v>
      </c>
      <c r="D263" s="107" t="s">
        <v>75</v>
      </c>
      <c r="E263" s="107"/>
    </row>
    <row r="264" spans="1:7" x14ac:dyDescent="0.25">
      <c r="A264" s="3" t="s">
        <v>5</v>
      </c>
      <c r="B264" s="4"/>
      <c r="C264" s="108"/>
      <c r="D264" s="108"/>
      <c r="E264" s="108"/>
    </row>
    <row r="265" spans="1:7" x14ac:dyDescent="0.25">
      <c r="A265" s="6" t="s">
        <v>6</v>
      </c>
      <c r="B265" s="7"/>
      <c r="C265" s="109"/>
      <c r="D265" s="109"/>
      <c r="E265" s="109"/>
    </row>
    <row r="266" spans="1:7" x14ac:dyDescent="0.25">
      <c r="A266" s="8" t="s">
        <v>7</v>
      </c>
      <c r="B266" s="9" t="s">
        <v>76</v>
      </c>
      <c r="C266" s="10"/>
      <c r="D266" s="11"/>
      <c r="E266" s="11"/>
    </row>
    <row r="267" spans="1:7" x14ac:dyDescent="0.25">
      <c r="A267" s="12"/>
      <c r="B267" s="13" t="s">
        <v>9</v>
      </c>
      <c r="C267" s="14"/>
      <c r="D267" s="15"/>
      <c r="E267" s="15"/>
    </row>
    <row r="268" spans="1:7" ht="20.45" customHeight="1" x14ac:dyDescent="0.25">
      <c r="A268" s="117" t="s">
        <v>10</v>
      </c>
      <c r="B268" s="16" t="s">
        <v>11</v>
      </c>
      <c r="C268" s="26" t="s">
        <v>117</v>
      </c>
      <c r="D268" s="27" t="s">
        <v>118</v>
      </c>
      <c r="E268" s="26" t="s">
        <v>14</v>
      </c>
    </row>
    <row r="269" spans="1:7" x14ac:dyDescent="0.25">
      <c r="A269" s="118"/>
      <c r="B269" s="20" t="s">
        <v>15</v>
      </c>
      <c r="C269" s="21">
        <v>-0.87170567113265707</v>
      </c>
      <c r="D269" s="21">
        <v>-0.32231121343186142</v>
      </c>
      <c r="E269" s="22"/>
    </row>
    <row r="270" spans="1:7" ht="20.45" customHeight="1" x14ac:dyDescent="0.25">
      <c r="A270" s="117" t="s">
        <v>16</v>
      </c>
      <c r="B270" s="16" t="s">
        <v>11</v>
      </c>
      <c r="C270" s="26" t="s">
        <v>119</v>
      </c>
      <c r="D270" s="26" t="s">
        <v>120</v>
      </c>
      <c r="E270" s="26" t="s">
        <v>14</v>
      </c>
    </row>
    <row r="271" spans="1:7" x14ac:dyDescent="0.25">
      <c r="A271" s="118"/>
      <c r="B271" s="20" t="s">
        <v>15</v>
      </c>
      <c r="C271" s="21">
        <v>-0.35109702057223935</v>
      </c>
      <c r="D271" s="21">
        <v>-9.0910378288848404E-2</v>
      </c>
      <c r="E271" s="22"/>
    </row>
    <row r="272" spans="1:7" ht="20.45" customHeight="1" x14ac:dyDescent="0.25">
      <c r="A272" s="117" t="s">
        <v>19</v>
      </c>
      <c r="B272" s="16" t="s">
        <v>11</v>
      </c>
      <c r="C272" s="26" t="s">
        <v>352</v>
      </c>
      <c r="D272" s="26" t="s">
        <v>429</v>
      </c>
      <c r="E272" s="26" t="s">
        <v>14</v>
      </c>
      <c r="F272" s="33">
        <f>(10030-10080)/10080</f>
        <v>-4.96031746031746E-3</v>
      </c>
      <c r="G272" s="33">
        <f>(10460-10560)/10560</f>
        <v>-9.46969696969697E-3</v>
      </c>
    </row>
    <row r="273" spans="1:6" x14ac:dyDescent="0.25">
      <c r="A273" s="118"/>
      <c r="B273" s="20" t="s">
        <v>15</v>
      </c>
      <c r="C273" s="21">
        <v>2.5183857559649692E-3</v>
      </c>
      <c r="D273" s="21">
        <v>9.1025692563448946E-3</v>
      </c>
      <c r="E273" s="22"/>
    </row>
    <row r="274" spans="1:6" ht="20.45" customHeight="1" x14ac:dyDescent="0.25">
      <c r="A274" s="117" t="s">
        <v>22</v>
      </c>
      <c r="B274" s="16" t="s">
        <v>11</v>
      </c>
      <c r="C274" s="26" t="s">
        <v>123</v>
      </c>
      <c r="D274" s="26" t="s">
        <v>505</v>
      </c>
      <c r="E274" s="26" t="s">
        <v>14</v>
      </c>
    </row>
    <row r="275" spans="1:6" x14ac:dyDescent="0.25">
      <c r="A275" s="118"/>
      <c r="B275" s="20" t="s">
        <v>15</v>
      </c>
      <c r="C275" s="21">
        <v>0.59567629485593065</v>
      </c>
      <c r="D275" s="21">
        <v>5.6728235047245779E-2</v>
      </c>
      <c r="E275" s="22"/>
    </row>
    <row r="276" spans="1:6" ht="35.450000000000003" customHeight="1" x14ac:dyDescent="0.25">
      <c r="A276" s="119" t="s">
        <v>25</v>
      </c>
      <c r="B276" s="119"/>
      <c r="C276" s="119"/>
      <c r="D276" s="119"/>
      <c r="E276" s="119"/>
    </row>
    <row r="277" spans="1:6" x14ac:dyDescent="0.25">
      <c r="A277" s="5" t="s">
        <v>26</v>
      </c>
    </row>
    <row r="278" spans="1:6" x14ac:dyDescent="0.25">
      <c r="A278" s="5" t="s">
        <v>85</v>
      </c>
    </row>
    <row r="279" spans="1:6" x14ac:dyDescent="0.25">
      <c r="A279" s="5" t="s">
        <v>431</v>
      </c>
    </row>
    <row r="280" spans="1:6" x14ac:dyDescent="0.25">
      <c r="A280" s="5" t="s">
        <v>504</v>
      </c>
    </row>
    <row r="281" spans="1:6" ht="23.45" customHeight="1" x14ac:dyDescent="0.25">
      <c r="A281" s="120" t="s">
        <v>30</v>
      </c>
      <c r="B281" s="120"/>
      <c r="C281" s="120"/>
      <c r="D281" s="120"/>
      <c r="E281" s="120"/>
    </row>
    <row r="282" spans="1:6" x14ac:dyDescent="0.25">
      <c r="A282" s="91" t="s">
        <v>31</v>
      </c>
      <c r="B282" s="92"/>
      <c r="C282" s="92"/>
      <c r="D282" s="93"/>
      <c r="E282" s="28" t="b">
        <v>1</v>
      </c>
      <c r="F282" s="34" t="s">
        <v>105</v>
      </c>
    </row>
    <row r="283" spans="1:6" x14ac:dyDescent="0.25">
      <c r="A283" s="94" t="s">
        <v>32</v>
      </c>
      <c r="B283" s="94"/>
      <c r="C283" s="94"/>
      <c r="D283" s="94"/>
      <c r="E283" s="94"/>
    </row>
    <row r="284" spans="1:6" x14ac:dyDescent="0.25">
      <c r="A284" s="29" t="s">
        <v>33</v>
      </c>
      <c r="B284" s="29" t="s">
        <v>34</v>
      </c>
      <c r="C284" s="29" t="s">
        <v>35</v>
      </c>
      <c r="D284" s="30" t="s">
        <v>0</v>
      </c>
      <c r="E284" s="30" t="s">
        <v>1</v>
      </c>
    </row>
    <row r="285" spans="1:6" x14ac:dyDescent="0.25">
      <c r="A285" s="31" t="s">
        <v>36</v>
      </c>
      <c r="B285" s="24">
        <v>43343</v>
      </c>
      <c r="C285" s="24">
        <v>45169</v>
      </c>
      <c r="D285" s="25">
        <v>0.20981669927140856</v>
      </c>
      <c r="E285" s="32">
        <v>5</v>
      </c>
    </row>
    <row r="286" spans="1:6" x14ac:dyDescent="0.25">
      <c r="A286" s="31" t="s">
        <v>37</v>
      </c>
      <c r="B286" s="24">
        <v>43312</v>
      </c>
      <c r="C286" s="24">
        <v>45138</v>
      </c>
      <c r="D286" s="25">
        <v>0.20929346846449168</v>
      </c>
      <c r="E286" s="32">
        <v>5</v>
      </c>
    </row>
    <row r="287" spans="1:6" x14ac:dyDescent="0.25">
      <c r="A287" s="39" t="s">
        <v>38</v>
      </c>
      <c r="B287" s="24">
        <v>43280</v>
      </c>
      <c r="C287" s="24">
        <v>45107</v>
      </c>
      <c r="D287" s="25">
        <v>0.2085586794116803</v>
      </c>
      <c r="E287" s="32">
        <v>5</v>
      </c>
    </row>
    <row r="288" spans="1:6" x14ac:dyDescent="0.25">
      <c r="A288" s="39" t="s">
        <v>39</v>
      </c>
      <c r="B288" s="24">
        <v>43251</v>
      </c>
      <c r="C288" s="24">
        <v>45077</v>
      </c>
      <c r="D288" s="25">
        <v>0.20856164398839522</v>
      </c>
      <c r="E288" s="32">
        <v>5</v>
      </c>
    </row>
    <row r="289" spans="1:7" x14ac:dyDescent="0.25">
      <c r="A289" s="39" t="s">
        <v>40</v>
      </c>
      <c r="B289" s="24">
        <v>43220</v>
      </c>
      <c r="C289" s="24">
        <v>45044</v>
      </c>
      <c r="D289" s="25">
        <v>0.20822962107469742</v>
      </c>
      <c r="E289" s="32">
        <v>5</v>
      </c>
    </row>
    <row r="291" spans="1:7" x14ac:dyDescent="0.25">
      <c r="A291" s="102" t="s">
        <v>141</v>
      </c>
      <c r="B291" s="103"/>
      <c r="C291" s="103"/>
      <c r="D291" s="103"/>
      <c r="E291" s="103"/>
    </row>
    <row r="292" spans="1:7" x14ac:dyDescent="0.25">
      <c r="A292" s="1" t="s">
        <v>128</v>
      </c>
      <c r="B292" s="2"/>
      <c r="C292" s="107" t="s">
        <v>3</v>
      </c>
      <c r="D292" s="107" t="s">
        <v>129</v>
      </c>
      <c r="E292" s="107"/>
    </row>
    <row r="293" spans="1:7" x14ac:dyDescent="0.25">
      <c r="A293" s="3" t="s">
        <v>5</v>
      </c>
      <c r="B293" s="4"/>
      <c r="C293" s="108"/>
      <c r="D293" s="108"/>
      <c r="E293" s="108"/>
    </row>
    <row r="294" spans="1:7" x14ac:dyDescent="0.25">
      <c r="A294" s="6" t="s">
        <v>6</v>
      </c>
      <c r="B294" s="7"/>
      <c r="C294" s="109"/>
      <c r="D294" s="109"/>
      <c r="E294" s="109"/>
    </row>
    <row r="295" spans="1:7" x14ac:dyDescent="0.25">
      <c r="A295" s="8" t="s">
        <v>7</v>
      </c>
      <c r="B295" s="9" t="s">
        <v>130</v>
      </c>
      <c r="C295" s="10"/>
      <c r="D295" s="11"/>
      <c r="E295" s="11"/>
    </row>
    <row r="296" spans="1:7" x14ac:dyDescent="0.25">
      <c r="A296" s="12"/>
      <c r="B296" s="13" t="s">
        <v>9</v>
      </c>
      <c r="C296" s="14"/>
      <c r="D296" s="15"/>
      <c r="E296" s="15"/>
    </row>
    <row r="297" spans="1:7" ht="20.45" customHeight="1" x14ac:dyDescent="0.25">
      <c r="A297" s="117" t="s">
        <v>10</v>
      </c>
      <c r="B297" s="16" t="s">
        <v>11</v>
      </c>
      <c r="C297" s="17" t="s">
        <v>67</v>
      </c>
      <c r="D297" s="18" t="s">
        <v>131</v>
      </c>
      <c r="E297" s="17" t="s">
        <v>14</v>
      </c>
    </row>
    <row r="298" spans="1:7" x14ac:dyDescent="0.25">
      <c r="A298" s="118"/>
      <c r="B298" s="20" t="s">
        <v>15</v>
      </c>
      <c r="C298" s="21">
        <v>-0.25502770816312259</v>
      </c>
      <c r="D298" s="21">
        <v>-8.7796078629324481E-2</v>
      </c>
      <c r="E298" s="22"/>
    </row>
    <row r="299" spans="1:7" ht="20.45" customHeight="1" x14ac:dyDescent="0.25">
      <c r="A299" s="117" t="s">
        <v>16</v>
      </c>
      <c r="B299" s="16" t="s">
        <v>11</v>
      </c>
      <c r="C299" s="17" t="s">
        <v>132</v>
      </c>
      <c r="D299" s="17" t="s">
        <v>133</v>
      </c>
      <c r="E299" s="17" t="s">
        <v>14</v>
      </c>
    </row>
    <row r="300" spans="1:7" x14ac:dyDescent="0.25">
      <c r="A300" s="118"/>
      <c r="B300" s="20" t="s">
        <v>15</v>
      </c>
      <c r="C300" s="21">
        <v>-5.5390874106651999E-2</v>
      </c>
      <c r="D300" s="21">
        <v>-2.73541368948228E-2</v>
      </c>
      <c r="E300" s="22"/>
    </row>
    <row r="301" spans="1:7" ht="20.45" customHeight="1" x14ac:dyDescent="0.25">
      <c r="A301" s="117" t="s">
        <v>19</v>
      </c>
      <c r="B301" s="16" t="s">
        <v>11</v>
      </c>
      <c r="C301" s="17" t="s">
        <v>432</v>
      </c>
      <c r="D301" s="17" t="s">
        <v>243</v>
      </c>
      <c r="E301" s="17" t="s">
        <v>14</v>
      </c>
      <c r="F301" s="33">
        <f>(9990-10010)/10010</f>
        <v>-1.998001998001998E-3</v>
      </c>
      <c r="G301" s="33">
        <f>(10090-10130)/10130</f>
        <v>-3.9486673247778872E-3</v>
      </c>
    </row>
    <row r="302" spans="1:7" x14ac:dyDescent="0.25">
      <c r="A302" s="118"/>
      <c r="B302" s="20" t="s">
        <v>15</v>
      </c>
      <c r="C302" s="21">
        <v>-1.2576635356317256E-3</v>
      </c>
      <c r="D302" s="21">
        <v>4.6138758095510823E-3</v>
      </c>
      <c r="E302" s="22"/>
    </row>
    <row r="303" spans="1:7" ht="20.45" customHeight="1" x14ac:dyDescent="0.25">
      <c r="A303" s="117" t="s">
        <v>22</v>
      </c>
      <c r="B303" s="16" t="s">
        <v>11</v>
      </c>
      <c r="C303" s="17" t="s">
        <v>136</v>
      </c>
      <c r="D303" s="17" t="s">
        <v>137</v>
      </c>
      <c r="E303" s="17" t="s">
        <v>14</v>
      </c>
    </row>
    <row r="304" spans="1:7" x14ac:dyDescent="0.25">
      <c r="A304" s="118"/>
      <c r="B304" s="20" t="s">
        <v>15</v>
      </c>
      <c r="C304" s="21">
        <v>6.0768910808723042E-2</v>
      </c>
      <c r="D304" s="21">
        <v>3.2275509174063854E-2</v>
      </c>
      <c r="E304" s="22"/>
    </row>
    <row r="305" spans="1:6" ht="34.9" customHeight="1" x14ac:dyDescent="0.25">
      <c r="A305" s="119" t="s">
        <v>25</v>
      </c>
      <c r="B305" s="119"/>
      <c r="C305" s="119"/>
      <c r="D305" s="119"/>
      <c r="E305" s="119"/>
    </row>
    <row r="306" spans="1:6" x14ac:dyDescent="0.25">
      <c r="A306" s="5" t="s">
        <v>26</v>
      </c>
    </row>
    <row r="307" spans="1:6" x14ac:dyDescent="0.25">
      <c r="A307" s="5" t="s">
        <v>138</v>
      </c>
    </row>
    <row r="308" spans="1:6" x14ac:dyDescent="0.25">
      <c r="A308" s="5" t="s">
        <v>401</v>
      </c>
    </row>
    <row r="309" spans="1:6" x14ac:dyDescent="0.25">
      <c r="A309" s="5" t="s">
        <v>140</v>
      </c>
    </row>
    <row r="310" spans="1:6" x14ac:dyDescent="0.25">
      <c r="A310" s="5" t="s">
        <v>51</v>
      </c>
    </row>
    <row r="311" spans="1:6" x14ac:dyDescent="0.25">
      <c r="A311" s="91" t="s">
        <v>31</v>
      </c>
      <c r="B311" s="92"/>
      <c r="C311" s="92"/>
      <c r="D311" s="93"/>
      <c r="E311" s="28" t="b">
        <v>1</v>
      </c>
      <c r="F311" s="34" t="s">
        <v>105</v>
      </c>
    </row>
    <row r="312" spans="1:6" x14ac:dyDescent="0.25">
      <c r="A312" s="94" t="s">
        <v>32</v>
      </c>
      <c r="B312" s="94"/>
      <c r="C312" s="94"/>
      <c r="D312" s="94"/>
      <c r="E312" s="94"/>
    </row>
    <row r="313" spans="1:6" x14ac:dyDescent="0.25">
      <c r="A313" s="29" t="s">
        <v>33</v>
      </c>
      <c r="B313" s="29" t="s">
        <v>34</v>
      </c>
      <c r="C313" s="29" t="s">
        <v>35</v>
      </c>
      <c r="D313" s="30" t="s">
        <v>0</v>
      </c>
      <c r="E313" s="30" t="s">
        <v>1</v>
      </c>
    </row>
    <row r="314" spans="1:6" x14ac:dyDescent="0.25">
      <c r="A314" s="31" t="s">
        <v>36</v>
      </c>
      <c r="B314" s="24">
        <v>43336</v>
      </c>
      <c r="C314" s="24">
        <v>45163</v>
      </c>
      <c r="D314" s="25">
        <v>2.6767107870797405E-2</v>
      </c>
      <c r="E314" s="32">
        <v>2</v>
      </c>
    </row>
    <row r="315" spans="1:6" x14ac:dyDescent="0.25">
      <c r="A315" s="31" t="s">
        <v>37</v>
      </c>
      <c r="B315" s="24">
        <v>43308</v>
      </c>
      <c r="C315" s="24">
        <v>45135</v>
      </c>
      <c r="D315" s="25">
        <v>2.6752513610962151E-2</v>
      </c>
      <c r="E315" s="32">
        <v>2</v>
      </c>
    </row>
    <row r="316" spans="1:6" x14ac:dyDescent="0.25">
      <c r="A316" s="23" t="s">
        <v>38</v>
      </c>
      <c r="B316" s="24">
        <v>43280</v>
      </c>
      <c r="C316" s="24">
        <v>45107</v>
      </c>
      <c r="D316" s="25">
        <v>2.6742287971872121E-2</v>
      </c>
      <c r="E316" s="32">
        <v>2</v>
      </c>
    </row>
    <row r="317" spans="1:6" x14ac:dyDescent="0.25">
      <c r="A317" s="23" t="s">
        <v>39</v>
      </c>
      <c r="B317" s="24">
        <v>43245</v>
      </c>
      <c r="C317" s="24">
        <v>45072</v>
      </c>
      <c r="D317" s="25">
        <v>2.6733676495809117E-2</v>
      </c>
      <c r="E317" s="32">
        <v>2</v>
      </c>
    </row>
    <row r="318" spans="1:6" x14ac:dyDescent="0.25">
      <c r="A318" s="23" t="s">
        <v>40</v>
      </c>
      <c r="B318" s="24">
        <v>43217</v>
      </c>
      <c r="C318" s="24">
        <v>45044</v>
      </c>
      <c r="D318" s="25">
        <v>2.671245010018429E-2</v>
      </c>
      <c r="E318" s="32">
        <v>2</v>
      </c>
    </row>
    <row r="320" spans="1:6" x14ac:dyDescent="0.25">
      <c r="A320" s="102" t="s">
        <v>151</v>
      </c>
      <c r="B320" s="103"/>
      <c r="C320" s="103"/>
      <c r="D320" s="103"/>
      <c r="E320" s="103"/>
    </row>
    <row r="321" spans="1:7" x14ac:dyDescent="0.25">
      <c r="A321" s="1" t="s">
        <v>74</v>
      </c>
      <c r="B321" s="2"/>
      <c r="C321" s="107" t="s">
        <v>3</v>
      </c>
      <c r="D321" s="107" t="s">
        <v>75</v>
      </c>
      <c r="E321" s="107"/>
    </row>
    <row r="322" spans="1:7" x14ac:dyDescent="0.25">
      <c r="A322" s="3" t="s">
        <v>5</v>
      </c>
      <c r="B322" s="4"/>
      <c r="C322" s="108"/>
      <c r="D322" s="108"/>
      <c r="E322" s="108"/>
    </row>
    <row r="323" spans="1:7" x14ac:dyDescent="0.25">
      <c r="A323" s="6" t="s">
        <v>6</v>
      </c>
      <c r="B323" s="7"/>
      <c r="C323" s="109"/>
      <c r="D323" s="109"/>
      <c r="E323" s="109"/>
    </row>
    <row r="324" spans="1:7" x14ac:dyDescent="0.25">
      <c r="A324" s="8" t="s">
        <v>7</v>
      </c>
      <c r="B324" s="9" t="s">
        <v>76</v>
      </c>
      <c r="C324" s="10"/>
      <c r="D324" s="11"/>
      <c r="E324" s="11"/>
    </row>
    <row r="325" spans="1:7" x14ac:dyDescent="0.25">
      <c r="A325" s="12"/>
      <c r="B325" s="13" t="s">
        <v>9</v>
      </c>
      <c r="C325" s="14"/>
      <c r="D325" s="15"/>
      <c r="E325" s="15"/>
    </row>
    <row r="326" spans="1:7" ht="20.45" customHeight="1" x14ac:dyDescent="0.25">
      <c r="A326" s="117" t="s">
        <v>10</v>
      </c>
      <c r="B326" s="16" t="s">
        <v>11</v>
      </c>
      <c r="C326" s="26" t="s">
        <v>402</v>
      </c>
      <c r="D326" s="27" t="s">
        <v>485</v>
      </c>
      <c r="E326" s="26" t="s">
        <v>14</v>
      </c>
    </row>
    <row r="327" spans="1:7" x14ac:dyDescent="0.25">
      <c r="A327" s="118"/>
      <c r="B327" s="20" t="s">
        <v>15</v>
      </c>
      <c r="C327" s="21">
        <v>-0.56143463236327551</v>
      </c>
      <c r="D327" s="21">
        <v>-0.18042142163791997</v>
      </c>
      <c r="E327" s="22"/>
    </row>
    <row r="328" spans="1:7" ht="20.45" customHeight="1" x14ac:dyDescent="0.25">
      <c r="A328" s="117" t="s">
        <v>16</v>
      </c>
      <c r="B328" s="16" t="s">
        <v>11</v>
      </c>
      <c r="C328" s="26" t="s">
        <v>144</v>
      </c>
      <c r="D328" s="26" t="s">
        <v>213</v>
      </c>
      <c r="E328" s="26" t="s">
        <v>14</v>
      </c>
    </row>
    <row r="329" spans="1:7" x14ac:dyDescent="0.25">
      <c r="A329" s="118"/>
      <c r="B329" s="20" t="s">
        <v>15</v>
      </c>
      <c r="C329" s="21">
        <v>-0.19285172253831806</v>
      </c>
      <c r="D329" s="21">
        <v>-8.6529634161992552E-3</v>
      </c>
      <c r="E329" s="22"/>
    </row>
    <row r="330" spans="1:7" ht="20.45" customHeight="1" x14ac:dyDescent="0.25">
      <c r="A330" s="117" t="s">
        <v>19</v>
      </c>
      <c r="B330" s="16" t="s">
        <v>11</v>
      </c>
      <c r="C330" s="26" t="s">
        <v>137</v>
      </c>
      <c r="D330" s="26" t="s">
        <v>506</v>
      </c>
      <c r="E330" s="26" t="s">
        <v>14</v>
      </c>
      <c r="F330" s="33">
        <f>(10660-10730)/10730</f>
        <v>-6.5237651444547996E-3</v>
      </c>
      <c r="G330" s="33">
        <f>(15360-15760)/15760</f>
        <v>-2.5380710659898477E-2</v>
      </c>
    </row>
    <row r="331" spans="1:7" x14ac:dyDescent="0.25">
      <c r="A331" s="118"/>
      <c r="B331" s="20" t="s">
        <v>15</v>
      </c>
      <c r="C331" s="21">
        <v>6.6146515831330799E-2</v>
      </c>
      <c r="D331" s="21">
        <v>8.9648274983503917E-2</v>
      </c>
      <c r="E331" s="22"/>
    </row>
    <row r="332" spans="1:7" ht="20.45" customHeight="1" x14ac:dyDescent="0.25">
      <c r="A332" s="117" t="s">
        <v>22</v>
      </c>
      <c r="B332" s="16" t="s">
        <v>11</v>
      </c>
      <c r="C332" s="26" t="s">
        <v>148</v>
      </c>
      <c r="D332" s="26" t="s">
        <v>149</v>
      </c>
      <c r="E332" s="26" t="s">
        <v>14</v>
      </c>
    </row>
    <row r="333" spans="1:7" x14ac:dyDescent="0.25">
      <c r="A333" s="118"/>
      <c r="B333" s="20" t="s">
        <v>15</v>
      </c>
      <c r="C333" s="21">
        <v>0.53675078348145733</v>
      </c>
      <c r="D333" s="21">
        <v>0.14482330262176579</v>
      </c>
      <c r="E333" s="22"/>
    </row>
    <row r="334" spans="1:7" ht="34.9" customHeight="1" x14ac:dyDescent="0.25">
      <c r="A334" s="119" t="s">
        <v>25</v>
      </c>
      <c r="B334" s="119"/>
      <c r="C334" s="119"/>
      <c r="D334" s="119"/>
      <c r="E334" s="119"/>
    </row>
    <row r="335" spans="1:7" x14ac:dyDescent="0.25">
      <c r="A335" s="5" t="s">
        <v>26</v>
      </c>
    </row>
    <row r="336" spans="1:7" x14ac:dyDescent="0.25">
      <c r="A336" s="5" t="s">
        <v>498</v>
      </c>
    </row>
    <row r="337" spans="1:6" x14ac:dyDescent="0.25">
      <c r="A337" s="5" t="s">
        <v>428</v>
      </c>
    </row>
    <row r="338" spans="1:6" x14ac:dyDescent="0.25">
      <c r="A338" s="5" t="s">
        <v>150</v>
      </c>
    </row>
    <row r="339" spans="1:6" ht="25.9" customHeight="1" x14ac:dyDescent="0.25">
      <c r="A339" s="120" t="s">
        <v>30</v>
      </c>
      <c r="B339" s="120"/>
      <c r="C339" s="120"/>
      <c r="D339" s="120"/>
      <c r="E339" s="120"/>
    </row>
    <row r="340" spans="1:6" x14ac:dyDescent="0.25">
      <c r="A340" s="91" t="s">
        <v>31</v>
      </c>
      <c r="B340" s="92"/>
      <c r="C340" s="92"/>
      <c r="D340" s="93"/>
      <c r="E340" s="28" t="b">
        <v>1</v>
      </c>
      <c r="F340" s="34" t="s">
        <v>105</v>
      </c>
    </row>
    <row r="341" spans="1:6" x14ac:dyDescent="0.25">
      <c r="A341" s="94" t="s">
        <v>32</v>
      </c>
      <c r="B341" s="94"/>
      <c r="C341" s="94"/>
      <c r="D341" s="94"/>
      <c r="E341" s="94"/>
    </row>
    <row r="342" spans="1:6" x14ac:dyDescent="0.25">
      <c r="A342" s="29" t="s">
        <v>33</v>
      </c>
      <c r="B342" s="29" t="s">
        <v>34</v>
      </c>
      <c r="C342" s="29" t="s">
        <v>35</v>
      </c>
      <c r="D342" s="30" t="s">
        <v>0</v>
      </c>
      <c r="E342" s="30" t="s">
        <v>1</v>
      </c>
    </row>
    <row r="343" spans="1:6" x14ac:dyDescent="0.25">
      <c r="A343" s="31" t="s">
        <v>36</v>
      </c>
      <c r="B343" s="24">
        <v>43910</v>
      </c>
      <c r="C343" s="24">
        <v>45169</v>
      </c>
      <c r="D343" s="25">
        <v>0.16977336253100689</v>
      </c>
      <c r="E343" s="32">
        <v>4</v>
      </c>
    </row>
    <row r="344" spans="1:6" x14ac:dyDescent="0.25">
      <c r="A344" s="31" t="s">
        <v>37</v>
      </c>
      <c r="B344" s="24">
        <v>43910</v>
      </c>
      <c r="C344" s="24">
        <v>45138</v>
      </c>
      <c r="D344" s="25">
        <v>0.17084945734902363</v>
      </c>
      <c r="E344" s="32">
        <v>4</v>
      </c>
    </row>
    <row r="345" spans="1:6" x14ac:dyDescent="0.25">
      <c r="A345" s="23" t="s">
        <v>38</v>
      </c>
      <c r="B345" s="24">
        <v>43910</v>
      </c>
      <c r="C345" s="24">
        <v>45107</v>
      </c>
      <c r="D345" s="25">
        <v>0.17201559324596358</v>
      </c>
      <c r="E345" s="32">
        <v>4</v>
      </c>
    </row>
    <row r="346" spans="1:6" x14ac:dyDescent="0.25">
      <c r="A346" s="23" t="s">
        <v>39</v>
      </c>
      <c r="B346" s="24">
        <v>43910</v>
      </c>
      <c r="C346" s="24">
        <v>45077</v>
      </c>
      <c r="D346" s="25">
        <v>0.17340416066301764</v>
      </c>
      <c r="E346" s="32">
        <v>4</v>
      </c>
    </row>
    <row r="347" spans="1:6" x14ac:dyDescent="0.25">
      <c r="A347" s="23" t="s">
        <v>40</v>
      </c>
      <c r="B347" s="24">
        <v>43910</v>
      </c>
      <c r="C347" s="24">
        <v>45044</v>
      </c>
      <c r="D347" s="25">
        <v>0.17411940073386972</v>
      </c>
      <c r="E347" s="32">
        <v>4</v>
      </c>
    </row>
    <row r="349" spans="1:6" x14ac:dyDescent="0.25">
      <c r="A349" s="102" t="s">
        <v>162</v>
      </c>
      <c r="B349" s="103"/>
      <c r="C349" s="103"/>
      <c r="D349" s="103"/>
      <c r="E349" s="103"/>
    </row>
    <row r="350" spans="1:6" x14ac:dyDescent="0.25">
      <c r="A350" s="1" t="s">
        <v>2</v>
      </c>
      <c r="B350" s="2"/>
      <c r="C350" s="107" t="s">
        <v>3</v>
      </c>
      <c r="D350" s="107" t="s">
        <v>4</v>
      </c>
      <c r="E350" s="107"/>
    </row>
    <row r="351" spans="1:6" x14ac:dyDescent="0.25">
      <c r="A351" s="3" t="s">
        <v>5</v>
      </c>
      <c r="B351" s="4"/>
      <c r="C351" s="108"/>
      <c r="D351" s="108"/>
      <c r="E351" s="108"/>
    </row>
    <row r="352" spans="1:6" x14ac:dyDescent="0.25">
      <c r="A352" s="6" t="s">
        <v>6</v>
      </c>
      <c r="B352" s="7"/>
      <c r="C352" s="109"/>
      <c r="D352" s="109"/>
      <c r="E352" s="109"/>
    </row>
    <row r="353" spans="1:7" x14ac:dyDescent="0.25">
      <c r="A353" s="8" t="s">
        <v>7</v>
      </c>
      <c r="B353" s="9" t="s">
        <v>8</v>
      </c>
      <c r="C353" s="10"/>
      <c r="D353" s="11"/>
      <c r="E353" s="11"/>
    </row>
    <row r="354" spans="1:7" x14ac:dyDescent="0.25">
      <c r="A354" s="12"/>
      <c r="B354" s="13" t="s">
        <v>9</v>
      </c>
      <c r="C354" s="14"/>
      <c r="D354" s="15"/>
      <c r="E354" s="15"/>
    </row>
    <row r="355" spans="1:7" ht="20.45" customHeight="1" x14ac:dyDescent="0.25">
      <c r="A355" s="117" t="s">
        <v>10</v>
      </c>
      <c r="B355" s="16" t="s">
        <v>11</v>
      </c>
      <c r="C355" s="17" t="s">
        <v>466</v>
      </c>
      <c r="D355" s="18" t="s">
        <v>153</v>
      </c>
      <c r="E355" s="17" t="s">
        <v>14</v>
      </c>
    </row>
    <row r="356" spans="1:7" x14ac:dyDescent="0.25">
      <c r="A356" s="118"/>
      <c r="B356" s="20" t="s">
        <v>15</v>
      </c>
      <c r="C356" s="21">
        <v>-0.62451498415681705</v>
      </c>
      <c r="D356" s="21">
        <v>-0.24124980766313675</v>
      </c>
      <c r="E356" s="22"/>
    </row>
    <row r="357" spans="1:7" ht="20.45" customHeight="1" x14ac:dyDescent="0.25">
      <c r="A357" s="117" t="s">
        <v>16</v>
      </c>
      <c r="B357" s="16" t="s">
        <v>11</v>
      </c>
      <c r="C357" s="17" t="s">
        <v>154</v>
      </c>
      <c r="D357" s="17" t="s">
        <v>155</v>
      </c>
      <c r="E357" s="17" t="s">
        <v>14</v>
      </c>
    </row>
    <row r="358" spans="1:7" x14ac:dyDescent="0.25">
      <c r="A358" s="118"/>
      <c r="B358" s="20" t="s">
        <v>15</v>
      </c>
      <c r="C358" s="21">
        <v>-0.16338537083643567</v>
      </c>
      <c r="D358" s="21">
        <v>-5.4926864259024044E-2</v>
      </c>
      <c r="E358" s="22"/>
    </row>
    <row r="359" spans="1:7" ht="20.45" customHeight="1" x14ac:dyDescent="0.25">
      <c r="A359" s="117" t="s">
        <v>19</v>
      </c>
      <c r="B359" s="16" t="s">
        <v>11</v>
      </c>
      <c r="C359" s="17" t="s">
        <v>507</v>
      </c>
      <c r="D359" s="17" t="s">
        <v>508</v>
      </c>
      <c r="E359" s="17" t="s">
        <v>14</v>
      </c>
      <c r="F359" s="33">
        <f>(9680-9830)/9830</f>
        <v>-1.5259409969481181E-2</v>
      </c>
      <c r="G359" s="33">
        <f>(10250-10260)/10260</f>
        <v>-9.7465886939571145E-4</v>
      </c>
    </row>
    <row r="360" spans="1:7" x14ac:dyDescent="0.25">
      <c r="A360" s="118"/>
      <c r="B360" s="20" t="s">
        <v>15</v>
      </c>
      <c r="C360" s="21">
        <v>-3.1537224359465266E-2</v>
      </c>
      <c r="D360" s="21">
        <v>8.3661069081222283E-3</v>
      </c>
      <c r="E360" s="22"/>
    </row>
    <row r="361" spans="1:7" ht="20.45" customHeight="1" x14ac:dyDescent="0.25">
      <c r="A361" s="117" t="s">
        <v>22</v>
      </c>
      <c r="B361" s="16" t="s">
        <v>11</v>
      </c>
      <c r="C361" s="17" t="s">
        <v>158</v>
      </c>
      <c r="D361" s="17" t="s">
        <v>362</v>
      </c>
      <c r="E361" s="17" t="s">
        <v>14</v>
      </c>
    </row>
    <row r="362" spans="1:7" x14ac:dyDescent="0.25">
      <c r="A362" s="118"/>
      <c r="B362" s="20" t="s">
        <v>15</v>
      </c>
      <c r="C362" s="21">
        <v>0.22688072543591775</v>
      </c>
      <c r="D362" s="21">
        <v>4.9716160016590738E-2</v>
      </c>
      <c r="E362" s="22"/>
    </row>
    <row r="363" spans="1:7" ht="37.9" customHeight="1" x14ac:dyDescent="0.25">
      <c r="A363" s="119" t="s">
        <v>25</v>
      </c>
      <c r="B363" s="119"/>
      <c r="C363" s="119"/>
      <c r="D363" s="119"/>
      <c r="E363" s="119"/>
    </row>
    <row r="364" spans="1:7" x14ac:dyDescent="0.25">
      <c r="A364" s="5" t="s">
        <v>26</v>
      </c>
    </row>
    <row r="365" spans="1:7" x14ac:dyDescent="0.25">
      <c r="A365" s="5" t="s">
        <v>49</v>
      </c>
    </row>
    <row r="366" spans="1:7" x14ac:dyDescent="0.25">
      <c r="A366" s="5" t="s">
        <v>363</v>
      </c>
    </row>
    <row r="367" spans="1:7" x14ac:dyDescent="0.25">
      <c r="A367" s="5" t="s">
        <v>333</v>
      </c>
    </row>
    <row r="368" spans="1:7" ht="25.15" customHeight="1" x14ac:dyDescent="0.25">
      <c r="A368" s="120" t="s">
        <v>30</v>
      </c>
      <c r="B368" s="120"/>
      <c r="C368" s="120"/>
      <c r="D368" s="120"/>
      <c r="E368" s="120"/>
    </row>
    <row r="369" spans="1:6" x14ac:dyDescent="0.25">
      <c r="A369" s="91" t="s">
        <v>31</v>
      </c>
      <c r="B369" s="92"/>
      <c r="C369" s="92"/>
      <c r="D369" s="93"/>
      <c r="E369" s="28" t="b">
        <v>1</v>
      </c>
      <c r="F369" s="34" t="s">
        <v>105</v>
      </c>
    </row>
    <row r="370" spans="1:6" x14ac:dyDescent="0.25">
      <c r="A370" s="94" t="s">
        <v>32</v>
      </c>
      <c r="B370" s="94"/>
      <c r="C370" s="94"/>
      <c r="D370" s="94"/>
      <c r="E370" s="94"/>
    </row>
    <row r="371" spans="1:6" x14ac:dyDescent="0.25">
      <c r="A371" s="29" t="s">
        <v>33</v>
      </c>
      <c r="B371" s="29" t="s">
        <v>34</v>
      </c>
      <c r="C371" s="29" t="s">
        <v>35</v>
      </c>
      <c r="D371" s="30" t="s">
        <v>0</v>
      </c>
      <c r="E371" s="30" t="s">
        <v>1</v>
      </c>
    </row>
    <row r="372" spans="1:6" x14ac:dyDescent="0.25">
      <c r="A372" s="31" t="s">
        <v>36</v>
      </c>
      <c r="B372" s="24">
        <v>43336</v>
      </c>
      <c r="C372" s="24">
        <v>45163</v>
      </c>
      <c r="D372" s="25">
        <v>8.2971727952954558E-2</v>
      </c>
      <c r="E372" s="32">
        <v>3</v>
      </c>
    </row>
    <row r="373" spans="1:6" x14ac:dyDescent="0.25">
      <c r="A373" s="31" t="s">
        <v>37</v>
      </c>
      <c r="B373" s="24">
        <v>43308</v>
      </c>
      <c r="C373" s="24">
        <v>45135</v>
      </c>
      <c r="D373" s="25">
        <v>8.2962830897212569E-2</v>
      </c>
      <c r="E373" s="32">
        <v>3</v>
      </c>
    </row>
    <row r="374" spans="1:6" x14ac:dyDescent="0.25">
      <c r="A374" s="23" t="s">
        <v>38</v>
      </c>
      <c r="B374" s="24">
        <v>43280</v>
      </c>
      <c r="C374" s="24">
        <v>45107</v>
      </c>
      <c r="D374" s="25">
        <v>8.2965008275011173E-2</v>
      </c>
      <c r="E374" s="32">
        <v>3</v>
      </c>
    </row>
    <row r="375" spans="1:6" x14ac:dyDescent="0.25">
      <c r="A375" s="23" t="s">
        <v>39</v>
      </c>
      <c r="B375" s="24">
        <v>43245</v>
      </c>
      <c r="C375" s="24">
        <v>45072</v>
      </c>
      <c r="D375" s="25">
        <v>8.3045473648020285E-2</v>
      </c>
      <c r="E375" s="32">
        <v>3</v>
      </c>
    </row>
    <row r="376" spans="1:6" x14ac:dyDescent="0.25">
      <c r="A376" s="23" t="s">
        <v>40</v>
      </c>
      <c r="B376" s="24">
        <v>43217</v>
      </c>
      <c r="C376" s="24">
        <v>45044</v>
      </c>
      <c r="D376" s="25">
        <v>8.3044517901890227E-2</v>
      </c>
      <c r="E376" s="32">
        <v>3</v>
      </c>
    </row>
    <row r="378" spans="1:6" x14ac:dyDescent="0.25">
      <c r="A378" s="102" t="s">
        <v>171</v>
      </c>
      <c r="B378" s="103"/>
      <c r="C378" s="103"/>
      <c r="D378" s="103"/>
      <c r="E378" s="103"/>
    </row>
    <row r="379" spans="1:6" x14ac:dyDescent="0.25">
      <c r="A379" s="1" t="s">
        <v>2</v>
      </c>
      <c r="B379" s="2"/>
      <c r="C379" s="107" t="s">
        <v>3</v>
      </c>
      <c r="D379" s="107" t="s">
        <v>4</v>
      </c>
      <c r="E379" s="107"/>
    </row>
    <row r="380" spans="1:6" x14ac:dyDescent="0.25">
      <c r="A380" s="3" t="s">
        <v>5</v>
      </c>
      <c r="B380" s="4"/>
      <c r="C380" s="108"/>
      <c r="D380" s="108"/>
      <c r="E380" s="108"/>
    </row>
    <row r="381" spans="1:6" x14ac:dyDescent="0.25">
      <c r="A381" s="6" t="s">
        <v>6</v>
      </c>
      <c r="B381" s="7"/>
      <c r="C381" s="109"/>
      <c r="D381" s="109"/>
      <c r="E381" s="109"/>
    </row>
    <row r="382" spans="1:6" x14ac:dyDescent="0.25">
      <c r="A382" s="8" t="s">
        <v>7</v>
      </c>
      <c r="B382" s="9" t="s">
        <v>8</v>
      </c>
      <c r="C382" s="10"/>
      <c r="D382" s="11"/>
      <c r="E382" s="11"/>
    </row>
    <row r="383" spans="1:6" x14ac:dyDescent="0.25">
      <c r="A383" s="12"/>
      <c r="B383" s="13" t="s">
        <v>9</v>
      </c>
      <c r="C383" s="14"/>
      <c r="D383" s="15"/>
      <c r="E383" s="15"/>
    </row>
    <row r="384" spans="1:6" ht="20.45" customHeight="1" x14ac:dyDescent="0.25">
      <c r="A384" s="117" t="s">
        <v>10</v>
      </c>
      <c r="B384" s="16" t="s">
        <v>11</v>
      </c>
      <c r="C384" s="26" t="s">
        <v>438</v>
      </c>
      <c r="D384" s="27" t="s">
        <v>164</v>
      </c>
      <c r="E384" s="26" t="s">
        <v>14</v>
      </c>
    </row>
    <row r="385" spans="1:7" x14ac:dyDescent="0.25">
      <c r="A385" s="118"/>
      <c r="B385" s="20" t="s">
        <v>15</v>
      </c>
      <c r="C385" s="21">
        <v>-0.7615192386041012</v>
      </c>
      <c r="D385" s="21">
        <v>-0.35387024013631962</v>
      </c>
      <c r="E385" s="22"/>
    </row>
    <row r="386" spans="1:7" ht="20.45" customHeight="1" x14ac:dyDescent="0.25">
      <c r="A386" s="117" t="s">
        <v>16</v>
      </c>
      <c r="B386" s="16" t="s">
        <v>11</v>
      </c>
      <c r="C386" s="26" t="s">
        <v>165</v>
      </c>
      <c r="D386" s="26" t="s">
        <v>166</v>
      </c>
      <c r="E386" s="26" t="s">
        <v>14</v>
      </c>
    </row>
    <row r="387" spans="1:7" x14ac:dyDescent="0.25">
      <c r="A387" s="118"/>
      <c r="B387" s="20" t="s">
        <v>15</v>
      </c>
      <c r="C387" s="21">
        <v>-0.25788074385122972</v>
      </c>
      <c r="D387" s="21">
        <v>-0.1037057625357376</v>
      </c>
      <c r="E387" s="22"/>
    </row>
    <row r="388" spans="1:7" ht="20.45" customHeight="1" x14ac:dyDescent="0.25">
      <c r="A388" s="117" t="s">
        <v>19</v>
      </c>
      <c r="B388" s="16" t="s">
        <v>11</v>
      </c>
      <c r="C388" s="26" t="s">
        <v>134</v>
      </c>
      <c r="D388" s="26" t="s">
        <v>364</v>
      </c>
      <c r="E388" s="26" t="s">
        <v>14</v>
      </c>
      <c r="F388" s="33">
        <f>(10020-10210)/10210</f>
        <v>-1.8609206660137122E-2</v>
      </c>
      <c r="G388" s="33">
        <f>(11030-11060)/11060</f>
        <v>-2.7124773960216998E-3</v>
      </c>
    </row>
    <row r="389" spans="1:7" x14ac:dyDescent="0.25">
      <c r="A389" s="118"/>
      <c r="B389" s="20" t="s">
        <v>15</v>
      </c>
      <c r="C389" s="21">
        <v>1.9671003717469659E-3</v>
      </c>
      <c r="D389" s="21">
        <v>3.3266637895635665E-2</v>
      </c>
      <c r="E389" s="22"/>
    </row>
    <row r="390" spans="1:7" ht="20.45" customHeight="1" x14ac:dyDescent="0.25">
      <c r="A390" s="117" t="s">
        <v>22</v>
      </c>
      <c r="B390" s="16" t="s">
        <v>11</v>
      </c>
      <c r="C390" s="26" t="s">
        <v>169</v>
      </c>
      <c r="D390" s="26" t="s">
        <v>365</v>
      </c>
      <c r="E390" s="26" t="s">
        <v>14</v>
      </c>
    </row>
    <row r="391" spans="1:7" x14ac:dyDescent="0.25">
      <c r="A391" s="118"/>
      <c r="B391" s="20" t="s">
        <v>15</v>
      </c>
      <c r="C391" s="21">
        <v>0.46172516556291399</v>
      </c>
      <c r="D391" s="21">
        <v>0.14466023392912475</v>
      </c>
      <c r="E391" s="22"/>
    </row>
    <row r="392" spans="1:7" ht="34.9" customHeight="1" x14ac:dyDescent="0.25">
      <c r="A392" s="119" t="s">
        <v>25</v>
      </c>
      <c r="B392" s="119"/>
      <c r="C392" s="119"/>
      <c r="D392" s="119"/>
      <c r="E392" s="119"/>
    </row>
    <row r="393" spans="1:7" x14ac:dyDescent="0.25">
      <c r="A393" s="5" t="s">
        <v>26</v>
      </c>
    </row>
    <row r="394" spans="1:7" x14ac:dyDescent="0.25">
      <c r="A394" s="5" t="s">
        <v>49</v>
      </c>
    </row>
    <row r="395" spans="1:7" x14ac:dyDescent="0.25">
      <c r="A395" s="5" t="s">
        <v>366</v>
      </c>
    </row>
    <row r="396" spans="1:7" x14ac:dyDescent="0.25">
      <c r="A396" s="5" t="s">
        <v>333</v>
      </c>
    </row>
    <row r="397" spans="1:7" x14ac:dyDescent="0.25">
      <c r="A397" s="5" t="s">
        <v>51</v>
      </c>
    </row>
    <row r="398" spans="1:7" x14ac:dyDescent="0.25">
      <c r="A398" s="91" t="s">
        <v>31</v>
      </c>
      <c r="B398" s="92"/>
      <c r="C398" s="92"/>
      <c r="D398" s="93"/>
      <c r="E398" s="28" t="b">
        <v>1</v>
      </c>
      <c r="F398" s="34" t="s">
        <v>105</v>
      </c>
    </row>
    <row r="399" spans="1:7" x14ac:dyDescent="0.25">
      <c r="A399" s="94" t="s">
        <v>32</v>
      </c>
      <c r="B399" s="94"/>
      <c r="C399" s="94"/>
      <c r="D399" s="94"/>
      <c r="E399" s="94"/>
    </row>
    <row r="400" spans="1:7" x14ac:dyDescent="0.25">
      <c r="A400" s="29" t="s">
        <v>33</v>
      </c>
      <c r="B400" s="29" t="s">
        <v>34</v>
      </c>
      <c r="C400" s="29" t="s">
        <v>35</v>
      </c>
      <c r="D400" s="30" t="s">
        <v>0</v>
      </c>
      <c r="E400" s="30" t="s">
        <v>1</v>
      </c>
    </row>
    <row r="401" spans="1:5" x14ac:dyDescent="0.25">
      <c r="A401" s="31" t="s">
        <v>36</v>
      </c>
      <c r="B401" s="24">
        <v>43340</v>
      </c>
      <c r="C401" s="24">
        <v>45167</v>
      </c>
      <c r="D401" s="25">
        <v>0.15311912896892724</v>
      </c>
      <c r="E401" s="32">
        <v>4</v>
      </c>
    </row>
    <row r="402" spans="1:5" x14ac:dyDescent="0.25">
      <c r="A402" s="31" t="s">
        <v>37</v>
      </c>
      <c r="B402" s="24">
        <v>43305</v>
      </c>
      <c r="C402" s="24">
        <v>45132</v>
      </c>
      <c r="D402" s="25">
        <v>0.15312837145075886</v>
      </c>
      <c r="E402" s="32">
        <v>4</v>
      </c>
    </row>
    <row r="403" spans="1:5" x14ac:dyDescent="0.25">
      <c r="A403" s="39" t="s">
        <v>38</v>
      </c>
      <c r="B403" s="24">
        <v>43277</v>
      </c>
      <c r="C403" s="24">
        <v>45104</v>
      </c>
      <c r="D403" s="25">
        <v>0.15292065591531764</v>
      </c>
      <c r="E403" s="32">
        <v>4</v>
      </c>
    </row>
    <row r="404" spans="1:5" x14ac:dyDescent="0.25">
      <c r="A404" s="39" t="s">
        <v>39</v>
      </c>
      <c r="B404" s="24">
        <v>43249</v>
      </c>
      <c r="C404" s="24">
        <v>45076</v>
      </c>
      <c r="D404" s="25">
        <v>0.15290059356953334</v>
      </c>
      <c r="E404" s="32">
        <v>4</v>
      </c>
    </row>
    <row r="405" spans="1:5" x14ac:dyDescent="0.25">
      <c r="A405" s="39" t="s">
        <v>40</v>
      </c>
      <c r="B405" s="24">
        <v>43214</v>
      </c>
      <c r="C405" s="24">
        <v>45041</v>
      </c>
      <c r="D405" s="25">
        <v>0.15332848301638641</v>
      </c>
      <c r="E405" s="32">
        <v>4</v>
      </c>
    </row>
    <row r="407" spans="1:5" x14ac:dyDescent="0.25">
      <c r="A407" s="102" t="s">
        <v>180</v>
      </c>
      <c r="B407" s="103"/>
      <c r="C407" s="103"/>
      <c r="D407" s="103"/>
      <c r="E407" s="103"/>
    </row>
    <row r="408" spans="1:5" x14ac:dyDescent="0.25">
      <c r="A408" s="1" t="s">
        <v>2</v>
      </c>
      <c r="B408" s="2"/>
      <c r="C408" s="107" t="s">
        <v>3</v>
      </c>
      <c r="D408" s="107" t="s">
        <v>4</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8</v>
      </c>
      <c r="C411" s="10"/>
      <c r="D411" s="11"/>
      <c r="E411" s="11"/>
    </row>
    <row r="412" spans="1:5" x14ac:dyDescent="0.25">
      <c r="A412" s="12"/>
      <c r="B412" s="13" t="s">
        <v>9</v>
      </c>
      <c r="C412" s="14"/>
      <c r="D412" s="15"/>
      <c r="E412" s="15"/>
    </row>
    <row r="413" spans="1:5" ht="20.45" customHeight="1" x14ac:dyDescent="0.25">
      <c r="A413" s="117" t="s">
        <v>10</v>
      </c>
      <c r="B413" s="16" t="s">
        <v>11</v>
      </c>
      <c r="C413" s="17" t="s">
        <v>367</v>
      </c>
      <c r="D413" s="18" t="s">
        <v>173</v>
      </c>
      <c r="E413" s="17" t="s">
        <v>14</v>
      </c>
    </row>
    <row r="414" spans="1:5" x14ac:dyDescent="0.25">
      <c r="A414" s="118"/>
      <c r="B414" s="20" t="s">
        <v>15</v>
      </c>
      <c r="C414" s="21">
        <v>-0.7440809671715356</v>
      </c>
      <c r="D414" s="21">
        <v>-0.33725502053084166</v>
      </c>
      <c r="E414" s="22"/>
    </row>
    <row r="415" spans="1:5" ht="20.45" customHeight="1" x14ac:dyDescent="0.25">
      <c r="A415" s="117" t="s">
        <v>16</v>
      </c>
      <c r="B415" s="16" t="s">
        <v>11</v>
      </c>
      <c r="C415" s="17" t="s">
        <v>80</v>
      </c>
      <c r="D415" s="17" t="s">
        <v>67</v>
      </c>
      <c r="E415" s="17" t="s">
        <v>14</v>
      </c>
    </row>
    <row r="416" spans="1:5" x14ac:dyDescent="0.25">
      <c r="A416" s="118"/>
      <c r="B416" s="20" t="s">
        <v>15</v>
      </c>
      <c r="C416" s="21">
        <v>-0.245335006663705</v>
      </c>
      <c r="D416" s="21">
        <v>-9.3654023087861415E-2</v>
      </c>
      <c r="E416" s="22"/>
    </row>
    <row r="417" spans="1:7" ht="20.45" customHeight="1" x14ac:dyDescent="0.25">
      <c r="A417" s="117" t="s">
        <v>19</v>
      </c>
      <c r="B417" s="16" t="s">
        <v>11</v>
      </c>
      <c r="C417" s="17" t="s">
        <v>229</v>
      </c>
      <c r="D417" s="17" t="s">
        <v>369</v>
      </c>
      <c r="E417" s="17" t="s">
        <v>14</v>
      </c>
      <c r="F417" s="33">
        <f>(10100-10290)/10290</f>
        <v>-1.84645286686103E-2</v>
      </c>
      <c r="G417" s="33">
        <f>(11120-11180)/11180</f>
        <v>-5.3667262969588547E-3</v>
      </c>
    </row>
    <row r="418" spans="1:7" x14ac:dyDescent="0.25">
      <c r="A418" s="118"/>
      <c r="B418" s="20" t="s">
        <v>15</v>
      </c>
      <c r="C418" s="21">
        <v>9.9324337010091579E-3</v>
      </c>
      <c r="D418" s="21">
        <v>3.6142337957007165E-2</v>
      </c>
      <c r="E418" s="22"/>
    </row>
    <row r="419" spans="1:7" ht="20.45" customHeight="1" x14ac:dyDescent="0.25">
      <c r="A419" s="117" t="s">
        <v>22</v>
      </c>
      <c r="B419" s="16" t="s">
        <v>11</v>
      </c>
      <c r="C419" s="17" t="s">
        <v>176</v>
      </c>
      <c r="D419" s="17" t="s">
        <v>111</v>
      </c>
      <c r="E419" s="17" t="s">
        <v>14</v>
      </c>
    </row>
    <row r="420" spans="1:7" x14ac:dyDescent="0.25">
      <c r="A420" s="118"/>
      <c r="B420" s="20" t="s">
        <v>15</v>
      </c>
      <c r="C420" s="21">
        <v>0.44704777872965362</v>
      </c>
      <c r="D420" s="21">
        <v>0.14538954911026725</v>
      </c>
      <c r="E420" s="22"/>
    </row>
    <row r="421" spans="1:7" ht="34.9" customHeight="1" x14ac:dyDescent="0.25">
      <c r="A421" s="119" t="s">
        <v>25</v>
      </c>
      <c r="B421" s="119"/>
      <c r="C421" s="119"/>
      <c r="D421" s="119"/>
      <c r="E421" s="119"/>
    </row>
    <row r="422" spans="1:7" x14ac:dyDescent="0.25">
      <c r="A422" s="5" t="s">
        <v>26</v>
      </c>
    </row>
    <row r="423" spans="1:7" x14ac:dyDescent="0.25">
      <c r="A423" s="5" t="s">
        <v>49</v>
      </c>
    </row>
    <row r="424" spans="1:7" x14ac:dyDescent="0.25">
      <c r="A424" s="5" t="s">
        <v>233</v>
      </c>
    </row>
    <row r="425" spans="1:7" x14ac:dyDescent="0.25">
      <c r="A425" s="5" t="s">
        <v>333</v>
      </c>
    </row>
    <row r="426" spans="1:7" x14ac:dyDescent="0.25">
      <c r="A426" s="5" t="s">
        <v>51</v>
      </c>
    </row>
    <row r="427" spans="1:7" x14ac:dyDescent="0.25">
      <c r="A427" s="91" t="s">
        <v>31</v>
      </c>
      <c r="B427" s="92"/>
      <c r="C427" s="92"/>
      <c r="D427" s="93"/>
      <c r="E427" s="28" t="b">
        <v>1</v>
      </c>
      <c r="F427" s="34" t="s">
        <v>105</v>
      </c>
    </row>
    <row r="428" spans="1:7" x14ac:dyDescent="0.25">
      <c r="A428" s="94" t="s">
        <v>32</v>
      </c>
      <c r="B428" s="94"/>
      <c r="C428" s="94"/>
      <c r="D428" s="94"/>
      <c r="E428" s="94"/>
    </row>
    <row r="429" spans="1:7" x14ac:dyDescent="0.25">
      <c r="A429" s="29" t="s">
        <v>33</v>
      </c>
      <c r="B429" s="29" t="s">
        <v>34</v>
      </c>
      <c r="C429" s="29" t="s">
        <v>35</v>
      </c>
      <c r="D429" s="30" t="s">
        <v>0</v>
      </c>
      <c r="E429" s="30" t="s">
        <v>1</v>
      </c>
    </row>
    <row r="430" spans="1:7" x14ac:dyDescent="0.25">
      <c r="A430" s="31" t="s">
        <v>36</v>
      </c>
      <c r="B430" s="24">
        <v>43340</v>
      </c>
      <c r="C430" s="24">
        <v>45167</v>
      </c>
      <c r="D430" s="25">
        <v>0.14564489950298751</v>
      </c>
      <c r="E430" s="32">
        <v>4</v>
      </c>
    </row>
    <row r="431" spans="1:7" x14ac:dyDescent="0.25">
      <c r="A431" s="31" t="s">
        <v>37</v>
      </c>
      <c r="B431" s="24">
        <v>43305</v>
      </c>
      <c r="C431" s="24">
        <v>45132</v>
      </c>
      <c r="D431" s="25">
        <v>0.14569091792394684</v>
      </c>
      <c r="E431" s="32">
        <v>4</v>
      </c>
    </row>
    <row r="432" spans="1:7" x14ac:dyDescent="0.25">
      <c r="A432" s="23" t="s">
        <v>38</v>
      </c>
      <c r="B432" s="24">
        <v>43277</v>
      </c>
      <c r="C432" s="24">
        <v>45104</v>
      </c>
      <c r="D432" s="25">
        <v>0.1455951054433666</v>
      </c>
      <c r="E432" s="32">
        <v>4</v>
      </c>
    </row>
    <row r="433" spans="1:7" x14ac:dyDescent="0.25">
      <c r="A433" s="23" t="s">
        <v>39</v>
      </c>
      <c r="B433" s="24">
        <v>43249</v>
      </c>
      <c r="C433" s="24">
        <v>45076</v>
      </c>
      <c r="D433" s="25">
        <v>0.14561114866984035</v>
      </c>
      <c r="E433" s="32">
        <v>4</v>
      </c>
    </row>
    <row r="434" spans="1:7" x14ac:dyDescent="0.25">
      <c r="A434" s="23" t="s">
        <v>40</v>
      </c>
      <c r="B434" s="24">
        <v>43214</v>
      </c>
      <c r="C434" s="24">
        <v>45041</v>
      </c>
      <c r="D434" s="25">
        <v>0.14606734896282564</v>
      </c>
      <c r="E434" s="32">
        <v>4</v>
      </c>
    </row>
    <row r="436" spans="1:7" x14ac:dyDescent="0.25">
      <c r="A436" s="102" t="s">
        <v>189</v>
      </c>
      <c r="B436" s="103"/>
      <c r="C436" s="103"/>
      <c r="D436" s="103"/>
      <c r="E436" s="103"/>
    </row>
    <row r="437" spans="1:7" x14ac:dyDescent="0.25">
      <c r="A437" s="1" t="s">
        <v>128</v>
      </c>
      <c r="B437" s="2"/>
      <c r="C437" s="107" t="s">
        <v>3</v>
      </c>
      <c r="D437" s="107" t="s">
        <v>129</v>
      </c>
      <c r="E437" s="107"/>
    </row>
    <row r="438" spans="1:7" x14ac:dyDescent="0.25">
      <c r="A438" s="3" t="s">
        <v>5</v>
      </c>
      <c r="B438" s="4"/>
      <c r="C438" s="108"/>
      <c r="D438" s="108"/>
      <c r="E438" s="108"/>
    </row>
    <row r="439" spans="1:7" x14ac:dyDescent="0.25">
      <c r="A439" s="6" t="s">
        <v>6</v>
      </c>
      <c r="B439" s="7"/>
      <c r="C439" s="109"/>
      <c r="D439" s="109"/>
      <c r="E439" s="109"/>
    </row>
    <row r="440" spans="1:7" x14ac:dyDescent="0.25">
      <c r="A440" s="8" t="s">
        <v>7</v>
      </c>
      <c r="B440" s="9" t="s">
        <v>130</v>
      </c>
      <c r="C440" s="10"/>
      <c r="D440" s="11"/>
      <c r="E440" s="11"/>
    </row>
    <row r="441" spans="1:7" x14ac:dyDescent="0.25">
      <c r="A441" s="12"/>
      <c r="B441" s="13" t="s">
        <v>9</v>
      </c>
      <c r="C441" s="14"/>
      <c r="D441" s="15"/>
      <c r="E441" s="15"/>
    </row>
    <row r="442" spans="1:7" ht="20.45" customHeight="1" x14ac:dyDescent="0.25">
      <c r="A442" s="117" t="s">
        <v>10</v>
      </c>
      <c r="B442" s="16" t="s">
        <v>11</v>
      </c>
      <c r="C442" s="17" t="s">
        <v>440</v>
      </c>
      <c r="D442" s="18" t="s">
        <v>182</v>
      </c>
      <c r="E442" s="17" t="s">
        <v>14</v>
      </c>
    </row>
    <row r="443" spans="1:7" x14ac:dyDescent="0.25">
      <c r="A443" s="118"/>
      <c r="B443" s="20" t="s">
        <v>15</v>
      </c>
      <c r="C443" s="21">
        <v>-0.50697375794790889</v>
      </c>
      <c r="D443" s="21">
        <v>-0.24129816722421082</v>
      </c>
      <c r="E443" s="22"/>
    </row>
    <row r="444" spans="1:7" ht="20.45" customHeight="1" x14ac:dyDescent="0.25">
      <c r="A444" s="117" t="s">
        <v>16</v>
      </c>
      <c r="B444" s="16" t="s">
        <v>11</v>
      </c>
      <c r="C444" s="17" t="s">
        <v>145</v>
      </c>
      <c r="D444" s="17" t="s">
        <v>183</v>
      </c>
      <c r="E444" s="17" t="s">
        <v>14</v>
      </c>
    </row>
    <row r="445" spans="1:7" x14ac:dyDescent="0.25">
      <c r="A445" s="118"/>
      <c r="B445" s="20" t="s">
        <v>15</v>
      </c>
      <c r="C445" s="21">
        <v>-0.18910846568725681</v>
      </c>
      <c r="D445" s="21">
        <v>-0.12340681636825479</v>
      </c>
      <c r="E445" s="22"/>
    </row>
    <row r="446" spans="1:7" ht="20.45" customHeight="1" x14ac:dyDescent="0.25">
      <c r="A446" s="117" t="s">
        <v>19</v>
      </c>
      <c r="B446" s="16" t="s">
        <v>11</v>
      </c>
      <c r="C446" s="17" t="s">
        <v>467</v>
      </c>
      <c r="D446" s="17" t="s">
        <v>437</v>
      </c>
      <c r="E446" s="17" t="s">
        <v>14</v>
      </c>
      <c r="F446" s="33">
        <f>(9300-9490)/9490</f>
        <v>-2.0021074815595362E-2</v>
      </c>
      <c r="G446" s="33">
        <f>(9750-9900)/9900</f>
        <v>-1.5151515151515152E-2</v>
      </c>
    </row>
    <row r="447" spans="1:7" x14ac:dyDescent="0.25">
      <c r="A447" s="118"/>
      <c r="B447" s="20" t="s">
        <v>15</v>
      </c>
      <c r="C447" s="21">
        <v>-6.9963279913071941E-2</v>
      </c>
      <c r="D447" s="21">
        <v>-1.2582854735205151E-2</v>
      </c>
      <c r="E447" s="22"/>
    </row>
    <row r="448" spans="1:7" ht="20.45" customHeight="1" x14ac:dyDescent="0.25">
      <c r="A448" s="117" t="s">
        <v>22</v>
      </c>
      <c r="B448" s="16" t="s">
        <v>11</v>
      </c>
      <c r="C448" s="17" t="s">
        <v>186</v>
      </c>
      <c r="D448" s="17" t="s">
        <v>187</v>
      </c>
      <c r="E448" s="17" t="s">
        <v>14</v>
      </c>
    </row>
    <row r="449" spans="1:6" x14ac:dyDescent="0.25">
      <c r="A449" s="118"/>
      <c r="B449" s="20" t="s">
        <v>15</v>
      </c>
      <c r="C449" s="21">
        <v>0.13534558449906609</v>
      </c>
      <c r="D449" s="21">
        <v>7.8925779700995236E-2</v>
      </c>
      <c r="E449" s="22"/>
    </row>
    <row r="450" spans="1:6" ht="36" customHeight="1" x14ac:dyDescent="0.25">
      <c r="A450" s="119" t="s">
        <v>25</v>
      </c>
      <c r="B450" s="119"/>
      <c r="C450" s="119"/>
      <c r="D450" s="119"/>
      <c r="E450" s="119"/>
    </row>
    <row r="451" spans="1:6" x14ac:dyDescent="0.25">
      <c r="A451" s="5" t="s">
        <v>26</v>
      </c>
    </row>
    <row r="452" spans="1:6" x14ac:dyDescent="0.25">
      <c r="A452" s="5" t="s">
        <v>138</v>
      </c>
    </row>
    <row r="453" spans="1:6" x14ac:dyDescent="0.25">
      <c r="A453" s="5" t="s">
        <v>509</v>
      </c>
    </row>
    <row r="454" spans="1:6" x14ac:dyDescent="0.25">
      <c r="A454" s="5" t="s">
        <v>140</v>
      </c>
    </row>
    <row r="455" spans="1:6" x14ac:dyDescent="0.25">
      <c r="A455" s="5" t="s">
        <v>51</v>
      </c>
    </row>
    <row r="456" spans="1:6" x14ac:dyDescent="0.25">
      <c r="A456" s="91" t="s">
        <v>31</v>
      </c>
      <c r="B456" s="92"/>
      <c r="C456" s="92"/>
      <c r="D456" s="93"/>
      <c r="E456" s="28" t="b">
        <v>1</v>
      </c>
      <c r="F456" s="34" t="s">
        <v>105</v>
      </c>
    </row>
    <row r="457" spans="1:6" x14ac:dyDescent="0.25">
      <c r="A457" s="94" t="s">
        <v>32</v>
      </c>
      <c r="B457" s="94"/>
      <c r="C457" s="94"/>
      <c r="D457" s="94"/>
      <c r="E457" s="94"/>
    </row>
    <row r="458" spans="1:6" x14ac:dyDescent="0.25">
      <c r="A458" s="29" t="s">
        <v>33</v>
      </c>
      <c r="B458" s="29" t="s">
        <v>34</v>
      </c>
      <c r="C458" s="29" t="s">
        <v>35</v>
      </c>
      <c r="D458" s="30" t="s">
        <v>0</v>
      </c>
      <c r="E458" s="30" t="s">
        <v>1</v>
      </c>
    </row>
    <row r="459" spans="1:6" x14ac:dyDescent="0.25">
      <c r="A459" s="31" t="s">
        <v>36</v>
      </c>
      <c r="B459" s="24">
        <v>43340</v>
      </c>
      <c r="C459" s="24">
        <v>45160</v>
      </c>
      <c r="D459" s="25">
        <v>8.1907861243472588E-2</v>
      </c>
      <c r="E459" s="32">
        <v>3</v>
      </c>
    </row>
    <row r="460" spans="1:6" x14ac:dyDescent="0.25">
      <c r="A460" s="31" t="s">
        <v>37</v>
      </c>
      <c r="B460" s="24">
        <v>43312</v>
      </c>
      <c r="C460" s="24">
        <v>45132</v>
      </c>
      <c r="D460" s="25">
        <v>8.2000404473365124E-2</v>
      </c>
      <c r="E460" s="32">
        <v>3</v>
      </c>
    </row>
    <row r="461" spans="1:6" x14ac:dyDescent="0.25">
      <c r="A461" s="23" t="s">
        <v>38</v>
      </c>
      <c r="B461" s="24">
        <v>43284</v>
      </c>
      <c r="C461" s="24">
        <v>45104</v>
      </c>
      <c r="D461" s="25">
        <v>8.1936895754601724E-2</v>
      </c>
      <c r="E461" s="32">
        <v>3</v>
      </c>
    </row>
    <row r="462" spans="1:6" x14ac:dyDescent="0.25">
      <c r="A462" s="23" t="s">
        <v>39</v>
      </c>
      <c r="B462" s="24">
        <v>43256</v>
      </c>
      <c r="C462" s="24">
        <v>45076</v>
      </c>
      <c r="D462" s="25">
        <v>8.2022763323698886E-2</v>
      </c>
      <c r="E462" s="32">
        <v>3</v>
      </c>
    </row>
    <row r="463" spans="1:6" x14ac:dyDescent="0.25">
      <c r="A463" s="23" t="s">
        <v>40</v>
      </c>
      <c r="B463" s="24">
        <v>43214</v>
      </c>
      <c r="C463" s="24">
        <v>45034</v>
      </c>
      <c r="D463" s="25">
        <v>8.2177010136877018E-2</v>
      </c>
      <c r="E463" s="32">
        <v>3</v>
      </c>
    </row>
    <row r="465" spans="1:7" x14ac:dyDescent="0.25">
      <c r="A465" s="102" t="s">
        <v>200</v>
      </c>
      <c r="B465" s="103"/>
      <c r="C465" s="103"/>
      <c r="D465" s="103"/>
      <c r="E465" s="103"/>
    </row>
    <row r="466" spans="1:7" x14ac:dyDescent="0.25">
      <c r="A466" s="1" t="s">
        <v>74</v>
      </c>
      <c r="B466" s="2"/>
      <c r="C466" s="107" t="s">
        <v>3</v>
      </c>
      <c r="D466" s="107" t="s">
        <v>75</v>
      </c>
      <c r="E466" s="107"/>
    </row>
    <row r="467" spans="1:7" x14ac:dyDescent="0.25">
      <c r="A467" s="3" t="s">
        <v>5</v>
      </c>
      <c r="B467" s="4"/>
      <c r="C467" s="108"/>
      <c r="D467" s="108"/>
      <c r="E467" s="108"/>
    </row>
    <row r="468" spans="1:7" x14ac:dyDescent="0.25">
      <c r="A468" s="6" t="s">
        <v>6</v>
      </c>
      <c r="B468" s="7"/>
      <c r="C468" s="109"/>
      <c r="D468" s="109"/>
      <c r="E468" s="109"/>
    </row>
    <row r="469" spans="1:7" x14ac:dyDescent="0.25">
      <c r="A469" s="8" t="s">
        <v>7</v>
      </c>
      <c r="B469" s="9" t="s">
        <v>76</v>
      </c>
      <c r="C469" s="10"/>
      <c r="D469" s="11"/>
      <c r="E469" s="11"/>
    </row>
    <row r="470" spans="1:7" x14ac:dyDescent="0.25">
      <c r="A470" s="12"/>
      <c r="B470" s="13" t="s">
        <v>9</v>
      </c>
      <c r="C470" s="14"/>
      <c r="D470" s="15"/>
      <c r="E470" s="15"/>
    </row>
    <row r="471" spans="1:7" ht="20.45" customHeight="1" x14ac:dyDescent="0.25">
      <c r="A471" s="117" t="s">
        <v>10</v>
      </c>
      <c r="B471" s="16" t="s">
        <v>11</v>
      </c>
      <c r="C471" s="17" t="s">
        <v>380</v>
      </c>
      <c r="D471" s="18" t="s">
        <v>372</v>
      </c>
      <c r="E471" s="17" t="s">
        <v>14</v>
      </c>
    </row>
    <row r="472" spans="1:7" x14ac:dyDescent="0.25">
      <c r="A472" s="118"/>
      <c r="B472" s="20" t="s">
        <v>15</v>
      </c>
      <c r="C472" s="21">
        <v>-0.66495021359650974</v>
      </c>
      <c r="D472" s="21">
        <v>-0.21504181899472741</v>
      </c>
      <c r="E472" s="22"/>
    </row>
    <row r="473" spans="1:7" ht="20.45" customHeight="1" x14ac:dyDescent="0.25">
      <c r="A473" s="117" t="s">
        <v>16</v>
      </c>
      <c r="B473" s="16" t="s">
        <v>11</v>
      </c>
      <c r="C473" s="17" t="s">
        <v>192</v>
      </c>
      <c r="D473" s="17" t="s">
        <v>193</v>
      </c>
      <c r="E473" s="17" t="s">
        <v>14</v>
      </c>
    </row>
    <row r="474" spans="1:7" x14ac:dyDescent="0.25">
      <c r="A474" s="118"/>
      <c r="B474" s="20" t="s">
        <v>15</v>
      </c>
      <c r="C474" s="21">
        <v>-0.2302506228329777</v>
      </c>
      <c r="D474" s="21">
        <v>-4.5361930729109767E-2</v>
      </c>
      <c r="E474" s="22"/>
    </row>
    <row r="475" spans="1:7" ht="20.45" customHeight="1" x14ac:dyDescent="0.25">
      <c r="A475" s="117" t="s">
        <v>19</v>
      </c>
      <c r="B475" s="16" t="s">
        <v>11</v>
      </c>
      <c r="C475" s="17" t="s">
        <v>510</v>
      </c>
      <c r="D475" s="17" t="s">
        <v>511</v>
      </c>
      <c r="E475" s="17" t="s">
        <v>14</v>
      </c>
      <c r="F475" s="33">
        <f>(9220-9380)/9380</f>
        <v>-1.7057569296375266E-2</v>
      </c>
      <c r="G475" s="33">
        <f>(9660-10060)/10060</f>
        <v>-3.9761431411530816E-2</v>
      </c>
    </row>
    <row r="476" spans="1:7" x14ac:dyDescent="0.25">
      <c r="A476" s="118"/>
      <c r="B476" s="20" t="s">
        <v>15</v>
      </c>
      <c r="C476" s="21">
        <v>-7.8255473301889311E-2</v>
      </c>
      <c r="D476" s="21">
        <v>-6.8624726287439541E-3</v>
      </c>
      <c r="E476" s="22"/>
    </row>
    <row r="477" spans="1:7" ht="20.45" customHeight="1" x14ac:dyDescent="0.25">
      <c r="A477" s="117" t="s">
        <v>22</v>
      </c>
      <c r="B477" s="16" t="s">
        <v>11</v>
      </c>
      <c r="C477" s="17" t="s">
        <v>196</v>
      </c>
      <c r="D477" s="17" t="s">
        <v>512</v>
      </c>
      <c r="E477" s="17" t="s">
        <v>14</v>
      </c>
    </row>
    <row r="478" spans="1:7" x14ac:dyDescent="0.25">
      <c r="A478" s="118"/>
      <c r="B478" s="20" t="s">
        <v>15</v>
      </c>
      <c r="C478" s="21">
        <v>0.13851284703993083</v>
      </c>
      <c r="D478" s="21">
        <v>3.8524388309699509E-2</v>
      </c>
      <c r="E478" s="22"/>
    </row>
    <row r="479" spans="1:7" ht="34.15" customHeight="1" x14ac:dyDescent="0.25">
      <c r="A479" s="119" t="s">
        <v>25</v>
      </c>
      <c r="B479" s="119"/>
      <c r="C479" s="119"/>
      <c r="D479" s="119"/>
      <c r="E479" s="119"/>
    </row>
    <row r="480" spans="1:7" x14ac:dyDescent="0.25">
      <c r="A480" s="5" t="s">
        <v>26</v>
      </c>
    </row>
    <row r="481" spans="1:6" x14ac:dyDescent="0.25">
      <c r="A481" s="5" t="s">
        <v>198</v>
      </c>
    </row>
    <row r="482" spans="1:6" x14ac:dyDescent="0.25">
      <c r="A482" s="5" t="s">
        <v>513</v>
      </c>
    </row>
    <row r="483" spans="1:6" x14ac:dyDescent="0.25">
      <c r="A483" s="5" t="s">
        <v>504</v>
      </c>
    </row>
    <row r="484" spans="1:6" ht="26.45" customHeight="1" x14ac:dyDescent="0.25">
      <c r="A484" s="120" t="s">
        <v>30</v>
      </c>
      <c r="B484" s="120"/>
      <c r="C484" s="120"/>
      <c r="D484" s="120"/>
      <c r="E484" s="120"/>
    </row>
    <row r="485" spans="1:6" x14ac:dyDescent="0.25">
      <c r="A485" s="91" t="s">
        <v>31</v>
      </c>
      <c r="B485" s="92"/>
      <c r="C485" s="92"/>
      <c r="D485" s="93"/>
      <c r="E485" s="28" t="b">
        <v>1</v>
      </c>
      <c r="F485" s="34" t="s">
        <v>105</v>
      </c>
    </row>
    <row r="486" spans="1:6" x14ac:dyDescent="0.25">
      <c r="A486" s="94" t="s">
        <v>32</v>
      </c>
      <c r="B486" s="94"/>
      <c r="C486" s="94"/>
      <c r="D486" s="94"/>
      <c r="E486" s="94"/>
    </row>
    <row r="487" spans="1:6" x14ac:dyDescent="0.25">
      <c r="A487" s="29" t="s">
        <v>33</v>
      </c>
      <c r="B487" s="29" t="s">
        <v>34</v>
      </c>
      <c r="C487" s="29" t="s">
        <v>35</v>
      </c>
      <c r="D487" s="30" t="s">
        <v>0</v>
      </c>
      <c r="E487" s="30" t="s">
        <v>1</v>
      </c>
    </row>
    <row r="488" spans="1:6" x14ac:dyDescent="0.25">
      <c r="A488" s="31" t="s">
        <v>36</v>
      </c>
      <c r="B488" s="24">
        <v>43347</v>
      </c>
      <c r="C488" s="24">
        <v>45167</v>
      </c>
      <c r="D488" s="25">
        <v>0.10738795063226469</v>
      </c>
      <c r="E488" s="32">
        <v>3</v>
      </c>
    </row>
    <row r="489" spans="1:6" x14ac:dyDescent="0.25">
      <c r="A489" s="31" t="s">
        <v>37</v>
      </c>
      <c r="B489" s="24">
        <v>43305</v>
      </c>
      <c r="C489" s="24">
        <v>45125</v>
      </c>
      <c r="D489" s="25">
        <v>0.10735751424277337</v>
      </c>
      <c r="E489" s="32">
        <v>3</v>
      </c>
    </row>
    <row r="490" spans="1:6" x14ac:dyDescent="0.25">
      <c r="A490" s="23" t="s">
        <v>38</v>
      </c>
      <c r="B490" s="24">
        <v>43277</v>
      </c>
      <c r="C490" s="24">
        <v>45097</v>
      </c>
      <c r="D490" s="25">
        <v>0.10745499889769129</v>
      </c>
      <c r="E490" s="32">
        <v>3</v>
      </c>
    </row>
    <row r="491" spans="1:6" x14ac:dyDescent="0.25">
      <c r="A491" s="23" t="s">
        <v>39</v>
      </c>
      <c r="B491" s="24">
        <v>43249</v>
      </c>
      <c r="C491" s="24">
        <v>45069</v>
      </c>
      <c r="D491" s="25">
        <v>0.10751680506266477</v>
      </c>
      <c r="E491" s="32">
        <v>3</v>
      </c>
    </row>
    <row r="492" spans="1:6" x14ac:dyDescent="0.25">
      <c r="A492" s="23" t="s">
        <v>40</v>
      </c>
      <c r="B492" s="24">
        <v>43222</v>
      </c>
      <c r="C492" s="24">
        <v>45041</v>
      </c>
      <c r="D492" s="25">
        <v>0.10759184368669772</v>
      </c>
      <c r="E492" s="32">
        <v>3</v>
      </c>
    </row>
    <row r="494" spans="1:6" x14ac:dyDescent="0.25">
      <c r="A494" s="102" t="s">
        <v>210</v>
      </c>
      <c r="B494" s="103"/>
      <c r="C494" s="103"/>
      <c r="D494" s="103"/>
      <c r="E494" s="103"/>
    </row>
    <row r="495" spans="1:6" x14ac:dyDescent="0.25">
      <c r="A495" s="1" t="s">
        <v>128</v>
      </c>
      <c r="B495" s="2"/>
      <c r="C495" s="107" t="s">
        <v>3</v>
      </c>
      <c r="D495" s="107" t="s">
        <v>129</v>
      </c>
      <c r="E495" s="107"/>
    </row>
    <row r="496" spans="1:6" x14ac:dyDescent="0.25">
      <c r="A496" s="3" t="s">
        <v>5</v>
      </c>
      <c r="B496" s="4"/>
      <c r="C496" s="108"/>
      <c r="D496" s="108"/>
      <c r="E496" s="108"/>
    </row>
    <row r="497" spans="1:7" x14ac:dyDescent="0.25">
      <c r="A497" s="6" t="s">
        <v>6</v>
      </c>
      <c r="B497" s="7"/>
      <c r="C497" s="109"/>
      <c r="D497" s="109"/>
      <c r="E497" s="109"/>
    </row>
    <row r="498" spans="1:7" x14ac:dyDescent="0.25">
      <c r="A498" s="8" t="s">
        <v>7</v>
      </c>
      <c r="B498" s="9" t="s">
        <v>130</v>
      </c>
      <c r="C498" s="10"/>
      <c r="D498" s="11"/>
      <c r="E498" s="11"/>
    </row>
    <row r="499" spans="1:7" x14ac:dyDescent="0.25">
      <c r="A499" s="12"/>
      <c r="B499" s="13" t="s">
        <v>9</v>
      </c>
      <c r="C499" s="14"/>
      <c r="D499" s="15"/>
      <c r="E499" s="15"/>
    </row>
    <row r="500" spans="1:7" ht="20.45" customHeight="1" x14ac:dyDescent="0.25">
      <c r="A500" s="117" t="s">
        <v>10</v>
      </c>
      <c r="B500" s="16" t="s">
        <v>11</v>
      </c>
      <c r="C500" s="17" t="s">
        <v>88</v>
      </c>
      <c r="D500" s="18" t="s">
        <v>322</v>
      </c>
      <c r="E500" s="17" t="s">
        <v>14</v>
      </c>
    </row>
    <row r="501" spans="1:7" x14ac:dyDescent="0.25">
      <c r="A501" s="118"/>
      <c r="B501" s="20" t="s">
        <v>15</v>
      </c>
      <c r="C501" s="21">
        <v>-0.68898359498361028</v>
      </c>
      <c r="D501" s="21">
        <v>-0.33280881281141106</v>
      </c>
      <c r="E501" s="22"/>
    </row>
    <row r="502" spans="1:7" ht="20.45" customHeight="1" x14ac:dyDescent="0.25">
      <c r="A502" s="117" t="s">
        <v>16</v>
      </c>
      <c r="B502" s="16" t="s">
        <v>11</v>
      </c>
      <c r="C502" s="17" t="s">
        <v>203</v>
      </c>
      <c r="D502" s="17" t="s">
        <v>204</v>
      </c>
      <c r="E502" s="17" t="s">
        <v>14</v>
      </c>
    </row>
    <row r="503" spans="1:7" x14ac:dyDescent="0.25">
      <c r="A503" s="118"/>
      <c r="B503" s="20" t="s">
        <v>15</v>
      </c>
      <c r="C503" s="21">
        <v>-0.20013817001491374</v>
      </c>
      <c r="D503" s="21">
        <v>-0.11919569528335516</v>
      </c>
      <c r="E503" s="22"/>
    </row>
    <row r="504" spans="1:7" ht="20.45" customHeight="1" x14ac:dyDescent="0.25">
      <c r="A504" s="117" t="s">
        <v>19</v>
      </c>
      <c r="B504" s="16" t="s">
        <v>11</v>
      </c>
      <c r="C504" s="17" t="s">
        <v>507</v>
      </c>
      <c r="D504" s="17" t="s">
        <v>352</v>
      </c>
      <c r="E504" s="17" t="s">
        <v>14</v>
      </c>
      <c r="F504" s="33">
        <f>(9680-9770)/9770</f>
        <v>-9.2118730808597744E-3</v>
      </c>
      <c r="G504" s="33">
        <f>(10030-10140)/10140</f>
        <v>-1.0848126232741617E-2</v>
      </c>
    </row>
    <row r="505" spans="1:7" x14ac:dyDescent="0.25">
      <c r="A505" s="118"/>
      <c r="B505" s="20" t="s">
        <v>15</v>
      </c>
      <c r="C505" s="21">
        <v>-3.2177597923296664E-2</v>
      </c>
      <c r="D505" s="21">
        <v>1.5668294254591597E-3</v>
      </c>
      <c r="E505" s="22"/>
    </row>
    <row r="506" spans="1:7" ht="20.45" customHeight="1" x14ac:dyDescent="0.25">
      <c r="A506" s="117" t="s">
        <v>22</v>
      </c>
      <c r="B506" s="16" t="s">
        <v>11</v>
      </c>
      <c r="C506" s="17" t="s">
        <v>207</v>
      </c>
      <c r="D506" s="17" t="s">
        <v>208</v>
      </c>
      <c r="E506" s="17" t="s">
        <v>14</v>
      </c>
    </row>
    <row r="507" spans="1:7" x14ac:dyDescent="0.25">
      <c r="A507" s="118"/>
      <c r="B507" s="20" t="s">
        <v>15</v>
      </c>
      <c r="C507" s="21">
        <v>0.20995207085178436</v>
      </c>
      <c r="D507" s="21">
        <v>0.11067518871954518</v>
      </c>
      <c r="E507" s="22"/>
    </row>
    <row r="508" spans="1:7" ht="38.450000000000003" customHeight="1" x14ac:dyDescent="0.25">
      <c r="A508" s="119" t="s">
        <v>25</v>
      </c>
      <c r="B508" s="119"/>
      <c r="C508" s="119"/>
      <c r="D508" s="119"/>
      <c r="E508" s="119"/>
    </row>
    <row r="509" spans="1:7" x14ac:dyDescent="0.25">
      <c r="A509" s="5" t="s">
        <v>26</v>
      </c>
    </row>
    <row r="510" spans="1:7" x14ac:dyDescent="0.25">
      <c r="A510" s="5" t="s">
        <v>138</v>
      </c>
    </row>
    <row r="511" spans="1:7" x14ac:dyDescent="0.25">
      <c r="A511" s="5" t="s">
        <v>209</v>
      </c>
    </row>
    <row r="512" spans="1:7" x14ac:dyDescent="0.25">
      <c r="A512" s="5" t="s">
        <v>140</v>
      </c>
    </row>
    <row r="513" spans="1:6" ht="25.15" customHeight="1" x14ac:dyDescent="0.25">
      <c r="A513" s="120" t="s">
        <v>30</v>
      </c>
      <c r="B513" s="120"/>
      <c r="C513" s="120"/>
      <c r="D513" s="120"/>
      <c r="E513" s="120"/>
    </row>
    <row r="514" spans="1:6" x14ac:dyDescent="0.25">
      <c r="A514" s="91" t="s">
        <v>31</v>
      </c>
      <c r="B514" s="92"/>
      <c r="C514" s="92"/>
      <c r="D514" s="93"/>
      <c r="E514" s="28" t="b">
        <v>1</v>
      </c>
      <c r="F514" s="34" t="s">
        <v>105</v>
      </c>
    </row>
    <row r="515" spans="1:6" x14ac:dyDescent="0.25">
      <c r="A515" s="94" t="s">
        <v>32</v>
      </c>
      <c r="B515" s="94"/>
      <c r="C515" s="94"/>
      <c r="D515" s="94"/>
      <c r="E515" s="94"/>
    </row>
    <row r="516" spans="1:6" x14ac:dyDescent="0.25">
      <c r="A516" s="29" t="s">
        <v>33</v>
      </c>
      <c r="B516" s="29" t="s">
        <v>34</v>
      </c>
      <c r="C516" s="29" t="s">
        <v>35</v>
      </c>
      <c r="D516" s="30" t="s">
        <v>0</v>
      </c>
      <c r="E516" s="30" t="s">
        <v>1</v>
      </c>
    </row>
    <row r="517" spans="1:6" x14ac:dyDescent="0.25">
      <c r="A517" s="31" t="s">
        <v>36</v>
      </c>
      <c r="B517" s="24">
        <v>43340</v>
      </c>
      <c r="C517" s="24">
        <v>45167</v>
      </c>
      <c r="D517" s="25">
        <v>0.10060528712539239</v>
      </c>
      <c r="E517" s="32">
        <v>3</v>
      </c>
    </row>
    <row r="518" spans="1:6" x14ac:dyDescent="0.25">
      <c r="A518" s="31" t="s">
        <v>37</v>
      </c>
      <c r="B518" s="24">
        <v>43305</v>
      </c>
      <c r="C518" s="24">
        <v>45132</v>
      </c>
      <c r="D518" s="25">
        <v>0.10066574852626831</v>
      </c>
      <c r="E518" s="32">
        <v>3</v>
      </c>
    </row>
    <row r="519" spans="1:6" x14ac:dyDescent="0.25">
      <c r="A519" s="23" t="s">
        <v>38</v>
      </c>
      <c r="B519" s="24">
        <v>43277</v>
      </c>
      <c r="C519" s="24">
        <v>45104</v>
      </c>
      <c r="D519" s="25">
        <v>0.10063457630886481</v>
      </c>
      <c r="E519" s="32">
        <v>3</v>
      </c>
    </row>
    <row r="520" spans="1:6" x14ac:dyDescent="0.25">
      <c r="A520" s="23" t="s">
        <v>39</v>
      </c>
      <c r="B520" s="24">
        <v>43249</v>
      </c>
      <c r="C520" s="24">
        <v>45076</v>
      </c>
      <c r="D520" s="25">
        <v>0.10064622932010041</v>
      </c>
      <c r="E520" s="32">
        <v>3</v>
      </c>
    </row>
    <row r="521" spans="1:6" x14ac:dyDescent="0.25">
      <c r="A521" s="23" t="s">
        <v>40</v>
      </c>
      <c r="B521" s="24">
        <v>43214</v>
      </c>
      <c r="C521" s="24">
        <v>45041</v>
      </c>
      <c r="D521" s="25">
        <v>0.10072446591237638</v>
      </c>
      <c r="E521" s="32">
        <v>3</v>
      </c>
    </row>
    <row r="523" spans="1:6" x14ac:dyDescent="0.25">
      <c r="A523" s="102" t="s">
        <v>218</v>
      </c>
      <c r="B523" s="103"/>
      <c r="C523" s="103"/>
      <c r="D523" s="103"/>
      <c r="E523" s="103"/>
    </row>
    <row r="524" spans="1:6" x14ac:dyDescent="0.25">
      <c r="A524" s="1" t="s">
        <v>2</v>
      </c>
      <c r="B524" s="2"/>
      <c r="C524" s="107" t="s">
        <v>3</v>
      </c>
      <c r="D524" s="107" t="s">
        <v>4</v>
      </c>
      <c r="E524" s="107"/>
    </row>
    <row r="525" spans="1:6" x14ac:dyDescent="0.25">
      <c r="A525" s="3" t="s">
        <v>5</v>
      </c>
      <c r="B525" s="4"/>
      <c r="C525" s="108"/>
      <c r="D525" s="108"/>
      <c r="E525" s="108"/>
    </row>
    <row r="526" spans="1:6" x14ac:dyDescent="0.25">
      <c r="A526" s="6" t="s">
        <v>6</v>
      </c>
      <c r="B526" s="7"/>
      <c r="C526" s="109"/>
      <c r="D526" s="109"/>
      <c r="E526" s="109"/>
    </row>
    <row r="527" spans="1:6" x14ac:dyDescent="0.25">
      <c r="A527" s="8" t="s">
        <v>7</v>
      </c>
      <c r="B527" s="9" t="s">
        <v>8</v>
      </c>
      <c r="C527" s="10"/>
      <c r="D527" s="11"/>
      <c r="E527" s="11"/>
    </row>
    <row r="528" spans="1:6" x14ac:dyDescent="0.25">
      <c r="A528" s="12"/>
      <c r="B528" s="13" t="s">
        <v>9</v>
      </c>
      <c r="C528" s="14"/>
      <c r="D528" s="15"/>
      <c r="E528" s="15"/>
    </row>
    <row r="529" spans="1:7" ht="20.45" customHeight="1" x14ac:dyDescent="0.25">
      <c r="A529" s="117" t="s">
        <v>10</v>
      </c>
      <c r="B529" s="16" t="s">
        <v>11</v>
      </c>
      <c r="C529" s="17" t="s">
        <v>418</v>
      </c>
      <c r="D529" s="18" t="s">
        <v>380</v>
      </c>
      <c r="E529" s="17" t="s">
        <v>14</v>
      </c>
    </row>
    <row r="530" spans="1:7" x14ac:dyDescent="0.25">
      <c r="A530" s="118"/>
      <c r="B530" s="20" t="s">
        <v>15</v>
      </c>
      <c r="C530" s="21">
        <v>-0.70963024409647146</v>
      </c>
      <c r="D530" s="21">
        <v>-0.30573151638305185</v>
      </c>
      <c r="E530" s="22"/>
    </row>
    <row r="531" spans="1:7" ht="20.45" customHeight="1" x14ac:dyDescent="0.25">
      <c r="A531" s="117" t="s">
        <v>16</v>
      </c>
      <c r="B531" s="16" t="s">
        <v>11</v>
      </c>
      <c r="C531" s="17" t="s">
        <v>212</v>
      </c>
      <c r="D531" s="17" t="s">
        <v>67</v>
      </c>
      <c r="E531" s="17" t="s">
        <v>14</v>
      </c>
    </row>
    <row r="532" spans="1:7" x14ac:dyDescent="0.25">
      <c r="A532" s="118"/>
      <c r="B532" s="20" t="s">
        <v>15</v>
      </c>
      <c r="C532" s="21">
        <v>-0.26271415852244484</v>
      </c>
      <c r="D532" s="21">
        <v>-9.3293505898621731E-2</v>
      </c>
      <c r="E532" s="22"/>
    </row>
    <row r="533" spans="1:7" ht="20.45" customHeight="1" x14ac:dyDescent="0.25">
      <c r="A533" s="117" t="s">
        <v>19</v>
      </c>
      <c r="B533" s="16" t="s">
        <v>11</v>
      </c>
      <c r="C533" s="17" t="s">
        <v>68</v>
      </c>
      <c r="D533" s="17" t="s">
        <v>251</v>
      </c>
      <c r="E533" s="17" t="s">
        <v>14</v>
      </c>
      <c r="F533" s="33">
        <f>(9480-9550)/9550</f>
        <v>-7.3298429319371729E-3</v>
      </c>
      <c r="G533" s="33">
        <f>(10080-10100)/10100</f>
        <v>-1.9801980198019802E-3</v>
      </c>
    </row>
    <row r="534" spans="1:7" x14ac:dyDescent="0.25">
      <c r="A534" s="118"/>
      <c r="B534" s="20" t="s">
        <v>15</v>
      </c>
      <c r="C534" s="21">
        <v>-5.210857230731869E-2</v>
      </c>
      <c r="D534" s="21">
        <v>2.6759937259452915E-3</v>
      </c>
      <c r="E534" s="22"/>
    </row>
    <row r="535" spans="1:7" ht="20.45" customHeight="1" x14ac:dyDescent="0.25">
      <c r="A535" s="117" t="s">
        <v>22</v>
      </c>
      <c r="B535" s="16" t="s">
        <v>11</v>
      </c>
      <c r="C535" s="17" t="s">
        <v>215</v>
      </c>
      <c r="D535" s="17" t="s">
        <v>381</v>
      </c>
      <c r="E535" s="17" t="s">
        <v>14</v>
      </c>
    </row>
    <row r="536" spans="1:7" x14ac:dyDescent="0.25">
      <c r="A536" s="118"/>
      <c r="B536" s="20" t="s">
        <v>15</v>
      </c>
      <c r="C536" s="21">
        <v>0.33839617486338791</v>
      </c>
      <c r="D536" s="21">
        <v>9.7158471247186462E-2</v>
      </c>
      <c r="E536" s="22"/>
    </row>
    <row r="537" spans="1:7" ht="37.15" customHeight="1" x14ac:dyDescent="0.25">
      <c r="A537" s="119" t="s">
        <v>25</v>
      </c>
      <c r="B537" s="119"/>
      <c r="C537" s="119"/>
      <c r="D537" s="119"/>
      <c r="E537" s="119"/>
    </row>
    <row r="538" spans="1:7" x14ac:dyDescent="0.25">
      <c r="A538" s="5" t="s">
        <v>26</v>
      </c>
    </row>
    <row r="539" spans="1:7" x14ac:dyDescent="0.25">
      <c r="A539" s="5" t="s">
        <v>49</v>
      </c>
    </row>
    <row r="540" spans="1:7" x14ac:dyDescent="0.25">
      <c r="A540" s="5" t="s">
        <v>382</v>
      </c>
    </row>
    <row r="541" spans="1:7" x14ac:dyDescent="0.25">
      <c r="A541" s="5" t="s">
        <v>333</v>
      </c>
    </row>
    <row r="542" spans="1:7" ht="25.15" customHeight="1" x14ac:dyDescent="0.25">
      <c r="A542" s="120" t="s">
        <v>30</v>
      </c>
      <c r="B542" s="120"/>
      <c r="C542" s="120"/>
      <c r="D542" s="120"/>
      <c r="E542" s="120"/>
    </row>
    <row r="543" spans="1:7" x14ac:dyDescent="0.25">
      <c r="A543" s="91" t="s">
        <v>31</v>
      </c>
      <c r="B543" s="92"/>
      <c r="C543" s="92"/>
      <c r="D543" s="93"/>
      <c r="E543" s="28" t="b">
        <v>1</v>
      </c>
      <c r="F543" s="34" t="s">
        <v>105</v>
      </c>
    </row>
    <row r="544" spans="1:7"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24">
        <v>43340</v>
      </c>
      <c r="C546" s="24">
        <v>45167</v>
      </c>
      <c r="D546" s="25">
        <v>0.12239633391896317</v>
      </c>
      <c r="E546" s="32">
        <v>4</v>
      </c>
    </row>
    <row r="547" spans="1:5" x14ac:dyDescent="0.25">
      <c r="A547" s="31" t="s">
        <v>37</v>
      </c>
      <c r="B547" s="24">
        <v>43305</v>
      </c>
      <c r="C547" s="24">
        <v>45132</v>
      </c>
      <c r="D547" s="25">
        <v>0.1224062506989937</v>
      </c>
      <c r="E547" s="32">
        <v>4</v>
      </c>
    </row>
    <row r="548" spans="1:5" x14ac:dyDescent="0.25">
      <c r="A548" s="23" t="s">
        <v>38</v>
      </c>
      <c r="B548" s="24">
        <v>43277</v>
      </c>
      <c r="C548" s="24">
        <v>45104</v>
      </c>
      <c r="D548" s="25">
        <v>0.12227423822378292</v>
      </c>
      <c r="E548" s="32">
        <v>4</v>
      </c>
    </row>
    <row r="549" spans="1:5" x14ac:dyDescent="0.25">
      <c r="A549" s="23" t="s">
        <v>39</v>
      </c>
      <c r="B549" s="24">
        <v>43270</v>
      </c>
      <c r="C549" s="24">
        <v>45076</v>
      </c>
      <c r="D549" s="25">
        <v>0.12290175071304917</v>
      </c>
      <c r="E549" s="32">
        <v>4</v>
      </c>
    </row>
    <row r="550" spans="1:5" x14ac:dyDescent="0.25">
      <c r="A550" s="23" t="s">
        <v>40</v>
      </c>
      <c r="B550" s="24">
        <v>43270</v>
      </c>
      <c r="C550" s="24">
        <v>45041</v>
      </c>
      <c r="D550" s="25">
        <v>0.12401797865981605</v>
      </c>
      <c r="E550" s="32">
        <v>4</v>
      </c>
    </row>
    <row r="552" spans="1:5" x14ac:dyDescent="0.25">
      <c r="A552" s="102" t="s">
        <v>226</v>
      </c>
      <c r="B552" s="103"/>
      <c r="C552" s="103"/>
      <c r="D552" s="103"/>
      <c r="E552" s="103"/>
    </row>
    <row r="553" spans="1:5" x14ac:dyDescent="0.25">
      <c r="A553" s="1" t="s">
        <v>2</v>
      </c>
      <c r="B553" s="2"/>
      <c r="C553" s="107" t="s">
        <v>3</v>
      </c>
      <c r="D553" s="107" t="s">
        <v>4</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8</v>
      </c>
      <c r="C556" s="10"/>
      <c r="D556" s="11"/>
      <c r="E556" s="11"/>
    </row>
    <row r="557" spans="1:5" x14ac:dyDescent="0.25">
      <c r="A557" s="12"/>
      <c r="B557" s="13" t="s">
        <v>9</v>
      </c>
      <c r="C557" s="14"/>
      <c r="D557" s="15"/>
      <c r="E557" s="15"/>
    </row>
    <row r="558" spans="1:5" ht="20.45" customHeight="1" x14ac:dyDescent="0.25">
      <c r="A558" s="117" t="s">
        <v>10</v>
      </c>
      <c r="B558" s="16" t="s">
        <v>11</v>
      </c>
      <c r="C558" s="17" t="s">
        <v>448</v>
      </c>
      <c r="D558" s="18" t="s">
        <v>383</v>
      </c>
      <c r="E558" s="17" t="s">
        <v>14</v>
      </c>
    </row>
    <row r="559" spans="1:5" x14ac:dyDescent="0.25">
      <c r="A559" s="118"/>
      <c r="B559" s="20" t="s">
        <v>15</v>
      </c>
      <c r="C559" s="21">
        <v>-0.67602536892768228</v>
      </c>
      <c r="D559" s="21">
        <v>-0.27709395942925719</v>
      </c>
      <c r="E559" s="22"/>
    </row>
    <row r="560" spans="1:5" ht="20.45" customHeight="1" x14ac:dyDescent="0.25">
      <c r="A560" s="117" t="s">
        <v>16</v>
      </c>
      <c r="B560" s="16" t="s">
        <v>11</v>
      </c>
      <c r="C560" s="17" t="s">
        <v>220</v>
      </c>
      <c r="D560" s="17" t="s">
        <v>221</v>
      </c>
      <c r="E560" s="17" t="s">
        <v>14</v>
      </c>
    </row>
    <row r="561" spans="1:7" x14ac:dyDescent="0.25">
      <c r="A561" s="118"/>
      <c r="B561" s="20" t="s">
        <v>15</v>
      </c>
      <c r="C561" s="21">
        <v>-0.23958107328332368</v>
      </c>
      <c r="D561" s="21">
        <v>-8.0824743882405459E-2</v>
      </c>
      <c r="E561" s="22"/>
    </row>
    <row r="562" spans="1:7" ht="20.45" customHeight="1" x14ac:dyDescent="0.25">
      <c r="A562" s="117" t="s">
        <v>19</v>
      </c>
      <c r="B562" s="16" t="s">
        <v>11</v>
      </c>
      <c r="C562" s="17" t="s">
        <v>56</v>
      </c>
      <c r="D562" s="17" t="s">
        <v>81</v>
      </c>
      <c r="E562" s="17" t="s">
        <v>14</v>
      </c>
      <c r="F562" s="33">
        <f>(9440-9490)/9490</f>
        <v>-5.268703898840885E-3</v>
      </c>
      <c r="G562" s="33">
        <f>(9960-9970)/9970</f>
        <v>-1.0030090270812437E-3</v>
      </c>
    </row>
    <row r="563" spans="1:7" x14ac:dyDescent="0.25">
      <c r="A563" s="118"/>
      <c r="B563" s="20" t="s">
        <v>15</v>
      </c>
      <c r="C563" s="21">
        <v>-5.59393348407764E-2</v>
      </c>
      <c r="D563" s="21">
        <v>-1.3822748935404805E-3</v>
      </c>
      <c r="E563" s="22"/>
    </row>
    <row r="564" spans="1:7" ht="20.45" customHeight="1" x14ac:dyDescent="0.25">
      <c r="A564" s="117" t="s">
        <v>22</v>
      </c>
      <c r="B564" s="16" t="s">
        <v>11</v>
      </c>
      <c r="C564" s="17" t="s">
        <v>224</v>
      </c>
      <c r="D564" s="17" t="s">
        <v>384</v>
      </c>
      <c r="E564" s="17" t="s">
        <v>14</v>
      </c>
    </row>
    <row r="565" spans="1:7" x14ac:dyDescent="0.25">
      <c r="A565" s="118"/>
      <c r="B565" s="20" t="s">
        <v>15</v>
      </c>
      <c r="C565" s="21">
        <v>0.23331363872982802</v>
      </c>
      <c r="D565" s="21">
        <v>7.3007586560153381E-2</v>
      </c>
      <c r="E565" s="22"/>
    </row>
    <row r="566" spans="1:7" ht="39" customHeight="1" x14ac:dyDescent="0.25">
      <c r="A566" s="119" t="s">
        <v>25</v>
      </c>
      <c r="B566" s="119"/>
      <c r="C566" s="119"/>
      <c r="D566" s="119"/>
      <c r="E566" s="119"/>
    </row>
    <row r="567" spans="1:7" x14ac:dyDescent="0.25">
      <c r="A567" s="5" t="s">
        <v>26</v>
      </c>
    </row>
    <row r="568" spans="1:7" x14ac:dyDescent="0.25">
      <c r="A568" s="5" t="s">
        <v>49</v>
      </c>
    </row>
    <row r="569" spans="1:7" x14ac:dyDescent="0.25">
      <c r="A569" s="5" t="s">
        <v>385</v>
      </c>
    </row>
    <row r="570" spans="1:7" x14ac:dyDescent="0.25">
      <c r="A570" s="5" t="s">
        <v>333</v>
      </c>
    </row>
    <row r="571" spans="1:7" ht="24" customHeight="1" x14ac:dyDescent="0.25">
      <c r="A571" s="120" t="s">
        <v>30</v>
      </c>
      <c r="B571" s="120"/>
      <c r="C571" s="120"/>
      <c r="D571" s="120"/>
      <c r="E571" s="120"/>
    </row>
    <row r="572" spans="1:7" x14ac:dyDescent="0.25">
      <c r="A572" s="91" t="s">
        <v>31</v>
      </c>
      <c r="B572" s="92"/>
      <c r="C572" s="92"/>
      <c r="D572" s="93"/>
      <c r="E572" s="28" t="b">
        <v>1</v>
      </c>
      <c r="F572" s="34" t="s">
        <v>105</v>
      </c>
    </row>
    <row r="573" spans="1:7" x14ac:dyDescent="0.25">
      <c r="A573" s="94" t="s">
        <v>32</v>
      </c>
      <c r="B573" s="94"/>
      <c r="C573" s="94"/>
      <c r="D573" s="94"/>
      <c r="E573" s="94"/>
    </row>
    <row r="574" spans="1:7" x14ac:dyDescent="0.25">
      <c r="A574" s="29" t="s">
        <v>33</v>
      </c>
      <c r="B574" s="29" t="s">
        <v>34</v>
      </c>
      <c r="C574" s="29" t="s">
        <v>35</v>
      </c>
      <c r="D574" s="30" t="s">
        <v>0</v>
      </c>
      <c r="E574" s="30" t="s">
        <v>1</v>
      </c>
    </row>
    <row r="575" spans="1:7" x14ac:dyDescent="0.25">
      <c r="A575" s="31" t="s">
        <v>36</v>
      </c>
      <c r="B575" s="24">
        <v>43340</v>
      </c>
      <c r="C575" s="24">
        <v>45167</v>
      </c>
      <c r="D575" s="25">
        <v>0.10121809774028885</v>
      </c>
      <c r="E575" s="32">
        <v>3</v>
      </c>
    </row>
    <row r="576" spans="1:7" x14ac:dyDescent="0.25">
      <c r="A576" s="31" t="s">
        <v>37</v>
      </c>
      <c r="B576" s="24">
        <v>43305</v>
      </c>
      <c r="C576" s="24">
        <v>45132</v>
      </c>
      <c r="D576" s="25">
        <v>0.10132423463217109</v>
      </c>
      <c r="E576" s="32">
        <v>3</v>
      </c>
    </row>
    <row r="577" spans="1:5" x14ac:dyDescent="0.25">
      <c r="A577" s="23" t="s">
        <v>38</v>
      </c>
      <c r="B577" s="24">
        <v>43277</v>
      </c>
      <c r="C577" s="24">
        <v>45104</v>
      </c>
      <c r="D577" s="25">
        <v>0.10125705850570597</v>
      </c>
      <c r="E577" s="32">
        <v>3</v>
      </c>
    </row>
    <row r="578" spans="1:5" x14ac:dyDescent="0.25">
      <c r="A578" s="23" t="s">
        <v>39</v>
      </c>
      <c r="B578" s="24">
        <v>43270</v>
      </c>
      <c r="C578" s="24">
        <v>45076</v>
      </c>
      <c r="D578" s="25">
        <v>0.10179026995965161</v>
      </c>
      <c r="E578" s="32">
        <v>3</v>
      </c>
    </row>
    <row r="579" spans="1:5" x14ac:dyDescent="0.25">
      <c r="A579" s="23" t="s">
        <v>40</v>
      </c>
      <c r="B579" s="24">
        <v>43270</v>
      </c>
      <c r="C579" s="24">
        <v>45041</v>
      </c>
      <c r="D579" s="25">
        <v>0.10271609635089884</v>
      </c>
      <c r="E579" s="32">
        <v>3</v>
      </c>
    </row>
  </sheetData>
  <mergeCells count="232">
    <mergeCell ref="A419:A420"/>
    <mergeCell ref="A417:A418"/>
    <mergeCell ref="A415:A416"/>
    <mergeCell ref="A413:A414"/>
    <mergeCell ref="A448:A449"/>
    <mergeCell ref="A446:A447"/>
    <mergeCell ref="A444:A445"/>
    <mergeCell ref="A442:A443"/>
    <mergeCell ref="A332:A333"/>
    <mergeCell ref="A363:E363"/>
    <mergeCell ref="A368:E368"/>
    <mergeCell ref="A392:E392"/>
    <mergeCell ref="A390:A391"/>
    <mergeCell ref="A388:A389"/>
    <mergeCell ref="A386:A387"/>
    <mergeCell ref="A384:A385"/>
    <mergeCell ref="A399:E399"/>
    <mergeCell ref="A398:D398"/>
    <mergeCell ref="A407:E407"/>
    <mergeCell ref="C408:C410"/>
    <mergeCell ref="D408:D410"/>
    <mergeCell ref="E408:E410"/>
    <mergeCell ref="A369:D369"/>
    <mergeCell ref="A370:E370"/>
    <mergeCell ref="A330:A331"/>
    <mergeCell ref="A328:A329"/>
    <mergeCell ref="A326:A327"/>
    <mergeCell ref="A361:A362"/>
    <mergeCell ref="A359:A360"/>
    <mergeCell ref="A357:A358"/>
    <mergeCell ref="A355:A356"/>
    <mergeCell ref="A513:E513"/>
    <mergeCell ref="A537:E537"/>
    <mergeCell ref="A421:E421"/>
    <mergeCell ref="A450:E450"/>
    <mergeCell ref="A479:E479"/>
    <mergeCell ref="A484:E484"/>
    <mergeCell ref="A508:E508"/>
    <mergeCell ref="A477:A478"/>
    <mergeCell ref="A475:A476"/>
    <mergeCell ref="A473:A474"/>
    <mergeCell ref="A471:A472"/>
    <mergeCell ref="A506:A507"/>
    <mergeCell ref="A504:A505"/>
    <mergeCell ref="A502:A503"/>
    <mergeCell ref="A500:A501"/>
    <mergeCell ref="A334:E334"/>
    <mergeCell ref="A339:E339"/>
    <mergeCell ref="A542:E542"/>
    <mergeCell ref="A566:E566"/>
    <mergeCell ref="A571:E571"/>
    <mergeCell ref="A535:A536"/>
    <mergeCell ref="A533:A534"/>
    <mergeCell ref="A531:A532"/>
    <mergeCell ref="A529:A530"/>
    <mergeCell ref="A564:A565"/>
    <mergeCell ref="A562:A563"/>
    <mergeCell ref="A560:A561"/>
    <mergeCell ref="A558:A559"/>
    <mergeCell ref="A572:D572"/>
    <mergeCell ref="A573:E573"/>
    <mergeCell ref="A15:E15"/>
    <mergeCell ref="A20:E20"/>
    <mergeCell ref="A44:E44"/>
    <mergeCell ref="A73:E73"/>
    <mergeCell ref="A102:E102"/>
    <mergeCell ref="A107:E107"/>
    <mergeCell ref="A131:E131"/>
    <mergeCell ref="A160:E160"/>
    <mergeCell ref="A165:E165"/>
    <mergeCell ref="A189:E189"/>
    <mergeCell ref="A194:E194"/>
    <mergeCell ref="A218:E218"/>
    <mergeCell ref="A247:E247"/>
    <mergeCell ref="A252:E252"/>
    <mergeCell ref="A543:D543"/>
    <mergeCell ref="A544:E544"/>
    <mergeCell ref="A552:E552"/>
    <mergeCell ref="C553:C555"/>
    <mergeCell ref="D553:D555"/>
    <mergeCell ref="E553:E555"/>
    <mergeCell ref="A514:D514"/>
    <mergeCell ref="A515:E515"/>
    <mergeCell ref="A523:E523"/>
    <mergeCell ref="C524:C526"/>
    <mergeCell ref="D524:D526"/>
    <mergeCell ref="E524:E526"/>
    <mergeCell ref="A485:D485"/>
    <mergeCell ref="A486:E486"/>
    <mergeCell ref="A494:E494"/>
    <mergeCell ref="C495:C497"/>
    <mergeCell ref="D495:D497"/>
    <mergeCell ref="E495:E497"/>
    <mergeCell ref="A456:D456"/>
    <mergeCell ref="A457:E457"/>
    <mergeCell ref="A465:E465"/>
    <mergeCell ref="C466:C468"/>
    <mergeCell ref="D466:D468"/>
    <mergeCell ref="E466:E468"/>
    <mergeCell ref="A427:D427"/>
    <mergeCell ref="A428:E428"/>
    <mergeCell ref="C437:C439"/>
    <mergeCell ref="D437:D439"/>
    <mergeCell ref="E437:E439"/>
    <mergeCell ref="A436:E436"/>
    <mergeCell ref="A378:E378"/>
    <mergeCell ref="C379:C381"/>
    <mergeCell ref="D379:D381"/>
    <mergeCell ref="E379:E381"/>
    <mergeCell ref="A340:D340"/>
    <mergeCell ref="A341:E341"/>
    <mergeCell ref="A349:E349"/>
    <mergeCell ref="C350:C352"/>
    <mergeCell ref="D350:D352"/>
    <mergeCell ref="E350:E352"/>
    <mergeCell ref="A312:E312"/>
    <mergeCell ref="A320:E320"/>
    <mergeCell ref="C321:C323"/>
    <mergeCell ref="D321:D323"/>
    <mergeCell ref="E321:E323"/>
    <mergeCell ref="A291:E291"/>
    <mergeCell ref="C292:C294"/>
    <mergeCell ref="D292:D294"/>
    <mergeCell ref="E292:E294"/>
    <mergeCell ref="A311:D311"/>
    <mergeCell ref="A305:E305"/>
    <mergeCell ref="A303:A304"/>
    <mergeCell ref="A301:A302"/>
    <mergeCell ref="A299:A300"/>
    <mergeCell ref="A297:A298"/>
    <mergeCell ref="A262:E262"/>
    <mergeCell ref="C263:C265"/>
    <mergeCell ref="D263:D265"/>
    <mergeCell ref="E263:E265"/>
    <mergeCell ref="A283:E283"/>
    <mergeCell ref="A282:D282"/>
    <mergeCell ref="A276:E276"/>
    <mergeCell ref="A281:E281"/>
    <mergeCell ref="A274:A275"/>
    <mergeCell ref="A272:A273"/>
    <mergeCell ref="A270:A271"/>
    <mergeCell ref="A268:A269"/>
    <mergeCell ref="A233:E233"/>
    <mergeCell ref="C234:C236"/>
    <mergeCell ref="D234:D236"/>
    <mergeCell ref="E234:E236"/>
    <mergeCell ref="A253:D253"/>
    <mergeCell ref="A254:E254"/>
    <mergeCell ref="A245:A246"/>
    <mergeCell ref="A243:A244"/>
    <mergeCell ref="A241:A242"/>
    <mergeCell ref="A239:A240"/>
    <mergeCell ref="A204:E204"/>
    <mergeCell ref="C205:C207"/>
    <mergeCell ref="D205:D207"/>
    <mergeCell ref="E205:E207"/>
    <mergeCell ref="A224:D224"/>
    <mergeCell ref="A225:E225"/>
    <mergeCell ref="A216:A217"/>
    <mergeCell ref="A214:A215"/>
    <mergeCell ref="A212:A213"/>
    <mergeCell ref="A210:A211"/>
    <mergeCell ref="A175:E175"/>
    <mergeCell ref="C176:C178"/>
    <mergeCell ref="D176:D178"/>
    <mergeCell ref="E176:E178"/>
    <mergeCell ref="A195:D195"/>
    <mergeCell ref="A196:E196"/>
    <mergeCell ref="A187:A188"/>
    <mergeCell ref="A185:A186"/>
    <mergeCell ref="A183:A184"/>
    <mergeCell ref="A181:A182"/>
    <mergeCell ref="A146:E146"/>
    <mergeCell ref="C147:C149"/>
    <mergeCell ref="D147:D149"/>
    <mergeCell ref="E147:E149"/>
    <mergeCell ref="A166:D166"/>
    <mergeCell ref="A167:E167"/>
    <mergeCell ref="A158:A159"/>
    <mergeCell ref="A156:A157"/>
    <mergeCell ref="A154:A155"/>
    <mergeCell ref="A152:A153"/>
    <mergeCell ref="C118:C120"/>
    <mergeCell ref="D118:D120"/>
    <mergeCell ref="E118:E120"/>
    <mergeCell ref="A117:E117"/>
    <mergeCell ref="A137:D137"/>
    <mergeCell ref="A138:E138"/>
    <mergeCell ref="A129:A130"/>
    <mergeCell ref="A127:A128"/>
    <mergeCell ref="A125:A126"/>
    <mergeCell ref="A123:A124"/>
    <mergeCell ref="A88:E88"/>
    <mergeCell ref="C89:C91"/>
    <mergeCell ref="D89:D91"/>
    <mergeCell ref="E89:E91"/>
    <mergeCell ref="A108:D108"/>
    <mergeCell ref="A109:E109"/>
    <mergeCell ref="A100:A101"/>
    <mergeCell ref="A98:A99"/>
    <mergeCell ref="A96:A97"/>
    <mergeCell ref="A94:A95"/>
    <mergeCell ref="A59:E59"/>
    <mergeCell ref="C60:C62"/>
    <mergeCell ref="D60:D62"/>
    <mergeCell ref="E60:E62"/>
    <mergeCell ref="A79:D79"/>
    <mergeCell ref="A80:E80"/>
    <mergeCell ref="A71:A72"/>
    <mergeCell ref="A69:A70"/>
    <mergeCell ref="A67:A68"/>
    <mergeCell ref="A65:A66"/>
    <mergeCell ref="A30:E30"/>
    <mergeCell ref="C31:C33"/>
    <mergeCell ref="D31:D33"/>
    <mergeCell ref="E31:E33"/>
    <mergeCell ref="A50:D50"/>
    <mergeCell ref="A51:E51"/>
    <mergeCell ref="A42:A43"/>
    <mergeCell ref="A40:A41"/>
    <mergeCell ref="A38:A39"/>
    <mergeCell ref="A36:A37"/>
    <mergeCell ref="A1:E1"/>
    <mergeCell ref="C2:C4"/>
    <mergeCell ref="D2:D4"/>
    <mergeCell ref="E2:E4"/>
    <mergeCell ref="A21:D21"/>
    <mergeCell ref="A22:E22"/>
    <mergeCell ref="A13:A14"/>
    <mergeCell ref="A11:A12"/>
    <mergeCell ref="A9:A10"/>
    <mergeCell ref="A7:A8"/>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FE3B5-4C4D-411A-89BC-B16ECE6B239B}">
  <dimension ref="A1:G579"/>
  <sheetViews>
    <sheetView topLeftCell="A473" workbookViewId="0">
      <selection activeCell="F476" sqref="F476"/>
    </sheetView>
  </sheetViews>
  <sheetFormatPr baseColWidth="10" defaultRowHeight="15" x14ac:dyDescent="0.25"/>
  <cols>
    <col min="1" max="1" width="12.42578125" customWidth="1"/>
    <col min="2" max="2" width="49.42578125" customWidth="1"/>
  </cols>
  <sheetData>
    <row r="1" spans="1:7" x14ac:dyDescent="0.25">
      <c r="A1" s="102" t="s">
        <v>61</v>
      </c>
      <c r="B1" s="103"/>
      <c r="C1" s="103"/>
      <c r="D1" s="103"/>
      <c r="E1" s="103"/>
    </row>
    <row r="2" spans="1:7" x14ac:dyDescent="0.25">
      <c r="A2" s="1" t="s">
        <v>2</v>
      </c>
      <c r="B2" s="2"/>
      <c r="C2" s="107" t="s">
        <v>3</v>
      </c>
      <c r="D2" s="107" t="s">
        <v>4</v>
      </c>
      <c r="E2" s="107"/>
    </row>
    <row r="3" spans="1:7" x14ac:dyDescent="0.25">
      <c r="A3" s="3" t="s">
        <v>5</v>
      </c>
      <c r="B3" s="4"/>
      <c r="C3" s="108"/>
      <c r="D3" s="108"/>
      <c r="E3" s="108"/>
    </row>
    <row r="4" spans="1:7" x14ac:dyDescent="0.25">
      <c r="A4" s="6" t="s">
        <v>6</v>
      </c>
      <c r="B4" s="7"/>
      <c r="C4" s="109"/>
      <c r="D4" s="109"/>
      <c r="E4" s="109"/>
    </row>
    <row r="5" spans="1:7" x14ac:dyDescent="0.25">
      <c r="A5" s="121" t="s">
        <v>7</v>
      </c>
      <c r="B5" s="9" t="s">
        <v>8</v>
      </c>
      <c r="C5" s="10"/>
      <c r="D5" s="11"/>
      <c r="E5" s="11"/>
    </row>
    <row r="6" spans="1:7" x14ac:dyDescent="0.25">
      <c r="A6" s="122"/>
      <c r="B6" s="13" t="s">
        <v>9</v>
      </c>
      <c r="C6" s="14"/>
      <c r="D6" s="15"/>
      <c r="E6" s="15"/>
    </row>
    <row r="7" spans="1:7" x14ac:dyDescent="0.25">
      <c r="A7" s="117" t="s">
        <v>10</v>
      </c>
      <c r="B7" s="16" t="s">
        <v>11</v>
      </c>
      <c r="C7" s="17" t="s">
        <v>414</v>
      </c>
      <c r="D7" s="18" t="s">
        <v>13</v>
      </c>
      <c r="E7" s="17" t="s">
        <v>14</v>
      </c>
    </row>
    <row r="8" spans="1:7" x14ac:dyDescent="0.25">
      <c r="A8" s="118"/>
      <c r="B8" s="20" t="s">
        <v>15</v>
      </c>
      <c r="C8" s="21">
        <v>-0.48701845577385561</v>
      </c>
      <c r="D8" s="21">
        <v>-0.18204447764734433</v>
      </c>
      <c r="E8" s="22"/>
    </row>
    <row r="9" spans="1:7" x14ac:dyDescent="0.25">
      <c r="A9" s="117" t="s">
        <v>16</v>
      </c>
      <c r="B9" s="16" t="s">
        <v>11</v>
      </c>
      <c r="C9" s="17" t="s">
        <v>17</v>
      </c>
      <c r="D9" s="17" t="s">
        <v>501</v>
      </c>
      <c r="E9" s="17" t="s">
        <v>14</v>
      </c>
    </row>
    <row r="10" spans="1:7" x14ac:dyDescent="0.25">
      <c r="A10" s="118"/>
      <c r="B10" s="20" t="s">
        <v>15</v>
      </c>
      <c r="C10" s="21">
        <v>-0.17081007141479332</v>
      </c>
      <c r="D10" s="21">
        <v>-4.7247497409905193E-2</v>
      </c>
      <c r="E10" s="22"/>
    </row>
    <row r="11" spans="1:7" x14ac:dyDescent="0.25">
      <c r="A11" s="117" t="s">
        <v>19</v>
      </c>
      <c r="B11" s="16" t="s">
        <v>11</v>
      </c>
      <c r="C11" s="17" t="s">
        <v>268</v>
      </c>
      <c r="D11" s="17" t="s">
        <v>243</v>
      </c>
      <c r="E11" s="17" t="s">
        <v>14</v>
      </c>
    </row>
    <row r="12" spans="1:7" x14ac:dyDescent="0.25">
      <c r="A12" s="118"/>
      <c r="B12" s="20" t="s">
        <v>15</v>
      </c>
      <c r="C12" s="21">
        <v>-5.0857849034475322E-2</v>
      </c>
      <c r="D12" s="21">
        <v>3.0087663694300382E-3</v>
      </c>
      <c r="E12" s="22"/>
      <c r="F12" s="34" t="s">
        <v>105</v>
      </c>
      <c r="G12" s="34" t="s">
        <v>105</v>
      </c>
    </row>
    <row r="13" spans="1:7" x14ac:dyDescent="0.25">
      <c r="A13" s="117" t="s">
        <v>22</v>
      </c>
      <c r="B13" s="16" t="s">
        <v>11</v>
      </c>
      <c r="C13" s="17" t="s">
        <v>23</v>
      </c>
      <c r="D13" s="17" t="s">
        <v>24</v>
      </c>
      <c r="E13" s="17" t="s">
        <v>14</v>
      </c>
    </row>
    <row r="14" spans="1:7" x14ac:dyDescent="0.25">
      <c r="A14" s="118"/>
      <c r="B14" s="20" t="s">
        <v>15</v>
      </c>
      <c r="C14" s="21">
        <v>0.11098701768095109</v>
      </c>
      <c r="D14" s="21">
        <v>3.3841123997990996E-2</v>
      </c>
      <c r="E14" s="22"/>
    </row>
    <row r="15" spans="1:7" ht="37.5" customHeight="1" x14ac:dyDescent="0.25">
      <c r="A15" s="90" t="s">
        <v>25</v>
      </c>
      <c r="B15" s="90"/>
      <c r="C15" s="90"/>
      <c r="D15" s="90"/>
      <c r="E15" s="90"/>
    </row>
    <row r="16" spans="1:7" x14ac:dyDescent="0.25">
      <c r="A16" s="5" t="s">
        <v>26</v>
      </c>
    </row>
    <row r="17" spans="1:6" x14ac:dyDescent="0.25">
      <c r="A17" s="5" t="s">
        <v>514</v>
      </c>
    </row>
    <row r="18" spans="1:6" x14ac:dyDescent="0.25">
      <c r="A18" s="5" t="s">
        <v>330</v>
      </c>
    </row>
    <row r="19" spans="1:6" x14ac:dyDescent="0.25">
      <c r="A19" s="5" t="s">
        <v>29</v>
      </c>
    </row>
    <row r="20" spans="1:6" ht="25.5" customHeight="1" x14ac:dyDescent="0.25">
      <c r="A20" s="113" t="s">
        <v>30</v>
      </c>
      <c r="B20" s="113"/>
      <c r="C20" s="113"/>
      <c r="D20" s="113"/>
      <c r="E20" s="113"/>
    </row>
    <row r="21" spans="1:6" x14ac:dyDescent="0.25">
      <c r="A21" s="91" t="s">
        <v>31</v>
      </c>
      <c r="B21" s="92"/>
      <c r="C21" s="92"/>
      <c r="D21" s="93"/>
      <c r="E21" s="28" t="b">
        <v>1</v>
      </c>
    </row>
    <row r="22" spans="1:6" x14ac:dyDescent="0.25">
      <c r="A22" s="94" t="s">
        <v>32</v>
      </c>
      <c r="B22" s="94"/>
      <c r="C22" s="94"/>
      <c r="D22" s="94"/>
      <c r="E22" s="94"/>
    </row>
    <row r="23" spans="1:6" x14ac:dyDescent="0.25">
      <c r="A23" s="29" t="s">
        <v>33</v>
      </c>
      <c r="B23" s="29" t="s">
        <v>34</v>
      </c>
      <c r="C23" s="29" t="s">
        <v>35</v>
      </c>
      <c r="D23" s="30" t="s">
        <v>0</v>
      </c>
      <c r="E23" s="30" t="s">
        <v>1</v>
      </c>
    </row>
    <row r="24" spans="1:6" x14ac:dyDescent="0.25">
      <c r="A24" s="31" t="s">
        <v>36</v>
      </c>
      <c r="B24" s="24">
        <v>43732</v>
      </c>
      <c r="C24" s="24">
        <v>45195</v>
      </c>
      <c r="D24" s="25">
        <v>7.5046056234134878E-2</v>
      </c>
      <c r="E24" s="32">
        <v>3</v>
      </c>
      <c r="F24" s="34" t="s">
        <v>105</v>
      </c>
    </row>
    <row r="25" spans="1:6" x14ac:dyDescent="0.25">
      <c r="A25" s="31" t="s">
        <v>37</v>
      </c>
      <c r="B25" s="24">
        <v>43704</v>
      </c>
      <c r="C25" s="24">
        <v>45167</v>
      </c>
      <c r="D25" s="25">
        <v>7.5097907716029533E-2</v>
      </c>
      <c r="E25" s="32">
        <v>3</v>
      </c>
    </row>
    <row r="26" spans="1:6" x14ac:dyDescent="0.25">
      <c r="A26" s="23" t="s">
        <v>38</v>
      </c>
      <c r="B26" s="24">
        <v>43669</v>
      </c>
      <c r="C26" s="24">
        <v>45132</v>
      </c>
      <c r="D26" s="25">
        <v>7.5638144053747303E-2</v>
      </c>
      <c r="E26" s="32">
        <v>3</v>
      </c>
    </row>
    <row r="27" spans="1:6" x14ac:dyDescent="0.25">
      <c r="A27" s="23" t="s">
        <v>39</v>
      </c>
      <c r="B27" s="24">
        <v>43641</v>
      </c>
      <c r="C27" s="24">
        <v>45104</v>
      </c>
      <c r="D27" s="25">
        <v>7.5509325736707281E-2</v>
      </c>
      <c r="E27" s="32">
        <v>3</v>
      </c>
    </row>
    <row r="28" spans="1:6" x14ac:dyDescent="0.25">
      <c r="A28" s="23" t="s">
        <v>40</v>
      </c>
      <c r="B28" s="24">
        <v>43613</v>
      </c>
      <c r="C28" s="24">
        <v>45076</v>
      </c>
      <c r="D28" s="25">
        <v>7.5740096958836794E-2</v>
      </c>
      <c r="E28" s="32">
        <v>3</v>
      </c>
    </row>
    <row r="30" spans="1:6" x14ac:dyDescent="0.25">
      <c r="A30" s="102" t="s">
        <v>62</v>
      </c>
      <c r="B30" s="103"/>
      <c r="C30" s="103"/>
      <c r="D30" s="103"/>
      <c r="E30" s="103"/>
    </row>
    <row r="31" spans="1:6" x14ac:dyDescent="0.25">
      <c r="A31" s="1" t="s">
        <v>2</v>
      </c>
      <c r="B31" s="2"/>
      <c r="C31" s="107" t="s">
        <v>3</v>
      </c>
      <c r="D31" s="107" t="s">
        <v>4</v>
      </c>
      <c r="E31" s="107"/>
    </row>
    <row r="32" spans="1:6" x14ac:dyDescent="0.25">
      <c r="A32" s="3" t="s">
        <v>5</v>
      </c>
      <c r="B32" s="4"/>
      <c r="C32" s="108"/>
      <c r="D32" s="108"/>
      <c r="E32" s="108"/>
    </row>
    <row r="33" spans="1:7" x14ac:dyDescent="0.25">
      <c r="A33" s="6" t="s">
        <v>6</v>
      </c>
      <c r="B33" s="7"/>
      <c r="C33" s="109"/>
      <c r="D33" s="109"/>
      <c r="E33" s="109"/>
    </row>
    <row r="34" spans="1:7" x14ac:dyDescent="0.25">
      <c r="A34" s="121" t="s">
        <v>7</v>
      </c>
      <c r="B34" s="9" t="s">
        <v>8</v>
      </c>
      <c r="C34" s="10"/>
      <c r="D34" s="11"/>
      <c r="E34" s="11"/>
    </row>
    <row r="35" spans="1:7" x14ac:dyDescent="0.25">
      <c r="A35" s="122"/>
      <c r="B35" s="13" t="s">
        <v>9</v>
      </c>
      <c r="C35" s="14"/>
      <c r="D35" s="15"/>
      <c r="E35" s="15"/>
    </row>
    <row r="36" spans="1:7" x14ac:dyDescent="0.25">
      <c r="A36" s="117" t="s">
        <v>10</v>
      </c>
      <c r="B36" s="16" t="s">
        <v>11</v>
      </c>
      <c r="C36" s="17" t="s">
        <v>494</v>
      </c>
      <c r="D36" s="18" t="s">
        <v>42</v>
      </c>
      <c r="E36" s="17" t="s">
        <v>14</v>
      </c>
    </row>
    <row r="37" spans="1:7" x14ac:dyDescent="0.25">
      <c r="A37" s="118"/>
      <c r="B37" s="20" t="s">
        <v>15</v>
      </c>
      <c r="C37" s="21">
        <v>-0.70767780004366276</v>
      </c>
      <c r="D37" s="21">
        <v>-0.30374371988685156</v>
      </c>
      <c r="E37" s="22"/>
    </row>
    <row r="38" spans="1:7" x14ac:dyDescent="0.25">
      <c r="A38" s="117" t="s">
        <v>16</v>
      </c>
      <c r="B38" s="16" t="s">
        <v>11</v>
      </c>
      <c r="C38" s="17" t="s">
        <v>43</v>
      </c>
      <c r="D38" s="17" t="s">
        <v>44</v>
      </c>
      <c r="E38" s="17" t="s">
        <v>14</v>
      </c>
    </row>
    <row r="39" spans="1:7" x14ac:dyDescent="0.25">
      <c r="A39" s="118"/>
      <c r="B39" s="20" t="s">
        <v>15</v>
      </c>
      <c r="C39" s="21">
        <v>-0.2368179688415134</v>
      </c>
      <c r="D39" s="21">
        <v>-0.10035389916003834</v>
      </c>
      <c r="E39" s="22"/>
    </row>
    <row r="40" spans="1:7" x14ac:dyDescent="0.25">
      <c r="A40" s="117" t="s">
        <v>19</v>
      </c>
      <c r="B40" s="16" t="s">
        <v>11</v>
      </c>
      <c r="C40" s="17" t="s">
        <v>268</v>
      </c>
      <c r="D40" s="17" t="s">
        <v>332</v>
      </c>
      <c r="E40" s="17" t="s">
        <v>14</v>
      </c>
    </row>
    <row r="41" spans="1:7" x14ac:dyDescent="0.25">
      <c r="A41" s="118"/>
      <c r="B41" s="20" t="s">
        <v>15</v>
      </c>
      <c r="C41" s="21">
        <v>-5.0886191207415998E-2</v>
      </c>
      <c r="D41" s="21">
        <v>-4.0056087495966564E-3</v>
      </c>
      <c r="E41" s="22"/>
      <c r="F41" s="34" t="s">
        <v>105</v>
      </c>
      <c r="G41" s="34" t="s">
        <v>105</v>
      </c>
    </row>
    <row r="42" spans="1:7" x14ac:dyDescent="0.25">
      <c r="A42" s="117" t="s">
        <v>22</v>
      </c>
      <c r="B42" s="16" t="s">
        <v>11</v>
      </c>
      <c r="C42" s="17" t="s">
        <v>47</v>
      </c>
      <c r="D42" s="17" t="s">
        <v>386</v>
      </c>
      <c r="E42" s="17" t="s">
        <v>14</v>
      </c>
    </row>
    <row r="43" spans="1:7" x14ac:dyDescent="0.25">
      <c r="A43" s="118"/>
      <c r="B43" s="20" t="s">
        <v>15</v>
      </c>
      <c r="C43" s="21">
        <v>0.24686012108449584</v>
      </c>
      <c r="D43" s="21">
        <v>7.8413893966054804E-2</v>
      </c>
      <c r="E43" s="22"/>
    </row>
    <row r="44" spans="1:7" ht="37.5" customHeight="1" x14ac:dyDescent="0.25">
      <c r="A44" s="90" t="s">
        <v>25</v>
      </c>
      <c r="B44" s="90"/>
      <c r="C44" s="90"/>
      <c r="D44" s="90"/>
      <c r="E44" s="90"/>
    </row>
    <row r="45" spans="1:7" x14ac:dyDescent="0.25">
      <c r="A45" s="5" t="s">
        <v>26</v>
      </c>
    </row>
    <row r="46" spans="1:7" x14ac:dyDescent="0.25">
      <c r="A46" s="5" t="s">
        <v>49</v>
      </c>
    </row>
    <row r="47" spans="1:7" x14ac:dyDescent="0.25">
      <c r="A47" s="5" t="s">
        <v>233</v>
      </c>
    </row>
    <row r="48" spans="1:7" x14ac:dyDescent="0.25">
      <c r="A48" s="5" t="s">
        <v>333</v>
      </c>
    </row>
    <row r="49" spans="1:6" x14ac:dyDescent="0.25">
      <c r="A49" s="123" t="s">
        <v>51</v>
      </c>
      <c r="B49" s="123"/>
      <c r="C49" s="123"/>
      <c r="D49" s="123"/>
      <c r="E49" s="45"/>
    </row>
    <row r="50" spans="1:6" x14ac:dyDescent="0.25">
      <c r="A50" s="91" t="s">
        <v>31</v>
      </c>
      <c r="B50" s="92"/>
      <c r="C50" s="92"/>
      <c r="D50" s="93"/>
      <c r="E50" s="28" t="b">
        <v>1</v>
      </c>
    </row>
    <row r="51" spans="1:6" x14ac:dyDescent="0.25">
      <c r="A51" s="94" t="s">
        <v>32</v>
      </c>
      <c r="B51" s="94"/>
      <c r="C51" s="94"/>
      <c r="D51" s="94"/>
      <c r="E51" s="94"/>
    </row>
    <row r="52" spans="1:6" x14ac:dyDescent="0.25">
      <c r="A52" s="29" t="s">
        <v>33</v>
      </c>
      <c r="B52" s="29" t="s">
        <v>34</v>
      </c>
      <c r="C52" s="29" t="s">
        <v>35</v>
      </c>
      <c r="D52" s="30" t="s">
        <v>0</v>
      </c>
      <c r="E52" s="30" t="s">
        <v>1</v>
      </c>
    </row>
    <row r="53" spans="1:6" x14ac:dyDescent="0.25">
      <c r="A53" s="31" t="s">
        <v>36</v>
      </c>
      <c r="B53" s="24">
        <v>43368</v>
      </c>
      <c r="C53" s="24">
        <v>45195</v>
      </c>
      <c r="D53" s="25">
        <v>0.11734905405888625</v>
      </c>
      <c r="E53" s="32">
        <v>3</v>
      </c>
      <c r="F53" s="34" t="s">
        <v>105</v>
      </c>
    </row>
    <row r="54" spans="1:6" x14ac:dyDescent="0.25">
      <c r="A54" s="31" t="s">
        <v>37</v>
      </c>
      <c r="B54" s="24">
        <v>43340</v>
      </c>
      <c r="C54" s="24">
        <v>45167</v>
      </c>
      <c r="D54" s="25">
        <v>0.11750765708116896</v>
      </c>
      <c r="E54" s="32">
        <v>3</v>
      </c>
    </row>
    <row r="55" spans="1:6" x14ac:dyDescent="0.25">
      <c r="A55" s="23" t="s">
        <v>38</v>
      </c>
      <c r="B55" s="24">
        <v>43305</v>
      </c>
      <c r="C55" s="24">
        <v>45132</v>
      </c>
      <c r="D55" s="25">
        <v>0.11760284817454397</v>
      </c>
      <c r="E55" s="32">
        <v>3</v>
      </c>
    </row>
    <row r="56" spans="1:6" x14ac:dyDescent="0.25">
      <c r="A56" s="23" t="s">
        <v>39</v>
      </c>
      <c r="B56" s="24">
        <v>43277</v>
      </c>
      <c r="C56" s="24">
        <v>45104</v>
      </c>
      <c r="D56" s="25">
        <v>0.11764225529940311</v>
      </c>
      <c r="E56" s="32">
        <v>3</v>
      </c>
    </row>
    <row r="57" spans="1:6" x14ac:dyDescent="0.25">
      <c r="A57" s="23" t="s">
        <v>40</v>
      </c>
      <c r="B57" s="24">
        <v>43249</v>
      </c>
      <c r="C57" s="24">
        <v>45076</v>
      </c>
      <c r="D57" s="25">
        <v>0.11765717004728236</v>
      </c>
      <c r="E57" s="32">
        <v>3</v>
      </c>
    </row>
    <row r="59" spans="1:6" x14ac:dyDescent="0.25">
      <c r="A59" s="102" t="s">
        <v>63</v>
      </c>
      <c r="B59" s="103"/>
      <c r="C59" s="103"/>
      <c r="D59" s="103"/>
      <c r="E59" s="103"/>
    </row>
    <row r="60" spans="1:6" x14ac:dyDescent="0.25">
      <c r="A60" s="1" t="s">
        <v>2</v>
      </c>
      <c r="B60" s="2"/>
      <c r="C60" s="107" t="s">
        <v>3</v>
      </c>
      <c r="D60" s="107" t="s">
        <v>4</v>
      </c>
      <c r="E60" s="107"/>
    </row>
    <row r="61" spans="1:6" x14ac:dyDescent="0.25">
      <c r="A61" s="3" t="s">
        <v>5</v>
      </c>
      <c r="B61" s="4"/>
      <c r="C61" s="108"/>
      <c r="D61" s="108"/>
      <c r="E61" s="108"/>
    </row>
    <row r="62" spans="1:6" x14ac:dyDescent="0.25">
      <c r="A62" s="6" t="s">
        <v>6</v>
      </c>
      <c r="B62" s="7"/>
      <c r="C62" s="109"/>
      <c r="D62" s="109"/>
      <c r="E62" s="109"/>
    </row>
    <row r="63" spans="1:6" x14ac:dyDescent="0.25">
      <c r="A63" s="121" t="s">
        <v>7</v>
      </c>
      <c r="B63" s="9" t="s">
        <v>8</v>
      </c>
      <c r="C63" s="10"/>
      <c r="D63" s="11"/>
      <c r="E63" s="11"/>
    </row>
    <row r="64" spans="1:6" x14ac:dyDescent="0.25">
      <c r="A64" s="122"/>
      <c r="B64" s="13" t="s">
        <v>9</v>
      </c>
      <c r="C64" s="14"/>
      <c r="D64" s="15"/>
      <c r="E64" s="15"/>
    </row>
    <row r="65" spans="1:7" x14ac:dyDescent="0.25">
      <c r="A65" s="117" t="s">
        <v>10</v>
      </c>
      <c r="B65" s="16" t="s">
        <v>11</v>
      </c>
      <c r="C65" s="17" t="s">
        <v>52</v>
      </c>
      <c r="D65" s="18" t="s">
        <v>53</v>
      </c>
      <c r="E65" s="17" t="s">
        <v>14</v>
      </c>
    </row>
    <row r="66" spans="1:7" x14ac:dyDescent="0.25">
      <c r="A66" s="118"/>
      <c r="B66" s="20" t="s">
        <v>15</v>
      </c>
      <c r="C66" s="21">
        <v>-0.72840201042967545</v>
      </c>
      <c r="D66" s="21">
        <v>-0.31409539431483868</v>
      </c>
      <c r="E66" s="22"/>
    </row>
    <row r="67" spans="1:7" x14ac:dyDescent="0.25">
      <c r="A67" s="117" t="s">
        <v>16</v>
      </c>
      <c r="B67" s="16" t="s">
        <v>11</v>
      </c>
      <c r="C67" s="17" t="s">
        <v>54</v>
      </c>
      <c r="D67" s="17" t="s">
        <v>55</v>
      </c>
      <c r="E67" s="17" t="s">
        <v>14</v>
      </c>
    </row>
    <row r="68" spans="1:7" x14ac:dyDescent="0.25">
      <c r="A68" s="118"/>
      <c r="B68" s="20" t="s">
        <v>15</v>
      </c>
      <c r="C68" s="21">
        <v>-0.26436082210035372</v>
      </c>
      <c r="D68" s="21">
        <v>-8.9988529727498157E-2</v>
      </c>
      <c r="E68" s="22"/>
    </row>
    <row r="69" spans="1:7" x14ac:dyDescent="0.25">
      <c r="A69" s="117" t="s">
        <v>19</v>
      </c>
      <c r="B69" s="16" t="s">
        <v>11</v>
      </c>
      <c r="C69" s="17" t="s">
        <v>373</v>
      </c>
      <c r="D69" s="17" t="s">
        <v>515</v>
      </c>
      <c r="E69" s="17" t="s">
        <v>14</v>
      </c>
    </row>
    <row r="70" spans="1:7" x14ac:dyDescent="0.25">
      <c r="A70" s="118"/>
      <c r="B70" s="20" t="s">
        <v>15</v>
      </c>
      <c r="C70" s="21">
        <v>-6.7944820565029151E-2</v>
      </c>
      <c r="D70" s="21">
        <v>5.9513614346986543E-3</v>
      </c>
      <c r="E70" s="22"/>
      <c r="F70" s="34" t="s">
        <v>105</v>
      </c>
      <c r="G70" s="34" t="s">
        <v>105</v>
      </c>
    </row>
    <row r="71" spans="1:7" x14ac:dyDescent="0.25">
      <c r="A71" s="117" t="s">
        <v>22</v>
      </c>
      <c r="B71" s="16" t="s">
        <v>11</v>
      </c>
      <c r="C71" s="17" t="s">
        <v>57</v>
      </c>
      <c r="D71" s="17" t="s">
        <v>335</v>
      </c>
      <c r="E71" s="17" t="s">
        <v>14</v>
      </c>
    </row>
    <row r="72" spans="1:7" x14ac:dyDescent="0.25">
      <c r="A72" s="118"/>
      <c r="B72" s="20" t="s">
        <v>15</v>
      </c>
      <c r="C72" s="21">
        <v>0.20672817384674036</v>
      </c>
      <c r="D72" s="21">
        <v>6.858003677855895E-2</v>
      </c>
      <c r="E72" s="22"/>
    </row>
    <row r="73" spans="1:7" ht="34.5" customHeight="1" x14ac:dyDescent="0.25">
      <c r="A73" s="90" t="s">
        <v>25</v>
      </c>
      <c r="B73" s="90"/>
      <c r="C73" s="90"/>
      <c r="D73" s="90"/>
      <c r="E73" s="90"/>
    </row>
    <row r="74" spans="1:7" x14ac:dyDescent="0.25">
      <c r="A74" s="5" t="s">
        <v>26</v>
      </c>
    </row>
    <row r="75" spans="1:7" x14ac:dyDescent="0.25">
      <c r="A75" s="5" t="s">
        <v>49</v>
      </c>
    </row>
    <row r="76" spans="1:7" x14ac:dyDescent="0.25">
      <c r="A76" s="5" t="s">
        <v>516</v>
      </c>
    </row>
    <row r="77" spans="1:7" x14ac:dyDescent="0.25">
      <c r="A77" s="5" t="s">
        <v>333</v>
      </c>
    </row>
    <row r="78" spans="1:7" x14ac:dyDescent="0.25">
      <c r="A78" s="5" t="s">
        <v>51</v>
      </c>
    </row>
    <row r="79" spans="1:7" x14ac:dyDescent="0.25">
      <c r="A79" s="91" t="s">
        <v>31</v>
      </c>
      <c r="B79" s="92"/>
      <c r="C79" s="92"/>
      <c r="D79" s="93"/>
      <c r="E79" s="28" t="b">
        <v>1</v>
      </c>
    </row>
    <row r="80" spans="1:7" x14ac:dyDescent="0.25">
      <c r="A80" s="94" t="s">
        <v>32</v>
      </c>
      <c r="B80" s="94"/>
      <c r="C80" s="94"/>
      <c r="D80" s="94"/>
      <c r="E80" s="94"/>
    </row>
    <row r="81" spans="1:6" x14ac:dyDescent="0.25">
      <c r="A81" s="29" t="s">
        <v>33</v>
      </c>
      <c r="B81" s="29" t="s">
        <v>34</v>
      </c>
      <c r="C81" s="29" t="s">
        <v>35</v>
      </c>
      <c r="D81" s="30" t="s">
        <v>0</v>
      </c>
      <c r="E81" s="30" t="s">
        <v>1</v>
      </c>
    </row>
    <row r="82" spans="1:6" x14ac:dyDescent="0.25">
      <c r="A82" s="31" t="s">
        <v>36</v>
      </c>
      <c r="B82" s="24">
        <v>43368</v>
      </c>
      <c r="C82" s="24">
        <v>45195</v>
      </c>
      <c r="D82" s="25">
        <v>0.11407849272393653</v>
      </c>
      <c r="E82" s="32">
        <v>3</v>
      </c>
      <c r="F82" s="34" t="s">
        <v>105</v>
      </c>
    </row>
    <row r="83" spans="1:6" x14ac:dyDescent="0.25">
      <c r="A83" s="31" t="s">
        <v>37</v>
      </c>
      <c r="B83" s="24">
        <v>43340</v>
      </c>
      <c r="C83" s="24">
        <v>45167</v>
      </c>
      <c r="D83" s="25">
        <v>0.11413537809126126</v>
      </c>
      <c r="E83" s="32">
        <v>3</v>
      </c>
    </row>
    <row r="84" spans="1:6" x14ac:dyDescent="0.25">
      <c r="A84" s="23" t="s">
        <v>38</v>
      </c>
      <c r="B84" s="24">
        <v>43305</v>
      </c>
      <c r="C84" s="24">
        <v>45132</v>
      </c>
      <c r="D84" s="25">
        <v>0.11406064916163744</v>
      </c>
      <c r="E84" s="32">
        <v>3</v>
      </c>
    </row>
    <row r="85" spans="1:6" x14ac:dyDescent="0.25">
      <c r="A85" s="23" t="s">
        <v>39</v>
      </c>
      <c r="B85" s="24">
        <v>43277</v>
      </c>
      <c r="C85" s="24">
        <v>45104</v>
      </c>
      <c r="D85" s="25">
        <v>0.1138623836242954</v>
      </c>
      <c r="E85" s="32">
        <v>3</v>
      </c>
    </row>
    <row r="86" spans="1:6" x14ac:dyDescent="0.25">
      <c r="A86" s="23" t="s">
        <v>40</v>
      </c>
      <c r="B86" s="24">
        <v>43249</v>
      </c>
      <c r="C86" s="24">
        <v>45076</v>
      </c>
      <c r="D86" s="25">
        <v>0.11382323239092539</v>
      </c>
      <c r="E86" s="32">
        <v>3</v>
      </c>
    </row>
    <row r="88" spans="1:6" x14ac:dyDescent="0.25">
      <c r="A88" s="102" t="s">
        <v>73</v>
      </c>
      <c r="B88" s="103"/>
      <c r="C88" s="103"/>
      <c r="D88" s="103"/>
      <c r="E88" s="103"/>
    </row>
    <row r="89" spans="1:6" x14ac:dyDescent="0.25">
      <c r="A89" s="1" t="s">
        <v>2</v>
      </c>
      <c r="B89" s="2"/>
      <c r="C89" s="107" t="s">
        <v>3</v>
      </c>
      <c r="D89" s="107" t="s">
        <v>4</v>
      </c>
      <c r="E89" s="107"/>
    </row>
    <row r="90" spans="1:6" x14ac:dyDescent="0.25">
      <c r="A90" s="3" t="s">
        <v>5</v>
      </c>
      <c r="B90" s="4"/>
      <c r="C90" s="108"/>
      <c r="D90" s="108"/>
      <c r="E90" s="108"/>
    </row>
    <row r="91" spans="1:6" x14ac:dyDescent="0.25">
      <c r="A91" s="6" t="s">
        <v>6</v>
      </c>
      <c r="B91" s="7"/>
      <c r="C91" s="109"/>
      <c r="D91" s="109"/>
      <c r="E91" s="109"/>
    </row>
    <row r="92" spans="1:6" x14ac:dyDescent="0.25">
      <c r="A92" s="121" t="s">
        <v>7</v>
      </c>
      <c r="B92" s="9" t="s">
        <v>8</v>
      </c>
      <c r="C92" s="10"/>
      <c r="D92" s="11"/>
      <c r="E92" s="11"/>
    </row>
    <row r="93" spans="1:6" x14ac:dyDescent="0.25">
      <c r="A93" s="122"/>
      <c r="B93" s="13" t="s">
        <v>9</v>
      </c>
      <c r="C93" s="14"/>
      <c r="D93" s="15"/>
      <c r="E93" s="15"/>
    </row>
    <row r="94" spans="1:6" x14ac:dyDescent="0.25">
      <c r="A94" s="117" t="s">
        <v>10</v>
      </c>
      <c r="B94" s="16" t="s">
        <v>11</v>
      </c>
      <c r="C94" s="17" t="s">
        <v>418</v>
      </c>
      <c r="D94" s="18" t="s">
        <v>238</v>
      </c>
      <c r="E94" s="17" t="s">
        <v>14</v>
      </c>
    </row>
    <row r="95" spans="1:6" x14ac:dyDescent="0.25">
      <c r="A95" s="118"/>
      <c r="B95" s="20" t="s">
        <v>15</v>
      </c>
      <c r="C95" s="21">
        <v>-0.70968686628273248</v>
      </c>
      <c r="D95" s="21">
        <v>-0.29897913010422983</v>
      </c>
      <c r="E95" s="22"/>
    </row>
    <row r="96" spans="1:6" x14ac:dyDescent="0.25">
      <c r="A96" s="117" t="s">
        <v>16</v>
      </c>
      <c r="B96" s="16" t="s">
        <v>11</v>
      </c>
      <c r="C96" s="17" t="s">
        <v>66</v>
      </c>
      <c r="D96" s="17" t="s">
        <v>67</v>
      </c>
      <c r="E96" s="17" t="s">
        <v>14</v>
      </c>
    </row>
    <row r="97" spans="1:7" x14ac:dyDescent="0.25">
      <c r="A97" s="118"/>
      <c r="B97" s="20" t="s">
        <v>15</v>
      </c>
      <c r="C97" s="21">
        <v>-0.24374975995272918</v>
      </c>
      <c r="D97" s="21">
        <v>-9.3622915536350937E-2</v>
      </c>
      <c r="E97" s="22"/>
    </row>
    <row r="98" spans="1:7" x14ac:dyDescent="0.25">
      <c r="A98" s="117" t="s">
        <v>19</v>
      </c>
      <c r="B98" s="16" t="s">
        <v>11</v>
      </c>
      <c r="C98" s="17" t="s">
        <v>496</v>
      </c>
      <c r="D98" s="17" t="s">
        <v>310</v>
      </c>
      <c r="E98" s="17" t="s">
        <v>14</v>
      </c>
    </row>
    <row r="99" spans="1:7" x14ac:dyDescent="0.25">
      <c r="A99" s="118"/>
      <c r="B99" s="20" t="s">
        <v>15</v>
      </c>
      <c r="C99" s="21">
        <v>-6.0775152122151122E-2</v>
      </c>
      <c r="D99" s="21">
        <v>-6.2664605132974893E-3</v>
      </c>
      <c r="E99" s="22"/>
      <c r="F99" s="34" t="s">
        <v>105</v>
      </c>
      <c r="G99" s="34" t="s">
        <v>105</v>
      </c>
    </row>
    <row r="100" spans="1:7" x14ac:dyDescent="0.25">
      <c r="A100" s="117" t="s">
        <v>22</v>
      </c>
      <c r="B100" s="16" t="s">
        <v>11</v>
      </c>
      <c r="C100" s="17" t="s">
        <v>70</v>
      </c>
      <c r="D100" s="17" t="s">
        <v>337</v>
      </c>
      <c r="E100" s="17" t="s">
        <v>14</v>
      </c>
    </row>
    <row r="101" spans="1:7" x14ac:dyDescent="0.25">
      <c r="A101" s="118"/>
      <c r="B101" s="20" t="s">
        <v>15</v>
      </c>
      <c r="C101" s="21">
        <v>0.26924092019120827</v>
      </c>
      <c r="D101" s="21">
        <v>7.8081742296484125E-2</v>
      </c>
      <c r="E101" s="22"/>
    </row>
    <row r="102" spans="1:7" ht="38.25" customHeight="1" x14ac:dyDescent="0.25">
      <c r="A102" s="90" t="s">
        <v>25</v>
      </c>
      <c r="B102" s="90"/>
      <c r="C102" s="90"/>
      <c r="D102" s="90"/>
      <c r="E102" s="90"/>
    </row>
    <row r="103" spans="1:7" x14ac:dyDescent="0.25">
      <c r="A103" s="5" t="s">
        <v>26</v>
      </c>
    </row>
    <row r="104" spans="1:7" x14ac:dyDescent="0.25">
      <c r="A104" s="5" t="s">
        <v>49</v>
      </c>
    </row>
    <row r="105" spans="1:7" x14ac:dyDescent="0.25">
      <c r="A105" s="5" t="s">
        <v>517</v>
      </c>
    </row>
    <row r="106" spans="1:7" x14ac:dyDescent="0.25">
      <c r="A106" s="5" t="s">
        <v>333</v>
      </c>
    </row>
    <row r="107" spans="1:7" ht="25.5" customHeight="1" x14ac:dyDescent="0.25">
      <c r="A107" s="113" t="s">
        <v>30</v>
      </c>
      <c r="B107" s="113"/>
      <c r="C107" s="113"/>
      <c r="D107" s="113"/>
      <c r="E107" s="113"/>
    </row>
    <row r="108" spans="1:7" x14ac:dyDescent="0.25">
      <c r="A108" s="91" t="s">
        <v>31</v>
      </c>
      <c r="B108" s="92"/>
      <c r="C108" s="92"/>
      <c r="D108" s="93"/>
      <c r="E108" s="28" t="b">
        <v>1</v>
      </c>
    </row>
    <row r="109" spans="1:7" x14ac:dyDescent="0.25">
      <c r="A109" s="94" t="s">
        <v>32</v>
      </c>
      <c r="B109" s="94"/>
      <c r="C109" s="94"/>
      <c r="D109" s="94"/>
      <c r="E109" s="94"/>
    </row>
    <row r="110" spans="1:7" x14ac:dyDescent="0.25">
      <c r="A110" s="29" t="s">
        <v>33</v>
      </c>
      <c r="B110" s="29" t="s">
        <v>34</v>
      </c>
      <c r="C110" s="29" t="s">
        <v>35</v>
      </c>
      <c r="D110" s="30" t="s">
        <v>0</v>
      </c>
      <c r="E110" s="30" t="s">
        <v>1</v>
      </c>
    </row>
    <row r="111" spans="1:7" x14ac:dyDescent="0.25">
      <c r="A111" s="31" t="s">
        <v>36</v>
      </c>
      <c r="B111" s="24">
        <v>43368</v>
      </c>
      <c r="C111" s="24">
        <v>45195</v>
      </c>
      <c r="D111" s="25">
        <v>0.10822089746298685</v>
      </c>
      <c r="E111" s="32">
        <v>3</v>
      </c>
      <c r="F111" s="34" t="s">
        <v>105</v>
      </c>
    </row>
    <row r="112" spans="1:7" x14ac:dyDescent="0.25">
      <c r="A112" s="31" t="s">
        <v>37</v>
      </c>
      <c r="B112" s="24">
        <v>43340</v>
      </c>
      <c r="C112" s="24">
        <v>45167</v>
      </c>
      <c r="D112" s="25">
        <v>0.10833189852432579</v>
      </c>
      <c r="E112" s="32">
        <v>3</v>
      </c>
    </row>
    <row r="113" spans="1:7" x14ac:dyDescent="0.25">
      <c r="A113" s="23" t="s">
        <v>38</v>
      </c>
      <c r="B113" s="24">
        <v>43305</v>
      </c>
      <c r="C113" s="24">
        <v>45132</v>
      </c>
      <c r="D113" s="25">
        <v>0.10838636450342458</v>
      </c>
      <c r="E113" s="32">
        <v>3</v>
      </c>
    </row>
    <row r="114" spans="1:7" x14ac:dyDescent="0.25">
      <c r="A114" s="23" t="s">
        <v>39</v>
      </c>
      <c r="B114" s="24">
        <v>43277</v>
      </c>
      <c r="C114" s="24">
        <v>45104</v>
      </c>
      <c r="D114" s="25">
        <v>0.10828622887516198</v>
      </c>
      <c r="E114" s="32">
        <v>3</v>
      </c>
    </row>
    <row r="115" spans="1:7" x14ac:dyDescent="0.25">
      <c r="A115" s="23" t="s">
        <v>40</v>
      </c>
      <c r="B115" s="24">
        <v>43249</v>
      </c>
      <c r="C115" s="24">
        <v>45076</v>
      </c>
      <c r="D115" s="25">
        <v>0.10829560181982711</v>
      </c>
      <c r="E115" s="32">
        <v>3</v>
      </c>
    </row>
    <row r="117" spans="1:7" x14ac:dyDescent="0.25">
      <c r="A117" s="102" t="s">
        <v>93</v>
      </c>
      <c r="B117" s="103"/>
      <c r="C117" s="103"/>
      <c r="D117" s="103"/>
      <c r="E117" s="103"/>
    </row>
    <row r="118" spans="1:7" x14ac:dyDescent="0.25">
      <c r="A118" s="1" t="s">
        <v>74</v>
      </c>
      <c r="B118" s="2"/>
      <c r="C118" s="107" t="s">
        <v>3</v>
      </c>
      <c r="D118" s="107" t="s">
        <v>75</v>
      </c>
      <c r="E118" s="107"/>
    </row>
    <row r="119" spans="1:7" x14ac:dyDescent="0.25">
      <c r="A119" s="3" t="s">
        <v>5</v>
      </c>
      <c r="B119" s="4"/>
      <c r="C119" s="108"/>
      <c r="D119" s="108"/>
      <c r="E119" s="108"/>
    </row>
    <row r="120" spans="1:7" x14ac:dyDescent="0.25">
      <c r="A120" s="6" t="s">
        <v>6</v>
      </c>
      <c r="B120" s="7"/>
      <c r="C120" s="109"/>
      <c r="D120" s="109"/>
      <c r="E120" s="109"/>
    </row>
    <row r="121" spans="1:7" x14ac:dyDescent="0.25">
      <c r="A121" s="121" t="s">
        <v>7</v>
      </c>
      <c r="B121" s="9" t="s">
        <v>76</v>
      </c>
      <c r="C121" s="10"/>
      <c r="D121" s="11"/>
      <c r="E121" s="11"/>
    </row>
    <row r="122" spans="1:7" x14ac:dyDescent="0.25">
      <c r="A122" s="122"/>
      <c r="B122" s="13" t="s">
        <v>9</v>
      </c>
      <c r="C122" s="14"/>
      <c r="D122" s="15"/>
      <c r="E122" s="15"/>
    </row>
    <row r="123" spans="1:7" x14ac:dyDescent="0.25">
      <c r="A123" s="117" t="s">
        <v>10</v>
      </c>
      <c r="B123" s="16" t="s">
        <v>11</v>
      </c>
      <c r="C123" s="17" t="s">
        <v>451</v>
      </c>
      <c r="D123" s="18" t="s">
        <v>78</v>
      </c>
      <c r="E123" s="17" t="s">
        <v>14</v>
      </c>
    </row>
    <row r="124" spans="1:7" x14ac:dyDescent="0.25">
      <c r="A124" s="118"/>
      <c r="B124" s="20" t="s">
        <v>15</v>
      </c>
      <c r="C124" s="21">
        <v>-0.69714692297729741</v>
      </c>
      <c r="D124" s="21">
        <v>-0.26209751274023363</v>
      </c>
      <c r="E124" s="22"/>
    </row>
    <row r="125" spans="1:7" x14ac:dyDescent="0.25">
      <c r="A125" s="117" t="s">
        <v>16</v>
      </c>
      <c r="B125" s="16" t="s">
        <v>11</v>
      </c>
      <c r="C125" s="17" t="s">
        <v>79</v>
      </c>
      <c r="D125" s="17" t="s">
        <v>80</v>
      </c>
      <c r="E125" s="17" t="s">
        <v>14</v>
      </c>
    </row>
    <row r="126" spans="1:7" x14ac:dyDescent="0.25">
      <c r="A126" s="118"/>
      <c r="B126" s="20" t="s">
        <v>15</v>
      </c>
      <c r="C126" s="21">
        <v>-0.30515803861267721</v>
      </c>
      <c r="D126" s="21">
        <v>-5.4651640399221102E-2</v>
      </c>
      <c r="E126" s="22"/>
    </row>
    <row r="127" spans="1:7" x14ac:dyDescent="0.25">
      <c r="A127" s="117" t="s">
        <v>19</v>
      </c>
      <c r="B127" s="16" t="s">
        <v>11</v>
      </c>
      <c r="C127" s="17" t="s">
        <v>411</v>
      </c>
      <c r="D127" s="17" t="s">
        <v>419</v>
      </c>
      <c r="E127" s="17" t="s">
        <v>14</v>
      </c>
    </row>
    <row r="128" spans="1:7" x14ac:dyDescent="0.25">
      <c r="A128" s="118"/>
      <c r="B128" s="20" t="s">
        <v>15</v>
      </c>
      <c r="C128" s="21">
        <v>-2.8259228187919705E-2</v>
      </c>
      <c r="D128" s="21">
        <v>2.2422682950456796E-2</v>
      </c>
      <c r="E128" s="22"/>
      <c r="F128" s="34" t="s">
        <v>105</v>
      </c>
      <c r="G128" s="34" t="s">
        <v>105</v>
      </c>
    </row>
    <row r="129" spans="1:6" x14ac:dyDescent="0.25">
      <c r="A129" s="117" t="s">
        <v>22</v>
      </c>
      <c r="B129" s="16" t="s">
        <v>11</v>
      </c>
      <c r="C129" s="17" t="s">
        <v>83</v>
      </c>
      <c r="D129" s="17" t="s">
        <v>475</v>
      </c>
      <c r="E129" s="17" t="s">
        <v>14</v>
      </c>
    </row>
    <row r="130" spans="1:6" x14ac:dyDescent="0.25">
      <c r="A130" s="118"/>
      <c r="B130" s="20" t="s">
        <v>15</v>
      </c>
      <c r="C130" s="21">
        <v>0.46830915457728883</v>
      </c>
      <c r="D130" s="21">
        <v>6.0641037421326871E-2</v>
      </c>
      <c r="E130" s="22"/>
    </row>
    <row r="131" spans="1:6" ht="34.5" customHeight="1" x14ac:dyDescent="0.25">
      <c r="A131" s="90" t="s">
        <v>25</v>
      </c>
      <c r="B131" s="90"/>
      <c r="C131" s="90"/>
      <c r="D131" s="90"/>
      <c r="E131" s="90"/>
    </row>
    <row r="132" spans="1:6" x14ac:dyDescent="0.25">
      <c r="A132" s="5" t="s">
        <v>26</v>
      </c>
    </row>
    <row r="133" spans="1:6" x14ac:dyDescent="0.25">
      <c r="A133" s="5" t="s">
        <v>85</v>
      </c>
    </row>
    <row r="134" spans="1:6" x14ac:dyDescent="0.25">
      <c r="A134" s="5" t="s">
        <v>420</v>
      </c>
    </row>
    <row r="135" spans="1:6" x14ac:dyDescent="0.25">
      <c r="A135" s="5" t="s">
        <v>476</v>
      </c>
    </row>
    <row r="136" spans="1:6" x14ac:dyDescent="0.25">
      <c r="A136" s="5" t="s">
        <v>51</v>
      </c>
    </row>
    <row r="137" spans="1:6" x14ac:dyDescent="0.25">
      <c r="A137" s="91" t="s">
        <v>31</v>
      </c>
      <c r="B137" s="92"/>
      <c r="C137" s="92"/>
      <c r="D137" s="93"/>
      <c r="E137" s="28" t="b">
        <v>1</v>
      </c>
    </row>
    <row r="138" spans="1:6" x14ac:dyDescent="0.25">
      <c r="A138" s="94" t="s">
        <v>32</v>
      </c>
      <c r="B138" s="94"/>
      <c r="C138" s="94"/>
      <c r="D138" s="94"/>
      <c r="E138" s="94"/>
    </row>
    <row r="139" spans="1:6" x14ac:dyDescent="0.25">
      <c r="A139" s="29" t="s">
        <v>33</v>
      </c>
      <c r="B139" s="29" t="s">
        <v>34</v>
      </c>
      <c r="C139" s="29" t="s">
        <v>35</v>
      </c>
      <c r="D139" s="30" t="s">
        <v>0</v>
      </c>
      <c r="E139" s="30" t="s">
        <v>1</v>
      </c>
    </row>
    <row r="140" spans="1:6" x14ac:dyDescent="0.25">
      <c r="A140" s="31" t="s">
        <v>36</v>
      </c>
      <c r="B140" s="24">
        <v>43368</v>
      </c>
      <c r="C140" s="24">
        <v>45188</v>
      </c>
      <c r="D140" s="25">
        <v>0.18330109666677755</v>
      </c>
      <c r="E140" s="32">
        <v>4</v>
      </c>
      <c r="F140" s="34" t="s">
        <v>105</v>
      </c>
    </row>
    <row r="141" spans="1:6" x14ac:dyDescent="0.25">
      <c r="A141" s="31" t="s">
        <v>37</v>
      </c>
      <c r="B141" s="24">
        <v>43340</v>
      </c>
      <c r="C141" s="24">
        <v>45160</v>
      </c>
      <c r="D141" s="25">
        <v>0.18422629387084202</v>
      </c>
      <c r="E141" s="32">
        <v>4</v>
      </c>
    </row>
    <row r="142" spans="1:6" x14ac:dyDescent="0.25">
      <c r="A142" s="23" t="s">
        <v>38</v>
      </c>
      <c r="B142" s="24">
        <v>43312</v>
      </c>
      <c r="C142" s="24">
        <v>45132</v>
      </c>
      <c r="D142" s="25">
        <v>0.18405692621383193</v>
      </c>
      <c r="E142" s="32">
        <v>4</v>
      </c>
    </row>
    <row r="143" spans="1:6" x14ac:dyDescent="0.25">
      <c r="A143" s="23" t="s">
        <v>39</v>
      </c>
      <c r="B143" s="24">
        <v>43284</v>
      </c>
      <c r="C143" s="24">
        <v>45104</v>
      </c>
      <c r="D143" s="25">
        <v>0.18380590479572176</v>
      </c>
      <c r="E143" s="32">
        <v>4</v>
      </c>
    </row>
    <row r="144" spans="1:6" x14ac:dyDescent="0.25">
      <c r="A144" s="23" t="s">
        <v>40</v>
      </c>
      <c r="B144" s="24">
        <v>43256</v>
      </c>
      <c r="C144" s="24">
        <v>45076</v>
      </c>
      <c r="D144" s="25">
        <v>0.18391480678555339</v>
      </c>
      <c r="E144" s="32">
        <v>4</v>
      </c>
    </row>
    <row r="146" spans="1:7" x14ac:dyDescent="0.25">
      <c r="A146" s="102" t="s">
        <v>94</v>
      </c>
      <c r="B146" s="103"/>
      <c r="C146" s="103"/>
      <c r="D146" s="103"/>
      <c r="E146" s="103"/>
    </row>
    <row r="147" spans="1:7" x14ac:dyDescent="0.25">
      <c r="A147" s="1" t="s">
        <v>2</v>
      </c>
      <c r="B147" s="2"/>
      <c r="C147" s="107" t="s">
        <v>3</v>
      </c>
      <c r="D147" s="107" t="s">
        <v>4</v>
      </c>
      <c r="E147" s="107"/>
    </row>
    <row r="148" spans="1:7" x14ac:dyDescent="0.25">
      <c r="A148" s="3" t="s">
        <v>5</v>
      </c>
      <c r="B148" s="4"/>
      <c r="C148" s="108"/>
      <c r="D148" s="108"/>
      <c r="E148" s="108"/>
    </row>
    <row r="149" spans="1:7" x14ac:dyDescent="0.25">
      <c r="A149" s="6" t="s">
        <v>6</v>
      </c>
      <c r="B149" s="7"/>
      <c r="C149" s="109"/>
      <c r="D149" s="109"/>
      <c r="E149" s="109"/>
    </row>
    <row r="150" spans="1:7" x14ac:dyDescent="0.25">
      <c r="A150" s="121" t="s">
        <v>7</v>
      </c>
      <c r="B150" s="9" t="s">
        <v>8</v>
      </c>
      <c r="C150" s="10"/>
      <c r="D150" s="11"/>
      <c r="E150" s="11"/>
    </row>
    <row r="151" spans="1:7" x14ac:dyDescent="0.25">
      <c r="A151" s="122"/>
      <c r="B151" s="13" t="s">
        <v>9</v>
      </c>
      <c r="C151" s="14"/>
      <c r="D151" s="15"/>
      <c r="E151" s="15"/>
    </row>
    <row r="152" spans="1:7" x14ac:dyDescent="0.25">
      <c r="A152" s="117" t="s">
        <v>10</v>
      </c>
      <c r="B152" s="16" t="s">
        <v>11</v>
      </c>
      <c r="C152" s="17" t="s">
        <v>164</v>
      </c>
      <c r="D152" s="18" t="s">
        <v>88</v>
      </c>
      <c r="E152" s="17" t="s">
        <v>14</v>
      </c>
    </row>
    <row r="153" spans="1:7" x14ac:dyDescent="0.25">
      <c r="A153" s="118"/>
      <c r="B153" s="20" t="s">
        <v>15</v>
      </c>
      <c r="C153" s="21">
        <v>-0.72952364981517781</v>
      </c>
      <c r="D153" s="21">
        <v>-0.32261674934080542</v>
      </c>
      <c r="E153" s="22"/>
    </row>
    <row r="154" spans="1:7" x14ac:dyDescent="0.25">
      <c r="A154" s="117" t="s">
        <v>16</v>
      </c>
      <c r="B154" s="16" t="s">
        <v>11</v>
      </c>
      <c r="C154" s="17" t="s">
        <v>89</v>
      </c>
      <c r="D154" s="17" t="s">
        <v>79</v>
      </c>
      <c r="E154" s="17" t="s">
        <v>14</v>
      </c>
    </row>
    <row r="155" spans="1:7" x14ac:dyDescent="0.25">
      <c r="A155" s="118"/>
      <c r="B155" s="20" t="s">
        <v>15</v>
      </c>
      <c r="C155" s="21">
        <v>-0.27369232450942749</v>
      </c>
      <c r="D155" s="21">
        <v>-0.1140908038913655</v>
      </c>
      <c r="E155" s="22"/>
    </row>
    <row r="156" spans="1:7" x14ac:dyDescent="0.25">
      <c r="A156" s="117" t="s">
        <v>19</v>
      </c>
      <c r="B156" s="16" t="s">
        <v>11</v>
      </c>
      <c r="C156" s="17" t="s">
        <v>334</v>
      </c>
      <c r="D156" s="17" t="s">
        <v>251</v>
      </c>
      <c r="E156" s="17" t="s">
        <v>14</v>
      </c>
    </row>
    <row r="157" spans="1:7" x14ac:dyDescent="0.25">
      <c r="A157" s="118"/>
      <c r="B157" s="20" t="s">
        <v>15</v>
      </c>
      <c r="C157" s="21">
        <v>-6.2709510237319743E-2</v>
      </c>
      <c r="D157" s="21">
        <v>2.6014019496058971E-3</v>
      </c>
      <c r="E157" s="22"/>
      <c r="F157" s="34" t="s">
        <v>105</v>
      </c>
      <c r="G157" s="34" t="s">
        <v>105</v>
      </c>
    </row>
    <row r="158" spans="1:7" x14ac:dyDescent="0.25">
      <c r="A158" s="117" t="s">
        <v>22</v>
      </c>
      <c r="B158" s="16" t="s">
        <v>11</v>
      </c>
      <c r="C158" s="17" t="s">
        <v>90</v>
      </c>
      <c r="D158" s="17" t="s">
        <v>340</v>
      </c>
      <c r="E158" s="17" t="s">
        <v>14</v>
      </c>
    </row>
    <row r="159" spans="1:7" x14ac:dyDescent="0.25">
      <c r="A159" s="118"/>
      <c r="B159" s="20" t="s">
        <v>15</v>
      </c>
      <c r="C159" s="21">
        <v>0.29521826354717895</v>
      </c>
      <c r="D159" s="21">
        <v>9.5682802272992085E-2</v>
      </c>
      <c r="E159" s="22"/>
    </row>
    <row r="160" spans="1:7" ht="37.5" customHeight="1" x14ac:dyDescent="0.25">
      <c r="A160" s="90" t="s">
        <v>25</v>
      </c>
      <c r="B160" s="90"/>
      <c r="C160" s="90"/>
      <c r="D160" s="90"/>
      <c r="E160" s="90"/>
    </row>
    <row r="161" spans="1:6" x14ac:dyDescent="0.25">
      <c r="A161" s="5" t="s">
        <v>26</v>
      </c>
    </row>
    <row r="162" spans="1:6" x14ac:dyDescent="0.25">
      <c r="A162" s="5" t="s">
        <v>49</v>
      </c>
    </row>
    <row r="163" spans="1:6" x14ac:dyDescent="0.25">
      <c r="A163" s="5" t="s">
        <v>178</v>
      </c>
    </row>
    <row r="164" spans="1:6" x14ac:dyDescent="0.25">
      <c r="A164" s="5" t="s">
        <v>333</v>
      </c>
    </row>
    <row r="165" spans="1:6" ht="23.25" customHeight="1" x14ac:dyDescent="0.25">
      <c r="A165" s="113" t="s">
        <v>30</v>
      </c>
      <c r="B165" s="113"/>
      <c r="C165" s="113"/>
      <c r="D165" s="113"/>
      <c r="E165" s="113"/>
    </row>
    <row r="166" spans="1:6" x14ac:dyDescent="0.25">
      <c r="A166" s="91" t="s">
        <v>31</v>
      </c>
      <c r="B166" s="92"/>
      <c r="C166" s="92"/>
      <c r="D166" s="93"/>
      <c r="E166" s="28" t="b">
        <v>1</v>
      </c>
    </row>
    <row r="167" spans="1:6" x14ac:dyDescent="0.25">
      <c r="A167" s="94" t="s">
        <v>32</v>
      </c>
      <c r="B167" s="94"/>
      <c r="C167" s="94"/>
      <c r="D167" s="94"/>
      <c r="E167" s="94"/>
    </row>
    <row r="168" spans="1:6" x14ac:dyDescent="0.25">
      <c r="A168" s="29" t="s">
        <v>33</v>
      </c>
      <c r="B168" s="29" t="s">
        <v>34</v>
      </c>
      <c r="C168" s="29" t="s">
        <v>35</v>
      </c>
      <c r="D168" s="30" t="s">
        <v>0</v>
      </c>
      <c r="E168" s="30" t="s">
        <v>1</v>
      </c>
    </row>
    <row r="169" spans="1:6" x14ac:dyDescent="0.25">
      <c r="A169" s="31" t="s">
        <v>36</v>
      </c>
      <c r="B169" s="24">
        <v>43368</v>
      </c>
      <c r="C169" s="24">
        <v>45195</v>
      </c>
      <c r="D169" s="25">
        <v>0.127520328940254</v>
      </c>
      <c r="E169" s="32">
        <v>4</v>
      </c>
      <c r="F169" s="34" t="s">
        <v>105</v>
      </c>
    </row>
    <row r="170" spans="1:6" x14ac:dyDescent="0.25">
      <c r="A170" s="31" t="s">
        <v>37</v>
      </c>
      <c r="B170" s="24">
        <v>43340</v>
      </c>
      <c r="C170" s="24">
        <v>45167</v>
      </c>
      <c r="D170" s="25">
        <v>0.12768209538736425</v>
      </c>
      <c r="E170" s="32">
        <v>4</v>
      </c>
    </row>
    <row r="171" spans="1:6" x14ac:dyDescent="0.25">
      <c r="A171" s="23" t="s">
        <v>38</v>
      </c>
      <c r="B171" s="24">
        <v>43305</v>
      </c>
      <c r="C171" s="24">
        <v>45132</v>
      </c>
      <c r="D171" s="25">
        <v>0.1277067463940823</v>
      </c>
      <c r="E171" s="32">
        <v>4</v>
      </c>
    </row>
    <row r="172" spans="1:6" x14ac:dyDescent="0.25">
      <c r="A172" s="23" t="s">
        <v>39</v>
      </c>
      <c r="B172" s="24">
        <v>43277</v>
      </c>
      <c r="C172" s="24">
        <v>45104</v>
      </c>
      <c r="D172" s="25">
        <v>0.12763165211067548</v>
      </c>
      <c r="E172" s="32">
        <v>4</v>
      </c>
    </row>
    <row r="173" spans="1:6" x14ac:dyDescent="0.25">
      <c r="A173" s="23" t="s">
        <v>40</v>
      </c>
      <c r="B173" s="24">
        <v>43249</v>
      </c>
      <c r="C173" s="24">
        <v>45076</v>
      </c>
      <c r="D173" s="25">
        <v>0.1276928285499504</v>
      </c>
      <c r="E173" s="32">
        <v>4</v>
      </c>
    </row>
    <row r="175" spans="1:6" x14ac:dyDescent="0.25">
      <c r="A175" s="102" t="s">
        <v>341</v>
      </c>
      <c r="B175" s="103"/>
      <c r="C175" s="103"/>
      <c r="D175" s="103"/>
      <c r="E175" s="103"/>
    </row>
    <row r="176" spans="1:6" x14ac:dyDescent="0.25">
      <c r="A176" s="1" t="s">
        <v>2</v>
      </c>
      <c r="B176" s="2"/>
      <c r="C176" s="107" t="s">
        <v>3</v>
      </c>
      <c r="D176" s="107" t="s">
        <v>4</v>
      </c>
      <c r="E176" s="107"/>
    </row>
    <row r="177" spans="1:7" x14ac:dyDescent="0.25">
      <c r="A177" s="3" t="s">
        <v>5</v>
      </c>
      <c r="B177" s="4"/>
      <c r="C177" s="108"/>
      <c r="D177" s="108"/>
      <c r="E177" s="108"/>
    </row>
    <row r="178" spans="1:7" x14ac:dyDescent="0.25">
      <c r="A178" s="6" t="s">
        <v>6</v>
      </c>
      <c r="B178" s="7"/>
      <c r="C178" s="109"/>
      <c r="D178" s="109"/>
      <c r="E178" s="109"/>
    </row>
    <row r="179" spans="1:7" x14ac:dyDescent="0.25">
      <c r="A179" s="121" t="s">
        <v>7</v>
      </c>
      <c r="B179" s="9" t="s">
        <v>8</v>
      </c>
      <c r="C179" s="10"/>
      <c r="D179" s="11"/>
      <c r="E179" s="11"/>
    </row>
    <row r="180" spans="1:7" x14ac:dyDescent="0.25">
      <c r="A180" s="122"/>
      <c r="B180" s="13" t="s">
        <v>9</v>
      </c>
      <c r="C180" s="14"/>
      <c r="D180" s="15"/>
      <c r="E180" s="15"/>
    </row>
    <row r="181" spans="1:7" x14ac:dyDescent="0.25">
      <c r="A181" s="117" t="s">
        <v>10</v>
      </c>
      <c r="B181" s="16" t="s">
        <v>11</v>
      </c>
      <c r="C181" s="17" t="s">
        <v>290</v>
      </c>
      <c r="D181" s="18" t="s">
        <v>291</v>
      </c>
      <c r="E181" s="17" t="s">
        <v>14</v>
      </c>
    </row>
    <row r="182" spans="1:7" x14ac:dyDescent="0.25">
      <c r="A182" s="118"/>
      <c r="B182" s="20" t="s">
        <v>15</v>
      </c>
      <c r="C182" s="21">
        <v>-0.39996853196105187</v>
      </c>
      <c r="D182" s="21">
        <v>-0.14412922259360317</v>
      </c>
      <c r="E182" s="22"/>
    </row>
    <row r="183" spans="1:7" x14ac:dyDescent="0.25">
      <c r="A183" s="117" t="s">
        <v>16</v>
      </c>
      <c r="B183" s="16" t="s">
        <v>11</v>
      </c>
      <c r="C183" s="17" t="s">
        <v>292</v>
      </c>
      <c r="D183" s="17" t="s">
        <v>518</v>
      </c>
      <c r="E183" s="17" t="s">
        <v>14</v>
      </c>
    </row>
    <row r="184" spans="1:7" x14ac:dyDescent="0.25">
      <c r="A184" s="118"/>
      <c r="B184" s="20" t="s">
        <v>15</v>
      </c>
      <c r="C184" s="21">
        <v>-0.16148590951500919</v>
      </c>
      <c r="D184" s="21">
        <v>-5.3942284416335307E-2</v>
      </c>
      <c r="E184" s="22"/>
    </row>
    <row r="185" spans="1:7" x14ac:dyDescent="0.25">
      <c r="A185" s="117" t="s">
        <v>19</v>
      </c>
      <c r="B185" s="16" t="s">
        <v>11</v>
      </c>
      <c r="C185" s="17" t="s">
        <v>323</v>
      </c>
      <c r="D185" s="17" t="s">
        <v>361</v>
      </c>
      <c r="E185" s="17" t="s">
        <v>14</v>
      </c>
    </row>
    <row r="186" spans="1:7" x14ac:dyDescent="0.25">
      <c r="A186" s="118"/>
      <c r="B186" s="20" t="s">
        <v>15</v>
      </c>
      <c r="C186" s="21">
        <v>-2.4329376285610493E-2</v>
      </c>
      <c r="D186" s="21">
        <v>7.3816801198263171E-3</v>
      </c>
      <c r="E186" s="22"/>
      <c r="F186" s="34" t="s">
        <v>105</v>
      </c>
      <c r="G186" s="34" t="s">
        <v>105</v>
      </c>
    </row>
    <row r="187" spans="1:7" x14ac:dyDescent="0.25">
      <c r="A187" s="117" t="s">
        <v>22</v>
      </c>
      <c r="B187" s="16" t="s">
        <v>11</v>
      </c>
      <c r="C187" s="17" t="s">
        <v>294</v>
      </c>
      <c r="D187" s="17" t="s">
        <v>295</v>
      </c>
      <c r="E187" s="17" t="s">
        <v>14</v>
      </c>
    </row>
    <row r="188" spans="1:7" x14ac:dyDescent="0.25">
      <c r="A188" s="118"/>
      <c r="B188" s="20" t="s">
        <v>15</v>
      </c>
      <c r="C188" s="21">
        <v>0.1131139022684966</v>
      </c>
      <c r="D188" s="21">
        <v>5.466672843059861E-2</v>
      </c>
      <c r="E188" s="22"/>
    </row>
    <row r="189" spans="1:7" ht="34.5" customHeight="1" x14ac:dyDescent="0.25">
      <c r="A189" s="90" t="s">
        <v>25</v>
      </c>
      <c r="B189" s="90"/>
      <c r="C189" s="90"/>
      <c r="D189" s="90"/>
      <c r="E189" s="90"/>
    </row>
    <row r="190" spans="1:7" x14ac:dyDescent="0.25">
      <c r="A190" s="5" t="s">
        <v>26</v>
      </c>
    </row>
    <row r="191" spans="1:7" x14ac:dyDescent="0.25">
      <c r="A191" s="5" t="s">
        <v>519</v>
      </c>
    </row>
    <row r="192" spans="1:7" x14ac:dyDescent="0.25">
      <c r="A192" s="5" t="s">
        <v>520</v>
      </c>
    </row>
    <row r="193" spans="1:6" x14ac:dyDescent="0.25">
      <c r="A193" s="5" t="s">
        <v>29</v>
      </c>
    </row>
    <row r="194" spans="1:6" ht="27" customHeight="1" x14ac:dyDescent="0.25">
      <c r="A194" s="113" t="s">
        <v>30</v>
      </c>
      <c r="B194" s="113"/>
      <c r="C194" s="113"/>
      <c r="D194" s="113"/>
      <c r="E194" s="113"/>
    </row>
    <row r="195" spans="1:6" x14ac:dyDescent="0.25">
      <c r="A195" s="91" t="s">
        <v>31</v>
      </c>
      <c r="B195" s="92"/>
      <c r="C195" s="92"/>
      <c r="D195" s="93"/>
      <c r="E195" s="28" t="b">
        <v>1</v>
      </c>
    </row>
    <row r="196" spans="1:6" x14ac:dyDescent="0.25">
      <c r="A196" s="94" t="s">
        <v>32</v>
      </c>
      <c r="B196" s="94"/>
      <c r="C196" s="94"/>
      <c r="D196" s="94"/>
      <c r="E196" s="94"/>
    </row>
    <row r="197" spans="1:6" x14ac:dyDescent="0.25">
      <c r="A197" s="29" t="s">
        <v>33</v>
      </c>
      <c r="B197" s="29" t="s">
        <v>34</v>
      </c>
      <c r="C197" s="29" t="s">
        <v>35</v>
      </c>
      <c r="D197" s="30" t="s">
        <v>0</v>
      </c>
      <c r="E197" s="30" t="s">
        <v>1</v>
      </c>
    </row>
    <row r="198" spans="1:6" x14ac:dyDescent="0.25">
      <c r="A198" s="31" t="s">
        <v>36</v>
      </c>
      <c r="B198" s="24">
        <v>43732</v>
      </c>
      <c r="C198" s="24">
        <v>45195</v>
      </c>
      <c r="D198" s="25">
        <v>7.0365456490169606E-2</v>
      </c>
      <c r="E198" s="32">
        <v>3</v>
      </c>
      <c r="F198" s="34" t="s">
        <v>105</v>
      </c>
    </row>
    <row r="199" spans="1:6" x14ac:dyDescent="0.25">
      <c r="A199" s="31" t="s">
        <v>37</v>
      </c>
      <c r="B199" s="24">
        <v>43704</v>
      </c>
      <c r="C199" s="24">
        <v>45167</v>
      </c>
      <c r="D199" s="25">
        <v>7.0475845949525592E-2</v>
      </c>
      <c r="E199" s="32">
        <v>3</v>
      </c>
    </row>
    <row r="200" spans="1:6" x14ac:dyDescent="0.25">
      <c r="A200" s="23" t="s">
        <v>38</v>
      </c>
      <c r="B200" s="24">
        <v>43669</v>
      </c>
      <c r="C200" s="24">
        <v>45132</v>
      </c>
      <c r="D200" s="25">
        <v>7.0911240531302266E-2</v>
      </c>
      <c r="E200" s="32">
        <v>3</v>
      </c>
    </row>
    <row r="201" spans="1:6" x14ac:dyDescent="0.25">
      <c r="A201" s="23" t="s">
        <v>39</v>
      </c>
      <c r="B201" s="24">
        <v>43641</v>
      </c>
      <c r="C201" s="24">
        <v>45104</v>
      </c>
      <c r="D201" s="25">
        <v>7.0892423657144085E-2</v>
      </c>
      <c r="E201" s="32">
        <v>3</v>
      </c>
    </row>
    <row r="202" spans="1:6" x14ac:dyDescent="0.25">
      <c r="A202" s="23" t="s">
        <v>40</v>
      </c>
      <c r="B202" s="24">
        <v>43613</v>
      </c>
      <c r="C202" s="24">
        <v>45076</v>
      </c>
      <c r="D202" s="25">
        <v>7.1120168489138352E-2</v>
      </c>
      <c r="E202" s="32">
        <v>3</v>
      </c>
    </row>
    <row r="204" spans="1:6" x14ac:dyDescent="0.25">
      <c r="A204" s="102" t="s">
        <v>104</v>
      </c>
      <c r="B204" s="103"/>
      <c r="C204" s="103"/>
      <c r="D204" s="103"/>
      <c r="E204" s="103"/>
    </row>
    <row r="205" spans="1:6" x14ac:dyDescent="0.25">
      <c r="A205" s="1" t="s">
        <v>2</v>
      </c>
      <c r="B205" s="2"/>
      <c r="C205" s="107" t="s">
        <v>3</v>
      </c>
      <c r="D205" s="107" t="s">
        <v>4</v>
      </c>
      <c r="E205" s="107"/>
    </row>
    <row r="206" spans="1:6" x14ac:dyDescent="0.25">
      <c r="A206" s="3" t="s">
        <v>5</v>
      </c>
      <c r="B206" s="4"/>
      <c r="C206" s="108"/>
      <c r="D206" s="108"/>
      <c r="E206" s="108"/>
    </row>
    <row r="207" spans="1:6" x14ac:dyDescent="0.25">
      <c r="A207" s="6" t="s">
        <v>6</v>
      </c>
      <c r="B207" s="7"/>
      <c r="C207" s="109"/>
      <c r="D207" s="109"/>
      <c r="E207" s="109"/>
    </row>
    <row r="208" spans="1:6" x14ac:dyDescent="0.25">
      <c r="A208" s="121" t="s">
        <v>7</v>
      </c>
      <c r="B208" s="9" t="s">
        <v>8</v>
      </c>
      <c r="C208" s="10"/>
      <c r="D208" s="11"/>
      <c r="E208" s="11"/>
    </row>
    <row r="209" spans="1:7" x14ac:dyDescent="0.25">
      <c r="A209" s="122"/>
      <c r="B209" s="13" t="s">
        <v>9</v>
      </c>
      <c r="C209" s="14"/>
      <c r="D209" s="15"/>
      <c r="E209" s="15"/>
    </row>
    <row r="210" spans="1:7" x14ac:dyDescent="0.25">
      <c r="A210" s="117" t="s">
        <v>10</v>
      </c>
      <c r="B210" s="16" t="s">
        <v>11</v>
      </c>
      <c r="C210" s="17" t="s">
        <v>95</v>
      </c>
      <c r="D210" s="18" t="s">
        <v>96</v>
      </c>
      <c r="E210" s="17" t="s">
        <v>14</v>
      </c>
    </row>
    <row r="211" spans="1:7" x14ac:dyDescent="0.25">
      <c r="A211" s="118"/>
      <c r="B211" s="20" t="s">
        <v>15</v>
      </c>
      <c r="C211" s="21">
        <v>-0.81908327060146924</v>
      </c>
      <c r="D211" s="21">
        <v>-0.37229910957536216</v>
      </c>
      <c r="E211" s="22"/>
    </row>
    <row r="212" spans="1:7" x14ac:dyDescent="0.25">
      <c r="A212" s="117" t="s">
        <v>16</v>
      </c>
      <c r="B212" s="16" t="s">
        <v>11</v>
      </c>
      <c r="C212" s="17" t="s">
        <v>97</v>
      </c>
      <c r="D212" s="17" t="s">
        <v>98</v>
      </c>
      <c r="E212" s="17" t="s">
        <v>14</v>
      </c>
    </row>
    <row r="213" spans="1:7" x14ac:dyDescent="0.25">
      <c r="A213" s="118"/>
      <c r="B213" s="20" t="s">
        <v>15</v>
      </c>
      <c r="C213" s="21">
        <v>-0.25622516264378659</v>
      </c>
      <c r="D213" s="21">
        <v>-9.8805965155070896E-2</v>
      </c>
      <c r="E213" s="22"/>
    </row>
    <row r="214" spans="1:7" x14ac:dyDescent="0.25">
      <c r="A214" s="117" t="s">
        <v>19</v>
      </c>
      <c r="B214" s="16" t="s">
        <v>11</v>
      </c>
      <c r="C214" s="17" t="s">
        <v>437</v>
      </c>
      <c r="D214" s="17" t="s">
        <v>521</v>
      </c>
      <c r="E214" s="17" t="s">
        <v>14</v>
      </c>
    </row>
    <row r="215" spans="1:7" x14ac:dyDescent="0.25">
      <c r="A215" s="118"/>
      <c r="B215" s="20" t="s">
        <v>15</v>
      </c>
      <c r="C215" s="21">
        <v>-2.5431716046927844E-2</v>
      </c>
      <c r="D215" s="21">
        <v>1.2757748963182713E-2</v>
      </c>
      <c r="E215" s="22"/>
      <c r="F215" s="34" t="s">
        <v>105</v>
      </c>
      <c r="G215" s="34" t="s">
        <v>105</v>
      </c>
    </row>
    <row r="216" spans="1:7" x14ac:dyDescent="0.25">
      <c r="A216" s="117" t="s">
        <v>22</v>
      </c>
      <c r="B216" s="16" t="s">
        <v>11</v>
      </c>
      <c r="C216" s="17" t="s">
        <v>101</v>
      </c>
      <c r="D216" s="17" t="s">
        <v>346</v>
      </c>
      <c r="E216" s="17" t="s">
        <v>14</v>
      </c>
    </row>
    <row r="217" spans="1:7" x14ac:dyDescent="0.25">
      <c r="A217" s="118"/>
      <c r="B217" s="20" t="s">
        <v>15</v>
      </c>
      <c r="C217" s="21">
        <v>0.37578180975338404</v>
      </c>
      <c r="D217" s="21">
        <v>9.9385111117586966E-2</v>
      </c>
      <c r="E217" s="22"/>
    </row>
    <row r="218" spans="1:7" ht="36.75" customHeight="1" x14ac:dyDescent="0.25">
      <c r="A218" s="90" t="s">
        <v>25</v>
      </c>
      <c r="B218" s="90"/>
      <c r="C218" s="90"/>
      <c r="D218" s="90"/>
      <c r="E218" s="90"/>
    </row>
    <row r="219" spans="1:7" x14ac:dyDescent="0.25">
      <c r="A219" s="5" t="s">
        <v>26</v>
      </c>
    </row>
    <row r="220" spans="1:7" x14ac:dyDescent="0.25">
      <c r="A220" s="5" t="s">
        <v>49</v>
      </c>
    </row>
    <row r="221" spans="1:7" x14ac:dyDescent="0.25">
      <c r="A221" s="5" t="s">
        <v>522</v>
      </c>
    </row>
    <row r="222" spans="1:7" x14ac:dyDescent="0.25">
      <c r="A222" s="5" t="s">
        <v>333</v>
      </c>
    </row>
    <row r="223" spans="1:7" x14ac:dyDescent="0.25">
      <c r="A223" s="5" t="s">
        <v>51</v>
      </c>
    </row>
    <row r="224" spans="1:7" x14ac:dyDescent="0.25">
      <c r="A224" s="91" t="s">
        <v>31</v>
      </c>
      <c r="B224" s="92"/>
      <c r="C224" s="92"/>
      <c r="D224" s="93"/>
      <c r="E224" s="28" t="b">
        <v>1</v>
      </c>
    </row>
    <row r="225" spans="1:6" x14ac:dyDescent="0.25">
      <c r="A225" s="94" t="s">
        <v>32</v>
      </c>
      <c r="B225" s="94"/>
      <c r="C225" s="94"/>
      <c r="D225" s="94"/>
      <c r="E225" s="94"/>
    </row>
    <row r="226" spans="1:6" x14ac:dyDescent="0.25">
      <c r="A226" s="29" t="s">
        <v>33</v>
      </c>
      <c r="B226" s="29" t="s">
        <v>34</v>
      </c>
      <c r="C226" s="29" t="s">
        <v>35</v>
      </c>
      <c r="D226" s="30" t="s">
        <v>0</v>
      </c>
      <c r="E226" s="30" t="s">
        <v>1</v>
      </c>
    </row>
    <row r="227" spans="1:6" x14ac:dyDescent="0.25">
      <c r="A227" s="31" t="s">
        <v>36</v>
      </c>
      <c r="B227" s="24">
        <v>43371</v>
      </c>
      <c r="C227" s="24">
        <v>45198</v>
      </c>
      <c r="D227" s="25">
        <v>0.14751954265967615</v>
      </c>
      <c r="E227" s="32">
        <v>4</v>
      </c>
      <c r="F227" s="34" t="s">
        <v>105</v>
      </c>
    </row>
    <row r="228" spans="1:6" x14ac:dyDescent="0.25">
      <c r="A228" s="31" t="s">
        <v>37</v>
      </c>
      <c r="B228" s="24">
        <v>43336</v>
      </c>
      <c r="C228" s="24">
        <v>45163</v>
      </c>
      <c r="D228" s="25">
        <v>0.14762099251867067</v>
      </c>
      <c r="E228" s="32">
        <v>4</v>
      </c>
    </row>
    <row r="229" spans="1:6" x14ac:dyDescent="0.25">
      <c r="A229" s="23" t="s">
        <v>38</v>
      </c>
      <c r="B229" s="24">
        <v>43308</v>
      </c>
      <c r="C229" s="24">
        <v>45135</v>
      </c>
      <c r="D229" s="25">
        <v>0.14762506120944482</v>
      </c>
      <c r="E229" s="32">
        <v>4</v>
      </c>
    </row>
    <row r="230" spans="1:6" x14ac:dyDescent="0.25">
      <c r="A230" s="23" t="s">
        <v>39</v>
      </c>
      <c r="B230" s="24">
        <v>43280</v>
      </c>
      <c r="C230" s="24">
        <v>45107</v>
      </c>
      <c r="D230" s="25">
        <v>0.14755547967348026</v>
      </c>
      <c r="E230" s="32">
        <v>4</v>
      </c>
    </row>
    <row r="231" spans="1:6" x14ac:dyDescent="0.25">
      <c r="A231" s="23" t="s">
        <v>40</v>
      </c>
      <c r="B231" s="24">
        <v>43245</v>
      </c>
      <c r="C231" s="24">
        <v>45072</v>
      </c>
      <c r="D231" s="25">
        <v>0.14751122760933433</v>
      </c>
      <c r="E231" s="32">
        <v>4</v>
      </c>
    </row>
    <row r="233" spans="1:6" x14ac:dyDescent="0.25">
      <c r="A233" s="102" t="s">
        <v>116</v>
      </c>
      <c r="B233" s="103"/>
      <c r="C233" s="103"/>
      <c r="D233" s="103"/>
      <c r="E233" s="103"/>
    </row>
    <row r="234" spans="1:6" x14ac:dyDescent="0.25">
      <c r="A234" s="1" t="s">
        <v>74</v>
      </c>
      <c r="B234" s="2"/>
      <c r="C234" s="107" t="s">
        <v>3</v>
      </c>
      <c r="D234" s="107" t="s">
        <v>75</v>
      </c>
      <c r="E234" s="107"/>
    </row>
    <row r="235" spans="1:6" x14ac:dyDescent="0.25">
      <c r="A235" s="3" t="s">
        <v>5</v>
      </c>
      <c r="B235" s="4"/>
      <c r="C235" s="108"/>
      <c r="D235" s="108"/>
      <c r="E235" s="108"/>
    </row>
    <row r="236" spans="1:6" x14ac:dyDescent="0.25">
      <c r="A236" s="6" t="s">
        <v>6</v>
      </c>
      <c r="B236" s="7"/>
      <c r="C236" s="109"/>
      <c r="D236" s="109"/>
      <c r="E236" s="109"/>
    </row>
    <row r="237" spans="1:6" x14ac:dyDescent="0.25">
      <c r="A237" s="121" t="s">
        <v>7</v>
      </c>
      <c r="B237" s="9" t="s">
        <v>76</v>
      </c>
      <c r="C237" s="10"/>
      <c r="D237" s="11"/>
      <c r="E237" s="11"/>
    </row>
    <row r="238" spans="1:6" x14ac:dyDescent="0.25">
      <c r="A238" s="122"/>
      <c r="B238" s="13" t="s">
        <v>9</v>
      </c>
      <c r="C238" s="14"/>
      <c r="D238" s="15"/>
      <c r="E238" s="15"/>
    </row>
    <row r="239" spans="1:6" x14ac:dyDescent="0.25">
      <c r="A239" s="117" t="s">
        <v>10</v>
      </c>
      <c r="B239" s="16" t="s">
        <v>11</v>
      </c>
      <c r="C239" s="17" t="s">
        <v>523</v>
      </c>
      <c r="D239" s="18" t="s">
        <v>107</v>
      </c>
      <c r="E239" s="17" t="s">
        <v>14</v>
      </c>
    </row>
    <row r="240" spans="1:6" x14ac:dyDescent="0.25">
      <c r="A240" s="118"/>
      <c r="B240" s="20" t="s">
        <v>15</v>
      </c>
      <c r="C240" s="21">
        <v>-0.79249966825397322</v>
      </c>
      <c r="D240" s="21">
        <v>-0.27986609133431684</v>
      </c>
      <c r="E240" s="22"/>
    </row>
    <row r="241" spans="1:7" x14ac:dyDescent="0.25">
      <c r="A241" s="117" t="s">
        <v>16</v>
      </c>
      <c r="B241" s="16" t="s">
        <v>11</v>
      </c>
      <c r="C241" s="17" t="s">
        <v>108</v>
      </c>
      <c r="D241" s="17" t="s">
        <v>524</v>
      </c>
      <c r="E241" s="17" t="s">
        <v>14</v>
      </c>
    </row>
    <row r="242" spans="1:7" x14ac:dyDescent="0.25">
      <c r="A242" s="118"/>
      <c r="B242" s="20" t="s">
        <v>15</v>
      </c>
      <c r="C242" s="21">
        <v>-0.32728281718066421</v>
      </c>
      <c r="D242" s="21">
        <v>-5.246268378395047E-2</v>
      </c>
      <c r="E242" s="22"/>
    </row>
    <row r="243" spans="1:7" x14ac:dyDescent="0.25">
      <c r="A243" s="117" t="s">
        <v>19</v>
      </c>
      <c r="B243" s="16" t="s">
        <v>11</v>
      </c>
      <c r="C243" s="17" t="s">
        <v>525</v>
      </c>
      <c r="D243" s="17" t="s">
        <v>526</v>
      </c>
      <c r="E243" s="17" t="s">
        <v>14</v>
      </c>
    </row>
    <row r="244" spans="1:7" x14ac:dyDescent="0.25">
      <c r="A244" s="118"/>
      <c r="B244" s="20" t="s">
        <v>15</v>
      </c>
      <c r="C244" s="21">
        <v>9.1435657901576484E-2</v>
      </c>
      <c r="D244" s="21">
        <v>6.921201713454761E-2</v>
      </c>
      <c r="E244" s="22"/>
      <c r="F244" s="34" t="s">
        <v>105</v>
      </c>
      <c r="G244" s="34" t="s">
        <v>105</v>
      </c>
    </row>
    <row r="245" spans="1:7" x14ac:dyDescent="0.25">
      <c r="A245" s="117" t="s">
        <v>22</v>
      </c>
      <c r="B245" s="16" t="s">
        <v>11</v>
      </c>
      <c r="C245" s="17" t="s">
        <v>112</v>
      </c>
      <c r="D245" s="17" t="s">
        <v>527</v>
      </c>
      <c r="E245" s="17" t="s">
        <v>14</v>
      </c>
    </row>
    <row r="246" spans="1:7" x14ac:dyDescent="0.25">
      <c r="A246" s="118"/>
      <c r="B246" s="20" t="s">
        <v>15</v>
      </c>
      <c r="C246" s="21">
        <v>1.0786521931687743</v>
      </c>
      <c r="D246" s="21">
        <v>0.14852535767636521</v>
      </c>
      <c r="E246" s="22"/>
    </row>
    <row r="247" spans="1:7" ht="33.75" customHeight="1" x14ac:dyDescent="0.25">
      <c r="A247" s="90" t="s">
        <v>25</v>
      </c>
      <c r="B247" s="90"/>
      <c r="C247" s="90"/>
      <c r="D247" s="90"/>
      <c r="E247" s="90"/>
    </row>
    <row r="248" spans="1:7" x14ac:dyDescent="0.25">
      <c r="A248" s="5" t="s">
        <v>26</v>
      </c>
    </row>
    <row r="249" spans="1:7" x14ac:dyDescent="0.25">
      <c r="A249" s="5" t="s">
        <v>519</v>
      </c>
    </row>
    <row r="250" spans="1:7" x14ac:dyDescent="0.25">
      <c r="A250" s="5" t="s">
        <v>428</v>
      </c>
    </row>
    <row r="251" spans="1:7" x14ac:dyDescent="0.25">
      <c r="A251" s="5" t="s">
        <v>528</v>
      </c>
    </row>
    <row r="252" spans="1:7" ht="26.25" customHeight="1" x14ac:dyDescent="0.25">
      <c r="A252" s="113" t="s">
        <v>30</v>
      </c>
      <c r="B252" s="113"/>
      <c r="C252" s="113"/>
      <c r="D252" s="113"/>
      <c r="E252" s="113"/>
    </row>
    <row r="253" spans="1:7" x14ac:dyDescent="0.25">
      <c r="A253" s="91" t="s">
        <v>31</v>
      </c>
      <c r="B253" s="92"/>
      <c r="C253" s="92"/>
      <c r="D253" s="93"/>
      <c r="E253" s="28" t="b">
        <v>1</v>
      </c>
    </row>
    <row r="254" spans="1:7" x14ac:dyDescent="0.25">
      <c r="A254" s="94" t="s">
        <v>32</v>
      </c>
      <c r="B254" s="94"/>
      <c r="C254" s="94"/>
      <c r="D254" s="94"/>
      <c r="E254" s="94"/>
    </row>
    <row r="255" spans="1:7" x14ac:dyDescent="0.25">
      <c r="A255" s="29" t="s">
        <v>33</v>
      </c>
      <c r="B255" s="29" t="s">
        <v>34</v>
      </c>
      <c r="C255" s="29" t="s">
        <v>35</v>
      </c>
      <c r="D255" s="30" t="s">
        <v>0</v>
      </c>
      <c r="E255" s="30" t="s">
        <v>1</v>
      </c>
    </row>
    <row r="256" spans="1:7" x14ac:dyDescent="0.25">
      <c r="A256" s="31" t="s">
        <v>36</v>
      </c>
      <c r="B256" s="24">
        <v>43371</v>
      </c>
      <c r="C256" s="24">
        <v>45198</v>
      </c>
      <c r="D256" s="25">
        <v>0.17413220551283445</v>
      </c>
      <c r="E256" s="32">
        <v>4</v>
      </c>
      <c r="F256" s="34" t="s">
        <v>105</v>
      </c>
    </row>
    <row r="257" spans="1:5" x14ac:dyDescent="0.25">
      <c r="A257" s="31" t="s">
        <v>37</v>
      </c>
      <c r="B257" s="24">
        <v>43343</v>
      </c>
      <c r="C257" s="24">
        <v>45169</v>
      </c>
      <c r="D257" s="25">
        <v>0.1737838711509716</v>
      </c>
      <c r="E257" s="32">
        <v>4</v>
      </c>
    </row>
    <row r="258" spans="1:5" x14ac:dyDescent="0.25">
      <c r="A258" s="23" t="s">
        <v>38</v>
      </c>
      <c r="B258" s="24">
        <v>43312</v>
      </c>
      <c r="C258" s="24">
        <v>45138</v>
      </c>
      <c r="D258" s="25">
        <v>0.17313261690412443</v>
      </c>
      <c r="E258" s="32">
        <v>4</v>
      </c>
    </row>
    <row r="259" spans="1:5" x14ac:dyDescent="0.25">
      <c r="A259" s="23" t="s">
        <v>39</v>
      </c>
      <c r="B259" s="24">
        <v>43280</v>
      </c>
      <c r="C259" s="24">
        <v>45107</v>
      </c>
      <c r="D259" s="25">
        <v>0.17284555855722866</v>
      </c>
      <c r="E259" s="32">
        <v>4</v>
      </c>
    </row>
    <row r="260" spans="1:5" x14ac:dyDescent="0.25">
      <c r="A260" s="23" t="s">
        <v>40</v>
      </c>
      <c r="B260" s="24">
        <v>43251</v>
      </c>
      <c r="C260" s="24">
        <v>45077</v>
      </c>
      <c r="D260" s="25">
        <v>0.17258778639581998</v>
      </c>
      <c r="E260" s="32">
        <v>4</v>
      </c>
    </row>
    <row r="262" spans="1:5" x14ac:dyDescent="0.25">
      <c r="A262" s="102" t="s">
        <v>127</v>
      </c>
      <c r="B262" s="103"/>
      <c r="C262" s="103"/>
      <c r="D262" s="103"/>
      <c r="E262" s="103"/>
    </row>
    <row r="263" spans="1:5" x14ac:dyDescent="0.25">
      <c r="A263" s="1" t="s">
        <v>74</v>
      </c>
      <c r="B263" s="2"/>
      <c r="C263" s="107" t="s">
        <v>3</v>
      </c>
      <c r="D263" s="107" t="s">
        <v>75</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121" t="s">
        <v>7</v>
      </c>
      <c r="B266" s="9" t="s">
        <v>76</v>
      </c>
      <c r="C266" s="10"/>
      <c r="D266" s="11"/>
      <c r="E266" s="11"/>
    </row>
    <row r="267" spans="1:5" x14ac:dyDescent="0.25">
      <c r="A267" s="122"/>
      <c r="B267" s="13" t="s">
        <v>9</v>
      </c>
      <c r="C267" s="14"/>
      <c r="D267" s="15"/>
      <c r="E267" s="15"/>
    </row>
    <row r="268" spans="1:5" x14ac:dyDescent="0.25">
      <c r="A268" s="117" t="s">
        <v>10</v>
      </c>
      <c r="B268" s="16" t="s">
        <v>11</v>
      </c>
      <c r="C268" s="17" t="s">
        <v>117</v>
      </c>
      <c r="D268" s="18" t="s">
        <v>118</v>
      </c>
      <c r="E268" s="17" t="s">
        <v>14</v>
      </c>
    </row>
    <row r="269" spans="1:5" x14ac:dyDescent="0.25">
      <c r="A269" s="118"/>
      <c r="B269" s="20" t="s">
        <v>15</v>
      </c>
      <c r="C269" s="21">
        <v>-0.87168998586451985</v>
      </c>
      <c r="D269" s="21">
        <v>-0.32230787967398045</v>
      </c>
      <c r="E269" s="22"/>
    </row>
    <row r="270" spans="1:5" x14ac:dyDescent="0.25">
      <c r="A270" s="117" t="s">
        <v>16</v>
      </c>
      <c r="B270" s="16" t="s">
        <v>11</v>
      </c>
      <c r="C270" s="17" t="s">
        <v>119</v>
      </c>
      <c r="D270" s="17" t="s">
        <v>120</v>
      </c>
      <c r="E270" s="17" t="s">
        <v>14</v>
      </c>
    </row>
    <row r="271" spans="1:5" x14ac:dyDescent="0.25">
      <c r="A271" s="118"/>
      <c r="B271" s="20" t="s">
        <v>15</v>
      </c>
      <c r="C271" s="21">
        <v>-0.35109702057223935</v>
      </c>
      <c r="D271" s="21">
        <v>-9.0910378288848404E-2</v>
      </c>
      <c r="E271" s="22"/>
    </row>
    <row r="272" spans="1:5" x14ac:dyDescent="0.25">
      <c r="A272" s="117" t="s">
        <v>19</v>
      </c>
      <c r="B272" s="16" t="s">
        <v>11</v>
      </c>
      <c r="C272" s="17" t="s">
        <v>352</v>
      </c>
      <c r="D272" s="17" t="s">
        <v>429</v>
      </c>
      <c r="E272" s="17" t="s">
        <v>14</v>
      </c>
    </row>
    <row r="273" spans="1:7" x14ac:dyDescent="0.25">
      <c r="A273" s="118"/>
      <c r="B273" s="20" t="s">
        <v>15</v>
      </c>
      <c r="C273" s="21">
        <v>2.5183857559649692E-3</v>
      </c>
      <c r="D273" s="21">
        <v>9.1025692563448946E-3</v>
      </c>
      <c r="E273" s="22"/>
      <c r="F273" s="34" t="s">
        <v>105</v>
      </c>
      <c r="G273" s="34" t="s">
        <v>105</v>
      </c>
    </row>
    <row r="274" spans="1:7" x14ac:dyDescent="0.25">
      <c r="A274" s="117" t="s">
        <v>22</v>
      </c>
      <c r="B274" s="16" t="s">
        <v>11</v>
      </c>
      <c r="C274" s="17" t="s">
        <v>123</v>
      </c>
      <c r="D274" s="17" t="s">
        <v>529</v>
      </c>
      <c r="E274" s="17" t="s">
        <v>14</v>
      </c>
    </row>
    <row r="275" spans="1:7" x14ac:dyDescent="0.25">
      <c r="A275" s="118"/>
      <c r="B275" s="20" t="s">
        <v>15</v>
      </c>
      <c r="C275" s="21">
        <v>0.59567629485593065</v>
      </c>
      <c r="D275" s="21">
        <v>5.3347271691569942E-2</v>
      </c>
      <c r="E275" s="22"/>
    </row>
    <row r="276" spans="1:7" ht="38.25" customHeight="1" x14ac:dyDescent="0.25">
      <c r="A276" s="90" t="s">
        <v>25</v>
      </c>
      <c r="B276" s="90"/>
      <c r="C276" s="90"/>
      <c r="D276" s="90"/>
      <c r="E276" s="90"/>
    </row>
    <row r="277" spans="1:7" x14ac:dyDescent="0.25">
      <c r="A277" s="5" t="s">
        <v>26</v>
      </c>
    </row>
    <row r="278" spans="1:7" x14ac:dyDescent="0.25">
      <c r="A278" s="5" t="s">
        <v>85</v>
      </c>
    </row>
    <row r="279" spans="1:7" x14ac:dyDescent="0.25">
      <c r="A279" s="5" t="s">
        <v>431</v>
      </c>
    </row>
    <row r="280" spans="1:7" x14ac:dyDescent="0.25">
      <c r="A280" s="5" t="s">
        <v>530</v>
      </c>
    </row>
    <row r="281" spans="1:7" ht="24.75" customHeight="1" x14ac:dyDescent="0.25">
      <c r="A281" s="113" t="s">
        <v>30</v>
      </c>
      <c r="B281" s="113"/>
      <c r="C281" s="113"/>
      <c r="D281" s="113"/>
      <c r="E281" s="113"/>
    </row>
    <row r="282" spans="1:7" x14ac:dyDescent="0.25">
      <c r="A282" s="91" t="s">
        <v>31</v>
      </c>
      <c r="B282" s="92"/>
      <c r="C282" s="92"/>
      <c r="D282" s="93"/>
      <c r="E282" s="28" t="b">
        <v>1</v>
      </c>
    </row>
    <row r="283" spans="1:7" x14ac:dyDescent="0.25">
      <c r="A283" s="94" t="s">
        <v>32</v>
      </c>
      <c r="B283" s="94"/>
      <c r="C283" s="94"/>
      <c r="D283" s="94"/>
      <c r="E283" s="94"/>
    </row>
    <row r="284" spans="1:7" x14ac:dyDescent="0.25">
      <c r="A284" s="29" t="s">
        <v>33</v>
      </c>
      <c r="B284" s="29" t="s">
        <v>34</v>
      </c>
      <c r="C284" s="29" t="s">
        <v>35</v>
      </c>
      <c r="D284" s="30" t="s">
        <v>0</v>
      </c>
      <c r="E284" s="30" t="s">
        <v>1</v>
      </c>
    </row>
    <row r="285" spans="1:7" x14ac:dyDescent="0.25">
      <c r="A285" s="31" t="s">
        <v>36</v>
      </c>
      <c r="B285" s="24">
        <v>43371</v>
      </c>
      <c r="C285" s="24">
        <v>45198</v>
      </c>
      <c r="D285" s="25">
        <v>0.20981981680248366</v>
      </c>
      <c r="E285" s="32">
        <v>5</v>
      </c>
      <c r="F285" s="34" t="s">
        <v>105</v>
      </c>
    </row>
    <row r="286" spans="1:7" x14ac:dyDescent="0.25">
      <c r="A286" s="31" t="s">
        <v>37</v>
      </c>
      <c r="B286" s="24">
        <v>43343</v>
      </c>
      <c r="C286" s="24">
        <v>45169</v>
      </c>
      <c r="D286" s="25">
        <v>0.20981669927140856</v>
      </c>
      <c r="E286" s="32">
        <v>5</v>
      </c>
    </row>
    <row r="287" spans="1:7" x14ac:dyDescent="0.25">
      <c r="A287" s="23" t="s">
        <v>38</v>
      </c>
      <c r="B287" s="24">
        <v>43312</v>
      </c>
      <c r="C287" s="24">
        <v>45138</v>
      </c>
      <c r="D287" s="25">
        <v>0.20929346846449168</v>
      </c>
      <c r="E287" s="32">
        <v>5</v>
      </c>
    </row>
    <row r="288" spans="1:7" x14ac:dyDescent="0.25">
      <c r="A288" s="23" t="s">
        <v>39</v>
      </c>
      <c r="B288" s="24">
        <v>43280</v>
      </c>
      <c r="C288" s="24">
        <v>45107</v>
      </c>
      <c r="D288" s="25">
        <v>0.2085586794116803</v>
      </c>
      <c r="E288" s="32">
        <v>5</v>
      </c>
    </row>
    <row r="289" spans="1:7" x14ac:dyDescent="0.25">
      <c r="A289" s="23" t="s">
        <v>40</v>
      </c>
      <c r="B289" s="24">
        <v>43251</v>
      </c>
      <c r="C289" s="24">
        <v>45077</v>
      </c>
      <c r="D289" s="25">
        <v>0.20856164398839522</v>
      </c>
      <c r="E289" s="32">
        <v>5</v>
      </c>
    </row>
    <row r="291" spans="1:7" x14ac:dyDescent="0.25">
      <c r="A291" s="102" t="s">
        <v>141</v>
      </c>
      <c r="B291" s="103"/>
      <c r="C291" s="103"/>
      <c r="D291" s="103"/>
      <c r="E291" s="103"/>
    </row>
    <row r="292" spans="1:7" x14ac:dyDescent="0.25">
      <c r="A292" s="1" t="s">
        <v>128</v>
      </c>
      <c r="B292" s="2"/>
      <c r="C292" s="107" t="s">
        <v>3</v>
      </c>
      <c r="D292" s="107" t="s">
        <v>129</v>
      </c>
      <c r="E292" s="107"/>
    </row>
    <row r="293" spans="1:7" x14ac:dyDescent="0.25">
      <c r="A293" s="3" t="s">
        <v>5</v>
      </c>
      <c r="B293" s="4"/>
      <c r="C293" s="108"/>
      <c r="D293" s="108"/>
      <c r="E293" s="108"/>
    </row>
    <row r="294" spans="1:7" x14ac:dyDescent="0.25">
      <c r="A294" s="6" t="s">
        <v>6</v>
      </c>
      <c r="B294" s="7"/>
      <c r="C294" s="109"/>
      <c r="D294" s="109"/>
      <c r="E294" s="109"/>
    </row>
    <row r="295" spans="1:7" x14ac:dyDescent="0.25">
      <c r="A295" s="121" t="s">
        <v>7</v>
      </c>
      <c r="B295" s="9" t="s">
        <v>130</v>
      </c>
      <c r="C295" s="10"/>
      <c r="D295" s="11"/>
      <c r="E295" s="11"/>
    </row>
    <row r="296" spans="1:7" x14ac:dyDescent="0.25">
      <c r="A296" s="122"/>
      <c r="B296" s="13" t="s">
        <v>9</v>
      </c>
      <c r="C296" s="14"/>
      <c r="D296" s="15"/>
      <c r="E296" s="15"/>
    </row>
    <row r="297" spans="1:7" x14ac:dyDescent="0.25">
      <c r="A297" s="117" t="s">
        <v>10</v>
      </c>
      <c r="B297" s="16" t="s">
        <v>11</v>
      </c>
      <c r="C297" s="17" t="s">
        <v>67</v>
      </c>
      <c r="D297" s="18" t="s">
        <v>131</v>
      </c>
      <c r="E297" s="17" t="s">
        <v>14</v>
      </c>
    </row>
    <row r="298" spans="1:7" x14ac:dyDescent="0.25">
      <c r="A298" s="118"/>
      <c r="B298" s="20" t="s">
        <v>15</v>
      </c>
      <c r="C298" s="21">
        <v>-0.25516388578879146</v>
      </c>
      <c r="D298" s="21">
        <v>-8.7811216969855943E-2</v>
      </c>
      <c r="E298" s="22"/>
    </row>
    <row r="299" spans="1:7" x14ac:dyDescent="0.25">
      <c r="A299" s="117" t="s">
        <v>16</v>
      </c>
      <c r="B299" s="16" t="s">
        <v>11</v>
      </c>
      <c r="C299" s="17" t="s">
        <v>132</v>
      </c>
      <c r="D299" s="17" t="s">
        <v>133</v>
      </c>
      <c r="E299" s="17" t="s">
        <v>14</v>
      </c>
    </row>
    <row r="300" spans="1:7" x14ac:dyDescent="0.25">
      <c r="A300" s="118"/>
      <c r="B300" s="20" t="s">
        <v>15</v>
      </c>
      <c r="C300" s="21">
        <v>-5.5390874106651999E-2</v>
      </c>
      <c r="D300" s="21">
        <v>-2.73541368948228E-2</v>
      </c>
      <c r="E300" s="22"/>
    </row>
    <row r="301" spans="1:7" x14ac:dyDescent="0.25">
      <c r="A301" s="117" t="s">
        <v>19</v>
      </c>
      <c r="B301" s="16" t="s">
        <v>11</v>
      </c>
      <c r="C301" s="17" t="s">
        <v>432</v>
      </c>
      <c r="D301" s="17" t="s">
        <v>243</v>
      </c>
      <c r="E301" s="17" t="s">
        <v>14</v>
      </c>
    </row>
    <row r="302" spans="1:7" x14ac:dyDescent="0.25">
      <c r="A302" s="118"/>
      <c r="B302" s="20" t="s">
        <v>15</v>
      </c>
      <c r="C302" s="21">
        <v>-1.2576635356317256E-3</v>
      </c>
      <c r="D302" s="21">
        <v>4.4923798698333073E-3</v>
      </c>
      <c r="E302" s="22"/>
      <c r="F302" s="34" t="s">
        <v>105</v>
      </c>
      <c r="G302" s="34" t="s">
        <v>105</v>
      </c>
    </row>
    <row r="303" spans="1:7" x14ac:dyDescent="0.25">
      <c r="A303" s="117" t="s">
        <v>22</v>
      </c>
      <c r="B303" s="16" t="s">
        <v>11</v>
      </c>
      <c r="C303" s="17" t="s">
        <v>136</v>
      </c>
      <c r="D303" s="17" t="s">
        <v>137</v>
      </c>
      <c r="E303" s="17" t="s">
        <v>14</v>
      </c>
    </row>
    <row r="304" spans="1:7" x14ac:dyDescent="0.25">
      <c r="A304" s="118"/>
      <c r="B304" s="20" t="s">
        <v>15</v>
      </c>
      <c r="C304" s="21">
        <v>6.0768910808723042E-2</v>
      </c>
      <c r="D304" s="21">
        <v>3.2275509174063854E-2</v>
      </c>
      <c r="E304" s="22"/>
    </row>
    <row r="305" spans="1:6" ht="36" customHeight="1" x14ac:dyDescent="0.25">
      <c r="A305" s="90" t="s">
        <v>25</v>
      </c>
      <c r="B305" s="90"/>
      <c r="C305" s="90"/>
      <c r="D305" s="90"/>
      <c r="E305" s="90"/>
    </row>
    <row r="306" spans="1:6" x14ac:dyDescent="0.25">
      <c r="A306" s="5" t="s">
        <v>26</v>
      </c>
    </row>
    <row r="307" spans="1:6" x14ac:dyDescent="0.25">
      <c r="A307" s="5" t="s">
        <v>138</v>
      </c>
    </row>
    <row r="308" spans="1:6" x14ac:dyDescent="0.25">
      <c r="A308" s="5" t="s">
        <v>531</v>
      </c>
    </row>
    <row r="309" spans="1:6" x14ac:dyDescent="0.25">
      <c r="A309" s="5" t="s">
        <v>140</v>
      </c>
    </row>
    <row r="310" spans="1:6" x14ac:dyDescent="0.25">
      <c r="A310" s="5" t="s">
        <v>51</v>
      </c>
    </row>
    <row r="311" spans="1:6" x14ac:dyDescent="0.25">
      <c r="A311" s="91" t="s">
        <v>31</v>
      </c>
      <c r="B311" s="92"/>
      <c r="C311" s="92"/>
      <c r="D311" s="93"/>
      <c r="E311" s="28" t="b">
        <v>1</v>
      </c>
    </row>
    <row r="312" spans="1:6" x14ac:dyDescent="0.25">
      <c r="A312" s="94" t="s">
        <v>32</v>
      </c>
      <c r="B312" s="94"/>
      <c r="C312" s="94"/>
      <c r="D312" s="94"/>
      <c r="E312" s="94"/>
    </row>
    <row r="313" spans="1:6" x14ac:dyDescent="0.25">
      <c r="A313" s="29" t="s">
        <v>33</v>
      </c>
      <c r="B313" s="29" t="s">
        <v>34</v>
      </c>
      <c r="C313" s="29" t="s">
        <v>35</v>
      </c>
      <c r="D313" s="30" t="s">
        <v>0</v>
      </c>
      <c r="E313" s="30" t="s">
        <v>1</v>
      </c>
    </row>
    <row r="314" spans="1:6" x14ac:dyDescent="0.25">
      <c r="A314" s="31" t="s">
        <v>36</v>
      </c>
      <c r="B314" s="24">
        <v>43371</v>
      </c>
      <c r="C314" s="24">
        <v>45198</v>
      </c>
      <c r="D314" s="25">
        <v>2.6731011340942305E-2</v>
      </c>
      <c r="E314" s="32">
        <v>2</v>
      </c>
      <c r="F314" s="34" t="s">
        <v>105</v>
      </c>
    </row>
    <row r="315" spans="1:6" x14ac:dyDescent="0.25">
      <c r="A315" s="31" t="s">
        <v>37</v>
      </c>
      <c r="B315" s="24">
        <v>43336</v>
      </c>
      <c r="C315" s="24">
        <v>45163</v>
      </c>
      <c r="D315" s="25">
        <v>2.6767107870797405E-2</v>
      </c>
      <c r="E315" s="32">
        <v>2</v>
      </c>
    </row>
    <row r="316" spans="1:6" x14ac:dyDescent="0.25">
      <c r="A316" s="23" t="s">
        <v>38</v>
      </c>
      <c r="B316" s="24">
        <v>43308</v>
      </c>
      <c r="C316" s="24">
        <v>45135</v>
      </c>
      <c r="D316" s="25">
        <v>2.6752513610962151E-2</v>
      </c>
      <c r="E316" s="32">
        <v>2</v>
      </c>
    </row>
    <row r="317" spans="1:6" x14ac:dyDescent="0.25">
      <c r="A317" s="23" t="s">
        <v>39</v>
      </c>
      <c r="B317" s="24">
        <v>43280</v>
      </c>
      <c r="C317" s="24">
        <v>45107</v>
      </c>
      <c r="D317" s="25">
        <v>2.6742287971872121E-2</v>
      </c>
      <c r="E317" s="32">
        <v>2</v>
      </c>
    </row>
    <row r="318" spans="1:6" x14ac:dyDescent="0.25">
      <c r="A318" s="23" t="s">
        <v>40</v>
      </c>
      <c r="B318" s="24">
        <v>43245</v>
      </c>
      <c r="C318" s="24">
        <v>45072</v>
      </c>
      <c r="D318" s="25">
        <v>2.6733676495809117E-2</v>
      </c>
      <c r="E318" s="32">
        <v>2</v>
      </c>
    </row>
    <row r="320" spans="1:6" x14ac:dyDescent="0.25">
      <c r="A320" s="102" t="s">
        <v>151</v>
      </c>
      <c r="B320" s="103"/>
      <c r="C320" s="103"/>
      <c r="D320" s="103"/>
      <c r="E320" s="103"/>
    </row>
    <row r="321" spans="1:7" x14ac:dyDescent="0.25">
      <c r="A321" s="1" t="s">
        <v>74</v>
      </c>
      <c r="B321" s="2"/>
      <c r="C321" s="107" t="s">
        <v>3</v>
      </c>
      <c r="D321" s="107" t="s">
        <v>75</v>
      </c>
      <c r="E321" s="107"/>
    </row>
    <row r="322" spans="1:7" x14ac:dyDescent="0.25">
      <c r="A322" s="3" t="s">
        <v>5</v>
      </c>
      <c r="B322" s="4"/>
      <c r="C322" s="108"/>
      <c r="D322" s="108"/>
      <c r="E322" s="108"/>
    </row>
    <row r="323" spans="1:7" x14ac:dyDescent="0.25">
      <c r="A323" s="6" t="s">
        <v>6</v>
      </c>
      <c r="B323" s="7"/>
      <c r="C323" s="109"/>
      <c r="D323" s="109"/>
      <c r="E323" s="109"/>
    </row>
    <row r="324" spans="1:7" x14ac:dyDescent="0.25">
      <c r="A324" s="121" t="s">
        <v>7</v>
      </c>
      <c r="B324" s="9" t="s">
        <v>76</v>
      </c>
      <c r="C324" s="10"/>
      <c r="D324" s="11"/>
      <c r="E324" s="11"/>
    </row>
    <row r="325" spans="1:7" x14ac:dyDescent="0.25">
      <c r="A325" s="122"/>
      <c r="B325" s="13" t="s">
        <v>9</v>
      </c>
      <c r="C325" s="14"/>
      <c r="D325" s="15"/>
      <c r="E325" s="15"/>
    </row>
    <row r="326" spans="1:7" ht="15" customHeight="1" x14ac:dyDescent="0.25">
      <c r="A326" s="117" t="s">
        <v>10</v>
      </c>
      <c r="B326" s="16" t="s">
        <v>11</v>
      </c>
      <c r="C326" s="26" t="s">
        <v>402</v>
      </c>
      <c r="D326" s="27" t="s">
        <v>485</v>
      </c>
      <c r="E326" s="26" t="s">
        <v>14</v>
      </c>
    </row>
    <row r="327" spans="1:7" x14ac:dyDescent="0.25">
      <c r="A327" s="118"/>
      <c r="B327" s="20" t="s">
        <v>15</v>
      </c>
      <c r="C327" s="21">
        <v>-0.56143463236327551</v>
      </c>
      <c r="D327" s="21">
        <v>-0.18042142163791997</v>
      </c>
      <c r="E327" s="22"/>
    </row>
    <row r="328" spans="1:7" ht="15" customHeight="1" x14ac:dyDescent="0.25">
      <c r="A328" s="117" t="s">
        <v>16</v>
      </c>
      <c r="B328" s="16" t="s">
        <v>11</v>
      </c>
      <c r="C328" s="26" t="s">
        <v>144</v>
      </c>
      <c r="D328" s="26" t="s">
        <v>213</v>
      </c>
      <c r="E328" s="26" t="s">
        <v>14</v>
      </c>
    </row>
    <row r="329" spans="1:7" x14ac:dyDescent="0.25">
      <c r="A329" s="118"/>
      <c r="B329" s="20" t="s">
        <v>15</v>
      </c>
      <c r="C329" s="21">
        <v>-0.19285172253831806</v>
      </c>
      <c r="D329" s="21">
        <v>-8.6529634161992552E-3</v>
      </c>
      <c r="E329" s="22"/>
    </row>
    <row r="330" spans="1:7" ht="15" customHeight="1" x14ac:dyDescent="0.25">
      <c r="A330" s="117" t="s">
        <v>19</v>
      </c>
      <c r="B330" s="16" t="s">
        <v>11</v>
      </c>
      <c r="C330" s="26" t="s">
        <v>137</v>
      </c>
      <c r="D330" s="26" t="s">
        <v>506</v>
      </c>
      <c r="E330" s="26" t="s">
        <v>14</v>
      </c>
    </row>
    <row r="331" spans="1:7" x14ac:dyDescent="0.25">
      <c r="A331" s="118"/>
      <c r="B331" s="20" t="s">
        <v>15</v>
      </c>
      <c r="C331" s="21">
        <v>6.6146515831330799E-2</v>
      </c>
      <c r="D331" s="21">
        <v>8.9648274983503917E-2</v>
      </c>
      <c r="E331" s="22"/>
      <c r="F331" s="34" t="s">
        <v>105</v>
      </c>
      <c r="G331" s="34" t="s">
        <v>105</v>
      </c>
    </row>
    <row r="332" spans="1:7" ht="15" customHeight="1" x14ac:dyDescent="0.25">
      <c r="A332" s="117" t="s">
        <v>22</v>
      </c>
      <c r="B332" s="16" t="s">
        <v>11</v>
      </c>
      <c r="C332" s="26" t="s">
        <v>148</v>
      </c>
      <c r="D332" s="26" t="s">
        <v>149</v>
      </c>
      <c r="E332" s="26" t="s">
        <v>14</v>
      </c>
    </row>
    <row r="333" spans="1:7" x14ac:dyDescent="0.25">
      <c r="A333" s="118"/>
      <c r="B333" s="20" t="s">
        <v>15</v>
      </c>
      <c r="C333" s="21">
        <v>0.53675078348145733</v>
      </c>
      <c r="D333" s="21">
        <v>0.14482330262176579</v>
      </c>
      <c r="E333" s="22"/>
    </row>
    <row r="334" spans="1:7" ht="36.75" customHeight="1" x14ac:dyDescent="0.25">
      <c r="A334" s="119" t="s">
        <v>25</v>
      </c>
      <c r="B334" s="119"/>
      <c r="C334" s="119"/>
      <c r="D334" s="119"/>
      <c r="E334" s="119"/>
    </row>
    <row r="335" spans="1:7" x14ac:dyDescent="0.25">
      <c r="A335" s="5" t="s">
        <v>26</v>
      </c>
    </row>
    <row r="336" spans="1:7" x14ac:dyDescent="0.25">
      <c r="A336" s="5" t="s">
        <v>498</v>
      </c>
    </row>
    <row r="337" spans="1:6" x14ac:dyDescent="0.25">
      <c r="A337" s="5" t="s">
        <v>428</v>
      </c>
    </row>
    <row r="338" spans="1:6" x14ac:dyDescent="0.25">
      <c r="A338" s="5" t="s">
        <v>150</v>
      </c>
    </row>
    <row r="339" spans="1:6" ht="27" customHeight="1" x14ac:dyDescent="0.25">
      <c r="A339" s="120" t="s">
        <v>30</v>
      </c>
      <c r="B339" s="120"/>
      <c r="C339" s="120"/>
      <c r="D339" s="120"/>
      <c r="E339" s="120"/>
    </row>
    <row r="340" spans="1:6" x14ac:dyDescent="0.25">
      <c r="A340" s="91" t="s">
        <v>31</v>
      </c>
      <c r="B340" s="92"/>
      <c r="C340" s="92"/>
      <c r="D340" s="93"/>
      <c r="E340" s="28" t="b">
        <v>1</v>
      </c>
    </row>
    <row r="341" spans="1:6" x14ac:dyDescent="0.25">
      <c r="A341" s="94" t="s">
        <v>32</v>
      </c>
      <c r="B341" s="94"/>
      <c r="C341" s="94"/>
      <c r="D341" s="94"/>
      <c r="E341" s="94"/>
    </row>
    <row r="342" spans="1:6" x14ac:dyDescent="0.25">
      <c r="A342" s="29" t="s">
        <v>33</v>
      </c>
      <c r="B342" s="29" t="s">
        <v>34</v>
      </c>
      <c r="C342" s="29" t="s">
        <v>35</v>
      </c>
      <c r="D342" s="30" t="s">
        <v>0</v>
      </c>
      <c r="E342" s="30" t="s">
        <v>1</v>
      </c>
    </row>
    <row r="343" spans="1:6" x14ac:dyDescent="0.25">
      <c r="A343" s="31" t="s">
        <v>36</v>
      </c>
      <c r="B343" s="24">
        <v>43910</v>
      </c>
      <c r="C343" s="24">
        <v>45169</v>
      </c>
      <c r="D343" s="25">
        <v>0.16977336253100689</v>
      </c>
      <c r="E343" s="32">
        <v>4</v>
      </c>
      <c r="F343" s="34" t="s">
        <v>105</v>
      </c>
    </row>
    <row r="344" spans="1:6" x14ac:dyDescent="0.25">
      <c r="A344" s="31" t="s">
        <v>37</v>
      </c>
      <c r="B344" s="24">
        <v>43910</v>
      </c>
      <c r="C344" s="24">
        <v>45138</v>
      </c>
      <c r="D344" s="25">
        <v>0.17084945734902363</v>
      </c>
      <c r="E344" s="32">
        <v>4</v>
      </c>
    </row>
    <row r="345" spans="1:6" x14ac:dyDescent="0.25">
      <c r="A345" s="23" t="s">
        <v>38</v>
      </c>
      <c r="B345" s="24">
        <v>43910</v>
      </c>
      <c r="C345" s="24">
        <v>45107</v>
      </c>
      <c r="D345" s="25">
        <v>0.17201559324596358</v>
      </c>
      <c r="E345" s="32">
        <v>4</v>
      </c>
    </row>
    <row r="346" spans="1:6" x14ac:dyDescent="0.25">
      <c r="A346" s="23" t="s">
        <v>39</v>
      </c>
      <c r="B346" s="24">
        <v>43910</v>
      </c>
      <c r="C346" s="24">
        <v>45077</v>
      </c>
      <c r="D346" s="25">
        <v>0.17340416066301764</v>
      </c>
      <c r="E346" s="32">
        <v>4</v>
      </c>
    </row>
    <row r="347" spans="1:6" x14ac:dyDescent="0.25">
      <c r="A347" s="23" t="s">
        <v>40</v>
      </c>
      <c r="B347" s="24">
        <v>43910</v>
      </c>
      <c r="C347" s="24">
        <v>45044</v>
      </c>
      <c r="D347" s="25">
        <v>0.17411940073386972</v>
      </c>
      <c r="E347" s="32">
        <v>4</v>
      </c>
    </row>
    <row r="349" spans="1:6" x14ac:dyDescent="0.25">
      <c r="A349" s="102" t="s">
        <v>162</v>
      </c>
      <c r="B349" s="103"/>
      <c r="C349" s="103"/>
      <c r="D349" s="103"/>
      <c r="E349" s="103"/>
    </row>
    <row r="350" spans="1:6" x14ac:dyDescent="0.25">
      <c r="A350" s="1" t="s">
        <v>2</v>
      </c>
      <c r="B350" s="2"/>
      <c r="C350" s="107" t="s">
        <v>3</v>
      </c>
      <c r="D350" s="107" t="s">
        <v>4</v>
      </c>
      <c r="E350" s="107"/>
    </row>
    <row r="351" spans="1:6" x14ac:dyDescent="0.25">
      <c r="A351" s="3" t="s">
        <v>5</v>
      </c>
      <c r="B351" s="4"/>
      <c r="C351" s="108"/>
      <c r="D351" s="108"/>
      <c r="E351" s="108"/>
    </row>
    <row r="352" spans="1:6" x14ac:dyDescent="0.25">
      <c r="A352" s="6" t="s">
        <v>6</v>
      </c>
      <c r="B352" s="7"/>
      <c r="C352" s="109"/>
      <c r="D352" s="109"/>
      <c r="E352" s="109"/>
    </row>
    <row r="353" spans="1:7" x14ac:dyDescent="0.25">
      <c r="A353" s="121" t="s">
        <v>7</v>
      </c>
      <c r="B353" s="9" t="s">
        <v>8</v>
      </c>
      <c r="C353" s="10"/>
      <c r="D353" s="11"/>
      <c r="E353" s="11"/>
    </row>
    <row r="354" spans="1:7" x14ac:dyDescent="0.25">
      <c r="A354" s="122"/>
      <c r="B354" s="13" t="s">
        <v>9</v>
      </c>
      <c r="C354" s="14"/>
      <c r="D354" s="15"/>
      <c r="E354" s="15"/>
    </row>
    <row r="355" spans="1:7" x14ac:dyDescent="0.25">
      <c r="A355" s="117" t="s">
        <v>10</v>
      </c>
      <c r="B355" s="16" t="s">
        <v>11</v>
      </c>
      <c r="C355" s="17" t="s">
        <v>466</v>
      </c>
      <c r="D355" s="18" t="s">
        <v>153</v>
      </c>
      <c r="E355" s="17" t="s">
        <v>14</v>
      </c>
    </row>
    <row r="356" spans="1:7" x14ac:dyDescent="0.25">
      <c r="A356" s="118"/>
      <c r="B356" s="20" t="s">
        <v>15</v>
      </c>
      <c r="C356" s="21">
        <v>-0.62474807094883111</v>
      </c>
      <c r="D356" s="21">
        <v>-0.24127843594538267</v>
      </c>
      <c r="E356" s="22"/>
    </row>
    <row r="357" spans="1:7" x14ac:dyDescent="0.25">
      <c r="A357" s="117" t="s">
        <v>16</v>
      </c>
      <c r="B357" s="16" t="s">
        <v>11</v>
      </c>
      <c r="C357" s="17" t="s">
        <v>154</v>
      </c>
      <c r="D357" s="17" t="s">
        <v>155</v>
      </c>
      <c r="E357" s="17" t="s">
        <v>14</v>
      </c>
    </row>
    <row r="358" spans="1:7" x14ac:dyDescent="0.25">
      <c r="A358" s="118"/>
      <c r="B358" s="20" t="s">
        <v>15</v>
      </c>
      <c r="C358" s="21">
        <v>-0.16338537083643567</v>
      </c>
      <c r="D358" s="21">
        <v>-5.4926864259024044E-2</v>
      </c>
      <c r="E358" s="22"/>
    </row>
    <row r="359" spans="1:7" x14ac:dyDescent="0.25">
      <c r="A359" s="117" t="s">
        <v>19</v>
      </c>
      <c r="B359" s="16" t="s">
        <v>11</v>
      </c>
      <c r="C359" s="17" t="s">
        <v>507</v>
      </c>
      <c r="D359" s="17" t="s">
        <v>157</v>
      </c>
      <c r="E359" s="17" t="s">
        <v>14</v>
      </c>
    </row>
    <row r="360" spans="1:7" x14ac:dyDescent="0.25">
      <c r="A360" s="118"/>
      <c r="B360" s="20" t="s">
        <v>15</v>
      </c>
      <c r="C360" s="21">
        <v>-3.1537224359465266E-2</v>
      </c>
      <c r="D360" s="21">
        <v>9.3495632152515995E-3</v>
      </c>
      <c r="E360" s="22"/>
      <c r="F360" s="34" t="s">
        <v>105</v>
      </c>
      <c r="G360" s="34" t="s">
        <v>105</v>
      </c>
    </row>
    <row r="361" spans="1:7" x14ac:dyDescent="0.25">
      <c r="A361" s="117" t="s">
        <v>22</v>
      </c>
      <c r="B361" s="16" t="s">
        <v>11</v>
      </c>
      <c r="C361" s="17" t="s">
        <v>158</v>
      </c>
      <c r="D361" s="17" t="s">
        <v>362</v>
      </c>
      <c r="E361" s="17" t="s">
        <v>14</v>
      </c>
    </row>
    <row r="362" spans="1:7" x14ac:dyDescent="0.25">
      <c r="A362" s="118"/>
      <c r="B362" s="20" t="s">
        <v>15</v>
      </c>
      <c r="C362" s="21">
        <v>0.22688072543591775</v>
      </c>
      <c r="D362" s="21">
        <v>4.9716160016590738E-2</v>
      </c>
      <c r="E362" s="22"/>
    </row>
    <row r="363" spans="1:7" ht="36" customHeight="1" x14ac:dyDescent="0.25">
      <c r="A363" s="90" t="s">
        <v>25</v>
      </c>
      <c r="B363" s="90"/>
      <c r="C363" s="90"/>
      <c r="D363" s="90"/>
      <c r="E363" s="90"/>
    </row>
    <row r="364" spans="1:7" x14ac:dyDescent="0.25">
      <c r="A364" s="5" t="s">
        <v>26</v>
      </c>
    </row>
    <row r="365" spans="1:7" x14ac:dyDescent="0.25">
      <c r="A365" s="5" t="s">
        <v>49</v>
      </c>
    </row>
    <row r="366" spans="1:7" x14ac:dyDescent="0.25">
      <c r="A366" s="5" t="s">
        <v>178</v>
      </c>
    </row>
    <row r="367" spans="1:7" x14ac:dyDescent="0.25">
      <c r="A367" s="5" t="s">
        <v>333</v>
      </c>
    </row>
    <row r="368" spans="1:7" ht="26.25" customHeight="1" x14ac:dyDescent="0.25">
      <c r="A368" s="113" t="s">
        <v>30</v>
      </c>
      <c r="B368" s="113"/>
      <c r="C368" s="113"/>
      <c r="D368" s="113"/>
      <c r="E368" s="113"/>
    </row>
    <row r="369" spans="1:6" x14ac:dyDescent="0.25">
      <c r="A369" s="91" t="s">
        <v>31</v>
      </c>
      <c r="B369" s="92"/>
      <c r="C369" s="92"/>
      <c r="D369" s="93"/>
      <c r="E369" s="28" t="b">
        <v>1</v>
      </c>
    </row>
    <row r="370" spans="1:6" x14ac:dyDescent="0.25">
      <c r="A370" s="94" t="s">
        <v>32</v>
      </c>
      <c r="B370" s="94"/>
      <c r="C370" s="94"/>
      <c r="D370" s="94"/>
      <c r="E370" s="94"/>
    </row>
    <row r="371" spans="1:6" x14ac:dyDescent="0.25">
      <c r="A371" s="29" t="s">
        <v>33</v>
      </c>
      <c r="B371" s="29" t="s">
        <v>34</v>
      </c>
      <c r="C371" s="29" t="s">
        <v>35</v>
      </c>
      <c r="D371" s="30" t="s">
        <v>0</v>
      </c>
      <c r="E371" s="30" t="s">
        <v>1</v>
      </c>
    </row>
    <row r="372" spans="1:6" x14ac:dyDescent="0.25">
      <c r="A372" s="31" t="s">
        <v>36</v>
      </c>
      <c r="B372" s="24">
        <v>43371</v>
      </c>
      <c r="C372" s="24">
        <v>45198</v>
      </c>
      <c r="D372" s="25">
        <v>8.2828101535438431E-2</v>
      </c>
      <c r="E372" s="32">
        <v>3</v>
      </c>
      <c r="F372" s="34" t="s">
        <v>105</v>
      </c>
    </row>
    <row r="373" spans="1:6" x14ac:dyDescent="0.25">
      <c r="A373" s="31" t="s">
        <v>37</v>
      </c>
      <c r="B373" s="24">
        <v>43336</v>
      </c>
      <c r="C373" s="24">
        <v>45163</v>
      </c>
      <c r="D373" s="25">
        <v>8.2971727952954558E-2</v>
      </c>
      <c r="E373" s="32">
        <v>3</v>
      </c>
    </row>
    <row r="374" spans="1:6" x14ac:dyDescent="0.25">
      <c r="A374" s="23" t="s">
        <v>38</v>
      </c>
      <c r="B374" s="24">
        <v>43308</v>
      </c>
      <c r="C374" s="24">
        <v>45135</v>
      </c>
      <c r="D374" s="25">
        <v>8.2962830897212569E-2</v>
      </c>
      <c r="E374" s="32">
        <v>3</v>
      </c>
    </row>
    <row r="375" spans="1:6" x14ac:dyDescent="0.25">
      <c r="A375" s="23" t="s">
        <v>39</v>
      </c>
      <c r="B375" s="24">
        <v>43280</v>
      </c>
      <c r="C375" s="24">
        <v>45107</v>
      </c>
      <c r="D375" s="25">
        <v>8.2965008275011173E-2</v>
      </c>
      <c r="E375" s="32">
        <v>3</v>
      </c>
    </row>
    <row r="376" spans="1:6" x14ac:dyDescent="0.25">
      <c r="A376" s="23" t="s">
        <v>40</v>
      </c>
      <c r="B376" s="24">
        <v>43245</v>
      </c>
      <c r="C376" s="24">
        <v>45072</v>
      </c>
      <c r="D376" s="25">
        <v>8.3045473648020285E-2</v>
      </c>
      <c r="E376" s="32">
        <v>3</v>
      </c>
    </row>
    <row r="378" spans="1:6" x14ac:dyDescent="0.25">
      <c r="A378" s="102" t="s">
        <v>171</v>
      </c>
      <c r="B378" s="103"/>
      <c r="C378" s="103"/>
      <c r="D378" s="103"/>
      <c r="E378" s="103"/>
    </row>
    <row r="379" spans="1:6" x14ac:dyDescent="0.25">
      <c r="A379" s="1" t="s">
        <v>2</v>
      </c>
      <c r="B379" s="2"/>
      <c r="C379" s="107" t="s">
        <v>3</v>
      </c>
      <c r="D379" s="107" t="s">
        <v>4</v>
      </c>
      <c r="E379" s="107"/>
    </row>
    <row r="380" spans="1:6" x14ac:dyDescent="0.25">
      <c r="A380" s="3" t="s">
        <v>5</v>
      </c>
      <c r="B380" s="4"/>
      <c r="C380" s="108"/>
      <c r="D380" s="108"/>
      <c r="E380" s="108"/>
    </row>
    <row r="381" spans="1:6" x14ac:dyDescent="0.25">
      <c r="A381" s="6" t="s">
        <v>6</v>
      </c>
      <c r="B381" s="7"/>
      <c r="C381" s="109"/>
      <c r="D381" s="109"/>
      <c r="E381" s="109"/>
    </row>
    <row r="382" spans="1:6" x14ac:dyDescent="0.25">
      <c r="A382" s="121" t="s">
        <v>7</v>
      </c>
      <c r="B382" s="9" t="s">
        <v>8</v>
      </c>
      <c r="C382" s="10"/>
      <c r="D382" s="11"/>
      <c r="E382" s="11"/>
    </row>
    <row r="383" spans="1:6" x14ac:dyDescent="0.25">
      <c r="A383" s="122"/>
      <c r="B383" s="13" t="s">
        <v>9</v>
      </c>
      <c r="C383" s="14"/>
      <c r="D383" s="15"/>
      <c r="E383" s="15"/>
    </row>
    <row r="384" spans="1:6" x14ac:dyDescent="0.25">
      <c r="A384" s="117" t="s">
        <v>10</v>
      </c>
      <c r="B384" s="16" t="s">
        <v>11</v>
      </c>
      <c r="C384" s="17" t="s">
        <v>314</v>
      </c>
      <c r="D384" s="18" t="s">
        <v>164</v>
      </c>
      <c r="E384" s="17" t="s">
        <v>14</v>
      </c>
    </row>
    <row r="385" spans="1:7" x14ac:dyDescent="0.25">
      <c r="A385" s="118"/>
      <c r="B385" s="20" t="s">
        <v>15</v>
      </c>
      <c r="C385" s="21">
        <v>-0.76145604290387281</v>
      </c>
      <c r="D385" s="21">
        <v>-0.35384848869409413</v>
      </c>
      <c r="E385" s="22"/>
    </row>
    <row r="386" spans="1:7" x14ac:dyDescent="0.25">
      <c r="A386" s="117" t="s">
        <v>16</v>
      </c>
      <c r="B386" s="16" t="s">
        <v>11</v>
      </c>
      <c r="C386" s="17" t="s">
        <v>165</v>
      </c>
      <c r="D386" s="17" t="s">
        <v>166</v>
      </c>
      <c r="E386" s="17" t="s">
        <v>14</v>
      </c>
    </row>
    <row r="387" spans="1:7" x14ac:dyDescent="0.25">
      <c r="A387" s="118"/>
      <c r="B387" s="20" t="s">
        <v>15</v>
      </c>
      <c r="C387" s="21">
        <v>-0.25788074385122972</v>
      </c>
      <c r="D387" s="21">
        <v>-0.1037057625357376</v>
      </c>
      <c r="E387" s="22"/>
    </row>
    <row r="388" spans="1:7" x14ac:dyDescent="0.25">
      <c r="A388" s="117" t="s">
        <v>19</v>
      </c>
      <c r="B388" s="16" t="s">
        <v>11</v>
      </c>
      <c r="C388" s="17" t="s">
        <v>134</v>
      </c>
      <c r="D388" s="17" t="s">
        <v>364</v>
      </c>
      <c r="E388" s="17" t="s">
        <v>14</v>
      </c>
    </row>
    <row r="389" spans="1:7" x14ac:dyDescent="0.25">
      <c r="A389" s="118"/>
      <c r="B389" s="20" t="s">
        <v>15</v>
      </c>
      <c r="C389" s="21">
        <v>1.9671003717469659E-3</v>
      </c>
      <c r="D389" s="21">
        <v>3.3266637895635665E-2</v>
      </c>
      <c r="E389" s="22"/>
      <c r="F389" s="34" t="s">
        <v>105</v>
      </c>
      <c r="G389" s="34" t="s">
        <v>105</v>
      </c>
    </row>
    <row r="390" spans="1:7" x14ac:dyDescent="0.25">
      <c r="A390" s="117" t="s">
        <v>22</v>
      </c>
      <c r="B390" s="16" t="s">
        <v>11</v>
      </c>
      <c r="C390" s="17" t="s">
        <v>169</v>
      </c>
      <c r="D390" s="17" t="s">
        <v>365</v>
      </c>
      <c r="E390" s="17" t="s">
        <v>14</v>
      </c>
    </row>
    <row r="391" spans="1:7" x14ac:dyDescent="0.25">
      <c r="A391" s="118"/>
      <c r="B391" s="20" t="s">
        <v>15</v>
      </c>
      <c r="C391" s="21">
        <v>0.46172516556291399</v>
      </c>
      <c r="D391" s="21">
        <v>0.14466023392912475</v>
      </c>
      <c r="E391" s="22"/>
    </row>
    <row r="392" spans="1:7" ht="33.75" customHeight="1" x14ac:dyDescent="0.25">
      <c r="A392" s="90" t="s">
        <v>25</v>
      </c>
      <c r="B392" s="90"/>
      <c r="C392" s="90"/>
      <c r="D392" s="90"/>
      <c r="E392" s="90"/>
    </row>
    <row r="393" spans="1:7" x14ac:dyDescent="0.25">
      <c r="A393" s="5" t="s">
        <v>26</v>
      </c>
    </row>
    <row r="394" spans="1:7" x14ac:dyDescent="0.25">
      <c r="A394" s="5" t="s">
        <v>49</v>
      </c>
    </row>
    <row r="395" spans="1:7" x14ac:dyDescent="0.25">
      <c r="A395" s="5" t="s">
        <v>366</v>
      </c>
    </row>
    <row r="396" spans="1:7" x14ac:dyDescent="0.25">
      <c r="A396" s="5" t="s">
        <v>333</v>
      </c>
    </row>
    <row r="397" spans="1:7" x14ac:dyDescent="0.25">
      <c r="A397" s="5" t="s">
        <v>51</v>
      </c>
    </row>
    <row r="398" spans="1:7" x14ac:dyDescent="0.25">
      <c r="A398" s="91" t="s">
        <v>31</v>
      </c>
      <c r="B398" s="92"/>
      <c r="C398" s="92"/>
      <c r="D398" s="93"/>
      <c r="E398" s="28" t="b">
        <v>1</v>
      </c>
    </row>
    <row r="399" spans="1:7" x14ac:dyDescent="0.25">
      <c r="A399" s="94" t="s">
        <v>32</v>
      </c>
      <c r="B399" s="94"/>
      <c r="C399" s="94"/>
      <c r="D399" s="94"/>
      <c r="E399" s="94"/>
    </row>
    <row r="400" spans="1:7" x14ac:dyDescent="0.25">
      <c r="A400" s="29" t="s">
        <v>33</v>
      </c>
      <c r="B400" s="29" t="s">
        <v>34</v>
      </c>
      <c r="C400" s="29" t="s">
        <v>35</v>
      </c>
      <c r="D400" s="30" t="s">
        <v>0</v>
      </c>
      <c r="E400" s="30" t="s">
        <v>1</v>
      </c>
    </row>
    <row r="401" spans="1:6" x14ac:dyDescent="0.25">
      <c r="A401" s="31" t="s">
        <v>36</v>
      </c>
      <c r="B401" s="24">
        <v>43368</v>
      </c>
      <c r="C401" s="24">
        <v>45195</v>
      </c>
      <c r="D401" s="25">
        <v>0.15306490076160476</v>
      </c>
      <c r="E401" s="32">
        <v>4</v>
      </c>
      <c r="F401" s="34" t="s">
        <v>105</v>
      </c>
    </row>
    <row r="402" spans="1:6" x14ac:dyDescent="0.25">
      <c r="A402" s="31" t="s">
        <v>37</v>
      </c>
      <c r="B402" s="24">
        <v>43340</v>
      </c>
      <c r="C402" s="24">
        <v>45167</v>
      </c>
      <c r="D402" s="25">
        <v>0.15311912896892724</v>
      </c>
      <c r="E402" s="32">
        <v>4</v>
      </c>
    </row>
    <row r="403" spans="1:6" x14ac:dyDescent="0.25">
      <c r="A403" s="23" t="s">
        <v>38</v>
      </c>
      <c r="B403" s="24">
        <v>43305</v>
      </c>
      <c r="C403" s="24">
        <v>45132</v>
      </c>
      <c r="D403" s="25">
        <v>0.15312837145075886</v>
      </c>
      <c r="E403" s="32">
        <v>4</v>
      </c>
    </row>
    <row r="404" spans="1:6" x14ac:dyDescent="0.25">
      <c r="A404" s="23" t="s">
        <v>39</v>
      </c>
      <c r="B404" s="24">
        <v>43277</v>
      </c>
      <c r="C404" s="24">
        <v>45104</v>
      </c>
      <c r="D404" s="25">
        <v>0.15292065591531764</v>
      </c>
      <c r="E404" s="32">
        <v>4</v>
      </c>
    </row>
    <row r="405" spans="1:6" x14ac:dyDescent="0.25">
      <c r="A405" s="23" t="s">
        <v>40</v>
      </c>
      <c r="B405" s="24">
        <v>43249</v>
      </c>
      <c r="C405" s="24">
        <v>45076</v>
      </c>
      <c r="D405" s="25">
        <v>0.15290059356953334</v>
      </c>
      <c r="E405" s="32">
        <v>4</v>
      </c>
    </row>
    <row r="407" spans="1:6" x14ac:dyDescent="0.25">
      <c r="A407" s="102" t="s">
        <v>180</v>
      </c>
      <c r="B407" s="103"/>
      <c r="C407" s="103"/>
      <c r="D407" s="103"/>
      <c r="E407" s="103"/>
    </row>
    <row r="408" spans="1:6" x14ac:dyDescent="0.25">
      <c r="A408" s="1" t="s">
        <v>2</v>
      </c>
      <c r="B408" s="2"/>
      <c r="C408" s="107" t="s">
        <v>3</v>
      </c>
      <c r="D408" s="107" t="s">
        <v>4</v>
      </c>
      <c r="E408" s="107"/>
    </row>
    <row r="409" spans="1:6" x14ac:dyDescent="0.25">
      <c r="A409" s="3" t="s">
        <v>5</v>
      </c>
      <c r="B409" s="4"/>
      <c r="C409" s="108"/>
      <c r="D409" s="108"/>
      <c r="E409" s="108"/>
    </row>
    <row r="410" spans="1:6" x14ac:dyDescent="0.25">
      <c r="A410" s="6" t="s">
        <v>6</v>
      </c>
      <c r="B410" s="7"/>
      <c r="C410" s="109"/>
      <c r="D410" s="109"/>
      <c r="E410" s="109"/>
    </row>
    <row r="411" spans="1:6" x14ac:dyDescent="0.25">
      <c r="A411" s="121" t="s">
        <v>7</v>
      </c>
      <c r="B411" s="9" t="s">
        <v>8</v>
      </c>
      <c r="C411" s="10"/>
      <c r="D411" s="11"/>
      <c r="E411" s="11"/>
    </row>
    <row r="412" spans="1:6" x14ac:dyDescent="0.25">
      <c r="A412" s="122"/>
      <c r="B412" s="13" t="s">
        <v>9</v>
      </c>
      <c r="C412" s="14"/>
      <c r="D412" s="15"/>
      <c r="E412" s="15"/>
    </row>
    <row r="413" spans="1:6" x14ac:dyDescent="0.25">
      <c r="A413" s="117" t="s">
        <v>10</v>
      </c>
      <c r="B413" s="16" t="s">
        <v>11</v>
      </c>
      <c r="C413" s="17" t="s">
        <v>367</v>
      </c>
      <c r="D413" s="18" t="s">
        <v>173</v>
      </c>
      <c r="E413" s="17" t="s">
        <v>14</v>
      </c>
    </row>
    <row r="414" spans="1:6" x14ac:dyDescent="0.25">
      <c r="A414" s="118"/>
      <c r="B414" s="20" t="s">
        <v>15</v>
      </c>
      <c r="C414" s="21">
        <v>-0.74397573452997401</v>
      </c>
      <c r="D414" s="21">
        <v>-0.33722518213612673</v>
      </c>
      <c r="E414" s="22"/>
    </row>
    <row r="415" spans="1:6" x14ac:dyDescent="0.25">
      <c r="A415" s="117" t="s">
        <v>16</v>
      </c>
      <c r="B415" s="16" t="s">
        <v>11</v>
      </c>
      <c r="C415" s="17" t="s">
        <v>80</v>
      </c>
      <c r="D415" s="17" t="s">
        <v>67</v>
      </c>
      <c r="E415" s="17" t="s">
        <v>14</v>
      </c>
    </row>
    <row r="416" spans="1:6" x14ac:dyDescent="0.25">
      <c r="A416" s="118"/>
      <c r="B416" s="20" t="s">
        <v>15</v>
      </c>
      <c r="C416" s="21">
        <v>-0.245335006663705</v>
      </c>
      <c r="D416" s="21">
        <v>-9.3654023087861415E-2</v>
      </c>
      <c r="E416" s="22"/>
    </row>
    <row r="417" spans="1:7" x14ac:dyDescent="0.25">
      <c r="A417" s="117" t="s">
        <v>19</v>
      </c>
      <c r="B417" s="16" t="s">
        <v>11</v>
      </c>
      <c r="C417" s="17" t="s">
        <v>229</v>
      </c>
      <c r="D417" s="17" t="s">
        <v>369</v>
      </c>
      <c r="E417" s="17" t="s">
        <v>14</v>
      </c>
    </row>
    <row r="418" spans="1:7" x14ac:dyDescent="0.25">
      <c r="A418" s="118"/>
      <c r="B418" s="20" t="s">
        <v>15</v>
      </c>
      <c r="C418" s="21">
        <v>9.9324337010091579E-3</v>
      </c>
      <c r="D418" s="21">
        <v>3.6142337957007165E-2</v>
      </c>
      <c r="E418" s="22"/>
      <c r="F418" s="34" t="s">
        <v>105</v>
      </c>
      <c r="G418" s="34" t="s">
        <v>105</v>
      </c>
    </row>
    <row r="419" spans="1:7" x14ac:dyDescent="0.25">
      <c r="A419" s="117" t="s">
        <v>22</v>
      </c>
      <c r="B419" s="16" t="s">
        <v>11</v>
      </c>
      <c r="C419" s="17" t="s">
        <v>176</v>
      </c>
      <c r="D419" s="17" t="s">
        <v>111</v>
      </c>
      <c r="E419" s="17" t="s">
        <v>14</v>
      </c>
    </row>
    <row r="420" spans="1:7" x14ac:dyDescent="0.25">
      <c r="A420" s="118"/>
      <c r="B420" s="20" t="s">
        <v>15</v>
      </c>
      <c r="C420" s="21">
        <v>0.44704777872965362</v>
      </c>
      <c r="D420" s="21">
        <v>0.14538954911026725</v>
      </c>
      <c r="E420" s="22"/>
    </row>
    <row r="421" spans="1:7" ht="36" customHeight="1" x14ac:dyDescent="0.25">
      <c r="A421" s="90" t="s">
        <v>25</v>
      </c>
      <c r="B421" s="90"/>
      <c r="C421" s="90"/>
      <c r="D421" s="90"/>
      <c r="E421" s="90"/>
    </row>
    <row r="422" spans="1:7" x14ac:dyDescent="0.25">
      <c r="A422" s="5" t="s">
        <v>26</v>
      </c>
    </row>
    <row r="423" spans="1:7" x14ac:dyDescent="0.25">
      <c r="A423" s="5" t="s">
        <v>49</v>
      </c>
    </row>
    <row r="424" spans="1:7" x14ac:dyDescent="0.25">
      <c r="A424" s="5" t="s">
        <v>233</v>
      </c>
    </row>
    <row r="425" spans="1:7" x14ac:dyDescent="0.25">
      <c r="A425" s="5" t="s">
        <v>333</v>
      </c>
    </row>
    <row r="426" spans="1:7" x14ac:dyDescent="0.25">
      <c r="A426" s="5" t="s">
        <v>51</v>
      </c>
    </row>
    <row r="427" spans="1:7" x14ac:dyDescent="0.25">
      <c r="A427" s="91" t="s">
        <v>31</v>
      </c>
      <c r="B427" s="92"/>
      <c r="C427" s="92"/>
      <c r="D427" s="93"/>
      <c r="E427" s="28" t="b">
        <v>1</v>
      </c>
    </row>
    <row r="428" spans="1:7" x14ac:dyDescent="0.25">
      <c r="A428" s="94" t="s">
        <v>32</v>
      </c>
      <c r="B428" s="94"/>
      <c r="C428" s="94"/>
      <c r="D428" s="94"/>
      <c r="E428" s="94"/>
    </row>
    <row r="429" spans="1:7" x14ac:dyDescent="0.25">
      <c r="A429" s="29" t="s">
        <v>33</v>
      </c>
      <c r="B429" s="29" t="s">
        <v>34</v>
      </c>
      <c r="C429" s="29" t="s">
        <v>35</v>
      </c>
      <c r="D429" s="30" t="s">
        <v>0</v>
      </c>
      <c r="E429" s="30" t="s">
        <v>1</v>
      </c>
    </row>
    <row r="430" spans="1:7" x14ac:dyDescent="0.25">
      <c r="A430" s="31" t="s">
        <v>36</v>
      </c>
      <c r="B430" s="24">
        <v>43368</v>
      </c>
      <c r="C430" s="24">
        <v>45195</v>
      </c>
      <c r="D430" s="25">
        <v>0.1456267178322451</v>
      </c>
      <c r="E430" s="32">
        <v>4</v>
      </c>
      <c r="F430" s="34" t="s">
        <v>105</v>
      </c>
    </row>
    <row r="431" spans="1:7" x14ac:dyDescent="0.25">
      <c r="A431" s="31" t="s">
        <v>37</v>
      </c>
      <c r="B431" s="24">
        <v>43340</v>
      </c>
      <c r="C431" s="24">
        <v>45167</v>
      </c>
      <c r="D431" s="25">
        <v>0.14564489950298751</v>
      </c>
      <c r="E431" s="32">
        <v>4</v>
      </c>
    </row>
    <row r="432" spans="1:7" x14ac:dyDescent="0.25">
      <c r="A432" s="23" t="s">
        <v>38</v>
      </c>
      <c r="B432" s="24">
        <v>43305</v>
      </c>
      <c r="C432" s="24">
        <v>45132</v>
      </c>
      <c r="D432" s="25">
        <v>0.14569091792394684</v>
      </c>
      <c r="E432" s="32">
        <v>4</v>
      </c>
    </row>
    <row r="433" spans="1:7" x14ac:dyDescent="0.25">
      <c r="A433" s="23" t="s">
        <v>39</v>
      </c>
      <c r="B433" s="24">
        <v>43277</v>
      </c>
      <c r="C433" s="24">
        <v>45104</v>
      </c>
      <c r="D433" s="25">
        <v>0.1455951054433666</v>
      </c>
      <c r="E433" s="32">
        <v>4</v>
      </c>
    </row>
    <row r="434" spans="1:7" x14ac:dyDescent="0.25">
      <c r="A434" s="23" t="s">
        <v>40</v>
      </c>
      <c r="B434" s="24">
        <v>43249</v>
      </c>
      <c r="C434" s="24">
        <v>45076</v>
      </c>
      <c r="D434" s="25">
        <v>0.14561114866984035</v>
      </c>
      <c r="E434" s="32">
        <v>4</v>
      </c>
    </row>
    <row r="436" spans="1:7" x14ac:dyDescent="0.25">
      <c r="A436" s="102" t="s">
        <v>189</v>
      </c>
      <c r="B436" s="103"/>
      <c r="C436" s="103"/>
      <c r="D436" s="103"/>
      <c r="E436" s="103"/>
    </row>
    <row r="437" spans="1:7" x14ac:dyDescent="0.25">
      <c r="A437" s="1" t="s">
        <v>128</v>
      </c>
      <c r="B437" s="2"/>
      <c r="C437" s="107" t="s">
        <v>3</v>
      </c>
      <c r="D437" s="107" t="s">
        <v>129</v>
      </c>
      <c r="E437" s="107"/>
    </row>
    <row r="438" spans="1:7" x14ac:dyDescent="0.25">
      <c r="A438" s="3" t="s">
        <v>5</v>
      </c>
      <c r="B438" s="4"/>
      <c r="C438" s="108"/>
      <c r="D438" s="108"/>
      <c r="E438" s="108"/>
    </row>
    <row r="439" spans="1:7" x14ac:dyDescent="0.25">
      <c r="A439" s="6" t="s">
        <v>6</v>
      </c>
      <c r="B439" s="7"/>
      <c r="C439" s="109"/>
      <c r="D439" s="109"/>
      <c r="E439" s="109"/>
    </row>
    <row r="440" spans="1:7" x14ac:dyDescent="0.25">
      <c r="A440" s="121" t="s">
        <v>7</v>
      </c>
      <c r="B440" s="9" t="s">
        <v>130</v>
      </c>
      <c r="C440" s="10"/>
      <c r="D440" s="11"/>
      <c r="E440" s="11"/>
    </row>
    <row r="441" spans="1:7" x14ac:dyDescent="0.25">
      <c r="A441" s="122"/>
      <c r="B441" s="13" t="s">
        <v>9</v>
      </c>
      <c r="C441" s="14"/>
      <c r="D441" s="15"/>
      <c r="E441" s="15"/>
    </row>
    <row r="442" spans="1:7" x14ac:dyDescent="0.25">
      <c r="A442" s="117" t="s">
        <v>10</v>
      </c>
      <c r="B442" s="16" t="s">
        <v>11</v>
      </c>
      <c r="C442" s="17" t="s">
        <v>440</v>
      </c>
      <c r="D442" s="18" t="s">
        <v>182</v>
      </c>
      <c r="E442" s="17" t="s">
        <v>14</v>
      </c>
    </row>
    <row r="443" spans="1:7" x14ac:dyDescent="0.25">
      <c r="A443" s="118"/>
      <c r="B443" s="20" t="s">
        <v>15</v>
      </c>
      <c r="C443" s="21">
        <v>-0.50744272485305353</v>
      </c>
      <c r="D443" s="21">
        <v>-0.24138090909161281</v>
      </c>
      <c r="E443" s="22"/>
    </row>
    <row r="444" spans="1:7" x14ac:dyDescent="0.25">
      <c r="A444" s="117" t="s">
        <v>16</v>
      </c>
      <c r="B444" s="16" t="s">
        <v>11</v>
      </c>
      <c r="C444" s="17" t="s">
        <v>145</v>
      </c>
      <c r="D444" s="17" t="s">
        <v>183</v>
      </c>
      <c r="E444" s="17" t="s">
        <v>14</v>
      </c>
    </row>
    <row r="445" spans="1:7" x14ac:dyDescent="0.25">
      <c r="A445" s="118"/>
      <c r="B445" s="20" t="s">
        <v>15</v>
      </c>
      <c r="C445" s="21">
        <v>-0.18910846568725681</v>
      </c>
      <c r="D445" s="21">
        <v>-0.12340681636825479</v>
      </c>
      <c r="E445" s="22"/>
    </row>
    <row r="446" spans="1:7" x14ac:dyDescent="0.25">
      <c r="A446" s="117" t="s">
        <v>19</v>
      </c>
      <c r="B446" s="16" t="s">
        <v>11</v>
      </c>
      <c r="C446" s="17" t="s">
        <v>467</v>
      </c>
      <c r="D446" s="17" t="s">
        <v>378</v>
      </c>
      <c r="E446" s="17" t="s">
        <v>14</v>
      </c>
    </row>
    <row r="447" spans="1:7" x14ac:dyDescent="0.25">
      <c r="A447" s="118"/>
      <c r="B447" s="20" t="s">
        <v>15</v>
      </c>
      <c r="C447" s="21">
        <v>-6.9963279913071941E-2</v>
      </c>
      <c r="D447" s="21">
        <v>-1.3598882936132428E-2</v>
      </c>
      <c r="E447" s="22"/>
      <c r="F447" s="34" t="s">
        <v>105</v>
      </c>
      <c r="G447" s="34" t="s">
        <v>105</v>
      </c>
    </row>
    <row r="448" spans="1:7" x14ac:dyDescent="0.25">
      <c r="A448" s="117" t="s">
        <v>22</v>
      </c>
      <c r="B448" s="16" t="s">
        <v>11</v>
      </c>
      <c r="C448" s="17" t="s">
        <v>186</v>
      </c>
      <c r="D448" s="17" t="s">
        <v>187</v>
      </c>
      <c r="E448" s="17" t="s">
        <v>14</v>
      </c>
    </row>
    <row r="449" spans="1:6" x14ac:dyDescent="0.25">
      <c r="A449" s="118"/>
      <c r="B449" s="20" t="s">
        <v>15</v>
      </c>
      <c r="C449" s="21">
        <v>0.13534558449906609</v>
      </c>
      <c r="D449" s="21">
        <v>7.8925779700995236E-2</v>
      </c>
      <c r="E449" s="22"/>
    </row>
    <row r="450" spans="1:6" ht="36.75" customHeight="1" x14ac:dyDescent="0.25">
      <c r="A450" s="90" t="s">
        <v>25</v>
      </c>
      <c r="B450" s="90"/>
      <c r="C450" s="90"/>
      <c r="D450" s="90"/>
      <c r="E450" s="90"/>
    </row>
    <row r="451" spans="1:6" x14ac:dyDescent="0.25">
      <c r="A451" s="5" t="s">
        <v>26</v>
      </c>
    </row>
    <row r="452" spans="1:6" x14ac:dyDescent="0.25">
      <c r="A452" s="5" t="s">
        <v>138</v>
      </c>
    </row>
    <row r="453" spans="1:6" x14ac:dyDescent="0.25">
      <c r="A453" s="5" t="s">
        <v>532</v>
      </c>
    </row>
    <row r="454" spans="1:6" x14ac:dyDescent="0.25">
      <c r="A454" s="5" t="s">
        <v>140</v>
      </c>
    </row>
    <row r="455" spans="1:6" x14ac:dyDescent="0.25">
      <c r="A455" s="5" t="s">
        <v>51</v>
      </c>
    </row>
    <row r="456" spans="1:6" x14ac:dyDescent="0.25">
      <c r="A456" s="91" t="s">
        <v>31</v>
      </c>
      <c r="B456" s="92"/>
      <c r="C456" s="92"/>
      <c r="D456" s="93"/>
      <c r="E456" s="28" t="b">
        <v>1</v>
      </c>
    </row>
    <row r="457" spans="1:6" x14ac:dyDescent="0.25">
      <c r="A457" s="94" t="s">
        <v>32</v>
      </c>
      <c r="B457" s="94"/>
      <c r="C457" s="94"/>
      <c r="D457" s="94"/>
      <c r="E457" s="94"/>
    </row>
    <row r="458" spans="1:6" x14ac:dyDescent="0.25">
      <c r="A458" s="29" t="s">
        <v>33</v>
      </c>
      <c r="B458" s="29" t="s">
        <v>34</v>
      </c>
      <c r="C458" s="29" t="s">
        <v>35</v>
      </c>
      <c r="D458" s="30" t="s">
        <v>0</v>
      </c>
      <c r="E458" s="30" t="s">
        <v>1</v>
      </c>
    </row>
    <row r="459" spans="1:6" x14ac:dyDescent="0.25">
      <c r="A459" s="31" t="s">
        <v>36</v>
      </c>
      <c r="B459" s="24">
        <v>43368</v>
      </c>
      <c r="C459" s="24">
        <v>45188</v>
      </c>
      <c r="D459" s="25">
        <v>8.1666187932058612E-2</v>
      </c>
      <c r="E459" s="32">
        <v>3</v>
      </c>
      <c r="F459" s="34" t="s">
        <v>105</v>
      </c>
    </row>
    <row r="460" spans="1:6" x14ac:dyDescent="0.25">
      <c r="A460" s="31" t="s">
        <v>37</v>
      </c>
      <c r="B460" s="24">
        <v>43340</v>
      </c>
      <c r="C460" s="24">
        <v>45160</v>
      </c>
      <c r="D460" s="25">
        <v>8.1907861243472588E-2</v>
      </c>
      <c r="E460" s="32">
        <v>3</v>
      </c>
    </row>
    <row r="461" spans="1:6" x14ac:dyDescent="0.25">
      <c r="A461" s="23" t="s">
        <v>38</v>
      </c>
      <c r="B461" s="24">
        <v>43312</v>
      </c>
      <c r="C461" s="24">
        <v>45132</v>
      </c>
      <c r="D461" s="25">
        <v>8.2000404473365124E-2</v>
      </c>
      <c r="E461" s="32">
        <v>3</v>
      </c>
    </row>
    <row r="462" spans="1:6" x14ac:dyDescent="0.25">
      <c r="A462" s="23" t="s">
        <v>39</v>
      </c>
      <c r="B462" s="24">
        <v>43284</v>
      </c>
      <c r="C462" s="24">
        <v>45104</v>
      </c>
      <c r="D462" s="25">
        <v>8.1936895754601724E-2</v>
      </c>
      <c r="E462" s="32">
        <v>3</v>
      </c>
    </row>
    <row r="463" spans="1:6" x14ac:dyDescent="0.25">
      <c r="A463" s="23" t="s">
        <v>40</v>
      </c>
      <c r="B463" s="24">
        <v>43256</v>
      </c>
      <c r="C463" s="24">
        <v>45076</v>
      </c>
      <c r="D463" s="25">
        <v>8.2022763323698886E-2</v>
      </c>
      <c r="E463" s="32">
        <v>3</v>
      </c>
    </row>
    <row r="465" spans="1:7" x14ac:dyDescent="0.25">
      <c r="A465" s="102" t="s">
        <v>200</v>
      </c>
      <c r="B465" s="103"/>
      <c r="C465" s="103"/>
      <c r="D465" s="103"/>
      <c r="E465" s="103"/>
    </row>
    <row r="466" spans="1:7" x14ac:dyDescent="0.25">
      <c r="A466" s="1" t="s">
        <v>74</v>
      </c>
      <c r="B466" s="2"/>
      <c r="C466" s="107" t="s">
        <v>3</v>
      </c>
      <c r="D466" s="107" t="s">
        <v>75</v>
      </c>
      <c r="E466" s="107"/>
    </row>
    <row r="467" spans="1:7" x14ac:dyDescent="0.25">
      <c r="A467" s="3" t="s">
        <v>5</v>
      </c>
      <c r="B467" s="4"/>
      <c r="C467" s="108"/>
      <c r="D467" s="108"/>
      <c r="E467" s="108"/>
    </row>
    <row r="468" spans="1:7" x14ac:dyDescent="0.25">
      <c r="A468" s="6" t="s">
        <v>6</v>
      </c>
      <c r="B468" s="7"/>
      <c r="C468" s="109"/>
      <c r="D468" s="109"/>
      <c r="E468" s="109"/>
    </row>
    <row r="469" spans="1:7" x14ac:dyDescent="0.25">
      <c r="A469" s="121" t="s">
        <v>7</v>
      </c>
      <c r="B469" s="9" t="s">
        <v>76</v>
      </c>
      <c r="C469" s="10"/>
      <c r="D469" s="11"/>
      <c r="E469" s="11"/>
    </row>
    <row r="470" spans="1:7" x14ac:dyDescent="0.25">
      <c r="A470" s="122"/>
      <c r="B470" s="13" t="s">
        <v>9</v>
      </c>
      <c r="C470" s="14"/>
      <c r="D470" s="15"/>
      <c r="E470" s="15"/>
    </row>
    <row r="471" spans="1:7" x14ac:dyDescent="0.25">
      <c r="A471" s="117" t="s">
        <v>10</v>
      </c>
      <c r="B471" s="16" t="s">
        <v>11</v>
      </c>
      <c r="C471" s="17" t="s">
        <v>380</v>
      </c>
      <c r="D471" s="18" t="s">
        <v>372</v>
      </c>
      <c r="E471" s="17" t="s">
        <v>14</v>
      </c>
    </row>
    <row r="472" spans="1:7" x14ac:dyDescent="0.25">
      <c r="A472" s="118"/>
      <c r="B472" s="20" t="s">
        <v>15</v>
      </c>
      <c r="C472" s="21">
        <v>-0.66490406531593105</v>
      </c>
      <c r="D472" s="21">
        <v>-0.21503279627104932</v>
      </c>
      <c r="E472" s="22"/>
    </row>
    <row r="473" spans="1:7" x14ac:dyDescent="0.25">
      <c r="A473" s="117" t="s">
        <v>16</v>
      </c>
      <c r="B473" s="16" t="s">
        <v>11</v>
      </c>
      <c r="C473" s="17" t="s">
        <v>192</v>
      </c>
      <c r="D473" s="17" t="s">
        <v>193</v>
      </c>
      <c r="E473" s="17" t="s">
        <v>14</v>
      </c>
    </row>
    <row r="474" spans="1:7" x14ac:dyDescent="0.25">
      <c r="A474" s="118"/>
      <c r="B474" s="20" t="s">
        <v>15</v>
      </c>
      <c r="C474" s="21">
        <v>-0.2302506228329777</v>
      </c>
      <c r="D474" s="21">
        <v>-4.5361930729109767E-2</v>
      </c>
      <c r="E474" s="22"/>
    </row>
    <row r="475" spans="1:7" x14ac:dyDescent="0.25">
      <c r="A475" s="117" t="s">
        <v>19</v>
      </c>
      <c r="B475" s="16" t="s">
        <v>11</v>
      </c>
      <c r="C475" s="17" t="s">
        <v>510</v>
      </c>
      <c r="D475" s="17" t="s">
        <v>533</v>
      </c>
      <c r="E475" s="17" t="s">
        <v>14</v>
      </c>
    </row>
    <row r="476" spans="1:7" x14ac:dyDescent="0.25">
      <c r="A476" s="118"/>
      <c r="B476" s="20" t="s">
        <v>15</v>
      </c>
      <c r="C476" s="21">
        <v>-7.8255473301889311E-2</v>
      </c>
      <c r="D476" s="21">
        <v>-7.7891678017286692E-3</v>
      </c>
      <c r="E476" s="22"/>
      <c r="F476" s="34" t="s">
        <v>105</v>
      </c>
      <c r="G476" s="34" t="s">
        <v>105</v>
      </c>
    </row>
    <row r="477" spans="1:7" x14ac:dyDescent="0.25">
      <c r="A477" s="117" t="s">
        <v>22</v>
      </c>
      <c r="B477" s="16" t="s">
        <v>11</v>
      </c>
      <c r="C477" s="17" t="s">
        <v>196</v>
      </c>
      <c r="D477" s="17" t="s">
        <v>534</v>
      </c>
      <c r="E477" s="17" t="s">
        <v>14</v>
      </c>
    </row>
    <row r="478" spans="1:7" x14ac:dyDescent="0.25">
      <c r="A478" s="118"/>
      <c r="B478" s="20" t="s">
        <v>15</v>
      </c>
      <c r="C478" s="21">
        <v>0.13851284703993083</v>
      </c>
      <c r="D478" s="21">
        <v>2.9924092219458354E-2</v>
      </c>
      <c r="E478" s="22"/>
    </row>
    <row r="479" spans="1:7" ht="36" customHeight="1" x14ac:dyDescent="0.25">
      <c r="A479" s="90" t="s">
        <v>25</v>
      </c>
      <c r="B479" s="90"/>
      <c r="C479" s="90"/>
      <c r="D479" s="90"/>
      <c r="E479" s="90"/>
    </row>
    <row r="480" spans="1:7" x14ac:dyDescent="0.25">
      <c r="A480" s="5" t="s">
        <v>26</v>
      </c>
    </row>
    <row r="481" spans="1:6" x14ac:dyDescent="0.25">
      <c r="A481" s="5" t="s">
        <v>198</v>
      </c>
    </row>
    <row r="482" spans="1:6" x14ac:dyDescent="0.25">
      <c r="A482" s="5" t="s">
        <v>535</v>
      </c>
    </row>
    <row r="483" spans="1:6" x14ac:dyDescent="0.25">
      <c r="A483" s="5" t="s">
        <v>536</v>
      </c>
    </row>
    <row r="484" spans="1:6" ht="26.25" customHeight="1" x14ac:dyDescent="0.25">
      <c r="A484" s="113" t="s">
        <v>30</v>
      </c>
      <c r="B484" s="113"/>
      <c r="C484" s="113"/>
      <c r="D484" s="113"/>
      <c r="E484" s="113"/>
    </row>
    <row r="485" spans="1:6" x14ac:dyDescent="0.25">
      <c r="A485" s="91" t="s">
        <v>31</v>
      </c>
      <c r="B485" s="92"/>
      <c r="C485" s="92"/>
      <c r="D485" s="93"/>
      <c r="E485" s="28" t="b">
        <v>1</v>
      </c>
    </row>
    <row r="486" spans="1:6" x14ac:dyDescent="0.25">
      <c r="A486" s="94" t="s">
        <v>32</v>
      </c>
      <c r="B486" s="94"/>
      <c r="C486" s="94"/>
      <c r="D486" s="94"/>
      <c r="E486" s="94"/>
    </row>
    <row r="487" spans="1:6" x14ac:dyDescent="0.25">
      <c r="A487" s="29" t="s">
        <v>33</v>
      </c>
      <c r="B487" s="29" t="s">
        <v>34</v>
      </c>
      <c r="C487" s="29" t="s">
        <v>35</v>
      </c>
      <c r="D487" s="30" t="s">
        <v>0</v>
      </c>
      <c r="E487" s="30" t="s">
        <v>1</v>
      </c>
    </row>
    <row r="488" spans="1:6" x14ac:dyDescent="0.25">
      <c r="A488" s="31" t="s">
        <v>36</v>
      </c>
      <c r="B488" s="24">
        <v>43375</v>
      </c>
      <c r="C488" s="24">
        <v>45195</v>
      </c>
      <c r="D488" s="25">
        <v>0.10739312450539056</v>
      </c>
      <c r="E488" s="32">
        <v>3</v>
      </c>
      <c r="F488" s="34" t="s">
        <v>105</v>
      </c>
    </row>
    <row r="489" spans="1:6" x14ac:dyDescent="0.25">
      <c r="A489" s="31" t="s">
        <v>37</v>
      </c>
      <c r="B489" s="24">
        <v>43347</v>
      </c>
      <c r="C489" s="24">
        <v>45167</v>
      </c>
      <c r="D489" s="25">
        <v>0.10738795063226469</v>
      </c>
      <c r="E489" s="32">
        <v>3</v>
      </c>
    </row>
    <row r="490" spans="1:6" x14ac:dyDescent="0.25">
      <c r="A490" s="23" t="s">
        <v>38</v>
      </c>
      <c r="B490" s="24">
        <v>43305</v>
      </c>
      <c r="C490" s="24">
        <v>45125</v>
      </c>
      <c r="D490" s="25">
        <v>0.10735751424277337</v>
      </c>
      <c r="E490" s="32">
        <v>3</v>
      </c>
    </row>
    <row r="491" spans="1:6" x14ac:dyDescent="0.25">
      <c r="A491" s="23" t="s">
        <v>39</v>
      </c>
      <c r="B491" s="24">
        <v>43277</v>
      </c>
      <c r="C491" s="24">
        <v>45097</v>
      </c>
      <c r="D491" s="25">
        <v>0.10745499889769129</v>
      </c>
      <c r="E491" s="32">
        <v>3</v>
      </c>
    </row>
    <row r="492" spans="1:6" x14ac:dyDescent="0.25">
      <c r="A492" s="23" t="s">
        <v>40</v>
      </c>
      <c r="B492" s="24">
        <v>43249</v>
      </c>
      <c r="C492" s="24">
        <v>45069</v>
      </c>
      <c r="D492" s="25">
        <v>0.10751680506266477</v>
      </c>
      <c r="E492" s="32">
        <v>3</v>
      </c>
    </row>
    <row r="494" spans="1:6" x14ac:dyDescent="0.25">
      <c r="A494" s="102" t="s">
        <v>210</v>
      </c>
      <c r="B494" s="103"/>
      <c r="C494" s="103"/>
      <c r="D494" s="103"/>
      <c r="E494" s="103"/>
    </row>
    <row r="495" spans="1:6" x14ac:dyDescent="0.25">
      <c r="A495" s="1" t="s">
        <v>128</v>
      </c>
      <c r="B495" s="2"/>
      <c r="C495" s="107" t="s">
        <v>3</v>
      </c>
      <c r="D495" s="107" t="s">
        <v>129</v>
      </c>
      <c r="E495" s="107"/>
    </row>
    <row r="496" spans="1:6" x14ac:dyDescent="0.25">
      <c r="A496" s="3" t="s">
        <v>5</v>
      </c>
      <c r="B496" s="4"/>
      <c r="C496" s="108"/>
      <c r="D496" s="108"/>
      <c r="E496" s="108"/>
    </row>
    <row r="497" spans="1:7" x14ac:dyDescent="0.25">
      <c r="A497" s="6" t="s">
        <v>6</v>
      </c>
      <c r="B497" s="7"/>
      <c r="C497" s="109"/>
      <c r="D497" s="109"/>
      <c r="E497" s="109"/>
    </row>
    <row r="498" spans="1:7" x14ac:dyDescent="0.25">
      <c r="A498" s="121" t="s">
        <v>7</v>
      </c>
      <c r="B498" s="9" t="s">
        <v>130</v>
      </c>
      <c r="C498" s="10"/>
      <c r="D498" s="11"/>
      <c r="E498" s="11"/>
    </row>
    <row r="499" spans="1:7" x14ac:dyDescent="0.25">
      <c r="A499" s="122"/>
      <c r="B499" s="13" t="s">
        <v>9</v>
      </c>
      <c r="C499" s="14"/>
      <c r="D499" s="15"/>
      <c r="E499" s="15"/>
    </row>
    <row r="500" spans="1:7" x14ac:dyDescent="0.25">
      <c r="A500" s="117" t="s">
        <v>10</v>
      </c>
      <c r="B500" s="16" t="s">
        <v>11</v>
      </c>
      <c r="C500" s="17" t="s">
        <v>88</v>
      </c>
      <c r="D500" s="18" t="s">
        <v>322</v>
      </c>
      <c r="E500" s="17" t="s">
        <v>14</v>
      </c>
    </row>
    <row r="501" spans="1:7" x14ac:dyDescent="0.25">
      <c r="A501" s="118"/>
      <c r="B501" s="20" t="s">
        <v>15</v>
      </c>
      <c r="C501" s="21">
        <v>-0.68923472477574155</v>
      </c>
      <c r="D501" s="21">
        <v>-0.33287891158511629</v>
      </c>
      <c r="E501" s="22"/>
    </row>
    <row r="502" spans="1:7" x14ac:dyDescent="0.25">
      <c r="A502" s="117" t="s">
        <v>16</v>
      </c>
      <c r="B502" s="16" t="s">
        <v>11</v>
      </c>
      <c r="C502" s="17" t="s">
        <v>203</v>
      </c>
      <c r="D502" s="17" t="s">
        <v>204</v>
      </c>
      <c r="E502" s="17" t="s">
        <v>14</v>
      </c>
    </row>
    <row r="503" spans="1:7" x14ac:dyDescent="0.25">
      <c r="A503" s="118"/>
      <c r="B503" s="20" t="s">
        <v>15</v>
      </c>
      <c r="C503" s="21">
        <v>-0.20013817001491374</v>
      </c>
      <c r="D503" s="21">
        <v>-0.11919569528335516</v>
      </c>
      <c r="E503" s="22"/>
    </row>
    <row r="504" spans="1:7" x14ac:dyDescent="0.25">
      <c r="A504" s="117" t="s">
        <v>19</v>
      </c>
      <c r="B504" s="16" t="s">
        <v>11</v>
      </c>
      <c r="C504" s="17" t="s">
        <v>507</v>
      </c>
      <c r="D504" s="17" t="s">
        <v>254</v>
      </c>
      <c r="E504" s="17" t="s">
        <v>14</v>
      </c>
    </row>
    <row r="505" spans="1:7" x14ac:dyDescent="0.25">
      <c r="A505" s="118"/>
      <c r="B505" s="20" t="s">
        <v>15</v>
      </c>
      <c r="C505" s="21">
        <v>-3.2425368901454532E-2</v>
      </c>
      <c r="D505" s="21">
        <v>5.0889002830456498E-4</v>
      </c>
      <c r="E505" s="22"/>
      <c r="F505" s="34" t="s">
        <v>105</v>
      </c>
      <c r="G505" s="34" t="s">
        <v>105</v>
      </c>
    </row>
    <row r="506" spans="1:7" x14ac:dyDescent="0.25">
      <c r="A506" s="117" t="s">
        <v>22</v>
      </c>
      <c r="B506" s="16" t="s">
        <v>11</v>
      </c>
      <c r="C506" s="17" t="s">
        <v>207</v>
      </c>
      <c r="D506" s="17" t="s">
        <v>208</v>
      </c>
      <c r="E506" s="17" t="s">
        <v>14</v>
      </c>
    </row>
    <row r="507" spans="1:7" x14ac:dyDescent="0.25">
      <c r="A507" s="118"/>
      <c r="B507" s="20" t="s">
        <v>15</v>
      </c>
      <c r="C507" s="21">
        <v>0.20995207085178436</v>
      </c>
      <c r="D507" s="21">
        <v>0.11067518871954518</v>
      </c>
      <c r="E507" s="22"/>
    </row>
    <row r="508" spans="1:7" ht="36" customHeight="1" x14ac:dyDescent="0.25">
      <c r="A508" s="90" t="s">
        <v>25</v>
      </c>
      <c r="B508" s="90"/>
      <c r="C508" s="90"/>
      <c r="D508" s="90"/>
      <c r="E508" s="90"/>
    </row>
    <row r="509" spans="1:7" x14ac:dyDescent="0.25">
      <c r="A509" s="5" t="s">
        <v>26</v>
      </c>
    </row>
    <row r="510" spans="1:7" x14ac:dyDescent="0.25">
      <c r="A510" s="5" t="s">
        <v>138</v>
      </c>
    </row>
    <row r="511" spans="1:7" x14ac:dyDescent="0.25">
      <c r="A511" s="5" t="s">
        <v>537</v>
      </c>
    </row>
    <row r="512" spans="1:7" x14ac:dyDescent="0.25">
      <c r="A512" s="5" t="s">
        <v>140</v>
      </c>
    </row>
    <row r="513" spans="1:6" ht="27" customHeight="1" x14ac:dyDescent="0.25">
      <c r="A513" s="113" t="s">
        <v>30</v>
      </c>
      <c r="B513" s="113"/>
      <c r="C513" s="113"/>
      <c r="D513" s="113"/>
      <c r="E513" s="113"/>
    </row>
    <row r="514" spans="1:6" x14ac:dyDescent="0.25">
      <c r="A514" s="91" t="s">
        <v>31</v>
      </c>
      <c r="B514" s="92"/>
      <c r="C514" s="92"/>
      <c r="D514" s="93"/>
      <c r="E514" s="28" t="b">
        <v>1</v>
      </c>
    </row>
    <row r="515" spans="1:6" x14ac:dyDescent="0.25">
      <c r="A515" s="94" t="s">
        <v>32</v>
      </c>
      <c r="B515" s="94"/>
      <c r="C515" s="94"/>
      <c r="D515" s="94"/>
      <c r="E515" s="94"/>
    </row>
    <row r="516" spans="1:6" x14ac:dyDescent="0.25">
      <c r="A516" s="29" t="s">
        <v>33</v>
      </c>
      <c r="B516" s="29" t="s">
        <v>34</v>
      </c>
      <c r="C516" s="29" t="s">
        <v>35</v>
      </c>
      <c r="D516" s="30" t="s">
        <v>0</v>
      </c>
      <c r="E516" s="30" t="s">
        <v>1</v>
      </c>
    </row>
    <row r="517" spans="1:6" x14ac:dyDescent="0.25">
      <c r="A517" s="31" t="s">
        <v>36</v>
      </c>
      <c r="B517" s="24">
        <v>43368</v>
      </c>
      <c r="C517" s="24">
        <v>45195</v>
      </c>
      <c r="D517" s="25">
        <v>0.1004917027957493</v>
      </c>
      <c r="E517" s="32">
        <v>3</v>
      </c>
      <c r="F517" s="34" t="s">
        <v>105</v>
      </c>
    </row>
    <row r="518" spans="1:6" x14ac:dyDescent="0.25">
      <c r="A518" s="31" t="s">
        <v>37</v>
      </c>
      <c r="B518" s="24">
        <v>43340</v>
      </c>
      <c r="C518" s="24">
        <v>45167</v>
      </c>
      <c r="D518" s="25">
        <v>0.10060528712539239</v>
      </c>
      <c r="E518" s="32">
        <v>3</v>
      </c>
    </row>
    <row r="519" spans="1:6" x14ac:dyDescent="0.25">
      <c r="A519" s="23" t="s">
        <v>38</v>
      </c>
      <c r="B519" s="24">
        <v>43305</v>
      </c>
      <c r="C519" s="24">
        <v>45132</v>
      </c>
      <c r="D519" s="25">
        <v>0.10066574852626831</v>
      </c>
      <c r="E519" s="32">
        <v>3</v>
      </c>
    </row>
    <row r="520" spans="1:6" x14ac:dyDescent="0.25">
      <c r="A520" s="23" t="s">
        <v>39</v>
      </c>
      <c r="B520" s="24">
        <v>43277</v>
      </c>
      <c r="C520" s="24">
        <v>45104</v>
      </c>
      <c r="D520" s="25">
        <v>0.10063457630886481</v>
      </c>
      <c r="E520" s="32">
        <v>3</v>
      </c>
    </row>
    <row r="521" spans="1:6" x14ac:dyDescent="0.25">
      <c r="A521" s="23" t="s">
        <v>40</v>
      </c>
      <c r="B521" s="24">
        <v>43249</v>
      </c>
      <c r="C521" s="24">
        <v>45076</v>
      </c>
      <c r="D521" s="25">
        <v>0.10064622932010041</v>
      </c>
      <c r="E521" s="32">
        <v>3</v>
      </c>
    </row>
    <row r="523" spans="1:6" x14ac:dyDescent="0.25">
      <c r="A523" s="102" t="s">
        <v>218</v>
      </c>
      <c r="B523" s="103"/>
      <c r="C523" s="103"/>
      <c r="D523" s="103"/>
      <c r="E523" s="103"/>
    </row>
    <row r="524" spans="1:6" x14ac:dyDescent="0.25">
      <c r="A524" s="1" t="s">
        <v>2</v>
      </c>
      <c r="B524" s="2"/>
      <c r="C524" s="107" t="s">
        <v>3</v>
      </c>
      <c r="D524" s="107" t="s">
        <v>4</v>
      </c>
      <c r="E524" s="107"/>
    </row>
    <row r="525" spans="1:6" x14ac:dyDescent="0.25">
      <c r="A525" s="3" t="s">
        <v>5</v>
      </c>
      <c r="B525" s="4"/>
      <c r="C525" s="108"/>
      <c r="D525" s="108"/>
      <c r="E525" s="108"/>
    </row>
    <row r="526" spans="1:6" x14ac:dyDescent="0.25">
      <c r="A526" s="6" t="s">
        <v>6</v>
      </c>
      <c r="B526" s="7"/>
      <c r="C526" s="109"/>
      <c r="D526" s="109"/>
      <c r="E526" s="109"/>
    </row>
    <row r="527" spans="1:6" x14ac:dyDescent="0.25">
      <c r="A527" s="121" t="s">
        <v>7</v>
      </c>
      <c r="B527" s="9" t="s">
        <v>8</v>
      </c>
      <c r="C527" s="10"/>
      <c r="D527" s="11"/>
      <c r="E527" s="11"/>
    </row>
    <row r="528" spans="1:6" x14ac:dyDescent="0.25">
      <c r="A528" s="122"/>
      <c r="B528" s="13" t="s">
        <v>9</v>
      </c>
      <c r="C528" s="14"/>
      <c r="D528" s="15"/>
      <c r="E528" s="15"/>
    </row>
    <row r="529" spans="1:7" x14ac:dyDescent="0.25">
      <c r="A529" s="117" t="s">
        <v>10</v>
      </c>
      <c r="B529" s="16" t="s">
        <v>11</v>
      </c>
      <c r="C529" s="17" t="s">
        <v>418</v>
      </c>
      <c r="D529" s="18" t="s">
        <v>380</v>
      </c>
      <c r="E529" s="17" t="s">
        <v>14</v>
      </c>
    </row>
    <row r="530" spans="1:7" x14ac:dyDescent="0.25">
      <c r="A530" s="118"/>
      <c r="B530" s="20" t="s">
        <v>15</v>
      </c>
      <c r="C530" s="21">
        <v>-0.70956746201662013</v>
      </c>
      <c r="D530" s="21">
        <v>-0.30571290494830139</v>
      </c>
      <c r="E530" s="22"/>
    </row>
    <row r="531" spans="1:7" x14ac:dyDescent="0.25">
      <c r="A531" s="117" t="s">
        <v>16</v>
      </c>
      <c r="B531" s="16" t="s">
        <v>11</v>
      </c>
      <c r="C531" s="17" t="s">
        <v>212</v>
      </c>
      <c r="D531" s="17" t="s">
        <v>67</v>
      </c>
      <c r="E531" s="17" t="s">
        <v>14</v>
      </c>
    </row>
    <row r="532" spans="1:7" x14ac:dyDescent="0.25">
      <c r="A532" s="118"/>
      <c r="B532" s="20" t="s">
        <v>15</v>
      </c>
      <c r="C532" s="21">
        <v>-0.26271415852244484</v>
      </c>
      <c r="D532" s="21">
        <v>-9.3293505898621731E-2</v>
      </c>
      <c r="E532" s="22"/>
    </row>
    <row r="533" spans="1:7" x14ac:dyDescent="0.25">
      <c r="A533" s="117" t="s">
        <v>19</v>
      </c>
      <c r="B533" s="16" t="s">
        <v>11</v>
      </c>
      <c r="C533" s="17" t="s">
        <v>68</v>
      </c>
      <c r="D533" s="17" t="s">
        <v>251</v>
      </c>
      <c r="E533" s="17" t="s">
        <v>14</v>
      </c>
    </row>
    <row r="534" spans="1:7" x14ac:dyDescent="0.25">
      <c r="A534" s="118"/>
      <c r="B534" s="20" t="s">
        <v>15</v>
      </c>
      <c r="C534" s="21">
        <v>-5.210857230731869E-2</v>
      </c>
      <c r="D534" s="21">
        <v>2.6759937259452915E-3</v>
      </c>
      <c r="E534" s="22"/>
      <c r="F534" s="34" t="s">
        <v>105</v>
      </c>
      <c r="G534" s="34" t="s">
        <v>105</v>
      </c>
    </row>
    <row r="535" spans="1:7" x14ac:dyDescent="0.25">
      <c r="A535" s="117" t="s">
        <v>22</v>
      </c>
      <c r="B535" s="16" t="s">
        <v>11</v>
      </c>
      <c r="C535" s="17" t="s">
        <v>215</v>
      </c>
      <c r="D535" s="17" t="s">
        <v>381</v>
      </c>
      <c r="E535" s="17" t="s">
        <v>14</v>
      </c>
    </row>
    <row r="536" spans="1:7" x14ac:dyDescent="0.25">
      <c r="A536" s="118"/>
      <c r="B536" s="20" t="s">
        <v>15</v>
      </c>
      <c r="C536" s="21">
        <v>0.33839617486338791</v>
      </c>
      <c r="D536" s="21">
        <v>9.7158471247186462E-2</v>
      </c>
      <c r="E536" s="22"/>
    </row>
    <row r="537" spans="1:7" ht="35.25" customHeight="1" x14ac:dyDescent="0.25">
      <c r="A537" s="90" t="s">
        <v>25</v>
      </c>
      <c r="B537" s="90"/>
      <c r="C537" s="90"/>
      <c r="D537" s="90"/>
      <c r="E537" s="90"/>
    </row>
    <row r="538" spans="1:7" x14ac:dyDescent="0.25">
      <c r="A538" s="5" t="s">
        <v>26</v>
      </c>
    </row>
    <row r="539" spans="1:7" x14ac:dyDescent="0.25">
      <c r="A539" s="5" t="s">
        <v>49</v>
      </c>
    </row>
    <row r="540" spans="1:7" x14ac:dyDescent="0.25">
      <c r="A540" s="5" t="s">
        <v>382</v>
      </c>
    </row>
    <row r="541" spans="1:7" x14ac:dyDescent="0.25">
      <c r="A541" s="5" t="s">
        <v>333</v>
      </c>
    </row>
    <row r="542" spans="1:7" ht="23.25" customHeight="1" x14ac:dyDescent="0.25">
      <c r="A542" s="113" t="s">
        <v>30</v>
      </c>
      <c r="B542" s="113"/>
      <c r="C542" s="113"/>
      <c r="D542" s="113"/>
      <c r="E542" s="113"/>
    </row>
    <row r="543" spans="1:7" x14ac:dyDescent="0.25">
      <c r="A543" s="91" t="s">
        <v>31</v>
      </c>
      <c r="B543" s="92"/>
      <c r="C543" s="92"/>
      <c r="D543" s="93"/>
      <c r="E543" s="28" t="b">
        <v>1</v>
      </c>
    </row>
    <row r="544" spans="1:7" x14ac:dyDescent="0.25">
      <c r="A544" s="94" t="s">
        <v>32</v>
      </c>
      <c r="B544" s="94"/>
      <c r="C544" s="94"/>
      <c r="D544" s="94"/>
      <c r="E544" s="94"/>
    </row>
    <row r="545" spans="1:6" x14ac:dyDescent="0.25">
      <c r="A545" s="29" t="s">
        <v>33</v>
      </c>
      <c r="B545" s="29" t="s">
        <v>34</v>
      </c>
      <c r="C545" s="29" t="s">
        <v>35</v>
      </c>
      <c r="D545" s="30" t="s">
        <v>0</v>
      </c>
      <c r="E545" s="30" t="s">
        <v>1</v>
      </c>
    </row>
    <row r="546" spans="1:6" x14ac:dyDescent="0.25">
      <c r="A546" s="31" t="s">
        <v>36</v>
      </c>
      <c r="B546" s="24">
        <v>43368</v>
      </c>
      <c r="C546" s="24">
        <v>45195</v>
      </c>
      <c r="D546" s="25">
        <v>0.12237104416259108</v>
      </c>
      <c r="E546" s="32">
        <v>4</v>
      </c>
      <c r="F546" s="34" t="s">
        <v>105</v>
      </c>
    </row>
    <row r="547" spans="1:6" x14ac:dyDescent="0.25">
      <c r="A547" s="31" t="s">
        <v>37</v>
      </c>
      <c r="B547" s="24">
        <v>43340</v>
      </c>
      <c r="C547" s="24">
        <v>45167</v>
      </c>
      <c r="D547" s="25">
        <v>0.12239633391896317</v>
      </c>
      <c r="E547" s="32">
        <v>4</v>
      </c>
    </row>
    <row r="548" spans="1:6" x14ac:dyDescent="0.25">
      <c r="A548" s="23" t="s">
        <v>38</v>
      </c>
      <c r="B548" s="24">
        <v>43305</v>
      </c>
      <c r="C548" s="24">
        <v>45132</v>
      </c>
      <c r="D548" s="25">
        <v>0.1224062506989937</v>
      </c>
      <c r="E548" s="32">
        <v>4</v>
      </c>
    </row>
    <row r="549" spans="1:6" x14ac:dyDescent="0.25">
      <c r="A549" s="23" t="s">
        <v>39</v>
      </c>
      <c r="B549" s="24">
        <v>43277</v>
      </c>
      <c r="C549" s="24">
        <v>45104</v>
      </c>
      <c r="D549" s="25">
        <v>0.12227423822378292</v>
      </c>
      <c r="E549" s="32">
        <v>4</v>
      </c>
    </row>
    <row r="550" spans="1:6" x14ac:dyDescent="0.25">
      <c r="A550" s="23" t="s">
        <v>40</v>
      </c>
      <c r="B550" s="24">
        <v>43270</v>
      </c>
      <c r="C550" s="24">
        <v>45076</v>
      </c>
      <c r="D550" s="25">
        <v>0.12290175071304917</v>
      </c>
      <c r="E550" s="32">
        <v>4</v>
      </c>
    </row>
    <row r="552" spans="1:6" x14ac:dyDescent="0.25">
      <c r="A552" s="102" t="s">
        <v>226</v>
      </c>
      <c r="B552" s="103"/>
      <c r="C552" s="103"/>
      <c r="D552" s="103"/>
      <c r="E552" s="103"/>
    </row>
    <row r="553" spans="1:6" x14ac:dyDescent="0.25">
      <c r="A553" s="1" t="s">
        <v>2</v>
      </c>
      <c r="B553" s="2"/>
      <c r="C553" s="107" t="s">
        <v>3</v>
      </c>
      <c r="D553" s="107" t="s">
        <v>4</v>
      </c>
      <c r="E553" s="107"/>
    </row>
    <row r="554" spans="1:6" x14ac:dyDescent="0.25">
      <c r="A554" s="3" t="s">
        <v>5</v>
      </c>
      <c r="B554" s="4"/>
      <c r="C554" s="108"/>
      <c r="D554" s="108"/>
      <c r="E554" s="108"/>
    </row>
    <row r="555" spans="1:6" x14ac:dyDescent="0.25">
      <c r="A555" s="6" t="s">
        <v>6</v>
      </c>
      <c r="B555" s="7"/>
      <c r="C555" s="109"/>
      <c r="D555" s="109"/>
      <c r="E555" s="109"/>
    </row>
    <row r="556" spans="1:6" x14ac:dyDescent="0.25">
      <c r="A556" s="121" t="s">
        <v>7</v>
      </c>
      <c r="B556" s="9" t="s">
        <v>8</v>
      </c>
      <c r="C556" s="10"/>
      <c r="D556" s="11"/>
      <c r="E556" s="11"/>
    </row>
    <row r="557" spans="1:6" x14ac:dyDescent="0.25">
      <c r="A557" s="122"/>
      <c r="B557" s="13" t="s">
        <v>9</v>
      </c>
      <c r="C557" s="14"/>
      <c r="D557" s="15"/>
      <c r="E557" s="15"/>
    </row>
    <row r="558" spans="1:6" x14ac:dyDescent="0.25">
      <c r="A558" s="117" t="s">
        <v>10</v>
      </c>
      <c r="B558" s="16" t="s">
        <v>11</v>
      </c>
      <c r="C558" s="17" t="s">
        <v>448</v>
      </c>
      <c r="D558" s="18" t="s">
        <v>383</v>
      </c>
      <c r="E558" s="17" t="s">
        <v>14</v>
      </c>
    </row>
    <row r="559" spans="1:6" x14ac:dyDescent="0.25">
      <c r="A559" s="118"/>
      <c r="B559" s="20" t="s">
        <v>15</v>
      </c>
      <c r="C559" s="21">
        <v>-0.67617594814359494</v>
      </c>
      <c r="D559" s="21">
        <v>-0.27711292981157531</v>
      </c>
      <c r="E559" s="22"/>
    </row>
    <row r="560" spans="1:6" x14ac:dyDescent="0.25">
      <c r="A560" s="117" t="s">
        <v>16</v>
      </c>
      <c r="B560" s="16" t="s">
        <v>11</v>
      </c>
      <c r="C560" s="17" t="s">
        <v>220</v>
      </c>
      <c r="D560" s="17" t="s">
        <v>221</v>
      </c>
      <c r="E560" s="17" t="s">
        <v>14</v>
      </c>
    </row>
    <row r="561" spans="1:7" x14ac:dyDescent="0.25">
      <c r="A561" s="118"/>
      <c r="B561" s="20" t="s">
        <v>15</v>
      </c>
      <c r="C561" s="21">
        <v>-0.23958107328332368</v>
      </c>
      <c r="D561" s="21">
        <v>-8.0824743882405459E-2</v>
      </c>
      <c r="E561" s="22"/>
    </row>
    <row r="562" spans="1:7" x14ac:dyDescent="0.25">
      <c r="A562" s="117" t="s">
        <v>19</v>
      </c>
      <c r="B562" s="16" t="s">
        <v>11</v>
      </c>
      <c r="C562" s="17" t="s">
        <v>56</v>
      </c>
      <c r="D562" s="17" t="s">
        <v>81</v>
      </c>
      <c r="E562" s="17" t="s">
        <v>14</v>
      </c>
    </row>
    <row r="563" spans="1:7" x14ac:dyDescent="0.25">
      <c r="A563" s="118"/>
      <c r="B563" s="20" t="s">
        <v>15</v>
      </c>
      <c r="C563" s="21">
        <v>-5.59393348407764E-2</v>
      </c>
      <c r="D563" s="21">
        <v>-1.3822748935404805E-3</v>
      </c>
      <c r="E563" s="22"/>
      <c r="F563" s="34" t="s">
        <v>105</v>
      </c>
      <c r="G563" s="34" t="s">
        <v>105</v>
      </c>
    </row>
    <row r="564" spans="1:7" x14ac:dyDescent="0.25">
      <c r="A564" s="117" t="s">
        <v>22</v>
      </c>
      <c r="B564" s="16" t="s">
        <v>11</v>
      </c>
      <c r="C564" s="17" t="s">
        <v>224</v>
      </c>
      <c r="D564" s="17" t="s">
        <v>384</v>
      </c>
      <c r="E564" s="17" t="s">
        <v>14</v>
      </c>
    </row>
    <row r="565" spans="1:7" x14ac:dyDescent="0.25">
      <c r="A565" s="118"/>
      <c r="B565" s="20" t="s">
        <v>15</v>
      </c>
      <c r="C565" s="21">
        <v>0.23331363872982802</v>
      </c>
      <c r="D565" s="21">
        <v>7.3007586560153381E-2</v>
      </c>
      <c r="E565" s="22"/>
    </row>
    <row r="566" spans="1:7" ht="36" customHeight="1" x14ac:dyDescent="0.25">
      <c r="A566" s="90" t="s">
        <v>25</v>
      </c>
      <c r="B566" s="90"/>
      <c r="C566" s="90"/>
      <c r="D566" s="90"/>
      <c r="E566" s="90"/>
    </row>
    <row r="567" spans="1:7" x14ac:dyDescent="0.25">
      <c r="A567" s="5" t="s">
        <v>26</v>
      </c>
    </row>
    <row r="568" spans="1:7" x14ac:dyDescent="0.25">
      <c r="A568" s="5" t="s">
        <v>49</v>
      </c>
    </row>
    <row r="569" spans="1:7" x14ac:dyDescent="0.25">
      <c r="A569" s="5" t="s">
        <v>385</v>
      </c>
    </row>
    <row r="570" spans="1:7" x14ac:dyDescent="0.25">
      <c r="A570" s="5" t="s">
        <v>333</v>
      </c>
    </row>
    <row r="571" spans="1:7" ht="27.75" customHeight="1" x14ac:dyDescent="0.25">
      <c r="A571" s="113" t="s">
        <v>30</v>
      </c>
      <c r="B571" s="113"/>
      <c r="C571" s="113"/>
      <c r="D571" s="113"/>
      <c r="E571" s="113"/>
    </row>
    <row r="572" spans="1:7" x14ac:dyDescent="0.25">
      <c r="A572" s="91" t="s">
        <v>31</v>
      </c>
      <c r="B572" s="92"/>
      <c r="C572" s="92"/>
      <c r="D572" s="93"/>
      <c r="E572" s="28" t="b">
        <v>1</v>
      </c>
    </row>
    <row r="573" spans="1:7" x14ac:dyDescent="0.25">
      <c r="A573" s="94" t="s">
        <v>32</v>
      </c>
      <c r="B573" s="94"/>
      <c r="C573" s="94"/>
      <c r="D573" s="94"/>
      <c r="E573" s="94"/>
    </row>
    <row r="574" spans="1:7" x14ac:dyDescent="0.25">
      <c r="A574" s="29" t="s">
        <v>33</v>
      </c>
      <c r="B574" s="29" t="s">
        <v>34</v>
      </c>
      <c r="C574" s="29" t="s">
        <v>35</v>
      </c>
      <c r="D574" s="30" t="s">
        <v>0</v>
      </c>
      <c r="E574" s="30" t="s">
        <v>1</v>
      </c>
    </row>
    <row r="575" spans="1:7" x14ac:dyDescent="0.25">
      <c r="A575" s="31" t="s">
        <v>36</v>
      </c>
      <c r="B575" s="24">
        <v>43368</v>
      </c>
      <c r="C575" s="24">
        <v>45195</v>
      </c>
      <c r="D575" s="25">
        <v>0.10107431627027054</v>
      </c>
      <c r="E575" s="32">
        <v>3</v>
      </c>
      <c r="F575" s="34" t="s">
        <v>105</v>
      </c>
    </row>
    <row r="576" spans="1:7" x14ac:dyDescent="0.25">
      <c r="A576" s="31" t="s">
        <v>37</v>
      </c>
      <c r="B576" s="24">
        <v>43340</v>
      </c>
      <c r="C576" s="24">
        <v>45167</v>
      </c>
      <c r="D576" s="25">
        <v>0.10121809774028885</v>
      </c>
      <c r="E576" s="32">
        <v>3</v>
      </c>
    </row>
    <row r="577" spans="1:5" x14ac:dyDescent="0.25">
      <c r="A577" s="23" t="s">
        <v>38</v>
      </c>
      <c r="B577" s="24">
        <v>43305</v>
      </c>
      <c r="C577" s="24">
        <v>45132</v>
      </c>
      <c r="D577" s="25">
        <v>0.10132423463217109</v>
      </c>
      <c r="E577" s="32">
        <v>3</v>
      </c>
    </row>
    <row r="578" spans="1:5" x14ac:dyDescent="0.25">
      <c r="A578" s="23" t="s">
        <v>39</v>
      </c>
      <c r="B578" s="24">
        <v>43277</v>
      </c>
      <c r="C578" s="24">
        <v>45104</v>
      </c>
      <c r="D578" s="25">
        <v>0.10125705850570597</v>
      </c>
      <c r="E578" s="32">
        <v>3</v>
      </c>
    </row>
    <row r="579" spans="1:5" x14ac:dyDescent="0.25">
      <c r="A579" s="23" t="s">
        <v>40</v>
      </c>
      <c r="B579" s="24">
        <v>43270</v>
      </c>
      <c r="C579" s="24">
        <v>45076</v>
      </c>
      <c r="D579" s="25">
        <v>0.10179026995965161</v>
      </c>
      <c r="E579" s="32">
        <v>3</v>
      </c>
    </row>
  </sheetData>
  <mergeCells count="253">
    <mergeCell ref="A1:E1"/>
    <mergeCell ref="C2:C4"/>
    <mergeCell ref="D2:D4"/>
    <mergeCell ref="E2:E4"/>
    <mergeCell ref="A21:D21"/>
    <mergeCell ref="A22:E22"/>
    <mergeCell ref="A20:E20"/>
    <mergeCell ref="A15:E15"/>
    <mergeCell ref="A5:A6"/>
    <mergeCell ref="A7:A8"/>
    <mergeCell ref="A9:A10"/>
    <mergeCell ref="A11:A12"/>
    <mergeCell ref="A13:A14"/>
    <mergeCell ref="A108:D108"/>
    <mergeCell ref="A109:E109"/>
    <mergeCell ref="A102:E102"/>
    <mergeCell ref="A107:E107"/>
    <mergeCell ref="A100:A101"/>
    <mergeCell ref="A59:E59"/>
    <mergeCell ref="C60:C62"/>
    <mergeCell ref="D60:D62"/>
    <mergeCell ref="E60:E62"/>
    <mergeCell ref="A79:D79"/>
    <mergeCell ref="A80:E80"/>
    <mergeCell ref="A73:E73"/>
    <mergeCell ref="A63:A64"/>
    <mergeCell ref="A65:A66"/>
    <mergeCell ref="A67:A68"/>
    <mergeCell ref="A69:A70"/>
    <mergeCell ref="A71:A72"/>
    <mergeCell ref="A92:A93"/>
    <mergeCell ref="A94:A95"/>
    <mergeCell ref="A96:A97"/>
    <mergeCell ref="A98:A99"/>
    <mergeCell ref="A88:E88"/>
    <mergeCell ref="C89:C91"/>
    <mergeCell ref="D89:D91"/>
    <mergeCell ref="A117:E117"/>
    <mergeCell ref="C118:C120"/>
    <mergeCell ref="D118:D120"/>
    <mergeCell ref="E118:E120"/>
    <mergeCell ref="A137:D137"/>
    <mergeCell ref="A138:E138"/>
    <mergeCell ref="A131:E131"/>
    <mergeCell ref="A121:A122"/>
    <mergeCell ref="A123:A124"/>
    <mergeCell ref="A125:A126"/>
    <mergeCell ref="A127:A128"/>
    <mergeCell ref="A129:A130"/>
    <mergeCell ref="A224:D224"/>
    <mergeCell ref="A225:E225"/>
    <mergeCell ref="A218:E218"/>
    <mergeCell ref="A214:A215"/>
    <mergeCell ref="A216:A217"/>
    <mergeCell ref="A175:E175"/>
    <mergeCell ref="C176:C178"/>
    <mergeCell ref="D176:D178"/>
    <mergeCell ref="E176:E178"/>
    <mergeCell ref="A195:D195"/>
    <mergeCell ref="A196:E196"/>
    <mergeCell ref="A189:E189"/>
    <mergeCell ref="A194:E194"/>
    <mergeCell ref="A179:A180"/>
    <mergeCell ref="A181:A182"/>
    <mergeCell ref="A183:A184"/>
    <mergeCell ref="A185:A186"/>
    <mergeCell ref="A187:A188"/>
    <mergeCell ref="A208:A209"/>
    <mergeCell ref="A210:A211"/>
    <mergeCell ref="A212:A213"/>
    <mergeCell ref="A204:E204"/>
    <mergeCell ref="C205:C207"/>
    <mergeCell ref="D205:D207"/>
    <mergeCell ref="A301:A302"/>
    <mergeCell ref="A303:A304"/>
    <mergeCell ref="A233:E233"/>
    <mergeCell ref="C234:C236"/>
    <mergeCell ref="D234:D236"/>
    <mergeCell ref="E234:E236"/>
    <mergeCell ref="A253:D253"/>
    <mergeCell ref="A254:E254"/>
    <mergeCell ref="A247:E247"/>
    <mergeCell ref="A252:E252"/>
    <mergeCell ref="A237:A238"/>
    <mergeCell ref="A239:A240"/>
    <mergeCell ref="A297:A298"/>
    <mergeCell ref="A299:A300"/>
    <mergeCell ref="A262:E262"/>
    <mergeCell ref="C263:C265"/>
    <mergeCell ref="D263:D265"/>
    <mergeCell ref="E263:E265"/>
    <mergeCell ref="A282:D282"/>
    <mergeCell ref="A283:E283"/>
    <mergeCell ref="A276:E276"/>
    <mergeCell ref="A281:E281"/>
    <mergeCell ref="A272:A273"/>
    <mergeCell ref="A274:A275"/>
    <mergeCell ref="A369:D369"/>
    <mergeCell ref="A370:E370"/>
    <mergeCell ref="A363:E363"/>
    <mergeCell ref="A368:E368"/>
    <mergeCell ref="A359:A360"/>
    <mergeCell ref="A361:A362"/>
    <mergeCell ref="A330:A331"/>
    <mergeCell ref="A332:A333"/>
    <mergeCell ref="A334:E334"/>
    <mergeCell ref="A339:E339"/>
    <mergeCell ref="A340:D340"/>
    <mergeCell ref="A341:E341"/>
    <mergeCell ref="A486:E486"/>
    <mergeCell ref="A479:E479"/>
    <mergeCell ref="A484:E484"/>
    <mergeCell ref="A477:A478"/>
    <mergeCell ref="A436:E436"/>
    <mergeCell ref="C437:C439"/>
    <mergeCell ref="D437:D439"/>
    <mergeCell ref="E437:E439"/>
    <mergeCell ref="A456:D456"/>
    <mergeCell ref="A457:E457"/>
    <mergeCell ref="A450:E450"/>
    <mergeCell ref="A440:A441"/>
    <mergeCell ref="A442:A443"/>
    <mergeCell ref="A444:A445"/>
    <mergeCell ref="A446:A447"/>
    <mergeCell ref="A448:A449"/>
    <mergeCell ref="A469:A470"/>
    <mergeCell ref="A471:A472"/>
    <mergeCell ref="A473:A474"/>
    <mergeCell ref="A475:A476"/>
    <mergeCell ref="A572:D572"/>
    <mergeCell ref="A573:E573"/>
    <mergeCell ref="A566:E566"/>
    <mergeCell ref="A571:E571"/>
    <mergeCell ref="A556:A557"/>
    <mergeCell ref="A558:A559"/>
    <mergeCell ref="A523:E523"/>
    <mergeCell ref="C524:C526"/>
    <mergeCell ref="D524:D526"/>
    <mergeCell ref="E524:E526"/>
    <mergeCell ref="A543:D543"/>
    <mergeCell ref="A544:E544"/>
    <mergeCell ref="A537:E537"/>
    <mergeCell ref="A542:E542"/>
    <mergeCell ref="A533:A534"/>
    <mergeCell ref="A535:A536"/>
    <mergeCell ref="A560:A561"/>
    <mergeCell ref="A562:A563"/>
    <mergeCell ref="A564:A565"/>
    <mergeCell ref="A527:A528"/>
    <mergeCell ref="A529:A530"/>
    <mergeCell ref="A531:A532"/>
    <mergeCell ref="A552:E552"/>
    <mergeCell ref="C553:C555"/>
    <mergeCell ref="E89:E91"/>
    <mergeCell ref="A30:E30"/>
    <mergeCell ref="C31:C33"/>
    <mergeCell ref="D31:D33"/>
    <mergeCell ref="E31:E33"/>
    <mergeCell ref="A50:D50"/>
    <mergeCell ref="A51:E51"/>
    <mergeCell ref="A49:D49"/>
    <mergeCell ref="A44:E44"/>
    <mergeCell ref="A40:A41"/>
    <mergeCell ref="A42:A43"/>
    <mergeCell ref="A34:A35"/>
    <mergeCell ref="A36:A37"/>
    <mergeCell ref="A38:A39"/>
    <mergeCell ref="E205:E207"/>
    <mergeCell ref="A146:E146"/>
    <mergeCell ref="C147:C149"/>
    <mergeCell ref="D147:D149"/>
    <mergeCell ref="E147:E149"/>
    <mergeCell ref="A166:D166"/>
    <mergeCell ref="A167:E167"/>
    <mergeCell ref="A160:E160"/>
    <mergeCell ref="A165:E165"/>
    <mergeCell ref="A158:A159"/>
    <mergeCell ref="A150:A151"/>
    <mergeCell ref="A152:A153"/>
    <mergeCell ref="A154:A155"/>
    <mergeCell ref="A156:A157"/>
    <mergeCell ref="A241:A242"/>
    <mergeCell ref="A243:A244"/>
    <mergeCell ref="A245:A246"/>
    <mergeCell ref="A266:A267"/>
    <mergeCell ref="A268:A269"/>
    <mergeCell ref="A270:A271"/>
    <mergeCell ref="A349:E349"/>
    <mergeCell ref="C350:C352"/>
    <mergeCell ref="D350:D352"/>
    <mergeCell ref="E350:E352"/>
    <mergeCell ref="A320:E320"/>
    <mergeCell ref="C321:C323"/>
    <mergeCell ref="D321:D323"/>
    <mergeCell ref="E321:E323"/>
    <mergeCell ref="A326:A327"/>
    <mergeCell ref="A328:A329"/>
    <mergeCell ref="A291:E291"/>
    <mergeCell ref="C292:C294"/>
    <mergeCell ref="D292:D294"/>
    <mergeCell ref="E292:E294"/>
    <mergeCell ref="A311:D311"/>
    <mergeCell ref="A312:E312"/>
    <mergeCell ref="A305:E305"/>
    <mergeCell ref="A295:A296"/>
    <mergeCell ref="A407:E407"/>
    <mergeCell ref="C408:C410"/>
    <mergeCell ref="D408:D410"/>
    <mergeCell ref="E408:E410"/>
    <mergeCell ref="A427:D427"/>
    <mergeCell ref="A428:E428"/>
    <mergeCell ref="A421:E421"/>
    <mergeCell ref="A419:A420"/>
    <mergeCell ref="A324:A325"/>
    <mergeCell ref="A353:A354"/>
    <mergeCell ref="A355:A356"/>
    <mergeCell ref="A357:A358"/>
    <mergeCell ref="A378:E378"/>
    <mergeCell ref="C379:C381"/>
    <mergeCell ref="D379:D381"/>
    <mergeCell ref="E379:E381"/>
    <mergeCell ref="A398:D398"/>
    <mergeCell ref="A399:E399"/>
    <mergeCell ref="A392:E392"/>
    <mergeCell ref="A382:A383"/>
    <mergeCell ref="A384:A385"/>
    <mergeCell ref="A386:A387"/>
    <mergeCell ref="A388:A389"/>
    <mergeCell ref="A390:A391"/>
    <mergeCell ref="D553:D555"/>
    <mergeCell ref="E553:E555"/>
    <mergeCell ref="A411:A412"/>
    <mergeCell ref="A413:A414"/>
    <mergeCell ref="A415:A416"/>
    <mergeCell ref="A417:A418"/>
    <mergeCell ref="A465:E465"/>
    <mergeCell ref="C466:C468"/>
    <mergeCell ref="D466:D468"/>
    <mergeCell ref="E466:E468"/>
    <mergeCell ref="A494:E494"/>
    <mergeCell ref="C495:C497"/>
    <mergeCell ref="D495:D497"/>
    <mergeCell ref="E495:E497"/>
    <mergeCell ref="A514:D514"/>
    <mergeCell ref="A515:E515"/>
    <mergeCell ref="A508:E508"/>
    <mergeCell ref="A513:E513"/>
    <mergeCell ref="A498:A499"/>
    <mergeCell ref="A500:A501"/>
    <mergeCell ref="A502:A503"/>
    <mergeCell ref="A504:A505"/>
    <mergeCell ref="A506:A507"/>
    <mergeCell ref="A485:D48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88B95-01D8-429F-BB31-EFCEA06C75AD}">
  <dimension ref="A1:E579"/>
  <sheetViews>
    <sheetView workbookViewId="0">
      <selection activeCell="I571" sqref="I571"/>
    </sheetView>
  </sheetViews>
  <sheetFormatPr baseColWidth="10" defaultRowHeight="15" x14ac:dyDescent="0.25"/>
  <cols>
    <col min="1" max="1" width="21.42578125" customWidth="1"/>
    <col min="2" max="2" width="49.85546875" customWidth="1"/>
  </cols>
  <sheetData>
    <row r="1" spans="1:5" x14ac:dyDescent="0.25">
      <c r="A1" s="102" t="s">
        <v>61</v>
      </c>
      <c r="B1" s="103"/>
      <c r="C1" s="103"/>
      <c r="D1" s="103"/>
      <c r="E1" s="103"/>
    </row>
    <row r="2" spans="1:5" x14ac:dyDescent="0.25">
      <c r="A2" s="1" t="s">
        <v>2</v>
      </c>
      <c r="B2" s="2"/>
      <c r="C2" s="107" t="s">
        <v>3</v>
      </c>
      <c r="D2" s="107" t="s">
        <v>4</v>
      </c>
      <c r="E2" s="107"/>
    </row>
    <row r="3" spans="1:5" x14ac:dyDescent="0.25">
      <c r="A3" s="3" t="s">
        <v>5</v>
      </c>
      <c r="B3" s="4"/>
      <c r="C3" s="108"/>
      <c r="D3" s="108"/>
      <c r="E3" s="108"/>
    </row>
    <row r="4" spans="1:5" x14ac:dyDescent="0.25">
      <c r="A4" s="6" t="s">
        <v>6</v>
      </c>
      <c r="B4" s="7"/>
      <c r="C4" s="109"/>
      <c r="D4" s="109"/>
      <c r="E4" s="109"/>
    </row>
    <row r="5" spans="1:5" x14ac:dyDescent="0.25">
      <c r="A5" s="8" t="s">
        <v>7</v>
      </c>
      <c r="B5" s="9" t="s">
        <v>8</v>
      </c>
      <c r="C5" s="10"/>
      <c r="D5" s="11"/>
      <c r="E5" s="11"/>
    </row>
    <row r="6" spans="1:5" x14ac:dyDescent="0.25">
      <c r="A6" s="12"/>
      <c r="B6" s="13" t="s">
        <v>9</v>
      </c>
      <c r="C6" s="14"/>
      <c r="D6" s="15"/>
      <c r="E6" s="15"/>
    </row>
    <row r="7" spans="1:5" x14ac:dyDescent="0.25">
      <c r="A7" s="8" t="s">
        <v>10</v>
      </c>
      <c r="B7" s="16" t="s">
        <v>11</v>
      </c>
      <c r="C7" s="17" t="s">
        <v>414</v>
      </c>
      <c r="D7" s="18" t="s">
        <v>13</v>
      </c>
      <c r="E7" s="17" t="s">
        <v>14</v>
      </c>
    </row>
    <row r="8" spans="1:5" x14ac:dyDescent="0.25">
      <c r="A8" s="19"/>
      <c r="B8" s="20" t="s">
        <v>15</v>
      </c>
      <c r="C8" s="21">
        <v>-0.48739035371906325</v>
      </c>
      <c r="D8" s="21">
        <v>-0.18207947312580119</v>
      </c>
      <c r="E8" s="22"/>
    </row>
    <row r="9" spans="1:5" x14ac:dyDescent="0.25">
      <c r="A9" s="8" t="s">
        <v>16</v>
      </c>
      <c r="B9" s="16" t="s">
        <v>11</v>
      </c>
      <c r="C9" s="17" t="s">
        <v>17</v>
      </c>
      <c r="D9" s="17" t="s">
        <v>293</v>
      </c>
      <c r="E9" s="17" t="s">
        <v>14</v>
      </c>
    </row>
    <row r="10" spans="1:5" x14ac:dyDescent="0.25">
      <c r="A10" s="19"/>
      <c r="B10" s="20" t="s">
        <v>15</v>
      </c>
      <c r="C10" s="21">
        <v>-0.17081007141479332</v>
      </c>
      <c r="D10" s="21">
        <v>-5.1260078323270286E-2</v>
      </c>
      <c r="E10" s="22"/>
    </row>
    <row r="11" spans="1:5" x14ac:dyDescent="0.25">
      <c r="A11" s="8" t="s">
        <v>19</v>
      </c>
      <c r="B11" s="16" t="s">
        <v>11</v>
      </c>
      <c r="C11" s="17" t="s">
        <v>268</v>
      </c>
      <c r="D11" s="17" t="s">
        <v>243</v>
      </c>
      <c r="E11" s="17" t="s">
        <v>14</v>
      </c>
    </row>
    <row r="12" spans="1:5" x14ac:dyDescent="0.25">
      <c r="A12" s="19"/>
      <c r="B12" s="20" t="s">
        <v>15</v>
      </c>
      <c r="C12" s="21">
        <v>-5.0857849034475322E-2</v>
      </c>
      <c r="D12" s="21">
        <v>2.9648464487803672E-3</v>
      </c>
      <c r="E12" s="22"/>
    </row>
    <row r="13" spans="1:5" x14ac:dyDescent="0.25">
      <c r="A13" s="8" t="s">
        <v>22</v>
      </c>
      <c r="B13" s="16" t="s">
        <v>11</v>
      </c>
      <c r="C13" s="17" t="s">
        <v>23</v>
      </c>
      <c r="D13" s="17" t="s">
        <v>24</v>
      </c>
      <c r="E13" s="17" t="s">
        <v>14</v>
      </c>
    </row>
    <row r="14" spans="1:5" x14ac:dyDescent="0.25">
      <c r="A14" s="19"/>
      <c r="B14" s="20" t="s">
        <v>15</v>
      </c>
      <c r="C14" s="21">
        <v>0.11098701768095109</v>
      </c>
      <c r="D14" s="21">
        <v>3.3841123997990996E-2</v>
      </c>
      <c r="E14" s="22"/>
    </row>
    <row r="15" spans="1:5" ht="37.5" customHeight="1" x14ac:dyDescent="0.25">
      <c r="A15" s="90" t="s">
        <v>25</v>
      </c>
      <c r="B15" s="90"/>
      <c r="C15" s="90"/>
      <c r="D15" s="90"/>
      <c r="E15" s="90"/>
    </row>
    <row r="16" spans="1:5" x14ac:dyDescent="0.25">
      <c r="A16" s="5" t="s">
        <v>26</v>
      </c>
    </row>
    <row r="17" spans="1:5" x14ac:dyDescent="0.25">
      <c r="A17" s="5" t="s">
        <v>538</v>
      </c>
    </row>
    <row r="18" spans="1:5" x14ac:dyDescent="0.25">
      <c r="A18" s="5" t="s">
        <v>539</v>
      </c>
    </row>
    <row r="19" spans="1:5" x14ac:dyDescent="0.25">
      <c r="A19" s="5" t="s">
        <v>29</v>
      </c>
    </row>
    <row r="20" spans="1:5" ht="25.5" customHeight="1" x14ac:dyDescent="0.25">
      <c r="A20" s="112" t="s">
        <v>30</v>
      </c>
      <c r="B20" s="112"/>
      <c r="C20" s="112"/>
      <c r="D20" s="112"/>
      <c r="E20" s="112"/>
    </row>
    <row r="21" spans="1:5" x14ac:dyDescent="0.25">
      <c r="A21" s="124" t="s">
        <v>31</v>
      </c>
      <c r="B21" s="124"/>
      <c r="C21" s="124"/>
      <c r="D21" s="124"/>
      <c r="E21" s="32"/>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24">
        <v>43767</v>
      </c>
      <c r="C24" s="24">
        <v>45230</v>
      </c>
      <c r="D24" s="25">
        <v>7.4637173533426984E-2</v>
      </c>
      <c r="E24" s="32">
        <v>3</v>
      </c>
    </row>
    <row r="25" spans="1:5" x14ac:dyDescent="0.25">
      <c r="A25" s="31" t="s">
        <v>37</v>
      </c>
      <c r="B25" s="24">
        <v>43732</v>
      </c>
      <c r="C25" s="24">
        <v>45195</v>
      </c>
      <c r="D25" s="25">
        <v>7.5046056234134878E-2</v>
      </c>
      <c r="E25" s="32">
        <v>3</v>
      </c>
    </row>
    <row r="26" spans="1:5" x14ac:dyDescent="0.25">
      <c r="A26" s="23" t="s">
        <v>38</v>
      </c>
      <c r="B26" s="24">
        <v>43704</v>
      </c>
      <c r="C26" s="24">
        <v>45167</v>
      </c>
      <c r="D26" s="25">
        <v>7.5097907716029533E-2</v>
      </c>
      <c r="E26" s="32">
        <v>3</v>
      </c>
    </row>
    <row r="27" spans="1:5" x14ac:dyDescent="0.25">
      <c r="A27" s="23" t="s">
        <v>39</v>
      </c>
      <c r="B27" s="24">
        <v>43669</v>
      </c>
      <c r="C27" s="24">
        <v>45132</v>
      </c>
      <c r="D27" s="25">
        <v>7.5638144053747303E-2</v>
      </c>
      <c r="E27" s="32">
        <v>3</v>
      </c>
    </row>
    <row r="28" spans="1:5" x14ac:dyDescent="0.25">
      <c r="A28" s="23" t="s">
        <v>40</v>
      </c>
      <c r="B28" s="24">
        <v>43641</v>
      </c>
      <c r="C28" s="24">
        <v>45104</v>
      </c>
      <c r="D28" s="25">
        <v>7.5509325736707281E-2</v>
      </c>
      <c r="E28" s="32">
        <v>3</v>
      </c>
    </row>
    <row r="30" spans="1:5" x14ac:dyDescent="0.25">
      <c r="A30" s="102" t="s">
        <v>62</v>
      </c>
      <c r="B30" s="103"/>
      <c r="C30" s="103"/>
      <c r="D30" s="103"/>
      <c r="E30" s="103"/>
    </row>
    <row r="31" spans="1:5" x14ac:dyDescent="0.25">
      <c r="A31" s="1" t="s">
        <v>2</v>
      </c>
      <c r="B31" s="2"/>
      <c r="C31" s="107" t="s">
        <v>3</v>
      </c>
      <c r="D31" s="107" t="s">
        <v>4</v>
      </c>
      <c r="E31" s="107"/>
    </row>
    <row r="32" spans="1:5" x14ac:dyDescent="0.25">
      <c r="A32" s="3" t="s">
        <v>5</v>
      </c>
      <c r="B32" s="4"/>
      <c r="C32" s="108"/>
      <c r="D32" s="108"/>
      <c r="E32" s="108"/>
    </row>
    <row r="33" spans="1:5" x14ac:dyDescent="0.25">
      <c r="A33" s="6" t="s">
        <v>6</v>
      </c>
      <c r="B33" s="7"/>
      <c r="C33" s="109"/>
      <c r="D33" s="109"/>
      <c r="E33" s="109"/>
    </row>
    <row r="34" spans="1:5" x14ac:dyDescent="0.25">
      <c r="A34" s="8" t="s">
        <v>7</v>
      </c>
      <c r="B34" s="9" t="s">
        <v>8</v>
      </c>
      <c r="C34" s="10"/>
      <c r="D34" s="11"/>
      <c r="E34" s="11"/>
    </row>
    <row r="35" spans="1:5" x14ac:dyDescent="0.25">
      <c r="A35" s="12"/>
      <c r="B35" s="13" t="s">
        <v>9</v>
      </c>
      <c r="C35" s="14"/>
      <c r="D35" s="15"/>
      <c r="E35" s="15"/>
    </row>
    <row r="36" spans="1:5" x14ac:dyDescent="0.25">
      <c r="A36" s="8" t="s">
        <v>10</v>
      </c>
      <c r="B36" s="16" t="s">
        <v>11</v>
      </c>
      <c r="C36" s="17" t="s">
        <v>173</v>
      </c>
      <c r="D36" s="18" t="s">
        <v>319</v>
      </c>
      <c r="E36" s="17" t="s">
        <v>14</v>
      </c>
    </row>
    <row r="37" spans="1:5" x14ac:dyDescent="0.25">
      <c r="A37" s="19"/>
      <c r="B37" s="20" t="s">
        <v>15</v>
      </c>
      <c r="C37" s="21">
        <v>-0.70875774220771115</v>
      </c>
      <c r="D37" s="21">
        <v>-0.3039436408348023</v>
      </c>
      <c r="E37" s="22"/>
    </row>
    <row r="38" spans="1:5" x14ac:dyDescent="0.25">
      <c r="A38" s="8" t="s">
        <v>16</v>
      </c>
      <c r="B38" s="16" t="s">
        <v>11</v>
      </c>
      <c r="C38" s="17" t="s">
        <v>43</v>
      </c>
      <c r="D38" s="17" t="s">
        <v>44</v>
      </c>
      <c r="E38" s="17" t="s">
        <v>14</v>
      </c>
    </row>
    <row r="39" spans="1:5" x14ac:dyDescent="0.25">
      <c r="A39" s="19"/>
      <c r="B39" s="20" t="s">
        <v>15</v>
      </c>
      <c r="C39" s="21">
        <v>-0.2368179688415134</v>
      </c>
      <c r="D39" s="21">
        <v>-0.10035389916003834</v>
      </c>
      <c r="E39" s="22"/>
    </row>
    <row r="40" spans="1:5" x14ac:dyDescent="0.25">
      <c r="A40" s="8" t="s">
        <v>19</v>
      </c>
      <c r="B40" s="16" t="s">
        <v>11</v>
      </c>
      <c r="C40" s="17" t="s">
        <v>184</v>
      </c>
      <c r="D40" s="17" t="s">
        <v>332</v>
      </c>
      <c r="E40" s="17" t="s">
        <v>14</v>
      </c>
    </row>
    <row r="41" spans="1:5" x14ac:dyDescent="0.25">
      <c r="A41" s="19"/>
      <c r="B41" s="20" t="s">
        <v>15</v>
      </c>
      <c r="C41" s="21">
        <v>-4.986409778093126E-2</v>
      </c>
      <c r="D41" s="21">
        <v>-4.0056087495966564E-3</v>
      </c>
      <c r="E41" s="22"/>
    </row>
    <row r="42" spans="1:5" x14ac:dyDescent="0.25">
      <c r="A42" s="8" t="s">
        <v>22</v>
      </c>
      <c r="B42" s="16" t="s">
        <v>11</v>
      </c>
      <c r="C42" s="17" t="s">
        <v>47</v>
      </c>
      <c r="D42" s="17" t="s">
        <v>386</v>
      </c>
      <c r="E42" s="17" t="s">
        <v>14</v>
      </c>
    </row>
    <row r="43" spans="1:5" x14ac:dyDescent="0.25">
      <c r="A43" s="19"/>
      <c r="B43" s="20" t="s">
        <v>15</v>
      </c>
      <c r="C43" s="21">
        <v>0.24686012108449584</v>
      </c>
      <c r="D43" s="21">
        <v>7.8413893966054804E-2</v>
      </c>
      <c r="E43" s="22"/>
    </row>
    <row r="44" spans="1:5" ht="38.25" customHeight="1" x14ac:dyDescent="0.25">
      <c r="A44" s="90" t="s">
        <v>25</v>
      </c>
      <c r="B44" s="90"/>
      <c r="C44" s="90"/>
      <c r="D44" s="90"/>
      <c r="E44" s="90"/>
    </row>
    <row r="45" spans="1:5" x14ac:dyDescent="0.25">
      <c r="A45" s="5" t="s">
        <v>26</v>
      </c>
    </row>
    <row r="46" spans="1:5" x14ac:dyDescent="0.25">
      <c r="A46" s="5" t="s">
        <v>49</v>
      </c>
    </row>
    <row r="47" spans="1:5" x14ac:dyDescent="0.25">
      <c r="A47" s="5" t="s">
        <v>233</v>
      </c>
    </row>
    <row r="48" spans="1:5" x14ac:dyDescent="0.25">
      <c r="A48" s="5" t="s">
        <v>333</v>
      </c>
    </row>
    <row r="49" spans="1:5" x14ac:dyDescent="0.25">
      <c r="A49" s="5" t="s">
        <v>51</v>
      </c>
    </row>
    <row r="50" spans="1:5" x14ac:dyDescent="0.25">
      <c r="A50" s="91" t="s">
        <v>31</v>
      </c>
      <c r="B50" s="92"/>
      <c r="C50" s="92"/>
      <c r="D50" s="93"/>
      <c r="E50" s="28"/>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24">
        <v>43403</v>
      </c>
      <c r="C53" s="24">
        <v>45230</v>
      </c>
      <c r="D53" s="25">
        <v>0.11664302471191799</v>
      </c>
      <c r="E53" s="32">
        <v>3</v>
      </c>
    </row>
    <row r="54" spans="1:5" x14ac:dyDescent="0.25">
      <c r="A54" s="31" t="s">
        <v>37</v>
      </c>
      <c r="B54" s="24">
        <v>43368</v>
      </c>
      <c r="C54" s="24">
        <v>45195</v>
      </c>
      <c r="D54" s="25">
        <v>0.11734905405888625</v>
      </c>
      <c r="E54" s="32">
        <v>3</v>
      </c>
    </row>
    <row r="55" spans="1:5" x14ac:dyDescent="0.25">
      <c r="A55" s="23" t="s">
        <v>38</v>
      </c>
      <c r="B55" s="24">
        <v>43340</v>
      </c>
      <c r="C55" s="24">
        <v>45167</v>
      </c>
      <c r="D55" s="25">
        <v>0.11750765708116896</v>
      </c>
      <c r="E55" s="32">
        <v>3</v>
      </c>
    </row>
    <row r="56" spans="1:5" x14ac:dyDescent="0.25">
      <c r="A56" s="23" t="s">
        <v>39</v>
      </c>
      <c r="B56" s="24">
        <v>43305</v>
      </c>
      <c r="C56" s="24">
        <v>45132</v>
      </c>
      <c r="D56" s="25">
        <v>0.11760284817454397</v>
      </c>
      <c r="E56" s="32">
        <v>3</v>
      </c>
    </row>
    <row r="57" spans="1:5" x14ac:dyDescent="0.25">
      <c r="A57" s="23" t="s">
        <v>40</v>
      </c>
      <c r="B57" s="24">
        <v>43277</v>
      </c>
      <c r="C57" s="24">
        <v>45104</v>
      </c>
      <c r="D57" s="25">
        <v>0.11764225529940311</v>
      </c>
      <c r="E57" s="32">
        <v>3</v>
      </c>
    </row>
    <row r="59" spans="1:5" x14ac:dyDescent="0.25">
      <c r="A59" s="102" t="s">
        <v>63</v>
      </c>
      <c r="B59" s="103"/>
      <c r="C59" s="103"/>
      <c r="D59" s="103"/>
      <c r="E59" s="103"/>
    </row>
    <row r="60" spans="1:5" x14ac:dyDescent="0.25">
      <c r="A60" s="1" t="s">
        <v>2</v>
      </c>
      <c r="B60" s="2"/>
      <c r="C60" s="107" t="s">
        <v>3</v>
      </c>
      <c r="D60" s="107" t="s">
        <v>4</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8</v>
      </c>
      <c r="C63" s="10"/>
      <c r="D63" s="11"/>
      <c r="E63" s="11"/>
    </row>
    <row r="64" spans="1:5" x14ac:dyDescent="0.25">
      <c r="A64" s="12"/>
      <c r="B64" s="13" t="s">
        <v>9</v>
      </c>
      <c r="C64" s="14"/>
      <c r="D64" s="15"/>
      <c r="E64" s="15"/>
    </row>
    <row r="65" spans="1:5" x14ac:dyDescent="0.25">
      <c r="A65" s="8" t="s">
        <v>10</v>
      </c>
      <c r="B65" s="16" t="s">
        <v>11</v>
      </c>
      <c r="C65" s="17" t="s">
        <v>281</v>
      </c>
      <c r="D65" s="18" t="s">
        <v>53</v>
      </c>
      <c r="E65" s="17" t="s">
        <v>14</v>
      </c>
    </row>
    <row r="66" spans="1:5" x14ac:dyDescent="0.25">
      <c r="A66" s="19"/>
      <c r="B66" s="20" t="s">
        <v>15</v>
      </c>
      <c r="C66" s="21">
        <v>-0.72899434131459828</v>
      </c>
      <c r="D66" s="21">
        <v>-0.31422245619634703</v>
      </c>
      <c r="E66" s="22"/>
    </row>
    <row r="67" spans="1:5" x14ac:dyDescent="0.25">
      <c r="A67" s="8" t="s">
        <v>16</v>
      </c>
      <c r="B67" s="16" t="s">
        <v>11</v>
      </c>
      <c r="C67" s="17" t="s">
        <v>54</v>
      </c>
      <c r="D67" s="17" t="s">
        <v>55</v>
      </c>
      <c r="E67" s="17" t="s">
        <v>14</v>
      </c>
    </row>
    <row r="68" spans="1:5" x14ac:dyDescent="0.25">
      <c r="A68" s="19"/>
      <c r="B68" s="20" t="s">
        <v>15</v>
      </c>
      <c r="C68" s="21">
        <v>-0.26436082210035372</v>
      </c>
      <c r="D68" s="21">
        <v>-8.9988529727498157E-2</v>
      </c>
      <c r="E68" s="22"/>
    </row>
    <row r="69" spans="1:5" x14ac:dyDescent="0.25">
      <c r="A69" s="8" t="s">
        <v>19</v>
      </c>
      <c r="B69" s="16" t="s">
        <v>11</v>
      </c>
      <c r="C69" s="17" t="s">
        <v>416</v>
      </c>
      <c r="D69" s="17" t="s">
        <v>515</v>
      </c>
      <c r="E69" s="17" t="s">
        <v>14</v>
      </c>
    </row>
    <row r="70" spans="1:5" x14ac:dyDescent="0.25">
      <c r="A70" s="19"/>
      <c r="B70" s="20" t="s">
        <v>15</v>
      </c>
      <c r="C70" s="21">
        <v>-6.7249597024178542E-2</v>
      </c>
      <c r="D70" s="21">
        <v>5.8136116198390653E-3</v>
      </c>
      <c r="E70" s="22"/>
    </row>
    <row r="71" spans="1:5" x14ac:dyDescent="0.25">
      <c r="A71" s="8" t="s">
        <v>22</v>
      </c>
      <c r="B71" s="16" t="s">
        <v>11</v>
      </c>
      <c r="C71" s="17" t="s">
        <v>57</v>
      </c>
      <c r="D71" s="17" t="s">
        <v>335</v>
      </c>
      <c r="E71" s="17" t="s">
        <v>14</v>
      </c>
    </row>
    <row r="72" spans="1:5" x14ac:dyDescent="0.25">
      <c r="A72" s="19"/>
      <c r="B72" s="20" t="s">
        <v>15</v>
      </c>
      <c r="C72" s="21">
        <v>0.20672817384674036</v>
      </c>
      <c r="D72" s="21">
        <v>6.858003677855895E-2</v>
      </c>
      <c r="E72" s="22"/>
    </row>
    <row r="73" spans="1:5" ht="36" customHeight="1" x14ac:dyDescent="0.25">
      <c r="A73" s="90" t="s">
        <v>25</v>
      </c>
      <c r="B73" s="90"/>
      <c r="C73" s="90"/>
      <c r="D73" s="90"/>
      <c r="E73" s="90"/>
    </row>
    <row r="74" spans="1:5" x14ac:dyDescent="0.25">
      <c r="A74" s="5" t="s">
        <v>26</v>
      </c>
    </row>
    <row r="75" spans="1:5" x14ac:dyDescent="0.25">
      <c r="A75" s="5" t="s">
        <v>49</v>
      </c>
    </row>
    <row r="76" spans="1:5" x14ac:dyDescent="0.25">
      <c r="A76" s="5" t="s">
        <v>540</v>
      </c>
    </row>
    <row r="77" spans="1:5" x14ac:dyDescent="0.25">
      <c r="A77" s="5" t="s">
        <v>333</v>
      </c>
    </row>
    <row r="78" spans="1:5" x14ac:dyDescent="0.25">
      <c r="A78" s="5" t="s">
        <v>51</v>
      </c>
    </row>
    <row r="79" spans="1:5" x14ac:dyDescent="0.25">
      <c r="A79" s="91" t="s">
        <v>31</v>
      </c>
      <c r="B79" s="92"/>
      <c r="C79" s="92"/>
      <c r="D79" s="93"/>
      <c r="E79" s="28"/>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24">
        <v>43403</v>
      </c>
      <c r="C82" s="24">
        <v>45230</v>
      </c>
      <c r="D82" s="25">
        <v>0.11371147001696909</v>
      </c>
      <c r="E82" s="32">
        <v>3</v>
      </c>
    </row>
    <row r="83" spans="1:5" x14ac:dyDescent="0.25">
      <c r="A83" s="31" t="s">
        <v>37</v>
      </c>
      <c r="B83" s="24">
        <v>43368</v>
      </c>
      <c r="C83" s="24">
        <v>45195</v>
      </c>
      <c r="D83" s="25">
        <v>0.11407849272393653</v>
      </c>
      <c r="E83" s="32">
        <v>3</v>
      </c>
    </row>
    <row r="84" spans="1:5" x14ac:dyDescent="0.25">
      <c r="A84" s="23" t="s">
        <v>38</v>
      </c>
      <c r="B84" s="24">
        <v>43340</v>
      </c>
      <c r="C84" s="24">
        <v>45167</v>
      </c>
      <c r="D84" s="25">
        <v>0.11413537809126126</v>
      </c>
      <c r="E84" s="32">
        <v>3</v>
      </c>
    </row>
    <row r="85" spans="1:5" x14ac:dyDescent="0.25">
      <c r="A85" s="23" t="s">
        <v>39</v>
      </c>
      <c r="B85" s="24">
        <v>43305</v>
      </c>
      <c r="C85" s="24">
        <v>45132</v>
      </c>
      <c r="D85" s="25">
        <v>0.11406064916163744</v>
      </c>
      <c r="E85" s="32">
        <v>3</v>
      </c>
    </row>
    <row r="86" spans="1:5" x14ac:dyDescent="0.25">
      <c r="A86" s="23" t="s">
        <v>40</v>
      </c>
      <c r="B86" s="24">
        <v>43277</v>
      </c>
      <c r="C86" s="24">
        <v>45104</v>
      </c>
      <c r="D86" s="25">
        <v>0.1138623836242954</v>
      </c>
      <c r="E86" s="32">
        <v>3</v>
      </c>
    </row>
    <row r="88" spans="1:5" x14ac:dyDescent="0.25">
      <c r="A88" s="102" t="s">
        <v>73</v>
      </c>
      <c r="B88" s="103"/>
      <c r="C88" s="103"/>
      <c r="D88" s="103"/>
      <c r="E88" s="103"/>
    </row>
    <row r="89" spans="1:5" x14ac:dyDescent="0.25">
      <c r="A89" s="1" t="s">
        <v>2</v>
      </c>
      <c r="B89" s="2"/>
      <c r="C89" s="107" t="s">
        <v>3</v>
      </c>
      <c r="D89" s="107" t="s">
        <v>4</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8</v>
      </c>
      <c r="C92" s="10"/>
      <c r="D92" s="11"/>
      <c r="E92" s="11"/>
    </row>
    <row r="93" spans="1:5" x14ac:dyDescent="0.25">
      <c r="A93" s="12"/>
      <c r="B93" s="13" t="s">
        <v>9</v>
      </c>
      <c r="C93" s="14"/>
      <c r="D93" s="15"/>
      <c r="E93" s="15"/>
    </row>
    <row r="94" spans="1:5" x14ac:dyDescent="0.25">
      <c r="A94" s="8" t="s">
        <v>10</v>
      </c>
      <c r="B94" s="16" t="s">
        <v>11</v>
      </c>
      <c r="C94" s="17" t="s">
        <v>541</v>
      </c>
      <c r="D94" s="18" t="s">
        <v>542</v>
      </c>
      <c r="E94" s="17" t="s">
        <v>14</v>
      </c>
    </row>
    <row r="95" spans="1:5" x14ac:dyDescent="0.25">
      <c r="A95" s="19"/>
      <c r="B95" s="20" t="s">
        <v>15</v>
      </c>
      <c r="C95" s="21">
        <v>-0.71073255911444932</v>
      </c>
      <c r="D95" s="21">
        <v>-0.29918135782941258</v>
      </c>
      <c r="E95" s="22"/>
    </row>
    <row r="96" spans="1:5" x14ac:dyDescent="0.25">
      <c r="A96" s="8" t="s">
        <v>16</v>
      </c>
      <c r="B96" s="16" t="s">
        <v>11</v>
      </c>
      <c r="C96" s="17" t="s">
        <v>66</v>
      </c>
      <c r="D96" s="17" t="s">
        <v>67</v>
      </c>
      <c r="E96" s="17" t="s">
        <v>14</v>
      </c>
    </row>
    <row r="97" spans="1:5" x14ac:dyDescent="0.25">
      <c r="A97" s="19"/>
      <c r="B97" s="20" t="s">
        <v>15</v>
      </c>
      <c r="C97" s="21">
        <v>-0.24374975995272918</v>
      </c>
      <c r="D97" s="21">
        <v>-9.3622915536350937E-2</v>
      </c>
      <c r="E97" s="22"/>
    </row>
    <row r="98" spans="1:5" x14ac:dyDescent="0.25">
      <c r="A98" s="8" t="s">
        <v>19</v>
      </c>
      <c r="B98" s="16" t="s">
        <v>11</v>
      </c>
      <c r="C98" s="17" t="s">
        <v>282</v>
      </c>
      <c r="D98" s="17" t="s">
        <v>259</v>
      </c>
      <c r="E98" s="17" t="s">
        <v>14</v>
      </c>
    </row>
    <row r="99" spans="1:5" x14ac:dyDescent="0.25">
      <c r="A99" s="19"/>
      <c r="B99" s="20" t="s">
        <v>15</v>
      </c>
      <c r="C99" s="21">
        <v>-6.0281001642087495E-2</v>
      </c>
      <c r="D99" s="21">
        <v>-5.7878827072171957E-3</v>
      </c>
      <c r="E99" s="22"/>
    </row>
    <row r="100" spans="1:5" x14ac:dyDescent="0.25">
      <c r="A100" s="8" t="s">
        <v>22</v>
      </c>
      <c r="B100" s="16" t="s">
        <v>11</v>
      </c>
      <c r="C100" s="17" t="s">
        <v>70</v>
      </c>
      <c r="D100" s="17" t="s">
        <v>337</v>
      </c>
      <c r="E100" s="17" t="s">
        <v>14</v>
      </c>
    </row>
    <row r="101" spans="1:5" x14ac:dyDescent="0.25">
      <c r="A101" s="19"/>
      <c r="B101" s="20" t="s">
        <v>15</v>
      </c>
      <c r="C101" s="21">
        <v>0.26924092019120827</v>
      </c>
      <c r="D101" s="21">
        <v>7.8081742296484125E-2</v>
      </c>
      <c r="E101" s="22"/>
    </row>
    <row r="102" spans="1:5" ht="36.75" customHeight="1" x14ac:dyDescent="0.25">
      <c r="A102" s="90" t="s">
        <v>25</v>
      </c>
      <c r="B102" s="90"/>
      <c r="C102" s="90"/>
      <c r="D102" s="90"/>
      <c r="E102" s="90"/>
    </row>
    <row r="103" spans="1:5" x14ac:dyDescent="0.25">
      <c r="A103" s="5" t="s">
        <v>26</v>
      </c>
    </row>
    <row r="104" spans="1:5" x14ac:dyDescent="0.25">
      <c r="A104" s="5" t="s">
        <v>49</v>
      </c>
    </row>
    <row r="105" spans="1:5" x14ac:dyDescent="0.25">
      <c r="A105" s="5" t="s">
        <v>543</v>
      </c>
    </row>
    <row r="106" spans="1:5" x14ac:dyDescent="0.25">
      <c r="A106" s="5" t="s">
        <v>333</v>
      </c>
    </row>
    <row r="107" spans="1:5" ht="22.5" customHeight="1" x14ac:dyDescent="0.25">
      <c r="A107" s="113" t="s">
        <v>30</v>
      </c>
      <c r="B107" s="113"/>
      <c r="C107" s="113"/>
      <c r="D107" s="113"/>
      <c r="E107" s="113"/>
    </row>
    <row r="108" spans="1:5" x14ac:dyDescent="0.25">
      <c r="A108" s="91" t="s">
        <v>31</v>
      </c>
      <c r="B108" s="92"/>
      <c r="C108" s="92"/>
      <c r="D108" s="93"/>
      <c r="E108" s="28"/>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24">
        <v>43403</v>
      </c>
      <c r="C111" s="24">
        <v>45230</v>
      </c>
      <c r="D111" s="25">
        <v>0.10764258347487933</v>
      </c>
      <c r="E111" s="32">
        <v>3</v>
      </c>
    </row>
    <row r="112" spans="1:5" x14ac:dyDescent="0.25">
      <c r="A112" s="31" t="s">
        <v>37</v>
      </c>
      <c r="B112" s="24">
        <v>43368</v>
      </c>
      <c r="C112" s="24">
        <v>45195</v>
      </c>
      <c r="D112" s="25">
        <v>0.10822089746298685</v>
      </c>
      <c r="E112" s="32">
        <v>3</v>
      </c>
    </row>
    <row r="113" spans="1:5" x14ac:dyDescent="0.25">
      <c r="A113" s="23" t="s">
        <v>38</v>
      </c>
      <c r="B113" s="24">
        <v>43340</v>
      </c>
      <c r="C113" s="24">
        <v>45167</v>
      </c>
      <c r="D113" s="25">
        <v>0.10833189852432579</v>
      </c>
      <c r="E113" s="32">
        <v>3</v>
      </c>
    </row>
    <row r="114" spans="1:5" x14ac:dyDescent="0.25">
      <c r="A114" s="23" t="s">
        <v>39</v>
      </c>
      <c r="B114" s="24">
        <v>43305</v>
      </c>
      <c r="C114" s="24">
        <v>45132</v>
      </c>
      <c r="D114" s="25">
        <v>0.10838636450342458</v>
      </c>
      <c r="E114" s="32">
        <v>3</v>
      </c>
    </row>
    <row r="115" spans="1:5" x14ac:dyDescent="0.25">
      <c r="A115" s="23" t="s">
        <v>40</v>
      </c>
      <c r="B115" s="24">
        <v>43277</v>
      </c>
      <c r="C115" s="24">
        <v>45104</v>
      </c>
      <c r="D115" s="25">
        <v>0.10828622887516198</v>
      </c>
      <c r="E115" s="32">
        <v>3</v>
      </c>
    </row>
    <row r="117" spans="1:5" x14ac:dyDescent="0.25">
      <c r="A117" s="102" t="s">
        <v>93</v>
      </c>
      <c r="B117" s="103"/>
      <c r="C117" s="103"/>
      <c r="D117" s="103"/>
      <c r="E117" s="103"/>
    </row>
    <row r="118" spans="1:5" x14ac:dyDescent="0.25">
      <c r="A118" s="1" t="s">
        <v>74</v>
      </c>
      <c r="B118" s="2"/>
      <c r="C118" s="107" t="s">
        <v>3</v>
      </c>
      <c r="D118" s="107" t="s">
        <v>75</v>
      </c>
      <c r="E118" s="107"/>
    </row>
    <row r="119" spans="1:5" x14ac:dyDescent="0.25">
      <c r="A119" s="3" t="s">
        <v>5</v>
      </c>
      <c r="B119" s="4"/>
      <c r="C119" s="108"/>
      <c r="D119" s="108"/>
      <c r="E119" s="108"/>
    </row>
    <row r="120" spans="1:5" x14ac:dyDescent="0.25">
      <c r="A120" s="6" t="s">
        <v>6</v>
      </c>
      <c r="B120" s="7"/>
      <c r="C120" s="109"/>
      <c r="D120" s="109"/>
      <c r="E120" s="109"/>
    </row>
    <row r="121" spans="1:5" x14ac:dyDescent="0.25">
      <c r="A121" s="8" t="s">
        <v>7</v>
      </c>
      <c r="B121" s="9" t="s">
        <v>76</v>
      </c>
      <c r="C121" s="10"/>
      <c r="D121" s="11"/>
      <c r="E121" s="11"/>
    </row>
    <row r="122" spans="1:5" x14ac:dyDescent="0.25">
      <c r="A122" s="12"/>
      <c r="B122" s="13" t="s">
        <v>9</v>
      </c>
      <c r="C122" s="14"/>
      <c r="D122" s="15"/>
      <c r="E122" s="15"/>
    </row>
    <row r="123" spans="1:5" x14ac:dyDescent="0.25">
      <c r="A123" s="8" t="s">
        <v>10</v>
      </c>
      <c r="B123" s="16" t="s">
        <v>11</v>
      </c>
      <c r="C123" s="17" t="s">
        <v>544</v>
      </c>
      <c r="D123" s="18" t="s">
        <v>78</v>
      </c>
      <c r="E123" s="17" t="s">
        <v>14</v>
      </c>
    </row>
    <row r="124" spans="1:5" x14ac:dyDescent="0.25">
      <c r="A124" s="19"/>
      <c r="B124" s="20" t="s">
        <v>15</v>
      </c>
      <c r="C124" s="21">
        <v>-0.69786369094390932</v>
      </c>
      <c r="D124" s="21">
        <v>-0.2621262885450365</v>
      </c>
      <c r="E124" s="22"/>
    </row>
    <row r="125" spans="1:5" x14ac:dyDescent="0.25">
      <c r="A125" s="8" t="s">
        <v>16</v>
      </c>
      <c r="B125" s="16" t="s">
        <v>11</v>
      </c>
      <c r="C125" s="17" t="s">
        <v>79</v>
      </c>
      <c r="D125" s="17" t="s">
        <v>80</v>
      </c>
      <c r="E125" s="17" t="s">
        <v>14</v>
      </c>
    </row>
    <row r="126" spans="1:5" x14ac:dyDescent="0.25">
      <c r="A126" s="19"/>
      <c r="B126" s="20" t="s">
        <v>15</v>
      </c>
      <c r="C126" s="21">
        <v>-0.30515803861267721</v>
      </c>
      <c r="D126" s="21">
        <v>-5.4651640399221102E-2</v>
      </c>
      <c r="E126" s="22"/>
    </row>
    <row r="127" spans="1:5" x14ac:dyDescent="0.25">
      <c r="A127" s="8" t="s">
        <v>19</v>
      </c>
      <c r="B127" s="16" t="s">
        <v>11</v>
      </c>
      <c r="C127" s="17" t="s">
        <v>276</v>
      </c>
      <c r="D127" s="17" t="s">
        <v>419</v>
      </c>
      <c r="E127" s="17" t="s">
        <v>14</v>
      </c>
    </row>
    <row r="128" spans="1:5" x14ac:dyDescent="0.25">
      <c r="A128" s="19"/>
      <c r="B128" s="20" t="s">
        <v>15</v>
      </c>
      <c r="C128" s="21">
        <v>-2.2769711450101204E-2</v>
      </c>
      <c r="D128" s="21">
        <v>2.2422682950456796E-2</v>
      </c>
      <c r="E128" s="22"/>
    </row>
    <row r="129" spans="1:5" x14ac:dyDescent="0.25">
      <c r="A129" s="8" t="s">
        <v>22</v>
      </c>
      <c r="B129" s="16" t="s">
        <v>11</v>
      </c>
      <c r="C129" s="17" t="s">
        <v>83</v>
      </c>
      <c r="D129" s="17" t="s">
        <v>545</v>
      </c>
      <c r="E129" s="17" t="s">
        <v>14</v>
      </c>
    </row>
    <row r="130" spans="1:5" x14ac:dyDescent="0.25">
      <c r="A130" s="19"/>
      <c r="B130" s="20" t="s">
        <v>15</v>
      </c>
      <c r="C130" s="21">
        <v>0.46830915457728883</v>
      </c>
      <c r="D130" s="21">
        <v>6.0880962970336627E-2</v>
      </c>
      <c r="E130" s="22"/>
    </row>
    <row r="131" spans="1:5" ht="38.25" customHeight="1" x14ac:dyDescent="0.25">
      <c r="A131" s="90" t="s">
        <v>25</v>
      </c>
      <c r="B131" s="90"/>
      <c r="C131" s="90"/>
      <c r="D131" s="90"/>
      <c r="E131" s="90"/>
    </row>
    <row r="132" spans="1:5" x14ac:dyDescent="0.25">
      <c r="A132" s="5" t="s">
        <v>26</v>
      </c>
    </row>
    <row r="133" spans="1:5" x14ac:dyDescent="0.25">
      <c r="A133" s="5" t="s">
        <v>85</v>
      </c>
    </row>
    <row r="134" spans="1:5" x14ac:dyDescent="0.25">
      <c r="A134" s="5" t="s">
        <v>420</v>
      </c>
    </row>
    <row r="135" spans="1:5" x14ac:dyDescent="0.25">
      <c r="A135" s="5" t="s">
        <v>546</v>
      </c>
    </row>
    <row r="136" spans="1:5" x14ac:dyDescent="0.25">
      <c r="A136" s="5" t="s">
        <v>51</v>
      </c>
    </row>
    <row r="137" spans="1:5" x14ac:dyDescent="0.25">
      <c r="A137" s="91" t="s">
        <v>31</v>
      </c>
      <c r="B137" s="92"/>
      <c r="C137" s="92"/>
      <c r="D137" s="93"/>
      <c r="E137" s="28"/>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24">
        <v>43410</v>
      </c>
      <c r="C140" s="24">
        <v>45230</v>
      </c>
      <c r="D140" s="25">
        <v>0.17993729211482279</v>
      </c>
      <c r="E140" s="32">
        <v>4</v>
      </c>
    </row>
    <row r="141" spans="1:5" x14ac:dyDescent="0.25">
      <c r="A141" s="31" t="s">
        <v>37</v>
      </c>
      <c r="B141" s="24">
        <v>43368</v>
      </c>
      <c r="C141" s="24">
        <v>45188</v>
      </c>
      <c r="D141" s="25">
        <v>0.18330109666677755</v>
      </c>
      <c r="E141" s="32">
        <v>4</v>
      </c>
    </row>
    <row r="142" spans="1:5" x14ac:dyDescent="0.25">
      <c r="A142" s="23" t="s">
        <v>38</v>
      </c>
      <c r="B142" s="24">
        <v>43340</v>
      </c>
      <c r="C142" s="24">
        <v>45160</v>
      </c>
      <c r="D142" s="25">
        <v>0.18422629387084202</v>
      </c>
      <c r="E142" s="32">
        <v>4</v>
      </c>
    </row>
    <row r="143" spans="1:5" x14ac:dyDescent="0.25">
      <c r="A143" s="23" t="s">
        <v>39</v>
      </c>
      <c r="B143" s="24">
        <v>43312</v>
      </c>
      <c r="C143" s="24">
        <v>45132</v>
      </c>
      <c r="D143" s="25">
        <v>0.18405692621383193</v>
      </c>
      <c r="E143" s="32">
        <v>4</v>
      </c>
    </row>
    <row r="144" spans="1:5" x14ac:dyDescent="0.25">
      <c r="A144" s="23" t="s">
        <v>40</v>
      </c>
      <c r="B144" s="24">
        <v>43284</v>
      </c>
      <c r="C144" s="24">
        <v>45104</v>
      </c>
      <c r="D144" s="25">
        <v>0.18380590479572176</v>
      </c>
      <c r="E144" s="32">
        <v>4</v>
      </c>
    </row>
    <row r="146" spans="1:5" x14ac:dyDescent="0.25">
      <c r="A146" s="102" t="s">
        <v>94</v>
      </c>
      <c r="B146" s="103"/>
      <c r="C146" s="103"/>
      <c r="D146" s="103"/>
      <c r="E146" s="103"/>
    </row>
    <row r="147" spans="1:5" x14ac:dyDescent="0.25">
      <c r="A147" s="1" t="s">
        <v>2</v>
      </c>
      <c r="B147" s="2"/>
      <c r="C147" s="107" t="s">
        <v>3</v>
      </c>
      <c r="D147" s="107" t="s">
        <v>4</v>
      </c>
      <c r="E147" s="107"/>
    </row>
    <row r="148" spans="1:5" x14ac:dyDescent="0.25">
      <c r="A148" s="3" t="s">
        <v>5</v>
      </c>
      <c r="B148" s="4"/>
      <c r="C148" s="108"/>
      <c r="D148" s="108"/>
      <c r="E148" s="108"/>
    </row>
    <row r="149" spans="1:5" x14ac:dyDescent="0.25">
      <c r="A149" s="6" t="s">
        <v>6</v>
      </c>
      <c r="B149" s="7"/>
      <c r="C149" s="109"/>
      <c r="D149" s="109"/>
      <c r="E149" s="109"/>
    </row>
    <row r="150" spans="1:5" x14ac:dyDescent="0.25">
      <c r="A150" s="8" t="s">
        <v>7</v>
      </c>
      <c r="B150" s="9" t="s">
        <v>8</v>
      </c>
      <c r="C150" s="10"/>
      <c r="D150" s="11"/>
      <c r="E150" s="11"/>
    </row>
    <row r="151" spans="1:5" x14ac:dyDescent="0.25">
      <c r="A151" s="12"/>
      <c r="B151" s="13" t="s">
        <v>9</v>
      </c>
      <c r="C151" s="14"/>
      <c r="D151" s="15"/>
      <c r="E151" s="15"/>
    </row>
    <row r="152" spans="1:5" x14ac:dyDescent="0.25">
      <c r="A152" s="8" t="s">
        <v>10</v>
      </c>
      <c r="B152" s="16" t="s">
        <v>11</v>
      </c>
      <c r="C152" s="17" t="s">
        <v>164</v>
      </c>
      <c r="D152" s="18" t="s">
        <v>88</v>
      </c>
      <c r="E152" s="17" t="s">
        <v>14</v>
      </c>
    </row>
    <row r="153" spans="1:5" x14ac:dyDescent="0.25">
      <c r="A153" s="19"/>
      <c r="B153" s="20" t="s">
        <v>15</v>
      </c>
      <c r="C153" s="21">
        <v>-0.73044087879739339</v>
      </c>
      <c r="D153" s="21">
        <v>-0.32278481531924164</v>
      </c>
      <c r="E153" s="22"/>
    </row>
    <row r="154" spans="1:5" x14ac:dyDescent="0.25">
      <c r="A154" s="8" t="s">
        <v>16</v>
      </c>
      <c r="B154" s="16" t="s">
        <v>11</v>
      </c>
      <c r="C154" s="17" t="s">
        <v>89</v>
      </c>
      <c r="D154" s="17" t="s">
        <v>79</v>
      </c>
      <c r="E154" s="17" t="s">
        <v>14</v>
      </c>
    </row>
    <row r="155" spans="1:5" x14ac:dyDescent="0.25">
      <c r="A155" s="19"/>
      <c r="B155" s="20" t="s">
        <v>15</v>
      </c>
      <c r="C155" s="21">
        <v>-0.27369232450942749</v>
      </c>
      <c r="D155" s="21">
        <v>-0.1140908038913655</v>
      </c>
      <c r="E155" s="22"/>
    </row>
    <row r="156" spans="1:5" x14ac:dyDescent="0.25">
      <c r="A156" s="8" t="s">
        <v>19</v>
      </c>
      <c r="B156" s="16" t="s">
        <v>11</v>
      </c>
      <c r="C156" s="17" t="s">
        <v>271</v>
      </c>
      <c r="D156" s="17" t="s">
        <v>251</v>
      </c>
      <c r="E156" s="17" t="s">
        <v>14</v>
      </c>
    </row>
    <row r="157" spans="1:5" x14ac:dyDescent="0.25">
      <c r="A157" s="19"/>
      <c r="B157" s="20" t="s">
        <v>15</v>
      </c>
      <c r="C157" s="21">
        <v>-6.1584884780365279E-2</v>
      </c>
      <c r="D157" s="21">
        <v>2.6014019496058971E-3</v>
      </c>
      <c r="E157" s="22"/>
    </row>
    <row r="158" spans="1:5" x14ac:dyDescent="0.25">
      <c r="A158" s="8" t="s">
        <v>22</v>
      </c>
      <c r="B158" s="16" t="s">
        <v>11</v>
      </c>
      <c r="C158" s="17" t="s">
        <v>90</v>
      </c>
      <c r="D158" s="17" t="s">
        <v>340</v>
      </c>
      <c r="E158" s="17" t="s">
        <v>14</v>
      </c>
    </row>
    <row r="159" spans="1:5" x14ac:dyDescent="0.25">
      <c r="A159" s="19"/>
      <c r="B159" s="20" t="s">
        <v>15</v>
      </c>
      <c r="C159" s="21">
        <v>0.29521826354717895</v>
      </c>
      <c r="D159" s="21">
        <v>9.5682802272992085E-2</v>
      </c>
      <c r="E159" s="22"/>
    </row>
    <row r="160" spans="1:5" ht="37.5" customHeight="1" x14ac:dyDescent="0.25">
      <c r="A160" s="90" t="s">
        <v>25</v>
      </c>
      <c r="B160" s="90"/>
      <c r="C160" s="90"/>
      <c r="D160" s="90"/>
      <c r="E160" s="90"/>
    </row>
    <row r="161" spans="1:5" x14ac:dyDescent="0.25">
      <c r="A161" s="5" t="s">
        <v>26</v>
      </c>
    </row>
    <row r="162" spans="1:5" x14ac:dyDescent="0.25">
      <c r="A162" s="5" t="s">
        <v>49</v>
      </c>
    </row>
    <row r="163" spans="1:5" x14ac:dyDescent="0.25">
      <c r="A163" s="5" t="s">
        <v>178</v>
      </c>
    </row>
    <row r="164" spans="1:5" x14ac:dyDescent="0.25">
      <c r="A164" s="5" t="s">
        <v>333</v>
      </c>
    </row>
    <row r="165" spans="1:5" ht="27" customHeight="1" x14ac:dyDescent="0.25">
      <c r="A165" s="113" t="s">
        <v>30</v>
      </c>
      <c r="B165" s="113"/>
      <c r="C165" s="113"/>
      <c r="D165" s="113"/>
      <c r="E165" s="113"/>
    </row>
    <row r="166" spans="1:5" x14ac:dyDescent="0.25">
      <c r="A166" s="91" t="s">
        <v>31</v>
      </c>
      <c r="B166" s="92"/>
      <c r="C166" s="92"/>
      <c r="D166" s="93"/>
      <c r="E166" s="28"/>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24">
        <v>43403</v>
      </c>
      <c r="C169" s="24">
        <v>45230</v>
      </c>
      <c r="D169" s="25">
        <v>0.12662173304912841</v>
      </c>
      <c r="E169" s="32">
        <v>4</v>
      </c>
    </row>
    <row r="170" spans="1:5" x14ac:dyDescent="0.25">
      <c r="A170" s="31" t="s">
        <v>37</v>
      </c>
      <c r="B170" s="24">
        <v>43368</v>
      </c>
      <c r="C170" s="24">
        <v>45195</v>
      </c>
      <c r="D170" s="25">
        <v>0.127520328940254</v>
      </c>
      <c r="E170" s="32">
        <v>4</v>
      </c>
    </row>
    <row r="171" spans="1:5" x14ac:dyDescent="0.25">
      <c r="A171" s="23" t="s">
        <v>38</v>
      </c>
      <c r="B171" s="24">
        <v>43340</v>
      </c>
      <c r="C171" s="24">
        <v>45167</v>
      </c>
      <c r="D171" s="25">
        <v>0.12768209538736425</v>
      </c>
      <c r="E171" s="32">
        <v>4</v>
      </c>
    </row>
    <row r="172" spans="1:5" x14ac:dyDescent="0.25">
      <c r="A172" s="23" t="s">
        <v>39</v>
      </c>
      <c r="B172" s="24">
        <v>43305</v>
      </c>
      <c r="C172" s="24">
        <v>45132</v>
      </c>
      <c r="D172" s="25">
        <v>0.1277067463940823</v>
      </c>
      <c r="E172" s="32">
        <v>4</v>
      </c>
    </row>
    <row r="173" spans="1:5" x14ac:dyDescent="0.25">
      <c r="A173" s="23" t="s">
        <v>40</v>
      </c>
      <c r="B173" s="24">
        <v>43277</v>
      </c>
      <c r="C173" s="24">
        <v>45104</v>
      </c>
      <c r="D173" s="25">
        <v>0.12763165211067548</v>
      </c>
      <c r="E173" s="32">
        <v>4</v>
      </c>
    </row>
    <row r="175" spans="1:5" x14ac:dyDescent="0.25">
      <c r="A175" s="102" t="s">
        <v>341</v>
      </c>
      <c r="B175" s="103"/>
      <c r="C175" s="103"/>
      <c r="D175" s="103"/>
      <c r="E175" s="103"/>
    </row>
    <row r="176" spans="1:5" x14ac:dyDescent="0.25">
      <c r="A176" s="1" t="s">
        <v>2</v>
      </c>
      <c r="B176" s="2"/>
      <c r="C176" s="107" t="s">
        <v>3</v>
      </c>
      <c r="D176" s="107" t="s">
        <v>4</v>
      </c>
      <c r="E176" s="107"/>
    </row>
    <row r="177" spans="1:5" x14ac:dyDescent="0.25">
      <c r="A177" s="3" t="s">
        <v>5</v>
      </c>
      <c r="B177" s="4"/>
      <c r="C177" s="108"/>
      <c r="D177" s="108"/>
      <c r="E177" s="108"/>
    </row>
    <row r="178" spans="1:5" x14ac:dyDescent="0.25">
      <c r="A178" s="6" t="s">
        <v>6</v>
      </c>
      <c r="B178" s="7"/>
      <c r="C178" s="109"/>
      <c r="D178" s="109"/>
      <c r="E178" s="109"/>
    </row>
    <row r="179" spans="1:5" x14ac:dyDescent="0.25">
      <c r="A179" s="8" t="s">
        <v>7</v>
      </c>
      <c r="B179" s="9" t="s">
        <v>8</v>
      </c>
      <c r="C179" s="10"/>
      <c r="D179" s="11"/>
      <c r="E179" s="11"/>
    </row>
    <row r="180" spans="1:5" x14ac:dyDescent="0.25">
      <c r="A180" s="12"/>
      <c r="B180" s="13" t="s">
        <v>9</v>
      </c>
      <c r="C180" s="14"/>
      <c r="D180" s="15"/>
      <c r="E180" s="15"/>
    </row>
    <row r="181" spans="1:5" x14ac:dyDescent="0.25">
      <c r="A181" s="8" t="s">
        <v>10</v>
      </c>
      <c r="B181" s="16" t="s">
        <v>11</v>
      </c>
      <c r="C181" s="17" t="s">
        <v>290</v>
      </c>
      <c r="D181" s="18" t="s">
        <v>291</v>
      </c>
      <c r="E181" s="17" t="s">
        <v>14</v>
      </c>
    </row>
    <row r="182" spans="1:5" x14ac:dyDescent="0.25">
      <c r="A182" s="19"/>
      <c r="B182" s="20" t="s">
        <v>15</v>
      </c>
      <c r="C182" s="21">
        <v>-0.39987267462782217</v>
      </c>
      <c r="D182" s="21">
        <v>-0.14411591147040759</v>
      </c>
      <c r="E182" s="22"/>
    </row>
    <row r="183" spans="1:5" x14ac:dyDescent="0.25">
      <c r="A183" s="8" t="s">
        <v>16</v>
      </c>
      <c r="B183" s="16" t="s">
        <v>11</v>
      </c>
      <c r="C183" s="17" t="s">
        <v>292</v>
      </c>
      <c r="D183" s="17" t="s">
        <v>455</v>
      </c>
      <c r="E183" s="17" t="s">
        <v>14</v>
      </c>
    </row>
    <row r="184" spans="1:5" x14ac:dyDescent="0.25">
      <c r="A184" s="19"/>
      <c r="B184" s="20" t="s">
        <v>15</v>
      </c>
      <c r="C184" s="21">
        <v>-0.16148590951500919</v>
      </c>
      <c r="D184" s="21">
        <v>-5.4712925397297774E-2</v>
      </c>
      <c r="E184" s="22"/>
    </row>
    <row r="185" spans="1:5" x14ac:dyDescent="0.25">
      <c r="A185" s="8" t="s">
        <v>19</v>
      </c>
      <c r="B185" s="16" t="s">
        <v>11</v>
      </c>
      <c r="C185" s="17" t="s">
        <v>437</v>
      </c>
      <c r="D185" s="17" t="s">
        <v>547</v>
      </c>
      <c r="E185" s="17" t="s">
        <v>14</v>
      </c>
    </row>
    <row r="186" spans="1:5" x14ac:dyDescent="0.25">
      <c r="A186" s="19"/>
      <c r="B186" s="20" t="s">
        <v>15</v>
      </c>
      <c r="C186" s="21">
        <v>-2.4556553511968504E-2</v>
      </c>
      <c r="D186" s="21">
        <v>6.7534059842244698E-3</v>
      </c>
      <c r="E186" s="22"/>
    </row>
    <row r="187" spans="1:5" x14ac:dyDescent="0.25">
      <c r="A187" s="8" t="s">
        <v>22</v>
      </c>
      <c r="B187" s="16" t="s">
        <v>11</v>
      </c>
      <c r="C187" s="17" t="s">
        <v>294</v>
      </c>
      <c r="D187" s="17" t="s">
        <v>295</v>
      </c>
      <c r="E187" s="17" t="s">
        <v>14</v>
      </c>
    </row>
    <row r="188" spans="1:5" x14ac:dyDescent="0.25">
      <c r="A188" s="19"/>
      <c r="B188" s="20" t="s">
        <v>15</v>
      </c>
      <c r="C188" s="21">
        <v>0.1131139022684966</v>
      </c>
      <c r="D188" s="21">
        <v>5.466672843059861E-2</v>
      </c>
      <c r="E188" s="22"/>
    </row>
    <row r="189" spans="1:5" ht="35.25" customHeight="1" x14ac:dyDescent="0.25">
      <c r="A189" s="90" t="s">
        <v>25</v>
      </c>
      <c r="B189" s="90"/>
      <c r="C189" s="90"/>
      <c r="D189" s="90"/>
      <c r="E189" s="90"/>
    </row>
    <row r="190" spans="1:5" x14ac:dyDescent="0.25">
      <c r="A190" s="5" t="s">
        <v>26</v>
      </c>
    </row>
    <row r="191" spans="1:5" x14ac:dyDescent="0.25">
      <c r="A191" s="5" t="s">
        <v>548</v>
      </c>
    </row>
    <row r="192" spans="1:5" x14ac:dyDescent="0.25">
      <c r="A192" s="5" t="s">
        <v>539</v>
      </c>
    </row>
    <row r="193" spans="1:5" x14ac:dyDescent="0.25">
      <c r="A193" s="5" t="s">
        <v>29</v>
      </c>
    </row>
    <row r="194" spans="1:5" ht="24" customHeight="1" x14ac:dyDescent="0.25">
      <c r="A194" s="113" t="s">
        <v>30</v>
      </c>
      <c r="B194" s="113"/>
      <c r="C194" s="113"/>
      <c r="D194" s="113"/>
      <c r="E194" s="113"/>
    </row>
    <row r="195" spans="1:5" x14ac:dyDescent="0.25">
      <c r="A195" s="91" t="s">
        <v>31</v>
      </c>
      <c r="B195" s="92"/>
      <c r="C195" s="92"/>
      <c r="D195" s="93"/>
      <c r="E195" s="28"/>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24">
        <v>43767</v>
      </c>
      <c r="C198" s="24">
        <v>45230</v>
      </c>
      <c r="D198" s="25">
        <v>7.0409896581653933E-2</v>
      </c>
      <c r="E198" s="32">
        <v>3</v>
      </c>
    </row>
    <row r="199" spans="1:5" x14ac:dyDescent="0.25">
      <c r="A199" s="31" t="s">
        <v>37</v>
      </c>
      <c r="B199" s="24">
        <v>43732</v>
      </c>
      <c r="C199" s="24">
        <v>45195</v>
      </c>
      <c r="D199" s="25">
        <v>7.0365456490169606E-2</v>
      </c>
      <c r="E199" s="32">
        <v>3</v>
      </c>
    </row>
    <row r="200" spans="1:5" x14ac:dyDescent="0.25">
      <c r="A200" s="23" t="s">
        <v>38</v>
      </c>
      <c r="B200" s="24">
        <v>43704</v>
      </c>
      <c r="C200" s="24">
        <v>45167</v>
      </c>
      <c r="D200" s="25">
        <v>7.0475845949525592E-2</v>
      </c>
      <c r="E200" s="32">
        <v>3</v>
      </c>
    </row>
    <row r="201" spans="1:5" x14ac:dyDescent="0.25">
      <c r="A201" s="23" t="s">
        <v>39</v>
      </c>
      <c r="B201" s="24">
        <v>43669</v>
      </c>
      <c r="C201" s="24">
        <v>45132</v>
      </c>
      <c r="D201" s="25">
        <v>7.0911240531302266E-2</v>
      </c>
      <c r="E201" s="32">
        <v>3</v>
      </c>
    </row>
    <row r="202" spans="1:5" x14ac:dyDescent="0.25">
      <c r="A202" s="23" t="s">
        <v>40</v>
      </c>
      <c r="B202" s="24">
        <v>43641</v>
      </c>
      <c r="C202" s="24">
        <v>45104</v>
      </c>
      <c r="D202" s="25">
        <v>7.0892423657144085E-2</v>
      </c>
      <c r="E202" s="32">
        <v>3</v>
      </c>
    </row>
    <row r="204" spans="1:5" x14ac:dyDescent="0.25">
      <c r="A204" s="102" t="s">
        <v>104</v>
      </c>
      <c r="B204" s="103"/>
      <c r="C204" s="103"/>
      <c r="D204" s="103"/>
      <c r="E204" s="103"/>
    </row>
    <row r="205" spans="1:5" x14ac:dyDescent="0.25">
      <c r="A205" s="1" t="s">
        <v>2</v>
      </c>
      <c r="B205" s="2"/>
      <c r="C205" s="107" t="s">
        <v>3</v>
      </c>
      <c r="D205" s="107" t="s">
        <v>4</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8</v>
      </c>
      <c r="C208" s="10"/>
      <c r="D208" s="11"/>
      <c r="E208" s="11"/>
    </row>
    <row r="209" spans="1:5" x14ac:dyDescent="0.25">
      <c r="A209" s="12"/>
      <c r="B209" s="13" t="s">
        <v>9</v>
      </c>
      <c r="C209" s="14"/>
      <c r="D209" s="15"/>
      <c r="E209" s="15"/>
    </row>
    <row r="210" spans="1:5" x14ac:dyDescent="0.25">
      <c r="A210" s="8" t="s">
        <v>10</v>
      </c>
      <c r="B210" s="16" t="s">
        <v>11</v>
      </c>
      <c r="C210" s="17" t="s">
        <v>95</v>
      </c>
      <c r="D210" s="18" t="s">
        <v>96</v>
      </c>
      <c r="E210" s="17" t="s">
        <v>14</v>
      </c>
    </row>
    <row r="211" spans="1:5" x14ac:dyDescent="0.25">
      <c r="A211" s="19"/>
      <c r="B211" s="20" t="s">
        <v>15</v>
      </c>
      <c r="C211" s="21">
        <v>-0.81927221868043176</v>
      </c>
      <c r="D211" s="21">
        <v>-0.37235845088178088</v>
      </c>
      <c r="E211" s="22"/>
    </row>
    <row r="212" spans="1:5" x14ac:dyDescent="0.25">
      <c r="A212" s="8" t="s">
        <v>16</v>
      </c>
      <c r="B212" s="16" t="s">
        <v>11</v>
      </c>
      <c r="C212" s="17" t="s">
        <v>97</v>
      </c>
      <c r="D212" s="17" t="s">
        <v>98</v>
      </c>
      <c r="E212" s="17" t="s">
        <v>14</v>
      </c>
    </row>
    <row r="213" spans="1:5" x14ac:dyDescent="0.25">
      <c r="A213" s="19"/>
      <c r="B213" s="20" t="s">
        <v>15</v>
      </c>
      <c r="C213" s="21">
        <v>-0.25622516264378659</v>
      </c>
      <c r="D213" s="21">
        <v>-9.8805965155070896E-2</v>
      </c>
      <c r="E213" s="22"/>
    </row>
    <row r="214" spans="1:5" x14ac:dyDescent="0.25">
      <c r="A214" s="8" t="s">
        <v>19</v>
      </c>
      <c r="B214" s="16" t="s">
        <v>11</v>
      </c>
      <c r="C214" s="17" t="s">
        <v>549</v>
      </c>
      <c r="D214" s="17" t="s">
        <v>521</v>
      </c>
      <c r="E214" s="17" t="s">
        <v>14</v>
      </c>
    </row>
    <row r="215" spans="1:5" x14ac:dyDescent="0.25">
      <c r="A215" s="19"/>
      <c r="B215" s="20" t="s">
        <v>15</v>
      </c>
      <c r="C215" s="21">
        <v>-2.6373467839128528E-2</v>
      </c>
      <c r="D215" s="21">
        <v>1.291140368544208E-2</v>
      </c>
      <c r="E215" s="22"/>
    </row>
    <row r="216" spans="1:5" x14ac:dyDescent="0.25">
      <c r="A216" s="8" t="s">
        <v>22</v>
      </c>
      <c r="B216" s="16" t="s">
        <v>11</v>
      </c>
      <c r="C216" s="17" t="s">
        <v>101</v>
      </c>
      <c r="D216" s="17" t="s">
        <v>346</v>
      </c>
      <c r="E216" s="17" t="s">
        <v>14</v>
      </c>
    </row>
    <row r="217" spans="1:5" x14ac:dyDescent="0.25">
      <c r="A217" s="19"/>
      <c r="B217" s="20" t="s">
        <v>15</v>
      </c>
      <c r="C217" s="21">
        <v>0.37578180975338404</v>
      </c>
      <c r="D217" s="21">
        <v>9.9385111117586966E-2</v>
      </c>
      <c r="E217" s="22"/>
    </row>
    <row r="218" spans="1:5" ht="36" customHeight="1" x14ac:dyDescent="0.25">
      <c r="A218" s="90" t="s">
        <v>25</v>
      </c>
      <c r="B218" s="90"/>
      <c r="C218" s="90"/>
      <c r="D218" s="90"/>
      <c r="E218" s="90"/>
    </row>
    <row r="219" spans="1:5" x14ac:dyDescent="0.25">
      <c r="A219" s="5" t="s">
        <v>26</v>
      </c>
    </row>
    <row r="220" spans="1:5" x14ac:dyDescent="0.25">
      <c r="A220" s="5" t="s">
        <v>49</v>
      </c>
    </row>
    <row r="221" spans="1:5" x14ac:dyDescent="0.25">
      <c r="A221" s="5" t="s">
        <v>522</v>
      </c>
    </row>
    <row r="222" spans="1:5" x14ac:dyDescent="0.25">
      <c r="A222" s="5" t="s">
        <v>333</v>
      </c>
    </row>
    <row r="223" spans="1:5" x14ac:dyDescent="0.25">
      <c r="A223" s="5" t="s">
        <v>51</v>
      </c>
    </row>
    <row r="224" spans="1:5" x14ac:dyDescent="0.25">
      <c r="A224" s="91" t="s">
        <v>31</v>
      </c>
      <c r="B224" s="92"/>
      <c r="C224" s="92"/>
      <c r="D224" s="93"/>
      <c r="E224" s="28"/>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24">
        <v>43399</v>
      </c>
      <c r="C227" s="24">
        <v>45226</v>
      </c>
      <c r="D227" s="25">
        <v>0.14748198138935387</v>
      </c>
      <c r="E227" s="32">
        <v>4</v>
      </c>
    </row>
    <row r="228" spans="1:5" x14ac:dyDescent="0.25">
      <c r="A228" s="31" t="s">
        <v>37</v>
      </c>
      <c r="B228" s="24">
        <v>43371</v>
      </c>
      <c r="C228" s="24">
        <v>45198</v>
      </c>
      <c r="D228" s="25">
        <v>0.14751954265967615</v>
      </c>
      <c r="E228" s="32">
        <v>4</v>
      </c>
    </row>
    <row r="229" spans="1:5" x14ac:dyDescent="0.25">
      <c r="A229" s="23" t="s">
        <v>38</v>
      </c>
      <c r="B229" s="24">
        <v>43336</v>
      </c>
      <c r="C229" s="24">
        <v>45163</v>
      </c>
      <c r="D229" s="25">
        <v>0.14762099251867067</v>
      </c>
      <c r="E229" s="32">
        <v>4</v>
      </c>
    </row>
    <row r="230" spans="1:5" x14ac:dyDescent="0.25">
      <c r="A230" s="23" t="s">
        <v>39</v>
      </c>
      <c r="B230" s="24">
        <v>43308</v>
      </c>
      <c r="C230" s="24">
        <v>45135</v>
      </c>
      <c r="D230" s="25">
        <v>0.14762506120944482</v>
      </c>
      <c r="E230" s="32">
        <v>4</v>
      </c>
    </row>
    <row r="231" spans="1:5" x14ac:dyDescent="0.25">
      <c r="A231" s="23" t="s">
        <v>40</v>
      </c>
      <c r="B231" s="24">
        <v>43280</v>
      </c>
      <c r="C231" s="24">
        <v>45107</v>
      </c>
      <c r="D231" s="25">
        <v>0.14755547967348026</v>
      </c>
      <c r="E231" s="32">
        <v>4</v>
      </c>
    </row>
    <row r="233" spans="1:5" x14ac:dyDescent="0.25">
      <c r="A233" s="102" t="s">
        <v>116</v>
      </c>
      <c r="B233" s="103"/>
      <c r="C233" s="103"/>
      <c r="D233" s="103"/>
      <c r="E233" s="103"/>
    </row>
    <row r="234" spans="1:5" x14ac:dyDescent="0.25">
      <c r="A234" s="1" t="s">
        <v>74</v>
      </c>
      <c r="B234" s="2"/>
      <c r="C234" s="107" t="s">
        <v>3</v>
      </c>
      <c r="D234" s="107" t="s">
        <v>75</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76</v>
      </c>
      <c r="C237" s="10"/>
      <c r="D237" s="11"/>
      <c r="E237" s="11"/>
    </row>
    <row r="238" spans="1:5" x14ac:dyDescent="0.25">
      <c r="A238" s="12"/>
      <c r="B238" s="13" t="s">
        <v>9</v>
      </c>
      <c r="C238" s="14"/>
      <c r="D238" s="15"/>
      <c r="E238" s="15"/>
    </row>
    <row r="239" spans="1:5" x14ac:dyDescent="0.25">
      <c r="A239" s="8" t="s">
        <v>10</v>
      </c>
      <c r="B239" s="16" t="s">
        <v>11</v>
      </c>
      <c r="C239" s="17" t="s">
        <v>106</v>
      </c>
      <c r="D239" s="18" t="s">
        <v>107</v>
      </c>
      <c r="E239" s="17" t="s">
        <v>14</v>
      </c>
    </row>
    <row r="240" spans="1:5" x14ac:dyDescent="0.25">
      <c r="A240" s="19"/>
      <c r="B240" s="20" t="s">
        <v>15</v>
      </c>
      <c r="C240" s="21">
        <v>-0.79257444640958763</v>
      </c>
      <c r="D240" s="21">
        <v>-0.27987056755774742</v>
      </c>
      <c r="E240" s="22"/>
    </row>
    <row r="241" spans="1:5" x14ac:dyDescent="0.25">
      <c r="A241" s="8" t="s">
        <v>16</v>
      </c>
      <c r="B241" s="16" t="s">
        <v>11</v>
      </c>
      <c r="C241" s="17" t="s">
        <v>108</v>
      </c>
      <c r="D241" s="17" t="s">
        <v>550</v>
      </c>
      <c r="E241" s="17" t="s">
        <v>14</v>
      </c>
    </row>
    <row r="242" spans="1:5" x14ac:dyDescent="0.25">
      <c r="A242" s="19"/>
      <c r="B242" s="20" t="s">
        <v>15</v>
      </c>
      <c r="C242" s="21">
        <v>-0.32728281718066421</v>
      </c>
      <c r="D242" s="21">
        <v>-7.0781369098595115E-2</v>
      </c>
      <c r="E242" s="22"/>
    </row>
    <row r="243" spans="1:5" x14ac:dyDescent="0.25">
      <c r="A243" s="8" t="s">
        <v>19</v>
      </c>
      <c r="B243" s="16" t="s">
        <v>11</v>
      </c>
      <c r="C243" s="17" t="s">
        <v>525</v>
      </c>
      <c r="D243" s="17" t="s">
        <v>551</v>
      </c>
      <c r="E243" s="17" t="s">
        <v>14</v>
      </c>
    </row>
    <row r="244" spans="1:5" x14ac:dyDescent="0.25">
      <c r="A244" s="19"/>
      <c r="B244" s="20" t="s">
        <v>15</v>
      </c>
      <c r="C244" s="21">
        <v>9.0928009751311878E-2</v>
      </c>
      <c r="D244" s="21">
        <v>6.8612702061205288E-2</v>
      </c>
      <c r="E244" s="22"/>
    </row>
    <row r="245" spans="1:5" x14ac:dyDescent="0.25">
      <c r="A245" s="8" t="s">
        <v>22</v>
      </c>
      <c r="B245" s="16" t="s">
        <v>11</v>
      </c>
      <c r="C245" s="17" t="s">
        <v>112</v>
      </c>
      <c r="D245" s="17" t="s">
        <v>527</v>
      </c>
      <c r="E245" s="17" t="s">
        <v>14</v>
      </c>
    </row>
    <row r="246" spans="1:5" x14ac:dyDescent="0.25">
      <c r="A246" s="19"/>
      <c r="B246" s="20" t="s">
        <v>15</v>
      </c>
      <c r="C246" s="21">
        <v>1.0786521931687743</v>
      </c>
      <c r="D246" s="21">
        <v>0.14852535767636521</v>
      </c>
      <c r="E246" s="22"/>
    </row>
    <row r="247" spans="1:5" ht="35.25" customHeight="1" x14ac:dyDescent="0.25">
      <c r="A247" s="90" t="s">
        <v>25</v>
      </c>
      <c r="B247" s="90"/>
      <c r="C247" s="90"/>
      <c r="D247" s="90"/>
      <c r="E247" s="90"/>
    </row>
    <row r="248" spans="1:5" x14ac:dyDescent="0.25">
      <c r="A248" s="5" t="s">
        <v>26</v>
      </c>
    </row>
    <row r="249" spans="1:5" x14ac:dyDescent="0.25">
      <c r="A249" s="5" t="s">
        <v>548</v>
      </c>
    </row>
    <row r="250" spans="1:5" x14ac:dyDescent="0.25">
      <c r="A250" s="5" t="s">
        <v>303</v>
      </c>
    </row>
    <row r="251" spans="1:5" x14ac:dyDescent="0.25">
      <c r="A251" s="5" t="s">
        <v>528</v>
      </c>
    </row>
    <row r="252" spans="1:5" ht="24.75" customHeight="1" x14ac:dyDescent="0.25">
      <c r="A252" s="113" t="s">
        <v>30</v>
      </c>
      <c r="B252" s="113"/>
      <c r="C252" s="113"/>
      <c r="D252" s="113"/>
      <c r="E252" s="113"/>
    </row>
    <row r="253" spans="1:5" x14ac:dyDescent="0.25">
      <c r="A253" s="91" t="s">
        <v>31</v>
      </c>
      <c r="B253" s="92"/>
      <c r="C253" s="92"/>
      <c r="D253" s="93"/>
      <c r="E253" s="28"/>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24">
        <v>43404</v>
      </c>
      <c r="C256" s="24">
        <v>45230</v>
      </c>
      <c r="D256" s="25">
        <v>0.17303941048056598</v>
      </c>
      <c r="E256" s="32">
        <v>4</v>
      </c>
    </row>
    <row r="257" spans="1:5" x14ac:dyDescent="0.25">
      <c r="A257" s="31" t="s">
        <v>37</v>
      </c>
      <c r="B257" s="24">
        <v>43371</v>
      </c>
      <c r="C257" s="24">
        <v>45198</v>
      </c>
      <c r="D257" s="25">
        <v>0.17413220551283445</v>
      </c>
      <c r="E257" s="32">
        <v>4</v>
      </c>
    </row>
    <row r="258" spans="1:5" x14ac:dyDescent="0.25">
      <c r="A258" s="23" t="s">
        <v>38</v>
      </c>
      <c r="B258" s="24">
        <v>43343</v>
      </c>
      <c r="C258" s="24">
        <v>45169</v>
      </c>
      <c r="D258" s="25">
        <v>0.1737838711509716</v>
      </c>
      <c r="E258" s="32">
        <v>4</v>
      </c>
    </row>
    <row r="259" spans="1:5" x14ac:dyDescent="0.25">
      <c r="A259" s="23" t="s">
        <v>39</v>
      </c>
      <c r="B259" s="24">
        <v>43312</v>
      </c>
      <c r="C259" s="24">
        <v>45138</v>
      </c>
      <c r="D259" s="25">
        <v>0.17313261690412443</v>
      </c>
      <c r="E259" s="32">
        <v>4</v>
      </c>
    </row>
    <row r="260" spans="1:5" x14ac:dyDescent="0.25">
      <c r="A260" s="23" t="s">
        <v>40</v>
      </c>
      <c r="B260" s="24">
        <v>43280</v>
      </c>
      <c r="C260" s="24">
        <v>45107</v>
      </c>
      <c r="D260" s="25">
        <v>0.17284555855722866</v>
      </c>
      <c r="E260" s="32">
        <v>4</v>
      </c>
    </row>
    <row r="262" spans="1:5" x14ac:dyDescent="0.25">
      <c r="A262" s="102" t="s">
        <v>127</v>
      </c>
      <c r="B262" s="103"/>
      <c r="C262" s="103"/>
      <c r="D262" s="103"/>
      <c r="E262" s="103"/>
    </row>
    <row r="263" spans="1:5" x14ac:dyDescent="0.25">
      <c r="A263" s="1" t="s">
        <v>74</v>
      </c>
      <c r="B263" s="2"/>
      <c r="C263" s="107" t="s">
        <v>3</v>
      </c>
      <c r="D263" s="107" t="s">
        <v>75</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8" t="s">
        <v>7</v>
      </c>
      <c r="B266" s="9" t="s">
        <v>76</v>
      </c>
      <c r="C266" s="10"/>
      <c r="D266" s="11"/>
      <c r="E266" s="11"/>
    </row>
    <row r="267" spans="1:5" x14ac:dyDescent="0.25">
      <c r="A267" s="12"/>
      <c r="B267" s="13" t="s">
        <v>9</v>
      </c>
      <c r="C267" s="14"/>
      <c r="D267" s="15"/>
      <c r="E267" s="15"/>
    </row>
    <row r="268" spans="1:5" x14ac:dyDescent="0.25">
      <c r="A268" s="8" t="s">
        <v>10</v>
      </c>
      <c r="B268" s="16" t="s">
        <v>11</v>
      </c>
      <c r="C268" s="17" t="s">
        <v>117</v>
      </c>
      <c r="D268" s="18" t="s">
        <v>118</v>
      </c>
      <c r="E268" s="17" t="s">
        <v>14</v>
      </c>
    </row>
    <row r="269" spans="1:5" x14ac:dyDescent="0.25">
      <c r="A269" s="19"/>
      <c r="B269" s="20" t="s">
        <v>15</v>
      </c>
      <c r="C269" s="21">
        <v>-0.8717733063794656</v>
      </c>
      <c r="D269" s="21">
        <v>-0.32232291789407452</v>
      </c>
      <c r="E269" s="22"/>
    </row>
    <row r="270" spans="1:5" x14ac:dyDescent="0.25">
      <c r="A270" s="8" t="s">
        <v>16</v>
      </c>
      <c r="B270" s="16" t="s">
        <v>11</v>
      </c>
      <c r="C270" s="17" t="s">
        <v>119</v>
      </c>
      <c r="D270" s="17" t="s">
        <v>120</v>
      </c>
      <c r="E270" s="17" t="s">
        <v>14</v>
      </c>
    </row>
    <row r="271" spans="1:5" x14ac:dyDescent="0.25">
      <c r="A271" s="19"/>
      <c r="B271" s="20" t="s">
        <v>15</v>
      </c>
      <c r="C271" s="21">
        <v>-0.35109702057223935</v>
      </c>
      <c r="D271" s="21">
        <v>-9.0910378288848404E-2</v>
      </c>
      <c r="E271" s="22"/>
    </row>
    <row r="272" spans="1:5" x14ac:dyDescent="0.25">
      <c r="A272" s="8" t="s">
        <v>19</v>
      </c>
      <c r="B272" s="16" t="s">
        <v>11</v>
      </c>
      <c r="C272" s="17" t="s">
        <v>492</v>
      </c>
      <c r="D272" s="17" t="s">
        <v>429</v>
      </c>
      <c r="E272" s="17" t="s">
        <v>14</v>
      </c>
    </row>
    <row r="273" spans="1:5" x14ac:dyDescent="0.25">
      <c r="A273" s="19"/>
      <c r="B273" s="20" t="s">
        <v>15</v>
      </c>
      <c r="C273" s="21">
        <v>5.0845580300205029E-3</v>
      </c>
      <c r="D273" s="21">
        <v>9.1025692563448946E-3</v>
      </c>
      <c r="E273" s="22"/>
    </row>
    <row r="274" spans="1:5" x14ac:dyDescent="0.25">
      <c r="A274" s="8" t="s">
        <v>22</v>
      </c>
      <c r="B274" s="16" t="s">
        <v>11</v>
      </c>
      <c r="C274" s="17" t="s">
        <v>123</v>
      </c>
      <c r="D274" s="17" t="s">
        <v>529</v>
      </c>
      <c r="E274" s="17" t="s">
        <v>14</v>
      </c>
    </row>
    <row r="275" spans="1:5" x14ac:dyDescent="0.25">
      <c r="A275" s="19"/>
      <c r="B275" s="20" t="s">
        <v>15</v>
      </c>
      <c r="C275" s="21">
        <v>0.59567629485593065</v>
      </c>
      <c r="D275" s="21">
        <v>5.3347271691569942E-2</v>
      </c>
      <c r="E275" s="22"/>
    </row>
    <row r="276" spans="1:5" ht="39" customHeight="1" x14ac:dyDescent="0.25">
      <c r="A276" s="90" t="s">
        <v>25</v>
      </c>
      <c r="B276" s="90"/>
      <c r="C276" s="90"/>
      <c r="D276" s="90"/>
      <c r="E276" s="90"/>
    </row>
    <row r="277" spans="1:5" x14ac:dyDescent="0.25">
      <c r="A277" s="5" t="s">
        <v>26</v>
      </c>
    </row>
    <row r="278" spans="1:5" x14ac:dyDescent="0.25">
      <c r="A278" s="5" t="s">
        <v>85</v>
      </c>
    </row>
    <row r="279" spans="1:5" x14ac:dyDescent="0.25">
      <c r="A279" s="5" t="s">
        <v>431</v>
      </c>
    </row>
    <row r="280" spans="1:5" x14ac:dyDescent="0.25">
      <c r="A280" s="5" t="s">
        <v>530</v>
      </c>
    </row>
    <row r="281" spans="1:5" ht="23.25" customHeight="1" x14ac:dyDescent="0.25">
      <c r="A281" s="113" t="s">
        <v>30</v>
      </c>
      <c r="B281" s="113"/>
      <c r="C281" s="113"/>
      <c r="D281" s="113"/>
      <c r="E281" s="113"/>
    </row>
    <row r="282" spans="1:5" x14ac:dyDescent="0.25">
      <c r="A282" s="91" t="s">
        <v>31</v>
      </c>
      <c r="B282" s="92"/>
      <c r="C282" s="92"/>
      <c r="D282" s="93"/>
      <c r="E282" s="28"/>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24">
        <v>43404</v>
      </c>
      <c r="C285" s="24">
        <v>45230</v>
      </c>
      <c r="D285" s="25">
        <v>0.20918931473389601</v>
      </c>
      <c r="E285" s="32">
        <v>5</v>
      </c>
    </row>
    <row r="286" spans="1:5" x14ac:dyDescent="0.25">
      <c r="A286" s="31" t="s">
        <v>37</v>
      </c>
      <c r="B286" s="24">
        <v>43371</v>
      </c>
      <c r="C286" s="24">
        <v>45198</v>
      </c>
      <c r="D286" s="25">
        <v>0.20981981680248366</v>
      </c>
      <c r="E286" s="32">
        <v>5</v>
      </c>
    </row>
    <row r="287" spans="1:5" x14ac:dyDescent="0.25">
      <c r="A287" s="23" t="s">
        <v>38</v>
      </c>
      <c r="B287" s="24">
        <v>43343</v>
      </c>
      <c r="C287" s="24">
        <v>45169</v>
      </c>
      <c r="D287" s="25">
        <v>0.20981669927140856</v>
      </c>
      <c r="E287" s="32">
        <v>5</v>
      </c>
    </row>
    <row r="288" spans="1:5" x14ac:dyDescent="0.25">
      <c r="A288" s="23" t="s">
        <v>39</v>
      </c>
      <c r="B288" s="24">
        <v>43312</v>
      </c>
      <c r="C288" s="24">
        <v>45138</v>
      </c>
      <c r="D288" s="25">
        <v>0.20929346846449168</v>
      </c>
      <c r="E288" s="32">
        <v>5</v>
      </c>
    </row>
    <row r="289" spans="1:5" x14ac:dyDescent="0.25">
      <c r="A289" s="23" t="s">
        <v>40</v>
      </c>
      <c r="B289" s="24">
        <v>43280</v>
      </c>
      <c r="C289" s="24">
        <v>45107</v>
      </c>
      <c r="D289" s="25">
        <v>0.2085586794116803</v>
      </c>
      <c r="E289" s="32">
        <v>5</v>
      </c>
    </row>
    <row r="291" spans="1:5" x14ac:dyDescent="0.25">
      <c r="A291" s="102" t="s">
        <v>141</v>
      </c>
      <c r="B291" s="103"/>
      <c r="C291" s="103"/>
      <c r="D291" s="103"/>
      <c r="E291" s="103"/>
    </row>
    <row r="292" spans="1:5" x14ac:dyDescent="0.25">
      <c r="A292" s="1" t="s">
        <v>128</v>
      </c>
      <c r="B292" s="2"/>
      <c r="C292" s="107" t="s">
        <v>3</v>
      </c>
      <c r="D292" s="107" t="s">
        <v>129</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8" t="s">
        <v>7</v>
      </c>
      <c r="B295" s="9" t="s">
        <v>130</v>
      </c>
      <c r="C295" s="10"/>
      <c r="D295" s="11"/>
      <c r="E295" s="11"/>
    </row>
    <row r="296" spans="1:5" x14ac:dyDescent="0.25">
      <c r="A296" s="12"/>
      <c r="B296" s="13" t="s">
        <v>9</v>
      </c>
      <c r="C296" s="14"/>
      <c r="D296" s="15"/>
      <c r="E296" s="15"/>
    </row>
    <row r="297" spans="1:5" x14ac:dyDescent="0.25">
      <c r="A297" s="8" t="s">
        <v>10</v>
      </c>
      <c r="B297" s="16" t="s">
        <v>11</v>
      </c>
      <c r="C297" s="17" t="s">
        <v>67</v>
      </c>
      <c r="D297" s="18" t="s">
        <v>131</v>
      </c>
      <c r="E297" s="17" t="s">
        <v>14</v>
      </c>
    </row>
    <row r="298" spans="1:5" x14ac:dyDescent="0.25">
      <c r="A298" s="19"/>
      <c r="B298" s="20" t="s">
        <v>15</v>
      </c>
      <c r="C298" s="21">
        <v>-0.25527560108521918</v>
      </c>
      <c r="D298" s="21">
        <v>-8.7830143366303459E-2</v>
      </c>
      <c r="E298" s="22"/>
    </row>
    <row r="299" spans="1:5" x14ac:dyDescent="0.25">
      <c r="A299" s="8" t="s">
        <v>16</v>
      </c>
      <c r="B299" s="16" t="s">
        <v>11</v>
      </c>
      <c r="C299" s="17" t="s">
        <v>132</v>
      </c>
      <c r="D299" s="17" t="s">
        <v>133</v>
      </c>
      <c r="E299" s="17" t="s">
        <v>14</v>
      </c>
    </row>
    <row r="300" spans="1:5" x14ac:dyDescent="0.25">
      <c r="A300" s="19"/>
      <c r="B300" s="20" t="s">
        <v>15</v>
      </c>
      <c r="C300" s="21">
        <v>-5.5390874106651999E-2</v>
      </c>
      <c r="D300" s="21">
        <v>-2.73541368948228E-2</v>
      </c>
      <c r="E300" s="22"/>
    </row>
    <row r="301" spans="1:5" x14ac:dyDescent="0.25">
      <c r="A301" s="8" t="s">
        <v>19</v>
      </c>
      <c r="B301" s="16" t="s">
        <v>11</v>
      </c>
      <c r="C301" s="17" t="s">
        <v>432</v>
      </c>
      <c r="D301" s="17" t="s">
        <v>243</v>
      </c>
      <c r="E301" s="17" t="s">
        <v>14</v>
      </c>
    </row>
    <row r="302" spans="1:5" x14ac:dyDescent="0.25">
      <c r="A302" s="19"/>
      <c r="B302" s="20" t="s">
        <v>15</v>
      </c>
      <c r="C302" s="21">
        <v>-1.2576635356317256E-3</v>
      </c>
      <c r="D302" s="21">
        <v>4.285930846282815E-3</v>
      </c>
      <c r="E302" s="22"/>
    </row>
    <row r="303" spans="1:5" x14ac:dyDescent="0.25">
      <c r="A303" s="8" t="s">
        <v>22</v>
      </c>
      <c r="B303" s="16" t="s">
        <v>11</v>
      </c>
      <c r="C303" s="17" t="s">
        <v>136</v>
      </c>
      <c r="D303" s="17" t="s">
        <v>137</v>
      </c>
      <c r="E303" s="17" t="s">
        <v>14</v>
      </c>
    </row>
    <row r="304" spans="1:5" x14ac:dyDescent="0.25">
      <c r="A304" s="19"/>
      <c r="B304" s="20" t="s">
        <v>15</v>
      </c>
      <c r="C304" s="21">
        <v>6.0768910808723042E-2</v>
      </c>
      <c r="D304" s="21">
        <v>3.2275509174063854E-2</v>
      </c>
      <c r="E304" s="22"/>
    </row>
    <row r="305" spans="1:5" ht="36.75" customHeight="1" x14ac:dyDescent="0.25">
      <c r="A305" s="90" t="s">
        <v>25</v>
      </c>
      <c r="B305" s="90"/>
      <c r="C305" s="90"/>
      <c r="D305" s="90"/>
      <c r="E305" s="90"/>
    </row>
    <row r="306" spans="1:5" x14ac:dyDescent="0.25">
      <c r="A306" s="5" t="s">
        <v>26</v>
      </c>
    </row>
    <row r="307" spans="1:5" x14ac:dyDescent="0.25">
      <c r="A307" s="5" t="s">
        <v>138</v>
      </c>
    </row>
    <row r="308" spans="1:5" x14ac:dyDescent="0.25">
      <c r="A308" s="5" t="s">
        <v>531</v>
      </c>
    </row>
    <row r="309" spans="1:5" x14ac:dyDescent="0.25">
      <c r="A309" s="5" t="s">
        <v>140</v>
      </c>
    </row>
    <row r="310" spans="1:5" x14ac:dyDescent="0.25">
      <c r="A310" s="5" t="s">
        <v>51</v>
      </c>
    </row>
    <row r="311" spans="1:5" x14ac:dyDescent="0.25">
      <c r="A311" s="91" t="s">
        <v>31</v>
      </c>
      <c r="B311" s="92"/>
      <c r="C311" s="92"/>
      <c r="D311" s="93"/>
      <c r="E311" s="28"/>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24">
        <v>43399</v>
      </c>
      <c r="C314" s="24">
        <v>45226</v>
      </c>
      <c r="D314" s="25">
        <v>2.6725805661224393E-2</v>
      </c>
      <c r="E314" s="32">
        <v>2</v>
      </c>
    </row>
    <row r="315" spans="1:5" x14ac:dyDescent="0.25">
      <c r="A315" s="31" t="s">
        <v>37</v>
      </c>
      <c r="B315" s="24">
        <v>43371</v>
      </c>
      <c r="C315" s="24">
        <v>45198</v>
      </c>
      <c r="D315" s="25">
        <v>2.6731011340942305E-2</v>
      </c>
      <c r="E315" s="32">
        <v>2</v>
      </c>
    </row>
    <row r="316" spans="1:5" x14ac:dyDescent="0.25">
      <c r="A316" s="23" t="s">
        <v>38</v>
      </c>
      <c r="B316" s="24">
        <v>43336</v>
      </c>
      <c r="C316" s="24">
        <v>45163</v>
      </c>
      <c r="D316" s="25">
        <v>2.6767107870797405E-2</v>
      </c>
      <c r="E316" s="32">
        <v>2</v>
      </c>
    </row>
    <row r="317" spans="1:5" x14ac:dyDescent="0.25">
      <c r="A317" s="23" t="s">
        <v>39</v>
      </c>
      <c r="B317" s="24">
        <v>43308</v>
      </c>
      <c r="C317" s="24">
        <v>45135</v>
      </c>
      <c r="D317" s="25">
        <v>2.6752513610962151E-2</v>
      </c>
      <c r="E317" s="32">
        <v>2</v>
      </c>
    </row>
    <row r="318" spans="1:5" x14ac:dyDescent="0.25">
      <c r="A318" s="23" t="s">
        <v>40</v>
      </c>
      <c r="B318" s="24">
        <v>43280</v>
      </c>
      <c r="C318" s="24">
        <v>45107</v>
      </c>
      <c r="D318" s="25">
        <v>2.6742287971872121E-2</v>
      </c>
      <c r="E318" s="32">
        <v>2</v>
      </c>
    </row>
    <row r="320" spans="1:5" x14ac:dyDescent="0.25">
      <c r="A320" s="102" t="s">
        <v>151</v>
      </c>
      <c r="B320" s="103"/>
      <c r="C320" s="103"/>
      <c r="D320" s="103"/>
      <c r="E320" s="103"/>
    </row>
    <row r="321" spans="1:5" x14ac:dyDescent="0.25">
      <c r="A321" s="1" t="s">
        <v>74</v>
      </c>
      <c r="B321" s="2"/>
      <c r="C321" s="107" t="s">
        <v>3</v>
      </c>
      <c r="D321" s="107" t="s">
        <v>75</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76</v>
      </c>
      <c r="C324" s="10"/>
      <c r="D324" s="11"/>
      <c r="E324" s="11"/>
    </row>
    <row r="325" spans="1:5" x14ac:dyDescent="0.25">
      <c r="A325" s="12"/>
      <c r="B325" s="13" t="s">
        <v>9</v>
      </c>
      <c r="C325" s="14"/>
      <c r="D325" s="15"/>
      <c r="E325" s="15"/>
    </row>
    <row r="326" spans="1:5" x14ac:dyDescent="0.25">
      <c r="A326" s="8" t="s">
        <v>10</v>
      </c>
      <c r="B326" s="16" t="s">
        <v>11</v>
      </c>
      <c r="C326" s="17" t="s">
        <v>202</v>
      </c>
      <c r="D326" s="18" t="s">
        <v>552</v>
      </c>
      <c r="E326" s="17" t="s">
        <v>14</v>
      </c>
    </row>
    <row r="327" spans="1:5" x14ac:dyDescent="0.25">
      <c r="A327" s="19"/>
      <c r="B327" s="20" t="s">
        <v>15</v>
      </c>
      <c r="C327" s="21">
        <v>-0.5542847748944244</v>
      </c>
      <c r="D327" s="21">
        <v>-0.17883186935132556</v>
      </c>
      <c r="E327" s="22"/>
    </row>
    <row r="328" spans="1:5" x14ac:dyDescent="0.25">
      <c r="A328" s="8" t="s">
        <v>16</v>
      </c>
      <c r="B328" s="16" t="s">
        <v>11</v>
      </c>
      <c r="C328" s="17" t="s">
        <v>144</v>
      </c>
      <c r="D328" s="17" t="s">
        <v>553</v>
      </c>
      <c r="E328" s="17" t="s">
        <v>14</v>
      </c>
    </row>
    <row r="329" spans="1:5" x14ac:dyDescent="0.25">
      <c r="A329" s="19"/>
      <c r="B329" s="20" t="s">
        <v>15</v>
      </c>
      <c r="C329" s="21">
        <v>-0.19285172253831806</v>
      </c>
      <c r="D329" s="21">
        <v>-1.7025266562559649E-2</v>
      </c>
      <c r="E329" s="22"/>
    </row>
    <row r="330" spans="1:5" x14ac:dyDescent="0.25">
      <c r="A330" s="8" t="s">
        <v>19</v>
      </c>
      <c r="B330" s="16" t="s">
        <v>11</v>
      </c>
      <c r="C330" s="17" t="s">
        <v>137</v>
      </c>
      <c r="D330" s="17" t="s">
        <v>554</v>
      </c>
      <c r="E330" s="17" t="s">
        <v>14</v>
      </c>
    </row>
    <row r="331" spans="1:5" x14ac:dyDescent="0.25">
      <c r="A331" s="19"/>
      <c r="B331" s="20" t="s">
        <v>15</v>
      </c>
      <c r="C331" s="21">
        <v>6.5900225579328842E-2</v>
      </c>
      <c r="D331" s="21">
        <v>8.8422939341410434E-2</v>
      </c>
      <c r="E331" s="22"/>
    </row>
    <row r="332" spans="1:5" x14ac:dyDescent="0.25">
      <c r="A332" s="8" t="s">
        <v>22</v>
      </c>
      <c r="B332" s="16" t="s">
        <v>11</v>
      </c>
      <c r="C332" s="17" t="s">
        <v>148</v>
      </c>
      <c r="D332" s="17" t="s">
        <v>149</v>
      </c>
      <c r="E332" s="17" t="s">
        <v>14</v>
      </c>
    </row>
    <row r="333" spans="1:5" x14ac:dyDescent="0.25">
      <c r="A333" s="19"/>
      <c r="B333" s="20" t="s">
        <v>15</v>
      </c>
      <c r="C333" s="21">
        <v>0.53675078348145733</v>
      </c>
      <c r="D333" s="21">
        <v>0.14482330262176579</v>
      </c>
      <c r="E333" s="22"/>
    </row>
    <row r="334" spans="1:5" ht="36" customHeight="1" x14ac:dyDescent="0.25">
      <c r="A334" s="90" t="s">
        <v>25</v>
      </c>
      <c r="B334" s="90"/>
      <c r="C334" s="90"/>
      <c r="D334" s="90"/>
      <c r="E334" s="90"/>
    </row>
    <row r="335" spans="1:5" x14ac:dyDescent="0.25">
      <c r="A335" s="5" t="s">
        <v>26</v>
      </c>
    </row>
    <row r="336" spans="1:5" x14ac:dyDescent="0.25">
      <c r="A336" s="5" t="s">
        <v>548</v>
      </c>
    </row>
    <row r="337" spans="1:5" x14ac:dyDescent="0.25">
      <c r="A337" s="5" t="s">
        <v>555</v>
      </c>
    </row>
    <row r="338" spans="1:5" x14ac:dyDescent="0.25">
      <c r="A338" s="5" t="s">
        <v>150</v>
      </c>
    </row>
    <row r="339" spans="1:5" ht="24" customHeight="1" x14ac:dyDescent="0.25">
      <c r="A339" s="113" t="s">
        <v>30</v>
      </c>
      <c r="B339" s="113"/>
      <c r="C339" s="113"/>
      <c r="D339" s="113"/>
      <c r="E339" s="113"/>
    </row>
    <row r="340" spans="1:5" x14ac:dyDescent="0.25">
      <c r="A340" s="91" t="s">
        <v>31</v>
      </c>
      <c r="B340" s="92"/>
      <c r="C340" s="92"/>
      <c r="D340" s="93"/>
      <c r="E340" s="28"/>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24">
        <v>43910</v>
      </c>
      <c r="C343" s="24">
        <v>45230</v>
      </c>
      <c r="D343" s="25">
        <v>0.16793271196713033</v>
      </c>
      <c r="E343" s="32">
        <v>4</v>
      </c>
    </row>
    <row r="344" spans="1:5" x14ac:dyDescent="0.25">
      <c r="A344" s="31" t="s">
        <v>37</v>
      </c>
      <c r="B344" s="24">
        <v>43910</v>
      </c>
      <c r="C344" s="24">
        <v>45198</v>
      </c>
      <c r="D344" s="25">
        <v>0.16871447943022663</v>
      </c>
      <c r="E344" s="32">
        <v>4</v>
      </c>
    </row>
    <row r="345" spans="1:5" x14ac:dyDescent="0.25">
      <c r="A345" s="23" t="s">
        <v>38</v>
      </c>
      <c r="B345" s="24">
        <v>43910</v>
      </c>
      <c r="C345" s="24">
        <v>45169</v>
      </c>
      <c r="D345" s="25">
        <v>0.16977336253100689</v>
      </c>
      <c r="E345" s="32">
        <v>4</v>
      </c>
    </row>
    <row r="346" spans="1:5" x14ac:dyDescent="0.25">
      <c r="A346" s="23" t="s">
        <v>39</v>
      </c>
      <c r="B346" s="24">
        <v>43910</v>
      </c>
      <c r="C346" s="24">
        <v>45138</v>
      </c>
      <c r="D346" s="25">
        <v>0.17084945734902363</v>
      </c>
      <c r="E346" s="32">
        <v>4</v>
      </c>
    </row>
    <row r="347" spans="1:5" x14ac:dyDescent="0.25">
      <c r="A347" s="23" t="s">
        <v>40</v>
      </c>
      <c r="B347" s="24">
        <v>43910</v>
      </c>
      <c r="C347" s="24">
        <v>45107</v>
      </c>
      <c r="D347" s="25">
        <v>0.17201559324596358</v>
      </c>
      <c r="E347" s="32">
        <v>4</v>
      </c>
    </row>
    <row r="349" spans="1:5" x14ac:dyDescent="0.25">
      <c r="A349" s="102" t="s">
        <v>162</v>
      </c>
      <c r="B349" s="103"/>
      <c r="C349" s="103"/>
      <c r="D349" s="103"/>
      <c r="E349" s="103"/>
    </row>
    <row r="350" spans="1:5" x14ac:dyDescent="0.25">
      <c r="A350" s="1" t="s">
        <v>2</v>
      </c>
      <c r="B350" s="2"/>
      <c r="C350" s="107" t="s">
        <v>3</v>
      </c>
      <c r="D350" s="107" t="s">
        <v>4</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8" t="s">
        <v>7</v>
      </c>
      <c r="B353" s="9" t="s">
        <v>8</v>
      </c>
      <c r="C353" s="10"/>
      <c r="D353" s="11"/>
      <c r="E353" s="11"/>
    </row>
    <row r="354" spans="1:5" x14ac:dyDescent="0.25">
      <c r="A354" s="12"/>
      <c r="B354" s="13" t="s">
        <v>9</v>
      </c>
      <c r="C354" s="14"/>
      <c r="D354" s="15"/>
      <c r="E354" s="15"/>
    </row>
    <row r="355" spans="1:5" x14ac:dyDescent="0.25">
      <c r="A355" s="8" t="s">
        <v>10</v>
      </c>
      <c r="B355" s="16" t="s">
        <v>11</v>
      </c>
      <c r="C355" s="17" t="s">
        <v>466</v>
      </c>
      <c r="D355" s="18" t="s">
        <v>153</v>
      </c>
      <c r="E355" s="17" t="s">
        <v>14</v>
      </c>
    </row>
    <row r="356" spans="1:5" x14ac:dyDescent="0.25">
      <c r="A356" s="19"/>
      <c r="B356" s="20" t="s">
        <v>15</v>
      </c>
      <c r="C356" s="21">
        <v>-0.62517033611774009</v>
      </c>
      <c r="D356" s="21">
        <v>-0.2413505802746484</v>
      </c>
      <c r="E356" s="22"/>
    </row>
    <row r="357" spans="1:5" x14ac:dyDescent="0.25">
      <c r="A357" s="8" t="s">
        <v>16</v>
      </c>
      <c r="B357" s="16" t="s">
        <v>11</v>
      </c>
      <c r="C357" s="17" t="s">
        <v>154</v>
      </c>
      <c r="D357" s="17" t="s">
        <v>155</v>
      </c>
      <c r="E357" s="17" t="s">
        <v>14</v>
      </c>
    </row>
    <row r="358" spans="1:5" x14ac:dyDescent="0.25">
      <c r="A358" s="19"/>
      <c r="B358" s="20" t="s">
        <v>15</v>
      </c>
      <c r="C358" s="21">
        <v>-0.16338537083643567</v>
      </c>
      <c r="D358" s="21">
        <v>-5.4926864259024044E-2</v>
      </c>
      <c r="E358" s="22"/>
    </row>
    <row r="359" spans="1:5" x14ac:dyDescent="0.25">
      <c r="A359" s="8" t="s">
        <v>19</v>
      </c>
      <c r="B359" s="16" t="s">
        <v>11</v>
      </c>
      <c r="C359" s="17" t="s">
        <v>507</v>
      </c>
      <c r="D359" s="17" t="s">
        <v>157</v>
      </c>
      <c r="E359" s="17" t="s">
        <v>14</v>
      </c>
    </row>
    <row r="360" spans="1:5" x14ac:dyDescent="0.25">
      <c r="A360" s="19"/>
      <c r="B360" s="20" t="s">
        <v>15</v>
      </c>
      <c r="C360" s="21">
        <v>-3.1537224359465266E-2</v>
      </c>
      <c r="D360" s="21">
        <v>9.3495632152515995E-3</v>
      </c>
      <c r="E360" s="22"/>
    </row>
    <row r="361" spans="1:5" x14ac:dyDescent="0.25">
      <c r="A361" s="8" t="s">
        <v>22</v>
      </c>
      <c r="B361" s="16" t="s">
        <v>11</v>
      </c>
      <c r="C361" s="17" t="s">
        <v>158</v>
      </c>
      <c r="D361" s="17" t="s">
        <v>362</v>
      </c>
      <c r="E361" s="17" t="s">
        <v>14</v>
      </c>
    </row>
    <row r="362" spans="1:5" x14ac:dyDescent="0.25">
      <c r="A362" s="19"/>
      <c r="B362" s="20" t="s">
        <v>15</v>
      </c>
      <c r="C362" s="21">
        <v>0.22688072543591775</v>
      </c>
      <c r="D362" s="21">
        <v>4.9716160016590738E-2</v>
      </c>
      <c r="E362" s="22"/>
    </row>
    <row r="363" spans="1:5" ht="35.25" customHeight="1" x14ac:dyDescent="0.25">
      <c r="A363" s="90" t="s">
        <v>25</v>
      </c>
      <c r="B363" s="90"/>
      <c r="C363" s="90"/>
      <c r="D363" s="90"/>
      <c r="E363" s="90"/>
    </row>
    <row r="364" spans="1:5" x14ac:dyDescent="0.25">
      <c r="A364" s="5" t="s">
        <v>26</v>
      </c>
    </row>
    <row r="365" spans="1:5" x14ac:dyDescent="0.25">
      <c r="A365" s="5" t="s">
        <v>49</v>
      </c>
    </row>
    <row r="366" spans="1:5" x14ac:dyDescent="0.25">
      <c r="A366" s="5" t="s">
        <v>178</v>
      </c>
    </row>
    <row r="367" spans="1:5" x14ac:dyDescent="0.25">
      <c r="A367" s="5" t="s">
        <v>333</v>
      </c>
    </row>
    <row r="368" spans="1:5" ht="23.25" customHeight="1" x14ac:dyDescent="0.25">
      <c r="A368" s="113" t="s">
        <v>30</v>
      </c>
      <c r="B368" s="113"/>
      <c r="C368" s="113"/>
      <c r="D368" s="113"/>
      <c r="E368" s="113"/>
    </row>
    <row r="369" spans="1:5" x14ac:dyDescent="0.25">
      <c r="A369" s="91" t="s">
        <v>31</v>
      </c>
      <c r="B369" s="92"/>
      <c r="C369" s="92"/>
      <c r="D369" s="93"/>
      <c r="E369" s="28"/>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24">
        <v>43399</v>
      </c>
      <c r="C372" s="24">
        <v>45226</v>
      </c>
      <c r="D372" s="25">
        <v>8.2701123436197052E-2</v>
      </c>
      <c r="E372" s="32">
        <v>3</v>
      </c>
    </row>
    <row r="373" spans="1:5" x14ac:dyDescent="0.25">
      <c r="A373" s="31" t="s">
        <v>37</v>
      </c>
      <c r="B373" s="24">
        <v>43371</v>
      </c>
      <c r="C373" s="24">
        <v>45198</v>
      </c>
      <c r="D373" s="25">
        <v>8.2828101535438431E-2</v>
      </c>
      <c r="E373" s="32">
        <v>3</v>
      </c>
    </row>
    <row r="374" spans="1:5" x14ac:dyDescent="0.25">
      <c r="A374" s="23" t="s">
        <v>38</v>
      </c>
      <c r="B374" s="24">
        <v>43336</v>
      </c>
      <c r="C374" s="24">
        <v>45163</v>
      </c>
      <c r="D374" s="25">
        <v>8.2971727952954558E-2</v>
      </c>
      <c r="E374" s="32">
        <v>3</v>
      </c>
    </row>
    <row r="375" spans="1:5" x14ac:dyDescent="0.25">
      <c r="A375" s="23" t="s">
        <v>39</v>
      </c>
      <c r="B375" s="24">
        <v>43308</v>
      </c>
      <c r="C375" s="24">
        <v>45135</v>
      </c>
      <c r="D375" s="25">
        <v>8.2962830897212569E-2</v>
      </c>
      <c r="E375" s="32">
        <v>3</v>
      </c>
    </row>
    <row r="376" spans="1:5" x14ac:dyDescent="0.25">
      <c r="A376" s="23" t="s">
        <v>40</v>
      </c>
      <c r="B376" s="24">
        <v>43280</v>
      </c>
      <c r="C376" s="24">
        <v>45107</v>
      </c>
      <c r="D376" s="25">
        <v>8.2965008275011173E-2</v>
      </c>
      <c r="E376" s="32">
        <v>3</v>
      </c>
    </row>
    <row r="378" spans="1:5" x14ac:dyDescent="0.25">
      <c r="A378" s="102" t="s">
        <v>171</v>
      </c>
      <c r="B378" s="103"/>
      <c r="C378" s="103"/>
      <c r="D378" s="103"/>
      <c r="E378" s="103"/>
    </row>
    <row r="379" spans="1:5" x14ac:dyDescent="0.25">
      <c r="A379" s="1" t="s">
        <v>2</v>
      </c>
      <c r="B379" s="2"/>
      <c r="C379" s="107" t="s">
        <v>3</v>
      </c>
      <c r="D379" s="107" t="s">
        <v>4</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8</v>
      </c>
      <c r="C382" s="10"/>
      <c r="D382" s="11"/>
      <c r="E382" s="11"/>
    </row>
    <row r="383" spans="1:5" x14ac:dyDescent="0.25">
      <c r="A383" s="12"/>
      <c r="B383" s="13" t="s">
        <v>9</v>
      </c>
      <c r="C383" s="14"/>
      <c r="D383" s="15"/>
      <c r="E383" s="15"/>
    </row>
    <row r="384" spans="1:5" x14ac:dyDescent="0.25">
      <c r="A384" s="8" t="s">
        <v>10</v>
      </c>
      <c r="B384" s="16" t="s">
        <v>11</v>
      </c>
      <c r="C384" s="17" t="s">
        <v>438</v>
      </c>
      <c r="D384" s="18" t="s">
        <v>164</v>
      </c>
      <c r="E384" s="17" t="s">
        <v>14</v>
      </c>
    </row>
    <row r="385" spans="1:5" x14ac:dyDescent="0.25">
      <c r="A385" s="19"/>
      <c r="B385" s="20" t="s">
        <v>15</v>
      </c>
      <c r="C385" s="21">
        <v>-0.76212278689354096</v>
      </c>
      <c r="D385" s="21">
        <v>-0.3539715032923304</v>
      </c>
      <c r="E385" s="22"/>
    </row>
    <row r="386" spans="1:5" x14ac:dyDescent="0.25">
      <c r="A386" s="8" t="s">
        <v>16</v>
      </c>
      <c r="B386" s="16" t="s">
        <v>11</v>
      </c>
      <c r="C386" s="17" t="s">
        <v>165</v>
      </c>
      <c r="D386" s="17" t="s">
        <v>166</v>
      </c>
      <c r="E386" s="17" t="s">
        <v>14</v>
      </c>
    </row>
    <row r="387" spans="1:5" x14ac:dyDescent="0.25">
      <c r="A387" s="19"/>
      <c r="B387" s="20" t="s">
        <v>15</v>
      </c>
      <c r="C387" s="21">
        <v>-0.25788074385122972</v>
      </c>
      <c r="D387" s="21">
        <v>-0.1037057625357376</v>
      </c>
      <c r="E387" s="22"/>
    </row>
    <row r="388" spans="1:5" x14ac:dyDescent="0.25">
      <c r="A388" s="8" t="s">
        <v>19</v>
      </c>
      <c r="B388" s="16" t="s">
        <v>11</v>
      </c>
      <c r="C388" s="17" t="s">
        <v>134</v>
      </c>
      <c r="D388" s="17" t="s">
        <v>364</v>
      </c>
      <c r="E388" s="17" t="s">
        <v>14</v>
      </c>
    </row>
    <row r="389" spans="1:5" x14ac:dyDescent="0.25">
      <c r="A389" s="19"/>
      <c r="B389" s="20" t="s">
        <v>15</v>
      </c>
      <c r="C389" s="21">
        <v>1.9671003717469659E-3</v>
      </c>
      <c r="D389" s="21">
        <v>3.3266637895635665E-2</v>
      </c>
      <c r="E389" s="22"/>
    </row>
    <row r="390" spans="1:5" x14ac:dyDescent="0.25">
      <c r="A390" s="8" t="s">
        <v>22</v>
      </c>
      <c r="B390" s="16" t="s">
        <v>11</v>
      </c>
      <c r="C390" s="17" t="s">
        <v>169</v>
      </c>
      <c r="D390" s="17" t="s">
        <v>365</v>
      </c>
      <c r="E390" s="17" t="s">
        <v>14</v>
      </c>
    </row>
    <row r="391" spans="1:5" x14ac:dyDescent="0.25">
      <c r="A391" s="19"/>
      <c r="B391" s="20" t="s">
        <v>15</v>
      </c>
      <c r="C391" s="21">
        <v>0.46172516556291399</v>
      </c>
      <c r="D391" s="21">
        <v>0.14466023392912475</v>
      </c>
      <c r="E391" s="22"/>
    </row>
    <row r="392" spans="1:5" ht="35.25" customHeight="1" x14ac:dyDescent="0.25">
      <c r="A392" s="90" t="s">
        <v>25</v>
      </c>
      <c r="B392" s="90"/>
      <c r="C392" s="90"/>
      <c r="D392" s="90"/>
      <c r="E392" s="90"/>
    </row>
    <row r="393" spans="1:5" x14ac:dyDescent="0.25">
      <c r="A393" s="5" t="s">
        <v>26</v>
      </c>
    </row>
    <row r="394" spans="1:5" x14ac:dyDescent="0.25">
      <c r="A394" s="5" t="s">
        <v>49</v>
      </c>
    </row>
    <row r="395" spans="1:5" x14ac:dyDescent="0.25">
      <c r="A395" s="5" t="s">
        <v>366</v>
      </c>
    </row>
    <row r="396" spans="1:5" x14ac:dyDescent="0.25">
      <c r="A396" s="5" t="s">
        <v>333</v>
      </c>
    </row>
    <row r="397" spans="1:5" x14ac:dyDescent="0.25">
      <c r="A397" s="5" t="s">
        <v>51</v>
      </c>
    </row>
    <row r="398" spans="1:5" x14ac:dyDescent="0.25">
      <c r="A398" s="91" t="s">
        <v>31</v>
      </c>
      <c r="B398" s="92"/>
      <c r="C398" s="92"/>
      <c r="D398" s="93"/>
      <c r="E398" s="28"/>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24">
        <v>43403</v>
      </c>
      <c r="C401" s="24">
        <v>45230</v>
      </c>
      <c r="D401" s="25">
        <v>0.15209363763639086</v>
      </c>
      <c r="E401" s="32">
        <v>4</v>
      </c>
    </row>
    <row r="402" spans="1:5" x14ac:dyDescent="0.25">
      <c r="A402" s="31" t="s">
        <v>37</v>
      </c>
      <c r="B402" s="24">
        <v>43368</v>
      </c>
      <c r="C402" s="24">
        <v>45195</v>
      </c>
      <c r="D402" s="25">
        <v>0.15306490076160476</v>
      </c>
      <c r="E402" s="32">
        <v>4</v>
      </c>
    </row>
    <row r="403" spans="1:5" x14ac:dyDescent="0.25">
      <c r="A403" s="23" t="s">
        <v>38</v>
      </c>
      <c r="B403" s="24">
        <v>43340</v>
      </c>
      <c r="C403" s="24">
        <v>45167</v>
      </c>
      <c r="D403" s="25">
        <v>0.15311912896892724</v>
      </c>
      <c r="E403" s="32">
        <v>4</v>
      </c>
    </row>
    <row r="404" spans="1:5" x14ac:dyDescent="0.25">
      <c r="A404" s="23" t="s">
        <v>39</v>
      </c>
      <c r="B404" s="24">
        <v>43305</v>
      </c>
      <c r="C404" s="24">
        <v>45132</v>
      </c>
      <c r="D404" s="25">
        <v>0.15312837145075886</v>
      </c>
      <c r="E404" s="32">
        <v>4</v>
      </c>
    </row>
    <row r="405" spans="1:5" x14ac:dyDescent="0.25">
      <c r="A405" s="23" t="s">
        <v>40</v>
      </c>
      <c r="B405" s="24">
        <v>43277</v>
      </c>
      <c r="C405" s="24">
        <v>45104</v>
      </c>
      <c r="D405" s="25">
        <v>0.15292065591531764</v>
      </c>
      <c r="E405" s="32">
        <v>4</v>
      </c>
    </row>
    <row r="407" spans="1:5" x14ac:dyDescent="0.25">
      <c r="A407" s="102" t="s">
        <v>180</v>
      </c>
      <c r="B407" s="103"/>
      <c r="C407" s="103"/>
      <c r="D407" s="103"/>
      <c r="E407" s="103"/>
    </row>
    <row r="408" spans="1:5" x14ac:dyDescent="0.25">
      <c r="A408" s="1" t="s">
        <v>2</v>
      </c>
      <c r="B408" s="2"/>
      <c r="C408" s="107" t="s">
        <v>3</v>
      </c>
      <c r="D408" s="107" t="s">
        <v>4</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8</v>
      </c>
      <c r="C411" s="10"/>
      <c r="D411" s="11"/>
      <c r="E411" s="11"/>
    </row>
    <row r="412" spans="1:5" x14ac:dyDescent="0.25">
      <c r="A412" s="12"/>
      <c r="B412" s="13" t="s">
        <v>9</v>
      </c>
      <c r="C412" s="14"/>
      <c r="D412" s="15"/>
      <c r="E412" s="15"/>
    </row>
    <row r="413" spans="1:5" x14ac:dyDescent="0.25">
      <c r="A413" s="8" t="s">
        <v>10</v>
      </c>
      <c r="B413" s="16" t="s">
        <v>11</v>
      </c>
      <c r="C413" s="17" t="s">
        <v>556</v>
      </c>
      <c r="D413" s="18" t="s">
        <v>173</v>
      </c>
      <c r="E413" s="17" t="s">
        <v>14</v>
      </c>
    </row>
    <row r="414" spans="1:5" x14ac:dyDescent="0.25">
      <c r="A414" s="19"/>
      <c r="B414" s="20" t="s">
        <v>15</v>
      </c>
      <c r="C414" s="21">
        <v>-0.7446731104334614</v>
      </c>
      <c r="D414" s="21">
        <v>-0.33735274211464183</v>
      </c>
      <c r="E414" s="22"/>
    </row>
    <row r="415" spans="1:5" x14ac:dyDescent="0.25">
      <c r="A415" s="8" t="s">
        <v>16</v>
      </c>
      <c r="B415" s="16" t="s">
        <v>11</v>
      </c>
      <c r="C415" s="17" t="s">
        <v>80</v>
      </c>
      <c r="D415" s="17" t="s">
        <v>67</v>
      </c>
      <c r="E415" s="17" t="s">
        <v>14</v>
      </c>
    </row>
    <row r="416" spans="1:5" x14ac:dyDescent="0.25">
      <c r="A416" s="19"/>
      <c r="B416" s="20" t="s">
        <v>15</v>
      </c>
      <c r="C416" s="21">
        <v>-0.245335006663705</v>
      </c>
      <c r="D416" s="21">
        <v>-9.3654023087861415E-2</v>
      </c>
      <c r="E416" s="22"/>
    </row>
    <row r="417" spans="1:5" x14ac:dyDescent="0.25">
      <c r="A417" s="8" t="s">
        <v>19</v>
      </c>
      <c r="B417" s="16" t="s">
        <v>11</v>
      </c>
      <c r="C417" s="17" t="s">
        <v>229</v>
      </c>
      <c r="D417" s="17" t="s">
        <v>369</v>
      </c>
      <c r="E417" s="17" t="s">
        <v>14</v>
      </c>
    </row>
    <row r="418" spans="1:5" x14ac:dyDescent="0.25">
      <c r="A418" s="19"/>
      <c r="B418" s="20" t="s">
        <v>15</v>
      </c>
      <c r="C418" s="21">
        <v>9.9324337010091579E-3</v>
      </c>
      <c r="D418" s="21">
        <v>3.6142337957007165E-2</v>
      </c>
      <c r="E418" s="22"/>
    </row>
    <row r="419" spans="1:5" x14ac:dyDescent="0.25">
      <c r="A419" s="8" t="s">
        <v>22</v>
      </c>
      <c r="B419" s="16" t="s">
        <v>11</v>
      </c>
      <c r="C419" s="17" t="s">
        <v>176</v>
      </c>
      <c r="D419" s="17" t="s">
        <v>111</v>
      </c>
      <c r="E419" s="17" t="s">
        <v>14</v>
      </c>
    </row>
    <row r="420" spans="1:5" x14ac:dyDescent="0.25">
      <c r="A420" s="19"/>
      <c r="B420" s="20" t="s">
        <v>15</v>
      </c>
      <c r="C420" s="21">
        <v>0.44704777872965362</v>
      </c>
      <c r="D420" s="21">
        <v>0.14538954911026725</v>
      </c>
      <c r="E420" s="22"/>
    </row>
    <row r="421" spans="1:5" ht="36" customHeight="1" x14ac:dyDescent="0.25">
      <c r="A421" s="90" t="s">
        <v>25</v>
      </c>
      <c r="B421" s="90"/>
      <c r="C421" s="90"/>
      <c r="D421" s="90"/>
      <c r="E421" s="90"/>
    </row>
    <row r="422" spans="1:5" x14ac:dyDescent="0.25">
      <c r="A422" s="5" t="s">
        <v>26</v>
      </c>
    </row>
    <row r="423" spans="1:5" x14ac:dyDescent="0.25">
      <c r="A423" s="5" t="s">
        <v>49</v>
      </c>
    </row>
    <row r="424" spans="1:5" x14ac:dyDescent="0.25">
      <c r="A424" s="5" t="s">
        <v>233</v>
      </c>
    </row>
    <row r="425" spans="1:5" x14ac:dyDescent="0.25">
      <c r="A425" s="5" t="s">
        <v>333</v>
      </c>
    </row>
    <row r="426" spans="1:5" x14ac:dyDescent="0.25">
      <c r="A426" s="5" t="s">
        <v>51</v>
      </c>
    </row>
    <row r="427" spans="1:5" x14ac:dyDescent="0.25">
      <c r="A427" s="91" t="s">
        <v>31</v>
      </c>
      <c r="B427" s="92"/>
      <c r="C427" s="92"/>
      <c r="D427" s="93"/>
      <c r="E427" s="28"/>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24">
        <v>43403</v>
      </c>
      <c r="C430" s="24">
        <v>45230</v>
      </c>
      <c r="D430" s="25">
        <v>0.14474001781979773</v>
      </c>
      <c r="E430" s="32">
        <v>4</v>
      </c>
    </row>
    <row r="431" spans="1:5" x14ac:dyDescent="0.25">
      <c r="A431" s="31" t="s">
        <v>37</v>
      </c>
      <c r="B431" s="24">
        <v>43368</v>
      </c>
      <c r="C431" s="24">
        <v>45195</v>
      </c>
      <c r="D431" s="25">
        <v>0.1456267178322451</v>
      </c>
      <c r="E431" s="32">
        <v>4</v>
      </c>
    </row>
    <row r="432" spans="1:5" x14ac:dyDescent="0.25">
      <c r="A432" s="23" t="s">
        <v>38</v>
      </c>
      <c r="B432" s="24">
        <v>43340</v>
      </c>
      <c r="C432" s="24">
        <v>45167</v>
      </c>
      <c r="D432" s="25">
        <v>0.14564489950298751</v>
      </c>
      <c r="E432" s="32">
        <v>4</v>
      </c>
    </row>
    <row r="433" spans="1:5" x14ac:dyDescent="0.25">
      <c r="A433" s="23" t="s">
        <v>39</v>
      </c>
      <c r="B433" s="24">
        <v>43305</v>
      </c>
      <c r="C433" s="24">
        <v>45132</v>
      </c>
      <c r="D433" s="25">
        <v>0.14569091792394684</v>
      </c>
      <c r="E433" s="32">
        <v>4</v>
      </c>
    </row>
    <row r="434" spans="1:5" x14ac:dyDescent="0.25">
      <c r="A434" s="23" t="s">
        <v>40</v>
      </c>
      <c r="B434" s="24">
        <v>43277</v>
      </c>
      <c r="C434" s="24">
        <v>45104</v>
      </c>
      <c r="D434" s="25">
        <v>0.1455951054433666</v>
      </c>
      <c r="E434" s="32">
        <v>4</v>
      </c>
    </row>
    <row r="436" spans="1:5" x14ac:dyDescent="0.25">
      <c r="A436" s="102" t="s">
        <v>189</v>
      </c>
      <c r="B436" s="103"/>
      <c r="C436" s="103"/>
      <c r="D436" s="103"/>
      <c r="E436" s="103"/>
    </row>
    <row r="437" spans="1:5" x14ac:dyDescent="0.25">
      <c r="A437" s="1" t="s">
        <v>128</v>
      </c>
      <c r="B437" s="2"/>
      <c r="C437" s="107" t="s">
        <v>3</v>
      </c>
      <c r="D437" s="107" t="s">
        <v>129</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8" t="s">
        <v>7</v>
      </c>
      <c r="B440" s="9" t="s">
        <v>130</v>
      </c>
      <c r="C440" s="10"/>
      <c r="D440" s="11"/>
      <c r="E440" s="11"/>
    </row>
    <row r="441" spans="1:5" x14ac:dyDescent="0.25">
      <c r="A441" s="12"/>
      <c r="B441" s="13" t="s">
        <v>9</v>
      </c>
      <c r="C441" s="14"/>
      <c r="D441" s="15"/>
      <c r="E441" s="15"/>
    </row>
    <row r="442" spans="1:5" x14ac:dyDescent="0.25">
      <c r="A442" s="8" t="s">
        <v>10</v>
      </c>
      <c r="B442" s="16" t="s">
        <v>11</v>
      </c>
      <c r="C442" s="17" t="s">
        <v>557</v>
      </c>
      <c r="D442" s="18" t="s">
        <v>558</v>
      </c>
      <c r="E442" s="17" t="s">
        <v>14</v>
      </c>
    </row>
    <row r="443" spans="1:5" x14ac:dyDescent="0.25">
      <c r="A443" s="19"/>
      <c r="B443" s="20" t="s">
        <v>15</v>
      </c>
      <c r="C443" s="21">
        <v>-0.50837442243437914</v>
      </c>
      <c r="D443" s="21">
        <v>-0.24153480145853568</v>
      </c>
      <c r="E443" s="22"/>
    </row>
    <row r="444" spans="1:5" x14ac:dyDescent="0.25">
      <c r="A444" s="8" t="s">
        <v>16</v>
      </c>
      <c r="B444" s="16" t="s">
        <v>11</v>
      </c>
      <c r="C444" s="17" t="s">
        <v>145</v>
      </c>
      <c r="D444" s="17" t="s">
        <v>183</v>
      </c>
      <c r="E444" s="17" t="s">
        <v>14</v>
      </c>
    </row>
    <row r="445" spans="1:5" x14ac:dyDescent="0.25">
      <c r="A445" s="19"/>
      <c r="B445" s="20" t="s">
        <v>15</v>
      </c>
      <c r="C445" s="21">
        <v>-0.18910846568725681</v>
      </c>
      <c r="D445" s="21">
        <v>-0.12340681636825479</v>
      </c>
      <c r="E445" s="22"/>
    </row>
    <row r="446" spans="1:5" x14ac:dyDescent="0.25">
      <c r="A446" s="8" t="s">
        <v>19</v>
      </c>
      <c r="B446" s="16" t="s">
        <v>11</v>
      </c>
      <c r="C446" s="17" t="s">
        <v>467</v>
      </c>
      <c r="D446" s="17" t="s">
        <v>511</v>
      </c>
      <c r="E446" s="17" t="s">
        <v>14</v>
      </c>
    </row>
    <row r="447" spans="1:5" x14ac:dyDescent="0.25">
      <c r="A447" s="19"/>
      <c r="B447" s="20" t="s">
        <v>15</v>
      </c>
      <c r="C447" s="21">
        <v>-6.9963279913071941E-2</v>
      </c>
      <c r="D447" s="21">
        <v>-1.6947637932537951E-2</v>
      </c>
      <c r="E447" s="22"/>
    </row>
    <row r="448" spans="1:5" x14ac:dyDescent="0.25">
      <c r="A448" s="8" t="s">
        <v>22</v>
      </c>
      <c r="B448" s="16" t="s">
        <v>11</v>
      </c>
      <c r="C448" s="17" t="s">
        <v>186</v>
      </c>
      <c r="D448" s="17" t="s">
        <v>187</v>
      </c>
      <c r="E448" s="17" t="s">
        <v>14</v>
      </c>
    </row>
    <row r="449" spans="1:5" x14ac:dyDescent="0.25">
      <c r="A449" s="19"/>
      <c r="B449" s="20" t="s">
        <v>15</v>
      </c>
      <c r="C449" s="21">
        <v>0.13534558449906609</v>
      </c>
      <c r="D449" s="21">
        <v>7.8925779700995236E-2</v>
      </c>
      <c r="E449" s="22"/>
    </row>
    <row r="450" spans="1:5" ht="36" customHeight="1" x14ac:dyDescent="0.25">
      <c r="A450" s="90" t="s">
        <v>25</v>
      </c>
      <c r="B450" s="90"/>
      <c r="C450" s="90"/>
      <c r="D450" s="90"/>
      <c r="E450" s="90"/>
    </row>
    <row r="451" spans="1:5" x14ac:dyDescent="0.25">
      <c r="A451" s="5" t="s">
        <v>26</v>
      </c>
    </row>
    <row r="452" spans="1:5" x14ac:dyDescent="0.25">
      <c r="A452" s="5" t="s">
        <v>138</v>
      </c>
    </row>
    <row r="453" spans="1:5" x14ac:dyDescent="0.25">
      <c r="A453" s="5" t="s">
        <v>559</v>
      </c>
    </row>
    <row r="454" spans="1:5" x14ac:dyDescent="0.25">
      <c r="A454" s="5" t="s">
        <v>140</v>
      </c>
    </row>
    <row r="455" spans="1:5" x14ac:dyDescent="0.25">
      <c r="A455" s="5" t="s">
        <v>51</v>
      </c>
    </row>
    <row r="456" spans="1:5" x14ac:dyDescent="0.25">
      <c r="A456" s="91" t="s">
        <v>31</v>
      </c>
      <c r="B456" s="92"/>
      <c r="C456" s="92"/>
      <c r="D456" s="93"/>
      <c r="E456" s="28"/>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24">
        <v>43410</v>
      </c>
      <c r="C459" s="24">
        <v>45230</v>
      </c>
      <c r="D459" s="25">
        <v>8.1176658773550223E-2</v>
      </c>
      <c r="E459" s="32">
        <v>3</v>
      </c>
    </row>
    <row r="460" spans="1:5" x14ac:dyDescent="0.25">
      <c r="A460" s="31" t="s">
        <v>37</v>
      </c>
      <c r="B460" s="24">
        <v>43368</v>
      </c>
      <c r="C460" s="24">
        <v>45188</v>
      </c>
      <c r="D460" s="25">
        <v>8.1666187932058612E-2</v>
      </c>
      <c r="E460" s="32">
        <v>3</v>
      </c>
    </row>
    <row r="461" spans="1:5" x14ac:dyDescent="0.25">
      <c r="A461" s="23" t="s">
        <v>38</v>
      </c>
      <c r="B461" s="24">
        <v>43340</v>
      </c>
      <c r="C461" s="24">
        <v>45160</v>
      </c>
      <c r="D461" s="25">
        <v>8.1907861243472588E-2</v>
      </c>
      <c r="E461" s="32">
        <v>3</v>
      </c>
    </row>
    <row r="462" spans="1:5" x14ac:dyDescent="0.25">
      <c r="A462" s="23" t="s">
        <v>39</v>
      </c>
      <c r="B462" s="24">
        <v>43312</v>
      </c>
      <c r="C462" s="24">
        <v>45132</v>
      </c>
      <c r="D462" s="25">
        <v>8.2000404473365124E-2</v>
      </c>
      <c r="E462" s="32">
        <v>3</v>
      </c>
    </row>
    <row r="463" spans="1:5" x14ac:dyDescent="0.25">
      <c r="A463" s="23" t="s">
        <v>40</v>
      </c>
      <c r="B463" s="24">
        <v>43284</v>
      </c>
      <c r="C463" s="24">
        <v>45104</v>
      </c>
      <c r="D463" s="25">
        <v>8.1936895754601724E-2</v>
      </c>
      <c r="E463" s="32">
        <v>3</v>
      </c>
    </row>
    <row r="465" spans="1:5" x14ac:dyDescent="0.25">
      <c r="A465" s="102" t="s">
        <v>200</v>
      </c>
      <c r="B465" s="103"/>
      <c r="C465" s="103"/>
      <c r="D465" s="103"/>
      <c r="E465" s="103"/>
    </row>
    <row r="466" spans="1:5" x14ac:dyDescent="0.25">
      <c r="A466" s="1" t="s">
        <v>74</v>
      </c>
      <c r="B466" s="2"/>
      <c r="C466" s="107" t="s">
        <v>3</v>
      </c>
      <c r="D466" s="107" t="s">
        <v>75</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76</v>
      </c>
      <c r="C469" s="10"/>
      <c r="D469" s="11"/>
      <c r="E469" s="11"/>
    </row>
    <row r="470" spans="1:5" x14ac:dyDescent="0.25">
      <c r="A470" s="12"/>
      <c r="B470" s="13" t="s">
        <v>9</v>
      </c>
      <c r="C470" s="14"/>
      <c r="D470" s="15"/>
      <c r="E470" s="15"/>
    </row>
    <row r="471" spans="1:5" x14ac:dyDescent="0.25">
      <c r="A471" s="8" t="s">
        <v>10</v>
      </c>
      <c r="B471" s="16" t="s">
        <v>11</v>
      </c>
      <c r="C471" s="17" t="s">
        <v>560</v>
      </c>
      <c r="D471" s="18" t="s">
        <v>372</v>
      </c>
      <c r="E471" s="17" t="s">
        <v>14</v>
      </c>
    </row>
    <row r="472" spans="1:5" x14ac:dyDescent="0.25">
      <c r="A472" s="19"/>
      <c r="B472" s="20" t="s">
        <v>15</v>
      </c>
      <c r="C472" s="21">
        <v>-0.66667463523278681</v>
      </c>
      <c r="D472" s="21">
        <v>-0.21527723692009326</v>
      </c>
      <c r="E472" s="22"/>
    </row>
    <row r="473" spans="1:5" x14ac:dyDescent="0.25">
      <c r="A473" s="8" t="s">
        <v>16</v>
      </c>
      <c r="B473" s="16" t="s">
        <v>11</v>
      </c>
      <c r="C473" s="17" t="s">
        <v>192</v>
      </c>
      <c r="D473" s="17" t="s">
        <v>193</v>
      </c>
      <c r="E473" s="17" t="s">
        <v>14</v>
      </c>
    </row>
    <row r="474" spans="1:5" x14ac:dyDescent="0.25">
      <c r="A474" s="19"/>
      <c r="B474" s="20" t="s">
        <v>15</v>
      </c>
      <c r="C474" s="21">
        <v>-0.2302506228329777</v>
      </c>
      <c r="D474" s="21">
        <v>-4.5361930729109767E-2</v>
      </c>
      <c r="E474" s="22"/>
    </row>
    <row r="475" spans="1:5" x14ac:dyDescent="0.25">
      <c r="A475" s="8" t="s">
        <v>19</v>
      </c>
      <c r="B475" s="16" t="s">
        <v>11</v>
      </c>
      <c r="C475" s="17" t="s">
        <v>510</v>
      </c>
      <c r="D475" s="17" t="s">
        <v>561</v>
      </c>
      <c r="E475" s="17" t="s">
        <v>14</v>
      </c>
    </row>
    <row r="476" spans="1:5" x14ac:dyDescent="0.25">
      <c r="A476" s="19"/>
      <c r="B476" s="20" t="s">
        <v>15</v>
      </c>
      <c r="C476" s="21">
        <v>-7.8255473301889311E-2</v>
      </c>
      <c r="D476" s="21">
        <v>-8.1719518374335776E-3</v>
      </c>
      <c r="E476" s="22"/>
    </row>
    <row r="477" spans="1:5" x14ac:dyDescent="0.25">
      <c r="A477" s="8" t="s">
        <v>22</v>
      </c>
      <c r="B477" s="16" t="s">
        <v>11</v>
      </c>
      <c r="C477" s="17" t="s">
        <v>196</v>
      </c>
      <c r="D477" s="17" t="s">
        <v>241</v>
      </c>
      <c r="E477" s="17" t="s">
        <v>14</v>
      </c>
    </row>
    <row r="478" spans="1:5" x14ac:dyDescent="0.25">
      <c r="A478" s="19"/>
      <c r="B478" s="20" t="s">
        <v>15</v>
      </c>
      <c r="C478" s="21">
        <v>0.13851284703993083</v>
      </c>
      <c r="D478" s="21">
        <v>2.550628945097122E-2</v>
      </c>
      <c r="E478" s="22"/>
    </row>
    <row r="479" spans="1:5" ht="36.75" customHeight="1" x14ac:dyDescent="0.25">
      <c r="A479" s="90" t="s">
        <v>25</v>
      </c>
      <c r="B479" s="90"/>
      <c r="C479" s="90"/>
      <c r="D479" s="90"/>
      <c r="E479" s="90"/>
    </row>
    <row r="480" spans="1:5" x14ac:dyDescent="0.25">
      <c r="A480" s="5" t="s">
        <v>26</v>
      </c>
    </row>
    <row r="481" spans="1:5" x14ac:dyDescent="0.25">
      <c r="A481" s="5" t="s">
        <v>198</v>
      </c>
    </row>
    <row r="482" spans="1:5" x14ac:dyDescent="0.25">
      <c r="A482" s="5" t="s">
        <v>562</v>
      </c>
    </row>
    <row r="483" spans="1:5" x14ac:dyDescent="0.25">
      <c r="A483" s="5" t="s">
        <v>563</v>
      </c>
    </row>
    <row r="484" spans="1:5" ht="24.75" customHeight="1" x14ac:dyDescent="0.25">
      <c r="A484" s="113" t="s">
        <v>30</v>
      </c>
      <c r="B484" s="113"/>
      <c r="C484" s="113"/>
      <c r="D484" s="113"/>
      <c r="E484" s="113"/>
    </row>
    <row r="485" spans="1:5" x14ac:dyDescent="0.25">
      <c r="A485" s="91" t="s">
        <v>31</v>
      </c>
      <c r="B485" s="92"/>
      <c r="C485" s="92"/>
      <c r="D485" s="93"/>
      <c r="E485" s="28"/>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24">
        <v>43403</v>
      </c>
      <c r="C488" s="24">
        <v>45223</v>
      </c>
      <c r="D488" s="25">
        <v>0.1066865146335774</v>
      </c>
      <c r="E488" s="32">
        <v>3</v>
      </c>
    </row>
    <row r="489" spans="1:5" x14ac:dyDescent="0.25">
      <c r="A489" s="31" t="s">
        <v>37</v>
      </c>
      <c r="B489" s="24">
        <v>43375</v>
      </c>
      <c r="C489" s="24">
        <v>45195</v>
      </c>
      <c r="D489" s="25">
        <v>0.10739312450539056</v>
      </c>
      <c r="E489" s="32">
        <v>3</v>
      </c>
    </row>
    <row r="490" spans="1:5" x14ac:dyDescent="0.25">
      <c r="A490" s="23" t="s">
        <v>38</v>
      </c>
      <c r="B490" s="24">
        <v>43347</v>
      </c>
      <c r="C490" s="24">
        <v>45167</v>
      </c>
      <c r="D490" s="25">
        <v>0.10738795063226469</v>
      </c>
      <c r="E490" s="32">
        <v>3</v>
      </c>
    </row>
    <row r="491" spans="1:5" x14ac:dyDescent="0.25">
      <c r="A491" s="23" t="s">
        <v>39</v>
      </c>
      <c r="B491" s="24">
        <v>43305</v>
      </c>
      <c r="C491" s="24">
        <v>45125</v>
      </c>
      <c r="D491" s="25">
        <v>0.10735751424277337</v>
      </c>
      <c r="E491" s="32">
        <v>3</v>
      </c>
    </row>
    <row r="492" spans="1:5" x14ac:dyDescent="0.25">
      <c r="A492" s="23" t="s">
        <v>40</v>
      </c>
      <c r="B492" s="24">
        <v>43277</v>
      </c>
      <c r="C492" s="24">
        <v>45097</v>
      </c>
      <c r="D492" s="25">
        <v>0.10745499889769129</v>
      </c>
      <c r="E492" s="32">
        <v>3</v>
      </c>
    </row>
    <row r="494" spans="1:5" x14ac:dyDescent="0.25">
      <c r="A494" s="102" t="s">
        <v>210</v>
      </c>
      <c r="B494" s="103"/>
      <c r="C494" s="103"/>
      <c r="D494" s="103"/>
      <c r="E494" s="103"/>
    </row>
    <row r="495" spans="1:5" x14ac:dyDescent="0.25">
      <c r="A495" s="1" t="s">
        <v>128</v>
      </c>
      <c r="B495" s="2"/>
      <c r="C495" s="107" t="s">
        <v>3</v>
      </c>
      <c r="D495" s="107" t="s">
        <v>129</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130</v>
      </c>
      <c r="C498" s="10"/>
      <c r="D498" s="11"/>
      <c r="E498" s="11"/>
    </row>
    <row r="499" spans="1:5" x14ac:dyDescent="0.25">
      <c r="A499" s="12"/>
      <c r="B499" s="13" t="s">
        <v>9</v>
      </c>
      <c r="C499" s="14"/>
      <c r="D499" s="15"/>
      <c r="E499" s="15"/>
    </row>
    <row r="500" spans="1:5" x14ac:dyDescent="0.25">
      <c r="A500" s="8" t="s">
        <v>10</v>
      </c>
      <c r="B500" s="16" t="s">
        <v>11</v>
      </c>
      <c r="C500" s="17" t="s">
        <v>564</v>
      </c>
      <c r="D500" s="18" t="s">
        <v>322</v>
      </c>
      <c r="E500" s="17" t="s">
        <v>14</v>
      </c>
    </row>
    <row r="501" spans="1:5" x14ac:dyDescent="0.25">
      <c r="A501" s="19"/>
      <c r="B501" s="20" t="s">
        <v>15</v>
      </c>
      <c r="C501" s="21">
        <v>-0.68974860492939105</v>
      </c>
      <c r="D501" s="21">
        <v>-0.33304383809098292</v>
      </c>
      <c r="E501" s="22"/>
    </row>
    <row r="502" spans="1:5" x14ac:dyDescent="0.25">
      <c r="A502" s="8" t="s">
        <v>16</v>
      </c>
      <c r="B502" s="16" t="s">
        <v>11</v>
      </c>
      <c r="C502" s="17" t="s">
        <v>203</v>
      </c>
      <c r="D502" s="17" t="s">
        <v>204</v>
      </c>
      <c r="E502" s="17" t="s">
        <v>14</v>
      </c>
    </row>
    <row r="503" spans="1:5" x14ac:dyDescent="0.25">
      <c r="A503" s="19"/>
      <c r="B503" s="20" t="s">
        <v>15</v>
      </c>
      <c r="C503" s="21">
        <v>-0.20013817001491374</v>
      </c>
      <c r="D503" s="21">
        <v>-0.11919569528335516</v>
      </c>
      <c r="E503" s="22"/>
    </row>
    <row r="504" spans="1:5" x14ac:dyDescent="0.25">
      <c r="A504" s="8" t="s">
        <v>19</v>
      </c>
      <c r="B504" s="16" t="s">
        <v>11</v>
      </c>
      <c r="C504" s="17" t="s">
        <v>507</v>
      </c>
      <c r="D504" s="17" t="s">
        <v>254</v>
      </c>
      <c r="E504" s="17" t="s">
        <v>14</v>
      </c>
    </row>
    <row r="505" spans="1:5" x14ac:dyDescent="0.25">
      <c r="A505" s="19"/>
      <c r="B505" s="20" t="s">
        <v>15</v>
      </c>
      <c r="C505" s="21">
        <v>-3.2159660406898549E-2</v>
      </c>
      <c r="D505" s="21">
        <v>5.0889002830456498E-4</v>
      </c>
      <c r="E505" s="22"/>
    </row>
    <row r="506" spans="1:5" x14ac:dyDescent="0.25">
      <c r="A506" s="8" t="s">
        <v>22</v>
      </c>
      <c r="B506" s="16" t="s">
        <v>11</v>
      </c>
      <c r="C506" s="17" t="s">
        <v>207</v>
      </c>
      <c r="D506" s="17" t="s">
        <v>208</v>
      </c>
      <c r="E506" s="17" t="s">
        <v>14</v>
      </c>
    </row>
    <row r="507" spans="1:5" x14ac:dyDescent="0.25">
      <c r="A507" s="19"/>
      <c r="B507" s="20" t="s">
        <v>15</v>
      </c>
      <c r="C507" s="21">
        <v>0.20995207085178436</v>
      </c>
      <c r="D507" s="21">
        <v>0.11067518871954518</v>
      </c>
      <c r="E507" s="22"/>
    </row>
    <row r="508" spans="1:5" ht="35.25" customHeight="1" x14ac:dyDescent="0.25">
      <c r="A508" s="90" t="s">
        <v>25</v>
      </c>
      <c r="B508" s="90"/>
      <c r="C508" s="90"/>
      <c r="D508" s="90"/>
      <c r="E508" s="90"/>
    </row>
    <row r="509" spans="1:5" x14ac:dyDescent="0.25">
      <c r="A509" s="5" t="s">
        <v>26</v>
      </c>
    </row>
    <row r="510" spans="1:5" x14ac:dyDescent="0.25">
      <c r="A510" s="5" t="s">
        <v>138</v>
      </c>
    </row>
    <row r="511" spans="1:5" x14ac:dyDescent="0.25">
      <c r="A511" s="5" t="s">
        <v>537</v>
      </c>
    </row>
    <row r="512" spans="1:5" x14ac:dyDescent="0.25">
      <c r="A512" s="5" t="s">
        <v>140</v>
      </c>
    </row>
    <row r="513" spans="1:5" ht="22.5" customHeight="1" x14ac:dyDescent="0.25">
      <c r="A513" s="113" t="s">
        <v>30</v>
      </c>
      <c r="B513" s="113"/>
      <c r="C513" s="113"/>
      <c r="D513" s="113"/>
      <c r="E513" s="113"/>
    </row>
    <row r="514" spans="1:5" x14ac:dyDescent="0.25">
      <c r="A514" s="91" t="s">
        <v>31</v>
      </c>
      <c r="B514" s="92"/>
      <c r="C514" s="92"/>
      <c r="D514" s="93"/>
      <c r="E514" s="28"/>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24">
        <v>43403</v>
      </c>
      <c r="C517" s="24">
        <v>45230</v>
      </c>
      <c r="D517" s="25">
        <v>0.10034526100053898</v>
      </c>
      <c r="E517" s="32">
        <v>3</v>
      </c>
    </row>
    <row r="518" spans="1:5" x14ac:dyDescent="0.25">
      <c r="A518" s="31" t="s">
        <v>37</v>
      </c>
      <c r="B518" s="24">
        <v>43368</v>
      </c>
      <c r="C518" s="24">
        <v>45195</v>
      </c>
      <c r="D518" s="25">
        <v>0.1004917027957493</v>
      </c>
      <c r="E518" s="32">
        <v>3</v>
      </c>
    </row>
    <row r="519" spans="1:5" x14ac:dyDescent="0.25">
      <c r="A519" s="23" t="s">
        <v>38</v>
      </c>
      <c r="B519" s="24">
        <v>43340</v>
      </c>
      <c r="C519" s="24">
        <v>45167</v>
      </c>
      <c r="D519" s="25">
        <v>0.10060528712539239</v>
      </c>
      <c r="E519" s="32">
        <v>3</v>
      </c>
    </row>
    <row r="520" spans="1:5" x14ac:dyDescent="0.25">
      <c r="A520" s="23" t="s">
        <v>39</v>
      </c>
      <c r="B520" s="24">
        <v>43305</v>
      </c>
      <c r="C520" s="24">
        <v>45132</v>
      </c>
      <c r="D520" s="25">
        <v>0.10066574852626831</v>
      </c>
      <c r="E520" s="32">
        <v>3</v>
      </c>
    </row>
    <row r="521" spans="1:5" x14ac:dyDescent="0.25">
      <c r="A521" s="23" t="s">
        <v>40</v>
      </c>
      <c r="B521" s="24">
        <v>43277</v>
      </c>
      <c r="C521" s="24">
        <v>45104</v>
      </c>
      <c r="D521" s="25">
        <v>0.10063457630886481</v>
      </c>
      <c r="E521" s="32">
        <v>3</v>
      </c>
    </row>
    <row r="523" spans="1:5" x14ac:dyDescent="0.25">
      <c r="A523" s="102" t="s">
        <v>218</v>
      </c>
      <c r="B523" s="103"/>
      <c r="C523" s="103"/>
      <c r="D523" s="103"/>
      <c r="E523" s="103"/>
    </row>
    <row r="524" spans="1:5" x14ac:dyDescent="0.25">
      <c r="A524" s="1" t="s">
        <v>2</v>
      </c>
      <c r="B524" s="2"/>
      <c r="C524" s="107" t="s">
        <v>3</v>
      </c>
      <c r="D524" s="107" t="s">
        <v>4</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8</v>
      </c>
      <c r="C527" s="10"/>
      <c r="D527" s="11"/>
      <c r="E527" s="11"/>
    </row>
    <row r="528" spans="1:5" x14ac:dyDescent="0.25">
      <c r="A528" s="12"/>
      <c r="B528" s="13" t="s">
        <v>9</v>
      </c>
      <c r="C528" s="14"/>
      <c r="D528" s="15"/>
      <c r="E528" s="15"/>
    </row>
    <row r="529" spans="1:5" x14ac:dyDescent="0.25">
      <c r="A529" s="8" t="s">
        <v>10</v>
      </c>
      <c r="B529" s="16" t="s">
        <v>11</v>
      </c>
      <c r="C529" s="17" t="s">
        <v>418</v>
      </c>
      <c r="D529" s="18" t="s">
        <v>380</v>
      </c>
      <c r="E529" s="17" t="s">
        <v>14</v>
      </c>
    </row>
    <row r="530" spans="1:5" x14ac:dyDescent="0.25">
      <c r="A530" s="19"/>
      <c r="B530" s="20" t="s">
        <v>15</v>
      </c>
      <c r="C530" s="21">
        <v>-0.71004243226084429</v>
      </c>
      <c r="D530" s="21">
        <v>-0.3057981912774651</v>
      </c>
      <c r="E530" s="22"/>
    </row>
    <row r="531" spans="1:5" x14ac:dyDescent="0.25">
      <c r="A531" s="8" t="s">
        <v>16</v>
      </c>
      <c r="B531" s="16" t="s">
        <v>11</v>
      </c>
      <c r="C531" s="17" t="s">
        <v>212</v>
      </c>
      <c r="D531" s="17" t="s">
        <v>67</v>
      </c>
      <c r="E531" s="17" t="s">
        <v>14</v>
      </c>
    </row>
    <row r="532" spans="1:5" x14ac:dyDescent="0.25">
      <c r="A532" s="19"/>
      <c r="B532" s="20" t="s">
        <v>15</v>
      </c>
      <c r="C532" s="21">
        <v>-0.26271415852244484</v>
      </c>
      <c r="D532" s="21">
        <v>-9.3293505898621731E-2</v>
      </c>
      <c r="E532" s="22"/>
    </row>
    <row r="533" spans="1:5" x14ac:dyDescent="0.25">
      <c r="A533" s="8" t="s">
        <v>19</v>
      </c>
      <c r="B533" s="16" t="s">
        <v>11</v>
      </c>
      <c r="C533" s="17" t="s">
        <v>68</v>
      </c>
      <c r="D533" s="17" t="s">
        <v>214</v>
      </c>
      <c r="E533" s="17" t="s">
        <v>14</v>
      </c>
    </row>
    <row r="534" spans="1:5" x14ac:dyDescent="0.25">
      <c r="A534" s="19"/>
      <c r="B534" s="20" t="s">
        <v>15</v>
      </c>
      <c r="C534" s="21">
        <v>-5.1917009868154174E-2</v>
      </c>
      <c r="D534" s="21">
        <v>3.7701067687274659E-3</v>
      </c>
      <c r="E534" s="22"/>
    </row>
    <row r="535" spans="1:5" x14ac:dyDescent="0.25">
      <c r="A535" s="8" t="s">
        <v>22</v>
      </c>
      <c r="B535" s="16" t="s">
        <v>11</v>
      </c>
      <c r="C535" s="17" t="s">
        <v>215</v>
      </c>
      <c r="D535" s="17" t="s">
        <v>381</v>
      </c>
      <c r="E535" s="17" t="s">
        <v>14</v>
      </c>
    </row>
    <row r="536" spans="1:5" x14ac:dyDescent="0.25">
      <c r="A536" s="19"/>
      <c r="B536" s="20" t="s">
        <v>15</v>
      </c>
      <c r="C536" s="21">
        <v>0.33839617486338791</v>
      </c>
      <c r="D536" s="21">
        <v>9.7158471247186462E-2</v>
      </c>
      <c r="E536" s="22"/>
    </row>
    <row r="537" spans="1:5" ht="35.25" customHeight="1" x14ac:dyDescent="0.25">
      <c r="A537" s="90" t="s">
        <v>25</v>
      </c>
      <c r="B537" s="90"/>
      <c r="C537" s="90"/>
      <c r="D537" s="90"/>
      <c r="E537" s="90"/>
    </row>
    <row r="538" spans="1:5" x14ac:dyDescent="0.25">
      <c r="A538" s="5" t="s">
        <v>26</v>
      </c>
    </row>
    <row r="539" spans="1:5" x14ac:dyDescent="0.25">
      <c r="A539" s="5" t="s">
        <v>49</v>
      </c>
    </row>
    <row r="540" spans="1:5" x14ac:dyDescent="0.25">
      <c r="A540" s="5" t="s">
        <v>565</v>
      </c>
    </row>
    <row r="541" spans="1:5" x14ac:dyDescent="0.25">
      <c r="A541" s="5" t="s">
        <v>333</v>
      </c>
    </row>
    <row r="542" spans="1:5" ht="24" customHeight="1" x14ac:dyDescent="0.25">
      <c r="A542" s="113" t="s">
        <v>30</v>
      </c>
      <c r="B542" s="113"/>
      <c r="C542" s="113"/>
      <c r="D542" s="113"/>
      <c r="E542" s="113"/>
    </row>
    <row r="543" spans="1:5" x14ac:dyDescent="0.25">
      <c r="A543" s="91" t="s">
        <v>31</v>
      </c>
      <c r="B543" s="92"/>
      <c r="C543" s="92"/>
      <c r="D543" s="93"/>
      <c r="E543" s="28"/>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24">
        <v>43403</v>
      </c>
      <c r="C546" s="24">
        <v>45230</v>
      </c>
      <c r="D546" s="25">
        <v>0.12199563680115831</v>
      </c>
      <c r="E546" s="32">
        <v>4</v>
      </c>
    </row>
    <row r="547" spans="1:5" x14ac:dyDescent="0.25">
      <c r="A547" s="31" t="s">
        <v>37</v>
      </c>
      <c r="B547" s="24">
        <v>43368</v>
      </c>
      <c r="C547" s="24">
        <v>45195</v>
      </c>
      <c r="D547" s="25">
        <v>0.12237104416259108</v>
      </c>
      <c r="E547" s="32">
        <v>4</v>
      </c>
    </row>
    <row r="548" spans="1:5" x14ac:dyDescent="0.25">
      <c r="A548" s="23" t="s">
        <v>38</v>
      </c>
      <c r="B548" s="24">
        <v>43340</v>
      </c>
      <c r="C548" s="24">
        <v>45167</v>
      </c>
      <c r="D548" s="25">
        <v>0.12239633391896317</v>
      </c>
      <c r="E548" s="32">
        <v>4</v>
      </c>
    </row>
    <row r="549" spans="1:5" x14ac:dyDescent="0.25">
      <c r="A549" s="23" t="s">
        <v>39</v>
      </c>
      <c r="B549" s="24">
        <v>43305</v>
      </c>
      <c r="C549" s="24">
        <v>45132</v>
      </c>
      <c r="D549" s="25">
        <v>0.1224062506989937</v>
      </c>
      <c r="E549" s="32">
        <v>4</v>
      </c>
    </row>
    <row r="550" spans="1:5" x14ac:dyDescent="0.25">
      <c r="A550" s="23" t="s">
        <v>40</v>
      </c>
      <c r="B550" s="24">
        <v>43277</v>
      </c>
      <c r="C550" s="24">
        <v>45104</v>
      </c>
      <c r="D550" s="25">
        <v>0.12227423822378292</v>
      </c>
      <c r="E550" s="32">
        <v>4</v>
      </c>
    </row>
    <row r="552" spans="1:5" x14ac:dyDescent="0.25">
      <c r="A552" s="102" t="s">
        <v>226</v>
      </c>
      <c r="B552" s="103"/>
      <c r="C552" s="103"/>
      <c r="D552" s="103"/>
      <c r="E552" s="103"/>
    </row>
    <row r="553" spans="1:5" x14ac:dyDescent="0.25">
      <c r="A553" s="1" t="s">
        <v>2</v>
      </c>
      <c r="B553" s="2"/>
      <c r="C553" s="107" t="s">
        <v>3</v>
      </c>
      <c r="D553" s="107" t="s">
        <v>4</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8</v>
      </c>
      <c r="C556" s="10"/>
      <c r="D556" s="11"/>
      <c r="E556" s="11"/>
    </row>
    <row r="557" spans="1:5" x14ac:dyDescent="0.25">
      <c r="A557" s="12"/>
      <c r="B557" s="13" t="s">
        <v>9</v>
      </c>
      <c r="C557" s="14"/>
      <c r="D557" s="15"/>
      <c r="E557" s="15"/>
    </row>
    <row r="558" spans="1:5" x14ac:dyDescent="0.25">
      <c r="A558" s="8" t="s">
        <v>10</v>
      </c>
      <c r="B558" s="16" t="s">
        <v>11</v>
      </c>
      <c r="C558" s="17" t="s">
        <v>448</v>
      </c>
      <c r="D558" s="18" t="s">
        <v>383</v>
      </c>
      <c r="E558" s="17" t="s">
        <v>14</v>
      </c>
    </row>
    <row r="559" spans="1:5" x14ac:dyDescent="0.25">
      <c r="A559" s="19"/>
      <c r="B559" s="20" t="s">
        <v>15</v>
      </c>
      <c r="C559" s="21">
        <v>-0.67649512278512991</v>
      </c>
      <c r="D559" s="21">
        <v>-0.27717403086819103</v>
      </c>
      <c r="E559" s="22"/>
    </row>
    <row r="560" spans="1:5" x14ac:dyDescent="0.25">
      <c r="A560" s="8" t="s">
        <v>16</v>
      </c>
      <c r="B560" s="16" t="s">
        <v>11</v>
      </c>
      <c r="C560" s="17" t="s">
        <v>220</v>
      </c>
      <c r="D560" s="17" t="s">
        <v>221</v>
      </c>
      <c r="E560" s="17" t="s">
        <v>14</v>
      </c>
    </row>
    <row r="561" spans="1:5" x14ac:dyDescent="0.25">
      <c r="A561" s="19"/>
      <c r="B561" s="20" t="s">
        <v>15</v>
      </c>
      <c r="C561" s="21">
        <v>-0.23958107328332368</v>
      </c>
      <c r="D561" s="21">
        <v>-8.0824743882405459E-2</v>
      </c>
      <c r="E561" s="22"/>
    </row>
    <row r="562" spans="1:5" x14ac:dyDescent="0.25">
      <c r="A562" s="8" t="s">
        <v>19</v>
      </c>
      <c r="B562" s="16" t="s">
        <v>11</v>
      </c>
      <c r="C562" s="17" t="s">
        <v>56</v>
      </c>
      <c r="D562" s="17" t="s">
        <v>81</v>
      </c>
      <c r="E562" s="17" t="s">
        <v>14</v>
      </c>
    </row>
    <row r="563" spans="1:5" x14ac:dyDescent="0.25">
      <c r="A563" s="19"/>
      <c r="B563" s="20" t="s">
        <v>15</v>
      </c>
      <c r="C563" s="21">
        <v>-5.59393348407764E-2</v>
      </c>
      <c r="D563" s="21">
        <v>-1.359712102132149E-3</v>
      </c>
      <c r="E563" s="22"/>
    </row>
    <row r="564" spans="1:5" x14ac:dyDescent="0.25">
      <c r="A564" s="8" t="s">
        <v>22</v>
      </c>
      <c r="B564" s="16" t="s">
        <v>11</v>
      </c>
      <c r="C564" s="17" t="s">
        <v>224</v>
      </c>
      <c r="D564" s="17" t="s">
        <v>384</v>
      </c>
      <c r="E564" s="17" t="s">
        <v>14</v>
      </c>
    </row>
    <row r="565" spans="1:5" x14ac:dyDescent="0.25">
      <c r="A565" s="19"/>
      <c r="B565" s="20" t="s">
        <v>15</v>
      </c>
      <c r="C565" s="21">
        <v>0.23331363872982802</v>
      </c>
      <c r="D565" s="21">
        <v>7.3007586560153381E-2</v>
      </c>
      <c r="E565" s="22"/>
    </row>
    <row r="566" spans="1:5" ht="36.75" customHeight="1" x14ac:dyDescent="0.25">
      <c r="A566" s="90" t="s">
        <v>25</v>
      </c>
      <c r="B566" s="90"/>
      <c r="C566" s="90"/>
      <c r="D566" s="90"/>
      <c r="E566" s="90"/>
    </row>
    <row r="567" spans="1:5" x14ac:dyDescent="0.25">
      <c r="A567" s="5" t="s">
        <v>26</v>
      </c>
    </row>
    <row r="568" spans="1:5" x14ac:dyDescent="0.25">
      <c r="A568" s="5" t="s">
        <v>49</v>
      </c>
    </row>
    <row r="569" spans="1:5" x14ac:dyDescent="0.25">
      <c r="A569" s="5" t="s">
        <v>326</v>
      </c>
    </row>
    <row r="570" spans="1:5" x14ac:dyDescent="0.25">
      <c r="A570" s="5" t="s">
        <v>333</v>
      </c>
    </row>
    <row r="571" spans="1:5" ht="24.75" customHeight="1" x14ac:dyDescent="0.25">
      <c r="A571" s="113" t="s">
        <v>30</v>
      </c>
      <c r="B571" s="113"/>
      <c r="C571" s="113"/>
      <c r="D571" s="113"/>
      <c r="E571" s="113"/>
    </row>
    <row r="572" spans="1:5" x14ac:dyDescent="0.25">
      <c r="A572" s="91" t="s">
        <v>31</v>
      </c>
      <c r="B572" s="92"/>
      <c r="C572" s="92"/>
      <c r="D572" s="93"/>
      <c r="E572" s="28"/>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24">
        <v>43403</v>
      </c>
      <c r="C575" s="24">
        <v>45230</v>
      </c>
      <c r="D575" s="25">
        <v>0.10094085699244322</v>
      </c>
      <c r="E575" s="32">
        <v>3</v>
      </c>
    </row>
    <row r="576" spans="1:5" x14ac:dyDescent="0.25">
      <c r="A576" s="31" t="s">
        <v>37</v>
      </c>
      <c r="B576" s="24">
        <v>43368</v>
      </c>
      <c r="C576" s="24">
        <v>45195</v>
      </c>
      <c r="D576" s="25">
        <v>0.10107431627027054</v>
      </c>
      <c r="E576" s="32">
        <v>3</v>
      </c>
    </row>
    <row r="577" spans="1:5" x14ac:dyDescent="0.25">
      <c r="A577" s="23" t="s">
        <v>38</v>
      </c>
      <c r="B577" s="24">
        <v>43340</v>
      </c>
      <c r="C577" s="24">
        <v>45167</v>
      </c>
      <c r="D577" s="25">
        <v>0.10121809774028885</v>
      </c>
      <c r="E577" s="32">
        <v>3</v>
      </c>
    </row>
    <row r="578" spans="1:5" x14ac:dyDescent="0.25">
      <c r="A578" s="23" t="s">
        <v>39</v>
      </c>
      <c r="B578" s="24">
        <v>43305</v>
      </c>
      <c r="C578" s="24">
        <v>45132</v>
      </c>
      <c r="D578" s="25">
        <v>0.10132423463217109</v>
      </c>
      <c r="E578" s="32">
        <v>3</v>
      </c>
    </row>
    <row r="579" spans="1:5" x14ac:dyDescent="0.25">
      <c r="A579" s="23" t="s">
        <v>40</v>
      </c>
      <c r="B579" s="24">
        <v>43277</v>
      </c>
      <c r="C579" s="24">
        <v>45104</v>
      </c>
      <c r="D579" s="25">
        <v>0.10125705850570597</v>
      </c>
      <c r="E579" s="32">
        <v>3</v>
      </c>
    </row>
  </sheetData>
  <mergeCells count="152">
    <mergeCell ref="A573:E573"/>
    <mergeCell ref="A15:E15"/>
    <mergeCell ref="A20:E20"/>
    <mergeCell ref="A44:E44"/>
    <mergeCell ref="A73:E73"/>
    <mergeCell ref="A102:E102"/>
    <mergeCell ref="A107:E107"/>
    <mergeCell ref="A131:E131"/>
    <mergeCell ref="A160:E160"/>
    <mergeCell ref="A165:E165"/>
    <mergeCell ref="A544:E544"/>
    <mergeCell ref="A552:E552"/>
    <mergeCell ref="C553:C555"/>
    <mergeCell ref="D553:D555"/>
    <mergeCell ref="E553:E555"/>
    <mergeCell ref="A572:D572"/>
    <mergeCell ref="A566:E566"/>
    <mergeCell ref="A571:E571"/>
    <mergeCell ref="A515:E515"/>
    <mergeCell ref="A523:E523"/>
    <mergeCell ref="C524:C526"/>
    <mergeCell ref="D524:D526"/>
    <mergeCell ref="E524:E526"/>
    <mergeCell ref="A543:D543"/>
    <mergeCell ref="A537:E537"/>
    <mergeCell ref="A542:E542"/>
    <mergeCell ref="A486:E486"/>
    <mergeCell ref="A494:E494"/>
    <mergeCell ref="C495:C497"/>
    <mergeCell ref="D495:D497"/>
    <mergeCell ref="E495:E497"/>
    <mergeCell ref="A514:D514"/>
    <mergeCell ref="A508:E508"/>
    <mergeCell ref="A513:E513"/>
    <mergeCell ref="A465:E465"/>
    <mergeCell ref="C466:C468"/>
    <mergeCell ref="D466:D468"/>
    <mergeCell ref="E466:E468"/>
    <mergeCell ref="A485:D485"/>
    <mergeCell ref="A479:E479"/>
    <mergeCell ref="A484:E484"/>
    <mergeCell ref="A436:E436"/>
    <mergeCell ref="C437:C439"/>
    <mergeCell ref="D437:D439"/>
    <mergeCell ref="E437:E439"/>
    <mergeCell ref="A456:D456"/>
    <mergeCell ref="A457:E457"/>
    <mergeCell ref="A450:E450"/>
    <mergeCell ref="A407:E407"/>
    <mergeCell ref="C408:C410"/>
    <mergeCell ref="D408:D410"/>
    <mergeCell ref="E408:E410"/>
    <mergeCell ref="A427:D427"/>
    <mergeCell ref="A428:E428"/>
    <mergeCell ref="A421:E421"/>
    <mergeCell ref="A378:E378"/>
    <mergeCell ref="C379:C381"/>
    <mergeCell ref="D379:D381"/>
    <mergeCell ref="E379:E381"/>
    <mergeCell ref="A398:D398"/>
    <mergeCell ref="A399:E399"/>
    <mergeCell ref="A392:E392"/>
    <mergeCell ref="A349:E349"/>
    <mergeCell ref="C350:C352"/>
    <mergeCell ref="D350:D352"/>
    <mergeCell ref="E350:E352"/>
    <mergeCell ref="A369:D369"/>
    <mergeCell ref="A370:E370"/>
    <mergeCell ref="A363:E363"/>
    <mergeCell ref="A368:E368"/>
    <mergeCell ref="A320:E320"/>
    <mergeCell ref="C321:C323"/>
    <mergeCell ref="D321:D323"/>
    <mergeCell ref="E321:E323"/>
    <mergeCell ref="A340:D340"/>
    <mergeCell ref="A341:E341"/>
    <mergeCell ref="A334:E334"/>
    <mergeCell ref="A339:E339"/>
    <mergeCell ref="A291:E291"/>
    <mergeCell ref="C292:C294"/>
    <mergeCell ref="D292:D294"/>
    <mergeCell ref="E292:E294"/>
    <mergeCell ref="A311:D311"/>
    <mergeCell ref="A312:E312"/>
    <mergeCell ref="A305:E305"/>
    <mergeCell ref="A262:E262"/>
    <mergeCell ref="C263:C265"/>
    <mergeCell ref="D263:D265"/>
    <mergeCell ref="E263:E265"/>
    <mergeCell ref="A282:D282"/>
    <mergeCell ref="A283:E283"/>
    <mergeCell ref="A276:E276"/>
    <mergeCell ref="A281:E281"/>
    <mergeCell ref="A233:E233"/>
    <mergeCell ref="C234:C236"/>
    <mergeCell ref="D234:D236"/>
    <mergeCell ref="E234:E236"/>
    <mergeCell ref="A253:D253"/>
    <mergeCell ref="A254:E254"/>
    <mergeCell ref="A247:E247"/>
    <mergeCell ref="A252:E252"/>
    <mergeCell ref="A204:E204"/>
    <mergeCell ref="C205:C207"/>
    <mergeCell ref="D205:D207"/>
    <mergeCell ref="E205:E207"/>
    <mergeCell ref="A224:D224"/>
    <mergeCell ref="A225:E225"/>
    <mergeCell ref="A218:E218"/>
    <mergeCell ref="A175:E175"/>
    <mergeCell ref="C176:C178"/>
    <mergeCell ref="D176:D178"/>
    <mergeCell ref="E176:E178"/>
    <mergeCell ref="A195:D195"/>
    <mergeCell ref="A196:E196"/>
    <mergeCell ref="A189:E189"/>
    <mergeCell ref="A194:E194"/>
    <mergeCell ref="A146:E146"/>
    <mergeCell ref="C147:C149"/>
    <mergeCell ref="D147:D149"/>
    <mergeCell ref="E147:E149"/>
    <mergeCell ref="A166:D166"/>
    <mergeCell ref="A167:E167"/>
    <mergeCell ref="C118:C120"/>
    <mergeCell ref="D118:D120"/>
    <mergeCell ref="E118:E120"/>
    <mergeCell ref="A137:D137"/>
    <mergeCell ref="A138:E138"/>
    <mergeCell ref="A88:E88"/>
    <mergeCell ref="C89:C91"/>
    <mergeCell ref="D89:D91"/>
    <mergeCell ref="E89:E91"/>
    <mergeCell ref="A108:D108"/>
    <mergeCell ref="A109:E109"/>
    <mergeCell ref="A79:D79"/>
    <mergeCell ref="A80:E80"/>
    <mergeCell ref="A30:E30"/>
    <mergeCell ref="C31:C33"/>
    <mergeCell ref="D31:D33"/>
    <mergeCell ref="E31:E33"/>
    <mergeCell ref="A50:D50"/>
    <mergeCell ref="A51:E51"/>
    <mergeCell ref="A117:E117"/>
    <mergeCell ref="A1:E1"/>
    <mergeCell ref="C2:C4"/>
    <mergeCell ref="D2:D4"/>
    <mergeCell ref="E2:E4"/>
    <mergeCell ref="A21:D21"/>
    <mergeCell ref="A22:E22"/>
    <mergeCell ref="A59:E59"/>
    <mergeCell ref="C60:C62"/>
    <mergeCell ref="D60:D62"/>
    <mergeCell ref="E60:E6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CA5E4-1B8E-4DDC-90A4-2D1ECE1B7A49}">
  <dimension ref="A1:G579"/>
  <sheetViews>
    <sheetView topLeftCell="A42" workbookViewId="0">
      <selection activeCell="K562" sqref="K562"/>
    </sheetView>
  </sheetViews>
  <sheetFormatPr baseColWidth="10" defaultRowHeight="15" x14ac:dyDescent="0.25"/>
  <cols>
    <col min="2" max="2" width="49.85546875" customWidth="1"/>
  </cols>
  <sheetData>
    <row r="1" spans="1:5" x14ac:dyDescent="0.25">
      <c r="A1" s="102" t="s">
        <v>61</v>
      </c>
      <c r="B1" s="103"/>
      <c r="C1" s="103"/>
      <c r="D1" s="103"/>
      <c r="E1" s="103"/>
    </row>
    <row r="2" spans="1:5" x14ac:dyDescent="0.25">
      <c r="A2" s="1" t="s">
        <v>2</v>
      </c>
      <c r="B2" s="2"/>
      <c r="C2" s="107" t="s">
        <v>3</v>
      </c>
      <c r="D2" s="107" t="s">
        <v>4</v>
      </c>
      <c r="E2" s="107"/>
    </row>
    <row r="3" spans="1:5" x14ac:dyDescent="0.25">
      <c r="A3" s="3" t="s">
        <v>5</v>
      </c>
      <c r="B3" s="4"/>
      <c r="C3" s="108"/>
      <c r="D3" s="108"/>
      <c r="E3" s="108"/>
    </row>
    <row r="4" spans="1:5" x14ac:dyDescent="0.25">
      <c r="A4" s="6" t="s">
        <v>6</v>
      </c>
      <c r="B4" s="7"/>
      <c r="C4" s="109"/>
      <c r="D4" s="109"/>
      <c r="E4" s="109"/>
    </row>
    <row r="5" spans="1:5" x14ac:dyDescent="0.25">
      <c r="A5" s="125" t="s">
        <v>7</v>
      </c>
      <c r="B5" s="9" t="s">
        <v>8</v>
      </c>
      <c r="C5" s="10"/>
      <c r="D5" s="11"/>
      <c r="E5" s="11"/>
    </row>
    <row r="6" spans="1:5" x14ac:dyDescent="0.25">
      <c r="A6" s="126"/>
      <c r="B6" s="13" t="s">
        <v>9</v>
      </c>
      <c r="C6" s="14"/>
      <c r="D6" s="15"/>
      <c r="E6" s="15"/>
    </row>
    <row r="7" spans="1:5" ht="20.25" customHeight="1" x14ac:dyDescent="0.25">
      <c r="A7" s="125" t="s">
        <v>10</v>
      </c>
      <c r="B7" s="16" t="s">
        <v>11</v>
      </c>
      <c r="C7" s="17" t="s">
        <v>414</v>
      </c>
      <c r="D7" s="18" t="s">
        <v>13</v>
      </c>
      <c r="E7" s="17" t="s">
        <v>14</v>
      </c>
    </row>
    <row r="8" spans="1:5" x14ac:dyDescent="0.25">
      <c r="A8" s="126"/>
      <c r="B8" s="20" t="s">
        <v>15</v>
      </c>
      <c r="C8" s="21">
        <v>-0.48734868462497472</v>
      </c>
      <c r="D8" s="21">
        <v>-0.18207963516637538</v>
      </c>
      <c r="E8" s="22"/>
    </row>
    <row r="9" spans="1:5" ht="18" customHeight="1" x14ac:dyDescent="0.25">
      <c r="A9" s="125" t="s">
        <v>16</v>
      </c>
      <c r="B9" s="16" t="s">
        <v>11</v>
      </c>
      <c r="C9" s="17" t="s">
        <v>17</v>
      </c>
      <c r="D9" s="17" t="s">
        <v>227</v>
      </c>
      <c r="E9" s="17" t="s">
        <v>14</v>
      </c>
    </row>
    <row r="10" spans="1:5" x14ac:dyDescent="0.25">
      <c r="A10" s="126"/>
      <c r="B10" s="20" t="s">
        <v>15</v>
      </c>
      <c r="C10" s="21">
        <v>-0.17081007141479332</v>
      </c>
      <c r="D10" s="21">
        <v>-4.6291311522888012E-2</v>
      </c>
      <c r="E10" s="22"/>
    </row>
    <row r="11" spans="1:5" ht="18.75" customHeight="1" x14ac:dyDescent="0.25">
      <c r="A11" s="125" t="s">
        <v>19</v>
      </c>
      <c r="B11" s="16" t="s">
        <v>11</v>
      </c>
      <c r="C11" s="17" t="s">
        <v>68</v>
      </c>
      <c r="D11" s="17" t="s">
        <v>243</v>
      </c>
      <c r="E11" s="17" t="s">
        <v>14</v>
      </c>
    </row>
    <row r="12" spans="1:5" x14ac:dyDescent="0.25">
      <c r="A12" s="126"/>
      <c r="B12" s="20" t="s">
        <v>15</v>
      </c>
      <c r="C12" s="21">
        <v>-5.1674265123890284E-2</v>
      </c>
      <c r="D12" s="21">
        <v>2.9648464487803672E-3</v>
      </c>
      <c r="E12" s="22"/>
    </row>
    <row r="13" spans="1:5" ht="18.75" customHeight="1" x14ac:dyDescent="0.25">
      <c r="A13" s="125" t="s">
        <v>22</v>
      </c>
      <c r="B13" s="16" t="s">
        <v>11</v>
      </c>
      <c r="C13" s="17" t="s">
        <v>23</v>
      </c>
      <c r="D13" s="17" t="s">
        <v>24</v>
      </c>
      <c r="E13" s="17" t="s">
        <v>14</v>
      </c>
    </row>
    <row r="14" spans="1:5" x14ac:dyDescent="0.25">
      <c r="A14" s="126"/>
      <c r="B14" s="20" t="s">
        <v>15</v>
      </c>
      <c r="C14" s="21">
        <v>0.11098701768095109</v>
      </c>
      <c r="D14" s="21">
        <v>3.3841123997990996E-2</v>
      </c>
      <c r="E14" s="22"/>
    </row>
    <row r="15" spans="1:5" ht="36" customHeight="1" x14ac:dyDescent="0.25">
      <c r="A15" s="90" t="s">
        <v>25</v>
      </c>
      <c r="B15" s="90"/>
      <c r="C15" s="90"/>
      <c r="D15" s="90"/>
      <c r="E15" s="90"/>
    </row>
    <row r="16" spans="1:5" x14ac:dyDescent="0.25">
      <c r="A16" s="5" t="s">
        <v>26</v>
      </c>
    </row>
    <row r="17" spans="1:5" x14ac:dyDescent="0.25">
      <c r="A17" s="5" t="s">
        <v>49</v>
      </c>
    </row>
    <row r="18" spans="1:5" x14ac:dyDescent="0.25">
      <c r="A18" s="5" t="s">
        <v>539</v>
      </c>
    </row>
    <row r="19" spans="1:5" x14ac:dyDescent="0.25">
      <c r="A19" s="5" t="s">
        <v>29</v>
      </c>
    </row>
    <row r="20" spans="1:5" ht="25.5" customHeight="1" x14ac:dyDescent="0.25">
      <c r="A20" s="112" t="s">
        <v>30</v>
      </c>
      <c r="B20" s="112"/>
      <c r="C20" s="112"/>
      <c r="D20" s="112"/>
      <c r="E20" s="112"/>
    </row>
    <row r="21" spans="1:5" ht="15" customHeight="1" x14ac:dyDescent="0.25">
      <c r="A21" s="114" t="s">
        <v>31</v>
      </c>
      <c r="B21" s="115"/>
      <c r="C21" s="115"/>
      <c r="D21" s="115"/>
      <c r="E21" s="116"/>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24">
        <v>43795</v>
      </c>
      <c r="C24" s="24">
        <v>45258</v>
      </c>
      <c r="D24" s="25">
        <v>7.4734885137407531E-2</v>
      </c>
      <c r="E24" s="32">
        <v>3</v>
      </c>
    </row>
    <row r="25" spans="1:5" x14ac:dyDescent="0.25">
      <c r="A25" s="31" t="s">
        <v>37</v>
      </c>
      <c r="B25" s="24">
        <v>43767</v>
      </c>
      <c r="C25" s="24">
        <v>45230</v>
      </c>
      <c r="D25" s="25">
        <v>7.4637173533426984E-2</v>
      </c>
      <c r="E25" s="32">
        <v>3</v>
      </c>
    </row>
    <row r="26" spans="1:5" x14ac:dyDescent="0.25">
      <c r="A26" s="23" t="s">
        <v>38</v>
      </c>
      <c r="B26" s="24">
        <v>43732</v>
      </c>
      <c r="C26" s="24">
        <v>45195</v>
      </c>
      <c r="D26" s="25">
        <v>7.5046056234134878E-2</v>
      </c>
      <c r="E26" s="32">
        <v>3</v>
      </c>
    </row>
    <row r="27" spans="1:5" x14ac:dyDescent="0.25">
      <c r="A27" s="23" t="s">
        <v>39</v>
      </c>
      <c r="B27" s="24">
        <v>43704</v>
      </c>
      <c r="C27" s="24">
        <v>45167</v>
      </c>
      <c r="D27" s="25">
        <v>7.5097907716029533E-2</v>
      </c>
      <c r="E27" s="32">
        <v>3</v>
      </c>
    </row>
    <row r="28" spans="1:5" x14ac:dyDescent="0.25">
      <c r="A28" s="23" t="s">
        <v>40</v>
      </c>
      <c r="B28" s="24">
        <v>43669</v>
      </c>
      <c r="C28" s="24">
        <v>45132</v>
      </c>
      <c r="D28" s="25">
        <v>7.5638144053747303E-2</v>
      </c>
      <c r="E28" s="32">
        <v>3</v>
      </c>
    </row>
    <row r="30" spans="1:5" x14ac:dyDescent="0.25">
      <c r="A30" s="102" t="s">
        <v>62</v>
      </c>
      <c r="B30" s="103"/>
      <c r="C30" s="103"/>
      <c r="D30" s="103"/>
      <c r="E30" s="103"/>
    </row>
    <row r="31" spans="1:5" ht="15" customHeight="1" x14ac:dyDescent="0.25">
      <c r="A31" s="1" t="s">
        <v>2</v>
      </c>
      <c r="B31" s="2"/>
      <c r="C31" s="107" t="s">
        <v>3</v>
      </c>
      <c r="D31" s="107" t="s">
        <v>4</v>
      </c>
      <c r="E31" s="107"/>
    </row>
    <row r="32" spans="1:5" x14ac:dyDescent="0.25">
      <c r="A32" s="3" t="s">
        <v>5</v>
      </c>
      <c r="B32" s="4"/>
      <c r="C32" s="108"/>
      <c r="D32" s="108"/>
      <c r="E32" s="108"/>
    </row>
    <row r="33" spans="1:5" x14ac:dyDescent="0.25">
      <c r="A33" s="6" t="s">
        <v>6</v>
      </c>
      <c r="B33" s="7"/>
      <c r="C33" s="109"/>
      <c r="D33" s="109"/>
      <c r="E33" s="109"/>
    </row>
    <row r="34" spans="1:5" x14ac:dyDescent="0.25">
      <c r="A34" s="125" t="s">
        <v>7</v>
      </c>
      <c r="B34" s="9" t="s">
        <v>8</v>
      </c>
      <c r="C34" s="10"/>
      <c r="D34" s="11"/>
      <c r="E34" s="11"/>
    </row>
    <row r="35" spans="1:5" x14ac:dyDescent="0.25">
      <c r="A35" s="126"/>
      <c r="B35" s="13" t="s">
        <v>9</v>
      </c>
      <c r="C35" s="14"/>
      <c r="D35" s="15"/>
      <c r="E35" s="15"/>
    </row>
    <row r="36" spans="1:5" x14ac:dyDescent="0.25">
      <c r="A36" s="125" t="s">
        <v>10</v>
      </c>
      <c r="B36" s="16" t="s">
        <v>11</v>
      </c>
      <c r="C36" s="17" t="s">
        <v>418</v>
      </c>
      <c r="D36" s="18" t="s">
        <v>319</v>
      </c>
      <c r="E36" s="17" t="s">
        <v>14</v>
      </c>
    </row>
    <row r="37" spans="1:5" x14ac:dyDescent="0.25">
      <c r="A37" s="126"/>
      <c r="B37" s="20" t="s">
        <v>15</v>
      </c>
      <c r="C37" s="21">
        <v>-0.71006263083747179</v>
      </c>
      <c r="D37" s="21">
        <v>-0.30415449047020671</v>
      </c>
      <c r="E37" s="22"/>
    </row>
    <row r="38" spans="1:5" x14ac:dyDescent="0.25">
      <c r="A38" s="125" t="s">
        <v>16</v>
      </c>
      <c r="B38" s="16" t="s">
        <v>11</v>
      </c>
      <c r="C38" s="17" t="s">
        <v>43</v>
      </c>
      <c r="D38" s="17" t="s">
        <v>44</v>
      </c>
      <c r="E38" s="17" t="s">
        <v>14</v>
      </c>
    </row>
    <row r="39" spans="1:5" x14ac:dyDescent="0.25">
      <c r="A39" s="126"/>
      <c r="B39" s="20" t="s">
        <v>15</v>
      </c>
      <c r="C39" s="21">
        <v>-0.2368179688415134</v>
      </c>
      <c r="D39" s="21">
        <v>-0.10035389916003834</v>
      </c>
      <c r="E39" s="22"/>
    </row>
    <row r="40" spans="1:5" x14ac:dyDescent="0.25">
      <c r="A40" s="125" t="s">
        <v>19</v>
      </c>
      <c r="B40" s="16" t="s">
        <v>11</v>
      </c>
      <c r="C40" s="17" t="s">
        <v>415</v>
      </c>
      <c r="D40" s="17" t="s">
        <v>332</v>
      </c>
      <c r="E40" s="17" t="s">
        <v>14</v>
      </c>
    </row>
    <row r="41" spans="1:5" x14ac:dyDescent="0.25">
      <c r="A41" s="126"/>
      <c r="B41" s="20" t="s">
        <v>15</v>
      </c>
      <c r="C41" s="21">
        <v>-4.9309110445060478E-2</v>
      </c>
      <c r="D41" s="21">
        <v>-4.0056087495966564E-3</v>
      </c>
      <c r="E41" s="22"/>
    </row>
    <row r="42" spans="1:5" x14ac:dyDescent="0.25">
      <c r="A42" s="125" t="s">
        <v>22</v>
      </c>
      <c r="B42" s="16" t="s">
        <v>11</v>
      </c>
      <c r="C42" s="17" t="s">
        <v>47</v>
      </c>
      <c r="D42" s="17" t="s">
        <v>386</v>
      </c>
      <c r="E42" s="17" t="s">
        <v>14</v>
      </c>
    </row>
    <row r="43" spans="1:5" x14ac:dyDescent="0.25">
      <c r="A43" s="126"/>
      <c r="B43" s="20" t="s">
        <v>15</v>
      </c>
      <c r="C43" s="21">
        <v>0.24686012108449584</v>
      </c>
      <c r="D43" s="21">
        <v>7.8413893966054804E-2</v>
      </c>
      <c r="E43" s="22"/>
    </row>
    <row r="44" spans="1:5" ht="36.75" customHeight="1" x14ac:dyDescent="0.25">
      <c r="A44" s="90" t="s">
        <v>25</v>
      </c>
      <c r="B44" s="90"/>
      <c r="C44" s="90"/>
      <c r="D44" s="90"/>
      <c r="E44" s="90"/>
    </row>
    <row r="45" spans="1:5" x14ac:dyDescent="0.25">
      <c r="A45" s="5" t="s">
        <v>26</v>
      </c>
    </row>
    <row r="46" spans="1:5" x14ac:dyDescent="0.25">
      <c r="A46" s="5" t="s">
        <v>49</v>
      </c>
    </row>
    <row r="47" spans="1:5" x14ac:dyDescent="0.25">
      <c r="A47" s="5" t="s">
        <v>233</v>
      </c>
    </row>
    <row r="48" spans="1:5" x14ac:dyDescent="0.25">
      <c r="A48" s="5" t="s">
        <v>333</v>
      </c>
    </row>
    <row r="49" spans="1:5" x14ac:dyDescent="0.25">
      <c r="A49" s="5" t="s">
        <v>51</v>
      </c>
    </row>
    <row r="50" spans="1:5" ht="15" customHeight="1" x14ac:dyDescent="0.25">
      <c r="A50" s="91" t="s">
        <v>31</v>
      </c>
      <c r="B50" s="92"/>
      <c r="C50" s="92"/>
      <c r="D50" s="92"/>
      <c r="E50" s="93"/>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24">
        <v>43431</v>
      </c>
      <c r="C53" s="24">
        <v>45258</v>
      </c>
      <c r="D53" s="25">
        <v>0.11555836480623825</v>
      </c>
      <c r="E53" s="32">
        <v>3</v>
      </c>
    </row>
    <row r="54" spans="1:5" x14ac:dyDescent="0.25">
      <c r="A54" s="31" t="s">
        <v>37</v>
      </c>
      <c r="B54" s="24">
        <v>43403</v>
      </c>
      <c r="C54" s="24">
        <v>45230</v>
      </c>
      <c r="D54" s="25">
        <v>0.11664302471191799</v>
      </c>
      <c r="E54" s="32">
        <v>3</v>
      </c>
    </row>
    <row r="55" spans="1:5" x14ac:dyDescent="0.25">
      <c r="A55" s="23" t="s">
        <v>38</v>
      </c>
      <c r="B55" s="24">
        <v>43368</v>
      </c>
      <c r="C55" s="24">
        <v>45195</v>
      </c>
      <c r="D55" s="25">
        <v>0.11734905405888625</v>
      </c>
      <c r="E55" s="32">
        <v>3</v>
      </c>
    </row>
    <row r="56" spans="1:5" x14ac:dyDescent="0.25">
      <c r="A56" s="23" t="s">
        <v>39</v>
      </c>
      <c r="B56" s="24">
        <v>43340</v>
      </c>
      <c r="C56" s="24">
        <v>45167</v>
      </c>
      <c r="D56" s="25">
        <v>0.11750765708116896</v>
      </c>
      <c r="E56" s="32">
        <v>3</v>
      </c>
    </row>
    <row r="57" spans="1:5" x14ac:dyDescent="0.25">
      <c r="A57" s="23" t="s">
        <v>40</v>
      </c>
      <c r="B57" s="24">
        <v>43305</v>
      </c>
      <c r="C57" s="24">
        <v>45132</v>
      </c>
      <c r="D57" s="25">
        <v>0.11760284817454397</v>
      </c>
      <c r="E57" s="32">
        <v>3</v>
      </c>
    </row>
    <row r="59" spans="1:5" x14ac:dyDescent="0.25">
      <c r="A59" s="102" t="s">
        <v>63</v>
      </c>
      <c r="B59" s="103"/>
      <c r="C59" s="103"/>
      <c r="D59" s="103"/>
      <c r="E59" s="103"/>
    </row>
    <row r="60" spans="1:5" ht="15" customHeight="1" x14ac:dyDescent="0.25">
      <c r="A60" s="1" t="s">
        <v>2</v>
      </c>
      <c r="B60" s="2"/>
      <c r="C60" s="107" t="s">
        <v>3</v>
      </c>
      <c r="D60" s="107" t="s">
        <v>4</v>
      </c>
      <c r="E60" s="107"/>
    </row>
    <row r="61" spans="1:5" x14ac:dyDescent="0.25">
      <c r="A61" s="3" t="s">
        <v>5</v>
      </c>
      <c r="B61" s="4"/>
      <c r="C61" s="108"/>
      <c r="D61" s="108"/>
      <c r="E61" s="108"/>
    </row>
    <row r="62" spans="1:5" x14ac:dyDescent="0.25">
      <c r="A62" s="6" t="s">
        <v>6</v>
      </c>
      <c r="B62" s="7"/>
      <c r="C62" s="109"/>
      <c r="D62" s="109"/>
      <c r="E62" s="109"/>
    </row>
    <row r="63" spans="1:5" x14ac:dyDescent="0.25">
      <c r="A63" s="125" t="s">
        <v>7</v>
      </c>
      <c r="B63" s="9" t="s">
        <v>8</v>
      </c>
      <c r="C63" s="10"/>
      <c r="D63" s="11"/>
      <c r="E63" s="11"/>
    </row>
    <row r="64" spans="1:5" x14ac:dyDescent="0.25">
      <c r="A64" s="126"/>
      <c r="B64" s="13" t="s">
        <v>9</v>
      </c>
      <c r="C64" s="14"/>
      <c r="D64" s="15"/>
      <c r="E64" s="15"/>
    </row>
    <row r="65" spans="1:5" x14ac:dyDescent="0.25">
      <c r="A65" s="125" t="s">
        <v>10</v>
      </c>
      <c r="B65" s="16" t="s">
        <v>11</v>
      </c>
      <c r="C65" s="17" t="s">
        <v>164</v>
      </c>
      <c r="D65" s="18" t="s">
        <v>566</v>
      </c>
      <c r="E65" s="17" t="s">
        <v>14</v>
      </c>
    </row>
    <row r="66" spans="1:5" x14ac:dyDescent="0.25">
      <c r="A66" s="126"/>
      <c r="B66" s="20" t="s">
        <v>15</v>
      </c>
      <c r="C66" s="21">
        <v>-0.7296548848375104</v>
      </c>
      <c r="D66" s="21">
        <v>-0.31436403731391127</v>
      </c>
      <c r="E66" s="22"/>
    </row>
    <row r="67" spans="1:5" x14ac:dyDescent="0.25">
      <c r="A67" s="125" t="s">
        <v>16</v>
      </c>
      <c r="B67" s="16" t="s">
        <v>11</v>
      </c>
      <c r="C67" s="17" t="s">
        <v>54</v>
      </c>
      <c r="D67" s="17" t="s">
        <v>55</v>
      </c>
      <c r="E67" s="17" t="s">
        <v>14</v>
      </c>
    </row>
    <row r="68" spans="1:5" x14ac:dyDescent="0.25">
      <c r="A68" s="126"/>
      <c r="B68" s="20" t="s">
        <v>15</v>
      </c>
      <c r="C68" s="21">
        <v>-0.26436082210035372</v>
      </c>
      <c r="D68" s="21">
        <v>-8.9988529727498157E-2</v>
      </c>
      <c r="E68" s="22"/>
    </row>
    <row r="69" spans="1:5" x14ac:dyDescent="0.25">
      <c r="A69" s="125" t="s">
        <v>19</v>
      </c>
      <c r="B69" s="16" t="s">
        <v>11</v>
      </c>
      <c r="C69" s="17" t="s">
        <v>567</v>
      </c>
      <c r="D69" s="17" t="s">
        <v>515</v>
      </c>
      <c r="E69" s="17" t="s">
        <v>14</v>
      </c>
    </row>
    <row r="70" spans="1:5" x14ac:dyDescent="0.25">
      <c r="A70" s="126"/>
      <c r="B70" s="20" t="s">
        <v>15</v>
      </c>
      <c r="C70" s="21">
        <v>-6.606314705124916E-2</v>
      </c>
      <c r="D70" s="21">
        <v>5.8136116198390653E-3</v>
      </c>
      <c r="E70" s="22"/>
    </row>
    <row r="71" spans="1:5" x14ac:dyDescent="0.25">
      <c r="A71" s="125" t="s">
        <v>22</v>
      </c>
      <c r="B71" s="16" t="s">
        <v>11</v>
      </c>
      <c r="C71" s="17" t="s">
        <v>57</v>
      </c>
      <c r="D71" s="17" t="s">
        <v>335</v>
      </c>
      <c r="E71" s="17" t="s">
        <v>14</v>
      </c>
    </row>
    <row r="72" spans="1:5" x14ac:dyDescent="0.25">
      <c r="A72" s="126"/>
      <c r="B72" s="20" t="s">
        <v>15</v>
      </c>
      <c r="C72" s="21">
        <v>0.20672817384674036</v>
      </c>
      <c r="D72" s="21">
        <v>6.858003677855895E-2</v>
      </c>
      <c r="E72" s="22"/>
    </row>
    <row r="73" spans="1:5" ht="36" customHeight="1" x14ac:dyDescent="0.25">
      <c r="A73" s="90" t="s">
        <v>25</v>
      </c>
      <c r="B73" s="90"/>
      <c r="C73" s="90"/>
      <c r="D73" s="90"/>
      <c r="E73" s="90"/>
    </row>
    <row r="74" spans="1:5" x14ac:dyDescent="0.25">
      <c r="A74" s="5" t="s">
        <v>26</v>
      </c>
    </row>
    <row r="75" spans="1:5" x14ac:dyDescent="0.25">
      <c r="A75" s="5" t="s">
        <v>49</v>
      </c>
    </row>
    <row r="76" spans="1:5" x14ac:dyDescent="0.25">
      <c r="A76" s="5" t="s">
        <v>540</v>
      </c>
    </row>
    <row r="77" spans="1:5" x14ac:dyDescent="0.25">
      <c r="A77" s="5" t="s">
        <v>333</v>
      </c>
    </row>
    <row r="78" spans="1:5" x14ac:dyDescent="0.25">
      <c r="A78" s="5" t="s">
        <v>51</v>
      </c>
    </row>
    <row r="79" spans="1:5" ht="15" customHeight="1" x14ac:dyDescent="0.25">
      <c r="A79" s="91" t="s">
        <v>31</v>
      </c>
      <c r="B79" s="92"/>
      <c r="C79" s="92"/>
      <c r="D79" s="92"/>
      <c r="E79" s="93"/>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24">
        <v>43431</v>
      </c>
      <c r="C82" s="24">
        <v>45258</v>
      </c>
      <c r="D82" s="25">
        <v>0.11333376084236027</v>
      </c>
      <c r="E82" s="32">
        <v>3</v>
      </c>
    </row>
    <row r="83" spans="1:5" x14ac:dyDescent="0.25">
      <c r="A83" s="31" t="s">
        <v>37</v>
      </c>
      <c r="B83" s="24">
        <v>43403</v>
      </c>
      <c r="C83" s="24">
        <v>45230</v>
      </c>
      <c r="D83" s="25">
        <v>0.11371147001696909</v>
      </c>
      <c r="E83" s="32">
        <v>3</v>
      </c>
    </row>
    <row r="84" spans="1:5" x14ac:dyDescent="0.25">
      <c r="A84" s="23" t="s">
        <v>38</v>
      </c>
      <c r="B84" s="24">
        <v>43368</v>
      </c>
      <c r="C84" s="24">
        <v>45195</v>
      </c>
      <c r="D84" s="25">
        <v>0.11407849272393653</v>
      </c>
      <c r="E84" s="32">
        <v>3</v>
      </c>
    </row>
    <row r="85" spans="1:5" x14ac:dyDescent="0.25">
      <c r="A85" s="23" t="s">
        <v>39</v>
      </c>
      <c r="B85" s="24">
        <v>43340</v>
      </c>
      <c r="C85" s="24">
        <v>45167</v>
      </c>
      <c r="D85" s="25">
        <v>0.11413537809126126</v>
      </c>
      <c r="E85" s="32">
        <v>3</v>
      </c>
    </row>
    <row r="86" spans="1:5" x14ac:dyDescent="0.25">
      <c r="A86" s="23" t="s">
        <v>40</v>
      </c>
      <c r="B86" s="24">
        <v>43305</v>
      </c>
      <c r="C86" s="24">
        <v>45132</v>
      </c>
      <c r="D86" s="25">
        <v>0.11406064916163744</v>
      </c>
      <c r="E86" s="32">
        <v>3</v>
      </c>
    </row>
    <row r="88" spans="1:5" x14ac:dyDescent="0.25">
      <c r="A88" s="102" t="s">
        <v>73</v>
      </c>
      <c r="B88" s="103"/>
      <c r="C88" s="103"/>
      <c r="D88" s="103"/>
      <c r="E88" s="103"/>
    </row>
    <row r="89" spans="1:5" ht="15" customHeight="1" x14ac:dyDescent="0.25">
      <c r="A89" s="1" t="s">
        <v>2</v>
      </c>
      <c r="B89" s="2"/>
      <c r="C89" s="107" t="s">
        <v>3</v>
      </c>
      <c r="D89" s="107" t="s">
        <v>4</v>
      </c>
      <c r="E89" s="107"/>
    </row>
    <row r="90" spans="1:5" x14ac:dyDescent="0.25">
      <c r="A90" s="3" t="s">
        <v>5</v>
      </c>
      <c r="B90" s="4"/>
      <c r="C90" s="108"/>
      <c r="D90" s="108"/>
      <c r="E90" s="108"/>
    </row>
    <row r="91" spans="1:5" x14ac:dyDescent="0.25">
      <c r="A91" s="6" t="s">
        <v>6</v>
      </c>
      <c r="B91" s="7"/>
      <c r="C91" s="109"/>
      <c r="D91" s="109"/>
      <c r="E91" s="109"/>
    </row>
    <row r="92" spans="1:5" x14ac:dyDescent="0.25">
      <c r="A92" s="125" t="s">
        <v>7</v>
      </c>
      <c r="B92" s="9" t="s">
        <v>8</v>
      </c>
      <c r="C92" s="10"/>
      <c r="D92" s="11"/>
      <c r="E92" s="11"/>
    </row>
    <row r="93" spans="1:5" x14ac:dyDescent="0.25">
      <c r="A93" s="126"/>
      <c r="B93" s="13" t="s">
        <v>9</v>
      </c>
      <c r="C93" s="14"/>
      <c r="D93" s="15"/>
      <c r="E93" s="15"/>
    </row>
    <row r="94" spans="1:5" x14ac:dyDescent="0.25">
      <c r="A94" s="125" t="s">
        <v>10</v>
      </c>
      <c r="B94" s="16" t="s">
        <v>11</v>
      </c>
      <c r="C94" s="17" t="s">
        <v>541</v>
      </c>
      <c r="D94" s="18" t="s">
        <v>542</v>
      </c>
      <c r="E94" s="17" t="s">
        <v>14</v>
      </c>
    </row>
    <row r="95" spans="1:5" x14ac:dyDescent="0.25">
      <c r="A95" s="126"/>
      <c r="B95" s="20" t="s">
        <v>15</v>
      </c>
      <c r="C95" s="21">
        <v>-0.71148612410757239</v>
      </c>
      <c r="D95" s="21">
        <v>-0.29932957162170126</v>
      </c>
      <c r="E95" s="22"/>
    </row>
    <row r="96" spans="1:5" x14ac:dyDescent="0.25">
      <c r="A96" s="125" t="s">
        <v>16</v>
      </c>
      <c r="B96" s="16" t="s">
        <v>11</v>
      </c>
      <c r="C96" s="17" t="s">
        <v>66</v>
      </c>
      <c r="D96" s="17" t="s">
        <v>67</v>
      </c>
      <c r="E96" s="17" t="s">
        <v>14</v>
      </c>
    </row>
    <row r="97" spans="1:5" x14ac:dyDescent="0.25">
      <c r="A97" s="126"/>
      <c r="B97" s="20" t="s">
        <v>15</v>
      </c>
      <c r="C97" s="21">
        <v>-0.24374975995272918</v>
      </c>
      <c r="D97" s="21">
        <v>-9.3622915536350937E-2</v>
      </c>
      <c r="E97" s="22"/>
    </row>
    <row r="98" spans="1:5" x14ac:dyDescent="0.25">
      <c r="A98" s="125" t="s">
        <v>19</v>
      </c>
      <c r="B98" s="16" t="s">
        <v>11</v>
      </c>
      <c r="C98" s="17" t="s">
        <v>282</v>
      </c>
      <c r="D98" s="17" t="s">
        <v>468</v>
      </c>
      <c r="E98" s="17" t="s">
        <v>14</v>
      </c>
    </row>
    <row r="99" spans="1:5" x14ac:dyDescent="0.25">
      <c r="A99" s="126"/>
      <c r="B99" s="20" t="s">
        <v>15</v>
      </c>
      <c r="C99" s="21">
        <v>-5.9557662142808665E-2</v>
      </c>
      <c r="D99" s="21">
        <v>-5.3810231506520312E-3</v>
      </c>
      <c r="E99" s="22"/>
    </row>
    <row r="100" spans="1:5" x14ac:dyDescent="0.25">
      <c r="A100" s="125" t="s">
        <v>22</v>
      </c>
      <c r="B100" s="16" t="s">
        <v>11</v>
      </c>
      <c r="C100" s="17" t="s">
        <v>70</v>
      </c>
      <c r="D100" s="17" t="s">
        <v>337</v>
      </c>
      <c r="E100" s="17" t="s">
        <v>14</v>
      </c>
    </row>
    <row r="101" spans="1:5" x14ac:dyDescent="0.25">
      <c r="A101" s="126"/>
      <c r="B101" s="20" t="s">
        <v>15</v>
      </c>
      <c r="C101" s="21">
        <v>0.26924092019120827</v>
      </c>
      <c r="D101" s="21">
        <v>7.8081742296484125E-2</v>
      </c>
      <c r="E101" s="22"/>
    </row>
    <row r="102" spans="1:5" ht="36" customHeight="1" x14ac:dyDescent="0.25">
      <c r="A102" s="90" t="s">
        <v>25</v>
      </c>
      <c r="B102" s="90"/>
      <c r="C102" s="90"/>
      <c r="D102" s="90"/>
      <c r="E102" s="90"/>
    </row>
    <row r="103" spans="1:5" x14ac:dyDescent="0.25">
      <c r="A103" s="5" t="s">
        <v>26</v>
      </c>
    </row>
    <row r="104" spans="1:5" x14ac:dyDescent="0.25">
      <c r="A104" s="5" t="s">
        <v>49</v>
      </c>
    </row>
    <row r="105" spans="1:5" x14ac:dyDescent="0.25">
      <c r="A105" s="5" t="s">
        <v>568</v>
      </c>
    </row>
    <row r="106" spans="1:5" x14ac:dyDescent="0.25">
      <c r="A106" s="5" t="s">
        <v>333</v>
      </c>
    </row>
    <row r="107" spans="1:5" ht="23.25" customHeight="1" x14ac:dyDescent="0.25">
      <c r="A107" s="113" t="s">
        <v>30</v>
      </c>
      <c r="B107" s="113"/>
      <c r="C107" s="113"/>
      <c r="D107" s="113"/>
      <c r="E107" s="113"/>
    </row>
    <row r="108" spans="1:5" ht="15" customHeight="1" x14ac:dyDescent="0.25">
      <c r="A108" s="91" t="s">
        <v>31</v>
      </c>
      <c r="B108" s="92"/>
      <c r="C108" s="92"/>
      <c r="D108" s="92"/>
      <c r="E108" s="93"/>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24">
        <v>43431</v>
      </c>
      <c r="C111" s="24">
        <v>45258</v>
      </c>
      <c r="D111" s="25">
        <v>0.10723719499850012</v>
      </c>
      <c r="E111" s="32">
        <v>3</v>
      </c>
    </row>
    <row r="112" spans="1:5" x14ac:dyDescent="0.25">
      <c r="A112" s="31" t="s">
        <v>37</v>
      </c>
      <c r="B112" s="24">
        <v>43403</v>
      </c>
      <c r="C112" s="24">
        <v>45230</v>
      </c>
      <c r="D112" s="25">
        <v>0.10764258347487933</v>
      </c>
      <c r="E112" s="32">
        <v>3</v>
      </c>
    </row>
    <row r="113" spans="1:5" x14ac:dyDescent="0.25">
      <c r="A113" s="23" t="s">
        <v>38</v>
      </c>
      <c r="B113" s="24">
        <v>43368</v>
      </c>
      <c r="C113" s="24">
        <v>45195</v>
      </c>
      <c r="D113" s="25">
        <v>0.10822089746298685</v>
      </c>
      <c r="E113" s="32">
        <v>3</v>
      </c>
    </row>
    <row r="114" spans="1:5" x14ac:dyDescent="0.25">
      <c r="A114" s="23" t="s">
        <v>39</v>
      </c>
      <c r="B114" s="24">
        <v>43340</v>
      </c>
      <c r="C114" s="24">
        <v>45167</v>
      </c>
      <c r="D114" s="25">
        <v>0.10833189852432579</v>
      </c>
      <c r="E114" s="32">
        <v>3</v>
      </c>
    </row>
    <row r="115" spans="1:5" x14ac:dyDescent="0.25">
      <c r="A115" s="23" t="s">
        <v>40</v>
      </c>
      <c r="B115" s="24">
        <v>43305</v>
      </c>
      <c r="C115" s="24">
        <v>45132</v>
      </c>
      <c r="D115" s="25">
        <v>0.10838636450342458</v>
      </c>
      <c r="E115" s="32">
        <v>3</v>
      </c>
    </row>
    <row r="117" spans="1:5" x14ac:dyDescent="0.25">
      <c r="A117" s="102" t="s">
        <v>93</v>
      </c>
      <c r="B117" s="103"/>
      <c r="C117" s="103"/>
      <c r="D117" s="103"/>
      <c r="E117" s="103"/>
    </row>
    <row r="118" spans="1:5" ht="15" customHeight="1" x14ac:dyDescent="0.25">
      <c r="A118" s="1" t="s">
        <v>74</v>
      </c>
      <c r="B118" s="2"/>
      <c r="C118" s="107" t="s">
        <v>3</v>
      </c>
      <c r="D118" s="107" t="s">
        <v>75</v>
      </c>
      <c r="E118" s="107"/>
    </row>
    <row r="119" spans="1:5" x14ac:dyDescent="0.25">
      <c r="A119" s="3" t="s">
        <v>5</v>
      </c>
      <c r="B119" s="4"/>
      <c r="C119" s="108"/>
      <c r="D119" s="108"/>
      <c r="E119" s="108"/>
    </row>
    <row r="120" spans="1:5" x14ac:dyDescent="0.25">
      <c r="A120" s="6" t="s">
        <v>6</v>
      </c>
      <c r="B120" s="7"/>
      <c r="C120" s="109"/>
      <c r="D120" s="109"/>
      <c r="E120" s="109"/>
    </row>
    <row r="121" spans="1:5" x14ac:dyDescent="0.25">
      <c r="A121" s="125" t="s">
        <v>7</v>
      </c>
      <c r="B121" s="9" t="s">
        <v>76</v>
      </c>
      <c r="C121" s="10"/>
      <c r="D121" s="11"/>
      <c r="E121" s="11"/>
    </row>
    <row r="122" spans="1:5" x14ac:dyDescent="0.25">
      <c r="A122" s="126"/>
      <c r="B122" s="13" t="s">
        <v>9</v>
      </c>
      <c r="C122" s="14"/>
      <c r="D122" s="15"/>
      <c r="E122" s="15"/>
    </row>
    <row r="123" spans="1:5" x14ac:dyDescent="0.25">
      <c r="A123" s="125" t="s">
        <v>10</v>
      </c>
      <c r="B123" s="16" t="s">
        <v>11</v>
      </c>
      <c r="C123" s="17" t="s">
        <v>569</v>
      </c>
      <c r="D123" s="18" t="s">
        <v>78</v>
      </c>
      <c r="E123" s="17" t="s">
        <v>14</v>
      </c>
    </row>
    <row r="124" spans="1:5" x14ac:dyDescent="0.25">
      <c r="A124" s="126"/>
      <c r="B124" s="20" t="s">
        <v>15</v>
      </c>
      <c r="C124" s="21">
        <v>-0.69855923525693209</v>
      </c>
      <c r="D124" s="21">
        <v>-0.26218875990905399</v>
      </c>
      <c r="E124" s="22"/>
    </row>
    <row r="125" spans="1:5" x14ac:dyDescent="0.25">
      <c r="A125" s="125" t="s">
        <v>16</v>
      </c>
      <c r="B125" s="16" t="s">
        <v>11</v>
      </c>
      <c r="C125" s="17" t="s">
        <v>79</v>
      </c>
      <c r="D125" s="17" t="s">
        <v>80</v>
      </c>
      <c r="E125" s="17" t="s">
        <v>14</v>
      </c>
    </row>
    <row r="126" spans="1:5" x14ac:dyDescent="0.25">
      <c r="A126" s="126"/>
      <c r="B126" s="20" t="s">
        <v>15</v>
      </c>
      <c r="C126" s="21">
        <v>-0.30515803861267721</v>
      </c>
      <c r="D126" s="21">
        <v>-5.4651640399221102E-2</v>
      </c>
      <c r="E126" s="22"/>
    </row>
    <row r="127" spans="1:5" x14ac:dyDescent="0.25">
      <c r="A127" s="125" t="s">
        <v>19</v>
      </c>
      <c r="B127" s="16" t="s">
        <v>11</v>
      </c>
      <c r="C127" s="17" t="s">
        <v>310</v>
      </c>
      <c r="D127" s="17" t="s">
        <v>388</v>
      </c>
      <c r="E127" s="17" t="s">
        <v>14</v>
      </c>
    </row>
    <row r="128" spans="1:5" x14ac:dyDescent="0.25">
      <c r="A128" s="126"/>
      <c r="B128" s="20" t="s">
        <v>15</v>
      </c>
      <c r="C128" s="21">
        <v>-1.8742448526692157E-2</v>
      </c>
      <c r="D128" s="21">
        <v>2.2785838969967553E-2</v>
      </c>
      <c r="E128" s="22"/>
    </row>
    <row r="129" spans="1:5" x14ac:dyDescent="0.25">
      <c r="A129" s="125" t="s">
        <v>22</v>
      </c>
      <c r="B129" s="16" t="s">
        <v>11</v>
      </c>
      <c r="C129" s="17" t="s">
        <v>83</v>
      </c>
      <c r="D129" s="17" t="s">
        <v>570</v>
      </c>
      <c r="E129" s="17" t="s">
        <v>14</v>
      </c>
    </row>
    <row r="130" spans="1:5" x14ac:dyDescent="0.25">
      <c r="A130" s="126"/>
      <c r="B130" s="20" t="s">
        <v>15</v>
      </c>
      <c r="C130" s="21">
        <v>0.46830915457728883</v>
      </c>
      <c r="D130" s="21">
        <v>7.1391431962270158E-2</v>
      </c>
      <c r="E130" s="22"/>
    </row>
    <row r="131" spans="1:5" ht="36" customHeight="1" x14ac:dyDescent="0.25">
      <c r="A131" s="90" t="s">
        <v>25</v>
      </c>
      <c r="B131" s="90"/>
      <c r="C131" s="90"/>
      <c r="D131" s="90"/>
      <c r="E131" s="90"/>
    </row>
    <row r="132" spans="1:5" x14ac:dyDescent="0.25">
      <c r="A132" s="5" t="s">
        <v>26</v>
      </c>
    </row>
    <row r="133" spans="1:5" x14ac:dyDescent="0.25">
      <c r="A133" s="5" t="s">
        <v>85</v>
      </c>
    </row>
    <row r="134" spans="1:5" x14ac:dyDescent="0.25">
      <c r="A134" s="5" t="s">
        <v>354</v>
      </c>
    </row>
    <row r="135" spans="1:5" x14ac:dyDescent="0.25">
      <c r="A135" s="5" t="s">
        <v>571</v>
      </c>
    </row>
    <row r="136" spans="1:5" x14ac:dyDescent="0.25">
      <c r="A136" s="5" t="s">
        <v>51</v>
      </c>
    </row>
    <row r="137" spans="1:5" ht="15" customHeight="1" x14ac:dyDescent="0.25">
      <c r="A137" s="91" t="s">
        <v>31</v>
      </c>
      <c r="B137" s="92"/>
      <c r="C137" s="92"/>
      <c r="D137" s="92"/>
      <c r="E137" s="93"/>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24">
        <v>43438</v>
      </c>
      <c r="C140" s="24">
        <v>45258</v>
      </c>
      <c r="D140" s="25">
        <v>0.17857141450418931</v>
      </c>
      <c r="E140" s="32">
        <v>4</v>
      </c>
    </row>
    <row r="141" spans="1:5" x14ac:dyDescent="0.25">
      <c r="A141" s="31" t="s">
        <v>37</v>
      </c>
      <c r="B141" s="24">
        <v>43410</v>
      </c>
      <c r="C141" s="24">
        <v>45230</v>
      </c>
      <c r="D141" s="25">
        <v>0.17993729211482279</v>
      </c>
      <c r="E141" s="32">
        <v>4</v>
      </c>
    </row>
    <row r="142" spans="1:5" x14ac:dyDescent="0.25">
      <c r="A142" s="23" t="s">
        <v>38</v>
      </c>
      <c r="B142" s="24">
        <v>43368</v>
      </c>
      <c r="C142" s="24">
        <v>45188</v>
      </c>
      <c r="D142" s="25">
        <v>0.18330109666677755</v>
      </c>
      <c r="E142" s="32">
        <v>4</v>
      </c>
    </row>
    <row r="143" spans="1:5" x14ac:dyDescent="0.25">
      <c r="A143" s="23" t="s">
        <v>39</v>
      </c>
      <c r="B143" s="24">
        <v>43340</v>
      </c>
      <c r="C143" s="24">
        <v>45160</v>
      </c>
      <c r="D143" s="25">
        <v>0.18422629387084202</v>
      </c>
      <c r="E143" s="32">
        <v>4</v>
      </c>
    </row>
    <row r="144" spans="1:5" x14ac:dyDescent="0.25">
      <c r="A144" s="23" t="s">
        <v>40</v>
      </c>
      <c r="B144" s="24">
        <v>43312</v>
      </c>
      <c r="C144" s="24">
        <v>45132</v>
      </c>
      <c r="D144" s="25">
        <v>0.18405692621383193</v>
      </c>
      <c r="E144" s="32">
        <v>4</v>
      </c>
    </row>
    <row r="146" spans="1:5" x14ac:dyDescent="0.25">
      <c r="A146" s="102" t="s">
        <v>94</v>
      </c>
      <c r="B146" s="103"/>
      <c r="C146" s="103"/>
      <c r="D146" s="103"/>
      <c r="E146" s="103"/>
    </row>
    <row r="147" spans="1:5" ht="15" customHeight="1" x14ac:dyDescent="0.25">
      <c r="A147" s="1" t="s">
        <v>2</v>
      </c>
      <c r="B147" s="2"/>
      <c r="C147" s="107" t="s">
        <v>3</v>
      </c>
      <c r="D147" s="107" t="s">
        <v>4</v>
      </c>
      <c r="E147" s="107"/>
    </row>
    <row r="148" spans="1:5" x14ac:dyDescent="0.25">
      <c r="A148" s="3" t="s">
        <v>5</v>
      </c>
      <c r="B148" s="4"/>
      <c r="C148" s="108"/>
      <c r="D148" s="108"/>
      <c r="E148" s="108"/>
    </row>
    <row r="149" spans="1:5" x14ac:dyDescent="0.25">
      <c r="A149" s="6" t="s">
        <v>6</v>
      </c>
      <c r="B149" s="7"/>
      <c r="C149" s="109"/>
      <c r="D149" s="109"/>
      <c r="E149" s="109"/>
    </row>
    <row r="150" spans="1:5" x14ac:dyDescent="0.25">
      <c r="A150" s="125" t="s">
        <v>7</v>
      </c>
      <c r="B150" s="9" t="s">
        <v>8</v>
      </c>
      <c r="C150" s="10"/>
      <c r="D150" s="11"/>
      <c r="E150" s="11"/>
    </row>
    <row r="151" spans="1:5" x14ac:dyDescent="0.25">
      <c r="A151" s="126"/>
      <c r="B151" s="13" t="s">
        <v>9</v>
      </c>
      <c r="C151" s="14"/>
      <c r="D151" s="15"/>
      <c r="E151" s="15"/>
    </row>
    <row r="152" spans="1:5" x14ac:dyDescent="0.25">
      <c r="A152" s="125" t="s">
        <v>10</v>
      </c>
      <c r="B152" s="16" t="s">
        <v>11</v>
      </c>
      <c r="C152" s="17" t="s">
        <v>572</v>
      </c>
      <c r="D152" s="18" t="s">
        <v>564</v>
      </c>
      <c r="E152" s="17" t="s">
        <v>14</v>
      </c>
    </row>
    <row r="153" spans="1:5" x14ac:dyDescent="0.25">
      <c r="A153" s="126"/>
      <c r="B153" s="20" t="s">
        <v>15</v>
      </c>
      <c r="C153" s="21">
        <v>-0.73153445493267122</v>
      </c>
      <c r="D153" s="21">
        <v>-0.32297640434334707</v>
      </c>
      <c r="E153" s="22"/>
    </row>
    <row r="154" spans="1:5" x14ac:dyDescent="0.25">
      <c r="A154" s="125" t="s">
        <v>16</v>
      </c>
      <c r="B154" s="16" t="s">
        <v>11</v>
      </c>
      <c r="C154" s="17" t="s">
        <v>89</v>
      </c>
      <c r="D154" s="17" t="s">
        <v>79</v>
      </c>
      <c r="E154" s="17" t="s">
        <v>14</v>
      </c>
    </row>
    <row r="155" spans="1:5" x14ac:dyDescent="0.25">
      <c r="A155" s="126"/>
      <c r="B155" s="20" t="s">
        <v>15</v>
      </c>
      <c r="C155" s="21">
        <v>-0.27369232450942749</v>
      </c>
      <c r="D155" s="21">
        <v>-0.1140908038913655</v>
      </c>
      <c r="E155" s="22"/>
    </row>
    <row r="156" spans="1:5" x14ac:dyDescent="0.25">
      <c r="A156" s="125" t="s">
        <v>19</v>
      </c>
      <c r="B156" s="16" t="s">
        <v>11</v>
      </c>
      <c r="C156" s="17" t="s">
        <v>496</v>
      </c>
      <c r="D156" s="17" t="s">
        <v>473</v>
      </c>
      <c r="E156" s="17" t="s">
        <v>14</v>
      </c>
    </row>
    <row r="157" spans="1:5" x14ac:dyDescent="0.25">
      <c r="A157" s="126"/>
      <c r="B157" s="20" t="s">
        <v>15</v>
      </c>
      <c r="C157" s="21">
        <v>-6.0723479557243776E-2</v>
      </c>
      <c r="D157" s="21">
        <v>2.403950389682441E-3</v>
      </c>
      <c r="E157" s="22"/>
    </row>
    <row r="158" spans="1:5" x14ac:dyDescent="0.25">
      <c r="A158" s="125" t="s">
        <v>22</v>
      </c>
      <c r="B158" s="16" t="s">
        <v>11</v>
      </c>
      <c r="C158" s="17" t="s">
        <v>90</v>
      </c>
      <c r="D158" s="17" t="s">
        <v>340</v>
      </c>
      <c r="E158" s="17" t="s">
        <v>14</v>
      </c>
    </row>
    <row r="159" spans="1:5" x14ac:dyDescent="0.25">
      <c r="A159" s="126"/>
      <c r="B159" s="20" t="s">
        <v>15</v>
      </c>
      <c r="C159" s="21">
        <v>0.29521826354717895</v>
      </c>
      <c r="D159" s="21">
        <v>9.5682802272992085E-2</v>
      </c>
      <c r="E159" s="22"/>
    </row>
    <row r="160" spans="1:5" ht="36" customHeight="1" x14ac:dyDescent="0.25">
      <c r="A160" s="90" t="s">
        <v>25</v>
      </c>
      <c r="B160" s="90"/>
      <c r="C160" s="90"/>
      <c r="D160" s="90"/>
      <c r="E160" s="90"/>
    </row>
    <row r="161" spans="1:5" x14ac:dyDescent="0.25">
      <c r="A161" s="5" t="s">
        <v>26</v>
      </c>
    </row>
    <row r="162" spans="1:5" x14ac:dyDescent="0.25">
      <c r="A162" s="5" t="s">
        <v>49</v>
      </c>
    </row>
    <row r="163" spans="1:5" x14ac:dyDescent="0.25">
      <c r="A163" s="5" t="s">
        <v>330</v>
      </c>
    </row>
    <row r="164" spans="1:5" x14ac:dyDescent="0.25">
      <c r="A164" s="5" t="s">
        <v>333</v>
      </c>
    </row>
    <row r="165" spans="1:5" ht="22.5" customHeight="1" x14ac:dyDescent="0.25">
      <c r="A165" s="113" t="s">
        <v>30</v>
      </c>
      <c r="B165" s="113"/>
      <c r="C165" s="113"/>
      <c r="D165" s="113"/>
      <c r="E165" s="113"/>
    </row>
    <row r="166" spans="1:5" ht="15" customHeight="1" x14ac:dyDescent="0.25">
      <c r="A166" s="91" t="s">
        <v>31</v>
      </c>
      <c r="B166" s="92"/>
      <c r="C166" s="92"/>
      <c r="D166" s="92"/>
      <c r="E166" s="93"/>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24">
        <v>43431</v>
      </c>
      <c r="C169" s="24">
        <v>45258</v>
      </c>
      <c r="D169" s="25">
        <v>0.12546244071658247</v>
      </c>
      <c r="E169" s="32">
        <v>4</v>
      </c>
    </row>
    <row r="170" spans="1:5" x14ac:dyDescent="0.25">
      <c r="A170" s="31" t="s">
        <v>37</v>
      </c>
      <c r="B170" s="24">
        <v>43403</v>
      </c>
      <c r="C170" s="24">
        <v>45230</v>
      </c>
      <c r="D170" s="25">
        <v>0.12662173304912841</v>
      </c>
      <c r="E170" s="32">
        <v>4</v>
      </c>
    </row>
    <row r="171" spans="1:5" x14ac:dyDescent="0.25">
      <c r="A171" s="23" t="s">
        <v>38</v>
      </c>
      <c r="B171" s="24">
        <v>43368</v>
      </c>
      <c r="C171" s="24">
        <v>45195</v>
      </c>
      <c r="D171" s="25">
        <v>0.127520328940254</v>
      </c>
      <c r="E171" s="32">
        <v>4</v>
      </c>
    </row>
    <row r="172" spans="1:5" x14ac:dyDescent="0.25">
      <c r="A172" s="23" t="s">
        <v>39</v>
      </c>
      <c r="B172" s="24">
        <v>43340</v>
      </c>
      <c r="C172" s="24">
        <v>45167</v>
      </c>
      <c r="D172" s="25">
        <v>0.12768209538736425</v>
      </c>
      <c r="E172" s="32">
        <v>4</v>
      </c>
    </row>
    <row r="173" spans="1:5" x14ac:dyDescent="0.25">
      <c r="A173" s="23" t="s">
        <v>40</v>
      </c>
      <c r="B173" s="24">
        <v>43305</v>
      </c>
      <c r="C173" s="24">
        <v>45132</v>
      </c>
      <c r="D173" s="25">
        <v>0.1277067463940823</v>
      </c>
      <c r="E173" s="32">
        <v>4</v>
      </c>
    </row>
    <row r="175" spans="1:5" x14ac:dyDescent="0.25">
      <c r="A175" s="102" t="s">
        <v>341</v>
      </c>
      <c r="B175" s="103"/>
      <c r="C175" s="103"/>
      <c r="D175" s="103"/>
      <c r="E175" s="103"/>
    </row>
    <row r="176" spans="1:5" ht="15" customHeight="1" x14ac:dyDescent="0.25">
      <c r="A176" s="1" t="s">
        <v>2</v>
      </c>
      <c r="B176" s="2"/>
      <c r="C176" s="107" t="s">
        <v>3</v>
      </c>
      <c r="D176" s="107" t="s">
        <v>4</v>
      </c>
      <c r="E176" s="107"/>
    </row>
    <row r="177" spans="1:5" x14ac:dyDescent="0.25">
      <c r="A177" s="3" t="s">
        <v>5</v>
      </c>
      <c r="B177" s="4"/>
      <c r="C177" s="108"/>
      <c r="D177" s="108"/>
      <c r="E177" s="108"/>
    </row>
    <row r="178" spans="1:5" x14ac:dyDescent="0.25">
      <c r="A178" s="6" t="s">
        <v>6</v>
      </c>
      <c r="B178" s="7"/>
      <c r="C178" s="109"/>
      <c r="D178" s="109"/>
      <c r="E178" s="109"/>
    </row>
    <row r="179" spans="1:5" x14ac:dyDescent="0.25">
      <c r="A179" s="125" t="s">
        <v>7</v>
      </c>
      <c r="B179" s="9" t="s">
        <v>8</v>
      </c>
      <c r="C179" s="10"/>
      <c r="D179" s="11"/>
      <c r="E179" s="11"/>
    </row>
    <row r="180" spans="1:5" x14ac:dyDescent="0.25">
      <c r="A180" s="126"/>
      <c r="B180" s="13" t="s">
        <v>9</v>
      </c>
      <c r="C180" s="14"/>
      <c r="D180" s="15"/>
      <c r="E180" s="15"/>
    </row>
    <row r="181" spans="1:5" x14ac:dyDescent="0.25">
      <c r="A181" s="125" t="s">
        <v>10</v>
      </c>
      <c r="B181" s="16" t="s">
        <v>11</v>
      </c>
      <c r="C181" s="17" t="s">
        <v>290</v>
      </c>
      <c r="D181" s="18" t="s">
        <v>291</v>
      </c>
      <c r="E181" s="17" t="s">
        <v>14</v>
      </c>
    </row>
    <row r="182" spans="1:5" x14ac:dyDescent="0.25">
      <c r="A182" s="126"/>
      <c r="B182" s="20" t="s">
        <v>15</v>
      </c>
      <c r="C182" s="21">
        <v>-0.39972774940257993</v>
      </c>
      <c r="D182" s="21">
        <v>-0.14409953794473496</v>
      </c>
      <c r="E182" s="22"/>
    </row>
    <row r="183" spans="1:5" x14ac:dyDescent="0.25">
      <c r="A183" s="125" t="s">
        <v>16</v>
      </c>
      <c r="B183" s="16" t="s">
        <v>11</v>
      </c>
      <c r="C183" s="17" t="s">
        <v>292</v>
      </c>
      <c r="D183" s="17" t="s">
        <v>573</v>
      </c>
      <c r="E183" s="17" t="s">
        <v>14</v>
      </c>
    </row>
    <row r="184" spans="1:5" x14ac:dyDescent="0.25">
      <c r="A184" s="126"/>
      <c r="B184" s="20" t="s">
        <v>15</v>
      </c>
      <c r="C184" s="21">
        <v>-0.16148590951500919</v>
      </c>
      <c r="D184" s="21">
        <v>-4.7536888546579892E-2</v>
      </c>
      <c r="E184" s="22"/>
    </row>
    <row r="185" spans="1:5" x14ac:dyDescent="0.25">
      <c r="A185" s="125" t="s">
        <v>19</v>
      </c>
      <c r="B185" s="16" t="s">
        <v>11</v>
      </c>
      <c r="C185" s="17" t="s">
        <v>437</v>
      </c>
      <c r="D185" s="17" t="s">
        <v>547</v>
      </c>
      <c r="E185" s="17" t="s">
        <v>14</v>
      </c>
    </row>
    <row r="186" spans="1:5" x14ac:dyDescent="0.25">
      <c r="A186" s="126"/>
      <c r="B186" s="20" t="s">
        <v>15</v>
      </c>
      <c r="C186" s="21">
        <v>-2.4838089075303604E-2</v>
      </c>
      <c r="D186" s="21">
        <v>6.4831016368784855E-3</v>
      </c>
      <c r="E186" s="22"/>
    </row>
    <row r="187" spans="1:5" x14ac:dyDescent="0.25">
      <c r="A187" s="125" t="s">
        <v>22</v>
      </c>
      <c r="B187" s="16" t="s">
        <v>11</v>
      </c>
      <c r="C187" s="17" t="s">
        <v>294</v>
      </c>
      <c r="D187" s="17" t="s">
        <v>295</v>
      </c>
      <c r="E187" s="17" t="s">
        <v>14</v>
      </c>
    </row>
    <row r="188" spans="1:5" x14ac:dyDescent="0.25">
      <c r="A188" s="126"/>
      <c r="B188" s="20" t="s">
        <v>15</v>
      </c>
      <c r="C188" s="21">
        <v>0.1131139022684966</v>
      </c>
      <c r="D188" s="21">
        <v>5.466672843059861E-2</v>
      </c>
      <c r="E188" s="22"/>
    </row>
    <row r="189" spans="1:5" ht="36" customHeight="1" x14ac:dyDescent="0.25">
      <c r="A189" s="90" t="s">
        <v>25</v>
      </c>
      <c r="B189" s="90"/>
      <c r="C189" s="90"/>
      <c r="D189" s="90"/>
      <c r="E189" s="90"/>
    </row>
    <row r="190" spans="1:5" x14ac:dyDescent="0.25">
      <c r="A190" s="5" t="s">
        <v>26</v>
      </c>
    </row>
    <row r="191" spans="1:5" x14ac:dyDescent="0.25">
      <c r="A191" s="5" t="s">
        <v>574</v>
      </c>
    </row>
    <row r="192" spans="1:5" x14ac:dyDescent="0.25">
      <c r="A192" s="5" t="s">
        <v>382</v>
      </c>
    </row>
    <row r="193" spans="1:5" x14ac:dyDescent="0.25">
      <c r="A193" s="5" t="s">
        <v>29</v>
      </c>
    </row>
    <row r="194" spans="1:5" ht="25.5" customHeight="1" x14ac:dyDescent="0.25">
      <c r="A194" s="113" t="s">
        <v>30</v>
      </c>
      <c r="B194" s="113"/>
      <c r="C194" s="113"/>
      <c r="D194" s="113"/>
      <c r="E194" s="113"/>
    </row>
    <row r="195" spans="1:5" ht="15" customHeight="1" x14ac:dyDescent="0.25">
      <c r="A195" s="91" t="s">
        <v>31</v>
      </c>
      <c r="B195" s="92"/>
      <c r="C195" s="92"/>
      <c r="D195" s="92"/>
      <c r="E195" s="93"/>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24">
        <v>43795</v>
      </c>
      <c r="C198" s="24">
        <v>45258</v>
      </c>
      <c r="D198" s="25">
        <v>7.0652508573710374E-2</v>
      </c>
      <c r="E198" s="32">
        <v>3</v>
      </c>
    </row>
    <row r="199" spans="1:5" x14ac:dyDescent="0.25">
      <c r="A199" s="31" t="s">
        <v>37</v>
      </c>
      <c r="B199" s="24">
        <v>43767</v>
      </c>
      <c r="C199" s="24">
        <v>45230</v>
      </c>
      <c r="D199" s="25">
        <v>7.0409896581653933E-2</v>
      </c>
      <c r="E199" s="32">
        <v>3</v>
      </c>
    </row>
    <row r="200" spans="1:5" x14ac:dyDescent="0.25">
      <c r="A200" s="23" t="s">
        <v>38</v>
      </c>
      <c r="B200" s="24">
        <v>43732</v>
      </c>
      <c r="C200" s="24">
        <v>45195</v>
      </c>
      <c r="D200" s="25">
        <v>7.0365456490169606E-2</v>
      </c>
      <c r="E200" s="32">
        <v>3</v>
      </c>
    </row>
    <row r="201" spans="1:5" x14ac:dyDescent="0.25">
      <c r="A201" s="23" t="s">
        <v>39</v>
      </c>
      <c r="B201" s="24">
        <v>43704</v>
      </c>
      <c r="C201" s="24">
        <v>45167</v>
      </c>
      <c r="D201" s="25">
        <v>7.0475845949525592E-2</v>
      </c>
      <c r="E201" s="32">
        <v>3</v>
      </c>
    </row>
    <row r="202" spans="1:5" x14ac:dyDescent="0.25">
      <c r="A202" s="23" t="s">
        <v>40</v>
      </c>
      <c r="B202" s="24">
        <v>43669</v>
      </c>
      <c r="C202" s="24">
        <v>45132</v>
      </c>
      <c r="D202" s="25">
        <v>7.0911240531302266E-2</v>
      </c>
      <c r="E202" s="32">
        <v>3</v>
      </c>
    </row>
    <row r="204" spans="1:5" x14ac:dyDescent="0.25">
      <c r="A204" s="102" t="s">
        <v>104</v>
      </c>
      <c r="B204" s="103"/>
      <c r="C204" s="103"/>
      <c r="D204" s="103"/>
      <c r="E204" s="103"/>
    </row>
    <row r="205" spans="1:5" ht="15" customHeight="1" x14ac:dyDescent="0.25">
      <c r="A205" s="1" t="s">
        <v>2</v>
      </c>
      <c r="B205" s="2"/>
      <c r="C205" s="107" t="s">
        <v>3</v>
      </c>
      <c r="D205" s="107" t="s">
        <v>4</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125" t="s">
        <v>7</v>
      </c>
      <c r="B208" s="9" t="s">
        <v>8</v>
      </c>
      <c r="C208" s="10"/>
      <c r="D208" s="11"/>
      <c r="E208" s="11"/>
    </row>
    <row r="209" spans="1:5" x14ac:dyDescent="0.25">
      <c r="A209" s="126"/>
      <c r="B209" s="13" t="s">
        <v>9</v>
      </c>
      <c r="C209" s="14"/>
      <c r="D209" s="15"/>
      <c r="E209" s="15"/>
    </row>
    <row r="210" spans="1:5" x14ac:dyDescent="0.25">
      <c r="A210" s="125" t="s">
        <v>10</v>
      </c>
      <c r="B210" s="16" t="s">
        <v>11</v>
      </c>
      <c r="C210" s="17" t="s">
        <v>575</v>
      </c>
      <c r="D210" s="18" t="s">
        <v>96</v>
      </c>
      <c r="E210" s="17" t="s">
        <v>14</v>
      </c>
    </row>
    <row r="211" spans="1:5" x14ac:dyDescent="0.25">
      <c r="A211" s="126"/>
      <c r="B211" s="20" t="s">
        <v>15</v>
      </c>
      <c r="C211" s="21">
        <v>-0.81996175061277909</v>
      </c>
      <c r="D211" s="21">
        <v>-0.37251260898381278</v>
      </c>
      <c r="E211" s="22"/>
    </row>
    <row r="212" spans="1:5" x14ac:dyDescent="0.25">
      <c r="A212" s="125" t="s">
        <v>16</v>
      </c>
      <c r="B212" s="16" t="s">
        <v>11</v>
      </c>
      <c r="C212" s="17" t="s">
        <v>97</v>
      </c>
      <c r="D212" s="17" t="s">
        <v>98</v>
      </c>
      <c r="E212" s="17" t="s">
        <v>14</v>
      </c>
    </row>
    <row r="213" spans="1:5" x14ac:dyDescent="0.25">
      <c r="A213" s="126"/>
      <c r="B213" s="20" t="s">
        <v>15</v>
      </c>
      <c r="C213" s="21">
        <v>-0.25622516264378659</v>
      </c>
      <c r="D213" s="21">
        <v>-9.8805965155070896E-2</v>
      </c>
      <c r="E213" s="22"/>
    </row>
    <row r="214" spans="1:5" x14ac:dyDescent="0.25">
      <c r="A214" s="125" t="s">
        <v>19</v>
      </c>
      <c r="B214" s="16" t="s">
        <v>11</v>
      </c>
      <c r="C214" s="17" t="s">
        <v>549</v>
      </c>
      <c r="D214" s="17" t="s">
        <v>576</v>
      </c>
      <c r="E214" s="17" t="s">
        <v>14</v>
      </c>
    </row>
    <row r="215" spans="1:5" x14ac:dyDescent="0.25">
      <c r="A215" s="126"/>
      <c r="B215" s="20" t="s">
        <v>15</v>
      </c>
      <c r="C215" s="21">
        <v>-2.645931936387258E-2</v>
      </c>
      <c r="D215" s="21">
        <v>1.3079580791464984E-2</v>
      </c>
      <c r="E215" s="22"/>
    </row>
    <row r="216" spans="1:5" x14ac:dyDescent="0.25">
      <c r="A216" s="125" t="s">
        <v>22</v>
      </c>
      <c r="B216" s="16" t="s">
        <v>11</v>
      </c>
      <c r="C216" s="17" t="s">
        <v>101</v>
      </c>
      <c r="D216" s="17" t="s">
        <v>346</v>
      </c>
      <c r="E216" s="17" t="s">
        <v>14</v>
      </c>
    </row>
    <row r="217" spans="1:5" x14ac:dyDescent="0.25">
      <c r="A217" s="126"/>
      <c r="B217" s="20" t="s">
        <v>15</v>
      </c>
      <c r="C217" s="21">
        <v>0.37578180975338404</v>
      </c>
      <c r="D217" s="21">
        <v>9.9385111117586966E-2</v>
      </c>
      <c r="E217" s="22"/>
    </row>
    <row r="218" spans="1:5" ht="36.75" customHeight="1" x14ac:dyDescent="0.25">
      <c r="A218" s="90" t="s">
        <v>25</v>
      </c>
      <c r="B218" s="90"/>
      <c r="C218" s="90"/>
      <c r="D218" s="90"/>
      <c r="E218" s="90"/>
    </row>
    <row r="219" spans="1:5" x14ac:dyDescent="0.25">
      <c r="A219" s="5" t="s">
        <v>26</v>
      </c>
    </row>
    <row r="220" spans="1:5" x14ac:dyDescent="0.25">
      <c r="A220" s="5" t="s">
        <v>49</v>
      </c>
    </row>
    <row r="221" spans="1:5" x14ac:dyDescent="0.25">
      <c r="A221" s="5" t="s">
        <v>225</v>
      </c>
    </row>
    <row r="222" spans="1:5" x14ac:dyDescent="0.25">
      <c r="A222" s="5" t="s">
        <v>333</v>
      </c>
    </row>
    <row r="223" spans="1:5" x14ac:dyDescent="0.25">
      <c r="A223" s="5" t="s">
        <v>51</v>
      </c>
    </row>
    <row r="224" spans="1:5" ht="15" customHeight="1" x14ac:dyDescent="0.25">
      <c r="A224" s="91" t="s">
        <v>31</v>
      </c>
      <c r="B224" s="92"/>
      <c r="C224" s="92"/>
      <c r="D224" s="92"/>
      <c r="E224" s="93"/>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24">
        <v>43427</v>
      </c>
      <c r="C227" s="24">
        <v>45254</v>
      </c>
      <c r="D227" s="25">
        <v>0.14695769031401903</v>
      </c>
      <c r="E227" s="32">
        <v>4</v>
      </c>
    </row>
    <row r="228" spans="1:5" x14ac:dyDescent="0.25">
      <c r="A228" s="31" t="s">
        <v>37</v>
      </c>
      <c r="B228" s="24">
        <v>43399</v>
      </c>
      <c r="C228" s="24">
        <v>45226</v>
      </c>
      <c r="D228" s="25">
        <v>0.14748198138935387</v>
      </c>
      <c r="E228" s="32">
        <v>4</v>
      </c>
    </row>
    <row r="229" spans="1:5" x14ac:dyDescent="0.25">
      <c r="A229" s="23" t="s">
        <v>38</v>
      </c>
      <c r="B229" s="24">
        <v>43371</v>
      </c>
      <c r="C229" s="24">
        <v>45198</v>
      </c>
      <c r="D229" s="25">
        <v>0.14751954265967615</v>
      </c>
      <c r="E229" s="32">
        <v>4</v>
      </c>
    </row>
    <row r="230" spans="1:5" x14ac:dyDescent="0.25">
      <c r="A230" s="23" t="s">
        <v>39</v>
      </c>
      <c r="B230" s="24">
        <v>43336</v>
      </c>
      <c r="C230" s="24">
        <v>45163</v>
      </c>
      <c r="D230" s="25">
        <v>0.14762099251867067</v>
      </c>
      <c r="E230" s="32">
        <v>4</v>
      </c>
    </row>
    <row r="231" spans="1:5" x14ac:dyDescent="0.25">
      <c r="A231" s="23" t="s">
        <v>40</v>
      </c>
      <c r="B231" s="24">
        <v>43308</v>
      </c>
      <c r="C231" s="24">
        <v>45135</v>
      </c>
      <c r="D231" s="25">
        <v>0.14762506120944482</v>
      </c>
      <c r="E231" s="32">
        <v>4</v>
      </c>
    </row>
    <row r="233" spans="1:5" x14ac:dyDescent="0.25">
      <c r="A233" s="102" t="s">
        <v>116</v>
      </c>
      <c r="B233" s="103"/>
      <c r="C233" s="103"/>
      <c r="D233" s="103"/>
      <c r="E233" s="103"/>
    </row>
    <row r="234" spans="1:5" ht="15" customHeight="1" x14ac:dyDescent="0.25">
      <c r="A234" s="1" t="s">
        <v>74</v>
      </c>
      <c r="B234" s="2"/>
      <c r="C234" s="107" t="s">
        <v>3</v>
      </c>
      <c r="D234" s="107" t="s">
        <v>75</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125" t="s">
        <v>7</v>
      </c>
      <c r="B237" s="9" t="s">
        <v>76</v>
      </c>
      <c r="C237" s="10"/>
      <c r="D237" s="11"/>
      <c r="E237" s="11"/>
    </row>
    <row r="238" spans="1:5" x14ac:dyDescent="0.25">
      <c r="A238" s="126"/>
      <c r="B238" s="13" t="s">
        <v>9</v>
      </c>
      <c r="C238" s="14"/>
      <c r="D238" s="15"/>
      <c r="E238" s="15"/>
    </row>
    <row r="239" spans="1:5" x14ac:dyDescent="0.25">
      <c r="A239" s="125" t="s">
        <v>10</v>
      </c>
      <c r="B239" s="16" t="s">
        <v>11</v>
      </c>
      <c r="C239" s="17" t="s">
        <v>106</v>
      </c>
      <c r="D239" s="18" t="s">
        <v>107</v>
      </c>
      <c r="E239" s="17" t="s">
        <v>14</v>
      </c>
    </row>
    <row r="240" spans="1:5" x14ac:dyDescent="0.25">
      <c r="A240" s="126"/>
      <c r="B240" s="20" t="s">
        <v>15</v>
      </c>
      <c r="C240" s="21">
        <v>-0.79270625447353527</v>
      </c>
      <c r="D240" s="21">
        <v>-0.27988772072929879</v>
      </c>
      <c r="E240" s="22"/>
    </row>
    <row r="241" spans="1:5" x14ac:dyDescent="0.25">
      <c r="A241" s="125" t="s">
        <v>16</v>
      </c>
      <c r="B241" s="16" t="s">
        <v>11</v>
      </c>
      <c r="C241" s="17" t="s">
        <v>108</v>
      </c>
      <c r="D241" s="17" t="s">
        <v>165</v>
      </c>
      <c r="E241" s="17" t="s">
        <v>14</v>
      </c>
    </row>
    <row r="242" spans="1:5" x14ac:dyDescent="0.25">
      <c r="A242" s="126"/>
      <c r="B242" s="20" t="s">
        <v>15</v>
      </c>
      <c r="C242" s="21">
        <v>-0.32728281718066421</v>
      </c>
      <c r="D242" s="21">
        <v>-5.8031829038111105E-2</v>
      </c>
      <c r="E242" s="22"/>
    </row>
    <row r="243" spans="1:5" x14ac:dyDescent="0.25">
      <c r="A243" s="125" t="s">
        <v>19</v>
      </c>
      <c r="B243" s="16" t="s">
        <v>11</v>
      </c>
      <c r="C243" s="17" t="s">
        <v>577</v>
      </c>
      <c r="D243" s="17" t="s">
        <v>578</v>
      </c>
      <c r="E243" s="17" t="s">
        <v>14</v>
      </c>
    </row>
    <row r="244" spans="1:5" x14ac:dyDescent="0.25">
      <c r="A244" s="126"/>
      <c r="B244" s="20" t="s">
        <v>15</v>
      </c>
      <c r="C244" s="21">
        <v>8.9229567826390577E-2</v>
      </c>
      <c r="D244" s="21">
        <v>6.8371636609877884E-2</v>
      </c>
      <c r="E244" s="22"/>
    </row>
    <row r="245" spans="1:5" x14ac:dyDescent="0.25">
      <c r="A245" s="125" t="s">
        <v>22</v>
      </c>
      <c r="B245" s="16" t="s">
        <v>11</v>
      </c>
      <c r="C245" s="17" t="s">
        <v>112</v>
      </c>
      <c r="D245" s="17" t="s">
        <v>527</v>
      </c>
      <c r="E245" s="17" t="s">
        <v>14</v>
      </c>
    </row>
    <row r="246" spans="1:5" x14ac:dyDescent="0.25">
      <c r="A246" s="126"/>
      <c r="B246" s="20" t="s">
        <v>15</v>
      </c>
      <c r="C246" s="21">
        <v>1.0786521931687743</v>
      </c>
      <c r="D246" s="21">
        <v>0.14852535767636521</v>
      </c>
      <c r="E246" s="22"/>
    </row>
    <row r="247" spans="1:5" ht="37.5" customHeight="1" x14ac:dyDescent="0.25">
      <c r="A247" s="90" t="s">
        <v>25</v>
      </c>
      <c r="B247" s="90"/>
      <c r="C247" s="90"/>
      <c r="D247" s="90"/>
      <c r="E247" s="90"/>
    </row>
    <row r="248" spans="1:5" x14ac:dyDescent="0.25">
      <c r="A248" s="5" t="s">
        <v>26</v>
      </c>
    </row>
    <row r="249" spans="1:5" x14ac:dyDescent="0.25">
      <c r="A249" s="5" t="s">
        <v>574</v>
      </c>
    </row>
    <row r="250" spans="1:5" x14ac:dyDescent="0.25">
      <c r="A250" s="5" t="s">
        <v>579</v>
      </c>
    </row>
    <row r="251" spans="1:5" x14ac:dyDescent="0.25">
      <c r="A251" s="5" t="s">
        <v>528</v>
      </c>
    </row>
    <row r="252" spans="1:5" ht="25.5" customHeight="1" x14ac:dyDescent="0.25">
      <c r="A252" s="112" t="s">
        <v>30</v>
      </c>
      <c r="B252" s="112"/>
      <c r="C252" s="112"/>
      <c r="D252" s="112"/>
      <c r="E252" s="112"/>
    </row>
    <row r="253" spans="1:5" ht="15" customHeight="1" x14ac:dyDescent="0.25">
      <c r="A253" s="114" t="s">
        <v>31</v>
      </c>
      <c r="B253" s="115"/>
      <c r="C253" s="115"/>
      <c r="D253" s="115"/>
      <c r="E253" s="116"/>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24">
        <v>43434</v>
      </c>
      <c r="C256" s="24">
        <v>45260</v>
      </c>
      <c r="D256" s="25">
        <v>0.17241224599751367</v>
      </c>
      <c r="E256" s="32">
        <v>4</v>
      </c>
    </row>
    <row r="257" spans="1:5" x14ac:dyDescent="0.25">
      <c r="A257" s="31" t="s">
        <v>37</v>
      </c>
      <c r="B257" s="24">
        <v>43404</v>
      </c>
      <c r="C257" s="24">
        <v>45230</v>
      </c>
      <c r="D257" s="25">
        <v>0.17303941048056598</v>
      </c>
      <c r="E257" s="32">
        <v>4</v>
      </c>
    </row>
    <row r="258" spans="1:5" x14ac:dyDescent="0.25">
      <c r="A258" s="23" t="s">
        <v>38</v>
      </c>
      <c r="B258" s="24">
        <v>43371</v>
      </c>
      <c r="C258" s="24">
        <v>45198</v>
      </c>
      <c r="D258" s="25">
        <v>0.17413220551283445</v>
      </c>
      <c r="E258" s="32">
        <v>4</v>
      </c>
    </row>
    <row r="259" spans="1:5" x14ac:dyDescent="0.25">
      <c r="A259" s="23" t="s">
        <v>39</v>
      </c>
      <c r="B259" s="24">
        <v>43343</v>
      </c>
      <c r="C259" s="24">
        <v>45169</v>
      </c>
      <c r="D259" s="25">
        <v>0.1737838711509716</v>
      </c>
      <c r="E259" s="32">
        <v>4</v>
      </c>
    </row>
    <row r="260" spans="1:5" x14ac:dyDescent="0.25">
      <c r="A260" s="23" t="s">
        <v>40</v>
      </c>
      <c r="B260" s="24">
        <v>43312</v>
      </c>
      <c r="C260" s="24">
        <v>45138</v>
      </c>
      <c r="D260" s="25">
        <v>0.17313261690412443</v>
      </c>
      <c r="E260" s="32">
        <v>4</v>
      </c>
    </row>
    <row r="262" spans="1:5" x14ac:dyDescent="0.25">
      <c r="A262" s="102" t="s">
        <v>127</v>
      </c>
      <c r="B262" s="103"/>
      <c r="C262" s="103"/>
      <c r="D262" s="103"/>
      <c r="E262" s="103"/>
    </row>
    <row r="263" spans="1:5" ht="15" customHeight="1" x14ac:dyDescent="0.25">
      <c r="A263" s="1" t="s">
        <v>74</v>
      </c>
      <c r="B263" s="2"/>
      <c r="C263" s="107" t="s">
        <v>3</v>
      </c>
      <c r="D263" s="107" t="s">
        <v>75</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125" t="s">
        <v>7</v>
      </c>
      <c r="B266" s="9" t="s">
        <v>76</v>
      </c>
      <c r="C266" s="10"/>
      <c r="D266" s="11"/>
      <c r="E266" s="11"/>
    </row>
    <row r="267" spans="1:5" x14ac:dyDescent="0.25">
      <c r="A267" s="126"/>
      <c r="B267" s="13" t="s">
        <v>9</v>
      </c>
      <c r="C267" s="14"/>
      <c r="D267" s="15"/>
      <c r="E267" s="15"/>
    </row>
    <row r="268" spans="1:5" x14ac:dyDescent="0.25">
      <c r="A268" s="125" t="s">
        <v>10</v>
      </c>
      <c r="B268" s="16" t="s">
        <v>11</v>
      </c>
      <c r="C268" s="17" t="s">
        <v>117</v>
      </c>
      <c r="D268" s="18" t="s">
        <v>118</v>
      </c>
      <c r="E268" s="17" t="s">
        <v>14</v>
      </c>
    </row>
    <row r="269" spans="1:5" x14ac:dyDescent="0.25">
      <c r="A269" s="126"/>
      <c r="B269" s="20" t="s">
        <v>15</v>
      </c>
      <c r="C269" s="21">
        <v>-0.87181520485568087</v>
      </c>
      <c r="D269" s="21">
        <v>-0.32233200397927142</v>
      </c>
      <c r="E269" s="22"/>
    </row>
    <row r="270" spans="1:5" x14ac:dyDescent="0.25">
      <c r="A270" s="125" t="s">
        <v>16</v>
      </c>
      <c r="B270" s="16" t="s">
        <v>11</v>
      </c>
      <c r="C270" s="17" t="s">
        <v>119</v>
      </c>
      <c r="D270" s="17" t="s">
        <v>120</v>
      </c>
      <c r="E270" s="17" t="s">
        <v>14</v>
      </c>
    </row>
    <row r="271" spans="1:5" x14ac:dyDescent="0.25">
      <c r="A271" s="126"/>
      <c r="B271" s="20" t="s">
        <v>15</v>
      </c>
      <c r="C271" s="21">
        <v>-0.35109702057223935</v>
      </c>
      <c r="D271" s="21">
        <v>-9.0910378288848404E-2</v>
      </c>
      <c r="E271" s="22"/>
    </row>
    <row r="272" spans="1:5" x14ac:dyDescent="0.25">
      <c r="A272" s="125" t="s">
        <v>19</v>
      </c>
      <c r="B272" s="16" t="s">
        <v>11</v>
      </c>
      <c r="C272" s="17" t="s">
        <v>473</v>
      </c>
      <c r="D272" s="17" t="s">
        <v>429</v>
      </c>
      <c r="E272" s="17" t="s">
        <v>14</v>
      </c>
    </row>
    <row r="273" spans="1:5" x14ac:dyDescent="0.25">
      <c r="A273" s="126"/>
      <c r="B273" s="20" t="s">
        <v>15</v>
      </c>
      <c r="C273" s="21">
        <v>7.0075041911192848E-3</v>
      </c>
      <c r="D273" s="21">
        <v>9.1025692563448946E-3</v>
      </c>
      <c r="E273" s="22"/>
    </row>
    <row r="274" spans="1:5" x14ac:dyDescent="0.25">
      <c r="A274" s="125" t="s">
        <v>22</v>
      </c>
      <c r="B274" s="16" t="s">
        <v>11</v>
      </c>
      <c r="C274" s="17" t="s">
        <v>123</v>
      </c>
      <c r="D274" s="17" t="s">
        <v>340</v>
      </c>
      <c r="E274" s="17" t="s">
        <v>14</v>
      </c>
    </row>
    <row r="275" spans="1:5" x14ac:dyDescent="0.25">
      <c r="A275" s="126"/>
      <c r="B275" s="20" t="s">
        <v>15</v>
      </c>
      <c r="C275" s="21">
        <v>0.59567629485593065</v>
      </c>
      <c r="D275" s="21">
        <v>5.6344884064316147E-2</v>
      </c>
      <c r="E275" s="22"/>
    </row>
    <row r="276" spans="1:5" ht="36" customHeight="1" x14ac:dyDescent="0.25">
      <c r="A276" s="90" t="s">
        <v>25</v>
      </c>
      <c r="B276" s="90"/>
      <c r="C276" s="90"/>
      <c r="D276" s="90"/>
      <c r="E276" s="90"/>
    </row>
    <row r="277" spans="1:5" x14ac:dyDescent="0.25">
      <c r="A277" s="5" t="s">
        <v>26</v>
      </c>
    </row>
    <row r="278" spans="1:5" x14ac:dyDescent="0.25">
      <c r="A278" s="5" t="s">
        <v>85</v>
      </c>
    </row>
    <row r="279" spans="1:5" x14ac:dyDescent="0.25">
      <c r="A279" s="5" t="s">
        <v>431</v>
      </c>
    </row>
    <row r="280" spans="1:5" x14ac:dyDescent="0.25">
      <c r="A280" s="5" t="s">
        <v>571</v>
      </c>
    </row>
    <row r="281" spans="1:5" ht="21.75" customHeight="1" x14ac:dyDescent="0.25">
      <c r="A281" s="113" t="s">
        <v>30</v>
      </c>
      <c r="B281" s="113"/>
      <c r="C281" s="113"/>
      <c r="D281" s="113"/>
      <c r="E281" s="113"/>
    </row>
    <row r="282" spans="1:5" ht="15" customHeight="1" x14ac:dyDescent="0.25">
      <c r="A282" s="91" t="s">
        <v>31</v>
      </c>
      <c r="B282" s="92"/>
      <c r="C282" s="92"/>
      <c r="D282" s="92"/>
      <c r="E282" s="93"/>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24">
        <v>43434</v>
      </c>
      <c r="C285" s="24">
        <v>45260</v>
      </c>
      <c r="D285" s="25">
        <v>0.20917469537629998</v>
      </c>
      <c r="E285" s="32">
        <v>5</v>
      </c>
    </row>
    <row r="286" spans="1:5" x14ac:dyDescent="0.25">
      <c r="A286" s="31" t="s">
        <v>37</v>
      </c>
      <c r="B286" s="24">
        <v>43404</v>
      </c>
      <c r="C286" s="24">
        <v>45230</v>
      </c>
      <c r="D286" s="25">
        <v>0.20918931473389601</v>
      </c>
      <c r="E286" s="32">
        <v>5</v>
      </c>
    </row>
    <row r="287" spans="1:5" x14ac:dyDescent="0.25">
      <c r="A287" s="23" t="s">
        <v>38</v>
      </c>
      <c r="B287" s="24">
        <v>43371</v>
      </c>
      <c r="C287" s="24">
        <v>45198</v>
      </c>
      <c r="D287" s="25">
        <v>0.20981981680248366</v>
      </c>
      <c r="E287" s="32">
        <v>5</v>
      </c>
    </row>
    <row r="288" spans="1:5" x14ac:dyDescent="0.25">
      <c r="A288" s="23" t="s">
        <v>39</v>
      </c>
      <c r="B288" s="24">
        <v>43343</v>
      </c>
      <c r="C288" s="24">
        <v>45169</v>
      </c>
      <c r="D288" s="25">
        <v>0.20981669927140856</v>
      </c>
      <c r="E288" s="32">
        <v>5</v>
      </c>
    </row>
    <row r="289" spans="1:5" x14ac:dyDescent="0.25">
      <c r="A289" s="23" t="s">
        <v>40</v>
      </c>
      <c r="B289" s="24">
        <v>43312</v>
      </c>
      <c r="C289" s="24">
        <v>45138</v>
      </c>
      <c r="D289" s="25">
        <v>0.20929346846449168</v>
      </c>
      <c r="E289" s="32">
        <v>5</v>
      </c>
    </row>
    <row r="291" spans="1:5" x14ac:dyDescent="0.25">
      <c r="A291" s="102" t="s">
        <v>141</v>
      </c>
      <c r="B291" s="103"/>
      <c r="C291" s="103"/>
      <c r="D291" s="103"/>
      <c r="E291" s="103"/>
    </row>
    <row r="292" spans="1:5" ht="15" customHeight="1" x14ac:dyDescent="0.25">
      <c r="A292" s="1" t="s">
        <v>128</v>
      </c>
      <c r="B292" s="2"/>
      <c r="C292" s="107" t="s">
        <v>3</v>
      </c>
      <c r="D292" s="107" t="s">
        <v>129</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125" t="s">
        <v>7</v>
      </c>
      <c r="B295" s="9" t="s">
        <v>130</v>
      </c>
      <c r="C295" s="10"/>
      <c r="D295" s="11"/>
      <c r="E295" s="11"/>
    </row>
    <row r="296" spans="1:5" x14ac:dyDescent="0.25">
      <c r="A296" s="126"/>
      <c r="B296" s="13" t="s">
        <v>9</v>
      </c>
      <c r="C296" s="14"/>
      <c r="D296" s="15"/>
      <c r="E296" s="15"/>
    </row>
    <row r="297" spans="1:5" x14ac:dyDescent="0.25">
      <c r="A297" s="125" t="s">
        <v>10</v>
      </c>
      <c r="B297" s="16" t="s">
        <v>11</v>
      </c>
      <c r="C297" s="17" t="s">
        <v>97</v>
      </c>
      <c r="D297" s="18" t="s">
        <v>131</v>
      </c>
      <c r="E297" s="17" t="s">
        <v>14</v>
      </c>
    </row>
    <row r="298" spans="1:5" x14ac:dyDescent="0.25">
      <c r="A298" s="126"/>
      <c r="B298" s="20" t="s">
        <v>15</v>
      </c>
      <c r="C298" s="21">
        <v>-0.25591577461741921</v>
      </c>
      <c r="D298" s="21">
        <v>-8.7915991644095026E-2</v>
      </c>
      <c r="E298" s="22"/>
    </row>
    <row r="299" spans="1:5" x14ac:dyDescent="0.25">
      <c r="A299" s="125" t="s">
        <v>16</v>
      </c>
      <c r="B299" s="16" t="s">
        <v>11</v>
      </c>
      <c r="C299" s="17" t="s">
        <v>132</v>
      </c>
      <c r="D299" s="17" t="s">
        <v>133</v>
      </c>
      <c r="E299" s="17" t="s">
        <v>14</v>
      </c>
    </row>
    <row r="300" spans="1:5" x14ac:dyDescent="0.25">
      <c r="A300" s="126"/>
      <c r="B300" s="20" t="s">
        <v>15</v>
      </c>
      <c r="C300" s="21">
        <v>-5.5390874106651999E-2</v>
      </c>
      <c r="D300" s="21">
        <v>-2.73541368948228E-2</v>
      </c>
      <c r="E300" s="22"/>
    </row>
    <row r="301" spans="1:5" x14ac:dyDescent="0.25">
      <c r="A301" s="125" t="s">
        <v>19</v>
      </c>
      <c r="B301" s="16" t="s">
        <v>11</v>
      </c>
      <c r="C301" s="17" t="s">
        <v>432</v>
      </c>
      <c r="D301" s="17" t="s">
        <v>251</v>
      </c>
      <c r="E301" s="17" t="s">
        <v>14</v>
      </c>
    </row>
    <row r="302" spans="1:5" x14ac:dyDescent="0.25">
      <c r="A302" s="126"/>
      <c r="B302" s="20" t="s">
        <v>15</v>
      </c>
      <c r="C302" s="21">
        <v>-1.2576635356317256E-3</v>
      </c>
      <c r="D302" s="21">
        <v>4.1233036903489673E-3</v>
      </c>
      <c r="E302" s="22"/>
    </row>
    <row r="303" spans="1:5" x14ac:dyDescent="0.25">
      <c r="A303" s="125" t="s">
        <v>22</v>
      </c>
      <c r="B303" s="16" t="s">
        <v>11</v>
      </c>
      <c r="C303" s="17" t="s">
        <v>136</v>
      </c>
      <c r="D303" s="17" t="s">
        <v>137</v>
      </c>
      <c r="E303" s="17" t="s">
        <v>14</v>
      </c>
    </row>
    <row r="304" spans="1:5" x14ac:dyDescent="0.25">
      <c r="A304" s="126"/>
      <c r="B304" s="20" t="s">
        <v>15</v>
      </c>
      <c r="C304" s="21">
        <v>6.0768910808723042E-2</v>
      </c>
      <c r="D304" s="21">
        <v>3.2275509174063854E-2</v>
      </c>
      <c r="E304" s="22"/>
    </row>
    <row r="305" spans="1:5" ht="36.75" customHeight="1" x14ac:dyDescent="0.25">
      <c r="A305" s="90" t="s">
        <v>25</v>
      </c>
      <c r="B305" s="90"/>
      <c r="C305" s="90"/>
      <c r="D305" s="90"/>
      <c r="E305" s="90"/>
    </row>
    <row r="306" spans="1:5" x14ac:dyDescent="0.25">
      <c r="A306" s="5" t="s">
        <v>26</v>
      </c>
    </row>
    <row r="307" spans="1:5" x14ac:dyDescent="0.25">
      <c r="A307" s="5" t="s">
        <v>138</v>
      </c>
    </row>
    <row r="308" spans="1:5" x14ac:dyDescent="0.25">
      <c r="A308" s="5" t="s">
        <v>580</v>
      </c>
    </row>
    <row r="309" spans="1:5" x14ac:dyDescent="0.25">
      <c r="A309" s="5" t="s">
        <v>140</v>
      </c>
    </row>
    <row r="310" spans="1:5" x14ac:dyDescent="0.25">
      <c r="A310" s="5" t="s">
        <v>51</v>
      </c>
    </row>
    <row r="311" spans="1:5" ht="15" customHeight="1" x14ac:dyDescent="0.25">
      <c r="A311" s="91" t="s">
        <v>31</v>
      </c>
      <c r="B311" s="92"/>
      <c r="C311" s="92"/>
      <c r="D311" s="92"/>
      <c r="E311" s="93"/>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24">
        <v>43427</v>
      </c>
      <c r="C314" s="24">
        <v>45254</v>
      </c>
      <c r="D314" s="25">
        <v>2.6614158566992702E-2</v>
      </c>
      <c r="E314" s="32">
        <v>2</v>
      </c>
    </row>
    <row r="315" spans="1:5" x14ac:dyDescent="0.25">
      <c r="A315" s="31" t="s">
        <v>37</v>
      </c>
      <c r="B315" s="24">
        <v>43399</v>
      </c>
      <c r="C315" s="24">
        <v>45226</v>
      </c>
      <c r="D315" s="25">
        <v>2.6725805661224393E-2</v>
      </c>
      <c r="E315" s="32">
        <v>2</v>
      </c>
    </row>
    <row r="316" spans="1:5" x14ac:dyDescent="0.25">
      <c r="A316" s="23" t="s">
        <v>38</v>
      </c>
      <c r="B316" s="24">
        <v>43371</v>
      </c>
      <c r="C316" s="24">
        <v>45198</v>
      </c>
      <c r="D316" s="25">
        <v>2.6731011340942305E-2</v>
      </c>
      <c r="E316" s="32">
        <v>2</v>
      </c>
    </row>
    <row r="317" spans="1:5" x14ac:dyDescent="0.25">
      <c r="A317" s="23" t="s">
        <v>39</v>
      </c>
      <c r="B317" s="24">
        <v>43336</v>
      </c>
      <c r="C317" s="24">
        <v>45163</v>
      </c>
      <c r="D317" s="25">
        <v>2.6767107870797405E-2</v>
      </c>
      <c r="E317" s="32">
        <v>2</v>
      </c>
    </row>
    <row r="318" spans="1:5" x14ac:dyDescent="0.25">
      <c r="A318" s="23" t="s">
        <v>40</v>
      </c>
      <c r="B318" s="24">
        <v>43308</v>
      </c>
      <c r="C318" s="24">
        <v>45135</v>
      </c>
      <c r="D318" s="25">
        <v>2.6752513610962151E-2</v>
      </c>
      <c r="E318" s="32">
        <v>2</v>
      </c>
    </row>
    <row r="320" spans="1:5" x14ac:dyDescent="0.25">
      <c r="A320" s="102" t="s">
        <v>151</v>
      </c>
      <c r="B320" s="103"/>
      <c r="C320" s="103"/>
      <c r="D320" s="103"/>
      <c r="E320" s="103"/>
    </row>
    <row r="321" spans="1:7" ht="15" customHeight="1" x14ac:dyDescent="0.25">
      <c r="A321" s="1" t="s">
        <v>74</v>
      </c>
      <c r="B321" s="2"/>
      <c r="C321" s="107" t="s">
        <v>3</v>
      </c>
      <c r="D321" s="107" t="s">
        <v>75</v>
      </c>
      <c r="E321" s="107"/>
    </row>
    <row r="322" spans="1:7" x14ac:dyDescent="0.25">
      <c r="A322" s="3" t="s">
        <v>5</v>
      </c>
      <c r="B322" s="4"/>
      <c r="C322" s="108"/>
      <c r="D322" s="108"/>
      <c r="E322" s="108"/>
    </row>
    <row r="323" spans="1:7" x14ac:dyDescent="0.25">
      <c r="A323" s="6" t="s">
        <v>6</v>
      </c>
      <c r="B323" s="7"/>
      <c r="C323" s="109"/>
      <c r="D323" s="109"/>
      <c r="E323" s="109"/>
    </row>
    <row r="324" spans="1:7" x14ac:dyDescent="0.25">
      <c r="A324" s="125" t="s">
        <v>7</v>
      </c>
      <c r="B324" s="9" t="s">
        <v>76</v>
      </c>
      <c r="C324" s="10"/>
      <c r="D324" s="11"/>
      <c r="E324" s="11"/>
    </row>
    <row r="325" spans="1:7" x14ac:dyDescent="0.25">
      <c r="A325" s="126"/>
      <c r="B325" s="13" t="s">
        <v>9</v>
      </c>
      <c r="C325" s="14"/>
      <c r="D325" s="15"/>
      <c r="E325" s="15"/>
    </row>
    <row r="326" spans="1:7" x14ac:dyDescent="0.25">
      <c r="A326" s="125" t="s">
        <v>10</v>
      </c>
      <c r="B326" s="16" t="s">
        <v>11</v>
      </c>
      <c r="C326" s="17" t="s">
        <v>202</v>
      </c>
      <c r="D326" s="18" t="s">
        <v>581</v>
      </c>
      <c r="E326" s="17" t="s">
        <v>14</v>
      </c>
    </row>
    <row r="327" spans="1:7" x14ac:dyDescent="0.25">
      <c r="A327" s="126"/>
      <c r="B327" s="20" t="s">
        <v>15</v>
      </c>
      <c r="C327" s="21">
        <v>-0.55427330135579456</v>
      </c>
      <c r="D327" s="21">
        <v>-0.17853819760365675</v>
      </c>
      <c r="E327" s="22"/>
    </row>
    <row r="328" spans="1:7" x14ac:dyDescent="0.25">
      <c r="A328" s="125" t="s">
        <v>16</v>
      </c>
      <c r="B328" s="16" t="s">
        <v>11</v>
      </c>
      <c r="C328" s="17" t="s">
        <v>144</v>
      </c>
      <c r="D328" s="17" t="s">
        <v>378</v>
      </c>
      <c r="E328" s="17" t="s">
        <v>14</v>
      </c>
    </row>
    <row r="329" spans="1:7" x14ac:dyDescent="0.25">
      <c r="A329" s="126"/>
      <c r="B329" s="20" t="s">
        <v>15</v>
      </c>
      <c r="C329" s="21">
        <v>-0.19285172253831806</v>
      </c>
      <c r="D329" s="21">
        <v>-5.4138470685922702E-3</v>
      </c>
      <c r="E329" s="22"/>
    </row>
    <row r="330" spans="1:7" x14ac:dyDescent="0.25">
      <c r="A330" s="125" t="s">
        <v>19</v>
      </c>
      <c r="B330" s="16" t="s">
        <v>11</v>
      </c>
      <c r="C330" s="17" t="s">
        <v>137</v>
      </c>
      <c r="D330" s="17" t="s">
        <v>582</v>
      </c>
      <c r="E330" s="17" t="s">
        <v>14</v>
      </c>
      <c r="F330" s="46"/>
      <c r="G330" s="46"/>
    </row>
    <row r="331" spans="1:7" x14ac:dyDescent="0.25">
      <c r="A331" s="126"/>
      <c r="B331" s="20" t="s">
        <v>15</v>
      </c>
      <c r="C331" s="21">
        <v>6.5900225579328842E-2</v>
      </c>
      <c r="D331" s="21">
        <v>8.8258428043195947E-2</v>
      </c>
      <c r="E331" s="21"/>
    </row>
    <row r="332" spans="1:7" x14ac:dyDescent="0.25">
      <c r="A332" s="125" t="s">
        <v>22</v>
      </c>
      <c r="B332" s="16" t="s">
        <v>11</v>
      </c>
      <c r="C332" s="17" t="s">
        <v>148</v>
      </c>
      <c r="D332" s="17" t="s">
        <v>149</v>
      </c>
      <c r="E332" s="17" t="s">
        <v>14</v>
      </c>
    </row>
    <row r="333" spans="1:7" x14ac:dyDescent="0.25">
      <c r="A333" s="126"/>
      <c r="B333" s="20" t="s">
        <v>15</v>
      </c>
      <c r="C333" s="21">
        <v>0.53675078348145733</v>
      </c>
      <c r="D333" s="21">
        <v>0.14482330262176579</v>
      </c>
      <c r="E333" s="22"/>
    </row>
    <row r="334" spans="1:7" ht="34.5" customHeight="1" x14ac:dyDescent="0.25">
      <c r="A334" s="90" t="s">
        <v>25</v>
      </c>
      <c r="B334" s="90"/>
      <c r="C334" s="90"/>
      <c r="D334" s="90"/>
      <c r="E334" s="90"/>
    </row>
    <row r="335" spans="1:7" x14ac:dyDescent="0.25">
      <c r="A335" s="5" t="s">
        <v>26</v>
      </c>
    </row>
    <row r="336" spans="1:7" x14ac:dyDescent="0.25">
      <c r="A336" s="5" t="s">
        <v>574</v>
      </c>
    </row>
    <row r="337" spans="1:5" x14ac:dyDescent="0.25">
      <c r="A337" s="5" t="s">
        <v>535</v>
      </c>
    </row>
    <row r="338" spans="1:5" x14ac:dyDescent="0.25">
      <c r="A338" s="5" t="s">
        <v>150</v>
      </c>
    </row>
    <row r="339" spans="1:5" ht="22.5" customHeight="1" x14ac:dyDescent="0.25">
      <c r="A339" s="113" t="s">
        <v>30</v>
      </c>
      <c r="B339" s="113"/>
      <c r="C339" s="113"/>
      <c r="D339" s="113"/>
      <c r="E339" s="113"/>
    </row>
    <row r="340" spans="1:5" ht="15" customHeight="1" x14ac:dyDescent="0.25">
      <c r="A340" s="91" t="s">
        <v>31</v>
      </c>
      <c r="B340" s="92"/>
      <c r="C340" s="92"/>
      <c r="D340" s="92"/>
      <c r="E340" s="93"/>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24">
        <v>43910</v>
      </c>
      <c r="C343" s="24">
        <v>45260</v>
      </c>
      <c r="D343" s="25">
        <v>0.1669172662503137</v>
      </c>
      <c r="E343" s="32">
        <v>4</v>
      </c>
    </row>
    <row r="344" spans="1:5" x14ac:dyDescent="0.25">
      <c r="A344" s="31" t="s">
        <v>37</v>
      </c>
      <c r="B344" s="24">
        <v>43910</v>
      </c>
      <c r="C344" s="24">
        <v>45230</v>
      </c>
      <c r="D344" s="25">
        <v>0.16793271196713033</v>
      </c>
      <c r="E344" s="32">
        <v>4</v>
      </c>
    </row>
    <row r="345" spans="1:5" x14ac:dyDescent="0.25">
      <c r="A345" s="23" t="s">
        <v>38</v>
      </c>
      <c r="B345" s="24">
        <v>43910</v>
      </c>
      <c r="C345" s="24">
        <v>45198</v>
      </c>
      <c r="D345" s="25">
        <v>0.16871447943022663</v>
      </c>
      <c r="E345" s="32">
        <v>4</v>
      </c>
    </row>
    <row r="346" spans="1:5" x14ac:dyDescent="0.25">
      <c r="A346" s="23" t="s">
        <v>39</v>
      </c>
      <c r="B346" s="24">
        <v>43910</v>
      </c>
      <c r="C346" s="24">
        <v>45169</v>
      </c>
      <c r="D346" s="25">
        <v>0.16977336253100689</v>
      </c>
      <c r="E346" s="32">
        <v>4</v>
      </c>
    </row>
    <row r="347" spans="1:5" x14ac:dyDescent="0.25">
      <c r="A347" s="23" t="s">
        <v>40</v>
      </c>
      <c r="B347" s="24">
        <v>43910</v>
      </c>
      <c r="C347" s="24">
        <v>45138</v>
      </c>
      <c r="D347" s="25">
        <v>0.17084945734902363</v>
      </c>
      <c r="E347" s="32">
        <v>4</v>
      </c>
    </row>
    <row r="349" spans="1:5" x14ac:dyDescent="0.25">
      <c r="A349" s="102" t="s">
        <v>162</v>
      </c>
      <c r="B349" s="103"/>
      <c r="C349" s="103"/>
      <c r="D349" s="103"/>
      <c r="E349" s="103"/>
    </row>
    <row r="350" spans="1:5" ht="15" customHeight="1" x14ac:dyDescent="0.25">
      <c r="A350" s="1" t="s">
        <v>2</v>
      </c>
      <c r="B350" s="2"/>
      <c r="C350" s="107" t="s">
        <v>3</v>
      </c>
      <c r="D350" s="107" t="s">
        <v>4</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125" t="s">
        <v>7</v>
      </c>
      <c r="B353" s="9" t="s">
        <v>8</v>
      </c>
      <c r="C353" s="10"/>
      <c r="D353" s="11"/>
      <c r="E353" s="11"/>
    </row>
    <row r="354" spans="1:5" x14ac:dyDescent="0.25">
      <c r="A354" s="126"/>
      <c r="B354" s="13" t="s">
        <v>9</v>
      </c>
      <c r="C354" s="14"/>
      <c r="D354" s="15"/>
      <c r="E354" s="15"/>
    </row>
    <row r="355" spans="1:5" x14ac:dyDescent="0.25">
      <c r="A355" s="125" t="s">
        <v>10</v>
      </c>
      <c r="B355" s="16" t="s">
        <v>11</v>
      </c>
      <c r="C355" s="17" t="s">
        <v>581</v>
      </c>
      <c r="D355" s="18" t="s">
        <v>142</v>
      </c>
      <c r="E355" s="17" t="s">
        <v>14</v>
      </c>
    </row>
    <row r="356" spans="1:5" x14ac:dyDescent="0.25">
      <c r="A356" s="126"/>
      <c r="B356" s="20" t="s">
        <v>15</v>
      </c>
      <c r="C356" s="21">
        <v>-0.62591461548074423</v>
      </c>
      <c r="D356" s="21">
        <v>-0.24147694045642287</v>
      </c>
      <c r="E356" s="22"/>
    </row>
    <row r="357" spans="1:5" x14ac:dyDescent="0.25">
      <c r="A357" s="125" t="s">
        <v>16</v>
      </c>
      <c r="B357" s="16" t="s">
        <v>11</v>
      </c>
      <c r="C357" s="17" t="s">
        <v>154</v>
      </c>
      <c r="D357" s="17" t="s">
        <v>155</v>
      </c>
      <c r="E357" s="17" t="s">
        <v>14</v>
      </c>
    </row>
    <row r="358" spans="1:5" x14ac:dyDescent="0.25">
      <c r="A358" s="126"/>
      <c r="B358" s="20" t="s">
        <v>15</v>
      </c>
      <c r="C358" s="21">
        <v>-0.16338537083643567</v>
      </c>
      <c r="D358" s="21">
        <v>-5.4926864259024044E-2</v>
      </c>
      <c r="E358" s="22"/>
    </row>
    <row r="359" spans="1:5" x14ac:dyDescent="0.25">
      <c r="A359" s="125" t="s">
        <v>19</v>
      </c>
      <c r="B359" s="16" t="s">
        <v>11</v>
      </c>
      <c r="C359" s="17" t="s">
        <v>507</v>
      </c>
      <c r="D359" s="17" t="s">
        <v>157</v>
      </c>
      <c r="E359" s="17" t="s">
        <v>14</v>
      </c>
    </row>
    <row r="360" spans="1:5" x14ac:dyDescent="0.25">
      <c r="A360" s="126"/>
      <c r="B360" s="20" t="s">
        <v>15</v>
      </c>
      <c r="C360" s="21">
        <v>-3.1537224359465266E-2</v>
      </c>
      <c r="D360" s="21">
        <v>9.3495632152515995E-3</v>
      </c>
      <c r="E360" s="22"/>
    </row>
    <row r="361" spans="1:5" x14ac:dyDescent="0.25">
      <c r="A361" s="125" t="s">
        <v>22</v>
      </c>
      <c r="B361" s="16" t="s">
        <v>11</v>
      </c>
      <c r="C361" s="17" t="s">
        <v>158</v>
      </c>
      <c r="D361" s="17" t="s">
        <v>362</v>
      </c>
      <c r="E361" s="17" t="s">
        <v>14</v>
      </c>
    </row>
    <row r="362" spans="1:5" x14ac:dyDescent="0.25">
      <c r="A362" s="126"/>
      <c r="B362" s="20" t="s">
        <v>15</v>
      </c>
      <c r="C362" s="21">
        <v>0.22688072543591775</v>
      </c>
      <c r="D362" s="21">
        <v>4.9716160016590738E-2</v>
      </c>
      <c r="E362" s="22"/>
    </row>
    <row r="363" spans="1:5" ht="36" customHeight="1" x14ac:dyDescent="0.25">
      <c r="A363" s="90" t="s">
        <v>25</v>
      </c>
      <c r="B363" s="90"/>
      <c r="C363" s="90"/>
      <c r="D363" s="90"/>
      <c r="E363" s="90"/>
    </row>
    <row r="364" spans="1:5" x14ac:dyDescent="0.25">
      <c r="A364" s="5" t="s">
        <v>26</v>
      </c>
    </row>
    <row r="365" spans="1:5" x14ac:dyDescent="0.25">
      <c r="A365" s="5" t="s">
        <v>49</v>
      </c>
    </row>
    <row r="366" spans="1:5" x14ac:dyDescent="0.25">
      <c r="A366" s="5" t="s">
        <v>178</v>
      </c>
    </row>
    <row r="367" spans="1:5" x14ac:dyDescent="0.25">
      <c r="A367" s="5" t="s">
        <v>333</v>
      </c>
    </row>
    <row r="368" spans="1:5" ht="24.75" customHeight="1" x14ac:dyDescent="0.25">
      <c r="A368" s="113" t="s">
        <v>30</v>
      </c>
      <c r="B368" s="113"/>
      <c r="C368" s="113"/>
      <c r="D368" s="113"/>
      <c r="E368" s="113"/>
    </row>
    <row r="369" spans="1:5" ht="15" customHeight="1" x14ac:dyDescent="0.25">
      <c r="A369" s="91" t="s">
        <v>31</v>
      </c>
      <c r="B369" s="92"/>
      <c r="C369" s="92"/>
      <c r="D369" s="92"/>
      <c r="E369" s="93"/>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24">
        <v>43427</v>
      </c>
      <c r="C372" s="24">
        <v>45254</v>
      </c>
      <c r="D372" s="25">
        <v>8.2477732219480279E-2</v>
      </c>
      <c r="E372" s="32">
        <v>3</v>
      </c>
    </row>
    <row r="373" spans="1:5" x14ac:dyDescent="0.25">
      <c r="A373" s="31" t="s">
        <v>37</v>
      </c>
      <c r="B373" s="24">
        <v>43399</v>
      </c>
      <c r="C373" s="24">
        <v>45226</v>
      </c>
      <c r="D373" s="25">
        <v>8.2701123436197052E-2</v>
      </c>
      <c r="E373" s="32">
        <v>3</v>
      </c>
    </row>
    <row r="374" spans="1:5" x14ac:dyDescent="0.25">
      <c r="A374" s="23" t="s">
        <v>38</v>
      </c>
      <c r="B374" s="24">
        <v>43371</v>
      </c>
      <c r="C374" s="24">
        <v>45198</v>
      </c>
      <c r="D374" s="25">
        <v>8.2828101535438431E-2</v>
      </c>
      <c r="E374" s="32">
        <v>3</v>
      </c>
    </row>
    <row r="375" spans="1:5" x14ac:dyDescent="0.25">
      <c r="A375" s="23" t="s">
        <v>39</v>
      </c>
      <c r="B375" s="24">
        <v>43336</v>
      </c>
      <c r="C375" s="24">
        <v>45163</v>
      </c>
      <c r="D375" s="25">
        <v>8.2971727952954558E-2</v>
      </c>
      <c r="E375" s="32">
        <v>3</v>
      </c>
    </row>
    <row r="376" spans="1:5" x14ac:dyDescent="0.25">
      <c r="A376" s="23" t="s">
        <v>40</v>
      </c>
      <c r="B376" s="24">
        <v>43308</v>
      </c>
      <c r="C376" s="24">
        <v>45135</v>
      </c>
      <c r="D376" s="25">
        <v>8.2962830897212569E-2</v>
      </c>
      <c r="E376" s="32">
        <v>3</v>
      </c>
    </row>
    <row r="378" spans="1:5" x14ac:dyDescent="0.25">
      <c r="A378" s="102" t="s">
        <v>171</v>
      </c>
      <c r="B378" s="103"/>
      <c r="C378" s="103"/>
      <c r="D378" s="103"/>
      <c r="E378" s="103"/>
    </row>
    <row r="379" spans="1:5" ht="15" customHeight="1" x14ac:dyDescent="0.25">
      <c r="A379" s="1" t="s">
        <v>2</v>
      </c>
      <c r="B379" s="2"/>
      <c r="C379" s="107" t="s">
        <v>3</v>
      </c>
      <c r="D379" s="107" t="s">
        <v>4</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125" t="s">
        <v>7</v>
      </c>
      <c r="B382" s="9" t="s">
        <v>8</v>
      </c>
      <c r="C382" s="10"/>
      <c r="D382" s="11"/>
      <c r="E382" s="11"/>
    </row>
    <row r="383" spans="1:5" x14ac:dyDescent="0.25">
      <c r="A383" s="126"/>
      <c r="B383" s="13" t="s">
        <v>9</v>
      </c>
      <c r="C383" s="14"/>
      <c r="D383" s="15"/>
      <c r="E383" s="15"/>
    </row>
    <row r="384" spans="1:5" x14ac:dyDescent="0.25">
      <c r="A384" s="125" t="s">
        <v>10</v>
      </c>
      <c r="B384" s="16" t="s">
        <v>11</v>
      </c>
      <c r="C384" s="17" t="s">
        <v>583</v>
      </c>
      <c r="D384" s="18" t="s">
        <v>584</v>
      </c>
      <c r="E384" s="17" t="s">
        <v>14</v>
      </c>
    </row>
    <row r="385" spans="1:5" x14ac:dyDescent="0.25">
      <c r="A385" s="126"/>
      <c r="B385" s="20" t="s">
        <v>15</v>
      </c>
      <c r="C385" s="21">
        <v>-0.76282848708421147</v>
      </c>
      <c r="D385" s="21">
        <v>-0.35410264349638387</v>
      </c>
      <c r="E385" s="22"/>
    </row>
    <row r="386" spans="1:5" x14ac:dyDescent="0.25">
      <c r="A386" s="125" t="s">
        <v>16</v>
      </c>
      <c r="B386" s="16" t="s">
        <v>11</v>
      </c>
      <c r="C386" s="17" t="s">
        <v>165</v>
      </c>
      <c r="D386" s="17" t="s">
        <v>166</v>
      </c>
      <c r="E386" s="17" t="s">
        <v>14</v>
      </c>
    </row>
    <row r="387" spans="1:5" x14ac:dyDescent="0.25">
      <c r="A387" s="126"/>
      <c r="B387" s="20" t="s">
        <v>15</v>
      </c>
      <c r="C387" s="21">
        <v>-0.25788074385122972</v>
      </c>
      <c r="D387" s="21">
        <v>-0.1037057625357376</v>
      </c>
      <c r="E387" s="22"/>
    </row>
    <row r="388" spans="1:5" x14ac:dyDescent="0.25">
      <c r="A388" s="125" t="s">
        <v>19</v>
      </c>
      <c r="B388" s="16" t="s">
        <v>11</v>
      </c>
      <c r="C388" s="17" t="s">
        <v>134</v>
      </c>
      <c r="D388" s="17" t="s">
        <v>585</v>
      </c>
      <c r="E388" s="17" t="s">
        <v>14</v>
      </c>
    </row>
    <row r="389" spans="1:5" x14ac:dyDescent="0.25">
      <c r="A389" s="126"/>
      <c r="B389" s="20" t="s">
        <v>15</v>
      </c>
      <c r="C389" s="21">
        <v>1.9671003717469659E-3</v>
      </c>
      <c r="D389" s="21">
        <v>3.1144513554740794E-2</v>
      </c>
      <c r="E389" s="22"/>
    </row>
    <row r="390" spans="1:5" x14ac:dyDescent="0.25">
      <c r="A390" s="125" t="s">
        <v>22</v>
      </c>
      <c r="B390" s="16" t="s">
        <v>11</v>
      </c>
      <c r="C390" s="17" t="s">
        <v>169</v>
      </c>
      <c r="D390" s="17" t="s">
        <v>365</v>
      </c>
      <c r="E390" s="17" t="s">
        <v>14</v>
      </c>
    </row>
    <row r="391" spans="1:5" x14ac:dyDescent="0.25">
      <c r="A391" s="126"/>
      <c r="B391" s="20" t="s">
        <v>15</v>
      </c>
      <c r="C391" s="21">
        <v>0.46172516556291399</v>
      </c>
      <c r="D391" s="21">
        <v>0.14466023392912475</v>
      </c>
      <c r="E391" s="22"/>
    </row>
    <row r="392" spans="1:5" ht="34.5" customHeight="1" x14ac:dyDescent="0.25">
      <c r="A392" s="90" t="s">
        <v>25</v>
      </c>
      <c r="B392" s="90"/>
      <c r="C392" s="90"/>
      <c r="D392" s="90"/>
      <c r="E392" s="90"/>
    </row>
    <row r="393" spans="1:5" x14ac:dyDescent="0.25">
      <c r="A393" s="5" t="s">
        <v>26</v>
      </c>
    </row>
    <row r="394" spans="1:5" x14ac:dyDescent="0.25">
      <c r="A394" s="5" t="s">
        <v>49</v>
      </c>
    </row>
    <row r="395" spans="1:5" x14ac:dyDescent="0.25">
      <c r="A395" s="5" t="s">
        <v>278</v>
      </c>
    </row>
    <row r="396" spans="1:5" x14ac:dyDescent="0.25">
      <c r="A396" s="5" t="s">
        <v>333</v>
      </c>
    </row>
    <row r="397" spans="1:5" x14ac:dyDescent="0.25">
      <c r="A397" s="5" t="s">
        <v>51</v>
      </c>
    </row>
    <row r="398" spans="1:5" ht="15" customHeight="1" x14ac:dyDescent="0.25">
      <c r="A398" s="91" t="s">
        <v>31</v>
      </c>
      <c r="B398" s="92"/>
      <c r="C398" s="92"/>
      <c r="D398" s="92"/>
      <c r="E398" s="93"/>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24">
        <v>43431</v>
      </c>
      <c r="C401" s="24">
        <v>45258</v>
      </c>
      <c r="D401" s="25">
        <v>0.151125586108834</v>
      </c>
      <c r="E401" s="32">
        <v>4</v>
      </c>
    </row>
    <row r="402" spans="1:5" x14ac:dyDescent="0.25">
      <c r="A402" s="31" t="s">
        <v>37</v>
      </c>
      <c r="B402" s="24">
        <v>43403</v>
      </c>
      <c r="C402" s="24">
        <v>45230</v>
      </c>
      <c r="D402" s="25">
        <v>0.15209363763639086</v>
      </c>
      <c r="E402" s="32">
        <v>4</v>
      </c>
    </row>
    <row r="403" spans="1:5" x14ac:dyDescent="0.25">
      <c r="A403" s="23" t="s">
        <v>38</v>
      </c>
      <c r="B403" s="24">
        <v>43368</v>
      </c>
      <c r="C403" s="24">
        <v>45195</v>
      </c>
      <c r="D403" s="25">
        <v>0.15306490076160476</v>
      </c>
      <c r="E403" s="32">
        <v>4</v>
      </c>
    </row>
    <row r="404" spans="1:5" x14ac:dyDescent="0.25">
      <c r="A404" s="23" t="s">
        <v>39</v>
      </c>
      <c r="B404" s="24">
        <v>43340</v>
      </c>
      <c r="C404" s="24">
        <v>45167</v>
      </c>
      <c r="D404" s="25">
        <v>0.15311912896892724</v>
      </c>
      <c r="E404" s="32">
        <v>4</v>
      </c>
    </row>
    <row r="405" spans="1:5" x14ac:dyDescent="0.25">
      <c r="A405" s="23" t="s">
        <v>40</v>
      </c>
      <c r="B405" s="24">
        <v>43305</v>
      </c>
      <c r="C405" s="24">
        <v>45132</v>
      </c>
      <c r="D405" s="25">
        <v>0.15312837145075886</v>
      </c>
      <c r="E405" s="32">
        <v>4</v>
      </c>
    </row>
    <row r="407" spans="1:5" x14ac:dyDescent="0.25">
      <c r="A407" s="102" t="s">
        <v>180</v>
      </c>
      <c r="B407" s="103"/>
      <c r="C407" s="103"/>
      <c r="D407" s="103"/>
      <c r="E407" s="103"/>
    </row>
    <row r="408" spans="1:5" ht="15" customHeight="1" x14ac:dyDescent="0.25">
      <c r="A408" s="1" t="s">
        <v>2</v>
      </c>
      <c r="B408" s="2"/>
      <c r="C408" s="107" t="s">
        <v>3</v>
      </c>
      <c r="D408" s="107" t="s">
        <v>4</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125" t="s">
        <v>7</v>
      </c>
      <c r="B411" s="9" t="s">
        <v>8</v>
      </c>
      <c r="C411" s="10"/>
      <c r="D411" s="11"/>
      <c r="E411" s="11"/>
    </row>
    <row r="412" spans="1:5" x14ac:dyDescent="0.25">
      <c r="A412" s="126"/>
      <c r="B412" s="13" t="s">
        <v>9</v>
      </c>
      <c r="C412" s="14"/>
      <c r="D412" s="15"/>
      <c r="E412" s="15"/>
    </row>
    <row r="413" spans="1:5" x14ac:dyDescent="0.25">
      <c r="A413" s="125" t="s">
        <v>10</v>
      </c>
      <c r="B413" s="16" t="s">
        <v>11</v>
      </c>
      <c r="C413" s="17" t="s">
        <v>556</v>
      </c>
      <c r="D413" s="18" t="s">
        <v>173</v>
      </c>
      <c r="E413" s="17" t="s">
        <v>14</v>
      </c>
    </row>
    <row r="414" spans="1:5" x14ac:dyDescent="0.25">
      <c r="A414" s="126"/>
      <c r="B414" s="20" t="s">
        <v>15</v>
      </c>
      <c r="C414" s="21">
        <v>-0.74532101620882452</v>
      </c>
      <c r="D414" s="21">
        <v>-0.33747260015099789</v>
      </c>
      <c r="E414" s="22"/>
    </row>
    <row r="415" spans="1:5" x14ac:dyDescent="0.25">
      <c r="A415" s="125" t="s">
        <v>16</v>
      </c>
      <c r="B415" s="16" t="s">
        <v>11</v>
      </c>
      <c r="C415" s="17" t="s">
        <v>80</v>
      </c>
      <c r="D415" s="17" t="s">
        <v>67</v>
      </c>
      <c r="E415" s="17" t="s">
        <v>14</v>
      </c>
    </row>
    <row r="416" spans="1:5" x14ac:dyDescent="0.25">
      <c r="A416" s="126"/>
      <c r="B416" s="20" t="s">
        <v>15</v>
      </c>
      <c r="C416" s="21">
        <v>-0.245335006663705</v>
      </c>
      <c r="D416" s="21">
        <v>-9.3654023087861415E-2</v>
      </c>
      <c r="E416" s="22"/>
    </row>
    <row r="417" spans="1:5" x14ac:dyDescent="0.25">
      <c r="A417" s="125" t="s">
        <v>19</v>
      </c>
      <c r="B417" s="16" t="s">
        <v>11</v>
      </c>
      <c r="C417" s="17" t="s">
        <v>243</v>
      </c>
      <c r="D417" s="17" t="s">
        <v>349</v>
      </c>
      <c r="E417" s="17" t="s">
        <v>14</v>
      </c>
    </row>
    <row r="418" spans="1:5" x14ac:dyDescent="0.25">
      <c r="A418" s="126"/>
      <c r="B418" s="20" t="s">
        <v>15</v>
      </c>
      <c r="C418" s="21">
        <v>8.524150332673841E-3</v>
      </c>
      <c r="D418" s="21">
        <v>3.5502336791936262E-2</v>
      </c>
      <c r="E418" s="22"/>
    </row>
    <row r="419" spans="1:5" x14ac:dyDescent="0.25">
      <c r="A419" s="125" t="s">
        <v>22</v>
      </c>
      <c r="B419" s="16" t="s">
        <v>11</v>
      </c>
      <c r="C419" s="17" t="s">
        <v>176</v>
      </c>
      <c r="D419" s="17" t="s">
        <v>111</v>
      </c>
      <c r="E419" s="17" t="s">
        <v>14</v>
      </c>
    </row>
    <row r="420" spans="1:5" x14ac:dyDescent="0.25">
      <c r="A420" s="126"/>
      <c r="B420" s="20" t="s">
        <v>15</v>
      </c>
      <c r="C420" s="21">
        <v>0.44704777872965362</v>
      </c>
      <c r="D420" s="21">
        <v>0.14538954911026725</v>
      </c>
      <c r="E420" s="22"/>
    </row>
    <row r="421" spans="1:5" ht="35.25" customHeight="1" x14ac:dyDescent="0.25">
      <c r="A421" s="90" t="s">
        <v>25</v>
      </c>
      <c r="B421" s="90"/>
      <c r="C421" s="90"/>
      <c r="D421" s="90"/>
      <c r="E421" s="90"/>
    </row>
    <row r="422" spans="1:5" x14ac:dyDescent="0.25">
      <c r="A422" s="5" t="s">
        <v>26</v>
      </c>
    </row>
    <row r="423" spans="1:5" x14ac:dyDescent="0.25">
      <c r="A423" s="5" t="s">
        <v>49</v>
      </c>
    </row>
    <row r="424" spans="1:5" x14ac:dyDescent="0.25">
      <c r="A424" s="5" t="s">
        <v>233</v>
      </c>
    </row>
    <row r="425" spans="1:5" x14ac:dyDescent="0.25">
      <c r="A425" s="5" t="s">
        <v>333</v>
      </c>
    </row>
    <row r="426" spans="1:5" x14ac:dyDescent="0.25">
      <c r="A426" s="5" t="s">
        <v>51</v>
      </c>
    </row>
    <row r="427" spans="1:5" ht="15" customHeight="1" x14ac:dyDescent="0.25">
      <c r="A427" s="91" t="s">
        <v>31</v>
      </c>
      <c r="B427" s="92"/>
      <c r="C427" s="92"/>
      <c r="D427" s="92"/>
      <c r="E427" s="93"/>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24">
        <v>43431</v>
      </c>
      <c r="C430" s="24">
        <v>45258</v>
      </c>
      <c r="D430" s="25">
        <v>0.14396893059821056</v>
      </c>
      <c r="E430" s="32">
        <v>4</v>
      </c>
    </row>
    <row r="431" spans="1:5" x14ac:dyDescent="0.25">
      <c r="A431" s="31" t="s">
        <v>37</v>
      </c>
      <c r="B431" s="24">
        <v>43403</v>
      </c>
      <c r="C431" s="24">
        <v>45230</v>
      </c>
      <c r="D431" s="25">
        <v>0.14474001781979773</v>
      </c>
      <c r="E431" s="32">
        <v>4</v>
      </c>
    </row>
    <row r="432" spans="1:5" x14ac:dyDescent="0.25">
      <c r="A432" s="23" t="s">
        <v>38</v>
      </c>
      <c r="B432" s="24">
        <v>43368</v>
      </c>
      <c r="C432" s="24">
        <v>45195</v>
      </c>
      <c r="D432" s="25">
        <v>0.1456267178322451</v>
      </c>
      <c r="E432" s="32">
        <v>4</v>
      </c>
    </row>
    <row r="433" spans="1:5" x14ac:dyDescent="0.25">
      <c r="A433" s="23" t="s">
        <v>39</v>
      </c>
      <c r="B433" s="24">
        <v>43340</v>
      </c>
      <c r="C433" s="24">
        <v>45167</v>
      </c>
      <c r="D433" s="25">
        <v>0.14564489950298751</v>
      </c>
      <c r="E433" s="32">
        <v>4</v>
      </c>
    </row>
    <row r="434" spans="1:5" x14ac:dyDescent="0.25">
      <c r="A434" s="23" t="s">
        <v>40</v>
      </c>
      <c r="B434" s="24">
        <v>43305</v>
      </c>
      <c r="C434" s="24">
        <v>45132</v>
      </c>
      <c r="D434" s="25">
        <v>0.14569091792394684</v>
      </c>
      <c r="E434" s="32">
        <v>4</v>
      </c>
    </row>
    <row r="436" spans="1:5" x14ac:dyDescent="0.25">
      <c r="A436" s="102" t="s">
        <v>189</v>
      </c>
      <c r="B436" s="103"/>
      <c r="C436" s="103"/>
      <c r="D436" s="103"/>
      <c r="E436" s="103"/>
    </row>
    <row r="437" spans="1:5" ht="15" customHeight="1" x14ac:dyDescent="0.25">
      <c r="A437" s="1" t="s">
        <v>128</v>
      </c>
      <c r="B437" s="2"/>
      <c r="C437" s="107" t="s">
        <v>3</v>
      </c>
      <c r="D437" s="107" t="s">
        <v>129</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125" t="s">
        <v>7</v>
      </c>
      <c r="B440" s="9" t="s">
        <v>130</v>
      </c>
      <c r="C440" s="10"/>
      <c r="D440" s="11"/>
      <c r="E440" s="11"/>
    </row>
    <row r="441" spans="1:5" x14ac:dyDescent="0.25">
      <c r="A441" s="126"/>
      <c r="B441" s="13" t="s">
        <v>9</v>
      </c>
      <c r="C441" s="14"/>
      <c r="D441" s="15"/>
      <c r="E441" s="15"/>
    </row>
    <row r="442" spans="1:5" x14ac:dyDescent="0.25">
      <c r="A442" s="125" t="s">
        <v>10</v>
      </c>
      <c r="B442" s="16" t="s">
        <v>11</v>
      </c>
      <c r="C442" s="17" t="s">
        <v>586</v>
      </c>
      <c r="D442" s="18" t="s">
        <v>558</v>
      </c>
      <c r="E442" s="17" t="s">
        <v>14</v>
      </c>
    </row>
    <row r="443" spans="1:5" x14ac:dyDescent="0.25">
      <c r="A443" s="126"/>
      <c r="B443" s="20" t="s">
        <v>15</v>
      </c>
      <c r="C443" s="21">
        <v>-0.50965588525999628</v>
      </c>
      <c r="D443" s="21">
        <v>-0.24177446634825084</v>
      </c>
      <c r="E443" s="22"/>
    </row>
    <row r="444" spans="1:5" x14ac:dyDescent="0.25">
      <c r="A444" s="125" t="s">
        <v>16</v>
      </c>
      <c r="B444" s="16" t="s">
        <v>11</v>
      </c>
      <c r="C444" s="17" t="s">
        <v>145</v>
      </c>
      <c r="D444" s="17" t="s">
        <v>183</v>
      </c>
      <c r="E444" s="17" t="s">
        <v>14</v>
      </c>
    </row>
    <row r="445" spans="1:5" x14ac:dyDescent="0.25">
      <c r="A445" s="126"/>
      <c r="B445" s="20" t="s">
        <v>15</v>
      </c>
      <c r="C445" s="21">
        <v>-0.18910846568725681</v>
      </c>
      <c r="D445" s="21">
        <v>-0.12340681636825479</v>
      </c>
      <c r="E445" s="22"/>
    </row>
    <row r="446" spans="1:5" x14ac:dyDescent="0.25">
      <c r="A446" s="125" t="s">
        <v>19</v>
      </c>
      <c r="B446" s="16" t="s">
        <v>11</v>
      </c>
      <c r="C446" s="17" t="s">
        <v>467</v>
      </c>
      <c r="D446" s="17" t="s">
        <v>587</v>
      </c>
      <c r="E446" s="17" t="s">
        <v>14</v>
      </c>
    </row>
    <row r="447" spans="1:5" x14ac:dyDescent="0.25">
      <c r="A447" s="126"/>
      <c r="B447" s="20" t="s">
        <v>15</v>
      </c>
      <c r="C447" s="21">
        <v>-6.9963279913071941E-2</v>
      </c>
      <c r="D447" s="21">
        <v>-1.8580588733173142E-2</v>
      </c>
      <c r="E447" s="22"/>
    </row>
    <row r="448" spans="1:5" x14ac:dyDescent="0.25">
      <c r="A448" s="125" t="s">
        <v>22</v>
      </c>
      <c r="B448" s="16" t="s">
        <v>11</v>
      </c>
      <c r="C448" s="17" t="s">
        <v>186</v>
      </c>
      <c r="D448" s="17" t="s">
        <v>187</v>
      </c>
      <c r="E448" s="17" t="s">
        <v>14</v>
      </c>
    </row>
    <row r="449" spans="1:5" x14ac:dyDescent="0.25">
      <c r="A449" s="126"/>
      <c r="B449" s="20" t="s">
        <v>15</v>
      </c>
      <c r="C449" s="21">
        <v>0.13534558449906609</v>
      </c>
      <c r="D449" s="21">
        <v>7.8925779700995236E-2</v>
      </c>
      <c r="E449" s="22"/>
    </row>
    <row r="450" spans="1:5" ht="34.5" customHeight="1" x14ac:dyDescent="0.25">
      <c r="A450" s="90" t="s">
        <v>25</v>
      </c>
      <c r="B450" s="90"/>
      <c r="C450" s="90"/>
      <c r="D450" s="90"/>
      <c r="E450" s="90"/>
    </row>
    <row r="451" spans="1:5" x14ac:dyDescent="0.25">
      <c r="A451" s="5" t="s">
        <v>26</v>
      </c>
    </row>
    <row r="452" spans="1:5" x14ac:dyDescent="0.25">
      <c r="A452" s="5" t="s">
        <v>138</v>
      </c>
    </row>
    <row r="453" spans="1:5" x14ac:dyDescent="0.25">
      <c r="A453" s="5" t="s">
        <v>588</v>
      </c>
    </row>
    <row r="454" spans="1:5" x14ac:dyDescent="0.25">
      <c r="A454" s="5" t="s">
        <v>140</v>
      </c>
    </row>
    <row r="455" spans="1:5" x14ac:dyDescent="0.25">
      <c r="A455" s="5" t="s">
        <v>51</v>
      </c>
    </row>
    <row r="456" spans="1:5" ht="15" customHeight="1" x14ac:dyDescent="0.25">
      <c r="A456" s="91" t="s">
        <v>31</v>
      </c>
      <c r="B456" s="92"/>
      <c r="C456" s="92"/>
      <c r="D456" s="92"/>
      <c r="E456" s="93"/>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24">
        <v>43438</v>
      </c>
      <c r="C459" s="24">
        <v>45258</v>
      </c>
      <c r="D459" s="25">
        <v>8.0676744009043164E-2</v>
      </c>
      <c r="E459" s="32">
        <v>3</v>
      </c>
    </row>
    <row r="460" spans="1:5" x14ac:dyDescent="0.25">
      <c r="A460" s="31" t="s">
        <v>37</v>
      </c>
      <c r="B460" s="24">
        <v>43410</v>
      </c>
      <c r="C460" s="24">
        <v>45230</v>
      </c>
      <c r="D460" s="25">
        <v>8.1176658773550223E-2</v>
      </c>
      <c r="E460" s="32">
        <v>3</v>
      </c>
    </row>
    <row r="461" spans="1:5" x14ac:dyDescent="0.25">
      <c r="A461" s="23" t="s">
        <v>38</v>
      </c>
      <c r="B461" s="24">
        <v>43368</v>
      </c>
      <c r="C461" s="24">
        <v>45188</v>
      </c>
      <c r="D461" s="25">
        <v>8.1666187932058612E-2</v>
      </c>
      <c r="E461" s="32">
        <v>3</v>
      </c>
    </row>
    <row r="462" spans="1:5" x14ac:dyDescent="0.25">
      <c r="A462" s="23" t="s">
        <v>39</v>
      </c>
      <c r="B462" s="24">
        <v>43340</v>
      </c>
      <c r="C462" s="24">
        <v>45160</v>
      </c>
      <c r="D462" s="25">
        <v>8.1907861243472588E-2</v>
      </c>
      <c r="E462" s="32">
        <v>3</v>
      </c>
    </row>
    <row r="463" spans="1:5" x14ac:dyDescent="0.25">
      <c r="A463" s="23" t="s">
        <v>40</v>
      </c>
      <c r="B463" s="24">
        <v>43312</v>
      </c>
      <c r="C463" s="24">
        <v>45132</v>
      </c>
      <c r="D463" s="25">
        <v>8.2000404473365124E-2</v>
      </c>
      <c r="E463" s="32">
        <v>3</v>
      </c>
    </row>
    <row r="465" spans="1:5" x14ac:dyDescent="0.25">
      <c r="A465" s="102" t="s">
        <v>200</v>
      </c>
      <c r="B465" s="103"/>
      <c r="C465" s="103"/>
      <c r="D465" s="103"/>
      <c r="E465" s="103"/>
    </row>
    <row r="466" spans="1:5" ht="15" customHeight="1" x14ac:dyDescent="0.25">
      <c r="A466" s="1" t="s">
        <v>74</v>
      </c>
      <c r="B466" s="2"/>
      <c r="C466" s="107" t="s">
        <v>3</v>
      </c>
      <c r="D466" s="107" t="s">
        <v>75</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125" t="s">
        <v>7</v>
      </c>
      <c r="B469" s="9" t="s">
        <v>76</v>
      </c>
      <c r="C469" s="10"/>
      <c r="D469" s="11"/>
      <c r="E469" s="11"/>
    </row>
    <row r="470" spans="1:5" x14ac:dyDescent="0.25">
      <c r="A470" s="126"/>
      <c r="B470" s="13" t="s">
        <v>9</v>
      </c>
      <c r="C470" s="14"/>
      <c r="D470" s="15"/>
      <c r="E470" s="15"/>
    </row>
    <row r="471" spans="1:5" x14ac:dyDescent="0.25">
      <c r="A471" s="125" t="s">
        <v>10</v>
      </c>
      <c r="B471" s="16" t="s">
        <v>11</v>
      </c>
      <c r="C471" s="17" t="s">
        <v>560</v>
      </c>
      <c r="D471" s="18" t="s">
        <v>589</v>
      </c>
      <c r="E471" s="17" t="s">
        <v>14</v>
      </c>
    </row>
    <row r="472" spans="1:5" x14ac:dyDescent="0.25">
      <c r="A472" s="126"/>
      <c r="B472" s="20" t="s">
        <v>15</v>
      </c>
      <c r="C472" s="21">
        <v>-0.66722041504794105</v>
      </c>
      <c r="D472" s="21">
        <v>-0.2153758029375058</v>
      </c>
      <c r="E472" s="22"/>
    </row>
    <row r="473" spans="1:5" x14ac:dyDescent="0.25">
      <c r="A473" s="125" t="s">
        <v>16</v>
      </c>
      <c r="B473" s="16" t="s">
        <v>11</v>
      </c>
      <c r="C473" s="17" t="s">
        <v>192</v>
      </c>
      <c r="D473" s="17" t="s">
        <v>193</v>
      </c>
      <c r="E473" s="17" t="s">
        <v>14</v>
      </c>
    </row>
    <row r="474" spans="1:5" x14ac:dyDescent="0.25">
      <c r="A474" s="126"/>
      <c r="B474" s="20" t="s">
        <v>15</v>
      </c>
      <c r="C474" s="21">
        <v>-0.2302506228329777</v>
      </c>
      <c r="D474" s="21">
        <v>-4.5361930729109767E-2</v>
      </c>
      <c r="E474" s="22"/>
    </row>
    <row r="475" spans="1:5" x14ac:dyDescent="0.25">
      <c r="A475" s="125" t="s">
        <v>19</v>
      </c>
      <c r="B475" s="16" t="s">
        <v>11</v>
      </c>
      <c r="C475" s="17" t="s">
        <v>470</v>
      </c>
      <c r="D475" s="17" t="s">
        <v>590</v>
      </c>
      <c r="E475" s="17" t="s">
        <v>14</v>
      </c>
    </row>
    <row r="476" spans="1:5" x14ac:dyDescent="0.25">
      <c r="A476" s="126"/>
      <c r="B476" s="20" t="s">
        <v>15</v>
      </c>
      <c r="C476" s="21">
        <v>-7.473868510790127E-2</v>
      </c>
      <c r="D476" s="21">
        <v>-9.0109814029197821E-3</v>
      </c>
      <c r="E476" s="22"/>
    </row>
    <row r="477" spans="1:5" x14ac:dyDescent="0.25">
      <c r="A477" s="125" t="s">
        <v>22</v>
      </c>
      <c r="B477" s="16" t="s">
        <v>11</v>
      </c>
      <c r="C477" s="17" t="s">
        <v>196</v>
      </c>
      <c r="D477" s="17" t="s">
        <v>241</v>
      </c>
      <c r="E477" s="17" t="s">
        <v>14</v>
      </c>
    </row>
    <row r="478" spans="1:5" x14ac:dyDescent="0.25">
      <c r="A478" s="126"/>
      <c r="B478" s="20" t="s">
        <v>15</v>
      </c>
      <c r="C478" s="21">
        <v>0.13851284703993083</v>
      </c>
      <c r="D478" s="21">
        <v>2.550628945097122E-2</v>
      </c>
      <c r="E478" s="22"/>
    </row>
    <row r="479" spans="1:5" ht="33.75" customHeight="1" x14ac:dyDescent="0.25">
      <c r="A479" s="90" t="s">
        <v>25</v>
      </c>
      <c r="B479" s="90"/>
      <c r="C479" s="90"/>
      <c r="D479" s="90"/>
      <c r="E479" s="90"/>
    </row>
    <row r="480" spans="1:5" x14ac:dyDescent="0.25">
      <c r="A480" s="5" t="s">
        <v>26</v>
      </c>
    </row>
    <row r="481" spans="1:5" x14ac:dyDescent="0.25">
      <c r="A481" s="5" t="s">
        <v>198</v>
      </c>
    </row>
    <row r="482" spans="1:5" x14ac:dyDescent="0.25">
      <c r="A482" s="5" t="s">
        <v>513</v>
      </c>
    </row>
    <row r="483" spans="1:5" x14ac:dyDescent="0.25">
      <c r="A483" s="5" t="s">
        <v>563</v>
      </c>
    </row>
    <row r="484" spans="1:5" ht="24" customHeight="1" x14ac:dyDescent="0.25">
      <c r="A484" s="113" t="s">
        <v>30</v>
      </c>
      <c r="B484" s="113"/>
      <c r="C484" s="113"/>
      <c r="D484" s="113"/>
      <c r="E484" s="113"/>
    </row>
    <row r="485" spans="1:5" ht="15" customHeight="1" x14ac:dyDescent="0.25">
      <c r="A485" s="91" t="s">
        <v>31</v>
      </c>
      <c r="B485" s="92"/>
      <c r="C485" s="92"/>
      <c r="D485" s="92"/>
      <c r="E485" s="93"/>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24">
        <v>43431</v>
      </c>
      <c r="C488" s="24">
        <v>45251</v>
      </c>
      <c r="D488" s="25">
        <v>0.10658992743142262</v>
      </c>
      <c r="E488" s="32">
        <v>3</v>
      </c>
    </row>
    <row r="489" spans="1:5" x14ac:dyDescent="0.25">
      <c r="A489" s="31" t="s">
        <v>37</v>
      </c>
      <c r="B489" s="24">
        <v>43403</v>
      </c>
      <c r="C489" s="24">
        <v>45223</v>
      </c>
      <c r="D489" s="25">
        <v>0.1066865146335774</v>
      </c>
      <c r="E489" s="32">
        <v>3</v>
      </c>
    </row>
    <row r="490" spans="1:5" x14ac:dyDescent="0.25">
      <c r="A490" s="23" t="s">
        <v>38</v>
      </c>
      <c r="B490" s="24">
        <v>43375</v>
      </c>
      <c r="C490" s="24">
        <v>45195</v>
      </c>
      <c r="D490" s="25">
        <v>0.10739312450539056</v>
      </c>
      <c r="E490" s="32">
        <v>3</v>
      </c>
    </row>
    <row r="491" spans="1:5" x14ac:dyDescent="0.25">
      <c r="A491" s="23" t="s">
        <v>39</v>
      </c>
      <c r="B491" s="24">
        <v>43347</v>
      </c>
      <c r="C491" s="24">
        <v>45167</v>
      </c>
      <c r="D491" s="25">
        <v>0.10738795063226469</v>
      </c>
      <c r="E491" s="32">
        <v>3</v>
      </c>
    </row>
    <row r="492" spans="1:5" x14ac:dyDescent="0.25">
      <c r="A492" s="23" t="s">
        <v>40</v>
      </c>
      <c r="B492" s="24">
        <v>43305</v>
      </c>
      <c r="C492" s="24">
        <v>45125</v>
      </c>
      <c r="D492" s="25">
        <v>0.10735751424277337</v>
      </c>
      <c r="E492" s="32">
        <v>3</v>
      </c>
    </row>
    <row r="494" spans="1:5" x14ac:dyDescent="0.25">
      <c r="A494" s="102" t="s">
        <v>210</v>
      </c>
      <c r="B494" s="103"/>
      <c r="C494" s="103"/>
      <c r="D494" s="103"/>
      <c r="E494" s="103"/>
    </row>
    <row r="495" spans="1:5" ht="15" customHeight="1" x14ac:dyDescent="0.25">
      <c r="A495" s="1" t="s">
        <v>128</v>
      </c>
      <c r="B495" s="2"/>
      <c r="C495" s="107" t="s">
        <v>3</v>
      </c>
      <c r="D495" s="107" t="s">
        <v>129</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125" t="s">
        <v>7</v>
      </c>
      <c r="B498" s="9" t="s">
        <v>130</v>
      </c>
      <c r="C498" s="10"/>
      <c r="D498" s="11"/>
      <c r="E498" s="11"/>
    </row>
    <row r="499" spans="1:5" x14ac:dyDescent="0.25">
      <c r="A499" s="126"/>
      <c r="B499" s="13" t="s">
        <v>9</v>
      </c>
      <c r="C499" s="14"/>
      <c r="D499" s="15"/>
      <c r="E499" s="15"/>
    </row>
    <row r="500" spans="1:5" x14ac:dyDescent="0.25">
      <c r="A500" s="125" t="s">
        <v>10</v>
      </c>
      <c r="B500" s="16" t="s">
        <v>11</v>
      </c>
      <c r="C500" s="17" t="s">
        <v>564</v>
      </c>
      <c r="D500" s="18" t="s">
        <v>322</v>
      </c>
      <c r="E500" s="17" t="s">
        <v>14</v>
      </c>
    </row>
    <row r="501" spans="1:5" x14ac:dyDescent="0.25">
      <c r="A501" s="126"/>
      <c r="B501" s="20" t="s">
        <v>15</v>
      </c>
      <c r="C501" s="21">
        <v>-0.69031024320931456</v>
      </c>
      <c r="D501" s="21">
        <v>-0.33321293070839242</v>
      </c>
      <c r="E501" s="22"/>
    </row>
    <row r="502" spans="1:5" x14ac:dyDescent="0.25">
      <c r="A502" s="125" t="s">
        <v>16</v>
      </c>
      <c r="B502" s="16" t="s">
        <v>11</v>
      </c>
      <c r="C502" s="17" t="s">
        <v>203</v>
      </c>
      <c r="D502" s="17" t="s">
        <v>204</v>
      </c>
      <c r="E502" s="17" t="s">
        <v>14</v>
      </c>
    </row>
    <row r="503" spans="1:5" x14ac:dyDescent="0.25">
      <c r="A503" s="126"/>
      <c r="B503" s="20" t="s">
        <v>15</v>
      </c>
      <c r="C503" s="21">
        <v>-0.20013817001491374</v>
      </c>
      <c r="D503" s="21">
        <v>-0.11919569528335516</v>
      </c>
      <c r="E503" s="22"/>
    </row>
    <row r="504" spans="1:5" x14ac:dyDescent="0.25">
      <c r="A504" s="125" t="s">
        <v>19</v>
      </c>
      <c r="B504" s="16" t="s">
        <v>11</v>
      </c>
      <c r="C504" s="17" t="s">
        <v>491</v>
      </c>
      <c r="D504" s="17" t="s">
        <v>46</v>
      </c>
      <c r="E504" s="17" t="s">
        <v>14</v>
      </c>
    </row>
    <row r="505" spans="1:5" x14ac:dyDescent="0.25">
      <c r="A505" s="126"/>
      <c r="B505" s="20" t="s">
        <v>15</v>
      </c>
      <c r="C505" s="21">
        <v>-3.1433199440431214E-2</v>
      </c>
      <c r="D505" s="21">
        <v>-1.5229178554284628E-3</v>
      </c>
      <c r="E505" s="22"/>
    </row>
    <row r="506" spans="1:5" x14ac:dyDescent="0.25">
      <c r="A506" s="125" t="s">
        <v>22</v>
      </c>
      <c r="B506" s="16" t="s">
        <v>11</v>
      </c>
      <c r="C506" s="17" t="s">
        <v>207</v>
      </c>
      <c r="D506" s="17" t="s">
        <v>208</v>
      </c>
      <c r="E506" s="17" t="s">
        <v>14</v>
      </c>
    </row>
    <row r="507" spans="1:5" x14ac:dyDescent="0.25">
      <c r="A507" s="126"/>
      <c r="B507" s="20" t="s">
        <v>15</v>
      </c>
      <c r="C507" s="21">
        <v>0.20995207085178436</v>
      </c>
      <c r="D507" s="21">
        <v>0.11067518871954518</v>
      </c>
      <c r="E507" s="22"/>
    </row>
    <row r="508" spans="1:5" ht="35.25" customHeight="1" x14ac:dyDescent="0.25">
      <c r="A508" s="90" t="s">
        <v>25</v>
      </c>
      <c r="B508" s="90"/>
      <c r="C508" s="90"/>
      <c r="D508" s="90"/>
      <c r="E508" s="90"/>
    </row>
    <row r="509" spans="1:5" x14ac:dyDescent="0.25">
      <c r="A509" s="5" t="s">
        <v>26</v>
      </c>
    </row>
    <row r="510" spans="1:5" x14ac:dyDescent="0.25">
      <c r="A510" s="5" t="s">
        <v>138</v>
      </c>
    </row>
    <row r="511" spans="1:5" x14ac:dyDescent="0.25">
      <c r="A511" s="5" t="s">
        <v>139</v>
      </c>
    </row>
    <row r="512" spans="1:5" x14ac:dyDescent="0.25">
      <c r="A512" s="5" t="s">
        <v>140</v>
      </c>
    </row>
    <row r="513" spans="1:5" ht="22.5" customHeight="1" x14ac:dyDescent="0.25">
      <c r="A513" s="113" t="s">
        <v>30</v>
      </c>
      <c r="B513" s="113"/>
      <c r="C513" s="113"/>
      <c r="D513" s="113"/>
      <c r="E513" s="113"/>
    </row>
    <row r="514" spans="1:5" ht="15" customHeight="1" x14ac:dyDescent="0.25">
      <c r="A514" s="91" t="s">
        <v>31</v>
      </c>
      <c r="B514" s="92"/>
      <c r="C514" s="92"/>
      <c r="D514" s="92"/>
      <c r="E514" s="93"/>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24">
        <v>43431</v>
      </c>
      <c r="C517" s="24">
        <v>45258</v>
      </c>
      <c r="D517" s="25">
        <v>0.10016105959673521</v>
      </c>
      <c r="E517" s="32">
        <v>3</v>
      </c>
    </row>
    <row r="518" spans="1:5" x14ac:dyDescent="0.25">
      <c r="A518" s="31" t="s">
        <v>37</v>
      </c>
      <c r="B518" s="24">
        <v>43403</v>
      </c>
      <c r="C518" s="24">
        <v>45230</v>
      </c>
      <c r="D518" s="25">
        <v>0.10034526100053898</v>
      </c>
      <c r="E518" s="32">
        <v>3</v>
      </c>
    </row>
    <row r="519" spans="1:5" x14ac:dyDescent="0.25">
      <c r="A519" s="39" t="s">
        <v>38</v>
      </c>
      <c r="B519" s="24">
        <v>43368</v>
      </c>
      <c r="C519" s="24">
        <v>45195</v>
      </c>
      <c r="D519" s="25">
        <v>0.1004917027957493</v>
      </c>
      <c r="E519" s="32">
        <v>3</v>
      </c>
    </row>
    <row r="520" spans="1:5" x14ac:dyDescent="0.25">
      <c r="A520" s="39" t="s">
        <v>39</v>
      </c>
      <c r="B520" s="24">
        <v>43340</v>
      </c>
      <c r="C520" s="24">
        <v>45167</v>
      </c>
      <c r="D520" s="25">
        <v>0.10060528712539239</v>
      </c>
      <c r="E520" s="32">
        <v>3</v>
      </c>
    </row>
    <row r="521" spans="1:5" x14ac:dyDescent="0.25">
      <c r="A521" s="39" t="s">
        <v>40</v>
      </c>
      <c r="B521" s="24">
        <v>43305</v>
      </c>
      <c r="C521" s="24">
        <v>45132</v>
      </c>
      <c r="D521" s="25">
        <v>0.10066574852626831</v>
      </c>
      <c r="E521" s="32">
        <v>3</v>
      </c>
    </row>
    <row r="523" spans="1:5" x14ac:dyDescent="0.25">
      <c r="A523" s="102" t="s">
        <v>218</v>
      </c>
      <c r="B523" s="103"/>
      <c r="C523" s="103"/>
      <c r="D523" s="103"/>
      <c r="E523" s="103"/>
    </row>
    <row r="524" spans="1:5" ht="15" customHeight="1" x14ac:dyDescent="0.25">
      <c r="A524" s="1" t="s">
        <v>2</v>
      </c>
      <c r="B524" s="2"/>
      <c r="C524" s="107" t="s">
        <v>3</v>
      </c>
      <c r="D524" s="107" t="s">
        <v>4</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125" t="s">
        <v>7</v>
      </c>
      <c r="B527" s="9" t="s">
        <v>8</v>
      </c>
      <c r="C527" s="10"/>
      <c r="D527" s="11"/>
      <c r="E527" s="11"/>
    </row>
    <row r="528" spans="1:5" x14ac:dyDescent="0.25">
      <c r="A528" s="126"/>
      <c r="B528" s="13" t="s">
        <v>9</v>
      </c>
      <c r="C528" s="14"/>
      <c r="D528" s="15"/>
      <c r="E528" s="15"/>
    </row>
    <row r="529" spans="1:5" x14ac:dyDescent="0.25">
      <c r="A529" s="125" t="s">
        <v>10</v>
      </c>
      <c r="B529" s="16" t="s">
        <v>11</v>
      </c>
      <c r="C529" s="17" t="s">
        <v>541</v>
      </c>
      <c r="D529" s="18" t="s">
        <v>591</v>
      </c>
      <c r="E529" s="17" t="s">
        <v>14</v>
      </c>
    </row>
    <row r="530" spans="1:5" x14ac:dyDescent="0.25">
      <c r="A530" s="126"/>
      <c r="B530" s="20" t="s">
        <v>15</v>
      </c>
      <c r="C530" s="21">
        <v>-0.71080499671621045</v>
      </c>
      <c r="D530" s="21">
        <v>-0.30593137670903914</v>
      </c>
      <c r="E530" s="22"/>
    </row>
    <row r="531" spans="1:5" x14ac:dyDescent="0.25">
      <c r="A531" s="125" t="s">
        <v>16</v>
      </c>
      <c r="B531" s="16" t="s">
        <v>11</v>
      </c>
      <c r="C531" s="17" t="s">
        <v>212</v>
      </c>
      <c r="D531" s="17" t="s">
        <v>67</v>
      </c>
      <c r="E531" s="17" t="s">
        <v>14</v>
      </c>
    </row>
    <row r="532" spans="1:5" x14ac:dyDescent="0.25">
      <c r="A532" s="126"/>
      <c r="B532" s="20" t="s">
        <v>15</v>
      </c>
      <c r="C532" s="21">
        <v>-0.26271415852244484</v>
      </c>
      <c r="D532" s="21">
        <v>-9.3293505898621731E-2</v>
      </c>
      <c r="E532" s="22"/>
    </row>
    <row r="533" spans="1:5" x14ac:dyDescent="0.25">
      <c r="A533" s="125" t="s">
        <v>19</v>
      </c>
      <c r="B533" s="16" t="s">
        <v>11</v>
      </c>
      <c r="C533" s="17" t="s">
        <v>68</v>
      </c>
      <c r="D533" s="17" t="s">
        <v>214</v>
      </c>
      <c r="E533" s="17" t="s">
        <v>14</v>
      </c>
    </row>
    <row r="534" spans="1:5" x14ac:dyDescent="0.25">
      <c r="A534" s="126"/>
      <c r="B534" s="20" t="s">
        <v>15</v>
      </c>
      <c r="C534" s="21">
        <v>-5.1917009868154174E-2</v>
      </c>
      <c r="D534" s="21">
        <v>3.817374559420994E-3</v>
      </c>
      <c r="E534" s="22"/>
    </row>
    <row r="535" spans="1:5" x14ac:dyDescent="0.25">
      <c r="A535" s="125" t="s">
        <v>22</v>
      </c>
      <c r="B535" s="16" t="s">
        <v>11</v>
      </c>
      <c r="C535" s="17" t="s">
        <v>215</v>
      </c>
      <c r="D535" s="17" t="s">
        <v>381</v>
      </c>
      <c r="E535" s="17" t="s">
        <v>14</v>
      </c>
    </row>
    <row r="536" spans="1:5" x14ac:dyDescent="0.25">
      <c r="A536" s="126"/>
      <c r="B536" s="20" t="s">
        <v>15</v>
      </c>
      <c r="C536" s="21">
        <v>0.33839617486338791</v>
      </c>
      <c r="D536" s="21">
        <v>9.7158471247186462E-2</v>
      </c>
      <c r="E536" s="22"/>
    </row>
    <row r="537" spans="1:5" ht="35.25" customHeight="1" x14ac:dyDescent="0.25">
      <c r="A537" s="90" t="s">
        <v>25</v>
      </c>
      <c r="B537" s="90"/>
      <c r="C537" s="90"/>
      <c r="D537" s="90"/>
      <c r="E537" s="90"/>
    </row>
    <row r="538" spans="1:5" x14ac:dyDescent="0.25">
      <c r="A538" s="5" t="s">
        <v>26</v>
      </c>
    </row>
    <row r="539" spans="1:5" x14ac:dyDescent="0.25">
      <c r="A539" s="5" t="s">
        <v>49</v>
      </c>
    </row>
    <row r="540" spans="1:5" x14ac:dyDescent="0.25">
      <c r="A540" s="5" t="s">
        <v>217</v>
      </c>
    </row>
    <row r="541" spans="1:5" x14ac:dyDescent="0.25">
      <c r="A541" s="5" t="s">
        <v>333</v>
      </c>
    </row>
    <row r="542" spans="1:5" ht="25.5" customHeight="1" x14ac:dyDescent="0.25">
      <c r="A542" s="113" t="s">
        <v>30</v>
      </c>
      <c r="B542" s="113"/>
      <c r="C542" s="113"/>
      <c r="D542" s="113"/>
      <c r="E542" s="113"/>
    </row>
    <row r="543" spans="1:5" ht="15" customHeight="1" x14ac:dyDescent="0.25">
      <c r="A543" s="91" t="s">
        <v>31</v>
      </c>
      <c r="B543" s="92"/>
      <c r="C543" s="92"/>
      <c r="D543" s="92"/>
      <c r="E543" s="93"/>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24">
        <v>43431</v>
      </c>
      <c r="C546" s="24">
        <v>45258</v>
      </c>
      <c r="D546" s="25">
        <v>0.12136871692850749</v>
      </c>
      <c r="E546" s="32">
        <v>4</v>
      </c>
    </row>
    <row r="547" spans="1:5" x14ac:dyDescent="0.25">
      <c r="A547" s="31" t="s">
        <v>37</v>
      </c>
      <c r="B547" s="24">
        <v>43403</v>
      </c>
      <c r="C547" s="24">
        <v>45230</v>
      </c>
      <c r="D547" s="25">
        <v>0.12199563680115831</v>
      </c>
      <c r="E547" s="32">
        <v>4</v>
      </c>
    </row>
    <row r="548" spans="1:5" x14ac:dyDescent="0.25">
      <c r="A548" s="23" t="s">
        <v>38</v>
      </c>
      <c r="B548" s="24">
        <v>43368</v>
      </c>
      <c r="C548" s="24">
        <v>45195</v>
      </c>
      <c r="D548" s="25">
        <v>0.12237104416259108</v>
      </c>
      <c r="E548" s="32">
        <v>4</v>
      </c>
    </row>
    <row r="549" spans="1:5" x14ac:dyDescent="0.25">
      <c r="A549" s="23" t="s">
        <v>39</v>
      </c>
      <c r="B549" s="24">
        <v>43340</v>
      </c>
      <c r="C549" s="24">
        <v>45167</v>
      </c>
      <c r="D549" s="25">
        <v>0.12239633391896317</v>
      </c>
      <c r="E549" s="32">
        <v>4</v>
      </c>
    </row>
    <row r="550" spans="1:5" x14ac:dyDescent="0.25">
      <c r="A550" s="23" t="s">
        <v>40</v>
      </c>
      <c r="B550" s="24">
        <v>43305</v>
      </c>
      <c r="C550" s="24">
        <v>45132</v>
      </c>
      <c r="D550" s="25">
        <v>0.1224062506989937</v>
      </c>
      <c r="E550" s="32">
        <v>4</v>
      </c>
    </row>
    <row r="552" spans="1:5" x14ac:dyDescent="0.25">
      <c r="A552" s="102" t="s">
        <v>226</v>
      </c>
      <c r="B552" s="103"/>
      <c r="C552" s="103"/>
      <c r="D552" s="103"/>
      <c r="E552" s="103"/>
    </row>
    <row r="553" spans="1:5" ht="15" customHeight="1" x14ac:dyDescent="0.25">
      <c r="A553" s="1" t="s">
        <v>2</v>
      </c>
      <c r="B553" s="2"/>
      <c r="C553" s="107" t="s">
        <v>3</v>
      </c>
      <c r="D553" s="107" t="s">
        <v>4</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125" t="s">
        <v>7</v>
      </c>
      <c r="B556" s="9" t="s">
        <v>8</v>
      </c>
      <c r="C556" s="10"/>
      <c r="D556" s="11"/>
      <c r="E556" s="11"/>
    </row>
    <row r="557" spans="1:5" x14ac:dyDescent="0.25">
      <c r="A557" s="126"/>
      <c r="B557" s="13" t="s">
        <v>9</v>
      </c>
      <c r="C557" s="14"/>
      <c r="D557" s="15"/>
      <c r="E557" s="15"/>
    </row>
    <row r="558" spans="1:5" x14ac:dyDescent="0.25">
      <c r="A558" s="125" t="s">
        <v>10</v>
      </c>
      <c r="B558" s="16" t="s">
        <v>11</v>
      </c>
      <c r="C558" s="17" t="s">
        <v>53</v>
      </c>
      <c r="D558" s="18" t="s">
        <v>592</v>
      </c>
      <c r="E558" s="17" t="s">
        <v>14</v>
      </c>
    </row>
    <row r="559" spans="1:5" x14ac:dyDescent="0.25">
      <c r="A559" s="126"/>
      <c r="B559" s="20" t="s">
        <v>15</v>
      </c>
      <c r="C559" s="21">
        <v>-0.67708081388327324</v>
      </c>
      <c r="D559" s="21">
        <v>-0.27728307754934234</v>
      </c>
      <c r="E559" s="22"/>
    </row>
    <row r="560" spans="1:5" x14ac:dyDescent="0.25">
      <c r="A560" s="125" t="s">
        <v>16</v>
      </c>
      <c r="B560" s="16" t="s">
        <v>11</v>
      </c>
      <c r="C560" s="17" t="s">
        <v>220</v>
      </c>
      <c r="D560" s="17" t="s">
        <v>221</v>
      </c>
      <c r="E560" s="17" t="s">
        <v>14</v>
      </c>
    </row>
    <row r="561" spans="1:5" x14ac:dyDescent="0.25">
      <c r="A561" s="126"/>
      <c r="B561" s="20" t="s">
        <v>15</v>
      </c>
      <c r="C561" s="21">
        <v>-0.23958107328332368</v>
      </c>
      <c r="D561" s="21">
        <v>-8.0824743882405459E-2</v>
      </c>
      <c r="E561" s="22"/>
    </row>
    <row r="562" spans="1:5" x14ac:dyDescent="0.25">
      <c r="A562" s="125" t="s">
        <v>19</v>
      </c>
      <c r="B562" s="16" t="s">
        <v>11</v>
      </c>
      <c r="C562" s="17" t="s">
        <v>56</v>
      </c>
      <c r="D562" s="17" t="s">
        <v>46</v>
      </c>
      <c r="E562" s="17" t="s">
        <v>14</v>
      </c>
    </row>
    <row r="563" spans="1:5" x14ac:dyDescent="0.25">
      <c r="A563" s="126"/>
      <c r="B563" s="20" t="s">
        <v>15</v>
      </c>
      <c r="C563" s="21">
        <v>-5.59393348407764E-2</v>
      </c>
      <c r="D563" s="21">
        <v>-1.1670431437685869E-3</v>
      </c>
      <c r="E563" s="22"/>
    </row>
    <row r="564" spans="1:5" x14ac:dyDescent="0.25">
      <c r="A564" s="125" t="s">
        <v>22</v>
      </c>
      <c r="B564" s="16" t="s">
        <v>11</v>
      </c>
      <c r="C564" s="17" t="s">
        <v>224</v>
      </c>
      <c r="D564" s="17" t="s">
        <v>384</v>
      </c>
      <c r="E564" s="17" t="s">
        <v>14</v>
      </c>
    </row>
    <row r="565" spans="1:5" x14ac:dyDescent="0.25">
      <c r="A565" s="126"/>
      <c r="B565" s="20" t="s">
        <v>15</v>
      </c>
      <c r="C565" s="21">
        <v>0.23331363872982802</v>
      </c>
      <c r="D565" s="21">
        <v>7.3007586560153381E-2</v>
      </c>
      <c r="E565" s="22"/>
    </row>
    <row r="566" spans="1:5" ht="36" customHeight="1" x14ac:dyDescent="0.25">
      <c r="A566" s="90" t="s">
        <v>25</v>
      </c>
      <c r="B566" s="90"/>
      <c r="C566" s="90"/>
      <c r="D566" s="90"/>
      <c r="E566" s="90"/>
    </row>
    <row r="567" spans="1:5" x14ac:dyDescent="0.25">
      <c r="A567" s="5" t="s">
        <v>26</v>
      </c>
    </row>
    <row r="568" spans="1:5" x14ac:dyDescent="0.25">
      <c r="A568" s="5" t="s">
        <v>49</v>
      </c>
    </row>
    <row r="569" spans="1:5" x14ac:dyDescent="0.25">
      <c r="A569" s="5" t="s">
        <v>338</v>
      </c>
    </row>
    <row r="570" spans="1:5" x14ac:dyDescent="0.25">
      <c r="A570" s="5" t="s">
        <v>333</v>
      </c>
    </row>
    <row r="571" spans="1:5" ht="24" customHeight="1" x14ac:dyDescent="0.25">
      <c r="A571" s="113" t="s">
        <v>30</v>
      </c>
      <c r="B571" s="113"/>
      <c r="C571" s="113"/>
      <c r="D571" s="113"/>
      <c r="E571" s="113"/>
    </row>
    <row r="572" spans="1:5" ht="15" customHeight="1" x14ac:dyDescent="0.25">
      <c r="A572" s="91" t="s">
        <v>31</v>
      </c>
      <c r="B572" s="92"/>
      <c r="C572" s="92"/>
      <c r="D572" s="92"/>
      <c r="E572" s="93"/>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24">
        <v>43431</v>
      </c>
      <c r="C575" s="24">
        <v>45258</v>
      </c>
      <c r="D575" s="25">
        <v>0.10067591274345328</v>
      </c>
      <c r="E575" s="32">
        <v>3</v>
      </c>
    </row>
    <row r="576" spans="1:5" x14ac:dyDescent="0.25">
      <c r="A576" s="31" t="s">
        <v>37</v>
      </c>
      <c r="B576" s="24">
        <v>43403</v>
      </c>
      <c r="C576" s="24">
        <v>45230</v>
      </c>
      <c r="D576" s="25">
        <v>0.10094085699244322</v>
      </c>
      <c r="E576" s="32">
        <v>3</v>
      </c>
    </row>
    <row r="577" spans="1:5" x14ac:dyDescent="0.25">
      <c r="A577" s="23" t="s">
        <v>38</v>
      </c>
      <c r="B577" s="24">
        <v>43368</v>
      </c>
      <c r="C577" s="24">
        <v>45195</v>
      </c>
      <c r="D577" s="25">
        <v>0.10107431627027054</v>
      </c>
      <c r="E577" s="32">
        <v>3</v>
      </c>
    </row>
    <row r="578" spans="1:5" x14ac:dyDescent="0.25">
      <c r="A578" s="23" t="s">
        <v>39</v>
      </c>
      <c r="B578" s="24">
        <v>43340</v>
      </c>
      <c r="C578" s="24">
        <v>45167</v>
      </c>
      <c r="D578" s="25">
        <v>0.10121809774028885</v>
      </c>
      <c r="E578" s="32">
        <v>3</v>
      </c>
    </row>
    <row r="579" spans="1:5" x14ac:dyDescent="0.25">
      <c r="A579" s="23" t="s">
        <v>40</v>
      </c>
      <c r="B579" s="24">
        <v>43305</v>
      </c>
      <c r="C579" s="24">
        <v>45132</v>
      </c>
      <c r="D579" s="25">
        <v>0.10132423463217109</v>
      </c>
      <c r="E579" s="32">
        <v>3</v>
      </c>
    </row>
  </sheetData>
  <mergeCells count="252">
    <mergeCell ref="A1:E1"/>
    <mergeCell ref="C2:C4"/>
    <mergeCell ref="D2:D4"/>
    <mergeCell ref="E2:E4"/>
    <mergeCell ref="A22:E22"/>
    <mergeCell ref="A7:A8"/>
    <mergeCell ref="A9:A10"/>
    <mergeCell ref="A11:A12"/>
    <mergeCell ref="A13:A14"/>
    <mergeCell ref="A5:A6"/>
    <mergeCell ref="A15:E15"/>
    <mergeCell ref="A20:E20"/>
    <mergeCell ref="A21:E21"/>
    <mergeCell ref="A30:E30"/>
    <mergeCell ref="C31:C33"/>
    <mergeCell ref="D31:D33"/>
    <mergeCell ref="E31:E33"/>
    <mergeCell ref="A51:E51"/>
    <mergeCell ref="A38:A39"/>
    <mergeCell ref="A40:A41"/>
    <mergeCell ref="A42:A43"/>
    <mergeCell ref="A44:E44"/>
    <mergeCell ref="A34:A35"/>
    <mergeCell ref="A36:A37"/>
    <mergeCell ref="A50:E50"/>
    <mergeCell ref="A131:E131"/>
    <mergeCell ref="A137:E137"/>
    <mergeCell ref="A88:E88"/>
    <mergeCell ref="C89:C91"/>
    <mergeCell ref="D89:D91"/>
    <mergeCell ref="E89:E91"/>
    <mergeCell ref="A109:E109"/>
    <mergeCell ref="A100:A101"/>
    <mergeCell ref="A98:A99"/>
    <mergeCell ref="A96:A97"/>
    <mergeCell ref="A94:A95"/>
    <mergeCell ref="A92:A93"/>
    <mergeCell ref="A129:A130"/>
    <mergeCell ref="A127:A128"/>
    <mergeCell ref="A125:A126"/>
    <mergeCell ref="A123:A124"/>
    <mergeCell ref="A121:A122"/>
    <mergeCell ref="D350:D352"/>
    <mergeCell ref="E350:E352"/>
    <mergeCell ref="A252:E252"/>
    <mergeCell ref="A204:E204"/>
    <mergeCell ref="C205:C207"/>
    <mergeCell ref="D205:D207"/>
    <mergeCell ref="E205:E207"/>
    <mergeCell ref="A225:E225"/>
    <mergeCell ref="A218:E218"/>
    <mergeCell ref="A224:E224"/>
    <mergeCell ref="A216:A217"/>
    <mergeCell ref="A214:A215"/>
    <mergeCell ref="A210:A211"/>
    <mergeCell ref="A208:A209"/>
    <mergeCell ref="A245:A246"/>
    <mergeCell ref="A243:A244"/>
    <mergeCell ref="A241:A242"/>
    <mergeCell ref="A239:A240"/>
    <mergeCell ref="A237:A238"/>
    <mergeCell ref="A233:E233"/>
    <mergeCell ref="C234:C236"/>
    <mergeCell ref="D234:D236"/>
    <mergeCell ref="E234:E236"/>
    <mergeCell ref="A270:A271"/>
    <mergeCell ref="A465:E465"/>
    <mergeCell ref="C466:C468"/>
    <mergeCell ref="D466:D468"/>
    <mergeCell ref="E466:E468"/>
    <mergeCell ref="A368:E368"/>
    <mergeCell ref="A369:E369"/>
    <mergeCell ref="A320:E320"/>
    <mergeCell ref="C321:C323"/>
    <mergeCell ref="D321:D323"/>
    <mergeCell ref="E321:E323"/>
    <mergeCell ref="A341:E341"/>
    <mergeCell ref="A334:E334"/>
    <mergeCell ref="A339:E339"/>
    <mergeCell ref="A340:E340"/>
    <mergeCell ref="A332:A333"/>
    <mergeCell ref="A326:A327"/>
    <mergeCell ref="A324:A325"/>
    <mergeCell ref="A361:A362"/>
    <mergeCell ref="A359:A360"/>
    <mergeCell ref="A357:A358"/>
    <mergeCell ref="A355:A356"/>
    <mergeCell ref="A353:A354"/>
    <mergeCell ref="A349:E349"/>
    <mergeCell ref="C350:C352"/>
    <mergeCell ref="A533:A534"/>
    <mergeCell ref="A531:A532"/>
    <mergeCell ref="A485:E485"/>
    <mergeCell ref="A479:E479"/>
    <mergeCell ref="A484:E484"/>
    <mergeCell ref="A508:E508"/>
    <mergeCell ref="A513:E513"/>
    <mergeCell ref="A506:A507"/>
    <mergeCell ref="A504:A505"/>
    <mergeCell ref="A502:A503"/>
    <mergeCell ref="A500:A501"/>
    <mergeCell ref="A498:A499"/>
    <mergeCell ref="A486:E486"/>
    <mergeCell ref="A494:E494"/>
    <mergeCell ref="C495:C497"/>
    <mergeCell ref="D495:D497"/>
    <mergeCell ref="E495:E497"/>
    <mergeCell ref="A515:E515"/>
    <mergeCell ref="A514:E514"/>
    <mergeCell ref="A573:E573"/>
    <mergeCell ref="A566:E566"/>
    <mergeCell ref="A571:E571"/>
    <mergeCell ref="A572:E572"/>
    <mergeCell ref="A564:A565"/>
    <mergeCell ref="A523:E523"/>
    <mergeCell ref="C524:C526"/>
    <mergeCell ref="D524:D526"/>
    <mergeCell ref="E524:E526"/>
    <mergeCell ref="A544:E544"/>
    <mergeCell ref="A537:E537"/>
    <mergeCell ref="A542:E542"/>
    <mergeCell ref="A543:E543"/>
    <mergeCell ref="A552:E552"/>
    <mergeCell ref="C553:C555"/>
    <mergeCell ref="D553:D555"/>
    <mergeCell ref="E553:E555"/>
    <mergeCell ref="A529:A530"/>
    <mergeCell ref="A527:A528"/>
    <mergeCell ref="A562:A563"/>
    <mergeCell ref="A560:A561"/>
    <mergeCell ref="A558:A559"/>
    <mergeCell ref="A556:A557"/>
    <mergeCell ref="A535:A536"/>
    <mergeCell ref="A59:E59"/>
    <mergeCell ref="C60:C62"/>
    <mergeCell ref="D60:D62"/>
    <mergeCell ref="E60:E62"/>
    <mergeCell ref="A80:E80"/>
    <mergeCell ref="A63:A64"/>
    <mergeCell ref="A146:E146"/>
    <mergeCell ref="C147:C149"/>
    <mergeCell ref="D147:D149"/>
    <mergeCell ref="E147:E149"/>
    <mergeCell ref="A73:E73"/>
    <mergeCell ref="A79:E79"/>
    <mergeCell ref="A102:E102"/>
    <mergeCell ref="A107:E107"/>
    <mergeCell ref="A108:E108"/>
    <mergeCell ref="A71:A72"/>
    <mergeCell ref="A69:A70"/>
    <mergeCell ref="A67:A68"/>
    <mergeCell ref="A65:A66"/>
    <mergeCell ref="A117:E117"/>
    <mergeCell ref="C118:C120"/>
    <mergeCell ref="D118:D120"/>
    <mergeCell ref="E118:E120"/>
    <mergeCell ref="A138:E138"/>
    <mergeCell ref="A167:E167"/>
    <mergeCell ref="A160:E160"/>
    <mergeCell ref="A165:E165"/>
    <mergeCell ref="A156:A157"/>
    <mergeCell ref="A154:A155"/>
    <mergeCell ref="A152:A153"/>
    <mergeCell ref="A150:A151"/>
    <mergeCell ref="A196:E196"/>
    <mergeCell ref="A189:E189"/>
    <mergeCell ref="A194:E194"/>
    <mergeCell ref="A195:E195"/>
    <mergeCell ref="A166:E166"/>
    <mergeCell ref="A158:A159"/>
    <mergeCell ref="A266:A267"/>
    <mergeCell ref="A175:E175"/>
    <mergeCell ref="C176:C178"/>
    <mergeCell ref="D176:D178"/>
    <mergeCell ref="E176:E178"/>
    <mergeCell ref="A187:A188"/>
    <mergeCell ref="A185:A186"/>
    <mergeCell ref="A183:A184"/>
    <mergeCell ref="A181:A182"/>
    <mergeCell ref="A179:A180"/>
    <mergeCell ref="A303:A304"/>
    <mergeCell ref="A301:A302"/>
    <mergeCell ref="A299:A300"/>
    <mergeCell ref="A297:A298"/>
    <mergeCell ref="A295:A296"/>
    <mergeCell ref="A212:A213"/>
    <mergeCell ref="A291:E291"/>
    <mergeCell ref="C292:C294"/>
    <mergeCell ref="D292:D294"/>
    <mergeCell ref="E292:E294"/>
    <mergeCell ref="A262:E262"/>
    <mergeCell ref="C263:C265"/>
    <mergeCell ref="D263:D265"/>
    <mergeCell ref="E263:E265"/>
    <mergeCell ref="A283:E283"/>
    <mergeCell ref="A282:E282"/>
    <mergeCell ref="A276:E276"/>
    <mergeCell ref="A281:E281"/>
    <mergeCell ref="A254:E254"/>
    <mergeCell ref="A247:E247"/>
    <mergeCell ref="A253:E253"/>
    <mergeCell ref="A274:A275"/>
    <mergeCell ref="A272:A273"/>
    <mergeCell ref="A268:A269"/>
    <mergeCell ref="A312:E312"/>
    <mergeCell ref="A311:E311"/>
    <mergeCell ref="A305:E305"/>
    <mergeCell ref="A384:A385"/>
    <mergeCell ref="A382:A383"/>
    <mergeCell ref="A419:A420"/>
    <mergeCell ref="A417:A418"/>
    <mergeCell ref="A415:A416"/>
    <mergeCell ref="A413:A414"/>
    <mergeCell ref="A411:A412"/>
    <mergeCell ref="A330:A331"/>
    <mergeCell ref="A328:A329"/>
    <mergeCell ref="A407:E407"/>
    <mergeCell ref="C408:C410"/>
    <mergeCell ref="D408:D410"/>
    <mergeCell ref="E408:E410"/>
    <mergeCell ref="A378:E378"/>
    <mergeCell ref="C379:C381"/>
    <mergeCell ref="D379:D381"/>
    <mergeCell ref="E379:E381"/>
    <mergeCell ref="A399:E399"/>
    <mergeCell ref="A392:E392"/>
    <mergeCell ref="A398:E398"/>
    <mergeCell ref="A390:A391"/>
    <mergeCell ref="A388:A389"/>
    <mergeCell ref="A370:E370"/>
    <mergeCell ref="A363:E363"/>
    <mergeCell ref="A444:A445"/>
    <mergeCell ref="A442:A443"/>
    <mergeCell ref="A440:A441"/>
    <mergeCell ref="A477:A478"/>
    <mergeCell ref="A475:A476"/>
    <mergeCell ref="A473:A474"/>
    <mergeCell ref="A471:A472"/>
    <mergeCell ref="A469:A470"/>
    <mergeCell ref="A386:A387"/>
    <mergeCell ref="A428:E428"/>
    <mergeCell ref="A421:E421"/>
    <mergeCell ref="A427:E427"/>
    <mergeCell ref="A436:E436"/>
    <mergeCell ref="C437:C439"/>
    <mergeCell ref="D437:D439"/>
    <mergeCell ref="E437:E439"/>
    <mergeCell ref="A457:E457"/>
    <mergeCell ref="A450:E450"/>
    <mergeCell ref="A456:E456"/>
    <mergeCell ref="A448:A449"/>
    <mergeCell ref="A446:A447"/>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0B4A2-184A-4B70-9698-1C519A381582}">
  <dimension ref="A1:E579"/>
  <sheetViews>
    <sheetView topLeftCell="A571" workbookViewId="0">
      <selection activeCell="A552" sqref="A552:E552"/>
    </sheetView>
  </sheetViews>
  <sheetFormatPr baseColWidth="10" defaultRowHeight="15" x14ac:dyDescent="0.25"/>
  <cols>
    <col min="2" max="2" width="49.85546875" customWidth="1"/>
  </cols>
  <sheetData>
    <row r="1" spans="1:5" x14ac:dyDescent="0.25">
      <c r="A1" s="102" t="s">
        <v>61</v>
      </c>
      <c r="B1" s="103"/>
      <c r="C1" s="103"/>
      <c r="D1" s="103"/>
      <c r="E1" s="103"/>
    </row>
    <row r="2" spans="1:5" x14ac:dyDescent="0.25">
      <c r="A2" s="1" t="s">
        <v>2</v>
      </c>
      <c r="B2" s="2"/>
      <c r="C2" s="107" t="s">
        <v>3</v>
      </c>
      <c r="D2" s="107" t="s">
        <v>4</v>
      </c>
      <c r="E2" s="107"/>
    </row>
    <row r="3" spans="1:5" x14ac:dyDescent="0.25">
      <c r="A3" s="3" t="s">
        <v>5</v>
      </c>
      <c r="B3" s="4"/>
      <c r="C3" s="108"/>
      <c r="D3" s="108"/>
      <c r="E3" s="108"/>
    </row>
    <row r="4" spans="1:5" x14ac:dyDescent="0.25">
      <c r="A4" s="6" t="s">
        <v>6</v>
      </c>
      <c r="B4" s="7"/>
      <c r="C4" s="109"/>
      <c r="D4" s="109"/>
      <c r="E4" s="109"/>
    </row>
    <row r="5" spans="1:5" x14ac:dyDescent="0.25">
      <c r="A5" s="8" t="s">
        <v>7</v>
      </c>
      <c r="B5" s="9" t="s">
        <v>8</v>
      </c>
      <c r="C5" s="10"/>
      <c r="D5" s="11"/>
      <c r="E5" s="11"/>
    </row>
    <row r="6" spans="1:5" x14ac:dyDescent="0.25">
      <c r="A6" s="12"/>
      <c r="B6" s="13" t="s">
        <v>9</v>
      </c>
      <c r="C6" s="14"/>
      <c r="D6" s="15"/>
      <c r="E6" s="15"/>
    </row>
    <row r="7" spans="1:5" x14ac:dyDescent="0.25">
      <c r="A7" s="125" t="s">
        <v>10</v>
      </c>
      <c r="B7" s="16" t="s">
        <v>11</v>
      </c>
      <c r="C7" s="17" t="s">
        <v>593</v>
      </c>
      <c r="D7" s="18" t="s">
        <v>594</v>
      </c>
      <c r="E7" s="17" t="s">
        <v>14</v>
      </c>
    </row>
    <row r="8" spans="1:5" x14ac:dyDescent="0.25">
      <c r="A8" s="126"/>
      <c r="B8" s="20" t="s">
        <v>15</v>
      </c>
      <c r="C8" s="21">
        <v>-0.48758167054488599</v>
      </c>
      <c r="D8" s="21">
        <v>-0.1814848272758679</v>
      </c>
      <c r="E8" s="22"/>
    </row>
    <row r="9" spans="1:5" x14ac:dyDescent="0.25">
      <c r="A9" s="125" t="s">
        <v>16</v>
      </c>
      <c r="B9" s="16" t="s">
        <v>11</v>
      </c>
      <c r="C9" s="17" t="s">
        <v>17</v>
      </c>
      <c r="D9" s="17" t="s">
        <v>227</v>
      </c>
      <c r="E9" s="17" t="s">
        <v>14</v>
      </c>
    </row>
    <row r="10" spans="1:5" x14ac:dyDescent="0.25">
      <c r="A10" s="126"/>
      <c r="B10" s="20" t="s">
        <v>15</v>
      </c>
      <c r="C10" s="21">
        <v>-0.17081007141479332</v>
      </c>
      <c r="D10" s="21">
        <v>-4.6291311522888012E-2</v>
      </c>
      <c r="E10" s="22"/>
    </row>
    <row r="11" spans="1:5" x14ac:dyDescent="0.25">
      <c r="A11" s="125" t="s">
        <v>19</v>
      </c>
      <c r="B11" s="16" t="s">
        <v>11</v>
      </c>
      <c r="C11" s="17" t="s">
        <v>68</v>
      </c>
      <c r="D11" s="17" t="s">
        <v>251</v>
      </c>
      <c r="E11" s="17" t="s">
        <v>14</v>
      </c>
    </row>
    <row r="12" spans="1:5" x14ac:dyDescent="0.25">
      <c r="A12" s="126"/>
      <c r="B12" s="20" t="s">
        <v>15</v>
      </c>
      <c r="C12" s="21">
        <v>-5.1855382703874575E-2</v>
      </c>
      <c r="D12" s="21">
        <v>2.6115016391399237E-3</v>
      </c>
      <c r="E12" s="22"/>
    </row>
    <row r="13" spans="1:5" x14ac:dyDescent="0.25">
      <c r="A13" s="125" t="s">
        <v>22</v>
      </c>
      <c r="B13" s="16" t="s">
        <v>11</v>
      </c>
      <c r="C13" s="17" t="s">
        <v>23</v>
      </c>
      <c r="D13" s="17" t="s">
        <v>24</v>
      </c>
      <c r="E13" s="17" t="s">
        <v>14</v>
      </c>
    </row>
    <row r="14" spans="1:5" x14ac:dyDescent="0.25">
      <c r="A14" s="126"/>
      <c r="B14" s="20" t="s">
        <v>15</v>
      </c>
      <c r="C14" s="21">
        <v>0.11098701768095109</v>
      </c>
      <c r="D14" s="21">
        <v>3.3841123997990996E-2</v>
      </c>
      <c r="E14" s="22"/>
    </row>
    <row r="15" spans="1:5" ht="38.25" customHeight="1" x14ac:dyDescent="0.25">
      <c r="A15" s="90" t="s">
        <v>25</v>
      </c>
      <c r="B15" s="90"/>
      <c r="C15" s="90"/>
      <c r="D15" s="90"/>
      <c r="E15" s="90"/>
    </row>
    <row r="16" spans="1:5" x14ac:dyDescent="0.25">
      <c r="A16" s="5" t="s">
        <v>26</v>
      </c>
    </row>
    <row r="17" spans="1:5" x14ac:dyDescent="0.25">
      <c r="A17" s="5" t="s">
        <v>49</v>
      </c>
    </row>
    <row r="18" spans="1:5" x14ac:dyDescent="0.25">
      <c r="A18" s="5" t="s">
        <v>267</v>
      </c>
    </row>
    <row r="19" spans="1:5" x14ac:dyDescent="0.25">
      <c r="A19" s="5" t="s">
        <v>29</v>
      </c>
    </row>
    <row r="20" spans="1:5" x14ac:dyDescent="0.25">
      <c r="A20" s="113" t="s">
        <v>30</v>
      </c>
      <c r="B20" s="113"/>
      <c r="C20" s="113"/>
      <c r="D20" s="113"/>
      <c r="E20" s="113"/>
    </row>
    <row r="21" spans="1:5" ht="15" customHeight="1" x14ac:dyDescent="0.25">
      <c r="A21" s="91" t="s">
        <v>31</v>
      </c>
      <c r="B21" s="92"/>
      <c r="C21" s="92"/>
      <c r="D21" s="92"/>
      <c r="E21" s="93"/>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24">
        <v>43823</v>
      </c>
      <c r="C24" s="24">
        <v>45287</v>
      </c>
      <c r="D24" s="25">
        <v>7.4697802102793601E-2</v>
      </c>
      <c r="E24" s="32">
        <v>3</v>
      </c>
    </row>
    <row r="25" spans="1:5" x14ac:dyDescent="0.25">
      <c r="A25" s="31" t="s">
        <v>37</v>
      </c>
      <c r="B25" s="24">
        <v>43795</v>
      </c>
      <c r="C25" s="24">
        <v>45258</v>
      </c>
      <c r="D25" s="25">
        <v>7.4734885137407531E-2</v>
      </c>
      <c r="E25" s="32">
        <v>3</v>
      </c>
    </row>
    <row r="26" spans="1:5" x14ac:dyDescent="0.25">
      <c r="A26" s="23" t="s">
        <v>38</v>
      </c>
      <c r="B26" s="24">
        <v>43767</v>
      </c>
      <c r="C26" s="24">
        <v>45230</v>
      </c>
      <c r="D26" s="25">
        <v>7.4637173533426984E-2</v>
      </c>
      <c r="E26" s="32">
        <v>3</v>
      </c>
    </row>
    <row r="27" spans="1:5" x14ac:dyDescent="0.25">
      <c r="A27" s="23" t="s">
        <v>39</v>
      </c>
      <c r="B27" s="24">
        <v>43732</v>
      </c>
      <c r="C27" s="24">
        <v>45195</v>
      </c>
      <c r="D27" s="25">
        <v>7.5046056234134878E-2</v>
      </c>
      <c r="E27" s="32">
        <v>3</v>
      </c>
    </row>
    <row r="28" spans="1:5" x14ac:dyDescent="0.25">
      <c r="A28" s="23" t="s">
        <v>40</v>
      </c>
      <c r="B28" s="24">
        <v>43704</v>
      </c>
      <c r="C28" s="24">
        <v>45167</v>
      </c>
      <c r="D28" s="25">
        <v>7.5097907716029533E-2</v>
      </c>
      <c r="E28" s="32">
        <v>3</v>
      </c>
    </row>
    <row r="30" spans="1:5" x14ac:dyDescent="0.25">
      <c r="A30" s="102" t="s">
        <v>62</v>
      </c>
      <c r="B30" s="103"/>
      <c r="C30" s="103"/>
      <c r="D30" s="103"/>
      <c r="E30" s="103"/>
    </row>
    <row r="31" spans="1:5" x14ac:dyDescent="0.25">
      <c r="A31" s="1" t="s">
        <v>2</v>
      </c>
      <c r="B31" s="2"/>
      <c r="C31" s="107" t="s">
        <v>3</v>
      </c>
      <c r="D31" s="107" t="s">
        <v>4</v>
      </c>
      <c r="E31" s="107"/>
    </row>
    <row r="32" spans="1:5" x14ac:dyDescent="0.25">
      <c r="A32" s="3" t="s">
        <v>5</v>
      </c>
      <c r="B32" s="4"/>
      <c r="C32" s="108"/>
      <c r="D32" s="108"/>
      <c r="E32" s="108"/>
    </row>
    <row r="33" spans="1:5" x14ac:dyDescent="0.25">
      <c r="A33" s="6" t="s">
        <v>6</v>
      </c>
      <c r="B33" s="7"/>
      <c r="C33" s="109"/>
      <c r="D33" s="109"/>
      <c r="E33" s="109"/>
    </row>
    <row r="34" spans="1:5" x14ac:dyDescent="0.25">
      <c r="A34" s="8" t="s">
        <v>7</v>
      </c>
      <c r="B34" s="9" t="s">
        <v>8</v>
      </c>
      <c r="C34" s="10"/>
      <c r="D34" s="11"/>
      <c r="E34" s="11"/>
    </row>
    <row r="35" spans="1:5" x14ac:dyDescent="0.25">
      <c r="A35" s="12"/>
      <c r="B35" s="13" t="s">
        <v>9</v>
      </c>
      <c r="C35" s="14"/>
      <c r="D35" s="15"/>
      <c r="E35" s="15"/>
    </row>
    <row r="36" spans="1:5" x14ac:dyDescent="0.25">
      <c r="A36" s="125" t="s">
        <v>10</v>
      </c>
      <c r="B36" s="16" t="s">
        <v>11</v>
      </c>
      <c r="C36" s="17" t="s">
        <v>595</v>
      </c>
      <c r="D36" s="18" t="s">
        <v>408</v>
      </c>
      <c r="E36" s="17" t="s">
        <v>14</v>
      </c>
    </row>
    <row r="37" spans="1:5" x14ac:dyDescent="0.25">
      <c r="A37" s="126"/>
      <c r="B37" s="20" t="s">
        <v>15</v>
      </c>
      <c r="C37" s="21">
        <v>-0.71211559631128729</v>
      </c>
      <c r="D37" s="21">
        <v>-0.30451292590652679</v>
      </c>
      <c r="E37" s="22"/>
    </row>
    <row r="38" spans="1:5" x14ac:dyDescent="0.25">
      <c r="A38" s="125" t="s">
        <v>16</v>
      </c>
      <c r="B38" s="16" t="s">
        <v>11</v>
      </c>
      <c r="C38" s="17" t="s">
        <v>43</v>
      </c>
      <c r="D38" s="17" t="s">
        <v>44</v>
      </c>
      <c r="E38" s="17" t="s">
        <v>14</v>
      </c>
    </row>
    <row r="39" spans="1:5" x14ac:dyDescent="0.25">
      <c r="A39" s="126"/>
      <c r="B39" s="20" t="s">
        <v>15</v>
      </c>
      <c r="C39" s="21">
        <v>-0.2368179688415134</v>
      </c>
      <c r="D39" s="21">
        <v>-0.10035389916003834</v>
      </c>
      <c r="E39" s="22"/>
    </row>
    <row r="40" spans="1:5" x14ac:dyDescent="0.25">
      <c r="A40" s="125" t="s">
        <v>19</v>
      </c>
      <c r="B40" s="16" t="s">
        <v>11</v>
      </c>
      <c r="C40" s="17" t="s">
        <v>415</v>
      </c>
      <c r="D40" s="17" t="s">
        <v>332</v>
      </c>
      <c r="E40" s="17" t="s">
        <v>14</v>
      </c>
    </row>
    <row r="41" spans="1:5" x14ac:dyDescent="0.25">
      <c r="A41" s="126"/>
      <c r="B41" s="20" t="s">
        <v>15</v>
      </c>
      <c r="C41" s="21">
        <v>-4.9309110445060478E-2</v>
      </c>
      <c r="D41" s="21">
        <v>-4.0056087495966564E-3</v>
      </c>
      <c r="E41" s="22"/>
    </row>
    <row r="42" spans="1:5" ht="15" customHeight="1" x14ac:dyDescent="0.25">
      <c r="A42" s="125" t="s">
        <v>22</v>
      </c>
      <c r="B42" s="16" t="s">
        <v>11</v>
      </c>
      <c r="C42" s="17" t="s">
        <v>47</v>
      </c>
      <c r="D42" s="17" t="s">
        <v>386</v>
      </c>
      <c r="E42" s="17" t="s">
        <v>14</v>
      </c>
    </row>
    <row r="43" spans="1:5" x14ac:dyDescent="0.25">
      <c r="A43" s="126"/>
      <c r="B43" s="20" t="s">
        <v>15</v>
      </c>
      <c r="C43" s="21">
        <v>0.24686012108449584</v>
      </c>
      <c r="D43" s="21">
        <v>7.8413893966054804E-2</v>
      </c>
      <c r="E43" s="22"/>
    </row>
    <row r="44" spans="1:5" ht="38.25" customHeight="1" x14ac:dyDescent="0.25">
      <c r="A44" s="90" t="s">
        <v>25</v>
      </c>
      <c r="B44" s="90"/>
      <c r="C44" s="90"/>
      <c r="D44" s="90"/>
      <c r="E44" s="90"/>
    </row>
    <row r="45" spans="1:5" x14ac:dyDescent="0.25">
      <c r="A45" s="5" t="s">
        <v>26</v>
      </c>
    </row>
    <row r="46" spans="1:5" x14ac:dyDescent="0.25">
      <c r="A46" s="5" t="s">
        <v>49</v>
      </c>
    </row>
    <row r="47" spans="1:5" x14ac:dyDescent="0.25">
      <c r="A47" s="5" t="s">
        <v>233</v>
      </c>
    </row>
    <row r="48" spans="1:5" x14ac:dyDescent="0.25">
      <c r="A48" s="5" t="s">
        <v>333</v>
      </c>
    </row>
    <row r="49" spans="1:5" x14ac:dyDescent="0.25">
      <c r="A49" s="5" t="s">
        <v>51</v>
      </c>
    </row>
    <row r="50" spans="1:5" ht="15" customHeight="1" x14ac:dyDescent="0.25">
      <c r="A50" s="91" t="s">
        <v>31</v>
      </c>
      <c r="B50" s="92"/>
      <c r="C50" s="92"/>
      <c r="D50" s="92"/>
      <c r="E50" s="93"/>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24">
        <v>43461</v>
      </c>
      <c r="C53" s="24">
        <v>45287</v>
      </c>
      <c r="D53" s="25">
        <v>0.1141598239252533</v>
      </c>
      <c r="E53" s="32">
        <v>3</v>
      </c>
    </row>
    <row r="54" spans="1:5" x14ac:dyDescent="0.25">
      <c r="A54" s="31" t="s">
        <v>37</v>
      </c>
      <c r="B54" s="24">
        <v>43431</v>
      </c>
      <c r="C54" s="24">
        <v>45258</v>
      </c>
      <c r="D54" s="25">
        <v>0.11555836480623825</v>
      </c>
      <c r="E54" s="32">
        <v>3</v>
      </c>
    </row>
    <row r="55" spans="1:5" x14ac:dyDescent="0.25">
      <c r="A55" s="23" t="s">
        <v>38</v>
      </c>
      <c r="B55" s="24">
        <v>43403</v>
      </c>
      <c r="C55" s="24">
        <v>45230</v>
      </c>
      <c r="D55" s="25">
        <v>0.11664302471191799</v>
      </c>
      <c r="E55" s="32">
        <v>3</v>
      </c>
    </row>
    <row r="56" spans="1:5" x14ac:dyDescent="0.25">
      <c r="A56" s="23" t="s">
        <v>39</v>
      </c>
      <c r="B56" s="24">
        <v>43368</v>
      </c>
      <c r="C56" s="24">
        <v>45195</v>
      </c>
      <c r="D56" s="25">
        <v>0.11734905405888625</v>
      </c>
      <c r="E56" s="32">
        <v>3</v>
      </c>
    </row>
    <row r="57" spans="1:5" x14ac:dyDescent="0.25">
      <c r="A57" s="23" t="s">
        <v>40</v>
      </c>
      <c r="B57" s="24">
        <v>43340</v>
      </c>
      <c r="C57" s="24">
        <v>45167</v>
      </c>
      <c r="D57" s="25">
        <v>0.11750765708116896</v>
      </c>
      <c r="E57" s="32">
        <v>3</v>
      </c>
    </row>
    <row r="59" spans="1:5" x14ac:dyDescent="0.25">
      <c r="A59" s="102" t="s">
        <v>63</v>
      </c>
      <c r="B59" s="103"/>
      <c r="C59" s="103"/>
      <c r="D59" s="103"/>
      <c r="E59" s="103"/>
    </row>
    <row r="60" spans="1:5" x14ac:dyDescent="0.25">
      <c r="A60" s="1" t="s">
        <v>2</v>
      </c>
      <c r="B60" s="2"/>
      <c r="C60" s="107" t="s">
        <v>3</v>
      </c>
      <c r="D60" s="107" t="s">
        <v>4</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8</v>
      </c>
      <c r="C63" s="10"/>
      <c r="D63" s="11"/>
      <c r="E63" s="11"/>
    </row>
    <row r="64" spans="1:5" x14ac:dyDescent="0.25">
      <c r="A64" s="12"/>
      <c r="B64" s="13" t="s">
        <v>9</v>
      </c>
      <c r="C64" s="14"/>
      <c r="D64" s="15"/>
      <c r="E64" s="15"/>
    </row>
    <row r="65" spans="1:5" x14ac:dyDescent="0.25">
      <c r="A65" s="125" t="s">
        <v>10</v>
      </c>
      <c r="B65" s="16" t="s">
        <v>11</v>
      </c>
      <c r="C65" s="17" t="s">
        <v>584</v>
      </c>
      <c r="D65" s="18" t="s">
        <v>566</v>
      </c>
      <c r="E65" s="17" t="s">
        <v>14</v>
      </c>
    </row>
    <row r="66" spans="1:5" x14ac:dyDescent="0.25">
      <c r="A66" s="126"/>
      <c r="B66" s="20" t="s">
        <v>15</v>
      </c>
      <c r="C66" s="21">
        <v>-0.73088734643169495</v>
      </c>
      <c r="D66" s="21">
        <v>-0.31463249336299004</v>
      </c>
      <c r="E66" s="22"/>
    </row>
    <row r="67" spans="1:5" x14ac:dyDescent="0.25">
      <c r="A67" s="125" t="s">
        <v>16</v>
      </c>
      <c r="B67" s="16" t="s">
        <v>11</v>
      </c>
      <c r="C67" s="17" t="s">
        <v>54</v>
      </c>
      <c r="D67" s="17" t="s">
        <v>55</v>
      </c>
      <c r="E67" s="17" t="s">
        <v>14</v>
      </c>
    </row>
    <row r="68" spans="1:5" x14ac:dyDescent="0.25">
      <c r="A68" s="126"/>
      <c r="B68" s="20" t="s">
        <v>15</v>
      </c>
      <c r="C68" s="21">
        <v>-0.26436082210035372</v>
      </c>
      <c r="D68" s="21">
        <v>-8.9988529727498157E-2</v>
      </c>
      <c r="E68" s="22"/>
    </row>
    <row r="69" spans="1:5" x14ac:dyDescent="0.25">
      <c r="A69" s="125" t="s">
        <v>19</v>
      </c>
      <c r="B69" s="16" t="s">
        <v>11</v>
      </c>
      <c r="C69" s="17" t="s">
        <v>567</v>
      </c>
      <c r="D69" s="17" t="s">
        <v>439</v>
      </c>
      <c r="E69" s="17" t="s">
        <v>14</v>
      </c>
    </row>
    <row r="70" spans="1:5" x14ac:dyDescent="0.25">
      <c r="A70" s="126"/>
      <c r="B70" s="20" t="s">
        <v>15</v>
      </c>
      <c r="C70" s="21">
        <v>-6.5818480731106188E-2</v>
      </c>
      <c r="D70" s="21">
        <v>4.99769406771855E-3</v>
      </c>
      <c r="E70" s="22"/>
    </row>
    <row r="71" spans="1:5" x14ac:dyDescent="0.25">
      <c r="A71" s="125" t="s">
        <v>22</v>
      </c>
      <c r="B71" s="16" t="s">
        <v>11</v>
      </c>
      <c r="C71" s="17" t="s">
        <v>57</v>
      </c>
      <c r="D71" s="17" t="s">
        <v>335</v>
      </c>
      <c r="E71" s="17" t="s">
        <v>14</v>
      </c>
    </row>
    <row r="72" spans="1:5" x14ac:dyDescent="0.25">
      <c r="A72" s="126"/>
      <c r="B72" s="20" t="s">
        <v>15</v>
      </c>
      <c r="C72" s="21">
        <v>0.20672817384674036</v>
      </c>
      <c r="D72" s="21">
        <v>6.858003677855895E-2</v>
      </c>
      <c r="E72" s="22"/>
    </row>
    <row r="73" spans="1:5" ht="38.25" customHeight="1" x14ac:dyDescent="0.25">
      <c r="A73" s="90" t="s">
        <v>25</v>
      </c>
      <c r="B73" s="90"/>
      <c r="C73" s="90"/>
      <c r="D73" s="90"/>
      <c r="E73" s="90"/>
    </row>
    <row r="74" spans="1:5" x14ac:dyDescent="0.25">
      <c r="A74" s="5" t="s">
        <v>26</v>
      </c>
    </row>
    <row r="75" spans="1:5" x14ac:dyDescent="0.25">
      <c r="A75" s="5" t="s">
        <v>49</v>
      </c>
    </row>
    <row r="76" spans="1:5" x14ac:dyDescent="0.25">
      <c r="A76" s="5" t="s">
        <v>474</v>
      </c>
    </row>
    <row r="77" spans="1:5" x14ac:dyDescent="0.25">
      <c r="A77" s="5" t="s">
        <v>333</v>
      </c>
    </row>
    <row r="78" spans="1:5" x14ac:dyDescent="0.25">
      <c r="A78" s="5" t="s">
        <v>51</v>
      </c>
    </row>
    <row r="79" spans="1:5" ht="15" customHeight="1" x14ac:dyDescent="0.25">
      <c r="A79" s="91" t="s">
        <v>31</v>
      </c>
      <c r="B79" s="92"/>
      <c r="C79" s="92"/>
      <c r="D79" s="92"/>
      <c r="E79" s="93"/>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24">
        <v>43461</v>
      </c>
      <c r="C82" s="24">
        <v>45287</v>
      </c>
      <c r="D82" s="25">
        <v>0.1127000026578555</v>
      </c>
      <c r="E82" s="32">
        <v>3</v>
      </c>
    </row>
    <row r="83" spans="1:5" x14ac:dyDescent="0.25">
      <c r="A83" s="31" t="s">
        <v>37</v>
      </c>
      <c r="B83" s="24">
        <v>43431</v>
      </c>
      <c r="C83" s="24">
        <v>45258</v>
      </c>
      <c r="D83" s="25">
        <v>0.11333376084236027</v>
      </c>
      <c r="E83" s="32">
        <v>3</v>
      </c>
    </row>
    <row r="84" spans="1:5" x14ac:dyDescent="0.25">
      <c r="A84" s="23" t="s">
        <v>38</v>
      </c>
      <c r="B84" s="24">
        <v>43403</v>
      </c>
      <c r="C84" s="24">
        <v>45230</v>
      </c>
      <c r="D84" s="25">
        <v>0.11371147001696909</v>
      </c>
      <c r="E84" s="32">
        <v>3</v>
      </c>
    </row>
    <row r="85" spans="1:5" x14ac:dyDescent="0.25">
      <c r="A85" s="23" t="s">
        <v>39</v>
      </c>
      <c r="B85" s="24">
        <v>43368</v>
      </c>
      <c r="C85" s="24">
        <v>45195</v>
      </c>
      <c r="D85" s="25">
        <v>0.11407849272393653</v>
      </c>
      <c r="E85" s="32">
        <v>3</v>
      </c>
    </row>
    <row r="86" spans="1:5" x14ac:dyDescent="0.25">
      <c r="A86" s="23" t="s">
        <v>40</v>
      </c>
      <c r="B86" s="24">
        <v>43340</v>
      </c>
      <c r="C86" s="24">
        <v>45167</v>
      </c>
      <c r="D86" s="25">
        <v>0.11413537809126126</v>
      </c>
      <c r="E86" s="32">
        <v>3</v>
      </c>
    </row>
    <row r="88" spans="1:5" x14ac:dyDescent="0.25">
      <c r="A88" s="102" t="s">
        <v>73</v>
      </c>
      <c r="B88" s="103"/>
      <c r="C88" s="103"/>
      <c r="D88" s="103"/>
      <c r="E88" s="103"/>
    </row>
    <row r="89" spans="1:5" x14ac:dyDescent="0.25">
      <c r="A89" s="1" t="s">
        <v>2</v>
      </c>
      <c r="B89" s="2"/>
      <c r="C89" s="107" t="s">
        <v>3</v>
      </c>
      <c r="D89" s="107" t="s">
        <v>4</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8</v>
      </c>
      <c r="C92" s="10"/>
      <c r="D92" s="11"/>
      <c r="E92" s="11"/>
    </row>
    <row r="93" spans="1:5" x14ac:dyDescent="0.25">
      <c r="A93" s="12"/>
      <c r="B93" s="13" t="s">
        <v>9</v>
      </c>
      <c r="C93" s="14"/>
      <c r="D93" s="15"/>
      <c r="E93" s="15"/>
    </row>
    <row r="94" spans="1:5" x14ac:dyDescent="0.25">
      <c r="A94" s="125" t="s">
        <v>10</v>
      </c>
      <c r="B94" s="16" t="s">
        <v>11</v>
      </c>
      <c r="C94" s="17" t="s">
        <v>596</v>
      </c>
      <c r="D94" s="18" t="s">
        <v>542</v>
      </c>
      <c r="E94" s="17" t="s">
        <v>14</v>
      </c>
    </row>
    <row r="95" spans="1:5" x14ac:dyDescent="0.25">
      <c r="A95" s="126"/>
      <c r="B95" s="20" t="s">
        <v>15</v>
      </c>
      <c r="C95" s="21">
        <v>-0.71263936132414429</v>
      </c>
      <c r="D95" s="21">
        <v>-0.29956853874595424</v>
      </c>
      <c r="E95" s="22"/>
    </row>
    <row r="96" spans="1:5" x14ac:dyDescent="0.25">
      <c r="A96" s="125" t="s">
        <v>16</v>
      </c>
      <c r="B96" s="16" t="s">
        <v>11</v>
      </c>
      <c r="C96" s="17" t="s">
        <v>66</v>
      </c>
      <c r="D96" s="17" t="s">
        <v>67</v>
      </c>
      <c r="E96" s="17" t="s">
        <v>14</v>
      </c>
    </row>
    <row r="97" spans="1:5" x14ac:dyDescent="0.25">
      <c r="A97" s="126"/>
      <c r="B97" s="20" t="s">
        <v>15</v>
      </c>
      <c r="C97" s="21">
        <v>-0.24374975995272918</v>
      </c>
      <c r="D97" s="21">
        <v>-9.3622915536350937E-2</v>
      </c>
      <c r="E97" s="22"/>
    </row>
    <row r="98" spans="1:5" x14ac:dyDescent="0.25">
      <c r="A98" s="125" t="s">
        <v>19</v>
      </c>
      <c r="B98" s="16" t="s">
        <v>11</v>
      </c>
      <c r="C98" s="17" t="s">
        <v>282</v>
      </c>
      <c r="D98" s="17" t="s">
        <v>468</v>
      </c>
      <c r="E98" s="17" t="s">
        <v>14</v>
      </c>
    </row>
    <row r="99" spans="1:5" x14ac:dyDescent="0.25">
      <c r="A99" s="126"/>
      <c r="B99" s="20" t="s">
        <v>15</v>
      </c>
      <c r="C99" s="21">
        <v>-5.9557662142808665E-2</v>
      </c>
      <c r="D99" s="21">
        <v>-5.3810231506520312E-3</v>
      </c>
      <c r="E99" s="22"/>
    </row>
    <row r="100" spans="1:5" x14ac:dyDescent="0.25">
      <c r="A100" s="125" t="s">
        <v>22</v>
      </c>
      <c r="B100" s="16" t="s">
        <v>11</v>
      </c>
      <c r="C100" s="17" t="s">
        <v>70</v>
      </c>
      <c r="D100" s="17" t="s">
        <v>337</v>
      </c>
      <c r="E100" s="17" t="s">
        <v>14</v>
      </c>
    </row>
    <row r="101" spans="1:5" x14ac:dyDescent="0.25">
      <c r="A101" s="126"/>
      <c r="B101" s="20" t="s">
        <v>15</v>
      </c>
      <c r="C101" s="21">
        <v>0.26924092019120827</v>
      </c>
      <c r="D101" s="21">
        <v>7.8081742296484125E-2</v>
      </c>
      <c r="E101" s="22"/>
    </row>
    <row r="102" spans="1:5" ht="35.25" customHeight="1" x14ac:dyDescent="0.25">
      <c r="A102" s="90" t="s">
        <v>25</v>
      </c>
      <c r="B102" s="90"/>
      <c r="C102" s="90"/>
      <c r="D102" s="90"/>
      <c r="E102" s="90"/>
    </row>
    <row r="103" spans="1:5" x14ac:dyDescent="0.25">
      <c r="A103" s="5" t="s">
        <v>26</v>
      </c>
    </row>
    <row r="104" spans="1:5" x14ac:dyDescent="0.25">
      <c r="A104" s="5" t="s">
        <v>49</v>
      </c>
    </row>
    <row r="105" spans="1:5" x14ac:dyDescent="0.25">
      <c r="A105" s="5" t="s">
        <v>568</v>
      </c>
    </row>
    <row r="106" spans="1:5" x14ac:dyDescent="0.25">
      <c r="A106" s="5" t="s">
        <v>333</v>
      </c>
    </row>
    <row r="107" spans="1:5" ht="24" customHeight="1" x14ac:dyDescent="0.25">
      <c r="A107" s="113" t="s">
        <v>30</v>
      </c>
      <c r="B107" s="113"/>
      <c r="C107" s="113"/>
      <c r="D107" s="113"/>
      <c r="E107" s="113"/>
    </row>
    <row r="108" spans="1:5" ht="15" customHeight="1" x14ac:dyDescent="0.25">
      <c r="A108" s="91" t="s">
        <v>31</v>
      </c>
      <c r="B108" s="92"/>
      <c r="C108" s="92"/>
      <c r="D108" s="92"/>
      <c r="E108" s="93"/>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24">
        <v>43461</v>
      </c>
      <c r="C111" s="24">
        <v>45287</v>
      </c>
      <c r="D111" s="25">
        <v>0.10674291626071614</v>
      </c>
      <c r="E111" s="32">
        <v>3</v>
      </c>
    </row>
    <row r="112" spans="1:5" x14ac:dyDescent="0.25">
      <c r="A112" s="31" t="s">
        <v>37</v>
      </c>
      <c r="B112" s="24">
        <v>43431</v>
      </c>
      <c r="C112" s="24">
        <v>45258</v>
      </c>
      <c r="D112" s="25">
        <v>0.10723719499850012</v>
      </c>
      <c r="E112" s="32">
        <v>3</v>
      </c>
    </row>
    <row r="113" spans="1:5" x14ac:dyDescent="0.25">
      <c r="A113" s="23" t="s">
        <v>38</v>
      </c>
      <c r="B113" s="24">
        <v>43403</v>
      </c>
      <c r="C113" s="24">
        <v>45230</v>
      </c>
      <c r="D113" s="25">
        <v>0.10764258347487933</v>
      </c>
      <c r="E113" s="32">
        <v>3</v>
      </c>
    </row>
    <row r="114" spans="1:5" x14ac:dyDescent="0.25">
      <c r="A114" s="23" t="s">
        <v>39</v>
      </c>
      <c r="B114" s="24">
        <v>43368</v>
      </c>
      <c r="C114" s="24">
        <v>45195</v>
      </c>
      <c r="D114" s="25">
        <v>0.10822089746298685</v>
      </c>
      <c r="E114" s="32">
        <v>3</v>
      </c>
    </row>
    <row r="115" spans="1:5" x14ac:dyDescent="0.25">
      <c r="A115" s="23" t="s">
        <v>40</v>
      </c>
      <c r="B115" s="24">
        <v>43340</v>
      </c>
      <c r="C115" s="24">
        <v>45167</v>
      </c>
      <c r="D115" s="25">
        <v>0.10833189852432579</v>
      </c>
      <c r="E115" s="32">
        <v>3</v>
      </c>
    </row>
    <row r="117" spans="1:5" x14ac:dyDescent="0.25">
      <c r="A117" s="102" t="s">
        <v>93</v>
      </c>
      <c r="B117" s="103"/>
      <c r="C117" s="103"/>
      <c r="D117" s="103"/>
      <c r="E117" s="103"/>
    </row>
    <row r="118" spans="1:5" x14ac:dyDescent="0.25">
      <c r="A118" s="1" t="s">
        <v>74</v>
      </c>
      <c r="B118" s="2"/>
      <c r="C118" s="107" t="s">
        <v>3</v>
      </c>
      <c r="D118" s="107" t="s">
        <v>75</v>
      </c>
      <c r="E118" s="107"/>
    </row>
    <row r="119" spans="1:5" x14ac:dyDescent="0.25">
      <c r="A119" s="3" t="s">
        <v>5</v>
      </c>
      <c r="B119" s="4"/>
      <c r="C119" s="108"/>
      <c r="D119" s="108"/>
      <c r="E119" s="108"/>
    </row>
    <row r="120" spans="1:5" x14ac:dyDescent="0.25">
      <c r="A120" s="6" t="s">
        <v>6</v>
      </c>
      <c r="B120" s="7"/>
      <c r="C120" s="109"/>
      <c r="D120" s="109"/>
      <c r="E120" s="109"/>
    </row>
    <row r="121" spans="1:5" x14ac:dyDescent="0.25">
      <c r="A121" s="8" t="s">
        <v>7</v>
      </c>
      <c r="B121" s="9" t="s">
        <v>76</v>
      </c>
      <c r="C121" s="10"/>
      <c r="D121" s="11"/>
      <c r="E121" s="11"/>
    </row>
    <row r="122" spans="1:5" x14ac:dyDescent="0.25">
      <c r="A122" s="12"/>
      <c r="B122" s="13" t="s">
        <v>9</v>
      </c>
      <c r="C122" s="14"/>
      <c r="D122" s="15"/>
      <c r="E122" s="15"/>
    </row>
    <row r="123" spans="1:5" x14ac:dyDescent="0.25">
      <c r="A123" s="125" t="s">
        <v>10</v>
      </c>
      <c r="B123" s="16" t="s">
        <v>11</v>
      </c>
      <c r="C123" s="17" t="s">
        <v>597</v>
      </c>
      <c r="D123" s="18" t="s">
        <v>78</v>
      </c>
      <c r="E123" s="17" t="s">
        <v>14</v>
      </c>
    </row>
    <row r="124" spans="1:5" x14ac:dyDescent="0.25">
      <c r="A124" s="126"/>
      <c r="B124" s="20" t="s">
        <v>15</v>
      </c>
      <c r="C124" s="21">
        <v>-0.69963379516541668</v>
      </c>
      <c r="D124" s="21">
        <v>-0.26223786624668988</v>
      </c>
      <c r="E124" s="22"/>
    </row>
    <row r="125" spans="1:5" x14ac:dyDescent="0.25">
      <c r="A125" s="125" t="s">
        <v>16</v>
      </c>
      <c r="B125" s="16" t="s">
        <v>11</v>
      </c>
      <c r="C125" s="17" t="s">
        <v>79</v>
      </c>
      <c r="D125" s="17" t="s">
        <v>80</v>
      </c>
      <c r="E125" s="17" t="s">
        <v>14</v>
      </c>
    </row>
    <row r="126" spans="1:5" x14ac:dyDescent="0.25">
      <c r="A126" s="126"/>
      <c r="B126" s="20" t="s">
        <v>15</v>
      </c>
      <c r="C126" s="21">
        <v>-0.30515803861267721</v>
      </c>
      <c r="D126" s="21">
        <v>-5.4651640399221102E-2</v>
      </c>
      <c r="E126" s="22"/>
    </row>
    <row r="127" spans="1:5" x14ac:dyDescent="0.25">
      <c r="A127" s="125" t="s">
        <v>19</v>
      </c>
      <c r="B127" s="16" t="s">
        <v>11</v>
      </c>
      <c r="C127" s="17" t="s">
        <v>69</v>
      </c>
      <c r="D127" s="17" t="s">
        <v>110</v>
      </c>
      <c r="E127" s="17" t="s">
        <v>14</v>
      </c>
    </row>
    <row r="128" spans="1:5" x14ac:dyDescent="0.25">
      <c r="A128" s="126"/>
      <c r="B128" s="20" t="s">
        <v>15</v>
      </c>
      <c r="C128" s="21">
        <v>-1.8362287920349663E-2</v>
      </c>
      <c r="D128" s="21">
        <v>2.4276242227602385E-2</v>
      </c>
      <c r="E128" s="22"/>
    </row>
    <row r="129" spans="1:5" x14ac:dyDescent="0.25">
      <c r="A129" s="125" t="s">
        <v>22</v>
      </c>
      <c r="B129" s="16" t="s">
        <v>11</v>
      </c>
      <c r="C129" s="17" t="s">
        <v>83</v>
      </c>
      <c r="D129" s="17" t="s">
        <v>598</v>
      </c>
      <c r="E129" s="17" t="s">
        <v>14</v>
      </c>
    </row>
    <row r="130" spans="1:5" x14ac:dyDescent="0.25">
      <c r="A130" s="126"/>
      <c r="B130" s="20" t="s">
        <v>15</v>
      </c>
      <c r="C130" s="21">
        <v>0.46830915457728883</v>
      </c>
      <c r="D130" s="21">
        <v>9.1185066388660641E-2</v>
      </c>
      <c r="E130" s="22"/>
    </row>
    <row r="131" spans="1:5" ht="36.75" customHeight="1" x14ac:dyDescent="0.25">
      <c r="A131" s="90" t="s">
        <v>25</v>
      </c>
      <c r="B131" s="90"/>
      <c r="C131" s="90"/>
      <c r="D131" s="90"/>
      <c r="E131" s="90"/>
    </row>
    <row r="132" spans="1:5" x14ac:dyDescent="0.25">
      <c r="A132" s="5" t="s">
        <v>26</v>
      </c>
    </row>
    <row r="133" spans="1:5" x14ac:dyDescent="0.25">
      <c r="A133" s="5" t="s">
        <v>85</v>
      </c>
    </row>
    <row r="134" spans="1:5" x14ac:dyDescent="0.25">
      <c r="A134" s="5" t="s">
        <v>309</v>
      </c>
    </row>
    <row r="135" spans="1:5" x14ac:dyDescent="0.25">
      <c r="A135" s="5" t="s">
        <v>599</v>
      </c>
    </row>
    <row r="136" spans="1:5" ht="16.5" customHeight="1" x14ac:dyDescent="0.25">
      <c r="A136" s="5" t="s">
        <v>51</v>
      </c>
    </row>
    <row r="137" spans="1:5" ht="15" customHeight="1" x14ac:dyDescent="0.25">
      <c r="A137" s="91" t="s">
        <v>31</v>
      </c>
      <c r="B137" s="92"/>
      <c r="C137" s="92"/>
      <c r="D137" s="92"/>
      <c r="E137" s="93"/>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24">
        <v>43467</v>
      </c>
      <c r="C140" s="24">
        <v>45287</v>
      </c>
      <c r="D140" s="25">
        <v>0.17385203884685266</v>
      </c>
      <c r="E140" s="32">
        <v>4</v>
      </c>
    </row>
    <row r="141" spans="1:5" x14ac:dyDescent="0.25">
      <c r="A141" s="31" t="s">
        <v>37</v>
      </c>
      <c r="B141" s="24">
        <v>43438</v>
      </c>
      <c r="C141" s="24">
        <v>45258</v>
      </c>
      <c r="D141" s="25">
        <v>0.17857141450418931</v>
      </c>
      <c r="E141" s="32">
        <v>4</v>
      </c>
    </row>
    <row r="142" spans="1:5" x14ac:dyDescent="0.25">
      <c r="A142" s="23" t="s">
        <v>38</v>
      </c>
      <c r="B142" s="24">
        <v>43410</v>
      </c>
      <c r="C142" s="24">
        <v>45230</v>
      </c>
      <c r="D142" s="25">
        <v>0.17993729211482279</v>
      </c>
      <c r="E142" s="32">
        <v>4</v>
      </c>
    </row>
    <row r="143" spans="1:5" x14ac:dyDescent="0.25">
      <c r="A143" s="23" t="s">
        <v>39</v>
      </c>
      <c r="B143" s="24">
        <v>43368</v>
      </c>
      <c r="C143" s="24">
        <v>45188</v>
      </c>
      <c r="D143" s="25">
        <v>0.18330109666677755</v>
      </c>
      <c r="E143" s="32">
        <v>4</v>
      </c>
    </row>
    <row r="144" spans="1:5" x14ac:dyDescent="0.25">
      <c r="A144" s="23" t="s">
        <v>40</v>
      </c>
      <c r="B144" s="24">
        <v>43340</v>
      </c>
      <c r="C144" s="24">
        <v>45160</v>
      </c>
      <c r="D144" s="25">
        <v>0.18422629387084202</v>
      </c>
      <c r="E144" s="32">
        <v>4</v>
      </c>
    </row>
    <row r="146" spans="1:5" x14ac:dyDescent="0.25">
      <c r="A146" s="102" t="s">
        <v>94</v>
      </c>
      <c r="B146" s="103"/>
      <c r="C146" s="103"/>
      <c r="D146" s="103"/>
      <c r="E146" s="103"/>
    </row>
    <row r="147" spans="1:5" x14ac:dyDescent="0.25">
      <c r="A147" s="1" t="s">
        <v>2</v>
      </c>
      <c r="B147" s="2"/>
      <c r="C147" s="107" t="s">
        <v>3</v>
      </c>
      <c r="D147" s="107" t="s">
        <v>4</v>
      </c>
      <c r="E147" s="107"/>
    </row>
    <row r="148" spans="1:5" x14ac:dyDescent="0.25">
      <c r="A148" s="3" t="s">
        <v>5</v>
      </c>
      <c r="B148" s="4"/>
      <c r="C148" s="108"/>
      <c r="D148" s="108"/>
      <c r="E148" s="108"/>
    </row>
    <row r="149" spans="1:5" x14ac:dyDescent="0.25">
      <c r="A149" s="6" t="s">
        <v>6</v>
      </c>
      <c r="B149" s="7"/>
      <c r="C149" s="109"/>
      <c r="D149" s="109"/>
      <c r="E149" s="109"/>
    </row>
    <row r="150" spans="1:5" x14ac:dyDescent="0.25">
      <c r="A150" s="8" t="s">
        <v>7</v>
      </c>
      <c r="B150" s="9" t="s">
        <v>8</v>
      </c>
      <c r="C150" s="10"/>
      <c r="D150" s="11"/>
      <c r="E150" s="11"/>
    </row>
    <row r="151" spans="1:5" x14ac:dyDescent="0.25">
      <c r="A151" s="12"/>
      <c r="B151" s="13" t="s">
        <v>9</v>
      </c>
      <c r="C151" s="14"/>
      <c r="D151" s="15"/>
      <c r="E151" s="15"/>
    </row>
    <row r="152" spans="1:5" x14ac:dyDescent="0.25">
      <c r="A152" s="125" t="s">
        <v>10</v>
      </c>
      <c r="B152" s="16" t="s">
        <v>11</v>
      </c>
      <c r="C152" s="17" t="s">
        <v>600</v>
      </c>
      <c r="D152" s="18" t="s">
        <v>564</v>
      </c>
      <c r="E152" s="17" t="s">
        <v>14</v>
      </c>
    </row>
    <row r="153" spans="1:5" x14ac:dyDescent="0.25">
      <c r="A153" s="126"/>
      <c r="B153" s="20" t="s">
        <v>15</v>
      </c>
      <c r="C153" s="21">
        <v>-0.73318676705643304</v>
      </c>
      <c r="D153" s="21">
        <v>-0.32330392812073605</v>
      </c>
      <c r="E153" s="22"/>
    </row>
    <row r="154" spans="1:5" x14ac:dyDescent="0.25">
      <c r="A154" s="125" t="s">
        <v>16</v>
      </c>
      <c r="B154" s="16" t="s">
        <v>11</v>
      </c>
      <c r="C154" s="17" t="s">
        <v>89</v>
      </c>
      <c r="D154" s="17" t="s">
        <v>79</v>
      </c>
      <c r="E154" s="17" t="s">
        <v>14</v>
      </c>
    </row>
    <row r="155" spans="1:5" x14ac:dyDescent="0.25">
      <c r="A155" s="126"/>
      <c r="B155" s="20" t="s">
        <v>15</v>
      </c>
      <c r="C155" s="21">
        <v>-0.27369232450942749</v>
      </c>
      <c r="D155" s="21">
        <v>-0.1140908038913655</v>
      </c>
      <c r="E155" s="22"/>
    </row>
    <row r="156" spans="1:5" x14ac:dyDescent="0.25">
      <c r="A156" s="125" t="s">
        <v>19</v>
      </c>
      <c r="B156" s="16" t="s">
        <v>11</v>
      </c>
      <c r="C156" s="17" t="s">
        <v>496</v>
      </c>
      <c r="D156" s="17" t="s">
        <v>272</v>
      </c>
      <c r="E156" s="17" t="s">
        <v>14</v>
      </c>
    </row>
    <row r="157" spans="1:5" x14ac:dyDescent="0.25">
      <c r="A157" s="126"/>
      <c r="B157" s="20" t="s">
        <v>15</v>
      </c>
      <c r="C157" s="21">
        <v>-6.0604456255110351E-2</v>
      </c>
      <c r="D157" s="21">
        <v>2.1611385259661109E-3</v>
      </c>
      <c r="E157" s="22"/>
    </row>
    <row r="158" spans="1:5" x14ac:dyDescent="0.25">
      <c r="A158" s="125" t="s">
        <v>22</v>
      </c>
      <c r="B158" s="16" t="s">
        <v>11</v>
      </c>
      <c r="C158" s="17" t="s">
        <v>90</v>
      </c>
      <c r="D158" s="17" t="s">
        <v>340</v>
      </c>
      <c r="E158" s="17" t="s">
        <v>14</v>
      </c>
    </row>
    <row r="159" spans="1:5" x14ac:dyDescent="0.25">
      <c r="A159" s="126"/>
      <c r="B159" s="20" t="s">
        <v>15</v>
      </c>
      <c r="C159" s="21">
        <v>0.29521826354717895</v>
      </c>
      <c r="D159" s="21">
        <v>9.5682802272992085E-2</v>
      </c>
      <c r="E159" s="22"/>
    </row>
    <row r="160" spans="1:5" ht="34.5" customHeight="1" x14ac:dyDescent="0.25">
      <c r="A160" s="90" t="s">
        <v>25</v>
      </c>
      <c r="B160" s="90"/>
      <c r="C160" s="90"/>
      <c r="D160" s="90"/>
      <c r="E160" s="90"/>
    </row>
    <row r="161" spans="1:5" x14ac:dyDescent="0.25">
      <c r="A161" s="5" t="s">
        <v>26</v>
      </c>
    </row>
    <row r="162" spans="1:5" x14ac:dyDescent="0.25">
      <c r="A162" s="5" t="s">
        <v>49</v>
      </c>
    </row>
    <row r="163" spans="1:5" x14ac:dyDescent="0.25">
      <c r="A163" s="5" t="s">
        <v>601</v>
      </c>
    </row>
    <row r="164" spans="1:5" x14ac:dyDescent="0.25">
      <c r="A164" s="5" t="s">
        <v>333</v>
      </c>
    </row>
    <row r="165" spans="1:5" ht="23.25" customHeight="1" x14ac:dyDescent="0.25">
      <c r="A165" s="113" t="s">
        <v>30</v>
      </c>
      <c r="B165" s="113"/>
      <c r="C165" s="113"/>
      <c r="D165" s="113"/>
      <c r="E165" s="113"/>
    </row>
    <row r="166" spans="1:5" ht="15" customHeight="1" x14ac:dyDescent="0.25">
      <c r="A166" s="91" t="s">
        <v>31</v>
      </c>
      <c r="B166" s="92"/>
      <c r="C166" s="92"/>
      <c r="D166" s="92"/>
      <c r="E166" s="93"/>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24">
        <v>43461</v>
      </c>
      <c r="C169" s="24">
        <v>45287</v>
      </c>
      <c r="D169" s="25">
        <v>0.12417217075082337</v>
      </c>
      <c r="E169" s="32">
        <v>4</v>
      </c>
    </row>
    <row r="170" spans="1:5" x14ac:dyDescent="0.25">
      <c r="A170" s="31" t="s">
        <v>37</v>
      </c>
      <c r="B170" s="24">
        <v>43431</v>
      </c>
      <c r="C170" s="24">
        <v>45258</v>
      </c>
      <c r="D170" s="25">
        <v>0.12546244071658247</v>
      </c>
      <c r="E170" s="32">
        <v>4</v>
      </c>
    </row>
    <row r="171" spans="1:5" x14ac:dyDescent="0.25">
      <c r="A171" s="23" t="s">
        <v>38</v>
      </c>
      <c r="B171" s="24">
        <v>43403</v>
      </c>
      <c r="C171" s="24">
        <v>45230</v>
      </c>
      <c r="D171" s="25">
        <v>0.12662173304912841</v>
      </c>
      <c r="E171" s="32">
        <v>4</v>
      </c>
    </row>
    <row r="172" spans="1:5" x14ac:dyDescent="0.25">
      <c r="A172" s="23" t="s">
        <v>39</v>
      </c>
      <c r="B172" s="24">
        <v>43368</v>
      </c>
      <c r="C172" s="24">
        <v>45195</v>
      </c>
      <c r="D172" s="25">
        <v>0.127520328940254</v>
      </c>
      <c r="E172" s="32">
        <v>4</v>
      </c>
    </row>
    <row r="173" spans="1:5" x14ac:dyDescent="0.25">
      <c r="A173" s="23" t="s">
        <v>40</v>
      </c>
      <c r="B173" s="24">
        <v>43340</v>
      </c>
      <c r="C173" s="24">
        <v>45167</v>
      </c>
      <c r="D173" s="25">
        <v>0.12768209538736425</v>
      </c>
      <c r="E173" s="32">
        <v>4</v>
      </c>
    </row>
    <row r="175" spans="1:5" x14ac:dyDescent="0.25">
      <c r="A175" s="102" t="s">
        <v>341</v>
      </c>
      <c r="B175" s="103"/>
      <c r="C175" s="103"/>
      <c r="D175" s="103"/>
      <c r="E175" s="103"/>
    </row>
    <row r="176" spans="1:5" x14ac:dyDescent="0.25">
      <c r="A176" s="1" t="s">
        <v>2</v>
      </c>
      <c r="B176" s="2"/>
      <c r="C176" s="107" t="s">
        <v>3</v>
      </c>
      <c r="D176" s="107" t="s">
        <v>4</v>
      </c>
      <c r="E176" s="107"/>
    </row>
    <row r="177" spans="1:5" x14ac:dyDescent="0.25">
      <c r="A177" s="3" t="s">
        <v>5</v>
      </c>
      <c r="B177" s="4"/>
      <c r="C177" s="108"/>
      <c r="D177" s="108"/>
      <c r="E177" s="108"/>
    </row>
    <row r="178" spans="1:5" x14ac:dyDescent="0.25">
      <c r="A178" s="6" t="s">
        <v>6</v>
      </c>
      <c r="B178" s="7"/>
      <c r="C178" s="109"/>
      <c r="D178" s="109"/>
      <c r="E178" s="109"/>
    </row>
    <row r="179" spans="1:5" x14ac:dyDescent="0.25">
      <c r="A179" s="8" t="s">
        <v>7</v>
      </c>
      <c r="B179" s="9" t="s">
        <v>8</v>
      </c>
      <c r="C179" s="10"/>
      <c r="D179" s="11"/>
      <c r="E179" s="11"/>
    </row>
    <row r="180" spans="1:5" x14ac:dyDescent="0.25">
      <c r="A180" s="12"/>
      <c r="B180" s="13" t="s">
        <v>9</v>
      </c>
      <c r="C180" s="14"/>
      <c r="D180" s="15"/>
      <c r="E180" s="15"/>
    </row>
    <row r="181" spans="1:5" x14ac:dyDescent="0.25">
      <c r="A181" s="125" t="s">
        <v>10</v>
      </c>
      <c r="B181" s="16" t="s">
        <v>11</v>
      </c>
      <c r="C181" s="17" t="s">
        <v>290</v>
      </c>
      <c r="D181" s="18" t="s">
        <v>291</v>
      </c>
      <c r="E181" s="17" t="s">
        <v>14</v>
      </c>
    </row>
    <row r="182" spans="1:5" x14ac:dyDescent="0.25">
      <c r="A182" s="126"/>
      <c r="B182" s="20" t="s">
        <v>15</v>
      </c>
      <c r="C182" s="21">
        <v>-0.39988129813365902</v>
      </c>
      <c r="D182" s="21">
        <v>-0.14412262511677787</v>
      </c>
      <c r="E182" s="22"/>
    </row>
    <row r="183" spans="1:5" x14ac:dyDescent="0.25">
      <c r="A183" s="125" t="s">
        <v>16</v>
      </c>
      <c r="B183" s="16" t="s">
        <v>11</v>
      </c>
      <c r="C183" s="17" t="s">
        <v>292</v>
      </c>
      <c r="D183" s="17" t="s">
        <v>602</v>
      </c>
      <c r="E183" s="17" t="s">
        <v>14</v>
      </c>
    </row>
    <row r="184" spans="1:5" x14ac:dyDescent="0.25">
      <c r="A184" s="126"/>
      <c r="B184" s="20" t="s">
        <v>15</v>
      </c>
      <c r="C184" s="21">
        <v>-0.16148590951500919</v>
      </c>
      <c r="D184" s="21">
        <v>-4.0529765874947943E-2</v>
      </c>
      <c r="E184" s="22"/>
    </row>
    <row r="185" spans="1:5" x14ac:dyDescent="0.25">
      <c r="A185" s="125" t="s">
        <v>19</v>
      </c>
      <c r="B185" s="16" t="s">
        <v>11</v>
      </c>
      <c r="C185" s="17" t="s">
        <v>437</v>
      </c>
      <c r="D185" s="17" t="s">
        <v>315</v>
      </c>
      <c r="E185" s="17" t="s">
        <v>14</v>
      </c>
    </row>
    <row r="186" spans="1:5" x14ac:dyDescent="0.25">
      <c r="A186" s="126"/>
      <c r="B186" s="20" t="s">
        <v>15</v>
      </c>
      <c r="C186" s="21">
        <v>-2.4988981992675741E-2</v>
      </c>
      <c r="D186" s="21">
        <v>6.1396976408494286E-3</v>
      </c>
      <c r="E186" s="22"/>
    </row>
    <row r="187" spans="1:5" x14ac:dyDescent="0.25">
      <c r="A187" s="125" t="s">
        <v>22</v>
      </c>
      <c r="B187" s="16" t="s">
        <v>11</v>
      </c>
      <c r="C187" s="17" t="s">
        <v>294</v>
      </c>
      <c r="D187" s="17" t="s">
        <v>295</v>
      </c>
      <c r="E187" s="17" t="s">
        <v>14</v>
      </c>
    </row>
    <row r="188" spans="1:5" x14ac:dyDescent="0.25">
      <c r="A188" s="126"/>
      <c r="B188" s="20" t="s">
        <v>15</v>
      </c>
      <c r="C188" s="21">
        <v>0.1131139022684966</v>
      </c>
      <c r="D188" s="21">
        <v>5.466672843059861E-2</v>
      </c>
      <c r="E188" s="22"/>
    </row>
    <row r="189" spans="1:5" ht="36.75" customHeight="1" x14ac:dyDescent="0.25">
      <c r="A189" s="90" t="s">
        <v>25</v>
      </c>
      <c r="B189" s="90"/>
      <c r="C189" s="90"/>
      <c r="D189" s="90"/>
      <c r="E189" s="90"/>
    </row>
    <row r="190" spans="1:5" x14ac:dyDescent="0.25">
      <c r="A190" s="5" t="s">
        <v>26</v>
      </c>
    </row>
    <row r="191" spans="1:5" x14ac:dyDescent="0.25">
      <c r="A191" s="5" t="s">
        <v>603</v>
      </c>
    </row>
    <row r="192" spans="1:5" x14ac:dyDescent="0.25">
      <c r="A192" s="5" t="s">
        <v>160</v>
      </c>
    </row>
    <row r="193" spans="1:5" x14ac:dyDescent="0.25">
      <c r="A193" s="5" t="s">
        <v>29</v>
      </c>
    </row>
    <row r="194" spans="1:5" ht="25.5" customHeight="1" x14ac:dyDescent="0.25">
      <c r="A194" s="113" t="s">
        <v>30</v>
      </c>
      <c r="B194" s="113"/>
      <c r="C194" s="113"/>
      <c r="D194" s="113"/>
      <c r="E194" s="113"/>
    </row>
    <row r="195" spans="1:5" ht="15" customHeight="1" x14ac:dyDescent="0.25">
      <c r="A195" s="91" t="s">
        <v>31</v>
      </c>
      <c r="B195" s="92"/>
      <c r="C195" s="92"/>
      <c r="D195" s="92"/>
      <c r="E195" s="93"/>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24">
        <v>43823</v>
      </c>
      <c r="C198" s="24">
        <v>45287</v>
      </c>
      <c r="D198" s="25">
        <v>7.0695207695051887E-2</v>
      </c>
      <c r="E198" s="32">
        <v>3</v>
      </c>
    </row>
    <row r="199" spans="1:5" x14ac:dyDescent="0.25">
      <c r="A199" s="31" t="s">
        <v>37</v>
      </c>
      <c r="B199" s="24">
        <v>43795</v>
      </c>
      <c r="C199" s="24">
        <v>45258</v>
      </c>
      <c r="D199" s="25">
        <v>7.0652508573710374E-2</v>
      </c>
      <c r="E199" s="32">
        <v>3</v>
      </c>
    </row>
    <row r="200" spans="1:5" x14ac:dyDescent="0.25">
      <c r="A200" s="23" t="s">
        <v>38</v>
      </c>
      <c r="B200" s="24">
        <v>43767</v>
      </c>
      <c r="C200" s="24">
        <v>45230</v>
      </c>
      <c r="D200" s="25">
        <v>7.0409896581653933E-2</v>
      </c>
      <c r="E200" s="32">
        <v>3</v>
      </c>
    </row>
    <row r="201" spans="1:5" x14ac:dyDescent="0.25">
      <c r="A201" s="23" t="s">
        <v>39</v>
      </c>
      <c r="B201" s="24">
        <v>43732</v>
      </c>
      <c r="C201" s="24">
        <v>45195</v>
      </c>
      <c r="D201" s="25">
        <v>7.0365456490169606E-2</v>
      </c>
      <c r="E201" s="32">
        <v>3</v>
      </c>
    </row>
    <row r="202" spans="1:5" x14ac:dyDescent="0.25">
      <c r="A202" s="23" t="s">
        <v>40</v>
      </c>
      <c r="B202" s="24">
        <v>43704</v>
      </c>
      <c r="C202" s="24">
        <v>45167</v>
      </c>
      <c r="D202" s="25">
        <v>7.0475845949525592E-2</v>
      </c>
      <c r="E202" s="32">
        <v>3</v>
      </c>
    </row>
    <row r="204" spans="1:5" x14ac:dyDescent="0.25">
      <c r="A204" s="102" t="s">
        <v>104</v>
      </c>
      <c r="B204" s="103"/>
      <c r="C204" s="103"/>
      <c r="D204" s="103"/>
      <c r="E204" s="103"/>
    </row>
    <row r="205" spans="1:5" x14ac:dyDescent="0.25">
      <c r="A205" s="1" t="s">
        <v>2</v>
      </c>
      <c r="B205" s="2"/>
      <c r="C205" s="107" t="s">
        <v>3</v>
      </c>
      <c r="D205" s="107" t="s">
        <v>4</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8</v>
      </c>
      <c r="C208" s="10"/>
      <c r="D208" s="11"/>
      <c r="E208" s="11"/>
    </row>
    <row r="209" spans="1:5" x14ac:dyDescent="0.25">
      <c r="A209" s="12"/>
      <c r="B209" s="13" t="s">
        <v>9</v>
      </c>
      <c r="C209" s="14"/>
      <c r="D209" s="15"/>
      <c r="E209" s="15"/>
    </row>
    <row r="210" spans="1:5" x14ac:dyDescent="0.25">
      <c r="A210" s="125" t="s">
        <v>10</v>
      </c>
      <c r="B210" s="16" t="s">
        <v>11</v>
      </c>
      <c r="C210" s="17" t="s">
        <v>604</v>
      </c>
      <c r="D210" s="18" t="s">
        <v>96</v>
      </c>
      <c r="E210" s="17" t="s">
        <v>14</v>
      </c>
    </row>
    <row r="211" spans="1:5" x14ac:dyDescent="0.25">
      <c r="A211" s="126"/>
      <c r="B211" s="20" t="s">
        <v>15</v>
      </c>
      <c r="C211" s="21">
        <v>-0.82109554432152332</v>
      </c>
      <c r="D211" s="21">
        <v>-0.37275608867340304</v>
      </c>
      <c r="E211" s="22"/>
    </row>
    <row r="212" spans="1:5" x14ac:dyDescent="0.25">
      <c r="A212" s="125" t="s">
        <v>16</v>
      </c>
      <c r="B212" s="16" t="s">
        <v>11</v>
      </c>
      <c r="C212" s="17" t="s">
        <v>97</v>
      </c>
      <c r="D212" s="17" t="s">
        <v>98</v>
      </c>
      <c r="E212" s="17" t="s">
        <v>14</v>
      </c>
    </row>
    <row r="213" spans="1:5" x14ac:dyDescent="0.25">
      <c r="A213" s="126"/>
      <c r="B213" s="20" t="s">
        <v>15</v>
      </c>
      <c r="C213" s="21">
        <v>-0.25622516264378659</v>
      </c>
      <c r="D213" s="21">
        <v>-9.8805965155070896E-2</v>
      </c>
      <c r="E213" s="22"/>
    </row>
    <row r="214" spans="1:5" x14ac:dyDescent="0.25">
      <c r="A214" s="125" t="s">
        <v>19</v>
      </c>
      <c r="B214" s="16" t="s">
        <v>11</v>
      </c>
      <c r="C214" s="17" t="s">
        <v>378</v>
      </c>
      <c r="D214" s="17" t="s">
        <v>521</v>
      </c>
      <c r="E214" s="17" t="s">
        <v>14</v>
      </c>
    </row>
    <row r="215" spans="1:5" x14ac:dyDescent="0.25">
      <c r="A215" s="126"/>
      <c r="B215" s="20" t="s">
        <v>15</v>
      </c>
      <c r="C215" s="21">
        <v>-2.6988913260219349E-2</v>
      </c>
      <c r="D215" s="21">
        <v>1.2838716838657671E-2</v>
      </c>
      <c r="E215" s="22"/>
    </row>
    <row r="216" spans="1:5" x14ac:dyDescent="0.25">
      <c r="A216" s="125" t="s">
        <v>22</v>
      </c>
      <c r="B216" s="16" t="s">
        <v>11</v>
      </c>
      <c r="C216" s="17" t="s">
        <v>101</v>
      </c>
      <c r="D216" s="17" t="s">
        <v>346</v>
      </c>
      <c r="E216" s="17" t="s">
        <v>14</v>
      </c>
    </row>
    <row r="217" spans="1:5" x14ac:dyDescent="0.25">
      <c r="A217" s="126"/>
      <c r="B217" s="20" t="s">
        <v>15</v>
      </c>
      <c r="C217" s="21">
        <v>0.37578180975338404</v>
      </c>
      <c r="D217" s="21">
        <v>9.9385111117586966E-2</v>
      </c>
      <c r="E217" s="22"/>
    </row>
    <row r="218" spans="1:5" ht="35.25" customHeight="1" x14ac:dyDescent="0.25">
      <c r="A218" s="90" t="s">
        <v>25</v>
      </c>
      <c r="B218" s="90"/>
      <c r="C218" s="90"/>
      <c r="D218" s="90"/>
      <c r="E218" s="90"/>
    </row>
    <row r="219" spans="1:5" x14ac:dyDescent="0.25">
      <c r="A219" s="5" t="s">
        <v>26</v>
      </c>
    </row>
    <row r="220" spans="1:5" x14ac:dyDescent="0.25">
      <c r="A220" s="5" t="s">
        <v>49</v>
      </c>
    </row>
    <row r="221" spans="1:5" x14ac:dyDescent="0.25">
      <c r="A221" s="5" t="s">
        <v>605</v>
      </c>
    </row>
    <row r="222" spans="1:5" x14ac:dyDescent="0.25">
      <c r="A222" s="5" t="s">
        <v>333</v>
      </c>
    </row>
    <row r="223" spans="1:5" x14ac:dyDescent="0.25">
      <c r="A223" s="5" t="s">
        <v>51</v>
      </c>
    </row>
    <row r="224" spans="1:5" ht="15" customHeight="1" x14ac:dyDescent="0.25">
      <c r="A224" s="91" t="s">
        <v>31</v>
      </c>
      <c r="B224" s="92"/>
      <c r="C224" s="92"/>
      <c r="D224" s="92"/>
      <c r="E224" s="93"/>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24">
        <v>43462</v>
      </c>
      <c r="C227" s="24">
        <v>45289</v>
      </c>
      <c r="D227" s="25">
        <v>0.14602729009621246</v>
      </c>
      <c r="E227" s="32">
        <v>4</v>
      </c>
    </row>
    <row r="228" spans="1:5" x14ac:dyDescent="0.25">
      <c r="A228" s="31" t="s">
        <v>37</v>
      </c>
      <c r="B228" s="24">
        <v>43427</v>
      </c>
      <c r="C228" s="24">
        <v>45254</v>
      </c>
      <c r="D228" s="25">
        <v>0.14695769031401903</v>
      </c>
      <c r="E228" s="32">
        <v>4</v>
      </c>
    </row>
    <row r="229" spans="1:5" x14ac:dyDescent="0.25">
      <c r="A229" s="23" t="s">
        <v>38</v>
      </c>
      <c r="B229" s="24">
        <v>43399</v>
      </c>
      <c r="C229" s="24">
        <v>45226</v>
      </c>
      <c r="D229" s="25">
        <v>0.14748198138935387</v>
      </c>
      <c r="E229" s="32">
        <v>4</v>
      </c>
    </row>
    <row r="230" spans="1:5" x14ac:dyDescent="0.25">
      <c r="A230" s="23" t="s">
        <v>39</v>
      </c>
      <c r="B230" s="24">
        <v>43371</v>
      </c>
      <c r="C230" s="24">
        <v>45198</v>
      </c>
      <c r="D230" s="25">
        <v>0.14751954265967615</v>
      </c>
      <c r="E230" s="32">
        <v>4</v>
      </c>
    </row>
    <row r="231" spans="1:5" x14ac:dyDescent="0.25">
      <c r="A231" s="23" t="s">
        <v>40</v>
      </c>
      <c r="B231" s="24">
        <v>43336</v>
      </c>
      <c r="C231" s="24">
        <v>45163</v>
      </c>
      <c r="D231" s="25">
        <v>0.14762099251867067</v>
      </c>
      <c r="E231" s="32">
        <v>4</v>
      </c>
    </row>
    <row r="233" spans="1:5" x14ac:dyDescent="0.25">
      <c r="A233" s="102" t="s">
        <v>116</v>
      </c>
      <c r="B233" s="103"/>
      <c r="C233" s="103"/>
      <c r="D233" s="103"/>
      <c r="E233" s="103"/>
    </row>
    <row r="234" spans="1:5" x14ac:dyDescent="0.25">
      <c r="A234" s="1" t="s">
        <v>74</v>
      </c>
      <c r="B234" s="2"/>
      <c r="C234" s="107" t="s">
        <v>3</v>
      </c>
      <c r="D234" s="107" t="s">
        <v>75</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76</v>
      </c>
      <c r="C237" s="10"/>
      <c r="D237" s="11"/>
      <c r="E237" s="11"/>
    </row>
    <row r="238" spans="1:5" x14ac:dyDescent="0.25">
      <c r="A238" s="12"/>
      <c r="B238" s="13" t="s">
        <v>9</v>
      </c>
      <c r="C238" s="14"/>
      <c r="D238" s="15"/>
      <c r="E238" s="15"/>
    </row>
    <row r="239" spans="1:5" x14ac:dyDescent="0.25">
      <c r="A239" s="125" t="s">
        <v>10</v>
      </c>
      <c r="B239" s="16" t="s">
        <v>11</v>
      </c>
      <c r="C239" s="17" t="s">
        <v>106</v>
      </c>
      <c r="D239" s="18" t="s">
        <v>107</v>
      </c>
      <c r="E239" s="17" t="s">
        <v>14</v>
      </c>
    </row>
    <row r="240" spans="1:5" x14ac:dyDescent="0.25">
      <c r="A240" s="126"/>
      <c r="B240" s="20" t="s">
        <v>15</v>
      </c>
      <c r="C240" s="21">
        <v>-0.79301582714481578</v>
      </c>
      <c r="D240" s="21">
        <v>-0.27992708972816627</v>
      </c>
      <c r="E240" s="22"/>
    </row>
    <row r="241" spans="1:5" x14ac:dyDescent="0.25">
      <c r="A241" s="125" t="s">
        <v>16</v>
      </c>
      <c r="B241" s="16" t="s">
        <v>11</v>
      </c>
      <c r="C241" s="17" t="s">
        <v>108</v>
      </c>
      <c r="D241" s="17" t="s">
        <v>606</v>
      </c>
      <c r="E241" s="17" t="s">
        <v>14</v>
      </c>
    </row>
    <row r="242" spans="1:5" x14ac:dyDescent="0.25">
      <c r="A242" s="126"/>
      <c r="B242" s="20" t="s">
        <v>15</v>
      </c>
      <c r="C242" s="21">
        <v>-0.32728281718066421</v>
      </c>
      <c r="D242" s="21">
        <v>-4.4699354835356142E-2</v>
      </c>
      <c r="E242" s="22"/>
    </row>
    <row r="243" spans="1:5" x14ac:dyDescent="0.25">
      <c r="A243" s="125" t="s">
        <v>19</v>
      </c>
      <c r="B243" s="16" t="s">
        <v>11</v>
      </c>
      <c r="C243" s="17" t="s">
        <v>607</v>
      </c>
      <c r="D243" s="17" t="s">
        <v>551</v>
      </c>
      <c r="E243" s="17" t="s">
        <v>14</v>
      </c>
    </row>
    <row r="244" spans="1:5" x14ac:dyDescent="0.25">
      <c r="A244" s="126"/>
      <c r="B244" s="20" t="s">
        <v>15</v>
      </c>
      <c r="C244" s="21">
        <v>8.7552987891037048E-2</v>
      </c>
      <c r="D244" s="21">
        <v>6.8612351064065713E-2</v>
      </c>
      <c r="E244" s="22"/>
    </row>
    <row r="245" spans="1:5" x14ac:dyDescent="0.25">
      <c r="A245" s="125" t="s">
        <v>22</v>
      </c>
      <c r="B245" s="16" t="s">
        <v>11</v>
      </c>
      <c r="C245" s="17" t="s">
        <v>112</v>
      </c>
      <c r="D245" s="17" t="s">
        <v>527</v>
      </c>
      <c r="E245" s="17" t="s">
        <v>14</v>
      </c>
    </row>
    <row r="246" spans="1:5" x14ac:dyDescent="0.25">
      <c r="A246" s="126"/>
      <c r="B246" s="20" t="s">
        <v>15</v>
      </c>
      <c r="C246" s="21">
        <v>1.0786521931687743</v>
      </c>
      <c r="D246" s="21">
        <v>0.14852535767636521</v>
      </c>
      <c r="E246" s="22"/>
    </row>
    <row r="247" spans="1:5" ht="36" customHeight="1" x14ac:dyDescent="0.25">
      <c r="A247" s="90" t="s">
        <v>25</v>
      </c>
      <c r="B247" s="90"/>
      <c r="C247" s="90"/>
      <c r="D247" s="90"/>
      <c r="E247" s="90"/>
    </row>
    <row r="248" spans="1:5" x14ac:dyDescent="0.25">
      <c r="A248" s="5" t="s">
        <v>26</v>
      </c>
    </row>
    <row r="249" spans="1:5" x14ac:dyDescent="0.25">
      <c r="A249" s="5" t="s">
        <v>603</v>
      </c>
    </row>
    <row r="250" spans="1:5" x14ac:dyDescent="0.25">
      <c r="A250" s="5" t="s">
        <v>562</v>
      </c>
    </row>
    <row r="251" spans="1:5" x14ac:dyDescent="0.25">
      <c r="A251" s="5" t="s">
        <v>528</v>
      </c>
    </row>
    <row r="252" spans="1:5" ht="27" customHeight="1" x14ac:dyDescent="0.25">
      <c r="A252" s="113" t="s">
        <v>30</v>
      </c>
      <c r="B252" s="113"/>
      <c r="C252" s="113"/>
      <c r="D252" s="113"/>
      <c r="E252" s="113"/>
    </row>
    <row r="253" spans="1:5" ht="15" customHeight="1" x14ac:dyDescent="0.25">
      <c r="A253" s="91" t="s">
        <v>31</v>
      </c>
      <c r="B253" s="92"/>
      <c r="C253" s="92"/>
      <c r="D253" s="92"/>
      <c r="E253" s="93"/>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24">
        <v>43465</v>
      </c>
      <c r="C256" s="24">
        <v>45289</v>
      </c>
      <c r="D256" s="25">
        <v>0.170641148097501</v>
      </c>
      <c r="E256" s="32">
        <v>4</v>
      </c>
    </row>
    <row r="257" spans="1:5" x14ac:dyDescent="0.25">
      <c r="A257" s="31" t="s">
        <v>37</v>
      </c>
      <c r="B257" s="24">
        <v>43434</v>
      </c>
      <c r="C257" s="24">
        <v>45260</v>
      </c>
      <c r="D257" s="25">
        <v>0.17241224599751367</v>
      </c>
      <c r="E257" s="32">
        <v>4</v>
      </c>
    </row>
    <row r="258" spans="1:5" x14ac:dyDescent="0.25">
      <c r="A258" s="23" t="s">
        <v>38</v>
      </c>
      <c r="B258" s="24">
        <v>43404</v>
      </c>
      <c r="C258" s="24">
        <v>45230</v>
      </c>
      <c r="D258" s="25">
        <v>0.17303941048056598</v>
      </c>
      <c r="E258" s="32">
        <v>4</v>
      </c>
    </row>
    <row r="259" spans="1:5" x14ac:dyDescent="0.25">
      <c r="A259" s="23" t="s">
        <v>39</v>
      </c>
      <c r="B259" s="24">
        <v>43371</v>
      </c>
      <c r="C259" s="24">
        <v>45198</v>
      </c>
      <c r="D259" s="25">
        <v>0.17413220551283445</v>
      </c>
      <c r="E259" s="32">
        <v>4</v>
      </c>
    </row>
    <row r="260" spans="1:5" x14ac:dyDescent="0.25">
      <c r="A260" s="23" t="s">
        <v>40</v>
      </c>
      <c r="B260" s="24">
        <v>43343</v>
      </c>
      <c r="C260" s="24">
        <v>45169</v>
      </c>
      <c r="D260" s="25">
        <v>0.1737838711509716</v>
      </c>
      <c r="E260" s="32">
        <v>4</v>
      </c>
    </row>
    <row r="262" spans="1:5" x14ac:dyDescent="0.25">
      <c r="A262" s="102" t="s">
        <v>127</v>
      </c>
      <c r="B262" s="103"/>
      <c r="C262" s="103"/>
      <c r="D262" s="103"/>
      <c r="E262" s="103"/>
    </row>
    <row r="263" spans="1:5" x14ac:dyDescent="0.25">
      <c r="A263" s="1" t="s">
        <v>74</v>
      </c>
      <c r="B263" s="2"/>
      <c r="C263" s="107" t="s">
        <v>3</v>
      </c>
      <c r="D263" s="107" t="s">
        <v>75</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8" t="s">
        <v>7</v>
      </c>
      <c r="B266" s="9" t="s">
        <v>76</v>
      </c>
      <c r="C266" s="10"/>
      <c r="D266" s="11"/>
      <c r="E266" s="11"/>
    </row>
    <row r="267" spans="1:5" x14ac:dyDescent="0.25">
      <c r="A267" s="12"/>
      <c r="B267" s="13" t="s">
        <v>9</v>
      </c>
      <c r="C267" s="14"/>
      <c r="D267" s="15"/>
      <c r="E267" s="15"/>
    </row>
    <row r="268" spans="1:5" x14ac:dyDescent="0.25">
      <c r="A268" s="125" t="s">
        <v>10</v>
      </c>
      <c r="B268" s="16" t="s">
        <v>11</v>
      </c>
      <c r="C268" s="17" t="s">
        <v>117</v>
      </c>
      <c r="D268" s="18" t="s">
        <v>118</v>
      </c>
      <c r="E268" s="17" t="s">
        <v>14</v>
      </c>
    </row>
    <row r="269" spans="1:5" x14ac:dyDescent="0.25">
      <c r="A269" s="126"/>
      <c r="B269" s="20" t="s">
        <v>15</v>
      </c>
      <c r="C269" s="21">
        <v>-0.8719773219995921</v>
      </c>
      <c r="D269" s="21">
        <v>-0.32235877140064917</v>
      </c>
      <c r="E269" s="22"/>
    </row>
    <row r="270" spans="1:5" x14ac:dyDescent="0.25">
      <c r="A270" s="125" t="s">
        <v>16</v>
      </c>
      <c r="B270" s="16" t="s">
        <v>11</v>
      </c>
      <c r="C270" s="17" t="s">
        <v>119</v>
      </c>
      <c r="D270" s="17" t="s">
        <v>120</v>
      </c>
      <c r="E270" s="17" t="s">
        <v>14</v>
      </c>
    </row>
    <row r="271" spans="1:5" x14ac:dyDescent="0.25">
      <c r="A271" s="126"/>
      <c r="B271" s="20" t="s">
        <v>15</v>
      </c>
      <c r="C271" s="21">
        <v>-0.35109702057223935</v>
      </c>
      <c r="D271" s="21">
        <v>-9.0910378288848404E-2</v>
      </c>
      <c r="E271" s="22"/>
    </row>
    <row r="272" spans="1:5" x14ac:dyDescent="0.25">
      <c r="A272" s="125" t="s">
        <v>19</v>
      </c>
      <c r="B272" s="16" t="s">
        <v>11</v>
      </c>
      <c r="C272" s="17" t="s">
        <v>251</v>
      </c>
      <c r="D272" s="17" t="s">
        <v>397</v>
      </c>
      <c r="E272" s="17" t="s">
        <v>14</v>
      </c>
    </row>
    <row r="273" spans="1:5" x14ac:dyDescent="0.25">
      <c r="A273" s="126"/>
      <c r="B273" s="20" t="s">
        <v>15</v>
      </c>
      <c r="C273" s="21">
        <v>7.7540610798028098E-3</v>
      </c>
      <c r="D273" s="21">
        <v>9.5074920671740504E-3</v>
      </c>
      <c r="E273" s="22"/>
    </row>
    <row r="274" spans="1:5" x14ac:dyDescent="0.25">
      <c r="A274" s="125" t="s">
        <v>22</v>
      </c>
      <c r="B274" s="16" t="s">
        <v>11</v>
      </c>
      <c r="C274" s="17" t="s">
        <v>123</v>
      </c>
      <c r="D274" s="17" t="s">
        <v>608</v>
      </c>
      <c r="E274" s="17" t="s">
        <v>14</v>
      </c>
    </row>
    <row r="275" spans="1:5" x14ac:dyDescent="0.25">
      <c r="A275" s="126"/>
      <c r="B275" s="20" t="s">
        <v>15</v>
      </c>
      <c r="C275" s="21">
        <v>0.59567629485593065</v>
      </c>
      <c r="D275" s="21">
        <v>8.0387620028351314E-2</v>
      </c>
      <c r="E275" s="22"/>
    </row>
    <row r="276" spans="1:5" ht="35.25" customHeight="1" x14ac:dyDescent="0.25">
      <c r="A276" s="90" t="s">
        <v>25</v>
      </c>
      <c r="B276" s="90"/>
      <c r="C276" s="90"/>
      <c r="D276" s="90"/>
      <c r="E276" s="90"/>
    </row>
    <row r="277" spans="1:5" x14ac:dyDescent="0.25">
      <c r="A277" s="5" t="s">
        <v>26</v>
      </c>
    </row>
    <row r="278" spans="1:5" x14ac:dyDescent="0.25">
      <c r="A278" s="5" t="s">
        <v>85</v>
      </c>
    </row>
    <row r="279" spans="1:5" x14ac:dyDescent="0.25">
      <c r="A279" s="5" t="s">
        <v>303</v>
      </c>
    </row>
    <row r="280" spans="1:5" x14ac:dyDescent="0.25">
      <c r="A280" s="5" t="s">
        <v>609</v>
      </c>
    </row>
    <row r="281" spans="1:5" ht="26.25" customHeight="1" x14ac:dyDescent="0.25">
      <c r="A281" s="113" t="s">
        <v>30</v>
      </c>
      <c r="B281" s="113"/>
      <c r="C281" s="113"/>
      <c r="D281" s="113"/>
      <c r="E281" s="113"/>
    </row>
    <row r="282" spans="1:5" ht="15" customHeight="1" x14ac:dyDescent="0.25">
      <c r="A282" s="91" t="s">
        <v>31</v>
      </c>
      <c r="B282" s="92"/>
      <c r="C282" s="92"/>
      <c r="D282" s="92"/>
      <c r="E282" s="93"/>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24">
        <v>43465</v>
      </c>
      <c r="C285" s="24">
        <v>45289</v>
      </c>
      <c r="D285" s="25">
        <v>0.20746631994491724</v>
      </c>
      <c r="E285" s="32">
        <v>5</v>
      </c>
    </row>
    <row r="286" spans="1:5" x14ac:dyDescent="0.25">
      <c r="A286" s="31" t="s">
        <v>37</v>
      </c>
      <c r="B286" s="24">
        <v>43434</v>
      </c>
      <c r="C286" s="24">
        <v>45260</v>
      </c>
      <c r="D286" s="25">
        <v>0.20917469537629998</v>
      </c>
      <c r="E286" s="32">
        <v>5</v>
      </c>
    </row>
    <row r="287" spans="1:5" x14ac:dyDescent="0.25">
      <c r="A287" s="23" t="s">
        <v>38</v>
      </c>
      <c r="B287" s="24">
        <v>43404</v>
      </c>
      <c r="C287" s="24">
        <v>45230</v>
      </c>
      <c r="D287" s="25">
        <v>0.20918931473389601</v>
      </c>
      <c r="E287" s="32">
        <v>5</v>
      </c>
    </row>
    <row r="288" spans="1:5" x14ac:dyDescent="0.25">
      <c r="A288" s="23" t="s">
        <v>39</v>
      </c>
      <c r="B288" s="24">
        <v>43371</v>
      </c>
      <c r="C288" s="24">
        <v>45198</v>
      </c>
      <c r="D288" s="25">
        <v>0.20981981680248366</v>
      </c>
      <c r="E288" s="32">
        <v>5</v>
      </c>
    </row>
    <row r="289" spans="1:5" x14ac:dyDescent="0.25">
      <c r="A289" s="23" t="s">
        <v>40</v>
      </c>
      <c r="B289" s="24">
        <v>43343</v>
      </c>
      <c r="C289" s="24">
        <v>45169</v>
      </c>
      <c r="D289" s="25">
        <v>0.20981669927140856</v>
      </c>
      <c r="E289" s="32">
        <v>5</v>
      </c>
    </row>
    <row r="291" spans="1:5" x14ac:dyDescent="0.25">
      <c r="A291" s="102" t="s">
        <v>141</v>
      </c>
      <c r="B291" s="103"/>
      <c r="C291" s="103"/>
      <c r="D291" s="103"/>
      <c r="E291" s="103"/>
    </row>
    <row r="292" spans="1:5" x14ac:dyDescent="0.25">
      <c r="A292" s="1" t="s">
        <v>128</v>
      </c>
      <c r="B292" s="2"/>
      <c r="C292" s="107" t="s">
        <v>3</v>
      </c>
      <c r="D292" s="107" t="s">
        <v>129</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8" t="s">
        <v>7</v>
      </c>
      <c r="B295" s="9" t="s">
        <v>130</v>
      </c>
      <c r="C295" s="10"/>
      <c r="D295" s="11"/>
      <c r="E295" s="11"/>
    </row>
    <row r="296" spans="1:5" x14ac:dyDescent="0.25">
      <c r="A296" s="12"/>
      <c r="B296" s="13" t="s">
        <v>9</v>
      </c>
      <c r="C296" s="14"/>
      <c r="D296" s="15"/>
      <c r="E296" s="15"/>
    </row>
    <row r="297" spans="1:5" x14ac:dyDescent="0.25">
      <c r="A297" s="125" t="s">
        <v>10</v>
      </c>
      <c r="B297" s="16" t="s">
        <v>11</v>
      </c>
      <c r="C297" s="17" t="s">
        <v>97</v>
      </c>
      <c r="D297" s="18" t="s">
        <v>131</v>
      </c>
      <c r="E297" s="17" t="s">
        <v>14</v>
      </c>
    </row>
    <row r="298" spans="1:5" x14ac:dyDescent="0.25">
      <c r="A298" s="126"/>
      <c r="B298" s="20" t="s">
        <v>15</v>
      </c>
      <c r="C298" s="21">
        <v>-0.25637492855437427</v>
      </c>
      <c r="D298" s="21">
        <v>-8.7990020113603462E-2</v>
      </c>
      <c r="E298" s="22"/>
    </row>
    <row r="299" spans="1:5" x14ac:dyDescent="0.25">
      <c r="A299" s="125" t="s">
        <v>16</v>
      </c>
      <c r="B299" s="16" t="s">
        <v>11</v>
      </c>
      <c r="C299" s="17" t="s">
        <v>132</v>
      </c>
      <c r="D299" s="17" t="s">
        <v>133</v>
      </c>
      <c r="E299" s="17" t="s">
        <v>14</v>
      </c>
    </row>
    <row r="300" spans="1:5" x14ac:dyDescent="0.25">
      <c r="A300" s="126"/>
      <c r="B300" s="20" t="s">
        <v>15</v>
      </c>
      <c r="C300" s="21">
        <v>-5.5390874106651999E-2</v>
      </c>
      <c r="D300" s="21">
        <v>-2.73541368948228E-2</v>
      </c>
      <c r="E300" s="22"/>
    </row>
    <row r="301" spans="1:5" x14ac:dyDescent="0.25">
      <c r="A301" s="125" t="s">
        <v>19</v>
      </c>
      <c r="B301" s="16" t="s">
        <v>11</v>
      </c>
      <c r="C301" s="17" t="s">
        <v>432</v>
      </c>
      <c r="D301" s="17" t="s">
        <v>251</v>
      </c>
      <c r="E301" s="17" t="s">
        <v>14</v>
      </c>
    </row>
    <row r="302" spans="1:5" x14ac:dyDescent="0.25">
      <c r="A302" s="126"/>
      <c r="B302" s="20" t="s">
        <v>15</v>
      </c>
      <c r="C302" s="21">
        <v>-1.2576635356317256E-3</v>
      </c>
      <c r="D302" s="21">
        <v>3.790729752370936E-3</v>
      </c>
      <c r="E302" s="22"/>
    </row>
    <row r="303" spans="1:5" x14ac:dyDescent="0.25">
      <c r="A303" s="125" t="s">
        <v>22</v>
      </c>
      <c r="B303" s="16" t="s">
        <v>11</v>
      </c>
      <c r="C303" s="17" t="s">
        <v>136</v>
      </c>
      <c r="D303" s="17" t="s">
        <v>137</v>
      </c>
      <c r="E303" s="17" t="s">
        <v>14</v>
      </c>
    </row>
    <row r="304" spans="1:5" x14ac:dyDescent="0.25">
      <c r="A304" s="126"/>
      <c r="B304" s="20" t="s">
        <v>15</v>
      </c>
      <c r="C304" s="21">
        <v>6.0768910808723042E-2</v>
      </c>
      <c r="D304" s="21">
        <v>3.2275509174063854E-2</v>
      </c>
      <c r="E304" s="22"/>
    </row>
    <row r="305" spans="1:5" ht="35.25" customHeight="1" x14ac:dyDescent="0.25">
      <c r="A305" s="90" t="s">
        <v>25</v>
      </c>
      <c r="B305" s="90"/>
      <c r="C305" s="90"/>
      <c r="D305" s="90"/>
      <c r="E305" s="90"/>
    </row>
    <row r="306" spans="1:5" x14ac:dyDescent="0.25">
      <c r="A306" s="5" t="s">
        <v>26</v>
      </c>
    </row>
    <row r="307" spans="1:5" x14ac:dyDescent="0.25">
      <c r="A307" s="5" t="s">
        <v>138</v>
      </c>
    </row>
    <row r="308" spans="1:5" x14ac:dyDescent="0.25">
      <c r="A308" s="5" t="s">
        <v>610</v>
      </c>
    </row>
    <row r="309" spans="1:5" x14ac:dyDescent="0.25">
      <c r="A309" s="5" t="s">
        <v>140</v>
      </c>
    </row>
    <row r="310" spans="1:5" x14ac:dyDescent="0.25">
      <c r="A310" s="5" t="s">
        <v>51</v>
      </c>
    </row>
    <row r="311" spans="1:5" ht="15" customHeight="1" x14ac:dyDescent="0.25">
      <c r="A311" s="91" t="s">
        <v>31</v>
      </c>
      <c r="B311" s="92"/>
      <c r="C311" s="92"/>
      <c r="D311" s="92"/>
      <c r="E311" s="93"/>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24">
        <v>43462</v>
      </c>
      <c r="C314" s="24">
        <v>45289</v>
      </c>
      <c r="D314" s="25">
        <v>2.6584981290411855E-2</v>
      </c>
      <c r="E314" s="32">
        <v>2</v>
      </c>
    </row>
    <row r="315" spans="1:5" x14ac:dyDescent="0.25">
      <c r="A315" s="31" t="s">
        <v>37</v>
      </c>
      <c r="B315" s="24">
        <v>43427</v>
      </c>
      <c r="C315" s="24">
        <v>45254</v>
      </c>
      <c r="D315" s="25">
        <v>2.6614158566992702E-2</v>
      </c>
      <c r="E315" s="32">
        <v>2</v>
      </c>
    </row>
    <row r="316" spans="1:5" x14ac:dyDescent="0.25">
      <c r="A316" s="23" t="s">
        <v>38</v>
      </c>
      <c r="B316" s="24">
        <v>43399</v>
      </c>
      <c r="C316" s="24">
        <v>45226</v>
      </c>
      <c r="D316" s="25">
        <v>2.6725805661224393E-2</v>
      </c>
      <c r="E316" s="32">
        <v>2</v>
      </c>
    </row>
    <row r="317" spans="1:5" x14ac:dyDescent="0.25">
      <c r="A317" s="23" t="s">
        <v>39</v>
      </c>
      <c r="B317" s="24">
        <v>43371</v>
      </c>
      <c r="C317" s="24">
        <v>45198</v>
      </c>
      <c r="D317" s="25">
        <v>2.6731011340942305E-2</v>
      </c>
      <c r="E317" s="32">
        <v>2</v>
      </c>
    </row>
    <row r="318" spans="1:5" x14ac:dyDescent="0.25">
      <c r="A318" s="23" t="s">
        <v>40</v>
      </c>
      <c r="B318" s="24">
        <v>43336</v>
      </c>
      <c r="C318" s="24">
        <v>45163</v>
      </c>
      <c r="D318" s="25">
        <v>2.6767107870797405E-2</v>
      </c>
      <c r="E318" s="32">
        <v>2</v>
      </c>
    </row>
    <row r="320" spans="1:5" x14ac:dyDescent="0.25">
      <c r="A320" s="102" t="s">
        <v>151</v>
      </c>
      <c r="B320" s="103"/>
      <c r="C320" s="103"/>
      <c r="D320" s="103"/>
      <c r="E320" s="103"/>
    </row>
    <row r="321" spans="1:5" x14ac:dyDescent="0.25">
      <c r="A321" s="1" t="s">
        <v>74</v>
      </c>
      <c r="B321" s="2"/>
      <c r="C321" s="107" t="s">
        <v>3</v>
      </c>
      <c r="D321" s="107" t="s">
        <v>75</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76</v>
      </c>
      <c r="C324" s="10"/>
      <c r="D324" s="11"/>
      <c r="E324" s="11"/>
    </row>
    <row r="325" spans="1:5" x14ac:dyDescent="0.25">
      <c r="A325" s="12"/>
      <c r="B325" s="13" t="s">
        <v>9</v>
      </c>
      <c r="C325" s="14"/>
      <c r="D325" s="15"/>
      <c r="E325" s="15"/>
    </row>
    <row r="326" spans="1:5" x14ac:dyDescent="0.25">
      <c r="A326" s="125" t="s">
        <v>10</v>
      </c>
      <c r="B326" s="16" t="s">
        <v>11</v>
      </c>
      <c r="C326" s="17" t="s">
        <v>202</v>
      </c>
      <c r="D326" s="18" t="s">
        <v>581</v>
      </c>
      <c r="E326" s="17" t="s">
        <v>14</v>
      </c>
    </row>
    <row r="327" spans="1:5" x14ac:dyDescent="0.25">
      <c r="A327" s="126"/>
      <c r="B327" s="20" t="s">
        <v>15</v>
      </c>
      <c r="C327" s="21">
        <v>-0.55429242701945891</v>
      </c>
      <c r="D327" s="21">
        <v>-0.17836111905295648</v>
      </c>
      <c r="E327" s="22"/>
    </row>
    <row r="328" spans="1:5" x14ac:dyDescent="0.25">
      <c r="A328" s="125" t="s">
        <v>16</v>
      </c>
      <c r="B328" s="16" t="s">
        <v>11</v>
      </c>
      <c r="C328" s="17" t="s">
        <v>144</v>
      </c>
      <c r="D328" s="17" t="s">
        <v>611</v>
      </c>
      <c r="E328" s="17" t="s">
        <v>14</v>
      </c>
    </row>
    <row r="329" spans="1:5" x14ac:dyDescent="0.25">
      <c r="A329" s="126"/>
      <c r="B329" s="20" t="s">
        <v>15</v>
      </c>
      <c r="C329" s="21">
        <v>-0.19285172253831806</v>
      </c>
      <c r="D329" s="21">
        <v>-1.3172386809400249E-3</v>
      </c>
      <c r="E329" s="22"/>
    </row>
    <row r="330" spans="1:5" x14ac:dyDescent="0.25">
      <c r="A330" s="125" t="s">
        <v>19</v>
      </c>
      <c r="B330" s="16" t="s">
        <v>11</v>
      </c>
      <c r="C330" s="17" t="s">
        <v>137</v>
      </c>
      <c r="D330" s="17" t="s">
        <v>554</v>
      </c>
      <c r="E330" s="17" t="s">
        <v>14</v>
      </c>
    </row>
    <row r="331" spans="1:5" x14ac:dyDescent="0.25">
      <c r="A331" s="126"/>
      <c r="B331" s="20" t="s">
        <v>15</v>
      </c>
      <c r="C331" s="21">
        <v>6.564700907677623E-2</v>
      </c>
      <c r="D331" s="21">
        <v>8.8506911123489518E-2</v>
      </c>
      <c r="E331" s="22"/>
    </row>
    <row r="332" spans="1:5" x14ac:dyDescent="0.25">
      <c r="A332" s="125" t="s">
        <v>22</v>
      </c>
      <c r="B332" s="16" t="s">
        <v>11</v>
      </c>
      <c r="C332" s="17" t="s">
        <v>148</v>
      </c>
      <c r="D332" s="17" t="s">
        <v>149</v>
      </c>
      <c r="E332" s="17" t="s">
        <v>14</v>
      </c>
    </row>
    <row r="333" spans="1:5" x14ac:dyDescent="0.25">
      <c r="A333" s="126"/>
      <c r="B333" s="20" t="s">
        <v>15</v>
      </c>
      <c r="C333" s="21">
        <v>0.53675078348145733</v>
      </c>
      <c r="D333" s="21">
        <v>0.14482330262176579</v>
      </c>
      <c r="E333" s="22"/>
    </row>
    <row r="334" spans="1:5" ht="37.5" customHeight="1" x14ac:dyDescent="0.25">
      <c r="A334" s="90" t="s">
        <v>25</v>
      </c>
      <c r="B334" s="90"/>
      <c r="C334" s="90"/>
      <c r="D334" s="90"/>
      <c r="E334" s="90"/>
    </row>
    <row r="335" spans="1:5" x14ac:dyDescent="0.25">
      <c r="A335" s="5" t="s">
        <v>26</v>
      </c>
    </row>
    <row r="336" spans="1:5" x14ac:dyDescent="0.25">
      <c r="A336" s="5" t="s">
        <v>603</v>
      </c>
    </row>
    <row r="337" spans="1:5" x14ac:dyDescent="0.25">
      <c r="A337" s="5" t="s">
        <v>114</v>
      </c>
    </row>
    <row r="338" spans="1:5" x14ac:dyDescent="0.25">
      <c r="A338" s="5" t="s">
        <v>150</v>
      </c>
    </row>
    <row r="339" spans="1:5" ht="25.5" customHeight="1" x14ac:dyDescent="0.25">
      <c r="A339" s="113" t="s">
        <v>30</v>
      </c>
      <c r="B339" s="113"/>
      <c r="C339" s="113"/>
      <c r="D339" s="113"/>
      <c r="E339" s="113"/>
    </row>
    <row r="340" spans="1:5" ht="15" customHeight="1" x14ac:dyDescent="0.25">
      <c r="A340" s="91" t="s">
        <v>31</v>
      </c>
      <c r="B340" s="92"/>
      <c r="C340" s="92"/>
      <c r="D340" s="92"/>
      <c r="E340" s="93"/>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24">
        <v>43910</v>
      </c>
      <c r="C343" s="24">
        <v>45289</v>
      </c>
      <c r="D343" s="25">
        <v>0.16552131843319345</v>
      </c>
      <c r="E343" s="32">
        <v>4</v>
      </c>
    </row>
    <row r="344" spans="1:5" x14ac:dyDescent="0.25">
      <c r="A344" s="31" t="s">
        <v>37</v>
      </c>
      <c r="B344" s="24">
        <v>43910</v>
      </c>
      <c r="C344" s="24">
        <v>45260</v>
      </c>
      <c r="D344" s="25">
        <v>0.1669172662503137</v>
      </c>
      <c r="E344" s="32">
        <v>4</v>
      </c>
    </row>
    <row r="345" spans="1:5" x14ac:dyDescent="0.25">
      <c r="A345" s="23" t="s">
        <v>38</v>
      </c>
      <c r="B345" s="24">
        <v>43910</v>
      </c>
      <c r="C345" s="24">
        <v>45230</v>
      </c>
      <c r="D345" s="25">
        <v>0.16793271196713033</v>
      </c>
      <c r="E345" s="32">
        <v>4</v>
      </c>
    </row>
    <row r="346" spans="1:5" x14ac:dyDescent="0.25">
      <c r="A346" s="23" t="s">
        <v>39</v>
      </c>
      <c r="B346" s="24">
        <v>43910</v>
      </c>
      <c r="C346" s="24">
        <v>45198</v>
      </c>
      <c r="D346" s="25">
        <v>0.16871447943022663</v>
      </c>
      <c r="E346" s="32">
        <v>4</v>
      </c>
    </row>
    <row r="347" spans="1:5" x14ac:dyDescent="0.25">
      <c r="A347" s="23" t="s">
        <v>40</v>
      </c>
      <c r="B347" s="24">
        <v>43910</v>
      </c>
      <c r="C347" s="24">
        <v>45169</v>
      </c>
      <c r="D347" s="25">
        <v>0.16977336253100689</v>
      </c>
      <c r="E347" s="32">
        <v>4</v>
      </c>
    </row>
    <row r="349" spans="1:5" x14ac:dyDescent="0.25">
      <c r="A349" s="102" t="s">
        <v>162</v>
      </c>
      <c r="B349" s="103"/>
      <c r="C349" s="103"/>
      <c r="D349" s="103"/>
      <c r="E349" s="103"/>
    </row>
    <row r="350" spans="1:5" x14ac:dyDescent="0.25">
      <c r="A350" s="1" t="s">
        <v>2</v>
      </c>
      <c r="B350" s="2"/>
      <c r="C350" s="107" t="s">
        <v>3</v>
      </c>
      <c r="D350" s="107" t="s">
        <v>4</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8" t="s">
        <v>7</v>
      </c>
      <c r="B353" s="9" t="s">
        <v>8</v>
      </c>
      <c r="C353" s="10"/>
      <c r="D353" s="11"/>
      <c r="E353" s="11"/>
    </row>
    <row r="354" spans="1:5" x14ac:dyDescent="0.25">
      <c r="A354" s="12"/>
      <c r="B354" s="13" t="s">
        <v>9</v>
      </c>
      <c r="C354" s="14"/>
      <c r="D354" s="15"/>
      <c r="E354" s="15"/>
    </row>
    <row r="355" spans="1:5" x14ac:dyDescent="0.25">
      <c r="A355" s="125" t="s">
        <v>10</v>
      </c>
      <c r="B355" s="16" t="s">
        <v>11</v>
      </c>
      <c r="C355" s="17" t="s">
        <v>552</v>
      </c>
      <c r="D355" s="18" t="s">
        <v>142</v>
      </c>
      <c r="E355" s="17" t="s">
        <v>14</v>
      </c>
    </row>
    <row r="356" spans="1:5" x14ac:dyDescent="0.25">
      <c r="A356" s="126"/>
      <c r="B356" s="20" t="s">
        <v>15</v>
      </c>
      <c r="C356" s="21">
        <v>-0.62697959017205607</v>
      </c>
      <c r="D356" s="21">
        <v>-0.24167654189133114</v>
      </c>
      <c r="E356" s="22"/>
    </row>
    <row r="357" spans="1:5" x14ac:dyDescent="0.25">
      <c r="A357" s="125" t="s">
        <v>16</v>
      </c>
      <c r="B357" s="16" t="s">
        <v>11</v>
      </c>
      <c r="C357" s="17" t="s">
        <v>154</v>
      </c>
      <c r="D357" s="17" t="s">
        <v>155</v>
      </c>
      <c r="E357" s="17" t="s">
        <v>14</v>
      </c>
    </row>
    <row r="358" spans="1:5" x14ac:dyDescent="0.25">
      <c r="A358" s="126"/>
      <c r="B358" s="20" t="s">
        <v>15</v>
      </c>
      <c r="C358" s="21">
        <v>-0.16338537083643567</v>
      </c>
      <c r="D358" s="21">
        <v>-5.4926864259024044E-2</v>
      </c>
      <c r="E358" s="22"/>
    </row>
    <row r="359" spans="1:5" x14ac:dyDescent="0.25">
      <c r="A359" s="125" t="s">
        <v>19</v>
      </c>
      <c r="B359" s="16" t="s">
        <v>11</v>
      </c>
      <c r="C359" s="17" t="s">
        <v>507</v>
      </c>
      <c r="D359" s="17" t="s">
        <v>157</v>
      </c>
      <c r="E359" s="17" t="s">
        <v>14</v>
      </c>
    </row>
    <row r="360" spans="1:5" x14ac:dyDescent="0.25">
      <c r="A360" s="126"/>
      <c r="B360" s="20" t="s">
        <v>15</v>
      </c>
      <c r="C360" s="21">
        <v>-3.1537224359465266E-2</v>
      </c>
      <c r="D360" s="21">
        <v>9.3495632152515995E-3</v>
      </c>
      <c r="E360" s="22"/>
    </row>
    <row r="361" spans="1:5" x14ac:dyDescent="0.25">
      <c r="A361" s="125" t="s">
        <v>22</v>
      </c>
      <c r="B361" s="16" t="s">
        <v>11</v>
      </c>
      <c r="C361" s="17" t="s">
        <v>158</v>
      </c>
      <c r="D361" s="17" t="s">
        <v>362</v>
      </c>
      <c r="E361" s="17" t="s">
        <v>14</v>
      </c>
    </row>
    <row r="362" spans="1:5" x14ac:dyDescent="0.25">
      <c r="A362" s="126"/>
      <c r="B362" s="20" t="s">
        <v>15</v>
      </c>
      <c r="C362" s="21">
        <v>0.22688072543591775</v>
      </c>
      <c r="D362" s="21">
        <v>4.9716160016590738E-2</v>
      </c>
      <c r="E362" s="22"/>
    </row>
    <row r="363" spans="1:5" ht="36" customHeight="1" x14ac:dyDescent="0.25">
      <c r="A363" s="90" t="s">
        <v>25</v>
      </c>
      <c r="B363" s="90"/>
      <c r="C363" s="90"/>
      <c r="D363" s="90"/>
      <c r="E363" s="90"/>
    </row>
    <row r="364" spans="1:5" x14ac:dyDescent="0.25">
      <c r="A364" s="5" t="s">
        <v>26</v>
      </c>
    </row>
    <row r="365" spans="1:5" x14ac:dyDescent="0.25">
      <c r="A365" s="5" t="s">
        <v>49</v>
      </c>
    </row>
    <row r="366" spans="1:5" x14ac:dyDescent="0.25">
      <c r="A366" s="5" t="s">
        <v>178</v>
      </c>
    </row>
    <row r="367" spans="1:5" x14ac:dyDescent="0.25">
      <c r="A367" s="5" t="s">
        <v>333</v>
      </c>
    </row>
    <row r="368" spans="1:5" ht="26.25" customHeight="1" x14ac:dyDescent="0.25">
      <c r="A368" s="113" t="s">
        <v>30</v>
      </c>
      <c r="B368" s="113"/>
      <c r="C368" s="113"/>
      <c r="D368" s="113"/>
      <c r="E368" s="113"/>
    </row>
    <row r="369" spans="1:5" ht="15" customHeight="1" x14ac:dyDescent="0.25">
      <c r="A369" s="91" t="s">
        <v>31</v>
      </c>
      <c r="B369" s="92"/>
      <c r="C369" s="92"/>
      <c r="D369" s="92"/>
      <c r="E369" s="93"/>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24">
        <v>43462</v>
      </c>
      <c r="C372" s="24">
        <v>45289</v>
      </c>
      <c r="D372" s="25">
        <v>8.2256543124467549E-2</v>
      </c>
      <c r="E372" s="32">
        <v>3</v>
      </c>
    </row>
    <row r="373" spans="1:5" x14ac:dyDescent="0.25">
      <c r="A373" s="31" t="s">
        <v>37</v>
      </c>
      <c r="B373" s="24">
        <v>43427</v>
      </c>
      <c r="C373" s="24">
        <v>45254</v>
      </c>
      <c r="D373" s="25">
        <v>8.2477732219480279E-2</v>
      </c>
      <c r="E373" s="32">
        <v>3</v>
      </c>
    </row>
    <row r="374" spans="1:5" x14ac:dyDescent="0.25">
      <c r="A374" s="23" t="s">
        <v>38</v>
      </c>
      <c r="B374" s="24">
        <v>43399</v>
      </c>
      <c r="C374" s="24">
        <v>45226</v>
      </c>
      <c r="D374" s="25">
        <v>8.2701123436197052E-2</v>
      </c>
      <c r="E374" s="32">
        <v>3</v>
      </c>
    </row>
    <row r="375" spans="1:5" x14ac:dyDescent="0.25">
      <c r="A375" s="23" t="s">
        <v>39</v>
      </c>
      <c r="B375" s="24">
        <v>43371</v>
      </c>
      <c r="C375" s="24">
        <v>45198</v>
      </c>
      <c r="D375" s="25">
        <v>8.2828101535438431E-2</v>
      </c>
      <c r="E375" s="32">
        <v>3</v>
      </c>
    </row>
    <row r="376" spans="1:5" x14ac:dyDescent="0.25">
      <c r="A376" s="23" t="s">
        <v>40</v>
      </c>
      <c r="B376" s="24">
        <v>43336</v>
      </c>
      <c r="C376" s="24">
        <v>45163</v>
      </c>
      <c r="D376" s="25">
        <v>8.2971727952954558E-2</v>
      </c>
      <c r="E376" s="32">
        <v>3</v>
      </c>
    </row>
    <row r="378" spans="1:5" x14ac:dyDescent="0.25">
      <c r="A378" s="102" t="s">
        <v>171</v>
      </c>
      <c r="B378" s="103"/>
      <c r="C378" s="103"/>
      <c r="D378" s="103"/>
      <c r="E378" s="103"/>
    </row>
    <row r="379" spans="1:5" x14ac:dyDescent="0.25">
      <c r="A379" s="1" t="s">
        <v>2</v>
      </c>
      <c r="B379" s="2"/>
      <c r="C379" s="107" t="s">
        <v>3</v>
      </c>
      <c r="D379" s="107" t="s">
        <v>4</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8</v>
      </c>
      <c r="C382" s="10"/>
      <c r="D382" s="11"/>
      <c r="E382" s="11"/>
    </row>
    <row r="383" spans="1:5" x14ac:dyDescent="0.25">
      <c r="A383" s="12"/>
      <c r="B383" s="13" t="s">
        <v>9</v>
      </c>
      <c r="C383" s="14"/>
      <c r="D383" s="15"/>
      <c r="E383" s="15"/>
    </row>
    <row r="384" spans="1:5" x14ac:dyDescent="0.25">
      <c r="A384" s="125" t="s">
        <v>10</v>
      </c>
      <c r="B384" s="16" t="s">
        <v>11</v>
      </c>
      <c r="C384" s="26" t="s">
        <v>612</v>
      </c>
      <c r="D384" s="27" t="s">
        <v>584</v>
      </c>
      <c r="E384" s="26" t="s">
        <v>14</v>
      </c>
    </row>
    <row r="385" spans="1:5" x14ac:dyDescent="0.25">
      <c r="A385" s="126"/>
      <c r="B385" s="20" t="s">
        <v>15</v>
      </c>
      <c r="C385" s="21">
        <v>-0.76385214730064188</v>
      </c>
      <c r="D385" s="21">
        <v>-0.35433422409614146</v>
      </c>
      <c r="E385" s="22"/>
    </row>
    <row r="386" spans="1:5" ht="15" customHeight="1" x14ac:dyDescent="0.25">
      <c r="A386" s="125" t="s">
        <v>16</v>
      </c>
      <c r="B386" s="16" t="s">
        <v>11</v>
      </c>
      <c r="C386" s="26" t="s">
        <v>165</v>
      </c>
      <c r="D386" s="26" t="s">
        <v>166</v>
      </c>
      <c r="E386" s="26" t="s">
        <v>14</v>
      </c>
    </row>
    <row r="387" spans="1:5" x14ac:dyDescent="0.25">
      <c r="A387" s="126"/>
      <c r="B387" s="20" t="s">
        <v>15</v>
      </c>
      <c r="C387" s="21">
        <v>-0.25788074385122972</v>
      </c>
      <c r="D387" s="21">
        <v>-0.1037057625357376</v>
      </c>
      <c r="E387" s="22"/>
    </row>
    <row r="388" spans="1:5" x14ac:dyDescent="0.25">
      <c r="A388" s="125" t="s">
        <v>19</v>
      </c>
      <c r="B388" s="16" t="s">
        <v>11</v>
      </c>
      <c r="C388" s="26" t="s">
        <v>352</v>
      </c>
      <c r="D388" s="26" t="s">
        <v>585</v>
      </c>
      <c r="E388" s="26" t="s">
        <v>14</v>
      </c>
    </row>
    <row r="389" spans="1:5" x14ac:dyDescent="0.25">
      <c r="A389" s="126"/>
      <c r="B389" s="20" t="s">
        <v>15</v>
      </c>
      <c r="C389" s="21">
        <v>2.6919686091164685E-3</v>
      </c>
      <c r="D389" s="21">
        <v>3.1044552630300482E-2</v>
      </c>
      <c r="E389" s="22"/>
    </row>
    <row r="390" spans="1:5" ht="15" customHeight="1" x14ac:dyDescent="0.25">
      <c r="A390" s="125" t="s">
        <v>22</v>
      </c>
      <c r="B390" s="16" t="s">
        <v>11</v>
      </c>
      <c r="C390" s="26" t="s">
        <v>169</v>
      </c>
      <c r="D390" s="26" t="s">
        <v>365</v>
      </c>
      <c r="E390" s="26" t="s">
        <v>14</v>
      </c>
    </row>
    <row r="391" spans="1:5" x14ac:dyDescent="0.25">
      <c r="A391" s="126"/>
      <c r="B391" s="20" t="s">
        <v>15</v>
      </c>
      <c r="C391" s="21">
        <v>0.46172516556291399</v>
      </c>
      <c r="D391" s="21">
        <v>0.14466023392912475</v>
      </c>
      <c r="E391" s="22"/>
    </row>
    <row r="392" spans="1:5" ht="34.5" customHeight="1" x14ac:dyDescent="0.25">
      <c r="A392" s="90" t="s">
        <v>25</v>
      </c>
      <c r="B392" s="90"/>
      <c r="C392" s="90"/>
      <c r="D392" s="90"/>
      <c r="E392" s="90"/>
    </row>
    <row r="393" spans="1:5" x14ac:dyDescent="0.25">
      <c r="A393" s="5" t="s">
        <v>26</v>
      </c>
    </row>
    <row r="394" spans="1:5" x14ac:dyDescent="0.25">
      <c r="A394" s="5" t="s">
        <v>49</v>
      </c>
    </row>
    <row r="395" spans="1:5" x14ac:dyDescent="0.25">
      <c r="A395" s="5" t="s">
        <v>317</v>
      </c>
    </row>
    <row r="396" spans="1:5" x14ac:dyDescent="0.25">
      <c r="A396" s="5" t="s">
        <v>333</v>
      </c>
    </row>
    <row r="397" spans="1:5" x14ac:dyDescent="0.25">
      <c r="A397" s="5" t="s">
        <v>51</v>
      </c>
    </row>
    <row r="398" spans="1:5" ht="15" customHeight="1" x14ac:dyDescent="0.25">
      <c r="A398" s="91" t="s">
        <v>31</v>
      </c>
      <c r="B398" s="92"/>
      <c r="C398" s="92"/>
      <c r="D398" s="92"/>
      <c r="E398" s="93"/>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24">
        <v>43461</v>
      </c>
      <c r="C401" s="24">
        <v>45287</v>
      </c>
      <c r="D401" s="25">
        <v>0.15028085676406622</v>
      </c>
      <c r="E401" s="32">
        <v>4</v>
      </c>
    </row>
    <row r="402" spans="1:5" x14ac:dyDescent="0.25">
      <c r="A402" s="31" t="s">
        <v>37</v>
      </c>
      <c r="B402" s="24">
        <v>43431</v>
      </c>
      <c r="C402" s="24">
        <v>45258</v>
      </c>
      <c r="D402" s="25">
        <v>0.151125586108834</v>
      </c>
      <c r="E402" s="32">
        <v>4</v>
      </c>
    </row>
    <row r="403" spans="1:5" x14ac:dyDescent="0.25">
      <c r="A403" s="39" t="s">
        <v>38</v>
      </c>
      <c r="B403" s="24">
        <v>43403</v>
      </c>
      <c r="C403" s="24">
        <v>45230</v>
      </c>
      <c r="D403" s="25">
        <v>0.15209363763639086</v>
      </c>
      <c r="E403" s="32">
        <v>4</v>
      </c>
    </row>
    <row r="404" spans="1:5" x14ac:dyDescent="0.25">
      <c r="A404" s="39" t="s">
        <v>39</v>
      </c>
      <c r="B404" s="24">
        <v>43368</v>
      </c>
      <c r="C404" s="24">
        <v>45195</v>
      </c>
      <c r="D404" s="25">
        <v>0.15306490076160476</v>
      </c>
      <c r="E404" s="32">
        <v>4</v>
      </c>
    </row>
    <row r="405" spans="1:5" x14ac:dyDescent="0.25">
      <c r="A405" s="39" t="s">
        <v>40</v>
      </c>
      <c r="B405" s="24">
        <v>43340</v>
      </c>
      <c r="C405" s="24">
        <v>45167</v>
      </c>
      <c r="D405" s="25">
        <v>0.15311912896892724</v>
      </c>
      <c r="E405" s="32">
        <v>4</v>
      </c>
    </row>
    <row r="407" spans="1:5" x14ac:dyDescent="0.25">
      <c r="A407" s="102" t="s">
        <v>180</v>
      </c>
      <c r="B407" s="103"/>
      <c r="C407" s="103"/>
      <c r="D407" s="103"/>
      <c r="E407" s="103"/>
    </row>
    <row r="408" spans="1:5" x14ac:dyDescent="0.25">
      <c r="A408" s="1" t="s">
        <v>2</v>
      </c>
      <c r="B408" s="2"/>
      <c r="C408" s="107" t="s">
        <v>3</v>
      </c>
      <c r="D408" s="107" t="s">
        <v>4</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8</v>
      </c>
      <c r="C411" s="10"/>
      <c r="D411" s="11"/>
      <c r="E411" s="11"/>
    </row>
    <row r="412" spans="1:5" x14ac:dyDescent="0.25">
      <c r="A412" s="12"/>
      <c r="B412" s="13" t="s">
        <v>9</v>
      </c>
      <c r="C412" s="14"/>
      <c r="D412" s="15"/>
      <c r="E412" s="15"/>
    </row>
    <row r="413" spans="1:5" x14ac:dyDescent="0.25">
      <c r="A413" s="125" t="s">
        <v>10</v>
      </c>
      <c r="B413" s="16" t="s">
        <v>11</v>
      </c>
      <c r="C413" s="26" t="s">
        <v>613</v>
      </c>
      <c r="D413" s="27" t="s">
        <v>173</v>
      </c>
      <c r="E413" s="26" t="s">
        <v>14</v>
      </c>
    </row>
    <row r="414" spans="1:5" x14ac:dyDescent="0.25">
      <c r="A414" s="126"/>
      <c r="B414" s="20" t="s">
        <v>15</v>
      </c>
      <c r="C414" s="21">
        <v>-0.74638365763375225</v>
      </c>
      <c r="D414" s="21">
        <v>-0.33769880487564152</v>
      </c>
      <c r="E414" s="22"/>
    </row>
    <row r="415" spans="1:5" x14ac:dyDescent="0.25">
      <c r="A415" s="125" t="s">
        <v>16</v>
      </c>
      <c r="B415" s="16" t="s">
        <v>11</v>
      </c>
      <c r="C415" s="26" t="s">
        <v>80</v>
      </c>
      <c r="D415" s="26" t="s">
        <v>67</v>
      </c>
      <c r="E415" s="26" t="s">
        <v>14</v>
      </c>
    </row>
    <row r="416" spans="1:5" x14ac:dyDescent="0.25">
      <c r="A416" s="126"/>
      <c r="B416" s="20" t="s">
        <v>15</v>
      </c>
      <c r="C416" s="21">
        <v>-0.245335006663705</v>
      </c>
      <c r="D416" s="21">
        <v>-9.3654023087861415E-2</v>
      </c>
      <c r="E416" s="22"/>
    </row>
    <row r="417" spans="1:5" x14ac:dyDescent="0.25">
      <c r="A417" s="125" t="s">
        <v>19</v>
      </c>
      <c r="B417" s="16" t="s">
        <v>11</v>
      </c>
      <c r="C417" s="26" t="s">
        <v>243</v>
      </c>
      <c r="D417" s="26" t="s">
        <v>349</v>
      </c>
      <c r="E417" s="26" t="s">
        <v>14</v>
      </c>
    </row>
    <row r="418" spans="1:5" x14ac:dyDescent="0.25">
      <c r="A418" s="126"/>
      <c r="B418" s="20" t="s">
        <v>15</v>
      </c>
      <c r="C418" s="21">
        <v>8.840365128093719E-3</v>
      </c>
      <c r="D418" s="21">
        <v>3.529363922385631E-2</v>
      </c>
      <c r="E418" s="22"/>
    </row>
    <row r="419" spans="1:5" x14ac:dyDescent="0.25">
      <c r="A419" s="125" t="s">
        <v>22</v>
      </c>
      <c r="B419" s="16" t="s">
        <v>11</v>
      </c>
      <c r="C419" s="26" t="s">
        <v>176</v>
      </c>
      <c r="D419" s="26" t="s">
        <v>111</v>
      </c>
      <c r="E419" s="26" t="s">
        <v>14</v>
      </c>
    </row>
    <row r="420" spans="1:5" x14ac:dyDescent="0.25">
      <c r="A420" s="126"/>
      <c r="B420" s="20" t="s">
        <v>15</v>
      </c>
      <c r="C420" s="21">
        <v>0.44704777872965362</v>
      </c>
      <c r="D420" s="21">
        <v>0.14538954911026725</v>
      </c>
      <c r="E420" s="22"/>
    </row>
    <row r="421" spans="1:5" ht="36.75" customHeight="1" x14ac:dyDescent="0.25">
      <c r="A421" s="90" t="s">
        <v>25</v>
      </c>
      <c r="B421" s="90"/>
      <c r="C421" s="90"/>
      <c r="D421" s="90"/>
      <c r="E421" s="90"/>
    </row>
    <row r="422" spans="1:5" x14ac:dyDescent="0.25">
      <c r="A422" s="5" t="s">
        <v>26</v>
      </c>
    </row>
    <row r="423" spans="1:5" x14ac:dyDescent="0.25">
      <c r="A423" s="5" t="s">
        <v>49</v>
      </c>
    </row>
    <row r="424" spans="1:5" x14ac:dyDescent="0.25">
      <c r="A424" s="5" t="s">
        <v>601</v>
      </c>
    </row>
    <row r="425" spans="1:5" x14ac:dyDescent="0.25">
      <c r="A425" s="5" t="s">
        <v>333</v>
      </c>
    </row>
    <row r="426" spans="1:5" x14ac:dyDescent="0.25">
      <c r="A426" s="5" t="s">
        <v>51</v>
      </c>
    </row>
    <row r="427" spans="1:5" ht="15" customHeight="1" x14ac:dyDescent="0.25">
      <c r="A427" s="91" t="s">
        <v>31</v>
      </c>
      <c r="B427" s="92"/>
      <c r="C427" s="92"/>
      <c r="D427" s="92"/>
      <c r="E427" s="93"/>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24">
        <v>43461</v>
      </c>
      <c r="C430" s="24">
        <v>45287</v>
      </c>
      <c r="D430" s="25">
        <v>0.14310769672173129</v>
      </c>
      <c r="E430" s="32">
        <v>4</v>
      </c>
    </row>
    <row r="431" spans="1:5" x14ac:dyDescent="0.25">
      <c r="A431" s="31" t="s">
        <v>37</v>
      </c>
      <c r="B431" s="24">
        <v>43431</v>
      </c>
      <c r="C431" s="24">
        <v>45258</v>
      </c>
      <c r="D431" s="25">
        <v>0.14396893059821056</v>
      </c>
      <c r="E431" s="32">
        <v>4</v>
      </c>
    </row>
    <row r="432" spans="1:5" x14ac:dyDescent="0.25">
      <c r="A432" s="39" t="s">
        <v>38</v>
      </c>
      <c r="B432" s="24">
        <v>43403</v>
      </c>
      <c r="C432" s="24">
        <v>45230</v>
      </c>
      <c r="D432" s="25">
        <v>0.14474001781979773</v>
      </c>
      <c r="E432" s="32">
        <v>4</v>
      </c>
    </row>
    <row r="433" spans="1:5" x14ac:dyDescent="0.25">
      <c r="A433" s="39" t="s">
        <v>39</v>
      </c>
      <c r="B433" s="24">
        <v>43368</v>
      </c>
      <c r="C433" s="24">
        <v>45195</v>
      </c>
      <c r="D433" s="25">
        <v>0.1456267178322451</v>
      </c>
      <c r="E433" s="32">
        <v>4</v>
      </c>
    </row>
    <row r="434" spans="1:5" x14ac:dyDescent="0.25">
      <c r="A434" s="39" t="s">
        <v>40</v>
      </c>
      <c r="B434" s="24">
        <v>43340</v>
      </c>
      <c r="C434" s="24">
        <v>45167</v>
      </c>
      <c r="D434" s="25">
        <v>0.14564489950298751</v>
      </c>
      <c r="E434" s="32">
        <v>4</v>
      </c>
    </row>
    <row r="436" spans="1:5" x14ac:dyDescent="0.25">
      <c r="A436" s="102" t="s">
        <v>189</v>
      </c>
      <c r="B436" s="103"/>
      <c r="C436" s="103"/>
      <c r="D436" s="103"/>
      <c r="E436" s="103"/>
    </row>
    <row r="437" spans="1:5" x14ac:dyDescent="0.25">
      <c r="A437" s="1" t="s">
        <v>128</v>
      </c>
      <c r="B437" s="2"/>
      <c r="C437" s="107" t="s">
        <v>3</v>
      </c>
      <c r="D437" s="107" t="s">
        <v>129</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8" t="s">
        <v>7</v>
      </c>
      <c r="B440" s="9" t="s">
        <v>130</v>
      </c>
      <c r="C440" s="10"/>
      <c r="D440" s="11"/>
      <c r="E440" s="11"/>
    </row>
    <row r="441" spans="1:5" x14ac:dyDescent="0.25">
      <c r="A441" s="12"/>
      <c r="B441" s="13" t="s">
        <v>9</v>
      </c>
      <c r="C441" s="14"/>
      <c r="D441" s="15"/>
      <c r="E441" s="15"/>
    </row>
    <row r="442" spans="1:5" x14ac:dyDescent="0.25">
      <c r="A442" s="125" t="s">
        <v>10</v>
      </c>
      <c r="B442" s="16" t="s">
        <v>11</v>
      </c>
      <c r="C442" s="26" t="s">
        <v>614</v>
      </c>
      <c r="D442" s="27" t="s">
        <v>615</v>
      </c>
      <c r="E442" s="26" t="s">
        <v>14</v>
      </c>
    </row>
    <row r="443" spans="1:5" x14ac:dyDescent="0.25">
      <c r="A443" s="126"/>
      <c r="B443" s="20" t="s">
        <v>15</v>
      </c>
      <c r="C443" s="21">
        <v>-0.5115133487282868</v>
      </c>
      <c r="D443" s="21">
        <v>-0.24213372170171099</v>
      </c>
      <c r="E443" s="22"/>
    </row>
    <row r="444" spans="1:5" x14ac:dyDescent="0.25">
      <c r="A444" s="125" t="s">
        <v>16</v>
      </c>
      <c r="B444" s="16" t="s">
        <v>11</v>
      </c>
      <c r="C444" s="26" t="s">
        <v>145</v>
      </c>
      <c r="D444" s="26" t="s">
        <v>183</v>
      </c>
      <c r="E444" s="26" t="s">
        <v>14</v>
      </c>
    </row>
    <row r="445" spans="1:5" x14ac:dyDescent="0.25">
      <c r="A445" s="126"/>
      <c r="B445" s="20" t="s">
        <v>15</v>
      </c>
      <c r="C445" s="21">
        <v>-0.18910846568725681</v>
      </c>
      <c r="D445" s="21">
        <v>-0.12340681636825479</v>
      </c>
      <c r="E445" s="22"/>
    </row>
    <row r="446" spans="1:5" x14ac:dyDescent="0.25">
      <c r="A446" s="125" t="s">
        <v>19</v>
      </c>
      <c r="B446" s="16" t="s">
        <v>11</v>
      </c>
      <c r="C446" s="26" t="s">
        <v>467</v>
      </c>
      <c r="D446" s="26" t="s">
        <v>533</v>
      </c>
      <c r="E446" s="26" t="s">
        <v>14</v>
      </c>
    </row>
    <row r="447" spans="1:5" x14ac:dyDescent="0.25">
      <c r="A447" s="126"/>
      <c r="B447" s="20" t="s">
        <v>15</v>
      </c>
      <c r="C447" s="21">
        <v>-6.9963279913071941E-2</v>
      </c>
      <c r="D447" s="21">
        <v>-1.9279718267657842E-2</v>
      </c>
      <c r="E447" s="22"/>
    </row>
    <row r="448" spans="1:5" x14ac:dyDescent="0.25">
      <c r="A448" s="125" t="s">
        <v>22</v>
      </c>
      <c r="B448" s="16" t="s">
        <v>11</v>
      </c>
      <c r="C448" s="26" t="s">
        <v>186</v>
      </c>
      <c r="D448" s="26" t="s">
        <v>187</v>
      </c>
      <c r="E448" s="26" t="s">
        <v>14</v>
      </c>
    </row>
    <row r="449" spans="1:5" x14ac:dyDescent="0.25">
      <c r="A449" s="126"/>
      <c r="B449" s="20" t="s">
        <v>15</v>
      </c>
      <c r="C449" s="21">
        <v>0.13534558449906609</v>
      </c>
      <c r="D449" s="21">
        <v>7.8925779700995236E-2</v>
      </c>
      <c r="E449" s="22"/>
    </row>
    <row r="450" spans="1:5" ht="34.5" customHeight="1" x14ac:dyDescent="0.25">
      <c r="A450" s="90" t="s">
        <v>25</v>
      </c>
      <c r="B450" s="90"/>
      <c r="C450" s="90"/>
      <c r="D450" s="90"/>
      <c r="E450" s="90"/>
    </row>
    <row r="451" spans="1:5" x14ac:dyDescent="0.25">
      <c r="A451" s="5" t="s">
        <v>26</v>
      </c>
    </row>
    <row r="452" spans="1:5" x14ac:dyDescent="0.25">
      <c r="A452" s="5" t="s">
        <v>138</v>
      </c>
    </row>
    <row r="453" spans="1:5" x14ac:dyDescent="0.25">
      <c r="A453" s="5" t="s">
        <v>209</v>
      </c>
    </row>
    <row r="454" spans="1:5" x14ac:dyDescent="0.25">
      <c r="A454" s="5" t="s">
        <v>140</v>
      </c>
    </row>
    <row r="455" spans="1:5" x14ac:dyDescent="0.25">
      <c r="A455" s="5" t="s">
        <v>51</v>
      </c>
    </row>
    <row r="456" spans="1:5" ht="15" customHeight="1" x14ac:dyDescent="0.25">
      <c r="A456" s="91" t="s">
        <v>31</v>
      </c>
      <c r="B456" s="92"/>
      <c r="C456" s="92"/>
      <c r="D456" s="92"/>
      <c r="E456" s="93"/>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24">
        <v>43467</v>
      </c>
      <c r="C459" s="24">
        <v>45287</v>
      </c>
      <c r="D459" s="25">
        <v>8.0025806902911029E-2</v>
      </c>
      <c r="E459" s="32">
        <v>3</v>
      </c>
    </row>
    <row r="460" spans="1:5" x14ac:dyDescent="0.25">
      <c r="A460" s="31" t="s">
        <v>37</v>
      </c>
      <c r="B460" s="24">
        <v>43438</v>
      </c>
      <c r="C460" s="24">
        <v>45258</v>
      </c>
      <c r="D460" s="25">
        <v>8.0676744009043164E-2</v>
      </c>
      <c r="E460" s="32">
        <v>3</v>
      </c>
    </row>
    <row r="461" spans="1:5" x14ac:dyDescent="0.25">
      <c r="A461" s="39" t="s">
        <v>38</v>
      </c>
      <c r="B461" s="24">
        <v>43410</v>
      </c>
      <c r="C461" s="24">
        <v>45230</v>
      </c>
      <c r="D461" s="25">
        <v>8.1176658773550223E-2</v>
      </c>
      <c r="E461" s="32">
        <v>3</v>
      </c>
    </row>
    <row r="462" spans="1:5" x14ac:dyDescent="0.25">
      <c r="A462" s="39" t="s">
        <v>39</v>
      </c>
      <c r="B462" s="24">
        <v>43368</v>
      </c>
      <c r="C462" s="24">
        <v>45188</v>
      </c>
      <c r="D462" s="25">
        <v>8.1666187932058612E-2</v>
      </c>
      <c r="E462" s="32">
        <v>3</v>
      </c>
    </row>
    <row r="463" spans="1:5" x14ac:dyDescent="0.25">
      <c r="A463" s="39" t="s">
        <v>40</v>
      </c>
      <c r="B463" s="24">
        <v>43340</v>
      </c>
      <c r="C463" s="24">
        <v>45160</v>
      </c>
      <c r="D463" s="25">
        <v>8.1907861243472588E-2</v>
      </c>
      <c r="E463" s="32">
        <v>3</v>
      </c>
    </row>
    <row r="465" spans="1:5" x14ac:dyDescent="0.25">
      <c r="A465" s="102" t="s">
        <v>200</v>
      </c>
      <c r="B465" s="103"/>
      <c r="C465" s="103"/>
      <c r="D465" s="103"/>
      <c r="E465" s="103"/>
    </row>
    <row r="466" spans="1:5" x14ac:dyDescent="0.25">
      <c r="A466" s="1" t="s">
        <v>74</v>
      </c>
      <c r="B466" s="2"/>
      <c r="C466" s="107" t="s">
        <v>3</v>
      </c>
      <c r="D466" s="107" t="s">
        <v>75</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76</v>
      </c>
      <c r="C469" s="10"/>
      <c r="D469" s="11"/>
      <c r="E469" s="11"/>
    </row>
    <row r="470" spans="1:5" x14ac:dyDescent="0.25">
      <c r="A470" s="12"/>
      <c r="B470" s="13" t="s">
        <v>9</v>
      </c>
      <c r="C470" s="14"/>
      <c r="D470" s="15"/>
      <c r="E470" s="15"/>
    </row>
    <row r="471" spans="1:5" x14ac:dyDescent="0.25">
      <c r="A471" s="125" t="s">
        <v>10</v>
      </c>
      <c r="B471" s="16" t="s">
        <v>11</v>
      </c>
      <c r="C471" s="17" t="s">
        <v>616</v>
      </c>
      <c r="D471" s="18" t="s">
        <v>617</v>
      </c>
      <c r="E471" s="17" t="s">
        <v>14</v>
      </c>
    </row>
    <row r="472" spans="1:5" x14ac:dyDescent="0.25">
      <c r="A472" s="126"/>
      <c r="B472" s="20" t="s">
        <v>15</v>
      </c>
      <c r="C472" s="21">
        <v>-0.67157608759566167</v>
      </c>
      <c r="D472" s="21">
        <v>-0.21603772797437826</v>
      </c>
      <c r="E472" s="22"/>
    </row>
    <row r="473" spans="1:5" x14ac:dyDescent="0.25">
      <c r="A473" s="125" t="s">
        <v>16</v>
      </c>
      <c r="B473" s="16" t="s">
        <v>11</v>
      </c>
      <c r="C473" s="17" t="s">
        <v>192</v>
      </c>
      <c r="D473" s="17" t="s">
        <v>193</v>
      </c>
      <c r="E473" s="17" t="s">
        <v>14</v>
      </c>
    </row>
    <row r="474" spans="1:5" x14ac:dyDescent="0.25">
      <c r="A474" s="126"/>
      <c r="B474" s="20" t="s">
        <v>15</v>
      </c>
      <c r="C474" s="21">
        <v>-0.2302506228329777</v>
      </c>
      <c r="D474" s="21">
        <v>-4.5361930729109767E-2</v>
      </c>
      <c r="E474" s="22"/>
    </row>
    <row r="475" spans="1:5" x14ac:dyDescent="0.25">
      <c r="A475" s="125" t="s">
        <v>19</v>
      </c>
      <c r="B475" s="16" t="s">
        <v>11</v>
      </c>
      <c r="C475" s="17" t="s">
        <v>470</v>
      </c>
      <c r="D475" s="17" t="s">
        <v>590</v>
      </c>
      <c r="E475" s="17" t="s">
        <v>14</v>
      </c>
    </row>
    <row r="476" spans="1:5" x14ac:dyDescent="0.25">
      <c r="A476" s="126"/>
      <c r="B476" s="20" t="s">
        <v>15</v>
      </c>
      <c r="C476" s="21">
        <v>-7.473868510790127E-2</v>
      </c>
      <c r="D476" s="21">
        <v>-9.0109814029197821E-3</v>
      </c>
      <c r="E476" s="22"/>
    </row>
    <row r="477" spans="1:5" x14ac:dyDescent="0.25">
      <c r="A477" s="125" t="s">
        <v>22</v>
      </c>
      <c r="B477" s="16" t="s">
        <v>11</v>
      </c>
      <c r="C477" s="17" t="s">
        <v>196</v>
      </c>
      <c r="D477" s="17" t="s">
        <v>241</v>
      </c>
      <c r="E477" s="17" t="s">
        <v>14</v>
      </c>
    </row>
    <row r="478" spans="1:5" x14ac:dyDescent="0.25">
      <c r="A478" s="126"/>
      <c r="B478" s="20" t="s">
        <v>15</v>
      </c>
      <c r="C478" s="21">
        <v>0.13851284703993083</v>
      </c>
      <c r="D478" s="21">
        <v>2.550628945097122E-2</v>
      </c>
      <c r="E478" s="22"/>
    </row>
    <row r="479" spans="1:5" ht="35.25" customHeight="1" x14ac:dyDescent="0.25">
      <c r="A479" s="90" t="s">
        <v>25</v>
      </c>
      <c r="B479" s="90"/>
      <c r="C479" s="90"/>
      <c r="D479" s="90"/>
      <c r="E479" s="90"/>
    </row>
    <row r="480" spans="1:5" x14ac:dyDescent="0.25">
      <c r="A480" s="5" t="s">
        <v>26</v>
      </c>
    </row>
    <row r="481" spans="1:5" x14ac:dyDescent="0.25">
      <c r="A481" s="5" t="s">
        <v>198</v>
      </c>
    </row>
    <row r="482" spans="1:5" x14ac:dyDescent="0.25">
      <c r="A482" s="5" t="s">
        <v>513</v>
      </c>
    </row>
    <row r="483" spans="1:5" x14ac:dyDescent="0.25">
      <c r="A483" s="5" t="s">
        <v>563</v>
      </c>
    </row>
    <row r="484" spans="1:5" ht="27" customHeight="1" x14ac:dyDescent="0.25">
      <c r="A484" s="113" t="s">
        <v>30</v>
      </c>
      <c r="B484" s="113"/>
      <c r="C484" s="113"/>
      <c r="D484" s="113"/>
      <c r="E484" s="113"/>
    </row>
    <row r="485" spans="1:5" ht="15" customHeight="1" x14ac:dyDescent="0.25">
      <c r="A485" s="91" t="s">
        <v>31</v>
      </c>
      <c r="B485" s="92"/>
      <c r="C485" s="92"/>
      <c r="D485" s="92"/>
      <c r="E485" s="93"/>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24">
        <v>43473</v>
      </c>
      <c r="C488" s="24">
        <v>45289</v>
      </c>
      <c r="D488" s="25">
        <v>0.1047485585201543</v>
      </c>
      <c r="E488" s="32">
        <v>3</v>
      </c>
    </row>
    <row r="489" spans="1:5" x14ac:dyDescent="0.25">
      <c r="A489" s="31" t="s">
        <v>37</v>
      </c>
      <c r="B489" s="24">
        <v>43431</v>
      </c>
      <c r="C489" s="24">
        <v>45251</v>
      </c>
      <c r="D489" s="25">
        <v>0.10658992743142262</v>
      </c>
      <c r="E489" s="32">
        <v>3</v>
      </c>
    </row>
    <row r="490" spans="1:5" x14ac:dyDescent="0.25">
      <c r="A490" s="23" t="s">
        <v>38</v>
      </c>
      <c r="B490" s="24">
        <v>43403</v>
      </c>
      <c r="C490" s="24">
        <v>45223</v>
      </c>
      <c r="D490" s="25">
        <v>0.1066865146335774</v>
      </c>
      <c r="E490" s="32">
        <v>3</v>
      </c>
    </row>
    <row r="491" spans="1:5" x14ac:dyDescent="0.25">
      <c r="A491" s="23" t="s">
        <v>39</v>
      </c>
      <c r="B491" s="24">
        <v>43375</v>
      </c>
      <c r="C491" s="24">
        <v>45195</v>
      </c>
      <c r="D491" s="25">
        <v>0.10739312450539056</v>
      </c>
      <c r="E491" s="32">
        <v>3</v>
      </c>
    </row>
    <row r="492" spans="1:5" x14ac:dyDescent="0.25">
      <c r="A492" s="23" t="s">
        <v>40</v>
      </c>
      <c r="B492" s="24">
        <v>43347</v>
      </c>
      <c r="C492" s="24">
        <v>45167</v>
      </c>
      <c r="D492" s="25">
        <v>0.10738795063226469</v>
      </c>
      <c r="E492" s="32">
        <v>3</v>
      </c>
    </row>
    <row r="494" spans="1:5" x14ac:dyDescent="0.25">
      <c r="A494" s="102" t="s">
        <v>210</v>
      </c>
      <c r="B494" s="103"/>
      <c r="C494" s="103"/>
      <c r="D494" s="103"/>
      <c r="E494" s="103"/>
    </row>
    <row r="495" spans="1:5" x14ac:dyDescent="0.25">
      <c r="A495" s="1" t="s">
        <v>128</v>
      </c>
      <c r="B495" s="2"/>
      <c r="C495" s="107" t="s">
        <v>3</v>
      </c>
      <c r="D495" s="107" t="s">
        <v>129</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130</v>
      </c>
      <c r="C498" s="10"/>
      <c r="D498" s="11"/>
      <c r="E498" s="11"/>
    </row>
    <row r="499" spans="1:5" x14ac:dyDescent="0.25">
      <c r="A499" s="12"/>
      <c r="B499" s="13" t="s">
        <v>9</v>
      </c>
      <c r="C499" s="14"/>
      <c r="D499" s="15"/>
      <c r="E499" s="15"/>
    </row>
    <row r="500" spans="1:5" x14ac:dyDescent="0.25">
      <c r="A500" s="125" t="s">
        <v>10</v>
      </c>
      <c r="B500" s="16" t="s">
        <v>11</v>
      </c>
      <c r="C500" s="26" t="s">
        <v>618</v>
      </c>
      <c r="D500" s="27" t="s">
        <v>619</v>
      </c>
      <c r="E500" s="26" t="s">
        <v>14</v>
      </c>
    </row>
    <row r="501" spans="1:5" x14ac:dyDescent="0.25">
      <c r="A501" s="126"/>
      <c r="B501" s="20" t="s">
        <v>15</v>
      </c>
      <c r="C501" s="21">
        <v>-0.69227136181169113</v>
      </c>
      <c r="D501" s="21">
        <v>-0.33378936500970202</v>
      </c>
      <c r="E501" s="22"/>
    </row>
    <row r="502" spans="1:5" x14ac:dyDescent="0.25">
      <c r="A502" s="125" t="s">
        <v>16</v>
      </c>
      <c r="B502" s="16" t="s">
        <v>11</v>
      </c>
      <c r="C502" s="26" t="s">
        <v>203</v>
      </c>
      <c r="D502" s="26" t="s">
        <v>204</v>
      </c>
      <c r="E502" s="26" t="s">
        <v>14</v>
      </c>
    </row>
    <row r="503" spans="1:5" x14ac:dyDescent="0.25">
      <c r="A503" s="126"/>
      <c r="B503" s="20" t="s">
        <v>15</v>
      </c>
      <c r="C503" s="21">
        <v>-0.20013817001491374</v>
      </c>
      <c r="D503" s="21">
        <v>-0.11919569528335516</v>
      </c>
      <c r="E503" s="22"/>
    </row>
    <row r="504" spans="1:5" x14ac:dyDescent="0.25">
      <c r="A504" s="125" t="s">
        <v>19</v>
      </c>
      <c r="B504" s="16" t="s">
        <v>11</v>
      </c>
      <c r="C504" s="26" t="s">
        <v>491</v>
      </c>
      <c r="D504" s="26" t="s">
        <v>620</v>
      </c>
      <c r="E504" s="26" t="s">
        <v>14</v>
      </c>
    </row>
    <row r="505" spans="1:5" x14ac:dyDescent="0.25">
      <c r="A505" s="126"/>
      <c r="B505" s="20" t="s">
        <v>15</v>
      </c>
      <c r="C505" s="21">
        <v>-3.0779568578773064E-2</v>
      </c>
      <c r="D505" s="21">
        <v>-2.4919622627378457E-3</v>
      </c>
      <c r="E505" s="22"/>
    </row>
    <row r="506" spans="1:5" x14ac:dyDescent="0.25">
      <c r="A506" s="125" t="s">
        <v>22</v>
      </c>
      <c r="B506" s="16" t="s">
        <v>11</v>
      </c>
      <c r="C506" s="26" t="s">
        <v>207</v>
      </c>
      <c r="D506" s="26" t="s">
        <v>208</v>
      </c>
      <c r="E506" s="26" t="s">
        <v>14</v>
      </c>
    </row>
    <row r="507" spans="1:5" x14ac:dyDescent="0.25">
      <c r="A507" s="126"/>
      <c r="B507" s="20" t="s">
        <v>15</v>
      </c>
      <c r="C507" s="21">
        <v>0.20995207085178436</v>
      </c>
      <c r="D507" s="21">
        <v>0.11067518871954518</v>
      </c>
      <c r="E507" s="22"/>
    </row>
    <row r="508" spans="1:5" ht="36.75" customHeight="1" x14ac:dyDescent="0.25">
      <c r="A508" s="90" t="s">
        <v>25</v>
      </c>
      <c r="B508" s="90"/>
      <c r="C508" s="90"/>
      <c r="D508" s="90"/>
      <c r="E508" s="90"/>
    </row>
    <row r="509" spans="1:5" x14ac:dyDescent="0.25">
      <c r="A509" s="5" t="s">
        <v>26</v>
      </c>
    </row>
    <row r="510" spans="1:5" x14ac:dyDescent="0.25">
      <c r="A510" s="5" t="s">
        <v>138</v>
      </c>
    </row>
    <row r="511" spans="1:5" x14ac:dyDescent="0.25">
      <c r="A511" s="5" t="s">
        <v>139</v>
      </c>
    </row>
    <row r="512" spans="1:5" x14ac:dyDescent="0.25">
      <c r="A512" s="5" t="s">
        <v>140</v>
      </c>
    </row>
    <row r="513" spans="1:5" ht="24.75" customHeight="1" x14ac:dyDescent="0.25">
      <c r="A513" s="113" t="s">
        <v>30</v>
      </c>
      <c r="B513" s="113"/>
      <c r="C513" s="113"/>
      <c r="D513" s="113"/>
      <c r="E513" s="113"/>
    </row>
    <row r="514" spans="1:5" ht="15" customHeight="1" x14ac:dyDescent="0.25">
      <c r="A514" s="91" t="s">
        <v>31</v>
      </c>
      <c r="B514" s="92"/>
      <c r="C514" s="92"/>
      <c r="D514" s="92"/>
      <c r="E514" s="93"/>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24">
        <v>43461</v>
      </c>
      <c r="C517" s="24">
        <v>45287</v>
      </c>
      <c r="D517" s="25">
        <v>9.9474970633192369E-2</v>
      </c>
      <c r="E517" s="32">
        <v>3</v>
      </c>
    </row>
    <row r="518" spans="1:5" x14ac:dyDescent="0.25">
      <c r="A518" s="31" t="s">
        <v>37</v>
      </c>
      <c r="B518" s="24">
        <v>43431</v>
      </c>
      <c r="C518" s="24">
        <v>45258</v>
      </c>
      <c r="D518" s="25">
        <v>0.10016105959673521</v>
      </c>
      <c r="E518" s="32">
        <v>3</v>
      </c>
    </row>
    <row r="519" spans="1:5" x14ac:dyDescent="0.25">
      <c r="A519" s="39" t="s">
        <v>38</v>
      </c>
      <c r="B519" s="24">
        <v>43403</v>
      </c>
      <c r="C519" s="24">
        <v>45230</v>
      </c>
      <c r="D519" s="25">
        <v>0.10034526100053898</v>
      </c>
      <c r="E519" s="32">
        <v>3</v>
      </c>
    </row>
    <row r="520" spans="1:5" x14ac:dyDescent="0.25">
      <c r="A520" s="39" t="s">
        <v>39</v>
      </c>
      <c r="B520" s="24">
        <v>43368</v>
      </c>
      <c r="C520" s="24">
        <v>45195</v>
      </c>
      <c r="D520" s="25">
        <v>0.1004917027957493</v>
      </c>
      <c r="E520" s="32">
        <v>3</v>
      </c>
    </row>
    <row r="521" spans="1:5" x14ac:dyDescent="0.25">
      <c r="A521" s="39" t="s">
        <v>40</v>
      </c>
      <c r="B521" s="24">
        <v>43340</v>
      </c>
      <c r="C521" s="24">
        <v>45167</v>
      </c>
      <c r="D521" s="25">
        <v>0.10060528712539239</v>
      </c>
      <c r="E521" s="32">
        <v>3</v>
      </c>
    </row>
    <row r="523" spans="1:5" x14ac:dyDescent="0.25">
      <c r="A523" s="102" t="s">
        <v>218</v>
      </c>
      <c r="B523" s="103"/>
      <c r="C523" s="103"/>
      <c r="D523" s="103"/>
      <c r="E523" s="103"/>
    </row>
    <row r="524" spans="1:5" x14ac:dyDescent="0.25">
      <c r="A524" s="1" t="s">
        <v>2</v>
      </c>
      <c r="B524" s="2"/>
      <c r="C524" s="107" t="s">
        <v>3</v>
      </c>
      <c r="D524" s="107" t="s">
        <v>4</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8</v>
      </c>
      <c r="C527" s="10"/>
      <c r="D527" s="11"/>
      <c r="E527" s="11"/>
    </row>
    <row r="528" spans="1:5" x14ac:dyDescent="0.25">
      <c r="A528" s="12"/>
      <c r="B528" s="13" t="s">
        <v>9</v>
      </c>
      <c r="C528" s="14"/>
      <c r="D528" s="15"/>
      <c r="E528" s="15"/>
    </row>
    <row r="529" spans="1:5" x14ac:dyDescent="0.25">
      <c r="A529" s="125" t="s">
        <v>10</v>
      </c>
      <c r="B529" s="16" t="s">
        <v>11</v>
      </c>
      <c r="C529" s="17" t="s">
        <v>595</v>
      </c>
      <c r="D529" s="18" t="s">
        <v>591</v>
      </c>
      <c r="E529" s="17" t="s">
        <v>14</v>
      </c>
    </row>
    <row r="530" spans="1:5" x14ac:dyDescent="0.25">
      <c r="A530" s="126"/>
      <c r="B530" s="20" t="s">
        <v>15</v>
      </c>
      <c r="C530" s="21">
        <v>-0.71225774443273182</v>
      </c>
      <c r="D530" s="21">
        <v>-0.3061946561932769</v>
      </c>
      <c r="E530" s="22"/>
    </row>
    <row r="531" spans="1:5" x14ac:dyDescent="0.25">
      <c r="A531" s="125" t="s">
        <v>16</v>
      </c>
      <c r="B531" s="16" t="s">
        <v>11</v>
      </c>
      <c r="C531" s="17" t="s">
        <v>212</v>
      </c>
      <c r="D531" s="17" t="s">
        <v>67</v>
      </c>
      <c r="E531" s="17" t="s">
        <v>14</v>
      </c>
    </row>
    <row r="532" spans="1:5" x14ac:dyDescent="0.25">
      <c r="A532" s="126"/>
      <c r="B532" s="20" t="s">
        <v>15</v>
      </c>
      <c r="C532" s="21">
        <v>-0.26271415852244484</v>
      </c>
      <c r="D532" s="21">
        <v>-9.3293505898621731E-2</v>
      </c>
      <c r="E532" s="22"/>
    </row>
    <row r="533" spans="1:5" x14ac:dyDescent="0.25">
      <c r="A533" s="125" t="s">
        <v>19</v>
      </c>
      <c r="B533" s="16" t="s">
        <v>11</v>
      </c>
      <c r="C533" s="17" t="s">
        <v>68</v>
      </c>
      <c r="D533" s="17" t="s">
        <v>214</v>
      </c>
      <c r="E533" s="17" t="s">
        <v>14</v>
      </c>
    </row>
    <row r="534" spans="1:5" x14ac:dyDescent="0.25">
      <c r="A534" s="126"/>
      <c r="B534" s="20" t="s">
        <v>15</v>
      </c>
      <c r="C534" s="21">
        <v>-5.1917009868154174E-2</v>
      </c>
      <c r="D534" s="21">
        <v>3.7101337571836535E-3</v>
      </c>
      <c r="E534" s="22"/>
    </row>
    <row r="535" spans="1:5" x14ac:dyDescent="0.25">
      <c r="A535" s="125" t="s">
        <v>22</v>
      </c>
      <c r="B535" s="16" t="s">
        <v>11</v>
      </c>
      <c r="C535" s="17" t="s">
        <v>215</v>
      </c>
      <c r="D535" s="17" t="s">
        <v>381</v>
      </c>
      <c r="E535" s="17" t="s">
        <v>14</v>
      </c>
    </row>
    <row r="536" spans="1:5" x14ac:dyDescent="0.25">
      <c r="A536" s="126"/>
      <c r="B536" s="20" t="s">
        <v>15</v>
      </c>
      <c r="C536" s="21">
        <v>0.33839617486338791</v>
      </c>
      <c r="D536" s="21">
        <v>9.7158471247186462E-2</v>
      </c>
      <c r="E536" s="22"/>
    </row>
    <row r="537" spans="1:5" ht="36" customHeight="1" x14ac:dyDescent="0.25">
      <c r="A537" s="90" t="s">
        <v>25</v>
      </c>
      <c r="B537" s="90"/>
      <c r="C537" s="90"/>
      <c r="D537" s="90"/>
      <c r="E537" s="90"/>
    </row>
    <row r="538" spans="1:5" x14ac:dyDescent="0.25">
      <c r="A538" s="5" t="s">
        <v>26</v>
      </c>
    </row>
    <row r="539" spans="1:5" x14ac:dyDescent="0.25">
      <c r="A539" s="5" t="s">
        <v>49</v>
      </c>
    </row>
    <row r="540" spans="1:5" x14ac:dyDescent="0.25">
      <c r="A540" s="5" t="s">
        <v>601</v>
      </c>
    </row>
    <row r="541" spans="1:5" x14ac:dyDescent="0.25">
      <c r="A541" s="5" t="s">
        <v>333</v>
      </c>
    </row>
    <row r="542" spans="1:5" ht="24" customHeight="1" x14ac:dyDescent="0.25">
      <c r="A542" s="113" t="s">
        <v>30</v>
      </c>
      <c r="B542" s="113"/>
      <c r="C542" s="113"/>
      <c r="D542" s="113"/>
      <c r="E542" s="113"/>
    </row>
    <row r="543" spans="1:5" ht="15" customHeight="1" x14ac:dyDescent="0.25">
      <c r="A543" s="91" t="s">
        <v>31</v>
      </c>
      <c r="B543" s="92"/>
      <c r="C543" s="92"/>
      <c r="D543" s="92"/>
      <c r="E543" s="93"/>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24">
        <v>43461</v>
      </c>
      <c r="C546" s="24">
        <v>45287</v>
      </c>
      <c r="D546" s="25">
        <v>0.12031219187050467</v>
      </c>
      <c r="E546" s="32">
        <v>4</v>
      </c>
    </row>
    <row r="547" spans="1:5" x14ac:dyDescent="0.25">
      <c r="A547" s="31" t="s">
        <v>37</v>
      </c>
      <c r="B547" s="24">
        <v>43431</v>
      </c>
      <c r="C547" s="24">
        <v>45258</v>
      </c>
      <c r="D547" s="25">
        <v>0.12136871692850749</v>
      </c>
      <c r="E547" s="32">
        <v>4</v>
      </c>
    </row>
    <row r="548" spans="1:5" x14ac:dyDescent="0.25">
      <c r="A548" s="23" t="s">
        <v>38</v>
      </c>
      <c r="B548" s="24">
        <v>43403</v>
      </c>
      <c r="C548" s="24">
        <v>45230</v>
      </c>
      <c r="D548" s="25">
        <v>0.12199563680115831</v>
      </c>
      <c r="E548" s="32">
        <v>4</v>
      </c>
    </row>
    <row r="549" spans="1:5" x14ac:dyDescent="0.25">
      <c r="A549" s="23" t="s">
        <v>39</v>
      </c>
      <c r="B549" s="24">
        <v>43368</v>
      </c>
      <c r="C549" s="24">
        <v>45195</v>
      </c>
      <c r="D549" s="25">
        <v>0.12237104416259108</v>
      </c>
      <c r="E549" s="32">
        <v>4</v>
      </c>
    </row>
    <row r="550" spans="1:5" x14ac:dyDescent="0.25">
      <c r="A550" s="23" t="s">
        <v>40</v>
      </c>
      <c r="B550" s="24">
        <v>43340</v>
      </c>
      <c r="C550" s="24">
        <v>45167</v>
      </c>
      <c r="D550" s="25">
        <v>0.12239633391896317</v>
      </c>
      <c r="E550" s="32">
        <v>4</v>
      </c>
    </row>
    <row r="552" spans="1:5" x14ac:dyDescent="0.25">
      <c r="A552" s="102" t="s">
        <v>226</v>
      </c>
      <c r="B552" s="103"/>
      <c r="C552" s="103"/>
      <c r="D552" s="103"/>
      <c r="E552" s="103"/>
    </row>
    <row r="553" spans="1:5" x14ac:dyDescent="0.25">
      <c r="A553" s="1" t="s">
        <v>2</v>
      </c>
      <c r="B553" s="2"/>
      <c r="C553" s="107" t="s">
        <v>3</v>
      </c>
      <c r="D553" s="107" t="s">
        <v>4</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8</v>
      </c>
      <c r="C556" s="10"/>
      <c r="D556" s="11"/>
      <c r="E556" s="11"/>
    </row>
    <row r="557" spans="1:5" x14ac:dyDescent="0.25">
      <c r="A557" s="12"/>
      <c r="B557" s="13" t="s">
        <v>9</v>
      </c>
      <c r="C557" s="14"/>
      <c r="D557" s="15"/>
      <c r="E557" s="15"/>
    </row>
    <row r="558" spans="1:5" x14ac:dyDescent="0.25">
      <c r="A558" s="125" t="s">
        <v>10</v>
      </c>
      <c r="B558" s="16" t="s">
        <v>11</v>
      </c>
      <c r="C558" s="17" t="s">
        <v>566</v>
      </c>
      <c r="D558" s="18" t="s">
        <v>592</v>
      </c>
      <c r="E558" s="17" t="s">
        <v>14</v>
      </c>
    </row>
    <row r="559" spans="1:5" x14ac:dyDescent="0.25">
      <c r="A559" s="126"/>
      <c r="B559" s="20" t="s">
        <v>15</v>
      </c>
      <c r="C559" s="21">
        <v>-0.67818258193849279</v>
      </c>
      <c r="D559" s="21">
        <v>-0.27749084605195762</v>
      </c>
      <c r="E559" s="22"/>
    </row>
    <row r="560" spans="1:5" x14ac:dyDescent="0.25">
      <c r="A560" s="125" t="s">
        <v>16</v>
      </c>
      <c r="B560" s="16" t="s">
        <v>11</v>
      </c>
      <c r="C560" s="17" t="s">
        <v>220</v>
      </c>
      <c r="D560" s="17" t="s">
        <v>221</v>
      </c>
      <c r="E560" s="17" t="s">
        <v>14</v>
      </c>
    </row>
    <row r="561" spans="1:5" x14ac:dyDescent="0.25">
      <c r="A561" s="126"/>
      <c r="B561" s="20" t="s">
        <v>15</v>
      </c>
      <c r="C561" s="21">
        <v>-0.23958107328332368</v>
      </c>
      <c r="D561" s="21">
        <v>-8.0824743882405459E-2</v>
      </c>
      <c r="E561" s="22"/>
    </row>
    <row r="562" spans="1:5" x14ac:dyDescent="0.25">
      <c r="A562" s="125" t="s">
        <v>19</v>
      </c>
      <c r="B562" s="16" t="s">
        <v>11</v>
      </c>
      <c r="C562" s="17" t="s">
        <v>56</v>
      </c>
      <c r="D562" s="17" t="s">
        <v>81</v>
      </c>
      <c r="E562" s="17" t="s">
        <v>14</v>
      </c>
    </row>
    <row r="563" spans="1:5" x14ac:dyDescent="0.25">
      <c r="A563" s="126"/>
      <c r="B563" s="20" t="s">
        <v>15</v>
      </c>
      <c r="C563" s="21">
        <v>-5.59393348407764E-2</v>
      </c>
      <c r="D563" s="21">
        <v>-1.1955857214079879E-3</v>
      </c>
      <c r="E563" s="22"/>
    </row>
    <row r="564" spans="1:5" x14ac:dyDescent="0.25">
      <c r="A564" s="125" t="s">
        <v>22</v>
      </c>
      <c r="B564" s="16" t="s">
        <v>11</v>
      </c>
      <c r="C564" s="17" t="s">
        <v>224</v>
      </c>
      <c r="D564" s="17" t="s">
        <v>384</v>
      </c>
      <c r="E564" s="17" t="s">
        <v>14</v>
      </c>
    </row>
    <row r="565" spans="1:5" x14ac:dyDescent="0.25">
      <c r="A565" s="126"/>
      <c r="B565" s="20" t="s">
        <v>15</v>
      </c>
      <c r="C565" s="21">
        <v>0.23331363872982802</v>
      </c>
      <c r="D565" s="21">
        <v>7.3007586560153381E-2</v>
      </c>
      <c r="E565" s="22"/>
    </row>
    <row r="566" spans="1:5" ht="36.75" customHeight="1" x14ac:dyDescent="0.25">
      <c r="A566" s="90" t="s">
        <v>25</v>
      </c>
      <c r="B566" s="90"/>
      <c r="C566" s="90"/>
      <c r="D566" s="90"/>
      <c r="E566" s="90"/>
    </row>
    <row r="567" spans="1:5" x14ac:dyDescent="0.25">
      <c r="A567" s="5" t="s">
        <v>26</v>
      </c>
    </row>
    <row r="568" spans="1:5" x14ac:dyDescent="0.25">
      <c r="A568" s="5" t="s">
        <v>49</v>
      </c>
    </row>
    <row r="569" spans="1:5" x14ac:dyDescent="0.25">
      <c r="A569" s="5" t="s">
        <v>517</v>
      </c>
    </row>
    <row r="570" spans="1:5" x14ac:dyDescent="0.25">
      <c r="A570" s="5" t="s">
        <v>333</v>
      </c>
    </row>
    <row r="571" spans="1:5" ht="27.75" customHeight="1" x14ac:dyDescent="0.25">
      <c r="A571" s="113" t="s">
        <v>30</v>
      </c>
      <c r="B571" s="113"/>
      <c r="C571" s="113"/>
      <c r="D571" s="113"/>
      <c r="E571" s="113"/>
    </row>
    <row r="572" spans="1:5" ht="15" customHeight="1" x14ac:dyDescent="0.25">
      <c r="A572" s="91" t="s">
        <v>31</v>
      </c>
      <c r="B572" s="92"/>
      <c r="C572" s="92"/>
      <c r="D572" s="92"/>
      <c r="E572" s="93"/>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24">
        <v>43461</v>
      </c>
      <c r="C575" s="24">
        <v>45287</v>
      </c>
      <c r="D575" s="25">
        <v>0.10022219792333907</v>
      </c>
      <c r="E575" s="32">
        <v>3</v>
      </c>
    </row>
    <row r="576" spans="1:5" x14ac:dyDescent="0.25">
      <c r="A576" s="31" t="s">
        <v>37</v>
      </c>
      <c r="B576" s="24">
        <v>43431</v>
      </c>
      <c r="C576" s="24">
        <v>45258</v>
      </c>
      <c r="D576" s="25">
        <v>0.10067591274345328</v>
      </c>
      <c r="E576" s="32">
        <v>3</v>
      </c>
    </row>
    <row r="577" spans="1:5" x14ac:dyDescent="0.25">
      <c r="A577" s="23" t="s">
        <v>38</v>
      </c>
      <c r="B577" s="24">
        <v>43403</v>
      </c>
      <c r="C577" s="24">
        <v>45230</v>
      </c>
      <c r="D577" s="25">
        <v>0.10094085699244322</v>
      </c>
      <c r="E577" s="32">
        <v>3</v>
      </c>
    </row>
    <row r="578" spans="1:5" x14ac:dyDescent="0.25">
      <c r="A578" s="23" t="s">
        <v>39</v>
      </c>
      <c r="B578" s="24">
        <v>43368</v>
      </c>
      <c r="C578" s="24">
        <v>45195</v>
      </c>
      <c r="D578" s="25">
        <v>0.10107431627027054</v>
      </c>
      <c r="E578" s="32">
        <v>3</v>
      </c>
    </row>
    <row r="579" spans="1:5" x14ac:dyDescent="0.25">
      <c r="A579" s="23" t="s">
        <v>40</v>
      </c>
      <c r="B579" s="24">
        <v>43340</v>
      </c>
      <c r="C579" s="24">
        <v>45167</v>
      </c>
      <c r="D579" s="25">
        <v>0.10121809774028885</v>
      </c>
      <c r="E579" s="32">
        <v>3</v>
      </c>
    </row>
  </sheetData>
  <mergeCells count="232">
    <mergeCell ref="A514:E514"/>
    <mergeCell ref="A485:E485"/>
    <mergeCell ref="A552:E552"/>
    <mergeCell ref="C553:C555"/>
    <mergeCell ref="D553:D555"/>
    <mergeCell ref="E553:E555"/>
    <mergeCell ref="A494:E494"/>
    <mergeCell ref="C495:C497"/>
    <mergeCell ref="D495:D497"/>
    <mergeCell ref="E495:E497"/>
    <mergeCell ref="A515:E515"/>
    <mergeCell ref="A508:E508"/>
    <mergeCell ref="A513:E513"/>
    <mergeCell ref="A500:A501"/>
    <mergeCell ref="A502:A503"/>
    <mergeCell ref="A504:A505"/>
    <mergeCell ref="A506:A507"/>
    <mergeCell ref="A442:A443"/>
    <mergeCell ref="A444:A445"/>
    <mergeCell ref="A446:A447"/>
    <mergeCell ref="A448:A449"/>
    <mergeCell ref="A471:A472"/>
    <mergeCell ref="A456:E456"/>
    <mergeCell ref="A427:E427"/>
    <mergeCell ref="A361:A362"/>
    <mergeCell ref="A384:A385"/>
    <mergeCell ref="A386:A387"/>
    <mergeCell ref="A388:A389"/>
    <mergeCell ref="A390:A391"/>
    <mergeCell ref="A369:E369"/>
    <mergeCell ref="A436:E436"/>
    <mergeCell ref="C437:C439"/>
    <mergeCell ref="D437:D439"/>
    <mergeCell ref="E437:E439"/>
    <mergeCell ref="A457:E457"/>
    <mergeCell ref="A450:E450"/>
    <mergeCell ref="A407:E407"/>
    <mergeCell ref="C408:C410"/>
    <mergeCell ref="D408:D410"/>
    <mergeCell ref="E408:E410"/>
    <mergeCell ref="A465:E465"/>
    <mergeCell ref="A167:E167"/>
    <mergeCell ref="A160:E160"/>
    <mergeCell ref="A165:E165"/>
    <mergeCell ref="A158:A159"/>
    <mergeCell ref="A303:A304"/>
    <mergeCell ref="A326:A327"/>
    <mergeCell ref="A328:A329"/>
    <mergeCell ref="A330:A331"/>
    <mergeCell ref="A332:A333"/>
    <mergeCell ref="A311:E311"/>
    <mergeCell ref="A243:A244"/>
    <mergeCell ref="A245:A246"/>
    <mergeCell ref="A268:A269"/>
    <mergeCell ref="A270:A271"/>
    <mergeCell ref="A272:A273"/>
    <mergeCell ref="A274:A275"/>
    <mergeCell ref="A253:E253"/>
    <mergeCell ref="A291:E291"/>
    <mergeCell ref="C292:C294"/>
    <mergeCell ref="D292:D294"/>
    <mergeCell ref="E292:E294"/>
    <mergeCell ref="A312:E312"/>
    <mergeCell ref="A305:E305"/>
    <mergeCell ref="A297:A298"/>
    <mergeCell ref="A94:A95"/>
    <mergeCell ref="A96:A97"/>
    <mergeCell ref="A98:A99"/>
    <mergeCell ref="A100:A101"/>
    <mergeCell ref="A123:A124"/>
    <mergeCell ref="A9:A10"/>
    <mergeCell ref="A11:A12"/>
    <mergeCell ref="A13:A14"/>
    <mergeCell ref="A36:A37"/>
    <mergeCell ref="A38:A39"/>
    <mergeCell ref="A40:A41"/>
    <mergeCell ref="A42:A43"/>
    <mergeCell ref="A88:E88"/>
    <mergeCell ref="C89:C91"/>
    <mergeCell ref="D89:D91"/>
    <mergeCell ref="E89:E91"/>
    <mergeCell ref="A109:E109"/>
    <mergeCell ref="A102:E102"/>
    <mergeCell ref="A107:E107"/>
    <mergeCell ref="A59:E59"/>
    <mergeCell ref="C60:C62"/>
    <mergeCell ref="D60:D62"/>
    <mergeCell ref="E60:E62"/>
    <mergeCell ref="A108:E108"/>
    <mergeCell ref="A573:E573"/>
    <mergeCell ref="A566:E566"/>
    <mergeCell ref="A571:E571"/>
    <mergeCell ref="A523:E523"/>
    <mergeCell ref="C524:C526"/>
    <mergeCell ref="D524:D526"/>
    <mergeCell ref="E524:E526"/>
    <mergeCell ref="A544:E544"/>
    <mergeCell ref="A537:E537"/>
    <mergeCell ref="A542:E542"/>
    <mergeCell ref="A531:A532"/>
    <mergeCell ref="A533:A534"/>
    <mergeCell ref="A535:A536"/>
    <mergeCell ref="A558:A559"/>
    <mergeCell ref="A560:A561"/>
    <mergeCell ref="A562:A563"/>
    <mergeCell ref="A564:A565"/>
    <mergeCell ref="A572:E572"/>
    <mergeCell ref="A543:E543"/>
    <mergeCell ref="A529:A530"/>
    <mergeCell ref="C466:C468"/>
    <mergeCell ref="D466:D468"/>
    <mergeCell ref="E466:E468"/>
    <mergeCell ref="A486:E486"/>
    <mergeCell ref="A479:E479"/>
    <mergeCell ref="A484:E484"/>
    <mergeCell ref="A473:A474"/>
    <mergeCell ref="A475:A476"/>
    <mergeCell ref="A477:A478"/>
    <mergeCell ref="A428:E428"/>
    <mergeCell ref="A421:E421"/>
    <mergeCell ref="A413:A414"/>
    <mergeCell ref="A415:A416"/>
    <mergeCell ref="A417:A418"/>
    <mergeCell ref="A378:E378"/>
    <mergeCell ref="C379:C381"/>
    <mergeCell ref="D379:D381"/>
    <mergeCell ref="E379:E381"/>
    <mergeCell ref="A399:E399"/>
    <mergeCell ref="A392:E392"/>
    <mergeCell ref="A398:E398"/>
    <mergeCell ref="A419:A420"/>
    <mergeCell ref="A370:E370"/>
    <mergeCell ref="A363:E363"/>
    <mergeCell ref="A368:E368"/>
    <mergeCell ref="A357:A358"/>
    <mergeCell ref="A359:A360"/>
    <mergeCell ref="A320:E320"/>
    <mergeCell ref="C321:C323"/>
    <mergeCell ref="D321:D323"/>
    <mergeCell ref="E321:E323"/>
    <mergeCell ref="A341:E341"/>
    <mergeCell ref="A334:E334"/>
    <mergeCell ref="A339:E339"/>
    <mergeCell ref="A355:A356"/>
    <mergeCell ref="A340:E340"/>
    <mergeCell ref="A349:E349"/>
    <mergeCell ref="C350:C352"/>
    <mergeCell ref="D350:D352"/>
    <mergeCell ref="E350:E352"/>
    <mergeCell ref="A299:A300"/>
    <mergeCell ref="A301:A302"/>
    <mergeCell ref="A262:E262"/>
    <mergeCell ref="C263:C265"/>
    <mergeCell ref="D263:D265"/>
    <mergeCell ref="E263:E265"/>
    <mergeCell ref="A283:E283"/>
    <mergeCell ref="A276:E276"/>
    <mergeCell ref="A281:E281"/>
    <mergeCell ref="A282:E282"/>
    <mergeCell ref="A233:E233"/>
    <mergeCell ref="C234:C236"/>
    <mergeCell ref="D234:D236"/>
    <mergeCell ref="E234:E236"/>
    <mergeCell ref="A254:E254"/>
    <mergeCell ref="A247:E247"/>
    <mergeCell ref="A252:E252"/>
    <mergeCell ref="A239:A240"/>
    <mergeCell ref="A241:A242"/>
    <mergeCell ref="A225:E225"/>
    <mergeCell ref="A218:E218"/>
    <mergeCell ref="A224:E224"/>
    <mergeCell ref="A216:A217"/>
    <mergeCell ref="A175:E175"/>
    <mergeCell ref="C176:C178"/>
    <mergeCell ref="D176:D178"/>
    <mergeCell ref="E176:E178"/>
    <mergeCell ref="A196:E196"/>
    <mergeCell ref="A189:E189"/>
    <mergeCell ref="A194:E194"/>
    <mergeCell ref="A195:E195"/>
    <mergeCell ref="A181:A182"/>
    <mergeCell ref="A183:A184"/>
    <mergeCell ref="A185:A186"/>
    <mergeCell ref="A187:A188"/>
    <mergeCell ref="A210:A211"/>
    <mergeCell ref="A212:A213"/>
    <mergeCell ref="A214:A215"/>
    <mergeCell ref="A204:E204"/>
    <mergeCell ref="C205:C207"/>
    <mergeCell ref="D205:D207"/>
    <mergeCell ref="E205:E207"/>
    <mergeCell ref="A166:E166"/>
    <mergeCell ref="A117:E117"/>
    <mergeCell ref="C118:C120"/>
    <mergeCell ref="D118:D120"/>
    <mergeCell ref="E118:E120"/>
    <mergeCell ref="A138:E138"/>
    <mergeCell ref="A131:E131"/>
    <mergeCell ref="A125:A126"/>
    <mergeCell ref="A127:A128"/>
    <mergeCell ref="A129:A130"/>
    <mergeCell ref="A137:E137"/>
    <mergeCell ref="A152:A153"/>
    <mergeCell ref="A154:A155"/>
    <mergeCell ref="A156:A157"/>
    <mergeCell ref="A146:E146"/>
    <mergeCell ref="C147:C149"/>
    <mergeCell ref="D147:D149"/>
    <mergeCell ref="E147:E149"/>
    <mergeCell ref="A80:E80"/>
    <mergeCell ref="A73:E73"/>
    <mergeCell ref="A65:A66"/>
    <mergeCell ref="A67:A68"/>
    <mergeCell ref="A69:A70"/>
    <mergeCell ref="A30:E30"/>
    <mergeCell ref="C31:C33"/>
    <mergeCell ref="D31:D33"/>
    <mergeCell ref="E31:E33"/>
    <mergeCell ref="A51:E51"/>
    <mergeCell ref="A44:E44"/>
    <mergeCell ref="A50:E50"/>
    <mergeCell ref="A71:A72"/>
    <mergeCell ref="A79:E79"/>
    <mergeCell ref="A1:E1"/>
    <mergeCell ref="C2:C4"/>
    <mergeCell ref="D2:D4"/>
    <mergeCell ref="E2:E4"/>
    <mergeCell ref="A22:E22"/>
    <mergeCell ref="A15:E15"/>
    <mergeCell ref="A20:E20"/>
    <mergeCell ref="A21:E21"/>
    <mergeCell ref="A7:A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ED861-EED8-453D-8FD1-3E4398E3DD0E}">
  <dimension ref="A1:E579"/>
  <sheetViews>
    <sheetView workbookViewId="0">
      <selection activeCell="A571" sqref="A571:E571"/>
    </sheetView>
  </sheetViews>
  <sheetFormatPr baseColWidth="10" defaultRowHeight="15" x14ac:dyDescent="0.25"/>
  <cols>
    <col min="2" max="2" width="51.7109375" customWidth="1"/>
  </cols>
  <sheetData>
    <row r="1" spans="1:5" x14ac:dyDescent="0.25">
      <c r="A1" s="102" t="s">
        <v>61</v>
      </c>
      <c r="B1" s="103"/>
      <c r="C1" s="103"/>
      <c r="D1" s="103"/>
      <c r="E1" s="103"/>
    </row>
    <row r="2" spans="1:5" x14ac:dyDescent="0.25">
      <c r="A2" s="1" t="s">
        <v>2</v>
      </c>
      <c r="B2" s="2"/>
      <c r="C2" s="107" t="s">
        <v>3</v>
      </c>
      <c r="D2" s="107" t="s">
        <v>4</v>
      </c>
      <c r="E2" s="107"/>
    </row>
    <row r="3" spans="1:5" x14ac:dyDescent="0.25">
      <c r="A3" s="3" t="s">
        <v>5</v>
      </c>
      <c r="B3" s="4"/>
      <c r="C3" s="108"/>
      <c r="D3" s="108"/>
      <c r="E3" s="108"/>
    </row>
    <row r="4" spans="1:5" x14ac:dyDescent="0.25">
      <c r="A4" s="6" t="s">
        <v>6</v>
      </c>
      <c r="B4" s="7"/>
      <c r="C4" s="109"/>
      <c r="D4" s="109"/>
      <c r="E4" s="109"/>
    </row>
    <row r="5" spans="1:5" x14ac:dyDescent="0.25">
      <c r="A5" s="8" t="s">
        <v>7</v>
      </c>
      <c r="B5" s="9" t="s">
        <v>8</v>
      </c>
      <c r="C5" s="10"/>
      <c r="D5" s="11"/>
      <c r="E5" s="11"/>
    </row>
    <row r="6" spans="1:5" x14ac:dyDescent="0.25">
      <c r="A6" s="12"/>
      <c r="B6" s="13" t="s">
        <v>9</v>
      </c>
      <c r="C6" s="14"/>
      <c r="D6" s="15"/>
      <c r="E6" s="15"/>
    </row>
    <row r="7" spans="1:5" x14ac:dyDescent="0.25">
      <c r="A7" s="8" t="s">
        <v>10</v>
      </c>
      <c r="B7" s="16" t="s">
        <v>11</v>
      </c>
      <c r="C7" s="17" t="s">
        <v>593</v>
      </c>
      <c r="D7" s="18" t="s">
        <v>621</v>
      </c>
      <c r="E7" s="17" t="s">
        <v>14</v>
      </c>
    </row>
    <row r="8" spans="1:5" x14ac:dyDescent="0.25">
      <c r="A8" s="19"/>
      <c r="B8" s="20" t="s">
        <v>15</v>
      </c>
      <c r="C8" s="21">
        <v>-0.48761326090308821</v>
      </c>
      <c r="D8" s="21">
        <v>-0.12018591158872571</v>
      </c>
      <c r="E8" s="22"/>
    </row>
    <row r="9" spans="1:5" x14ac:dyDescent="0.25">
      <c r="A9" s="8" t="s">
        <v>16</v>
      </c>
      <c r="B9" s="16" t="s">
        <v>11</v>
      </c>
      <c r="C9" s="17" t="s">
        <v>17</v>
      </c>
      <c r="D9" s="17" t="s">
        <v>227</v>
      </c>
      <c r="E9" s="17" t="s">
        <v>14</v>
      </c>
    </row>
    <row r="10" spans="1:5" x14ac:dyDescent="0.25">
      <c r="A10" s="19"/>
      <c r="B10" s="20" t="s">
        <v>15</v>
      </c>
      <c r="C10" s="21">
        <v>-0.17081007141479332</v>
      </c>
      <c r="D10" s="21">
        <v>-4.6291311522888012E-2</v>
      </c>
      <c r="E10" s="22"/>
    </row>
    <row r="11" spans="1:5" x14ac:dyDescent="0.25">
      <c r="A11" s="8" t="s">
        <v>19</v>
      </c>
      <c r="B11" s="16" t="s">
        <v>11</v>
      </c>
      <c r="C11" s="17" t="s">
        <v>68</v>
      </c>
      <c r="D11" s="17" t="s">
        <v>272</v>
      </c>
      <c r="E11" s="17" t="s">
        <v>14</v>
      </c>
    </row>
    <row r="12" spans="1:5" x14ac:dyDescent="0.25">
      <c r="A12" s="19"/>
      <c r="B12" s="20" t="s">
        <v>15</v>
      </c>
      <c r="C12" s="21">
        <v>-5.1674265123890284E-2</v>
      </c>
      <c r="D12" s="21">
        <v>1.9321813041639491E-3</v>
      </c>
      <c r="E12" s="22"/>
    </row>
    <row r="13" spans="1:5" x14ac:dyDescent="0.25">
      <c r="A13" s="8" t="s">
        <v>22</v>
      </c>
      <c r="B13" s="16" t="s">
        <v>11</v>
      </c>
      <c r="C13" s="17" t="s">
        <v>23</v>
      </c>
      <c r="D13" s="17" t="s">
        <v>24</v>
      </c>
      <c r="E13" s="17" t="s">
        <v>14</v>
      </c>
    </row>
    <row r="14" spans="1:5" x14ac:dyDescent="0.25">
      <c r="A14" s="19"/>
      <c r="B14" s="20" t="s">
        <v>15</v>
      </c>
      <c r="C14" s="21">
        <v>0.11098701768095109</v>
      </c>
      <c r="D14" s="21">
        <v>3.3841123997990996E-2</v>
      </c>
      <c r="E14" s="22"/>
    </row>
    <row r="15" spans="1:5" ht="37.5" customHeight="1" x14ac:dyDescent="0.25">
      <c r="A15" s="90" t="s">
        <v>25</v>
      </c>
      <c r="B15" s="90"/>
      <c r="C15" s="90"/>
      <c r="D15" s="90"/>
      <c r="E15" s="90"/>
    </row>
    <row r="16" spans="1:5" x14ac:dyDescent="0.25">
      <c r="A16" s="5" t="s">
        <v>26</v>
      </c>
    </row>
    <row r="17" spans="1:5" x14ac:dyDescent="0.25">
      <c r="A17" s="5" t="s">
        <v>49</v>
      </c>
    </row>
    <row r="18" spans="1:5" x14ac:dyDescent="0.25">
      <c r="A18" s="5" t="s">
        <v>262</v>
      </c>
    </row>
    <row r="19" spans="1:5" x14ac:dyDescent="0.25">
      <c r="A19" s="5" t="s">
        <v>29</v>
      </c>
    </row>
    <row r="20" spans="1:5" ht="24.75" customHeight="1" x14ac:dyDescent="0.25">
      <c r="A20" s="113" t="s">
        <v>30</v>
      </c>
      <c r="B20" s="113"/>
      <c r="C20" s="113"/>
      <c r="D20" s="113"/>
      <c r="E20" s="113"/>
    </row>
    <row r="21" spans="1:5" ht="15" customHeight="1" x14ac:dyDescent="0.25">
      <c r="A21" s="91" t="s">
        <v>31</v>
      </c>
      <c r="B21" s="92"/>
      <c r="C21" s="92"/>
      <c r="D21" s="92"/>
      <c r="E21" s="93"/>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24">
        <v>43858</v>
      </c>
      <c r="C24" s="24">
        <v>45321</v>
      </c>
      <c r="D24" s="25">
        <v>7.4819443711424474E-2</v>
      </c>
      <c r="E24" s="32">
        <v>3</v>
      </c>
    </row>
    <row r="25" spans="1:5" x14ac:dyDescent="0.25">
      <c r="A25" s="31" t="s">
        <v>37</v>
      </c>
      <c r="B25" s="24">
        <v>43823</v>
      </c>
      <c r="C25" s="24">
        <v>45287</v>
      </c>
      <c r="D25" s="25">
        <v>7.4697802102793601E-2</v>
      </c>
      <c r="E25" s="32">
        <v>3</v>
      </c>
    </row>
    <row r="26" spans="1:5" x14ac:dyDescent="0.25">
      <c r="A26" s="23" t="s">
        <v>38</v>
      </c>
      <c r="B26" s="24">
        <v>43795</v>
      </c>
      <c r="C26" s="24">
        <v>45258</v>
      </c>
      <c r="D26" s="25">
        <v>7.4734885137407531E-2</v>
      </c>
      <c r="E26" s="32">
        <v>3</v>
      </c>
    </row>
    <row r="27" spans="1:5" x14ac:dyDescent="0.25">
      <c r="A27" s="23" t="s">
        <v>39</v>
      </c>
      <c r="B27" s="24">
        <v>43767</v>
      </c>
      <c r="C27" s="24">
        <v>45230</v>
      </c>
      <c r="D27" s="25">
        <v>7.4637173533426984E-2</v>
      </c>
      <c r="E27" s="32">
        <v>3</v>
      </c>
    </row>
    <row r="28" spans="1:5" x14ac:dyDescent="0.25">
      <c r="A28" s="23" t="s">
        <v>40</v>
      </c>
      <c r="B28" s="24">
        <v>43732</v>
      </c>
      <c r="C28" s="24">
        <v>45195</v>
      </c>
      <c r="D28" s="25">
        <v>7.5046056234134878E-2</v>
      </c>
      <c r="E28" s="32">
        <v>3</v>
      </c>
    </row>
    <row r="30" spans="1:5" x14ac:dyDescent="0.25">
      <c r="A30" s="102" t="s">
        <v>62</v>
      </c>
      <c r="B30" s="103"/>
      <c r="C30" s="103"/>
      <c r="D30" s="103"/>
      <c r="E30" s="103"/>
    </row>
    <row r="31" spans="1:5" x14ac:dyDescent="0.25">
      <c r="A31" s="1" t="s">
        <v>2</v>
      </c>
      <c r="B31" s="2"/>
      <c r="C31" s="107" t="s">
        <v>3</v>
      </c>
      <c r="D31" s="107" t="s">
        <v>4</v>
      </c>
      <c r="E31" s="107"/>
    </row>
    <row r="32" spans="1:5" x14ac:dyDescent="0.25">
      <c r="A32" s="3" t="s">
        <v>5</v>
      </c>
      <c r="B32" s="4"/>
      <c r="C32" s="108"/>
      <c r="D32" s="108"/>
      <c r="E32" s="108"/>
    </row>
    <row r="33" spans="1:5" x14ac:dyDescent="0.25">
      <c r="A33" s="6" t="s">
        <v>6</v>
      </c>
      <c r="B33" s="7"/>
      <c r="C33" s="109"/>
      <c r="D33" s="109"/>
      <c r="E33" s="109"/>
    </row>
    <row r="34" spans="1:5" x14ac:dyDescent="0.25">
      <c r="A34" s="8" t="s">
        <v>7</v>
      </c>
      <c r="B34" s="9" t="s">
        <v>8</v>
      </c>
      <c r="C34" s="10"/>
      <c r="D34" s="11"/>
      <c r="E34" s="11"/>
    </row>
    <row r="35" spans="1:5" x14ac:dyDescent="0.25">
      <c r="A35" s="12"/>
      <c r="B35" s="13" t="s">
        <v>9</v>
      </c>
      <c r="C35" s="14"/>
      <c r="D35" s="15"/>
      <c r="E35" s="15"/>
    </row>
    <row r="36" spans="1:5" x14ac:dyDescent="0.25">
      <c r="A36" s="8" t="s">
        <v>10</v>
      </c>
      <c r="B36" s="16" t="s">
        <v>11</v>
      </c>
      <c r="C36" s="17" t="s">
        <v>596</v>
      </c>
      <c r="D36" s="18" t="s">
        <v>408</v>
      </c>
      <c r="E36" s="17" t="s">
        <v>14</v>
      </c>
    </row>
    <row r="37" spans="1:5" x14ac:dyDescent="0.25">
      <c r="A37" s="19"/>
      <c r="B37" s="20" t="s">
        <v>15</v>
      </c>
      <c r="C37" s="21">
        <v>-0.7127294172584846</v>
      </c>
      <c r="D37" s="21">
        <v>-0.30461494771400388</v>
      </c>
      <c r="E37" s="22"/>
    </row>
    <row r="38" spans="1:5" x14ac:dyDescent="0.25">
      <c r="A38" s="8" t="s">
        <v>16</v>
      </c>
      <c r="B38" s="16" t="s">
        <v>11</v>
      </c>
      <c r="C38" s="17" t="s">
        <v>43</v>
      </c>
      <c r="D38" s="17" t="s">
        <v>44</v>
      </c>
      <c r="E38" s="17" t="s">
        <v>14</v>
      </c>
    </row>
    <row r="39" spans="1:5" x14ac:dyDescent="0.25">
      <c r="A39" s="19"/>
      <c r="B39" s="20" t="s">
        <v>15</v>
      </c>
      <c r="C39" s="21">
        <v>-0.2368179688415134</v>
      </c>
      <c r="D39" s="21">
        <v>-0.10035389916003834</v>
      </c>
      <c r="E39" s="22"/>
    </row>
    <row r="40" spans="1:5" x14ac:dyDescent="0.25">
      <c r="A40" s="8" t="s">
        <v>19</v>
      </c>
      <c r="B40" s="16" t="s">
        <v>11</v>
      </c>
      <c r="C40" s="17" t="s">
        <v>415</v>
      </c>
      <c r="D40" s="17" t="s">
        <v>332</v>
      </c>
      <c r="E40" s="17" t="s">
        <v>14</v>
      </c>
    </row>
    <row r="41" spans="1:5" x14ac:dyDescent="0.25">
      <c r="A41" s="19"/>
      <c r="B41" s="20" t="s">
        <v>15</v>
      </c>
      <c r="C41" s="21">
        <v>-4.9309110445060478E-2</v>
      </c>
      <c r="D41" s="21">
        <v>-4.0056087495966564E-3</v>
      </c>
      <c r="E41" s="22"/>
    </row>
    <row r="42" spans="1:5" x14ac:dyDescent="0.25">
      <c r="A42" s="8" t="s">
        <v>22</v>
      </c>
      <c r="B42" s="16" t="s">
        <v>11</v>
      </c>
      <c r="C42" s="17" t="s">
        <v>47</v>
      </c>
      <c r="D42" s="17" t="s">
        <v>386</v>
      </c>
      <c r="E42" s="17" t="s">
        <v>14</v>
      </c>
    </row>
    <row r="43" spans="1:5" x14ac:dyDescent="0.25">
      <c r="A43" s="19"/>
      <c r="B43" s="20" t="s">
        <v>15</v>
      </c>
      <c r="C43" s="21">
        <v>0.24686012108449584</v>
      </c>
      <c r="D43" s="21">
        <v>7.8413893966054804E-2</v>
      </c>
      <c r="E43" s="22"/>
    </row>
    <row r="44" spans="1:5" ht="34.5" customHeight="1" x14ac:dyDescent="0.25">
      <c r="A44" s="90" t="s">
        <v>25</v>
      </c>
      <c r="B44" s="90"/>
      <c r="C44" s="90"/>
      <c r="D44" s="90"/>
      <c r="E44" s="90"/>
    </row>
    <row r="45" spans="1:5" x14ac:dyDescent="0.25">
      <c r="A45" s="5" t="s">
        <v>26</v>
      </c>
    </row>
    <row r="46" spans="1:5" x14ac:dyDescent="0.25">
      <c r="A46" s="5" t="s">
        <v>49</v>
      </c>
    </row>
    <row r="47" spans="1:5" x14ac:dyDescent="0.25">
      <c r="A47" s="5" t="s">
        <v>233</v>
      </c>
    </row>
    <row r="48" spans="1:5" x14ac:dyDescent="0.25">
      <c r="A48" s="5" t="s">
        <v>333</v>
      </c>
    </row>
    <row r="49" spans="1:5" x14ac:dyDescent="0.25">
      <c r="A49" s="5" t="s">
        <v>51</v>
      </c>
    </row>
    <row r="50" spans="1:5" ht="15" customHeight="1" x14ac:dyDescent="0.25">
      <c r="A50" s="91" t="s">
        <v>31</v>
      </c>
      <c r="B50" s="92"/>
      <c r="C50" s="92"/>
      <c r="D50" s="92"/>
      <c r="E50" s="93"/>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24">
        <v>43494</v>
      </c>
      <c r="C53" s="24">
        <v>45321</v>
      </c>
      <c r="D53" s="25">
        <v>0.11355156341023459</v>
      </c>
      <c r="E53" s="32">
        <v>3</v>
      </c>
    </row>
    <row r="54" spans="1:5" x14ac:dyDescent="0.25">
      <c r="A54" s="31" t="s">
        <v>37</v>
      </c>
      <c r="B54" s="24">
        <v>43461</v>
      </c>
      <c r="C54" s="24">
        <v>45287</v>
      </c>
      <c r="D54" s="25">
        <v>0.1141598239252533</v>
      </c>
      <c r="E54" s="32">
        <v>3</v>
      </c>
    </row>
    <row r="55" spans="1:5" x14ac:dyDescent="0.25">
      <c r="A55" s="23" t="s">
        <v>38</v>
      </c>
      <c r="B55" s="24">
        <v>43431</v>
      </c>
      <c r="C55" s="24">
        <v>45258</v>
      </c>
      <c r="D55" s="25">
        <v>0.11555836480623825</v>
      </c>
      <c r="E55" s="32">
        <v>3</v>
      </c>
    </row>
    <row r="56" spans="1:5" x14ac:dyDescent="0.25">
      <c r="A56" s="23" t="s">
        <v>39</v>
      </c>
      <c r="B56" s="24">
        <v>43403</v>
      </c>
      <c r="C56" s="24">
        <v>45230</v>
      </c>
      <c r="D56" s="25">
        <v>0.11664302471191799</v>
      </c>
      <c r="E56" s="32">
        <v>3</v>
      </c>
    </row>
    <row r="57" spans="1:5" x14ac:dyDescent="0.25">
      <c r="A57" s="23" t="s">
        <v>40</v>
      </c>
      <c r="B57" s="24">
        <v>43368</v>
      </c>
      <c r="C57" s="24">
        <v>45195</v>
      </c>
      <c r="D57" s="25">
        <v>0.11734905405888625</v>
      </c>
      <c r="E57" s="32">
        <v>3</v>
      </c>
    </row>
    <row r="59" spans="1:5" x14ac:dyDescent="0.25">
      <c r="A59" s="102" t="s">
        <v>63</v>
      </c>
      <c r="B59" s="103"/>
      <c r="C59" s="103"/>
      <c r="D59" s="103"/>
      <c r="E59" s="103"/>
    </row>
    <row r="60" spans="1:5" x14ac:dyDescent="0.25">
      <c r="A60" s="1" t="s">
        <v>2</v>
      </c>
      <c r="B60" s="2"/>
      <c r="C60" s="107" t="s">
        <v>3</v>
      </c>
      <c r="D60" s="107" t="s">
        <v>4</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8</v>
      </c>
      <c r="C63" s="10"/>
      <c r="D63" s="11"/>
      <c r="E63" s="11"/>
    </row>
    <row r="64" spans="1:5" x14ac:dyDescent="0.25">
      <c r="A64" s="12"/>
      <c r="B64" s="13" t="s">
        <v>9</v>
      </c>
      <c r="C64" s="14"/>
      <c r="D64" s="15"/>
      <c r="E64" s="15"/>
    </row>
    <row r="65" spans="1:5" x14ac:dyDescent="0.25">
      <c r="A65" s="8" t="s">
        <v>10</v>
      </c>
      <c r="B65" s="16" t="s">
        <v>11</v>
      </c>
      <c r="C65" s="17" t="s">
        <v>584</v>
      </c>
      <c r="D65" s="18" t="s">
        <v>566</v>
      </c>
      <c r="E65" s="17" t="s">
        <v>14</v>
      </c>
    </row>
    <row r="66" spans="1:5" x14ac:dyDescent="0.25">
      <c r="A66" s="19"/>
      <c r="B66" s="20" t="s">
        <v>15</v>
      </c>
      <c r="C66" s="21">
        <v>-0.73085778293978265</v>
      </c>
      <c r="D66" s="21">
        <v>-0.31461174535817582</v>
      </c>
      <c r="E66" s="22"/>
    </row>
    <row r="67" spans="1:5" x14ac:dyDescent="0.25">
      <c r="A67" s="8" t="s">
        <v>16</v>
      </c>
      <c r="B67" s="16" t="s">
        <v>11</v>
      </c>
      <c r="C67" s="17" t="s">
        <v>54</v>
      </c>
      <c r="D67" s="17" t="s">
        <v>55</v>
      </c>
      <c r="E67" s="17" t="s">
        <v>14</v>
      </c>
    </row>
    <row r="68" spans="1:5" x14ac:dyDescent="0.25">
      <c r="A68" s="19"/>
      <c r="B68" s="20" t="s">
        <v>15</v>
      </c>
      <c r="C68" s="21">
        <v>-0.26436082210035372</v>
      </c>
      <c r="D68" s="21">
        <v>-8.9988529727498157E-2</v>
      </c>
      <c r="E68" s="22"/>
    </row>
    <row r="69" spans="1:5" x14ac:dyDescent="0.25">
      <c r="A69" s="8" t="s">
        <v>19</v>
      </c>
      <c r="B69" s="16" t="s">
        <v>11</v>
      </c>
      <c r="C69" s="17" t="s">
        <v>387</v>
      </c>
      <c r="D69" s="17" t="s">
        <v>21</v>
      </c>
      <c r="E69" s="17" t="s">
        <v>14</v>
      </c>
    </row>
    <row r="70" spans="1:5" x14ac:dyDescent="0.25">
      <c r="A70" s="19"/>
      <c r="B70" s="20" t="s">
        <v>15</v>
      </c>
      <c r="C70" s="21">
        <v>-6.4614040131087291E-2</v>
      </c>
      <c r="D70" s="21">
        <v>3.8566357848059951E-3</v>
      </c>
      <c r="E70" s="22"/>
    </row>
    <row r="71" spans="1:5" x14ac:dyDescent="0.25">
      <c r="A71" s="8" t="s">
        <v>22</v>
      </c>
      <c r="B71" s="16" t="s">
        <v>11</v>
      </c>
      <c r="C71" s="17" t="s">
        <v>57</v>
      </c>
      <c r="D71" s="17" t="s">
        <v>335</v>
      </c>
      <c r="E71" s="17" t="s">
        <v>14</v>
      </c>
    </row>
    <row r="72" spans="1:5" x14ac:dyDescent="0.25">
      <c r="A72" s="19"/>
      <c r="B72" s="20" t="s">
        <v>15</v>
      </c>
      <c r="C72" s="21">
        <v>0.20672817384674036</v>
      </c>
      <c r="D72" s="21">
        <v>6.858003677855895E-2</v>
      </c>
      <c r="E72" s="22"/>
    </row>
    <row r="73" spans="1:5" ht="36" customHeight="1" x14ac:dyDescent="0.25">
      <c r="A73" s="90" t="s">
        <v>25</v>
      </c>
      <c r="B73" s="90"/>
      <c r="C73" s="90"/>
      <c r="D73" s="90"/>
      <c r="E73" s="90"/>
    </row>
    <row r="74" spans="1:5" x14ac:dyDescent="0.25">
      <c r="A74" s="5" t="s">
        <v>26</v>
      </c>
    </row>
    <row r="75" spans="1:5" x14ac:dyDescent="0.25">
      <c r="A75" s="5" t="s">
        <v>49</v>
      </c>
    </row>
    <row r="76" spans="1:5" x14ac:dyDescent="0.25">
      <c r="A76" s="5" t="s">
        <v>417</v>
      </c>
    </row>
    <row r="77" spans="1:5" x14ac:dyDescent="0.25">
      <c r="A77" s="5" t="s">
        <v>333</v>
      </c>
    </row>
    <row r="78" spans="1:5" x14ac:dyDescent="0.25">
      <c r="A78" s="5" t="s">
        <v>51</v>
      </c>
    </row>
    <row r="79" spans="1:5" ht="15" customHeight="1" x14ac:dyDescent="0.25">
      <c r="A79" s="91" t="s">
        <v>31</v>
      </c>
      <c r="B79" s="92"/>
      <c r="C79" s="92"/>
      <c r="D79" s="92"/>
      <c r="E79" s="93"/>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24">
        <v>43494</v>
      </c>
      <c r="C82" s="24">
        <v>45321</v>
      </c>
      <c r="D82" s="25">
        <v>0.11261372270960161</v>
      </c>
      <c r="E82" s="32">
        <v>3</v>
      </c>
    </row>
    <row r="83" spans="1:5" x14ac:dyDescent="0.25">
      <c r="A83" s="31" t="s">
        <v>37</v>
      </c>
      <c r="B83" s="24">
        <v>43461</v>
      </c>
      <c r="C83" s="24">
        <v>45287</v>
      </c>
      <c r="D83" s="25">
        <v>0.1127000026578555</v>
      </c>
      <c r="E83" s="32">
        <v>3</v>
      </c>
    </row>
    <row r="84" spans="1:5" x14ac:dyDescent="0.25">
      <c r="A84" s="23" t="s">
        <v>38</v>
      </c>
      <c r="B84" s="24">
        <v>43431</v>
      </c>
      <c r="C84" s="24">
        <v>45258</v>
      </c>
      <c r="D84" s="25">
        <v>0.11333376084236027</v>
      </c>
      <c r="E84" s="32">
        <v>3</v>
      </c>
    </row>
    <row r="85" spans="1:5" x14ac:dyDescent="0.25">
      <c r="A85" s="23" t="s">
        <v>39</v>
      </c>
      <c r="B85" s="24">
        <v>43403</v>
      </c>
      <c r="C85" s="24">
        <v>45230</v>
      </c>
      <c r="D85" s="25">
        <v>0.11371147001696909</v>
      </c>
      <c r="E85" s="32">
        <v>3</v>
      </c>
    </row>
    <row r="86" spans="1:5" x14ac:dyDescent="0.25">
      <c r="A86" s="23" t="s">
        <v>40</v>
      </c>
      <c r="B86" s="24">
        <v>43368</v>
      </c>
      <c r="C86" s="24">
        <v>45195</v>
      </c>
      <c r="D86" s="25">
        <v>0.11407849272393653</v>
      </c>
      <c r="E86" s="32">
        <v>3</v>
      </c>
    </row>
    <row r="88" spans="1:5" x14ac:dyDescent="0.25">
      <c r="A88" s="102" t="s">
        <v>73</v>
      </c>
      <c r="B88" s="103"/>
      <c r="C88" s="103"/>
      <c r="D88" s="103"/>
      <c r="E88" s="103"/>
    </row>
    <row r="89" spans="1:5" x14ac:dyDescent="0.25">
      <c r="A89" s="1" t="s">
        <v>2</v>
      </c>
      <c r="B89" s="2"/>
      <c r="C89" s="107" t="s">
        <v>3</v>
      </c>
      <c r="D89" s="107" t="s">
        <v>4</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8</v>
      </c>
      <c r="C92" s="10"/>
      <c r="D92" s="11"/>
      <c r="E92" s="11"/>
    </row>
    <row r="93" spans="1:5" x14ac:dyDescent="0.25">
      <c r="A93" s="12"/>
      <c r="B93" s="13" t="s">
        <v>9</v>
      </c>
      <c r="C93" s="14"/>
      <c r="D93" s="15"/>
      <c r="E93" s="15"/>
    </row>
    <row r="94" spans="1:5" x14ac:dyDescent="0.25">
      <c r="A94" s="8" t="s">
        <v>10</v>
      </c>
      <c r="B94" s="16" t="s">
        <v>11</v>
      </c>
      <c r="C94" s="26" t="s">
        <v>596</v>
      </c>
      <c r="D94" s="27" t="s">
        <v>542</v>
      </c>
      <c r="E94" s="26" t="s">
        <v>14</v>
      </c>
    </row>
    <row r="95" spans="1:5" x14ac:dyDescent="0.25">
      <c r="A95" s="19"/>
      <c r="B95" s="20" t="s">
        <v>15</v>
      </c>
      <c r="C95" s="21">
        <v>-0.71277250083291999</v>
      </c>
      <c r="D95" s="21">
        <v>-0.29958379857509032</v>
      </c>
      <c r="E95" s="22"/>
    </row>
    <row r="96" spans="1:5" x14ac:dyDescent="0.25">
      <c r="A96" s="8" t="s">
        <v>16</v>
      </c>
      <c r="B96" s="16" t="s">
        <v>11</v>
      </c>
      <c r="C96" s="26" t="s">
        <v>66</v>
      </c>
      <c r="D96" s="26" t="s">
        <v>67</v>
      </c>
      <c r="E96" s="26" t="s">
        <v>14</v>
      </c>
    </row>
    <row r="97" spans="1:5" x14ac:dyDescent="0.25">
      <c r="A97" s="19"/>
      <c r="B97" s="20" t="s">
        <v>15</v>
      </c>
      <c r="C97" s="21">
        <v>-0.24374975995272918</v>
      </c>
      <c r="D97" s="21">
        <v>-9.3622915536350937E-2</v>
      </c>
      <c r="E97" s="22"/>
    </row>
    <row r="98" spans="1:5" x14ac:dyDescent="0.25">
      <c r="A98" s="8" t="s">
        <v>19</v>
      </c>
      <c r="B98" s="16" t="s">
        <v>11</v>
      </c>
      <c r="C98" s="26" t="s">
        <v>235</v>
      </c>
      <c r="D98" s="26" t="s">
        <v>259</v>
      </c>
      <c r="E98" s="26" t="s">
        <v>14</v>
      </c>
    </row>
    <row r="99" spans="1:5" x14ac:dyDescent="0.25">
      <c r="A99" s="19"/>
      <c r="B99" s="20" t="s">
        <v>15</v>
      </c>
      <c r="C99" s="21">
        <v>-5.9119858462576613E-2</v>
      </c>
      <c r="D99" s="21">
        <v>-5.7878827072171957E-3</v>
      </c>
      <c r="E99" s="22"/>
    </row>
    <row r="100" spans="1:5" x14ac:dyDescent="0.25">
      <c r="A100" s="8" t="s">
        <v>22</v>
      </c>
      <c r="B100" s="16" t="s">
        <v>11</v>
      </c>
      <c r="C100" s="26" t="s">
        <v>70</v>
      </c>
      <c r="D100" s="26" t="s">
        <v>337</v>
      </c>
      <c r="E100" s="26" t="s">
        <v>14</v>
      </c>
    </row>
    <row r="101" spans="1:5" x14ac:dyDescent="0.25">
      <c r="A101" s="19"/>
      <c r="B101" s="20" t="s">
        <v>15</v>
      </c>
      <c r="C101" s="21">
        <v>0.26924092019120827</v>
      </c>
      <c r="D101" s="21">
        <v>7.8081742296484125E-2</v>
      </c>
      <c r="E101" s="22"/>
    </row>
    <row r="102" spans="1:5" ht="35.25" customHeight="1" x14ac:dyDescent="0.25">
      <c r="A102" s="90" t="s">
        <v>25</v>
      </c>
      <c r="B102" s="90"/>
      <c r="C102" s="90"/>
      <c r="D102" s="90"/>
      <c r="E102" s="90"/>
    </row>
    <row r="103" spans="1:5" x14ac:dyDescent="0.25">
      <c r="A103" s="5" t="s">
        <v>26</v>
      </c>
    </row>
    <row r="104" spans="1:5" x14ac:dyDescent="0.25">
      <c r="A104" s="5" t="s">
        <v>49</v>
      </c>
    </row>
    <row r="105" spans="1:5" x14ac:dyDescent="0.25">
      <c r="A105" s="5" t="s">
        <v>543</v>
      </c>
    </row>
    <row r="106" spans="1:5" x14ac:dyDescent="0.25">
      <c r="A106" s="5" t="s">
        <v>333</v>
      </c>
    </row>
    <row r="107" spans="1:5" ht="23.25" customHeight="1" x14ac:dyDescent="0.25">
      <c r="A107" s="113" t="s">
        <v>30</v>
      </c>
      <c r="B107" s="113"/>
      <c r="C107" s="113"/>
      <c r="D107" s="113"/>
      <c r="E107" s="113"/>
    </row>
    <row r="108" spans="1:5" ht="15" customHeight="1" x14ac:dyDescent="0.25">
      <c r="A108" s="91" t="s">
        <v>31</v>
      </c>
      <c r="B108" s="92"/>
      <c r="C108" s="92"/>
      <c r="D108" s="92"/>
      <c r="E108" s="93"/>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24">
        <v>43494</v>
      </c>
      <c r="C111" s="24">
        <v>45321</v>
      </c>
      <c r="D111" s="25">
        <v>0.10657491147796527</v>
      </c>
      <c r="E111" s="32">
        <v>3</v>
      </c>
    </row>
    <row r="112" spans="1:5" x14ac:dyDescent="0.25">
      <c r="A112" s="31" t="s">
        <v>37</v>
      </c>
      <c r="B112" s="24">
        <v>43461</v>
      </c>
      <c r="C112" s="24">
        <v>45287</v>
      </c>
      <c r="D112" s="25">
        <v>0.10674291626071614</v>
      </c>
      <c r="E112" s="32">
        <v>3</v>
      </c>
    </row>
    <row r="113" spans="1:5" x14ac:dyDescent="0.25">
      <c r="A113" s="39" t="s">
        <v>38</v>
      </c>
      <c r="B113" s="24">
        <v>43431</v>
      </c>
      <c r="C113" s="24">
        <v>45258</v>
      </c>
      <c r="D113" s="25">
        <v>0.10723719499850012</v>
      </c>
      <c r="E113" s="32">
        <v>3</v>
      </c>
    </row>
    <row r="114" spans="1:5" x14ac:dyDescent="0.25">
      <c r="A114" s="39" t="s">
        <v>39</v>
      </c>
      <c r="B114" s="24">
        <v>43403</v>
      </c>
      <c r="C114" s="24">
        <v>45230</v>
      </c>
      <c r="D114" s="25">
        <v>0.10764258347487933</v>
      </c>
      <c r="E114" s="32">
        <v>3</v>
      </c>
    </row>
    <row r="115" spans="1:5" x14ac:dyDescent="0.25">
      <c r="A115" s="39" t="s">
        <v>40</v>
      </c>
      <c r="B115" s="24">
        <v>43368</v>
      </c>
      <c r="C115" s="24">
        <v>45195</v>
      </c>
      <c r="D115" s="25">
        <v>0.10822089746298685</v>
      </c>
      <c r="E115" s="32">
        <v>3</v>
      </c>
    </row>
    <row r="117" spans="1:5" x14ac:dyDescent="0.25">
      <c r="A117" s="102" t="s">
        <v>93</v>
      </c>
      <c r="B117" s="103"/>
      <c r="C117" s="103"/>
      <c r="D117" s="103"/>
      <c r="E117" s="103"/>
    </row>
    <row r="118" spans="1:5" x14ac:dyDescent="0.25">
      <c r="A118" s="1" t="s">
        <v>74</v>
      </c>
      <c r="B118" s="2"/>
      <c r="C118" s="107" t="s">
        <v>3</v>
      </c>
      <c r="D118" s="107" t="s">
        <v>75</v>
      </c>
      <c r="E118" s="107"/>
    </row>
    <row r="119" spans="1:5" x14ac:dyDescent="0.25">
      <c r="A119" s="3" t="s">
        <v>5</v>
      </c>
      <c r="B119" s="4"/>
      <c r="C119" s="108"/>
      <c r="D119" s="108"/>
      <c r="E119" s="108"/>
    </row>
    <row r="120" spans="1:5" x14ac:dyDescent="0.25">
      <c r="A120" s="6" t="s">
        <v>6</v>
      </c>
      <c r="B120" s="7"/>
      <c r="C120" s="109"/>
      <c r="D120" s="109"/>
      <c r="E120" s="109"/>
    </row>
    <row r="121" spans="1:5" x14ac:dyDescent="0.25">
      <c r="A121" s="8" t="s">
        <v>7</v>
      </c>
      <c r="B121" s="9" t="s">
        <v>76</v>
      </c>
      <c r="C121" s="10"/>
      <c r="D121" s="11"/>
      <c r="E121" s="11"/>
    </row>
    <row r="122" spans="1:5" x14ac:dyDescent="0.25">
      <c r="A122" s="12"/>
      <c r="B122" s="13" t="s">
        <v>9</v>
      </c>
      <c r="C122" s="14"/>
      <c r="D122" s="15"/>
      <c r="E122" s="15"/>
    </row>
    <row r="123" spans="1:5" x14ac:dyDescent="0.25">
      <c r="A123" s="8" t="s">
        <v>10</v>
      </c>
      <c r="B123" s="16" t="s">
        <v>11</v>
      </c>
      <c r="C123" s="17" t="s">
        <v>597</v>
      </c>
      <c r="D123" s="18" t="s">
        <v>78</v>
      </c>
      <c r="E123" s="17" t="s">
        <v>14</v>
      </c>
    </row>
    <row r="124" spans="1:5" x14ac:dyDescent="0.25">
      <c r="A124" s="19"/>
      <c r="B124" s="20" t="s">
        <v>15</v>
      </c>
      <c r="C124" s="21">
        <v>-0.69984286859239053</v>
      </c>
      <c r="D124" s="21">
        <v>-0.26223465499717902</v>
      </c>
      <c r="E124" s="22"/>
    </row>
    <row r="125" spans="1:5" x14ac:dyDescent="0.25">
      <c r="A125" s="8" t="s">
        <v>16</v>
      </c>
      <c r="B125" s="16" t="s">
        <v>11</v>
      </c>
      <c r="C125" s="17" t="s">
        <v>79</v>
      </c>
      <c r="D125" s="17" t="s">
        <v>80</v>
      </c>
      <c r="E125" s="17" t="s">
        <v>14</v>
      </c>
    </row>
    <row r="126" spans="1:5" x14ac:dyDescent="0.25">
      <c r="A126" s="19"/>
      <c r="B126" s="20" t="s">
        <v>15</v>
      </c>
      <c r="C126" s="21">
        <v>-0.30515803861267721</v>
      </c>
      <c r="D126" s="21">
        <v>-5.4651640399221102E-2</v>
      </c>
      <c r="E126" s="22"/>
    </row>
    <row r="127" spans="1:5" x14ac:dyDescent="0.25">
      <c r="A127" s="8" t="s">
        <v>19</v>
      </c>
      <c r="B127" s="16" t="s">
        <v>11</v>
      </c>
      <c r="C127" s="17" t="s">
        <v>232</v>
      </c>
      <c r="D127" s="17" t="s">
        <v>622</v>
      </c>
      <c r="E127" s="17" t="s">
        <v>14</v>
      </c>
    </row>
    <row r="128" spans="1:5" x14ac:dyDescent="0.25">
      <c r="A128" s="19"/>
      <c r="B128" s="20" t="s">
        <v>15</v>
      </c>
      <c r="C128" s="21">
        <v>-1.0753541958586577E-2</v>
      </c>
      <c r="D128" s="21">
        <v>2.4810164689481384E-2</v>
      </c>
      <c r="E128" s="22"/>
    </row>
    <row r="129" spans="1:5" x14ac:dyDescent="0.25">
      <c r="A129" s="8" t="s">
        <v>22</v>
      </c>
      <c r="B129" s="16" t="s">
        <v>11</v>
      </c>
      <c r="C129" s="17" t="s">
        <v>83</v>
      </c>
      <c r="D129" s="17" t="s">
        <v>598</v>
      </c>
      <c r="E129" s="17" t="s">
        <v>14</v>
      </c>
    </row>
    <row r="130" spans="1:5" x14ac:dyDescent="0.25">
      <c r="A130" s="19"/>
      <c r="B130" s="20" t="s">
        <v>15</v>
      </c>
      <c r="C130" s="21">
        <v>0.46830915457728883</v>
      </c>
      <c r="D130" s="21">
        <v>9.1185066388660641E-2</v>
      </c>
      <c r="E130" s="22"/>
    </row>
    <row r="131" spans="1:5" ht="36" customHeight="1" x14ac:dyDescent="0.25">
      <c r="A131" s="90" t="s">
        <v>25</v>
      </c>
      <c r="B131" s="90"/>
      <c r="C131" s="90"/>
      <c r="D131" s="90"/>
      <c r="E131" s="90"/>
    </row>
    <row r="132" spans="1:5" x14ac:dyDescent="0.25">
      <c r="A132" s="5" t="s">
        <v>26</v>
      </c>
    </row>
    <row r="133" spans="1:5" x14ac:dyDescent="0.25">
      <c r="A133" s="5" t="s">
        <v>85</v>
      </c>
    </row>
    <row r="134" spans="1:5" x14ac:dyDescent="0.25">
      <c r="A134" s="5" t="s">
        <v>428</v>
      </c>
    </row>
    <row r="135" spans="1:5" x14ac:dyDescent="0.25">
      <c r="A135" s="5" t="s">
        <v>599</v>
      </c>
    </row>
    <row r="136" spans="1:5" x14ac:dyDescent="0.25">
      <c r="A136" s="5" t="s">
        <v>51</v>
      </c>
    </row>
    <row r="137" spans="1:5" ht="15" customHeight="1" x14ac:dyDescent="0.25">
      <c r="A137" s="91" t="s">
        <v>31</v>
      </c>
      <c r="B137" s="92"/>
      <c r="C137" s="92"/>
      <c r="D137" s="92"/>
      <c r="E137" s="93"/>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24">
        <v>43494</v>
      </c>
      <c r="C140" s="24">
        <v>45314</v>
      </c>
      <c r="D140" s="25">
        <v>0.17254554434410865</v>
      </c>
      <c r="E140" s="32">
        <v>4</v>
      </c>
    </row>
    <row r="141" spans="1:5" x14ac:dyDescent="0.25">
      <c r="A141" s="31" t="s">
        <v>37</v>
      </c>
      <c r="B141" s="24">
        <v>43467</v>
      </c>
      <c r="C141" s="24">
        <v>45287</v>
      </c>
      <c r="D141" s="25">
        <v>0.17385203884685266</v>
      </c>
      <c r="E141" s="32">
        <v>4</v>
      </c>
    </row>
    <row r="142" spans="1:5" x14ac:dyDescent="0.25">
      <c r="A142" s="23" t="s">
        <v>38</v>
      </c>
      <c r="B142" s="24">
        <v>43438</v>
      </c>
      <c r="C142" s="24">
        <v>45258</v>
      </c>
      <c r="D142" s="25">
        <v>0.17857141450418931</v>
      </c>
      <c r="E142" s="32">
        <v>4</v>
      </c>
    </row>
    <row r="143" spans="1:5" x14ac:dyDescent="0.25">
      <c r="A143" s="23" t="s">
        <v>39</v>
      </c>
      <c r="B143" s="24">
        <v>43410</v>
      </c>
      <c r="C143" s="24">
        <v>45230</v>
      </c>
      <c r="D143" s="25">
        <v>0.17993729211482279</v>
      </c>
      <c r="E143" s="32">
        <v>4</v>
      </c>
    </row>
    <row r="144" spans="1:5" x14ac:dyDescent="0.25">
      <c r="A144" s="23" t="s">
        <v>40</v>
      </c>
      <c r="B144" s="24">
        <v>43368</v>
      </c>
      <c r="C144" s="24">
        <v>45188</v>
      </c>
      <c r="D144" s="25">
        <v>0.18330109666677755</v>
      </c>
      <c r="E144" s="32">
        <v>4</v>
      </c>
    </row>
    <row r="146" spans="1:5" x14ac:dyDescent="0.25">
      <c r="A146" s="102" t="s">
        <v>94</v>
      </c>
      <c r="B146" s="103"/>
      <c r="C146" s="103"/>
      <c r="D146" s="103"/>
      <c r="E146" s="103"/>
    </row>
    <row r="147" spans="1:5" x14ac:dyDescent="0.25">
      <c r="A147" s="1" t="s">
        <v>2</v>
      </c>
      <c r="B147" s="2"/>
      <c r="C147" s="107" t="s">
        <v>3</v>
      </c>
      <c r="D147" s="107" t="s">
        <v>4</v>
      </c>
      <c r="E147" s="107"/>
    </row>
    <row r="148" spans="1:5" x14ac:dyDescent="0.25">
      <c r="A148" s="3" t="s">
        <v>5</v>
      </c>
      <c r="B148" s="4"/>
      <c r="C148" s="108"/>
      <c r="D148" s="108"/>
      <c r="E148" s="108"/>
    </row>
    <row r="149" spans="1:5" x14ac:dyDescent="0.25">
      <c r="A149" s="6" t="s">
        <v>6</v>
      </c>
      <c r="B149" s="7"/>
      <c r="C149" s="109"/>
      <c r="D149" s="109"/>
      <c r="E149" s="109"/>
    </row>
    <row r="150" spans="1:5" x14ac:dyDescent="0.25">
      <c r="A150" s="8" t="s">
        <v>7</v>
      </c>
      <c r="B150" s="9" t="s">
        <v>8</v>
      </c>
      <c r="C150" s="10"/>
      <c r="D150" s="11"/>
      <c r="E150" s="11"/>
    </row>
    <row r="151" spans="1:5" x14ac:dyDescent="0.25">
      <c r="A151" s="12"/>
      <c r="B151" s="13" t="s">
        <v>9</v>
      </c>
      <c r="C151" s="14"/>
      <c r="D151" s="15"/>
      <c r="E151" s="15"/>
    </row>
    <row r="152" spans="1:5" x14ac:dyDescent="0.25">
      <c r="A152" s="8" t="s">
        <v>10</v>
      </c>
      <c r="B152" s="16" t="s">
        <v>11</v>
      </c>
      <c r="C152" s="26" t="s">
        <v>600</v>
      </c>
      <c r="D152" s="27" t="s">
        <v>564</v>
      </c>
      <c r="E152" s="26" t="s">
        <v>14</v>
      </c>
    </row>
    <row r="153" spans="1:5" x14ac:dyDescent="0.25">
      <c r="A153" s="19"/>
      <c r="B153" s="20" t="s">
        <v>15</v>
      </c>
      <c r="C153" s="21">
        <v>-0.73343692021771245</v>
      </c>
      <c r="D153" s="21">
        <v>-0.32334534988966634</v>
      </c>
      <c r="E153" s="22"/>
    </row>
    <row r="154" spans="1:5" x14ac:dyDescent="0.25">
      <c r="A154" s="8" t="s">
        <v>16</v>
      </c>
      <c r="B154" s="16" t="s">
        <v>11</v>
      </c>
      <c r="C154" s="26" t="s">
        <v>89</v>
      </c>
      <c r="D154" s="26" t="s">
        <v>79</v>
      </c>
      <c r="E154" s="26" t="s">
        <v>14</v>
      </c>
    </row>
    <row r="155" spans="1:5" x14ac:dyDescent="0.25">
      <c r="A155" s="19"/>
      <c r="B155" s="20" t="s">
        <v>15</v>
      </c>
      <c r="C155" s="21">
        <v>-0.27369232450942749</v>
      </c>
      <c r="D155" s="21">
        <v>-0.1140908038913655</v>
      </c>
      <c r="E155" s="22"/>
    </row>
    <row r="156" spans="1:5" x14ac:dyDescent="0.25">
      <c r="A156" s="8" t="s">
        <v>19</v>
      </c>
      <c r="B156" s="16" t="s">
        <v>11</v>
      </c>
      <c r="C156" s="26" t="s">
        <v>282</v>
      </c>
      <c r="D156" s="26" t="s">
        <v>272</v>
      </c>
      <c r="E156" s="26" t="s">
        <v>14</v>
      </c>
    </row>
    <row r="157" spans="1:5" x14ac:dyDescent="0.25">
      <c r="A157" s="19"/>
      <c r="B157" s="20" t="s">
        <v>15</v>
      </c>
      <c r="C157" s="21">
        <v>-5.9780497198879678E-2</v>
      </c>
      <c r="D157" s="21">
        <v>2.1222447406037404E-3</v>
      </c>
      <c r="E157" s="22"/>
    </row>
    <row r="158" spans="1:5" x14ac:dyDescent="0.25">
      <c r="A158" s="8" t="s">
        <v>22</v>
      </c>
      <c r="B158" s="16" t="s">
        <v>11</v>
      </c>
      <c r="C158" s="26" t="s">
        <v>90</v>
      </c>
      <c r="D158" s="26" t="s">
        <v>340</v>
      </c>
      <c r="E158" s="26" t="s">
        <v>14</v>
      </c>
    </row>
    <row r="159" spans="1:5" x14ac:dyDescent="0.25">
      <c r="A159" s="19"/>
      <c r="B159" s="20" t="s">
        <v>15</v>
      </c>
      <c r="C159" s="21">
        <v>0.29521826354717895</v>
      </c>
      <c r="D159" s="21">
        <v>9.5682802272992085E-2</v>
      </c>
      <c r="E159" s="22"/>
    </row>
    <row r="160" spans="1:5" ht="36" customHeight="1" x14ac:dyDescent="0.25">
      <c r="A160" s="90" t="s">
        <v>25</v>
      </c>
      <c r="B160" s="90"/>
      <c r="C160" s="90"/>
      <c r="D160" s="90"/>
      <c r="E160" s="90"/>
    </row>
    <row r="161" spans="1:5" x14ac:dyDescent="0.25">
      <c r="A161" s="5" t="s">
        <v>26</v>
      </c>
    </row>
    <row r="162" spans="1:5" x14ac:dyDescent="0.25">
      <c r="A162" s="5" t="s">
        <v>49</v>
      </c>
    </row>
    <row r="163" spans="1:5" x14ac:dyDescent="0.25">
      <c r="A163" s="5" t="s">
        <v>623</v>
      </c>
    </row>
    <row r="164" spans="1:5" x14ac:dyDescent="0.25">
      <c r="A164" s="5" t="s">
        <v>333</v>
      </c>
    </row>
    <row r="165" spans="1:5" ht="26.25" customHeight="1" x14ac:dyDescent="0.25">
      <c r="A165" s="113" t="s">
        <v>30</v>
      </c>
      <c r="B165" s="113"/>
      <c r="C165" s="113"/>
      <c r="D165" s="113"/>
      <c r="E165" s="113"/>
    </row>
    <row r="166" spans="1:5" ht="15" customHeight="1" x14ac:dyDescent="0.25">
      <c r="A166" s="91" t="s">
        <v>31</v>
      </c>
      <c r="B166" s="92"/>
      <c r="C166" s="92"/>
      <c r="D166" s="92"/>
      <c r="E166" s="93"/>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24">
        <v>43494</v>
      </c>
      <c r="C169" s="24">
        <v>45321</v>
      </c>
      <c r="D169" s="25">
        <v>0.1238172539589151</v>
      </c>
      <c r="E169" s="32">
        <v>4</v>
      </c>
    </row>
    <row r="170" spans="1:5" x14ac:dyDescent="0.25">
      <c r="A170" s="31" t="s">
        <v>37</v>
      </c>
      <c r="B170" s="24">
        <v>43461</v>
      </c>
      <c r="C170" s="24">
        <v>45287</v>
      </c>
      <c r="D170" s="25">
        <v>0.12417217075082337</v>
      </c>
      <c r="E170" s="32">
        <v>4</v>
      </c>
    </row>
    <row r="171" spans="1:5" x14ac:dyDescent="0.25">
      <c r="A171" s="39" t="s">
        <v>38</v>
      </c>
      <c r="B171" s="24">
        <v>43431</v>
      </c>
      <c r="C171" s="24">
        <v>45258</v>
      </c>
      <c r="D171" s="25">
        <v>0.12546244071658247</v>
      </c>
      <c r="E171" s="32">
        <v>4</v>
      </c>
    </row>
    <row r="172" spans="1:5" x14ac:dyDescent="0.25">
      <c r="A172" s="39" t="s">
        <v>39</v>
      </c>
      <c r="B172" s="24">
        <v>43403</v>
      </c>
      <c r="C172" s="24">
        <v>45230</v>
      </c>
      <c r="D172" s="25">
        <v>0.12662173304912841</v>
      </c>
      <c r="E172" s="32">
        <v>4</v>
      </c>
    </row>
    <row r="173" spans="1:5" x14ac:dyDescent="0.25">
      <c r="A173" s="39" t="s">
        <v>40</v>
      </c>
      <c r="B173" s="24">
        <v>43368</v>
      </c>
      <c r="C173" s="24">
        <v>45195</v>
      </c>
      <c r="D173" s="25">
        <v>0.127520328940254</v>
      </c>
      <c r="E173" s="32">
        <v>4</v>
      </c>
    </row>
    <row r="175" spans="1:5" x14ac:dyDescent="0.25">
      <c r="A175" s="102" t="s">
        <v>341</v>
      </c>
      <c r="B175" s="103"/>
      <c r="C175" s="103"/>
      <c r="D175" s="103"/>
      <c r="E175" s="103"/>
    </row>
    <row r="176" spans="1:5" x14ac:dyDescent="0.25">
      <c r="A176" s="1" t="s">
        <v>2</v>
      </c>
      <c r="B176" s="2"/>
      <c r="C176" s="107" t="s">
        <v>3</v>
      </c>
      <c r="D176" s="107" t="s">
        <v>4</v>
      </c>
      <c r="E176" s="107"/>
    </row>
    <row r="177" spans="1:5" x14ac:dyDescent="0.25">
      <c r="A177" s="3" t="s">
        <v>5</v>
      </c>
      <c r="B177" s="4"/>
      <c r="C177" s="108"/>
      <c r="D177" s="108"/>
      <c r="E177" s="108"/>
    </row>
    <row r="178" spans="1:5" x14ac:dyDescent="0.25">
      <c r="A178" s="6" t="s">
        <v>6</v>
      </c>
      <c r="B178" s="7"/>
      <c r="C178" s="109"/>
      <c r="D178" s="109"/>
      <c r="E178" s="109"/>
    </row>
    <row r="179" spans="1:5" x14ac:dyDescent="0.25">
      <c r="A179" s="8" t="s">
        <v>7</v>
      </c>
      <c r="B179" s="9" t="s">
        <v>8</v>
      </c>
      <c r="C179" s="10"/>
      <c r="D179" s="11"/>
      <c r="E179" s="11"/>
    </row>
    <row r="180" spans="1:5" x14ac:dyDescent="0.25">
      <c r="A180" s="12"/>
      <c r="B180" s="13" t="s">
        <v>9</v>
      </c>
      <c r="C180" s="14"/>
      <c r="D180" s="15"/>
      <c r="E180" s="15"/>
    </row>
    <row r="181" spans="1:5" x14ac:dyDescent="0.25">
      <c r="A181" s="8" t="s">
        <v>10</v>
      </c>
      <c r="B181" s="16" t="s">
        <v>11</v>
      </c>
      <c r="C181" s="26" t="s">
        <v>290</v>
      </c>
      <c r="D181" s="27" t="s">
        <v>550</v>
      </c>
      <c r="E181" s="26" t="s">
        <v>14</v>
      </c>
    </row>
    <row r="182" spans="1:5" x14ac:dyDescent="0.25">
      <c r="A182" s="19"/>
      <c r="B182" s="20" t="s">
        <v>15</v>
      </c>
      <c r="C182" s="21">
        <v>-0.39966743563443163</v>
      </c>
      <c r="D182" s="21">
        <v>-0.11493754098050413</v>
      </c>
      <c r="E182" s="22"/>
    </row>
    <row r="183" spans="1:5" x14ac:dyDescent="0.25">
      <c r="A183" s="8" t="s">
        <v>16</v>
      </c>
      <c r="B183" s="16" t="s">
        <v>11</v>
      </c>
      <c r="C183" s="26" t="s">
        <v>292</v>
      </c>
      <c r="D183" s="26" t="s">
        <v>624</v>
      </c>
      <c r="E183" s="26" t="s">
        <v>14</v>
      </c>
    </row>
    <row r="184" spans="1:5" x14ac:dyDescent="0.25">
      <c r="A184" s="19"/>
      <c r="B184" s="20" t="s">
        <v>15</v>
      </c>
      <c r="C184" s="21">
        <v>-0.16148590951500919</v>
      </c>
      <c r="D184" s="21">
        <v>-3.7668536609003489E-2</v>
      </c>
      <c r="E184" s="22"/>
    </row>
    <row r="185" spans="1:5" x14ac:dyDescent="0.25">
      <c r="A185" s="8" t="s">
        <v>19</v>
      </c>
      <c r="B185" s="16" t="s">
        <v>11</v>
      </c>
      <c r="C185" s="26" t="s">
        <v>437</v>
      </c>
      <c r="D185" s="26" t="s">
        <v>515</v>
      </c>
      <c r="E185" s="26" t="s">
        <v>14</v>
      </c>
    </row>
    <row r="186" spans="1:5" x14ac:dyDescent="0.25">
      <c r="A186" s="19"/>
      <c r="B186" s="20" t="s">
        <v>15</v>
      </c>
      <c r="C186" s="21">
        <v>-2.4988981992675741E-2</v>
      </c>
      <c r="D186" s="21">
        <v>5.8098850237511268E-3</v>
      </c>
      <c r="E186" s="22"/>
    </row>
    <row r="187" spans="1:5" x14ac:dyDescent="0.25">
      <c r="A187" s="8" t="s">
        <v>22</v>
      </c>
      <c r="B187" s="16" t="s">
        <v>11</v>
      </c>
      <c r="C187" s="26" t="s">
        <v>294</v>
      </c>
      <c r="D187" s="26" t="s">
        <v>295</v>
      </c>
      <c r="E187" s="26" t="s">
        <v>14</v>
      </c>
    </row>
    <row r="188" spans="1:5" x14ac:dyDescent="0.25">
      <c r="A188" s="19"/>
      <c r="B188" s="20" t="s">
        <v>15</v>
      </c>
      <c r="C188" s="21">
        <v>0.1131139022684966</v>
      </c>
      <c r="D188" s="21">
        <v>5.466672843059861E-2</v>
      </c>
      <c r="E188" s="22"/>
    </row>
    <row r="189" spans="1:5" ht="34.5" customHeight="1" x14ac:dyDescent="0.25">
      <c r="A189" s="90" t="s">
        <v>25</v>
      </c>
      <c r="B189" s="90"/>
      <c r="C189" s="90"/>
      <c r="D189" s="90"/>
      <c r="E189" s="90"/>
    </row>
    <row r="190" spans="1:5" x14ac:dyDescent="0.25">
      <c r="A190" s="5" t="s">
        <v>26</v>
      </c>
    </row>
    <row r="191" spans="1:5" x14ac:dyDescent="0.25">
      <c r="A191" s="5" t="s">
        <v>625</v>
      </c>
    </row>
    <row r="192" spans="1:5" x14ac:dyDescent="0.25">
      <c r="A192" s="5" t="s">
        <v>516</v>
      </c>
    </row>
    <row r="193" spans="1:5" x14ac:dyDescent="0.25">
      <c r="A193" s="5" t="s">
        <v>29</v>
      </c>
    </row>
    <row r="194" spans="1:5" ht="26.25" customHeight="1" x14ac:dyDescent="0.25">
      <c r="A194" s="113" t="s">
        <v>30</v>
      </c>
      <c r="B194" s="113"/>
      <c r="C194" s="113"/>
      <c r="D194" s="113"/>
      <c r="E194" s="113"/>
    </row>
    <row r="195" spans="1:5" ht="15" customHeight="1" x14ac:dyDescent="0.25">
      <c r="A195" s="91" t="s">
        <v>31</v>
      </c>
      <c r="B195" s="92"/>
      <c r="C195" s="92"/>
      <c r="D195" s="92"/>
      <c r="E195" s="93"/>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24">
        <v>43858</v>
      </c>
      <c r="C198" s="24">
        <v>45321</v>
      </c>
      <c r="D198" s="25">
        <v>7.0871735619240012E-2</v>
      </c>
      <c r="E198" s="32">
        <v>3</v>
      </c>
    </row>
    <row r="199" spans="1:5" x14ac:dyDescent="0.25">
      <c r="A199" s="31" t="s">
        <v>37</v>
      </c>
      <c r="B199" s="24">
        <v>43823</v>
      </c>
      <c r="C199" s="24">
        <v>45287</v>
      </c>
      <c r="D199" s="25">
        <v>7.0695207695051887E-2</v>
      </c>
      <c r="E199" s="32">
        <v>3</v>
      </c>
    </row>
    <row r="200" spans="1:5" x14ac:dyDescent="0.25">
      <c r="A200" s="39" t="s">
        <v>38</v>
      </c>
      <c r="B200" s="24">
        <v>43795</v>
      </c>
      <c r="C200" s="24">
        <v>45258</v>
      </c>
      <c r="D200" s="25">
        <v>7.0652508573710374E-2</v>
      </c>
      <c r="E200" s="32">
        <v>3</v>
      </c>
    </row>
    <row r="201" spans="1:5" x14ac:dyDescent="0.25">
      <c r="A201" s="39" t="s">
        <v>39</v>
      </c>
      <c r="B201" s="24">
        <v>43767</v>
      </c>
      <c r="C201" s="24">
        <v>45230</v>
      </c>
      <c r="D201" s="25">
        <v>7.0409896581653933E-2</v>
      </c>
      <c r="E201" s="32">
        <v>3</v>
      </c>
    </row>
    <row r="202" spans="1:5" x14ac:dyDescent="0.25">
      <c r="A202" s="39" t="s">
        <v>40</v>
      </c>
      <c r="B202" s="24">
        <v>43732</v>
      </c>
      <c r="C202" s="24">
        <v>45195</v>
      </c>
      <c r="D202" s="25">
        <v>7.0365456490169606E-2</v>
      </c>
      <c r="E202" s="32">
        <v>3</v>
      </c>
    </row>
    <row r="204" spans="1:5" x14ac:dyDescent="0.25">
      <c r="A204" s="102" t="s">
        <v>104</v>
      </c>
      <c r="B204" s="103"/>
      <c r="C204" s="103"/>
      <c r="D204" s="103"/>
      <c r="E204" s="103"/>
    </row>
    <row r="205" spans="1:5" x14ac:dyDescent="0.25">
      <c r="A205" s="1" t="s">
        <v>2</v>
      </c>
      <c r="B205" s="2"/>
      <c r="C205" s="107" t="s">
        <v>3</v>
      </c>
      <c r="D205" s="107" t="s">
        <v>4</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8</v>
      </c>
      <c r="C208" s="10"/>
      <c r="D208" s="11"/>
      <c r="E208" s="11"/>
    </row>
    <row r="209" spans="1:5" x14ac:dyDescent="0.25">
      <c r="A209" s="12"/>
      <c r="B209" s="13" t="s">
        <v>9</v>
      </c>
      <c r="C209" s="14"/>
      <c r="D209" s="15"/>
      <c r="E209" s="15"/>
    </row>
    <row r="210" spans="1:5" x14ac:dyDescent="0.25">
      <c r="A210" s="8" t="s">
        <v>10</v>
      </c>
      <c r="B210" s="16" t="s">
        <v>11</v>
      </c>
      <c r="C210" s="26" t="s">
        <v>604</v>
      </c>
      <c r="D210" s="27" t="s">
        <v>96</v>
      </c>
      <c r="E210" s="26" t="s">
        <v>14</v>
      </c>
    </row>
    <row r="211" spans="1:5" x14ac:dyDescent="0.25">
      <c r="A211" s="19"/>
      <c r="B211" s="20" t="s">
        <v>15</v>
      </c>
      <c r="C211" s="21">
        <v>-0.82106960999965395</v>
      </c>
      <c r="D211" s="21">
        <v>-0.37272481235052535</v>
      </c>
      <c r="E211" s="22"/>
    </row>
    <row r="212" spans="1:5" x14ac:dyDescent="0.25">
      <c r="A212" s="8" t="s">
        <v>16</v>
      </c>
      <c r="B212" s="16" t="s">
        <v>11</v>
      </c>
      <c r="C212" s="26" t="s">
        <v>97</v>
      </c>
      <c r="D212" s="26" t="s">
        <v>98</v>
      </c>
      <c r="E212" s="26" t="s">
        <v>14</v>
      </c>
    </row>
    <row r="213" spans="1:5" x14ac:dyDescent="0.25">
      <c r="A213" s="19"/>
      <c r="B213" s="20" t="s">
        <v>15</v>
      </c>
      <c r="C213" s="21">
        <v>-0.25622516264378659</v>
      </c>
      <c r="D213" s="21">
        <v>-9.8805965155070896E-2</v>
      </c>
      <c r="E213" s="22"/>
    </row>
    <row r="214" spans="1:5" x14ac:dyDescent="0.25">
      <c r="A214" s="8" t="s">
        <v>19</v>
      </c>
      <c r="B214" s="16" t="s">
        <v>11</v>
      </c>
      <c r="C214" s="26" t="s">
        <v>411</v>
      </c>
      <c r="D214" s="26" t="s">
        <v>521</v>
      </c>
      <c r="E214" s="26" t="s">
        <v>14</v>
      </c>
    </row>
    <row r="215" spans="1:5" x14ac:dyDescent="0.25">
      <c r="A215" s="19"/>
      <c r="B215" s="20" t="s">
        <v>15</v>
      </c>
      <c r="C215" s="21">
        <v>-2.7986382785956998E-2</v>
      </c>
      <c r="D215" s="21">
        <v>1.2707875240186572E-2</v>
      </c>
      <c r="E215" s="22"/>
    </row>
    <row r="216" spans="1:5" x14ac:dyDescent="0.25">
      <c r="A216" s="8" t="s">
        <v>22</v>
      </c>
      <c r="B216" s="16" t="s">
        <v>11</v>
      </c>
      <c r="C216" s="26" t="s">
        <v>101</v>
      </c>
      <c r="D216" s="26" t="s">
        <v>346</v>
      </c>
      <c r="E216" s="26" t="s">
        <v>14</v>
      </c>
    </row>
    <row r="217" spans="1:5" x14ac:dyDescent="0.25">
      <c r="A217" s="19"/>
      <c r="B217" s="20" t="s">
        <v>15</v>
      </c>
      <c r="C217" s="21">
        <v>0.37578180975338404</v>
      </c>
      <c r="D217" s="21">
        <v>9.9385111117586966E-2</v>
      </c>
      <c r="E217" s="22"/>
    </row>
    <row r="218" spans="1:5" ht="36.75" customHeight="1" x14ac:dyDescent="0.25">
      <c r="A218" s="90" t="s">
        <v>25</v>
      </c>
      <c r="B218" s="90"/>
      <c r="C218" s="90"/>
      <c r="D218" s="90"/>
      <c r="E218" s="90"/>
    </row>
    <row r="219" spans="1:5" x14ac:dyDescent="0.25">
      <c r="A219" s="5" t="s">
        <v>26</v>
      </c>
    </row>
    <row r="220" spans="1:5" x14ac:dyDescent="0.25">
      <c r="A220" s="5" t="s">
        <v>49</v>
      </c>
    </row>
    <row r="221" spans="1:5" x14ac:dyDescent="0.25">
      <c r="A221" s="5" t="s">
        <v>453</v>
      </c>
    </row>
    <row r="222" spans="1:5" x14ac:dyDescent="0.25">
      <c r="A222" s="5" t="s">
        <v>333</v>
      </c>
    </row>
    <row r="223" spans="1:5" x14ac:dyDescent="0.25">
      <c r="A223" s="5" t="s">
        <v>51</v>
      </c>
    </row>
    <row r="224" spans="1:5" ht="15" customHeight="1" x14ac:dyDescent="0.25">
      <c r="A224" s="91" t="s">
        <v>31</v>
      </c>
      <c r="B224" s="92"/>
      <c r="C224" s="92"/>
      <c r="D224" s="92"/>
      <c r="E224" s="93"/>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24">
        <v>43490</v>
      </c>
      <c r="C227" s="24">
        <v>45317</v>
      </c>
      <c r="D227" s="25">
        <v>0.14588139328337618</v>
      </c>
      <c r="E227" s="32">
        <v>4</v>
      </c>
    </row>
    <row r="228" spans="1:5" x14ac:dyDescent="0.25">
      <c r="A228" s="31" t="s">
        <v>37</v>
      </c>
      <c r="B228" s="24">
        <v>43462</v>
      </c>
      <c r="C228" s="24">
        <v>45289</v>
      </c>
      <c r="D228" s="25">
        <v>0.14602729009621246</v>
      </c>
      <c r="E228" s="32">
        <v>4</v>
      </c>
    </row>
    <row r="229" spans="1:5" x14ac:dyDescent="0.25">
      <c r="A229" s="39" t="s">
        <v>38</v>
      </c>
      <c r="B229" s="24">
        <v>43427</v>
      </c>
      <c r="C229" s="24">
        <v>45254</v>
      </c>
      <c r="D229" s="25">
        <v>0.14695769031401903</v>
      </c>
      <c r="E229" s="32">
        <v>4</v>
      </c>
    </row>
    <row r="230" spans="1:5" x14ac:dyDescent="0.25">
      <c r="A230" s="39" t="s">
        <v>39</v>
      </c>
      <c r="B230" s="24">
        <v>43399</v>
      </c>
      <c r="C230" s="24">
        <v>45226</v>
      </c>
      <c r="D230" s="25">
        <v>0.14748198138935387</v>
      </c>
      <c r="E230" s="32">
        <v>4</v>
      </c>
    </row>
    <row r="231" spans="1:5" x14ac:dyDescent="0.25">
      <c r="A231" s="39" t="s">
        <v>40</v>
      </c>
      <c r="B231" s="24">
        <v>43371</v>
      </c>
      <c r="C231" s="24">
        <v>45198</v>
      </c>
      <c r="D231" s="25">
        <v>0.14751954265967615</v>
      </c>
      <c r="E231" s="32">
        <v>4</v>
      </c>
    </row>
    <row r="233" spans="1:5" x14ac:dyDescent="0.25">
      <c r="A233" s="102" t="s">
        <v>116</v>
      </c>
      <c r="B233" s="103"/>
      <c r="C233" s="103"/>
      <c r="D233" s="103"/>
      <c r="E233" s="103"/>
    </row>
    <row r="234" spans="1:5" x14ac:dyDescent="0.25">
      <c r="A234" s="1" t="s">
        <v>74</v>
      </c>
      <c r="B234" s="2"/>
      <c r="C234" s="107" t="s">
        <v>3</v>
      </c>
      <c r="D234" s="107" t="s">
        <v>75</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76</v>
      </c>
      <c r="C237" s="10"/>
      <c r="D237" s="11"/>
      <c r="E237" s="11"/>
    </row>
    <row r="238" spans="1:5" x14ac:dyDescent="0.25">
      <c r="A238" s="12"/>
      <c r="B238" s="13" t="s">
        <v>9</v>
      </c>
      <c r="C238" s="14"/>
      <c r="D238" s="15"/>
      <c r="E238" s="15"/>
    </row>
    <row r="239" spans="1:5" x14ac:dyDescent="0.25">
      <c r="A239" s="8" t="s">
        <v>10</v>
      </c>
      <c r="B239" s="16" t="s">
        <v>11</v>
      </c>
      <c r="C239" s="17" t="s">
        <v>106</v>
      </c>
      <c r="D239" s="18" t="s">
        <v>107</v>
      </c>
      <c r="E239" s="17" t="s">
        <v>14</v>
      </c>
    </row>
    <row r="240" spans="1:5" x14ac:dyDescent="0.25">
      <c r="A240" s="19"/>
      <c r="B240" s="20" t="s">
        <v>15</v>
      </c>
      <c r="C240" s="21">
        <v>-0.79317250010641538</v>
      </c>
      <c r="D240" s="21">
        <v>-0.2799523666465189</v>
      </c>
      <c r="E240" s="22"/>
    </row>
    <row r="241" spans="1:5" x14ac:dyDescent="0.25">
      <c r="A241" s="8" t="s">
        <v>16</v>
      </c>
      <c r="B241" s="16" t="s">
        <v>11</v>
      </c>
      <c r="C241" s="17" t="s">
        <v>108</v>
      </c>
      <c r="D241" s="17" t="s">
        <v>626</v>
      </c>
      <c r="E241" s="17" t="s">
        <v>14</v>
      </c>
    </row>
    <row r="242" spans="1:5" x14ac:dyDescent="0.25">
      <c r="A242" s="19"/>
      <c r="B242" s="20" t="s">
        <v>15</v>
      </c>
      <c r="C242" s="21">
        <v>-0.32728281718066421</v>
      </c>
      <c r="D242" s="21">
        <v>-4.1536328551446733E-2</v>
      </c>
      <c r="E242" s="22"/>
    </row>
    <row r="243" spans="1:5" x14ac:dyDescent="0.25">
      <c r="A243" s="8" t="s">
        <v>19</v>
      </c>
      <c r="B243" s="16" t="s">
        <v>11</v>
      </c>
      <c r="C243" s="17" t="s">
        <v>607</v>
      </c>
      <c r="D243" s="17" t="s">
        <v>627</v>
      </c>
      <c r="E243" s="17" t="s">
        <v>14</v>
      </c>
    </row>
    <row r="244" spans="1:5" x14ac:dyDescent="0.25">
      <c r="A244" s="19"/>
      <c r="B244" s="20" t="s">
        <v>15</v>
      </c>
      <c r="C244" s="21">
        <v>8.7552987891037048E-2</v>
      </c>
      <c r="D244" s="21">
        <v>6.8883874064733952E-2</v>
      </c>
      <c r="E244" s="22"/>
    </row>
    <row r="245" spans="1:5" x14ac:dyDescent="0.25">
      <c r="A245" s="8" t="s">
        <v>22</v>
      </c>
      <c r="B245" s="16" t="s">
        <v>11</v>
      </c>
      <c r="C245" s="17" t="s">
        <v>112</v>
      </c>
      <c r="D245" s="17" t="s">
        <v>527</v>
      </c>
      <c r="E245" s="17" t="s">
        <v>14</v>
      </c>
    </row>
    <row r="246" spans="1:5" x14ac:dyDescent="0.25">
      <c r="A246" s="19"/>
      <c r="B246" s="20" t="s">
        <v>15</v>
      </c>
      <c r="C246" s="21">
        <v>1.0786521931687743</v>
      </c>
      <c r="D246" s="21">
        <v>0.14852535767636521</v>
      </c>
      <c r="E246" s="22"/>
    </row>
    <row r="247" spans="1:5" ht="36" customHeight="1" x14ac:dyDescent="0.25">
      <c r="A247" s="90" t="s">
        <v>25</v>
      </c>
      <c r="B247" s="90"/>
      <c r="C247" s="90"/>
      <c r="D247" s="90"/>
      <c r="E247" s="90"/>
    </row>
    <row r="248" spans="1:5" x14ac:dyDescent="0.25">
      <c r="A248" s="5" t="s">
        <v>26</v>
      </c>
    </row>
    <row r="249" spans="1:5" x14ac:dyDescent="0.25">
      <c r="A249" s="5" t="s">
        <v>625</v>
      </c>
    </row>
    <row r="250" spans="1:5" x14ac:dyDescent="0.25">
      <c r="A250" s="5" t="s">
        <v>114</v>
      </c>
    </row>
    <row r="251" spans="1:5" x14ac:dyDescent="0.25">
      <c r="A251" s="5" t="s">
        <v>528</v>
      </c>
    </row>
    <row r="252" spans="1:5" ht="24.75" customHeight="1" x14ac:dyDescent="0.25">
      <c r="A252" s="113" t="s">
        <v>30</v>
      </c>
      <c r="B252" s="113"/>
      <c r="C252" s="113"/>
      <c r="D252" s="113"/>
      <c r="E252" s="113"/>
    </row>
    <row r="253" spans="1:5" ht="15" customHeight="1" x14ac:dyDescent="0.25">
      <c r="A253" s="91" t="s">
        <v>31</v>
      </c>
      <c r="B253" s="92"/>
      <c r="C253" s="92"/>
      <c r="D253" s="92"/>
      <c r="E253" s="93"/>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24">
        <v>43496</v>
      </c>
      <c r="C256" s="24">
        <v>45322</v>
      </c>
      <c r="D256" s="25">
        <v>0.1701706686852637</v>
      </c>
      <c r="E256" s="32">
        <v>4</v>
      </c>
    </row>
    <row r="257" spans="1:5" x14ac:dyDescent="0.25">
      <c r="A257" s="31" t="s">
        <v>37</v>
      </c>
      <c r="B257" s="24">
        <v>43465</v>
      </c>
      <c r="C257" s="24">
        <v>45289</v>
      </c>
      <c r="D257" s="25">
        <v>0.170641148097501</v>
      </c>
      <c r="E257" s="32">
        <v>4</v>
      </c>
    </row>
    <row r="258" spans="1:5" x14ac:dyDescent="0.25">
      <c r="A258" s="23" t="s">
        <v>38</v>
      </c>
      <c r="B258" s="24">
        <v>43434</v>
      </c>
      <c r="C258" s="24">
        <v>45260</v>
      </c>
      <c r="D258" s="25">
        <v>0.17241224599751367</v>
      </c>
      <c r="E258" s="32">
        <v>4</v>
      </c>
    </row>
    <row r="259" spans="1:5" x14ac:dyDescent="0.25">
      <c r="A259" s="23" t="s">
        <v>39</v>
      </c>
      <c r="B259" s="24">
        <v>43404</v>
      </c>
      <c r="C259" s="24">
        <v>45230</v>
      </c>
      <c r="D259" s="25">
        <v>0.17303941048056598</v>
      </c>
      <c r="E259" s="32">
        <v>4</v>
      </c>
    </row>
    <row r="260" spans="1:5" x14ac:dyDescent="0.25">
      <c r="A260" s="23" t="s">
        <v>40</v>
      </c>
      <c r="B260" s="24">
        <v>43371</v>
      </c>
      <c r="C260" s="24">
        <v>45198</v>
      </c>
      <c r="D260" s="25">
        <v>0.17413220551283445</v>
      </c>
      <c r="E260" s="32">
        <v>4</v>
      </c>
    </row>
    <row r="262" spans="1:5" x14ac:dyDescent="0.25">
      <c r="A262" s="102" t="s">
        <v>127</v>
      </c>
      <c r="B262" s="103"/>
      <c r="C262" s="103"/>
      <c r="D262" s="103"/>
      <c r="E262" s="103"/>
    </row>
    <row r="263" spans="1:5" x14ac:dyDescent="0.25">
      <c r="A263" s="1" t="s">
        <v>74</v>
      </c>
      <c r="B263" s="2"/>
      <c r="C263" s="107" t="s">
        <v>3</v>
      </c>
      <c r="D263" s="107" t="s">
        <v>75</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8" t="s">
        <v>7</v>
      </c>
      <c r="B266" s="9" t="s">
        <v>76</v>
      </c>
      <c r="C266" s="10"/>
      <c r="D266" s="11"/>
      <c r="E266" s="11"/>
    </row>
    <row r="267" spans="1:5" x14ac:dyDescent="0.25">
      <c r="A267" s="12"/>
      <c r="B267" s="13" t="s">
        <v>9</v>
      </c>
      <c r="C267" s="14"/>
      <c r="D267" s="15"/>
      <c r="E267" s="15"/>
    </row>
    <row r="268" spans="1:5" x14ac:dyDescent="0.25">
      <c r="A268" s="8" t="s">
        <v>10</v>
      </c>
      <c r="B268" s="16" t="s">
        <v>11</v>
      </c>
      <c r="C268" s="26" t="s">
        <v>117</v>
      </c>
      <c r="D268" s="27" t="s">
        <v>118</v>
      </c>
      <c r="E268" s="26" t="s">
        <v>14</v>
      </c>
    </row>
    <row r="269" spans="1:5" x14ac:dyDescent="0.25">
      <c r="A269" s="19"/>
      <c r="B269" s="20" t="s">
        <v>15</v>
      </c>
      <c r="C269" s="21">
        <v>-0.87199806063852425</v>
      </c>
      <c r="D269" s="21">
        <v>-0.32236258889618097</v>
      </c>
      <c r="E269" s="22"/>
    </row>
    <row r="270" spans="1:5" x14ac:dyDescent="0.25">
      <c r="A270" s="8" t="s">
        <v>16</v>
      </c>
      <c r="B270" s="16" t="s">
        <v>11</v>
      </c>
      <c r="C270" s="26" t="s">
        <v>119</v>
      </c>
      <c r="D270" s="26" t="s">
        <v>120</v>
      </c>
      <c r="E270" s="26" t="s">
        <v>14</v>
      </c>
    </row>
    <row r="271" spans="1:5" x14ac:dyDescent="0.25">
      <c r="A271" s="19"/>
      <c r="B271" s="20" t="s">
        <v>15</v>
      </c>
      <c r="C271" s="21">
        <v>-0.35109702057223935</v>
      </c>
      <c r="D271" s="21">
        <v>-9.0910378288848404E-2</v>
      </c>
      <c r="E271" s="22"/>
    </row>
    <row r="272" spans="1:5" x14ac:dyDescent="0.25">
      <c r="A272" s="8" t="s">
        <v>19</v>
      </c>
      <c r="B272" s="16" t="s">
        <v>11</v>
      </c>
      <c r="C272" s="26" t="s">
        <v>214</v>
      </c>
      <c r="D272" s="26" t="s">
        <v>301</v>
      </c>
      <c r="E272" s="26" t="s">
        <v>14</v>
      </c>
    </row>
    <row r="273" spans="1:5" x14ac:dyDescent="0.25">
      <c r="A273" s="19"/>
      <c r="B273" s="20" t="s">
        <v>15</v>
      </c>
      <c r="C273" s="21">
        <v>1.0784816753926396E-2</v>
      </c>
      <c r="D273" s="21">
        <v>1.0320996506732794E-2</v>
      </c>
      <c r="E273" s="22"/>
    </row>
    <row r="274" spans="1:5" x14ac:dyDescent="0.25">
      <c r="A274" s="8" t="s">
        <v>22</v>
      </c>
      <c r="B274" s="16" t="s">
        <v>11</v>
      </c>
      <c r="C274" s="26" t="s">
        <v>123</v>
      </c>
      <c r="D274" s="26" t="s">
        <v>608</v>
      </c>
      <c r="E274" s="26" t="s">
        <v>14</v>
      </c>
    </row>
    <row r="275" spans="1:5" x14ac:dyDescent="0.25">
      <c r="A275" s="19"/>
      <c r="B275" s="20" t="s">
        <v>15</v>
      </c>
      <c r="C275" s="21">
        <v>0.59567629485593065</v>
      </c>
      <c r="D275" s="21">
        <v>8.0387620028351314E-2</v>
      </c>
      <c r="E275" s="22"/>
    </row>
    <row r="276" spans="1:5" ht="33.75" customHeight="1" x14ac:dyDescent="0.25">
      <c r="A276" s="90" t="s">
        <v>25</v>
      </c>
      <c r="B276" s="90"/>
      <c r="C276" s="90"/>
      <c r="D276" s="90"/>
      <c r="E276" s="90"/>
    </row>
    <row r="277" spans="1:5" x14ac:dyDescent="0.25">
      <c r="A277" s="5" t="s">
        <v>26</v>
      </c>
    </row>
    <row r="278" spans="1:5" x14ac:dyDescent="0.25">
      <c r="A278" s="5" t="s">
        <v>85</v>
      </c>
    </row>
    <row r="279" spans="1:5" x14ac:dyDescent="0.25">
      <c r="A279" s="5" t="s">
        <v>431</v>
      </c>
    </row>
    <row r="280" spans="1:5" x14ac:dyDescent="0.25">
      <c r="A280" s="5" t="s">
        <v>609</v>
      </c>
    </row>
    <row r="281" spans="1:5" ht="24.75" customHeight="1" x14ac:dyDescent="0.25">
      <c r="A281" s="113" t="s">
        <v>30</v>
      </c>
      <c r="B281" s="113"/>
      <c r="C281" s="113"/>
      <c r="D281" s="113"/>
      <c r="E281" s="113"/>
    </row>
    <row r="282" spans="1:5" ht="15" customHeight="1" x14ac:dyDescent="0.25">
      <c r="A282" s="91" t="s">
        <v>31</v>
      </c>
      <c r="B282" s="92"/>
      <c r="C282" s="92"/>
      <c r="D282" s="92"/>
      <c r="E282" s="93"/>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24">
        <v>43496</v>
      </c>
      <c r="C285" s="24">
        <v>45322</v>
      </c>
      <c r="D285" s="25">
        <v>0.20728771396517698</v>
      </c>
      <c r="E285" s="32">
        <v>5</v>
      </c>
    </row>
    <row r="286" spans="1:5" x14ac:dyDescent="0.25">
      <c r="A286" s="31" t="s">
        <v>37</v>
      </c>
      <c r="B286" s="24">
        <v>43465</v>
      </c>
      <c r="C286" s="24">
        <v>45289</v>
      </c>
      <c r="D286" s="25">
        <v>0.20746631994491724</v>
      </c>
      <c r="E286" s="32">
        <v>5</v>
      </c>
    </row>
    <row r="287" spans="1:5" x14ac:dyDescent="0.25">
      <c r="A287" s="39" t="s">
        <v>38</v>
      </c>
      <c r="B287" s="24">
        <v>43434</v>
      </c>
      <c r="C287" s="24">
        <v>45260</v>
      </c>
      <c r="D287" s="25">
        <v>0.20917469537629998</v>
      </c>
      <c r="E287" s="32">
        <v>5</v>
      </c>
    </row>
    <row r="288" spans="1:5" x14ac:dyDescent="0.25">
      <c r="A288" s="39" t="s">
        <v>39</v>
      </c>
      <c r="B288" s="24">
        <v>43404</v>
      </c>
      <c r="C288" s="24">
        <v>45230</v>
      </c>
      <c r="D288" s="25">
        <v>0.20918931473389601</v>
      </c>
      <c r="E288" s="32">
        <v>5</v>
      </c>
    </row>
    <row r="289" spans="1:5" x14ac:dyDescent="0.25">
      <c r="A289" s="39" t="s">
        <v>40</v>
      </c>
      <c r="B289" s="24">
        <v>43371</v>
      </c>
      <c r="C289" s="24">
        <v>45198</v>
      </c>
      <c r="D289" s="25">
        <v>0.20981981680248366</v>
      </c>
      <c r="E289" s="32">
        <v>5</v>
      </c>
    </row>
    <row r="291" spans="1:5" x14ac:dyDescent="0.25">
      <c r="A291" s="102" t="s">
        <v>141</v>
      </c>
      <c r="B291" s="103"/>
      <c r="C291" s="103"/>
      <c r="D291" s="103"/>
      <c r="E291" s="103"/>
    </row>
    <row r="292" spans="1:5" x14ac:dyDescent="0.25">
      <c r="A292" s="1" t="s">
        <v>128</v>
      </c>
      <c r="B292" s="2"/>
      <c r="C292" s="107" t="s">
        <v>3</v>
      </c>
      <c r="D292" s="107" t="s">
        <v>129</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8" t="s">
        <v>7</v>
      </c>
      <c r="B295" s="9" t="s">
        <v>130</v>
      </c>
      <c r="C295" s="10"/>
      <c r="D295" s="11"/>
      <c r="E295" s="11"/>
    </row>
    <row r="296" spans="1:5" x14ac:dyDescent="0.25">
      <c r="A296" s="12"/>
      <c r="B296" s="13" t="s">
        <v>9</v>
      </c>
      <c r="C296" s="14"/>
      <c r="D296" s="15"/>
      <c r="E296" s="15"/>
    </row>
    <row r="297" spans="1:5" x14ac:dyDescent="0.25">
      <c r="A297" s="8" t="s">
        <v>10</v>
      </c>
      <c r="B297" s="16" t="s">
        <v>11</v>
      </c>
      <c r="C297" s="26" t="s">
        <v>628</v>
      </c>
      <c r="D297" s="27" t="s">
        <v>131</v>
      </c>
      <c r="E297" s="26" t="s">
        <v>14</v>
      </c>
    </row>
    <row r="298" spans="1:5" x14ac:dyDescent="0.25">
      <c r="A298" s="19"/>
      <c r="B298" s="20" t="s">
        <v>15</v>
      </c>
      <c r="C298" s="21">
        <v>-0.25652641213370864</v>
      </c>
      <c r="D298" s="21">
        <v>-8.8011294583210775E-2</v>
      </c>
      <c r="E298" s="22"/>
    </row>
    <row r="299" spans="1:5" x14ac:dyDescent="0.25">
      <c r="A299" s="8" t="s">
        <v>16</v>
      </c>
      <c r="B299" s="16" t="s">
        <v>11</v>
      </c>
      <c r="C299" s="26" t="s">
        <v>132</v>
      </c>
      <c r="D299" s="26" t="s">
        <v>133</v>
      </c>
      <c r="E299" s="26" t="s">
        <v>14</v>
      </c>
    </row>
    <row r="300" spans="1:5" x14ac:dyDescent="0.25">
      <c r="A300" s="19"/>
      <c r="B300" s="20" t="s">
        <v>15</v>
      </c>
      <c r="C300" s="21">
        <v>-5.5390874106651999E-2</v>
      </c>
      <c r="D300" s="21">
        <v>-2.73541368948228E-2</v>
      </c>
      <c r="E300" s="22"/>
    </row>
    <row r="301" spans="1:5" x14ac:dyDescent="0.25">
      <c r="A301" s="8" t="s">
        <v>19</v>
      </c>
      <c r="B301" s="16" t="s">
        <v>11</v>
      </c>
      <c r="C301" s="26" t="s">
        <v>432</v>
      </c>
      <c r="D301" s="26" t="s">
        <v>251</v>
      </c>
      <c r="E301" s="26" t="s">
        <v>14</v>
      </c>
    </row>
    <row r="302" spans="1:5" x14ac:dyDescent="0.25">
      <c r="A302" s="19"/>
      <c r="B302" s="20" t="s">
        <v>15</v>
      </c>
      <c r="C302" s="21">
        <v>-1.2576635356317256E-3</v>
      </c>
      <c r="D302" s="21">
        <v>3.7554824874466153E-3</v>
      </c>
      <c r="E302" s="22"/>
    </row>
    <row r="303" spans="1:5" x14ac:dyDescent="0.25">
      <c r="A303" s="8" t="s">
        <v>22</v>
      </c>
      <c r="B303" s="16" t="s">
        <v>11</v>
      </c>
      <c r="C303" s="26" t="s">
        <v>136</v>
      </c>
      <c r="D303" s="26" t="s">
        <v>137</v>
      </c>
      <c r="E303" s="26" t="s">
        <v>14</v>
      </c>
    </row>
    <row r="304" spans="1:5" x14ac:dyDescent="0.25">
      <c r="A304" s="19"/>
      <c r="B304" s="20" t="s">
        <v>15</v>
      </c>
      <c r="C304" s="21">
        <v>6.0768910808723042E-2</v>
      </c>
      <c r="D304" s="21">
        <v>3.2275509174063854E-2</v>
      </c>
      <c r="E304" s="22"/>
    </row>
    <row r="305" spans="1:5" ht="35.25" customHeight="1" x14ac:dyDescent="0.25">
      <c r="A305" s="90" t="s">
        <v>25</v>
      </c>
      <c r="B305" s="90"/>
      <c r="C305" s="90"/>
      <c r="D305" s="90"/>
      <c r="E305" s="90"/>
    </row>
    <row r="306" spans="1:5" x14ac:dyDescent="0.25">
      <c r="A306" s="5" t="s">
        <v>26</v>
      </c>
    </row>
    <row r="307" spans="1:5" x14ac:dyDescent="0.25">
      <c r="A307" s="5" t="s">
        <v>138</v>
      </c>
    </row>
    <row r="308" spans="1:5" x14ac:dyDescent="0.25">
      <c r="A308" s="5" t="s">
        <v>412</v>
      </c>
    </row>
    <row r="309" spans="1:5" x14ac:dyDescent="0.25">
      <c r="A309" s="5" t="s">
        <v>140</v>
      </c>
    </row>
    <row r="310" spans="1:5" x14ac:dyDescent="0.25">
      <c r="A310" s="5" t="s">
        <v>51</v>
      </c>
    </row>
    <row r="311" spans="1:5" ht="15" customHeight="1" x14ac:dyDescent="0.25">
      <c r="A311" s="91" t="s">
        <v>31</v>
      </c>
      <c r="B311" s="92"/>
      <c r="C311" s="92"/>
      <c r="D311" s="92"/>
      <c r="E311" s="93"/>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24">
        <v>43490</v>
      </c>
      <c r="C314" s="24">
        <v>45317</v>
      </c>
      <c r="D314" s="25">
        <v>2.6553591984893987E-2</v>
      </c>
      <c r="E314" s="32">
        <v>2</v>
      </c>
    </row>
    <row r="315" spans="1:5" x14ac:dyDescent="0.25">
      <c r="A315" s="31" t="s">
        <v>37</v>
      </c>
      <c r="B315" s="24">
        <v>43462</v>
      </c>
      <c r="C315" s="24">
        <v>45289</v>
      </c>
      <c r="D315" s="25">
        <v>2.6584981290411855E-2</v>
      </c>
      <c r="E315" s="32">
        <v>2</v>
      </c>
    </row>
    <row r="316" spans="1:5" x14ac:dyDescent="0.25">
      <c r="A316" s="39" t="s">
        <v>38</v>
      </c>
      <c r="B316" s="24">
        <v>43427</v>
      </c>
      <c r="C316" s="24">
        <v>45254</v>
      </c>
      <c r="D316" s="25">
        <v>2.6614158566992702E-2</v>
      </c>
      <c r="E316" s="32">
        <v>2</v>
      </c>
    </row>
    <row r="317" spans="1:5" x14ac:dyDescent="0.25">
      <c r="A317" s="39" t="s">
        <v>39</v>
      </c>
      <c r="B317" s="24">
        <v>43399</v>
      </c>
      <c r="C317" s="24">
        <v>45226</v>
      </c>
      <c r="D317" s="25">
        <v>2.6725805661224393E-2</v>
      </c>
      <c r="E317" s="32">
        <v>2</v>
      </c>
    </row>
    <row r="318" spans="1:5" x14ac:dyDescent="0.25">
      <c r="A318" s="39" t="s">
        <v>40</v>
      </c>
      <c r="B318" s="24">
        <v>43371</v>
      </c>
      <c r="C318" s="24">
        <v>45198</v>
      </c>
      <c r="D318" s="25">
        <v>2.6731011340942305E-2</v>
      </c>
      <c r="E318" s="32">
        <v>2</v>
      </c>
    </row>
    <row r="320" spans="1:5" x14ac:dyDescent="0.25">
      <c r="A320" s="102" t="s">
        <v>151</v>
      </c>
      <c r="B320" s="103"/>
      <c r="C320" s="103"/>
      <c r="D320" s="103"/>
      <c r="E320" s="103"/>
    </row>
    <row r="321" spans="1:5" x14ac:dyDescent="0.25">
      <c r="A321" s="1" t="s">
        <v>74</v>
      </c>
      <c r="B321" s="2"/>
      <c r="C321" s="107" t="s">
        <v>3</v>
      </c>
      <c r="D321" s="107" t="s">
        <v>75</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76</v>
      </c>
      <c r="C324" s="10"/>
      <c r="D324" s="11"/>
      <c r="E324" s="11"/>
    </row>
    <row r="325" spans="1:5" x14ac:dyDescent="0.25">
      <c r="A325" s="12"/>
      <c r="B325" s="13" t="s">
        <v>9</v>
      </c>
      <c r="C325" s="14"/>
      <c r="D325" s="15"/>
      <c r="E325" s="15"/>
    </row>
    <row r="326" spans="1:5" x14ac:dyDescent="0.25">
      <c r="A326" s="8" t="s">
        <v>10</v>
      </c>
      <c r="B326" s="16" t="s">
        <v>11</v>
      </c>
      <c r="C326" s="26" t="s">
        <v>202</v>
      </c>
      <c r="D326" s="27" t="s">
        <v>466</v>
      </c>
      <c r="E326" s="26" t="s">
        <v>14</v>
      </c>
    </row>
    <row r="327" spans="1:5" x14ac:dyDescent="0.25">
      <c r="A327" s="19"/>
      <c r="B327" s="20" t="s">
        <v>15</v>
      </c>
      <c r="C327" s="21">
        <v>-0.55433784443427481</v>
      </c>
      <c r="D327" s="21">
        <v>-0.17811444659751419</v>
      </c>
      <c r="E327" s="22"/>
    </row>
    <row r="328" spans="1:5" x14ac:dyDescent="0.25">
      <c r="A328" s="8" t="s">
        <v>16</v>
      </c>
      <c r="B328" s="16" t="s">
        <v>11</v>
      </c>
      <c r="C328" s="26" t="s">
        <v>144</v>
      </c>
      <c r="D328" s="26" t="s">
        <v>432</v>
      </c>
      <c r="E328" s="26" t="s">
        <v>14</v>
      </c>
    </row>
    <row r="329" spans="1:5" x14ac:dyDescent="0.25">
      <c r="A329" s="19"/>
      <c r="B329" s="20" t="s">
        <v>15</v>
      </c>
      <c r="C329" s="21">
        <v>-0.19285172253831806</v>
      </c>
      <c r="D329" s="21">
        <v>-1.0848454602085944E-4</v>
      </c>
      <c r="E329" s="22"/>
    </row>
    <row r="330" spans="1:5" x14ac:dyDescent="0.25">
      <c r="A330" s="8" t="s">
        <v>19</v>
      </c>
      <c r="B330" s="16" t="s">
        <v>11</v>
      </c>
      <c r="C330" s="26" t="s">
        <v>137</v>
      </c>
      <c r="D330" s="26" t="s">
        <v>629</v>
      </c>
      <c r="E330" s="26" t="s">
        <v>14</v>
      </c>
    </row>
    <row r="331" spans="1:5" x14ac:dyDescent="0.25">
      <c r="A331" s="19"/>
      <c r="B331" s="20" t="s">
        <v>15</v>
      </c>
      <c r="C331" s="21">
        <v>6.5558708725140136E-2</v>
      </c>
      <c r="D331" s="21">
        <v>8.9086164002853518E-2</v>
      </c>
      <c r="E331" s="22"/>
    </row>
    <row r="332" spans="1:5" x14ac:dyDescent="0.25">
      <c r="A332" s="8" t="s">
        <v>22</v>
      </c>
      <c r="B332" s="16" t="s">
        <v>11</v>
      </c>
      <c r="C332" s="26" t="s">
        <v>148</v>
      </c>
      <c r="D332" s="26" t="s">
        <v>149</v>
      </c>
      <c r="E332" s="26" t="s">
        <v>14</v>
      </c>
    </row>
    <row r="333" spans="1:5" x14ac:dyDescent="0.25">
      <c r="A333" s="19"/>
      <c r="B333" s="20" t="s">
        <v>15</v>
      </c>
      <c r="C333" s="21">
        <v>0.53675078348145733</v>
      </c>
      <c r="D333" s="21">
        <v>0.14482330262176579</v>
      </c>
      <c r="E333" s="22"/>
    </row>
    <row r="334" spans="1:5" ht="35.25" customHeight="1" x14ac:dyDescent="0.25">
      <c r="A334" s="90" t="s">
        <v>25</v>
      </c>
      <c r="B334" s="90"/>
      <c r="C334" s="90"/>
      <c r="D334" s="90"/>
      <c r="E334" s="90"/>
    </row>
    <row r="335" spans="1:5" x14ac:dyDescent="0.25">
      <c r="A335" s="5" t="s">
        <v>26</v>
      </c>
    </row>
    <row r="336" spans="1:5" x14ac:dyDescent="0.25">
      <c r="A336" s="5" t="s">
        <v>85</v>
      </c>
    </row>
    <row r="337" spans="1:5" x14ac:dyDescent="0.25">
      <c r="A337" s="5" t="s">
        <v>555</v>
      </c>
    </row>
    <row r="338" spans="1:5" x14ac:dyDescent="0.25">
      <c r="A338" s="5" t="s">
        <v>150</v>
      </c>
    </row>
    <row r="339" spans="1:5" ht="27" customHeight="1" x14ac:dyDescent="0.25">
      <c r="A339" s="113" t="s">
        <v>30</v>
      </c>
      <c r="B339" s="113"/>
      <c r="C339" s="113"/>
      <c r="D339" s="113"/>
      <c r="E339" s="113"/>
    </row>
    <row r="340" spans="1:5" ht="15" customHeight="1" x14ac:dyDescent="0.25">
      <c r="A340" s="91" t="s">
        <v>31</v>
      </c>
      <c r="B340" s="92"/>
      <c r="C340" s="92"/>
      <c r="D340" s="92"/>
      <c r="E340" s="93"/>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24">
        <v>43910</v>
      </c>
      <c r="C343" s="24">
        <v>45322</v>
      </c>
      <c r="D343" s="25">
        <v>0.16446521288441343</v>
      </c>
      <c r="E343" s="32">
        <v>4</v>
      </c>
    </row>
    <row r="344" spans="1:5" x14ac:dyDescent="0.25">
      <c r="A344" s="31" t="s">
        <v>37</v>
      </c>
      <c r="B344" s="24">
        <v>43910</v>
      </c>
      <c r="C344" s="24">
        <v>45289</v>
      </c>
      <c r="D344" s="25">
        <v>0.16552131843319345</v>
      </c>
      <c r="E344" s="32">
        <v>4</v>
      </c>
    </row>
    <row r="345" spans="1:5" x14ac:dyDescent="0.25">
      <c r="A345" s="39" t="s">
        <v>38</v>
      </c>
      <c r="B345" s="24">
        <v>43910</v>
      </c>
      <c r="C345" s="24">
        <v>45260</v>
      </c>
      <c r="D345" s="25">
        <v>0.1669172662503137</v>
      </c>
      <c r="E345" s="32">
        <v>4</v>
      </c>
    </row>
    <row r="346" spans="1:5" x14ac:dyDescent="0.25">
      <c r="A346" s="39" t="s">
        <v>39</v>
      </c>
      <c r="B346" s="24">
        <v>43910</v>
      </c>
      <c r="C346" s="24">
        <v>45230</v>
      </c>
      <c r="D346" s="25">
        <v>0.16793271196713033</v>
      </c>
      <c r="E346" s="32">
        <v>4</v>
      </c>
    </row>
    <row r="347" spans="1:5" x14ac:dyDescent="0.25">
      <c r="A347" s="39" t="s">
        <v>40</v>
      </c>
      <c r="B347" s="24">
        <v>43910</v>
      </c>
      <c r="C347" s="24">
        <v>45198</v>
      </c>
      <c r="D347" s="25">
        <v>0.16871447943022663</v>
      </c>
      <c r="E347" s="32">
        <v>4</v>
      </c>
    </row>
    <row r="349" spans="1:5" x14ac:dyDescent="0.25">
      <c r="A349" s="102" t="s">
        <v>162</v>
      </c>
      <c r="B349" s="103"/>
      <c r="C349" s="103"/>
      <c r="D349" s="103"/>
      <c r="E349" s="103"/>
    </row>
    <row r="350" spans="1:5" x14ac:dyDescent="0.25">
      <c r="A350" s="1" t="s">
        <v>2</v>
      </c>
      <c r="B350" s="2"/>
      <c r="C350" s="107" t="s">
        <v>3</v>
      </c>
      <c r="D350" s="107" t="s">
        <v>4</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8" t="s">
        <v>7</v>
      </c>
      <c r="B353" s="9" t="s">
        <v>8</v>
      </c>
      <c r="C353" s="10"/>
      <c r="D353" s="11"/>
      <c r="E353" s="11"/>
    </row>
    <row r="354" spans="1:5" x14ac:dyDescent="0.25">
      <c r="A354" s="12"/>
      <c r="B354" s="13" t="s">
        <v>9</v>
      </c>
      <c r="C354" s="14"/>
      <c r="D354" s="15"/>
      <c r="E354" s="15"/>
    </row>
    <row r="355" spans="1:5" x14ac:dyDescent="0.25">
      <c r="A355" s="8" t="s">
        <v>10</v>
      </c>
      <c r="B355" s="16" t="s">
        <v>11</v>
      </c>
      <c r="C355" s="17" t="s">
        <v>552</v>
      </c>
      <c r="D355" s="18" t="s">
        <v>142</v>
      </c>
      <c r="E355" s="17" t="s">
        <v>14</v>
      </c>
    </row>
    <row r="356" spans="1:5" x14ac:dyDescent="0.25">
      <c r="A356" s="19"/>
      <c r="B356" s="20" t="s">
        <v>15</v>
      </c>
      <c r="C356" s="21">
        <v>-0.62679094922058631</v>
      </c>
      <c r="D356" s="21">
        <v>-0.24165094177654667</v>
      </c>
      <c r="E356" s="22"/>
    </row>
    <row r="357" spans="1:5" x14ac:dyDescent="0.25">
      <c r="A357" s="8" t="s">
        <v>16</v>
      </c>
      <c r="B357" s="16" t="s">
        <v>11</v>
      </c>
      <c r="C357" s="17" t="s">
        <v>154</v>
      </c>
      <c r="D357" s="17" t="s">
        <v>155</v>
      </c>
      <c r="E357" s="17" t="s">
        <v>14</v>
      </c>
    </row>
    <row r="358" spans="1:5" x14ac:dyDescent="0.25">
      <c r="A358" s="19"/>
      <c r="B358" s="20" t="s">
        <v>15</v>
      </c>
      <c r="C358" s="21">
        <v>-0.16338537083643567</v>
      </c>
      <c r="D358" s="21">
        <v>-5.4926864259024044E-2</v>
      </c>
      <c r="E358" s="22"/>
    </row>
    <row r="359" spans="1:5" x14ac:dyDescent="0.25">
      <c r="A359" s="8" t="s">
        <v>19</v>
      </c>
      <c r="B359" s="16" t="s">
        <v>11</v>
      </c>
      <c r="C359" s="17" t="s">
        <v>507</v>
      </c>
      <c r="D359" s="17" t="s">
        <v>157</v>
      </c>
      <c r="E359" s="17" t="s">
        <v>14</v>
      </c>
    </row>
    <row r="360" spans="1:5" x14ac:dyDescent="0.25">
      <c r="A360" s="19"/>
      <c r="B360" s="20" t="s">
        <v>15</v>
      </c>
      <c r="C360" s="21">
        <v>-3.1537224359465266E-2</v>
      </c>
      <c r="D360" s="21">
        <v>9.3495632152515995E-3</v>
      </c>
      <c r="E360" s="22"/>
    </row>
    <row r="361" spans="1:5" x14ac:dyDescent="0.25">
      <c r="A361" s="8" t="s">
        <v>22</v>
      </c>
      <c r="B361" s="16" t="s">
        <v>11</v>
      </c>
      <c r="C361" s="17" t="s">
        <v>158</v>
      </c>
      <c r="D361" s="17" t="s">
        <v>362</v>
      </c>
      <c r="E361" s="17" t="s">
        <v>14</v>
      </c>
    </row>
    <row r="362" spans="1:5" x14ac:dyDescent="0.25">
      <c r="A362" s="19"/>
      <c r="B362" s="20" t="s">
        <v>15</v>
      </c>
      <c r="C362" s="21">
        <v>0.22688072543591775</v>
      </c>
      <c r="D362" s="21">
        <v>4.9716160016590738E-2</v>
      </c>
      <c r="E362" s="22"/>
    </row>
    <row r="363" spans="1:5" ht="36" customHeight="1" x14ac:dyDescent="0.25">
      <c r="A363" s="90" t="s">
        <v>25</v>
      </c>
      <c r="B363" s="90"/>
      <c r="C363" s="90"/>
      <c r="D363" s="90"/>
      <c r="E363" s="90"/>
    </row>
    <row r="364" spans="1:5" x14ac:dyDescent="0.25">
      <c r="A364" s="5" t="s">
        <v>26</v>
      </c>
    </row>
    <row r="365" spans="1:5" x14ac:dyDescent="0.25">
      <c r="A365" s="5" t="s">
        <v>49</v>
      </c>
    </row>
    <row r="366" spans="1:5" x14ac:dyDescent="0.25">
      <c r="A366" s="5" t="s">
        <v>178</v>
      </c>
    </row>
    <row r="367" spans="1:5" x14ac:dyDescent="0.25">
      <c r="A367" s="5" t="s">
        <v>333</v>
      </c>
    </row>
    <row r="368" spans="1:5" ht="25.5" customHeight="1" x14ac:dyDescent="0.25">
      <c r="A368" s="113" t="s">
        <v>30</v>
      </c>
      <c r="B368" s="113"/>
      <c r="C368" s="113"/>
      <c r="D368" s="113"/>
      <c r="E368" s="113"/>
    </row>
    <row r="369" spans="1:5" ht="15" customHeight="1" x14ac:dyDescent="0.25">
      <c r="A369" s="91" t="s">
        <v>31</v>
      </c>
      <c r="B369" s="92"/>
      <c r="C369" s="92"/>
      <c r="D369" s="92"/>
      <c r="E369" s="93"/>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24">
        <v>43490</v>
      </c>
      <c r="C372" s="24">
        <v>45317</v>
      </c>
      <c r="D372" s="25">
        <v>8.2375455496842831E-2</v>
      </c>
      <c r="E372" s="32">
        <v>3</v>
      </c>
    </row>
    <row r="373" spans="1:5" x14ac:dyDescent="0.25">
      <c r="A373" s="31" t="s">
        <v>37</v>
      </c>
      <c r="B373" s="24">
        <v>43462</v>
      </c>
      <c r="C373" s="24">
        <v>45289</v>
      </c>
      <c r="D373" s="25">
        <v>8.2256543124467549E-2</v>
      </c>
      <c r="E373" s="32">
        <v>3</v>
      </c>
    </row>
    <row r="374" spans="1:5" x14ac:dyDescent="0.25">
      <c r="A374" s="23" t="s">
        <v>38</v>
      </c>
      <c r="B374" s="24">
        <v>43427</v>
      </c>
      <c r="C374" s="24">
        <v>45254</v>
      </c>
      <c r="D374" s="25">
        <v>8.2477732219480279E-2</v>
      </c>
      <c r="E374" s="32">
        <v>3</v>
      </c>
    </row>
    <row r="375" spans="1:5" x14ac:dyDescent="0.25">
      <c r="A375" s="23" t="s">
        <v>39</v>
      </c>
      <c r="B375" s="24">
        <v>43399</v>
      </c>
      <c r="C375" s="24">
        <v>45226</v>
      </c>
      <c r="D375" s="25">
        <v>8.2701123436197052E-2</v>
      </c>
      <c r="E375" s="32">
        <v>3</v>
      </c>
    </row>
    <row r="376" spans="1:5" x14ac:dyDescent="0.25">
      <c r="A376" s="23" t="s">
        <v>40</v>
      </c>
      <c r="B376" s="24">
        <v>43371</v>
      </c>
      <c r="C376" s="24">
        <v>45198</v>
      </c>
      <c r="D376" s="25">
        <v>8.2828101535438431E-2</v>
      </c>
      <c r="E376" s="32">
        <v>3</v>
      </c>
    </row>
    <row r="378" spans="1:5" x14ac:dyDescent="0.25">
      <c r="A378" s="102" t="s">
        <v>171</v>
      </c>
      <c r="B378" s="103"/>
      <c r="C378" s="103"/>
      <c r="D378" s="103"/>
      <c r="E378" s="103"/>
    </row>
    <row r="379" spans="1:5" x14ac:dyDescent="0.25">
      <c r="A379" s="1" t="s">
        <v>2</v>
      </c>
      <c r="B379" s="2"/>
      <c r="C379" s="107" t="s">
        <v>3</v>
      </c>
      <c r="D379" s="107" t="s">
        <v>4</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8</v>
      </c>
      <c r="C382" s="10"/>
      <c r="D382" s="11"/>
      <c r="E382" s="11"/>
    </row>
    <row r="383" spans="1:5" x14ac:dyDescent="0.25">
      <c r="A383" s="12"/>
      <c r="B383" s="13" t="s">
        <v>9</v>
      </c>
      <c r="C383" s="14"/>
      <c r="D383" s="15"/>
      <c r="E383" s="15"/>
    </row>
    <row r="384" spans="1:5" x14ac:dyDescent="0.25">
      <c r="A384" s="8" t="s">
        <v>10</v>
      </c>
      <c r="B384" s="16" t="s">
        <v>11</v>
      </c>
      <c r="C384" s="26" t="s">
        <v>612</v>
      </c>
      <c r="D384" s="27" t="s">
        <v>584</v>
      </c>
      <c r="E384" s="26" t="s">
        <v>14</v>
      </c>
    </row>
    <row r="385" spans="1:5" x14ac:dyDescent="0.25">
      <c r="A385" s="19"/>
      <c r="B385" s="20" t="s">
        <v>15</v>
      </c>
      <c r="C385" s="21">
        <v>-0.76393748423183183</v>
      </c>
      <c r="D385" s="21">
        <v>-0.35433237153590447</v>
      </c>
      <c r="E385" s="22"/>
    </row>
    <row r="386" spans="1:5" x14ac:dyDescent="0.25">
      <c r="A386" s="8" t="s">
        <v>16</v>
      </c>
      <c r="B386" s="16" t="s">
        <v>11</v>
      </c>
      <c r="C386" s="26" t="s">
        <v>165</v>
      </c>
      <c r="D386" s="26" t="s">
        <v>166</v>
      </c>
      <c r="E386" s="26" t="s">
        <v>14</v>
      </c>
    </row>
    <row r="387" spans="1:5" x14ac:dyDescent="0.25">
      <c r="A387" s="19"/>
      <c r="B387" s="20" t="s">
        <v>15</v>
      </c>
      <c r="C387" s="21">
        <v>-0.25788074385122972</v>
      </c>
      <c r="D387" s="21">
        <v>-0.1037057625357376</v>
      </c>
      <c r="E387" s="22"/>
    </row>
    <row r="388" spans="1:5" x14ac:dyDescent="0.25">
      <c r="A388" s="8" t="s">
        <v>19</v>
      </c>
      <c r="B388" s="16" t="s">
        <v>11</v>
      </c>
      <c r="C388" s="26" t="s">
        <v>352</v>
      </c>
      <c r="D388" s="26" t="s">
        <v>585</v>
      </c>
      <c r="E388" s="26" t="s">
        <v>14</v>
      </c>
    </row>
    <row r="389" spans="1:5" x14ac:dyDescent="0.25">
      <c r="A389" s="19"/>
      <c r="B389" s="20" t="s">
        <v>15</v>
      </c>
      <c r="C389" s="21">
        <v>2.8613896613776113E-3</v>
      </c>
      <c r="D389" s="21">
        <v>3.0959376366147096E-2</v>
      </c>
      <c r="E389" s="22"/>
    </row>
    <row r="390" spans="1:5" x14ac:dyDescent="0.25">
      <c r="A390" s="8" t="s">
        <v>22</v>
      </c>
      <c r="B390" s="16" t="s">
        <v>11</v>
      </c>
      <c r="C390" s="26" t="s">
        <v>169</v>
      </c>
      <c r="D390" s="26" t="s">
        <v>365</v>
      </c>
      <c r="E390" s="26" t="s">
        <v>14</v>
      </c>
    </row>
    <row r="391" spans="1:5" x14ac:dyDescent="0.25">
      <c r="A391" s="19"/>
      <c r="B391" s="20" t="s">
        <v>15</v>
      </c>
      <c r="C391" s="21">
        <v>0.46172516556291399</v>
      </c>
      <c r="D391" s="21">
        <v>0.14466023392912475</v>
      </c>
      <c r="E391" s="22"/>
    </row>
    <row r="392" spans="1:5" ht="38.25" customHeight="1" x14ac:dyDescent="0.25">
      <c r="A392" s="90" t="s">
        <v>25</v>
      </c>
      <c r="B392" s="90"/>
      <c r="C392" s="90"/>
      <c r="D392" s="90"/>
      <c r="E392" s="90"/>
    </row>
    <row r="393" spans="1:5" x14ac:dyDescent="0.25">
      <c r="A393" s="5" t="s">
        <v>26</v>
      </c>
    </row>
    <row r="394" spans="1:5" x14ac:dyDescent="0.25">
      <c r="A394" s="5" t="s">
        <v>49</v>
      </c>
    </row>
    <row r="395" spans="1:5" x14ac:dyDescent="0.25">
      <c r="A395" s="5" t="s">
        <v>338</v>
      </c>
    </row>
    <row r="396" spans="1:5" x14ac:dyDescent="0.25">
      <c r="A396" s="5" t="s">
        <v>333</v>
      </c>
    </row>
    <row r="397" spans="1:5" x14ac:dyDescent="0.25">
      <c r="A397" s="5" t="s">
        <v>51</v>
      </c>
    </row>
    <row r="398" spans="1:5" ht="15" customHeight="1" x14ac:dyDescent="0.25">
      <c r="A398" s="91" t="s">
        <v>31</v>
      </c>
      <c r="B398" s="92"/>
      <c r="C398" s="92"/>
      <c r="D398" s="92"/>
      <c r="E398" s="93"/>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24">
        <v>43494</v>
      </c>
      <c r="C401" s="24">
        <v>45321</v>
      </c>
      <c r="D401" s="25">
        <v>0.14986345084712191</v>
      </c>
      <c r="E401" s="32">
        <v>4</v>
      </c>
    </row>
    <row r="402" spans="1:5" x14ac:dyDescent="0.25">
      <c r="A402" s="31" t="s">
        <v>37</v>
      </c>
      <c r="B402" s="24">
        <v>43461</v>
      </c>
      <c r="C402" s="24">
        <v>45287</v>
      </c>
      <c r="D402" s="25">
        <v>0.15028085676406622</v>
      </c>
      <c r="E402" s="32">
        <v>4</v>
      </c>
    </row>
    <row r="403" spans="1:5" x14ac:dyDescent="0.25">
      <c r="A403" s="39" t="s">
        <v>38</v>
      </c>
      <c r="B403" s="24">
        <v>43431</v>
      </c>
      <c r="C403" s="24">
        <v>45258</v>
      </c>
      <c r="D403" s="25">
        <v>0.151125586108834</v>
      </c>
      <c r="E403" s="32">
        <v>4</v>
      </c>
    </row>
    <row r="404" spans="1:5" x14ac:dyDescent="0.25">
      <c r="A404" s="39" t="s">
        <v>39</v>
      </c>
      <c r="B404" s="24">
        <v>43403</v>
      </c>
      <c r="C404" s="24">
        <v>45230</v>
      </c>
      <c r="D404" s="25">
        <v>0.15209363763639086</v>
      </c>
      <c r="E404" s="32">
        <v>4</v>
      </c>
    </row>
    <row r="405" spans="1:5" x14ac:dyDescent="0.25">
      <c r="A405" s="39" t="s">
        <v>40</v>
      </c>
      <c r="B405" s="24">
        <v>43368</v>
      </c>
      <c r="C405" s="24">
        <v>45195</v>
      </c>
      <c r="D405" s="25">
        <v>0.15306490076160476</v>
      </c>
      <c r="E405" s="32">
        <v>4</v>
      </c>
    </row>
    <row r="407" spans="1:5" x14ac:dyDescent="0.25">
      <c r="A407" s="102" t="s">
        <v>180</v>
      </c>
      <c r="B407" s="103"/>
      <c r="C407" s="103"/>
      <c r="D407" s="103"/>
      <c r="E407" s="103"/>
    </row>
    <row r="408" spans="1:5" x14ac:dyDescent="0.25">
      <c r="A408" s="1" t="s">
        <v>2</v>
      </c>
      <c r="B408" s="2"/>
      <c r="C408" s="107" t="s">
        <v>3</v>
      </c>
      <c r="D408" s="107" t="s">
        <v>4</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8</v>
      </c>
      <c r="C411" s="10"/>
      <c r="D411" s="11"/>
      <c r="E411" s="11"/>
    </row>
    <row r="412" spans="1:5" x14ac:dyDescent="0.25">
      <c r="A412" s="12"/>
      <c r="B412" s="13" t="s">
        <v>9</v>
      </c>
      <c r="C412" s="14"/>
      <c r="D412" s="15"/>
      <c r="E412" s="15"/>
    </row>
    <row r="413" spans="1:5" x14ac:dyDescent="0.25">
      <c r="A413" s="8" t="s">
        <v>10</v>
      </c>
      <c r="B413" s="16" t="s">
        <v>11</v>
      </c>
      <c r="C413" s="26" t="s">
        <v>613</v>
      </c>
      <c r="D413" s="27" t="s">
        <v>173</v>
      </c>
      <c r="E413" s="26" t="s">
        <v>14</v>
      </c>
    </row>
    <row r="414" spans="1:5" x14ac:dyDescent="0.25">
      <c r="A414" s="19"/>
      <c r="B414" s="20" t="s">
        <v>15</v>
      </c>
      <c r="C414" s="21">
        <v>-0.74643750488751115</v>
      </c>
      <c r="D414" s="21">
        <v>-0.33768837654150186</v>
      </c>
      <c r="E414" s="22"/>
    </row>
    <row r="415" spans="1:5" x14ac:dyDescent="0.25">
      <c r="A415" s="8" t="s">
        <v>16</v>
      </c>
      <c r="B415" s="16" t="s">
        <v>11</v>
      </c>
      <c r="C415" s="26" t="s">
        <v>80</v>
      </c>
      <c r="D415" s="26" t="s">
        <v>67</v>
      </c>
      <c r="E415" s="26" t="s">
        <v>14</v>
      </c>
    </row>
    <row r="416" spans="1:5" x14ac:dyDescent="0.25">
      <c r="A416" s="19"/>
      <c r="B416" s="20" t="s">
        <v>15</v>
      </c>
      <c r="C416" s="21">
        <v>-0.245335006663705</v>
      </c>
      <c r="D416" s="21">
        <v>-9.3654023087861415E-2</v>
      </c>
      <c r="E416" s="22"/>
    </row>
    <row r="417" spans="1:5" x14ac:dyDescent="0.25">
      <c r="A417" s="8" t="s">
        <v>19</v>
      </c>
      <c r="B417" s="16" t="s">
        <v>11</v>
      </c>
      <c r="C417" s="26" t="s">
        <v>243</v>
      </c>
      <c r="D417" s="26" t="s">
        <v>630</v>
      </c>
      <c r="E417" s="26" t="s">
        <v>14</v>
      </c>
    </row>
    <row r="418" spans="1:5" x14ac:dyDescent="0.25">
      <c r="A418" s="19"/>
      <c r="B418" s="20" t="s">
        <v>15</v>
      </c>
      <c r="C418" s="21">
        <v>8.840365128093719E-3</v>
      </c>
      <c r="D418" s="21">
        <v>3.5057840895545311E-2</v>
      </c>
      <c r="E418" s="22"/>
    </row>
    <row r="419" spans="1:5" x14ac:dyDescent="0.25">
      <c r="A419" s="8" t="s">
        <v>22</v>
      </c>
      <c r="B419" s="16" t="s">
        <v>11</v>
      </c>
      <c r="C419" s="26" t="s">
        <v>176</v>
      </c>
      <c r="D419" s="26" t="s">
        <v>111</v>
      </c>
      <c r="E419" s="26" t="s">
        <v>14</v>
      </c>
    </row>
    <row r="420" spans="1:5" x14ac:dyDescent="0.25">
      <c r="A420" s="19"/>
      <c r="B420" s="20" t="s">
        <v>15</v>
      </c>
      <c r="C420" s="21">
        <v>0.44704777872965362</v>
      </c>
      <c r="D420" s="21">
        <v>0.14538954911026725</v>
      </c>
      <c r="E420" s="22"/>
    </row>
    <row r="421" spans="1:5" ht="36.75" customHeight="1" x14ac:dyDescent="0.25">
      <c r="A421" s="90" t="s">
        <v>25</v>
      </c>
      <c r="B421" s="90"/>
      <c r="C421" s="90"/>
      <c r="D421" s="90"/>
      <c r="E421" s="90"/>
    </row>
    <row r="422" spans="1:5" x14ac:dyDescent="0.25">
      <c r="A422" s="5" t="s">
        <v>26</v>
      </c>
    </row>
    <row r="423" spans="1:5" x14ac:dyDescent="0.25">
      <c r="A423" s="5" t="s">
        <v>49</v>
      </c>
    </row>
    <row r="424" spans="1:5" x14ac:dyDescent="0.25">
      <c r="A424" s="5" t="s">
        <v>266</v>
      </c>
    </row>
    <row r="425" spans="1:5" x14ac:dyDescent="0.25">
      <c r="A425" s="5" t="s">
        <v>333</v>
      </c>
    </row>
    <row r="426" spans="1:5" x14ac:dyDescent="0.25">
      <c r="A426" s="5" t="s">
        <v>51</v>
      </c>
    </row>
    <row r="427" spans="1:5" ht="15" customHeight="1" x14ac:dyDescent="0.25">
      <c r="A427" s="91" t="s">
        <v>31</v>
      </c>
      <c r="B427" s="92"/>
      <c r="C427" s="92"/>
      <c r="D427" s="92"/>
      <c r="E427" s="93"/>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24">
        <v>43494</v>
      </c>
      <c r="C430" s="24">
        <v>45321</v>
      </c>
      <c r="D430" s="25">
        <v>0.1427070289817948</v>
      </c>
      <c r="E430" s="32">
        <v>4</v>
      </c>
    </row>
    <row r="431" spans="1:5" x14ac:dyDescent="0.25">
      <c r="A431" s="31" t="s">
        <v>37</v>
      </c>
      <c r="B431" s="24">
        <v>43461</v>
      </c>
      <c r="C431" s="24">
        <v>45287</v>
      </c>
      <c r="D431" s="25">
        <v>0.14310769672173129</v>
      </c>
      <c r="E431" s="32">
        <v>4</v>
      </c>
    </row>
    <row r="432" spans="1:5" x14ac:dyDescent="0.25">
      <c r="A432" s="39" t="s">
        <v>38</v>
      </c>
      <c r="B432" s="24">
        <v>43431</v>
      </c>
      <c r="C432" s="24">
        <v>45258</v>
      </c>
      <c r="D432" s="25">
        <v>0.14396893059821056</v>
      </c>
      <c r="E432" s="32">
        <v>4</v>
      </c>
    </row>
    <row r="433" spans="1:5" x14ac:dyDescent="0.25">
      <c r="A433" s="39" t="s">
        <v>39</v>
      </c>
      <c r="B433" s="24">
        <v>43403</v>
      </c>
      <c r="C433" s="24">
        <v>45230</v>
      </c>
      <c r="D433" s="25">
        <v>0.14474001781979773</v>
      </c>
      <c r="E433" s="32">
        <v>4</v>
      </c>
    </row>
    <row r="434" spans="1:5" x14ac:dyDescent="0.25">
      <c r="A434" s="39" t="s">
        <v>40</v>
      </c>
      <c r="B434" s="24">
        <v>43368</v>
      </c>
      <c r="C434" s="24">
        <v>45195</v>
      </c>
      <c r="D434" s="25">
        <v>0.1456267178322451</v>
      </c>
      <c r="E434" s="32">
        <v>4</v>
      </c>
    </row>
    <row r="436" spans="1:5" x14ac:dyDescent="0.25">
      <c r="A436" s="102" t="s">
        <v>189</v>
      </c>
      <c r="B436" s="103"/>
      <c r="C436" s="103"/>
      <c r="D436" s="103"/>
      <c r="E436" s="103"/>
    </row>
    <row r="437" spans="1:5" x14ac:dyDescent="0.25">
      <c r="A437" s="1" t="s">
        <v>128</v>
      </c>
      <c r="B437" s="2"/>
      <c r="C437" s="107" t="s">
        <v>3</v>
      </c>
      <c r="D437" s="107" t="s">
        <v>129</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8" t="s">
        <v>7</v>
      </c>
      <c r="B440" s="9" t="s">
        <v>130</v>
      </c>
      <c r="C440" s="10"/>
      <c r="D440" s="11"/>
      <c r="E440" s="11"/>
    </row>
    <row r="441" spans="1:5" x14ac:dyDescent="0.25">
      <c r="A441" s="12"/>
      <c r="B441" s="13" t="s">
        <v>9</v>
      </c>
      <c r="C441" s="14"/>
      <c r="D441" s="15"/>
      <c r="E441" s="15"/>
    </row>
    <row r="442" spans="1:5" x14ac:dyDescent="0.25">
      <c r="A442" s="8" t="s">
        <v>10</v>
      </c>
      <c r="B442" s="16" t="s">
        <v>11</v>
      </c>
      <c r="C442" s="26" t="s">
        <v>614</v>
      </c>
      <c r="D442" s="27" t="s">
        <v>615</v>
      </c>
      <c r="E442" s="26" t="s">
        <v>14</v>
      </c>
    </row>
    <row r="443" spans="1:5" x14ac:dyDescent="0.25">
      <c r="A443" s="19"/>
      <c r="B443" s="20" t="s">
        <v>15</v>
      </c>
      <c r="C443" s="21">
        <v>-0.51168127949869735</v>
      </c>
      <c r="D443" s="21">
        <v>-0.24214146957698335</v>
      </c>
      <c r="E443" s="22"/>
    </row>
    <row r="444" spans="1:5" x14ac:dyDescent="0.25">
      <c r="A444" s="8" t="s">
        <v>16</v>
      </c>
      <c r="B444" s="16" t="s">
        <v>11</v>
      </c>
      <c r="C444" s="26" t="s">
        <v>145</v>
      </c>
      <c r="D444" s="26" t="s">
        <v>183</v>
      </c>
      <c r="E444" s="26" t="s">
        <v>14</v>
      </c>
    </row>
    <row r="445" spans="1:5" x14ac:dyDescent="0.25">
      <c r="A445" s="19"/>
      <c r="B445" s="20" t="s">
        <v>15</v>
      </c>
      <c r="C445" s="21">
        <v>-0.18910846568725681</v>
      </c>
      <c r="D445" s="21">
        <v>-0.12340681636825479</v>
      </c>
      <c r="E445" s="22"/>
    </row>
    <row r="446" spans="1:5" x14ac:dyDescent="0.25">
      <c r="A446" s="8" t="s">
        <v>19</v>
      </c>
      <c r="B446" s="16" t="s">
        <v>11</v>
      </c>
      <c r="C446" s="26" t="s">
        <v>467</v>
      </c>
      <c r="D446" s="26" t="s">
        <v>280</v>
      </c>
      <c r="E446" s="26" t="s">
        <v>14</v>
      </c>
    </row>
    <row r="447" spans="1:5" x14ac:dyDescent="0.25">
      <c r="A447" s="19"/>
      <c r="B447" s="20" t="s">
        <v>15</v>
      </c>
      <c r="C447" s="21">
        <v>-6.9963279913071941E-2</v>
      </c>
      <c r="D447" s="21">
        <v>-2.0762854060519365E-2</v>
      </c>
      <c r="E447" s="22"/>
    </row>
    <row r="448" spans="1:5" x14ac:dyDescent="0.25">
      <c r="A448" s="8" t="s">
        <v>22</v>
      </c>
      <c r="B448" s="16" t="s">
        <v>11</v>
      </c>
      <c r="C448" s="26" t="s">
        <v>186</v>
      </c>
      <c r="D448" s="26" t="s">
        <v>187</v>
      </c>
      <c r="E448" s="26" t="s">
        <v>14</v>
      </c>
    </row>
    <row r="449" spans="1:5" x14ac:dyDescent="0.25">
      <c r="A449" s="19"/>
      <c r="B449" s="20" t="s">
        <v>15</v>
      </c>
      <c r="C449" s="21">
        <v>0.13534558449906609</v>
      </c>
      <c r="D449" s="21">
        <v>7.8925779700995236E-2</v>
      </c>
      <c r="E449" s="22"/>
    </row>
    <row r="450" spans="1:5" ht="36" customHeight="1" x14ac:dyDescent="0.25">
      <c r="A450" s="90" t="s">
        <v>25</v>
      </c>
      <c r="B450" s="90"/>
      <c r="C450" s="90"/>
      <c r="D450" s="90"/>
      <c r="E450" s="90"/>
    </row>
    <row r="451" spans="1:5" x14ac:dyDescent="0.25">
      <c r="A451" s="5" t="s">
        <v>26</v>
      </c>
    </row>
    <row r="452" spans="1:5" x14ac:dyDescent="0.25">
      <c r="A452" s="5" t="s">
        <v>138</v>
      </c>
    </row>
    <row r="453" spans="1:5" x14ac:dyDescent="0.25">
      <c r="A453" s="5" t="s">
        <v>631</v>
      </c>
    </row>
    <row r="454" spans="1:5" x14ac:dyDescent="0.25">
      <c r="A454" s="5" t="s">
        <v>140</v>
      </c>
    </row>
    <row r="455" spans="1:5" x14ac:dyDescent="0.25">
      <c r="A455" s="5" t="s">
        <v>51</v>
      </c>
    </row>
    <row r="456" spans="1:5" ht="15" customHeight="1" x14ac:dyDescent="0.25">
      <c r="A456" s="91" t="s">
        <v>31</v>
      </c>
      <c r="B456" s="92"/>
      <c r="C456" s="92"/>
      <c r="D456" s="92"/>
      <c r="E456" s="93"/>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24">
        <v>43494</v>
      </c>
      <c r="C459" s="24">
        <v>45314</v>
      </c>
      <c r="D459" s="25">
        <v>7.9808552371320882E-2</v>
      </c>
      <c r="E459" s="32">
        <v>3</v>
      </c>
    </row>
    <row r="460" spans="1:5" x14ac:dyDescent="0.25">
      <c r="A460" s="31" t="s">
        <v>37</v>
      </c>
      <c r="B460" s="24">
        <v>43467</v>
      </c>
      <c r="C460" s="24">
        <v>45287</v>
      </c>
      <c r="D460" s="25">
        <v>8.0025806902911029E-2</v>
      </c>
      <c r="E460" s="32">
        <v>3</v>
      </c>
    </row>
    <row r="461" spans="1:5" x14ac:dyDescent="0.25">
      <c r="A461" s="39" t="s">
        <v>38</v>
      </c>
      <c r="B461" s="24">
        <v>43438</v>
      </c>
      <c r="C461" s="24">
        <v>45258</v>
      </c>
      <c r="D461" s="25">
        <v>8.0676744009043164E-2</v>
      </c>
      <c r="E461" s="32">
        <v>3</v>
      </c>
    </row>
    <row r="462" spans="1:5" x14ac:dyDescent="0.25">
      <c r="A462" s="39" t="s">
        <v>39</v>
      </c>
      <c r="B462" s="24">
        <v>43410</v>
      </c>
      <c r="C462" s="24">
        <v>45230</v>
      </c>
      <c r="D462" s="25">
        <v>8.1176658773550223E-2</v>
      </c>
      <c r="E462" s="32">
        <v>3</v>
      </c>
    </row>
    <row r="463" spans="1:5" x14ac:dyDescent="0.25">
      <c r="A463" s="39" t="s">
        <v>40</v>
      </c>
      <c r="B463" s="24">
        <v>43368</v>
      </c>
      <c r="C463" s="24">
        <v>45188</v>
      </c>
      <c r="D463" s="25">
        <v>8.1666187932058612E-2</v>
      </c>
      <c r="E463" s="32">
        <v>3</v>
      </c>
    </row>
    <row r="465" spans="1:5" x14ac:dyDescent="0.25">
      <c r="A465" s="102" t="s">
        <v>200</v>
      </c>
      <c r="B465" s="103"/>
      <c r="C465" s="103"/>
      <c r="D465" s="103"/>
      <c r="E465" s="103"/>
    </row>
    <row r="466" spans="1:5" x14ac:dyDescent="0.25">
      <c r="A466" s="1" t="s">
        <v>74</v>
      </c>
      <c r="B466" s="2"/>
      <c r="C466" s="107" t="s">
        <v>3</v>
      </c>
      <c r="D466" s="107" t="s">
        <v>75</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76</v>
      </c>
      <c r="C469" s="10"/>
      <c r="D469" s="11"/>
      <c r="E469" s="11"/>
    </row>
    <row r="470" spans="1:5" x14ac:dyDescent="0.25">
      <c r="A470" s="12"/>
      <c r="B470" s="13" t="s">
        <v>9</v>
      </c>
      <c r="C470" s="14"/>
      <c r="D470" s="15"/>
      <c r="E470" s="15"/>
    </row>
    <row r="471" spans="1:5" x14ac:dyDescent="0.25">
      <c r="A471" s="8" t="s">
        <v>10</v>
      </c>
      <c r="B471" s="16" t="s">
        <v>11</v>
      </c>
      <c r="C471" s="26" t="s">
        <v>616</v>
      </c>
      <c r="D471" s="27" t="s">
        <v>617</v>
      </c>
      <c r="E471" s="26" t="s">
        <v>14</v>
      </c>
    </row>
    <row r="472" spans="1:5" x14ac:dyDescent="0.25">
      <c r="A472" s="19"/>
      <c r="B472" s="20" t="s">
        <v>15</v>
      </c>
      <c r="C472" s="21">
        <v>-0.67201250620675912</v>
      </c>
      <c r="D472" s="21">
        <v>-0.21609572423690848</v>
      </c>
      <c r="E472" s="22"/>
    </row>
    <row r="473" spans="1:5" x14ac:dyDescent="0.25">
      <c r="A473" s="8" t="s">
        <v>16</v>
      </c>
      <c r="B473" s="16" t="s">
        <v>11</v>
      </c>
      <c r="C473" s="26" t="s">
        <v>192</v>
      </c>
      <c r="D473" s="26" t="s">
        <v>193</v>
      </c>
      <c r="E473" s="26" t="s">
        <v>14</v>
      </c>
    </row>
    <row r="474" spans="1:5" x14ac:dyDescent="0.25">
      <c r="A474" s="19"/>
      <c r="B474" s="20" t="s">
        <v>15</v>
      </c>
      <c r="C474" s="21">
        <v>-0.2302506228329777</v>
      </c>
      <c r="D474" s="21">
        <v>-4.5361930729109767E-2</v>
      </c>
      <c r="E474" s="22"/>
    </row>
    <row r="475" spans="1:5" x14ac:dyDescent="0.25">
      <c r="A475" s="8" t="s">
        <v>19</v>
      </c>
      <c r="B475" s="16" t="s">
        <v>11</v>
      </c>
      <c r="C475" s="26" t="s">
        <v>470</v>
      </c>
      <c r="D475" s="26" t="s">
        <v>590</v>
      </c>
      <c r="E475" s="26" t="s">
        <v>14</v>
      </c>
    </row>
    <row r="476" spans="1:5" x14ac:dyDescent="0.25">
      <c r="A476" s="19"/>
      <c r="B476" s="20" t="s">
        <v>15</v>
      </c>
      <c r="C476" s="21">
        <v>-7.473868510790127E-2</v>
      </c>
      <c r="D476" s="21">
        <v>-9.0109814029197821E-3</v>
      </c>
      <c r="E476" s="22"/>
    </row>
    <row r="477" spans="1:5" x14ac:dyDescent="0.25">
      <c r="A477" s="8" t="s">
        <v>22</v>
      </c>
      <c r="B477" s="16" t="s">
        <v>11</v>
      </c>
      <c r="C477" s="26" t="s">
        <v>196</v>
      </c>
      <c r="D477" s="26" t="s">
        <v>241</v>
      </c>
      <c r="E477" s="26" t="s">
        <v>14</v>
      </c>
    </row>
    <row r="478" spans="1:5" x14ac:dyDescent="0.25">
      <c r="A478" s="19"/>
      <c r="B478" s="20" t="s">
        <v>15</v>
      </c>
      <c r="C478" s="21">
        <v>0.13851284703993083</v>
      </c>
      <c r="D478" s="21">
        <v>2.550628945097122E-2</v>
      </c>
      <c r="E478" s="22"/>
    </row>
    <row r="479" spans="1:5" ht="35.25" customHeight="1" x14ac:dyDescent="0.25">
      <c r="A479" s="90" t="s">
        <v>25</v>
      </c>
      <c r="B479" s="90"/>
      <c r="C479" s="90"/>
      <c r="D479" s="90"/>
      <c r="E479" s="90"/>
    </row>
    <row r="480" spans="1:5" x14ac:dyDescent="0.25">
      <c r="A480" s="5" t="s">
        <v>26</v>
      </c>
    </row>
    <row r="481" spans="1:5" x14ac:dyDescent="0.25">
      <c r="A481" s="5" t="s">
        <v>198</v>
      </c>
    </row>
    <row r="482" spans="1:5" x14ac:dyDescent="0.25">
      <c r="A482" s="5" t="s">
        <v>513</v>
      </c>
    </row>
    <row r="483" spans="1:5" x14ac:dyDescent="0.25">
      <c r="A483" s="5" t="s">
        <v>563</v>
      </c>
    </row>
    <row r="484" spans="1:5" ht="24" customHeight="1" x14ac:dyDescent="0.25">
      <c r="A484" s="113" t="s">
        <v>30</v>
      </c>
      <c r="B484" s="113"/>
      <c r="C484" s="113"/>
      <c r="D484" s="113"/>
      <c r="E484" s="113"/>
    </row>
    <row r="485" spans="1:5" ht="15" customHeight="1" x14ac:dyDescent="0.25">
      <c r="A485" s="91" t="s">
        <v>31</v>
      </c>
      <c r="B485" s="92"/>
      <c r="C485" s="92"/>
      <c r="D485" s="92"/>
      <c r="E485" s="93"/>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24">
        <v>43501</v>
      </c>
      <c r="C488" s="24">
        <v>45321</v>
      </c>
      <c r="D488" s="25">
        <v>0.10446628631517504</v>
      </c>
      <c r="E488" s="32">
        <v>3</v>
      </c>
    </row>
    <row r="489" spans="1:5" x14ac:dyDescent="0.25">
      <c r="A489" s="31" t="s">
        <v>37</v>
      </c>
      <c r="B489" s="24">
        <v>43461</v>
      </c>
      <c r="C489" s="24">
        <v>45279</v>
      </c>
      <c r="D489" s="25">
        <v>0.10553234391898067</v>
      </c>
      <c r="E489" s="32">
        <v>3</v>
      </c>
    </row>
    <row r="490" spans="1:5" x14ac:dyDescent="0.25">
      <c r="A490" s="39" t="s">
        <v>38</v>
      </c>
      <c r="B490" s="24">
        <v>43431</v>
      </c>
      <c r="C490" s="24">
        <v>45251</v>
      </c>
      <c r="D490" s="25">
        <v>0.10658992743142262</v>
      </c>
      <c r="E490" s="32">
        <v>3</v>
      </c>
    </row>
    <row r="491" spans="1:5" x14ac:dyDescent="0.25">
      <c r="A491" s="39" t="s">
        <v>39</v>
      </c>
      <c r="B491" s="24">
        <v>43403</v>
      </c>
      <c r="C491" s="24">
        <v>45223</v>
      </c>
      <c r="D491" s="25">
        <v>0.1066865146335774</v>
      </c>
      <c r="E491" s="32">
        <v>3</v>
      </c>
    </row>
    <row r="492" spans="1:5" x14ac:dyDescent="0.25">
      <c r="A492" s="39" t="s">
        <v>40</v>
      </c>
      <c r="B492" s="24">
        <v>43375</v>
      </c>
      <c r="C492" s="24">
        <v>45195</v>
      </c>
      <c r="D492" s="25">
        <v>0.10739312450539056</v>
      </c>
      <c r="E492" s="32">
        <v>3</v>
      </c>
    </row>
    <row r="494" spans="1:5" x14ac:dyDescent="0.25">
      <c r="A494" s="102" t="s">
        <v>210</v>
      </c>
      <c r="B494" s="103"/>
      <c r="C494" s="103"/>
      <c r="D494" s="103"/>
      <c r="E494" s="103"/>
    </row>
    <row r="495" spans="1:5" x14ac:dyDescent="0.25">
      <c r="A495" s="1" t="s">
        <v>128</v>
      </c>
      <c r="B495" s="2"/>
      <c r="C495" s="107" t="s">
        <v>3</v>
      </c>
      <c r="D495" s="107" t="s">
        <v>129</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130</v>
      </c>
      <c r="C498" s="10"/>
      <c r="D498" s="11"/>
      <c r="E498" s="11"/>
    </row>
    <row r="499" spans="1:5" x14ac:dyDescent="0.25">
      <c r="A499" s="12"/>
      <c r="B499" s="13" t="s">
        <v>9</v>
      </c>
      <c r="C499" s="14"/>
      <c r="D499" s="15"/>
      <c r="E499" s="15"/>
    </row>
    <row r="500" spans="1:5" x14ac:dyDescent="0.25">
      <c r="A500" s="8" t="s">
        <v>10</v>
      </c>
      <c r="B500" s="16" t="s">
        <v>11</v>
      </c>
      <c r="C500" s="17" t="s">
        <v>632</v>
      </c>
      <c r="D500" s="18" t="s">
        <v>619</v>
      </c>
      <c r="E500" s="17" t="s">
        <v>14</v>
      </c>
    </row>
    <row r="501" spans="1:5" x14ac:dyDescent="0.25">
      <c r="A501" s="19"/>
      <c r="B501" s="20" t="s">
        <v>15</v>
      </c>
      <c r="C501" s="21">
        <v>-0.69276623434282181</v>
      </c>
      <c r="D501" s="21">
        <v>-0.3339142375441051</v>
      </c>
      <c r="E501" s="22"/>
    </row>
    <row r="502" spans="1:5" x14ac:dyDescent="0.25">
      <c r="A502" s="8" t="s">
        <v>16</v>
      </c>
      <c r="B502" s="16" t="s">
        <v>11</v>
      </c>
      <c r="C502" s="17" t="s">
        <v>203</v>
      </c>
      <c r="D502" s="17" t="s">
        <v>204</v>
      </c>
      <c r="E502" s="17" t="s">
        <v>14</v>
      </c>
    </row>
    <row r="503" spans="1:5" x14ac:dyDescent="0.25">
      <c r="A503" s="19"/>
      <c r="B503" s="20" t="s">
        <v>15</v>
      </c>
      <c r="C503" s="21">
        <v>-0.20013817001491374</v>
      </c>
      <c r="D503" s="21">
        <v>-0.11919569528335516</v>
      </c>
      <c r="E503" s="22"/>
    </row>
    <row r="504" spans="1:5" x14ac:dyDescent="0.25">
      <c r="A504" s="8" t="s">
        <v>19</v>
      </c>
      <c r="B504" s="16" t="s">
        <v>11</v>
      </c>
      <c r="C504" s="17" t="s">
        <v>472</v>
      </c>
      <c r="D504" s="17" t="s">
        <v>620</v>
      </c>
      <c r="E504" s="17" t="s">
        <v>14</v>
      </c>
    </row>
    <row r="505" spans="1:5" x14ac:dyDescent="0.25">
      <c r="A505" s="19"/>
      <c r="B505" s="20" t="s">
        <v>15</v>
      </c>
      <c r="C505" s="21">
        <v>-3.0201571574991481E-2</v>
      </c>
      <c r="D505" s="21">
        <v>-2.4919622627378457E-3</v>
      </c>
      <c r="E505" s="22"/>
    </row>
    <row r="506" spans="1:5" x14ac:dyDescent="0.25">
      <c r="A506" s="8" t="s">
        <v>22</v>
      </c>
      <c r="B506" s="16" t="s">
        <v>11</v>
      </c>
      <c r="C506" s="17" t="s">
        <v>207</v>
      </c>
      <c r="D506" s="17" t="s">
        <v>208</v>
      </c>
      <c r="E506" s="17" t="s">
        <v>14</v>
      </c>
    </row>
    <row r="507" spans="1:5" x14ac:dyDescent="0.25">
      <c r="A507" s="19"/>
      <c r="B507" s="20" t="s">
        <v>15</v>
      </c>
      <c r="C507" s="21">
        <v>0.20995207085178436</v>
      </c>
      <c r="D507" s="21">
        <v>0.11067518871954518</v>
      </c>
      <c r="E507" s="22"/>
    </row>
    <row r="508" spans="1:5" ht="35.25" customHeight="1" x14ac:dyDescent="0.25">
      <c r="A508" s="90" t="s">
        <v>25</v>
      </c>
      <c r="B508" s="90"/>
      <c r="C508" s="90"/>
      <c r="D508" s="90"/>
      <c r="E508" s="90"/>
    </row>
    <row r="509" spans="1:5" x14ac:dyDescent="0.25">
      <c r="A509" s="5" t="s">
        <v>26</v>
      </c>
    </row>
    <row r="510" spans="1:5" x14ac:dyDescent="0.25">
      <c r="A510" s="5" t="s">
        <v>138</v>
      </c>
    </row>
    <row r="511" spans="1:5" x14ac:dyDescent="0.25">
      <c r="A511" s="5" t="s">
        <v>139</v>
      </c>
    </row>
    <row r="512" spans="1:5" x14ac:dyDescent="0.25">
      <c r="A512" s="5" t="s">
        <v>140</v>
      </c>
    </row>
    <row r="513" spans="1:5" ht="23.25" customHeight="1" x14ac:dyDescent="0.25">
      <c r="A513" s="113" t="s">
        <v>30</v>
      </c>
      <c r="B513" s="113"/>
      <c r="C513" s="113"/>
      <c r="D513" s="113"/>
      <c r="E513" s="113"/>
    </row>
    <row r="514" spans="1:5" ht="15" customHeight="1" x14ac:dyDescent="0.25">
      <c r="A514" s="91" t="s">
        <v>31</v>
      </c>
      <c r="B514" s="92"/>
      <c r="C514" s="92"/>
      <c r="D514" s="92"/>
      <c r="E514" s="93"/>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24">
        <v>43494</v>
      </c>
      <c r="C517" s="24">
        <v>45321</v>
      </c>
      <c r="D517" s="25">
        <v>9.9151342243310805E-2</v>
      </c>
      <c r="E517" s="32">
        <v>3</v>
      </c>
    </row>
    <row r="518" spans="1:5" x14ac:dyDescent="0.25">
      <c r="A518" s="31" t="s">
        <v>37</v>
      </c>
      <c r="B518" s="24">
        <v>43461</v>
      </c>
      <c r="C518" s="24">
        <v>45287</v>
      </c>
      <c r="D518" s="25">
        <v>9.9474970633192369E-2</v>
      </c>
      <c r="E518" s="32">
        <v>3</v>
      </c>
    </row>
    <row r="519" spans="1:5" x14ac:dyDescent="0.25">
      <c r="A519" s="23" t="s">
        <v>38</v>
      </c>
      <c r="B519" s="24">
        <v>43431</v>
      </c>
      <c r="C519" s="24">
        <v>45258</v>
      </c>
      <c r="D519" s="25">
        <v>0.10016105959673521</v>
      </c>
      <c r="E519" s="32">
        <v>3</v>
      </c>
    </row>
    <row r="520" spans="1:5" x14ac:dyDescent="0.25">
      <c r="A520" s="23" t="s">
        <v>39</v>
      </c>
      <c r="B520" s="24">
        <v>43403</v>
      </c>
      <c r="C520" s="24">
        <v>45230</v>
      </c>
      <c r="D520" s="25">
        <v>0.10034526100053898</v>
      </c>
      <c r="E520" s="32">
        <v>3</v>
      </c>
    </row>
    <row r="521" spans="1:5" x14ac:dyDescent="0.25">
      <c r="A521" s="23" t="s">
        <v>40</v>
      </c>
      <c r="B521" s="24">
        <v>43368</v>
      </c>
      <c r="C521" s="24">
        <v>45195</v>
      </c>
      <c r="D521" s="25">
        <v>0.1004917027957493</v>
      </c>
      <c r="E521" s="32">
        <v>3</v>
      </c>
    </row>
    <row r="523" spans="1:5" x14ac:dyDescent="0.25">
      <c r="A523" s="102" t="s">
        <v>218</v>
      </c>
      <c r="B523" s="103"/>
      <c r="C523" s="103"/>
      <c r="D523" s="103"/>
      <c r="E523" s="103"/>
    </row>
    <row r="524" spans="1:5" x14ac:dyDescent="0.25">
      <c r="A524" s="1" t="s">
        <v>2</v>
      </c>
      <c r="B524" s="2"/>
      <c r="C524" s="107" t="s">
        <v>3</v>
      </c>
      <c r="D524" s="107" t="s">
        <v>4</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8</v>
      </c>
      <c r="C527" s="10"/>
      <c r="D527" s="11"/>
      <c r="E527" s="11"/>
    </row>
    <row r="528" spans="1:5" x14ac:dyDescent="0.25">
      <c r="A528" s="12"/>
      <c r="B528" s="13" t="s">
        <v>9</v>
      </c>
      <c r="C528" s="14"/>
      <c r="D528" s="15"/>
      <c r="E528" s="15"/>
    </row>
    <row r="529" spans="1:5" x14ac:dyDescent="0.25">
      <c r="A529" s="8" t="s">
        <v>10</v>
      </c>
      <c r="B529" s="16" t="s">
        <v>11</v>
      </c>
      <c r="C529" s="26" t="s">
        <v>595</v>
      </c>
      <c r="D529" s="27" t="s">
        <v>591</v>
      </c>
      <c r="E529" s="26" t="s">
        <v>14</v>
      </c>
    </row>
    <row r="530" spans="1:5" x14ac:dyDescent="0.25">
      <c r="A530" s="19"/>
      <c r="B530" s="20" t="s">
        <v>15</v>
      </c>
      <c r="C530" s="21">
        <v>-0.71244704075619913</v>
      </c>
      <c r="D530" s="21">
        <v>-0.3062126616605525</v>
      </c>
      <c r="E530" s="22"/>
    </row>
    <row r="531" spans="1:5" x14ac:dyDescent="0.25">
      <c r="A531" s="8" t="s">
        <v>16</v>
      </c>
      <c r="B531" s="16" t="s">
        <v>11</v>
      </c>
      <c r="C531" s="26" t="s">
        <v>212</v>
      </c>
      <c r="D531" s="26" t="s">
        <v>67</v>
      </c>
      <c r="E531" s="26" t="s">
        <v>14</v>
      </c>
    </row>
    <row r="532" spans="1:5" x14ac:dyDescent="0.25">
      <c r="A532" s="19"/>
      <c r="B532" s="20" t="s">
        <v>15</v>
      </c>
      <c r="C532" s="21">
        <v>-0.26271415852244484</v>
      </c>
      <c r="D532" s="21">
        <v>-9.3293505898621731E-2</v>
      </c>
      <c r="E532" s="22"/>
    </row>
    <row r="533" spans="1:5" x14ac:dyDescent="0.25">
      <c r="A533" s="8" t="s">
        <v>19</v>
      </c>
      <c r="B533" s="16" t="s">
        <v>11</v>
      </c>
      <c r="C533" s="26" t="s">
        <v>68</v>
      </c>
      <c r="D533" s="26" t="s">
        <v>473</v>
      </c>
      <c r="E533" s="26" t="s">
        <v>14</v>
      </c>
    </row>
    <row r="534" spans="1:5" x14ac:dyDescent="0.25">
      <c r="A534" s="19"/>
      <c r="B534" s="20" t="s">
        <v>15</v>
      </c>
      <c r="C534" s="21">
        <v>-5.1917009868154174E-2</v>
      </c>
      <c r="D534" s="21">
        <v>2.4598081799249716E-3</v>
      </c>
      <c r="E534" s="22"/>
    </row>
    <row r="535" spans="1:5" x14ac:dyDescent="0.25">
      <c r="A535" s="8" t="s">
        <v>22</v>
      </c>
      <c r="B535" s="16" t="s">
        <v>11</v>
      </c>
      <c r="C535" s="26" t="s">
        <v>215</v>
      </c>
      <c r="D535" s="26" t="s">
        <v>381</v>
      </c>
      <c r="E535" s="26" t="s">
        <v>14</v>
      </c>
    </row>
    <row r="536" spans="1:5" x14ac:dyDescent="0.25">
      <c r="A536" s="19"/>
      <c r="B536" s="20" t="s">
        <v>15</v>
      </c>
      <c r="C536" s="21">
        <v>0.33839617486338791</v>
      </c>
      <c r="D536" s="21">
        <v>9.7158471247186462E-2</v>
      </c>
      <c r="E536" s="22"/>
    </row>
    <row r="537" spans="1:5" ht="39" customHeight="1" x14ac:dyDescent="0.25">
      <c r="A537" s="90" t="s">
        <v>25</v>
      </c>
      <c r="B537" s="90"/>
      <c r="C537" s="90"/>
      <c r="D537" s="90"/>
      <c r="E537" s="90"/>
    </row>
    <row r="538" spans="1:5" x14ac:dyDescent="0.25">
      <c r="A538" s="5" t="s">
        <v>26</v>
      </c>
    </row>
    <row r="539" spans="1:5" x14ac:dyDescent="0.25">
      <c r="A539" s="5" t="s">
        <v>49</v>
      </c>
    </row>
    <row r="540" spans="1:5" x14ac:dyDescent="0.25">
      <c r="A540" s="5" t="s">
        <v>565</v>
      </c>
    </row>
    <row r="541" spans="1:5" x14ac:dyDescent="0.25">
      <c r="A541" s="5" t="s">
        <v>333</v>
      </c>
    </row>
    <row r="542" spans="1:5" ht="25.5" customHeight="1" x14ac:dyDescent="0.25">
      <c r="A542" s="113" t="s">
        <v>30</v>
      </c>
      <c r="B542" s="113"/>
      <c r="C542" s="113"/>
      <c r="D542" s="113"/>
      <c r="E542" s="113"/>
    </row>
    <row r="543" spans="1:5" ht="15" customHeight="1" x14ac:dyDescent="0.25">
      <c r="A543" s="91" t="s">
        <v>31</v>
      </c>
      <c r="B543" s="92"/>
      <c r="C543" s="92"/>
      <c r="D543" s="92"/>
      <c r="E543" s="93"/>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24">
        <v>43494</v>
      </c>
      <c r="C546" s="24">
        <v>45321</v>
      </c>
      <c r="D546" s="25">
        <v>0.1199506272989856</v>
      </c>
      <c r="E546" s="32">
        <v>3</v>
      </c>
    </row>
    <row r="547" spans="1:5" x14ac:dyDescent="0.25">
      <c r="A547" s="31" t="s">
        <v>37</v>
      </c>
      <c r="B547" s="24">
        <v>43461</v>
      </c>
      <c r="C547" s="24">
        <v>45287</v>
      </c>
      <c r="D547" s="25">
        <v>0.12031219187050467</v>
      </c>
      <c r="E547" s="32">
        <v>4</v>
      </c>
    </row>
    <row r="548" spans="1:5" x14ac:dyDescent="0.25">
      <c r="A548" s="39" t="s">
        <v>38</v>
      </c>
      <c r="B548" s="24">
        <v>43431</v>
      </c>
      <c r="C548" s="24">
        <v>45258</v>
      </c>
      <c r="D548" s="25">
        <v>0.12136871692850749</v>
      </c>
      <c r="E548" s="32">
        <v>4</v>
      </c>
    </row>
    <row r="549" spans="1:5" x14ac:dyDescent="0.25">
      <c r="A549" s="39" t="s">
        <v>39</v>
      </c>
      <c r="B549" s="24">
        <v>43403</v>
      </c>
      <c r="C549" s="24">
        <v>45230</v>
      </c>
      <c r="D549" s="25">
        <v>0.12199563680115831</v>
      </c>
      <c r="E549" s="32">
        <v>4</v>
      </c>
    </row>
    <row r="550" spans="1:5" x14ac:dyDescent="0.25">
      <c r="A550" s="39" t="s">
        <v>40</v>
      </c>
      <c r="B550" s="24">
        <v>43368</v>
      </c>
      <c r="C550" s="24">
        <v>45195</v>
      </c>
      <c r="D550" s="25">
        <v>0.12237104416259108</v>
      </c>
      <c r="E550" s="32">
        <v>4</v>
      </c>
    </row>
    <row r="552" spans="1:5" x14ac:dyDescent="0.25">
      <c r="A552" s="102" t="s">
        <v>226</v>
      </c>
      <c r="B552" s="103"/>
      <c r="C552" s="103"/>
      <c r="D552" s="103"/>
      <c r="E552" s="103"/>
    </row>
    <row r="553" spans="1:5" x14ac:dyDescent="0.25">
      <c r="A553" s="1" t="s">
        <v>2</v>
      </c>
      <c r="B553" s="2"/>
      <c r="C553" s="107" t="s">
        <v>3</v>
      </c>
      <c r="D553" s="107" t="s">
        <v>4</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8</v>
      </c>
      <c r="C556" s="10"/>
      <c r="D556" s="11"/>
      <c r="E556" s="11"/>
    </row>
    <row r="557" spans="1:5" x14ac:dyDescent="0.25">
      <c r="A557" s="12"/>
      <c r="B557" s="13" t="s">
        <v>9</v>
      </c>
      <c r="C557" s="14"/>
      <c r="D557" s="15"/>
      <c r="E557" s="15"/>
    </row>
    <row r="558" spans="1:5" x14ac:dyDescent="0.25">
      <c r="A558" s="8" t="s">
        <v>10</v>
      </c>
      <c r="B558" s="16" t="s">
        <v>11</v>
      </c>
      <c r="C558" s="26" t="s">
        <v>566</v>
      </c>
      <c r="D558" s="27" t="s">
        <v>592</v>
      </c>
      <c r="E558" s="26" t="s">
        <v>14</v>
      </c>
    </row>
    <row r="559" spans="1:5" x14ac:dyDescent="0.25">
      <c r="A559" s="19"/>
      <c r="B559" s="20" t="s">
        <v>15</v>
      </c>
      <c r="C559" s="21">
        <v>-0.67825765303443575</v>
      </c>
      <c r="D559" s="21">
        <v>-0.27749090469908477</v>
      </c>
      <c r="E559" s="22"/>
    </row>
    <row r="560" spans="1:5" x14ac:dyDescent="0.25">
      <c r="A560" s="8" t="s">
        <v>16</v>
      </c>
      <c r="B560" s="16" t="s">
        <v>11</v>
      </c>
      <c r="C560" s="26" t="s">
        <v>220</v>
      </c>
      <c r="D560" s="26" t="s">
        <v>221</v>
      </c>
      <c r="E560" s="26" t="s">
        <v>14</v>
      </c>
    </row>
    <row r="561" spans="1:5" x14ac:dyDescent="0.25">
      <c r="A561" s="19"/>
      <c r="B561" s="20" t="s">
        <v>15</v>
      </c>
      <c r="C561" s="21">
        <v>-0.23958107328332368</v>
      </c>
      <c r="D561" s="21">
        <v>-8.0824743882405459E-2</v>
      </c>
      <c r="E561" s="22"/>
    </row>
    <row r="562" spans="1:5" x14ac:dyDescent="0.25">
      <c r="A562" s="8" t="s">
        <v>19</v>
      </c>
      <c r="B562" s="16" t="s">
        <v>11</v>
      </c>
      <c r="C562" s="26" t="s">
        <v>56</v>
      </c>
      <c r="D562" s="26" t="s">
        <v>81</v>
      </c>
      <c r="E562" s="26" t="s">
        <v>14</v>
      </c>
    </row>
    <row r="563" spans="1:5" x14ac:dyDescent="0.25">
      <c r="A563" s="19"/>
      <c r="B563" s="20" t="s">
        <v>15</v>
      </c>
      <c r="C563" s="21">
        <v>-5.59393348407764E-2</v>
      </c>
      <c r="D563" s="21">
        <v>-1.3822748935404805E-3</v>
      </c>
      <c r="E563" s="22"/>
    </row>
    <row r="564" spans="1:5" x14ac:dyDescent="0.25">
      <c r="A564" s="8" t="s">
        <v>22</v>
      </c>
      <c r="B564" s="16" t="s">
        <v>11</v>
      </c>
      <c r="C564" s="26" t="s">
        <v>224</v>
      </c>
      <c r="D564" s="26" t="s">
        <v>384</v>
      </c>
      <c r="E564" s="26" t="s">
        <v>14</v>
      </c>
    </row>
    <row r="565" spans="1:5" x14ac:dyDescent="0.25">
      <c r="A565" s="19"/>
      <c r="B565" s="20" t="s">
        <v>15</v>
      </c>
      <c r="C565" s="21">
        <v>0.23331363872982802</v>
      </c>
      <c r="D565" s="21">
        <v>7.3007586560153381E-2</v>
      </c>
      <c r="E565" s="22"/>
    </row>
    <row r="566" spans="1:5" ht="36.75" customHeight="1" x14ac:dyDescent="0.25">
      <c r="A566" s="90" t="s">
        <v>25</v>
      </c>
      <c r="B566" s="90"/>
      <c r="C566" s="90"/>
      <c r="D566" s="90"/>
      <c r="E566" s="90"/>
    </row>
    <row r="567" spans="1:5" x14ac:dyDescent="0.25">
      <c r="A567" s="5" t="s">
        <v>26</v>
      </c>
    </row>
    <row r="568" spans="1:5" x14ac:dyDescent="0.25">
      <c r="A568" s="5" t="s">
        <v>49</v>
      </c>
    </row>
    <row r="569" spans="1:5" x14ac:dyDescent="0.25">
      <c r="A569" s="5" t="s">
        <v>385</v>
      </c>
    </row>
    <row r="570" spans="1:5" x14ac:dyDescent="0.25">
      <c r="A570" s="5" t="s">
        <v>333</v>
      </c>
    </row>
    <row r="571" spans="1:5" ht="28.5" customHeight="1" x14ac:dyDescent="0.25">
      <c r="A571" s="113" t="s">
        <v>30</v>
      </c>
      <c r="B571" s="113"/>
      <c r="C571" s="113"/>
      <c r="D571" s="113"/>
      <c r="E571" s="113"/>
    </row>
    <row r="572" spans="1:5" ht="15" customHeight="1" x14ac:dyDescent="0.25">
      <c r="A572" s="91" t="s">
        <v>31</v>
      </c>
      <c r="B572" s="92"/>
      <c r="C572" s="92"/>
      <c r="D572" s="92"/>
      <c r="E572" s="93"/>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24">
        <v>43494</v>
      </c>
      <c r="C575" s="24">
        <v>45321</v>
      </c>
      <c r="D575" s="25">
        <v>0.10007763962828238</v>
      </c>
      <c r="E575" s="32">
        <v>3</v>
      </c>
    </row>
    <row r="576" spans="1:5" x14ac:dyDescent="0.25">
      <c r="A576" s="31" t="s">
        <v>37</v>
      </c>
      <c r="B576" s="24">
        <v>43461</v>
      </c>
      <c r="C576" s="24">
        <v>45287</v>
      </c>
      <c r="D576" s="25">
        <v>0.10022219792333907</v>
      </c>
      <c r="E576" s="32">
        <v>3</v>
      </c>
    </row>
    <row r="577" spans="1:5" x14ac:dyDescent="0.25">
      <c r="A577" s="39" t="s">
        <v>38</v>
      </c>
      <c r="B577" s="24">
        <v>43431</v>
      </c>
      <c r="C577" s="24">
        <v>45258</v>
      </c>
      <c r="D577" s="25">
        <v>0.10067591274345328</v>
      </c>
      <c r="E577" s="32">
        <v>3</v>
      </c>
    </row>
    <row r="578" spans="1:5" x14ac:dyDescent="0.25">
      <c r="A578" s="39" t="s">
        <v>39</v>
      </c>
      <c r="B578" s="24">
        <v>43403</v>
      </c>
      <c r="C578" s="24">
        <v>45230</v>
      </c>
      <c r="D578" s="25">
        <v>0.10094085699244322</v>
      </c>
      <c r="E578" s="32">
        <v>3</v>
      </c>
    </row>
    <row r="579" spans="1:5" x14ac:dyDescent="0.25">
      <c r="A579" s="39" t="s">
        <v>40</v>
      </c>
      <c r="B579" s="24">
        <v>43368</v>
      </c>
      <c r="C579" s="24">
        <v>45195</v>
      </c>
      <c r="D579" s="25">
        <v>0.10107431627027054</v>
      </c>
      <c r="E579" s="32">
        <v>3</v>
      </c>
    </row>
  </sheetData>
  <mergeCells count="152">
    <mergeCell ref="A30:E30"/>
    <mergeCell ref="C31:C33"/>
    <mergeCell ref="D31:D33"/>
    <mergeCell ref="E31:E33"/>
    <mergeCell ref="A51:E51"/>
    <mergeCell ref="A50:E50"/>
    <mergeCell ref="A44:E44"/>
    <mergeCell ref="A1:E1"/>
    <mergeCell ref="C2:C4"/>
    <mergeCell ref="D2:D4"/>
    <mergeCell ref="E2:E4"/>
    <mergeCell ref="A22:E22"/>
    <mergeCell ref="A21:E21"/>
    <mergeCell ref="A15:E15"/>
    <mergeCell ref="A20:E20"/>
    <mergeCell ref="A88:E88"/>
    <mergeCell ref="C89:C91"/>
    <mergeCell ref="D89:D91"/>
    <mergeCell ref="E89:E91"/>
    <mergeCell ref="A108:E108"/>
    <mergeCell ref="A102:E102"/>
    <mergeCell ref="A107:E107"/>
    <mergeCell ref="A59:E59"/>
    <mergeCell ref="C60:C62"/>
    <mergeCell ref="D60:D62"/>
    <mergeCell ref="E60:E62"/>
    <mergeCell ref="A80:E80"/>
    <mergeCell ref="A79:E79"/>
    <mergeCell ref="A73:E73"/>
    <mergeCell ref="A166:E166"/>
    <mergeCell ref="A138:E138"/>
    <mergeCell ref="A146:E146"/>
    <mergeCell ref="C147:C149"/>
    <mergeCell ref="D147:D149"/>
    <mergeCell ref="E147:E149"/>
    <mergeCell ref="A137:E137"/>
    <mergeCell ref="A109:E109"/>
    <mergeCell ref="A117:E117"/>
    <mergeCell ref="C118:C120"/>
    <mergeCell ref="D118:D120"/>
    <mergeCell ref="E118:E120"/>
    <mergeCell ref="C205:C207"/>
    <mergeCell ref="D205:D207"/>
    <mergeCell ref="E205:E207"/>
    <mergeCell ref="A195:E195"/>
    <mergeCell ref="A167:E167"/>
    <mergeCell ref="A175:E175"/>
    <mergeCell ref="C176:C178"/>
    <mergeCell ref="D176:D178"/>
    <mergeCell ref="E176:E178"/>
    <mergeCell ref="A312:E312"/>
    <mergeCell ref="A320:E320"/>
    <mergeCell ref="C321:C323"/>
    <mergeCell ref="D321:D323"/>
    <mergeCell ref="E321:E323"/>
    <mergeCell ref="A283:E283"/>
    <mergeCell ref="A291:E291"/>
    <mergeCell ref="C292:C294"/>
    <mergeCell ref="D292:D294"/>
    <mergeCell ref="E292:E294"/>
    <mergeCell ref="A370:E370"/>
    <mergeCell ref="A378:E378"/>
    <mergeCell ref="C379:C381"/>
    <mergeCell ref="D379:D381"/>
    <mergeCell ref="E379:E381"/>
    <mergeCell ref="A341:E341"/>
    <mergeCell ref="A349:E349"/>
    <mergeCell ref="C350:C352"/>
    <mergeCell ref="D350:D352"/>
    <mergeCell ref="E350:E352"/>
    <mergeCell ref="A428:E428"/>
    <mergeCell ref="A436:E436"/>
    <mergeCell ref="C437:C439"/>
    <mergeCell ref="D437:D439"/>
    <mergeCell ref="E437:E439"/>
    <mergeCell ref="A399:E399"/>
    <mergeCell ref="A407:E407"/>
    <mergeCell ref="C408:C410"/>
    <mergeCell ref="D408:D410"/>
    <mergeCell ref="E408:E410"/>
    <mergeCell ref="A573:E573"/>
    <mergeCell ref="A340:E340"/>
    <mergeCell ref="A311:E311"/>
    <mergeCell ref="A282:E282"/>
    <mergeCell ref="A369:E369"/>
    <mergeCell ref="A398:E398"/>
    <mergeCell ref="A427:E427"/>
    <mergeCell ref="A456:E456"/>
    <mergeCell ref="A485:E485"/>
    <mergeCell ref="A514:E514"/>
    <mergeCell ref="A543:E543"/>
    <mergeCell ref="A572:E572"/>
    <mergeCell ref="A305:E305"/>
    <mergeCell ref="A334:E334"/>
    <mergeCell ref="A339:E339"/>
    <mergeCell ref="A544:E544"/>
    <mergeCell ref="A552:E552"/>
    <mergeCell ref="C553:C555"/>
    <mergeCell ref="D553:D555"/>
    <mergeCell ref="E553:E555"/>
    <mergeCell ref="A515:E515"/>
    <mergeCell ref="A523:E523"/>
    <mergeCell ref="C524:C526"/>
    <mergeCell ref="D524:D526"/>
    <mergeCell ref="A218:E218"/>
    <mergeCell ref="A247:E247"/>
    <mergeCell ref="A252:E252"/>
    <mergeCell ref="A276:E276"/>
    <mergeCell ref="A281:E281"/>
    <mergeCell ref="A131:E131"/>
    <mergeCell ref="A160:E160"/>
    <mergeCell ref="A165:E165"/>
    <mergeCell ref="A189:E189"/>
    <mergeCell ref="A194:E194"/>
    <mergeCell ref="A254:E254"/>
    <mergeCell ref="A262:E262"/>
    <mergeCell ref="C263:C265"/>
    <mergeCell ref="D263:D265"/>
    <mergeCell ref="E263:E265"/>
    <mergeCell ref="A253:E253"/>
    <mergeCell ref="A225:E225"/>
    <mergeCell ref="A233:E233"/>
    <mergeCell ref="C234:C236"/>
    <mergeCell ref="D234:D236"/>
    <mergeCell ref="E234:E236"/>
    <mergeCell ref="A224:E224"/>
    <mergeCell ref="A196:E196"/>
    <mergeCell ref="A204:E204"/>
    <mergeCell ref="A542:E542"/>
    <mergeCell ref="A566:E566"/>
    <mergeCell ref="A571:E571"/>
    <mergeCell ref="A479:E479"/>
    <mergeCell ref="A484:E484"/>
    <mergeCell ref="A508:E508"/>
    <mergeCell ref="A513:E513"/>
    <mergeCell ref="A537:E537"/>
    <mergeCell ref="A363:E363"/>
    <mergeCell ref="A368:E368"/>
    <mergeCell ref="A392:E392"/>
    <mergeCell ref="A421:E421"/>
    <mergeCell ref="A450:E450"/>
    <mergeCell ref="E524:E526"/>
    <mergeCell ref="A486:E486"/>
    <mergeCell ref="A494:E494"/>
    <mergeCell ref="C495:C497"/>
    <mergeCell ref="D495:D497"/>
    <mergeCell ref="E495:E497"/>
    <mergeCell ref="A457:E457"/>
    <mergeCell ref="A465:E465"/>
    <mergeCell ref="C466:C468"/>
    <mergeCell ref="D466:D468"/>
    <mergeCell ref="E466:E46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E38EC-FA5E-412A-9027-03746DAE8BAA}">
  <dimension ref="A1:E579"/>
  <sheetViews>
    <sheetView workbookViewId="0">
      <selection sqref="A1:XFD1048576"/>
    </sheetView>
  </sheetViews>
  <sheetFormatPr baseColWidth="10" defaultRowHeight="15" x14ac:dyDescent="0.25"/>
  <cols>
    <col min="1" max="1" width="20.85546875" customWidth="1"/>
    <col min="2" max="2" width="51.7109375" customWidth="1"/>
  </cols>
  <sheetData>
    <row r="1" spans="1:5" x14ac:dyDescent="0.25">
      <c r="A1" s="102" t="s">
        <v>61</v>
      </c>
      <c r="B1" s="103"/>
      <c r="C1" s="103"/>
      <c r="D1" s="103"/>
      <c r="E1" s="103"/>
    </row>
    <row r="2" spans="1:5" x14ac:dyDescent="0.25">
      <c r="A2" s="1" t="s">
        <v>2</v>
      </c>
      <c r="B2" s="2"/>
      <c r="C2" s="107" t="s">
        <v>3</v>
      </c>
      <c r="D2" s="107" t="s">
        <v>4</v>
      </c>
      <c r="E2" s="107"/>
    </row>
    <row r="3" spans="1:5" x14ac:dyDescent="0.25">
      <c r="A3" s="3" t="s">
        <v>5</v>
      </c>
      <c r="B3" s="4"/>
      <c r="C3" s="108"/>
      <c r="D3" s="108"/>
      <c r="E3" s="108"/>
    </row>
    <row r="4" spans="1:5" x14ac:dyDescent="0.25">
      <c r="A4" s="6" t="s">
        <v>6</v>
      </c>
      <c r="B4" s="7"/>
      <c r="C4" s="109"/>
      <c r="D4" s="109"/>
      <c r="E4" s="109"/>
    </row>
    <row r="5" spans="1:5" x14ac:dyDescent="0.25">
      <c r="A5" s="8" t="s">
        <v>7</v>
      </c>
      <c r="B5" s="9" t="s">
        <v>8</v>
      </c>
      <c r="C5" s="10"/>
      <c r="D5" s="11"/>
      <c r="E5" s="11"/>
    </row>
    <row r="6" spans="1:5" x14ac:dyDescent="0.25">
      <c r="A6" s="12"/>
      <c r="B6" s="13" t="s">
        <v>9</v>
      </c>
      <c r="C6" s="14"/>
      <c r="D6" s="15"/>
      <c r="E6" s="15"/>
    </row>
    <row r="7" spans="1:5" x14ac:dyDescent="0.25">
      <c r="A7" s="8" t="s">
        <v>10</v>
      </c>
      <c r="B7" s="16" t="s">
        <v>11</v>
      </c>
      <c r="C7" s="17" t="s">
        <v>633</v>
      </c>
      <c r="D7" s="18" t="s">
        <v>621</v>
      </c>
      <c r="E7" s="17" t="s">
        <v>14</v>
      </c>
    </row>
    <row r="8" spans="1:5" x14ac:dyDescent="0.25">
      <c r="A8" s="19"/>
      <c r="B8" s="20" t="s">
        <v>15</v>
      </c>
      <c r="C8" s="21">
        <v>-0.43404029232764929</v>
      </c>
      <c r="D8" s="21">
        <v>-0.12010423740635978</v>
      </c>
      <c r="E8" s="22"/>
    </row>
    <row r="9" spans="1:5" x14ac:dyDescent="0.25">
      <c r="A9" s="8" t="s">
        <v>16</v>
      </c>
      <c r="B9" s="16" t="s">
        <v>11</v>
      </c>
      <c r="C9" s="17" t="s">
        <v>17</v>
      </c>
      <c r="D9" s="17" t="s">
        <v>227</v>
      </c>
      <c r="E9" s="17" t="s">
        <v>14</v>
      </c>
    </row>
    <row r="10" spans="1:5" x14ac:dyDescent="0.25">
      <c r="A10" s="19"/>
      <c r="B10" s="20" t="s">
        <v>15</v>
      </c>
      <c r="C10" s="21">
        <v>-0.17081007141479332</v>
      </c>
      <c r="D10" s="21">
        <v>-4.6291311522888012E-2</v>
      </c>
      <c r="E10" s="22"/>
    </row>
    <row r="11" spans="1:5" x14ac:dyDescent="0.25">
      <c r="A11" s="8" t="s">
        <v>19</v>
      </c>
      <c r="B11" s="16" t="s">
        <v>11</v>
      </c>
      <c r="C11" s="17" t="s">
        <v>68</v>
      </c>
      <c r="D11" s="17" t="s">
        <v>492</v>
      </c>
      <c r="E11" s="17" t="s">
        <v>14</v>
      </c>
    </row>
    <row r="12" spans="1:5" x14ac:dyDescent="0.25">
      <c r="A12" s="19"/>
      <c r="B12" s="20" t="s">
        <v>15</v>
      </c>
      <c r="C12" s="21">
        <v>-5.1674265123890284E-2</v>
      </c>
      <c r="D12" s="21">
        <v>1.6628784018763998E-3</v>
      </c>
      <c r="E12" s="22"/>
    </row>
    <row r="13" spans="1:5" x14ac:dyDescent="0.25">
      <c r="A13" s="8" t="s">
        <v>22</v>
      </c>
      <c r="B13" s="16" t="s">
        <v>11</v>
      </c>
      <c r="C13" s="17" t="s">
        <v>23</v>
      </c>
      <c r="D13" s="17" t="s">
        <v>24</v>
      </c>
      <c r="E13" s="17" t="s">
        <v>14</v>
      </c>
    </row>
    <row r="14" spans="1:5" x14ac:dyDescent="0.25">
      <c r="A14" s="19"/>
      <c r="B14" s="20" t="s">
        <v>15</v>
      </c>
      <c r="C14" s="21">
        <v>0.11098701768095109</v>
      </c>
      <c r="D14" s="21">
        <v>3.3841123997990996E-2</v>
      </c>
      <c r="E14" s="22"/>
    </row>
    <row r="15" spans="1:5" ht="35.25" customHeight="1" x14ac:dyDescent="0.25">
      <c r="A15" s="90" t="s">
        <v>25</v>
      </c>
      <c r="B15" s="90"/>
      <c r="C15" s="90"/>
      <c r="D15" s="90"/>
      <c r="E15" s="90"/>
    </row>
    <row r="16" spans="1:5" x14ac:dyDescent="0.25">
      <c r="A16" s="5" t="s">
        <v>26</v>
      </c>
    </row>
    <row r="17" spans="1:5" x14ac:dyDescent="0.25">
      <c r="A17" s="5" t="s">
        <v>49</v>
      </c>
    </row>
    <row r="18" spans="1:5" x14ac:dyDescent="0.25">
      <c r="A18" s="5" t="s">
        <v>317</v>
      </c>
    </row>
    <row r="19" spans="1:5" x14ac:dyDescent="0.25">
      <c r="A19" s="5" t="s">
        <v>29</v>
      </c>
    </row>
    <row r="20" spans="1:5" ht="23.25" customHeight="1" x14ac:dyDescent="0.25">
      <c r="A20" s="112" t="s">
        <v>30</v>
      </c>
      <c r="B20" s="112"/>
      <c r="C20" s="112"/>
      <c r="D20" s="112"/>
      <c r="E20" s="112"/>
    </row>
    <row r="21" spans="1:5" x14ac:dyDescent="0.25">
      <c r="A21" s="91" t="s">
        <v>31</v>
      </c>
      <c r="B21" s="92"/>
      <c r="C21" s="92"/>
      <c r="D21" s="92"/>
      <c r="E21" s="93"/>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24">
        <v>43886</v>
      </c>
      <c r="C24" s="24">
        <v>45349</v>
      </c>
      <c r="D24" s="25">
        <v>7.3950692284479688E-2</v>
      </c>
      <c r="E24" s="32">
        <v>3</v>
      </c>
    </row>
    <row r="25" spans="1:5" x14ac:dyDescent="0.25">
      <c r="A25" s="31" t="s">
        <v>37</v>
      </c>
      <c r="B25" s="24">
        <v>43858</v>
      </c>
      <c r="C25" s="24">
        <v>45321</v>
      </c>
      <c r="D25" s="25">
        <v>7.4819443711424474E-2</v>
      </c>
      <c r="E25" s="32">
        <v>3</v>
      </c>
    </row>
    <row r="26" spans="1:5" x14ac:dyDescent="0.25">
      <c r="A26" s="23" t="s">
        <v>38</v>
      </c>
      <c r="B26" s="24">
        <v>43823</v>
      </c>
      <c r="C26" s="24">
        <v>45287</v>
      </c>
      <c r="D26" s="25">
        <v>7.4697802102793601E-2</v>
      </c>
      <c r="E26" s="32">
        <v>3</v>
      </c>
    </row>
    <row r="27" spans="1:5" x14ac:dyDescent="0.25">
      <c r="A27" s="23" t="s">
        <v>39</v>
      </c>
      <c r="B27" s="24">
        <v>43795</v>
      </c>
      <c r="C27" s="24">
        <v>45258</v>
      </c>
      <c r="D27" s="25">
        <v>7.4734885137407531E-2</v>
      </c>
      <c r="E27" s="32">
        <v>3</v>
      </c>
    </row>
    <row r="28" spans="1:5" x14ac:dyDescent="0.25">
      <c r="A28" s="23" t="s">
        <v>40</v>
      </c>
      <c r="B28" s="24">
        <v>43767</v>
      </c>
      <c r="C28" s="24">
        <v>45230</v>
      </c>
      <c r="D28" s="25">
        <v>7.4637173533426984E-2</v>
      </c>
      <c r="E28" s="32">
        <v>3</v>
      </c>
    </row>
    <row r="30" spans="1:5" x14ac:dyDescent="0.25">
      <c r="A30" s="102" t="s">
        <v>62</v>
      </c>
      <c r="B30" s="103"/>
      <c r="C30" s="103"/>
      <c r="D30" s="103"/>
      <c r="E30" s="103"/>
    </row>
    <row r="31" spans="1:5" x14ac:dyDescent="0.25">
      <c r="A31" s="1" t="s">
        <v>2</v>
      </c>
      <c r="B31" s="2"/>
      <c r="C31" s="107" t="s">
        <v>3</v>
      </c>
      <c r="D31" s="107" t="s">
        <v>4</v>
      </c>
      <c r="E31" s="107"/>
    </row>
    <row r="32" spans="1:5" x14ac:dyDescent="0.25">
      <c r="A32" s="3" t="s">
        <v>5</v>
      </c>
      <c r="B32" s="4"/>
      <c r="C32" s="108"/>
      <c r="D32" s="108"/>
      <c r="E32" s="108"/>
    </row>
    <row r="33" spans="1:5" x14ac:dyDescent="0.25">
      <c r="A33" s="6" t="s">
        <v>6</v>
      </c>
      <c r="B33" s="7"/>
      <c r="C33" s="109"/>
      <c r="D33" s="109"/>
      <c r="E33" s="109"/>
    </row>
    <row r="34" spans="1:5" x14ac:dyDescent="0.25">
      <c r="A34" s="8" t="s">
        <v>7</v>
      </c>
      <c r="B34" s="9" t="s">
        <v>8</v>
      </c>
      <c r="C34" s="10"/>
      <c r="D34" s="11"/>
      <c r="E34" s="11"/>
    </row>
    <row r="35" spans="1:5" x14ac:dyDescent="0.25">
      <c r="A35" s="12"/>
      <c r="B35" s="13" t="s">
        <v>9</v>
      </c>
      <c r="C35" s="14"/>
      <c r="D35" s="15"/>
      <c r="E35" s="15"/>
    </row>
    <row r="36" spans="1:5" x14ac:dyDescent="0.25">
      <c r="A36" s="8" t="s">
        <v>10</v>
      </c>
      <c r="B36" s="16" t="s">
        <v>11</v>
      </c>
      <c r="C36" s="17" t="s">
        <v>596</v>
      </c>
      <c r="D36" s="18" t="s">
        <v>408</v>
      </c>
      <c r="E36" s="17" t="s">
        <v>14</v>
      </c>
    </row>
    <row r="37" spans="1:5" x14ac:dyDescent="0.25">
      <c r="A37" s="19"/>
      <c r="B37" s="20" t="s">
        <v>15</v>
      </c>
      <c r="C37" s="21">
        <v>-0.71338639774936141</v>
      </c>
      <c r="D37" s="21">
        <v>-0.30473333003520864</v>
      </c>
      <c r="E37" s="22"/>
    </row>
    <row r="38" spans="1:5" x14ac:dyDescent="0.25">
      <c r="A38" s="8" t="s">
        <v>16</v>
      </c>
      <c r="B38" s="16" t="s">
        <v>11</v>
      </c>
      <c r="C38" s="17" t="s">
        <v>43</v>
      </c>
      <c r="D38" s="17" t="s">
        <v>44</v>
      </c>
      <c r="E38" s="17" t="s">
        <v>14</v>
      </c>
    </row>
    <row r="39" spans="1:5" x14ac:dyDescent="0.25">
      <c r="A39" s="19"/>
      <c r="B39" s="20" t="s">
        <v>15</v>
      </c>
      <c r="C39" s="21">
        <v>-0.2368179688415134</v>
      </c>
      <c r="D39" s="21">
        <v>-0.10035389916003834</v>
      </c>
      <c r="E39" s="22"/>
    </row>
    <row r="40" spans="1:5" x14ac:dyDescent="0.25">
      <c r="A40" s="8" t="s">
        <v>19</v>
      </c>
      <c r="B40" s="16" t="s">
        <v>11</v>
      </c>
      <c r="C40" s="17" t="s">
        <v>415</v>
      </c>
      <c r="D40" s="17" t="s">
        <v>332</v>
      </c>
      <c r="E40" s="17" t="s">
        <v>14</v>
      </c>
    </row>
    <row r="41" spans="1:5" x14ac:dyDescent="0.25">
      <c r="A41" s="19"/>
      <c r="B41" s="20" t="s">
        <v>15</v>
      </c>
      <c r="C41" s="21">
        <v>-4.9309110445060478E-2</v>
      </c>
      <c r="D41" s="21">
        <v>-4.0056087495966564E-3</v>
      </c>
      <c r="E41" s="22"/>
    </row>
    <row r="42" spans="1:5" x14ac:dyDescent="0.25">
      <c r="A42" s="8" t="s">
        <v>22</v>
      </c>
      <c r="B42" s="16" t="s">
        <v>11</v>
      </c>
      <c r="C42" s="17" t="s">
        <v>47</v>
      </c>
      <c r="D42" s="17" t="s">
        <v>386</v>
      </c>
      <c r="E42" s="17" t="s">
        <v>14</v>
      </c>
    </row>
    <row r="43" spans="1:5" x14ac:dyDescent="0.25">
      <c r="A43" s="19"/>
      <c r="B43" s="20" t="s">
        <v>15</v>
      </c>
      <c r="C43" s="21">
        <v>0.24686012108449584</v>
      </c>
      <c r="D43" s="21">
        <v>7.8413893966054804E-2</v>
      </c>
      <c r="E43" s="22"/>
    </row>
    <row r="44" spans="1:5" ht="34.5" customHeight="1" x14ac:dyDescent="0.25">
      <c r="A44" s="90" t="s">
        <v>25</v>
      </c>
      <c r="B44" s="90"/>
      <c r="C44" s="90"/>
      <c r="D44" s="90"/>
      <c r="E44" s="90"/>
    </row>
    <row r="45" spans="1:5" x14ac:dyDescent="0.25">
      <c r="A45" s="5" t="s">
        <v>26</v>
      </c>
    </row>
    <row r="46" spans="1:5" x14ac:dyDescent="0.25">
      <c r="A46" s="5" t="s">
        <v>49</v>
      </c>
    </row>
    <row r="47" spans="1:5" x14ac:dyDescent="0.25">
      <c r="A47" s="5" t="s">
        <v>233</v>
      </c>
    </row>
    <row r="48" spans="1:5" x14ac:dyDescent="0.25">
      <c r="A48" s="5" t="s">
        <v>333</v>
      </c>
    </row>
    <row r="49" spans="1:5" x14ac:dyDescent="0.25">
      <c r="A49" s="5" t="s">
        <v>51</v>
      </c>
    </row>
    <row r="50" spans="1:5" x14ac:dyDescent="0.25">
      <c r="A50" s="91" t="s">
        <v>31</v>
      </c>
      <c r="B50" s="92"/>
      <c r="C50" s="92"/>
      <c r="D50" s="92"/>
      <c r="E50" s="93"/>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24">
        <v>43522</v>
      </c>
      <c r="C53" s="24">
        <v>45349</v>
      </c>
      <c r="D53" s="25">
        <v>0.11304923812269857</v>
      </c>
      <c r="E53" s="32">
        <v>3</v>
      </c>
    </row>
    <row r="54" spans="1:5" x14ac:dyDescent="0.25">
      <c r="A54" s="31" t="s">
        <v>37</v>
      </c>
      <c r="B54" s="24">
        <v>43494</v>
      </c>
      <c r="C54" s="24">
        <v>45321</v>
      </c>
      <c r="D54" s="25">
        <v>0.11355156341023459</v>
      </c>
      <c r="E54" s="32">
        <v>3</v>
      </c>
    </row>
    <row r="55" spans="1:5" x14ac:dyDescent="0.25">
      <c r="A55" s="23" t="s">
        <v>38</v>
      </c>
      <c r="B55" s="24">
        <v>43461</v>
      </c>
      <c r="C55" s="24">
        <v>45287</v>
      </c>
      <c r="D55" s="25">
        <v>0.1141598239252533</v>
      </c>
      <c r="E55" s="32">
        <v>3</v>
      </c>
    </row>
    <row r="56" spans="1:5" x14ac:dyDescent="0.25">
      <c r="A56" s="23" t="s">
        <v>39</v>
      </c>
      <c r="B56" s="24">
        <v>43431</v>
      </c>
      <c r="C56" s="24">
        <v>45258</v>
      </c>
      <c r="D56" s="25">
        <v>0.11555836480623825</v>
      </c>
      <c r="E56" s="32">
        <v>3</v>
      </c>
    </row>
    <row r="57" spans="1:5" x14ac:dyDescent="0.25">
      <c r="A57" s="23" t="s">
        <v>40</v>
      </c>
      <c r="B57" s="24">
        <v>43403</v>
      </c>
      <c r="C57" s="24">
        <v>45230</v>
      </c>
      <c r="D57" s="25">
        <v>0.11664302471191799</v>
      </c>
      <c r="E57" s="32">
        <v>3</v>
      </c>
    </row>
    <row r="59" spans="1:5" x14ac:dyDescent="0.25">
      <c r="A59" s="102" t="s">
        <v>63</v>
      </c>
      <c r="B59" s="103"/>
      <c r="C59" s="103"/>
      <c r="D59" s="103"/>
      <c r="E59" s="103"/>
    </row>
    <row r="60" spans="1:5" x14ac:dyDescent="0.25">
      <c r="A60" s="1" t="s">
        <v>2</v>
      </c>
      <c r="B60" s="2"/>
      <c r="C60" s="107" t="s">
        <v>3</v>
      </c>
      <c r="D60" s="107" t="s">
        <v>4</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8</v>
      </c>
      <c r="C63" s="10"/>
      <c r="D63" s="11"/>
      <c r="E63" s="11"/>
    </row>
    <row r="64" spans="1:5" x14ac:dyDescent="0.25">
      <c r="A64" s="12"/>
      <c r="B64" s="13" t="s">
        <v>9</v>
      </c>
      <c r="C64" s="14"/>
      <c r="D64" s="15"/>
      <c r="E64" s="15"/>
    </row>
    <row r="65" spans="1:5" x14ac:dyDescent="0.25">
      <c r="A65" s="8" t="s">
        <v>10</v>
      </c>
      <c r="B65" s="16" t="s">
        <v>11</v>
      </c>
      <c r="C65" s="17" t="s">
        <v>584</v>
      </c>
      <c r="D65" s="18" t="s">
        <v>566</v>
      </c>
      <c r="E65" s="17" t="s">
        <v>14</v>
      </c>
    </row>
    <row r="66" spans="1:5" x14ac:dyDescent="0.25">
      <c r="A66" s="19"/>
      <c r="B66" s="20" t="s">
        <v>15</v>
      </c>
      <c r="C66" s="21">
        <v>-0.73117688855153684</v>
      </c>
      <c r="D66" s="21">
        <v>-0.31467719826810658</v>
      </c>
      <c r="E66" s="22"/>
    </row>
    <row r="67" spans="1:5" x14ac:dyDescent="0.25">
      <c r="A67" s="8" t="s">
        <v>16</v>
      </c>
      <c r="B67" s="16" t="s">
        <v>11</v>
      </c>
      <c r="C67" s="17" t="s">
        <v>54</v>
      </c>
      <c r="D67" s="17" t="s">
        <v>55</v>
      </c>
      <c r="E67" s="17" t="s">
        <v>14</v>
      </c>
    </row>
    <row r="68" spans="1:5" x14ac:dyDescent="0.25">
      <c r="A68" s="19"/>
      <c r="B68" s="20" t="s">
        <v>15</v>
      </c>
      <c r="C68" s="21">
        <v>-0.26436082210035372</v>
      </c>
      <c r="D68" s="21">
        <v>-8.9988529727498157E-2</v>
      </c>
      <c r="E68" s="22"/>
    </row>
    <row r="69" spans="1:5" x14ac:dyDescent="0.25">
      <c r="A69" s="8" t="s">
        <v>19</v>
      </c>
      <c r="B69" s="16" t="s">
        <v>11</v>
      </c>
      <c r="C69" s="17" t="s">
        <v>387</v>
      </c>
      <c r="D69" s="17" t="s">
        <v>214</v>
      </c>
      <c r="E69" s="17" t="s">
        <v>14</v>
      </c>
    </row>
    <row r="70" spans="1:5" x14ac:dyDescent="0.25">
      <c r="A70" s="19"/>
      <c r="B70" s="20" t="s">
        <v>15</v>
      </c>
      <c r="C70" s="21">
        <v>-6.4614040131087291E-2</v>
      </c>
      <c r="D70" s="21">
        <v>3.6718939507642823E-3</v>
      </c>
      <c r="E70" s="22"/>
    </row>
    <row r="71" spans="1:5" x14ac:dyDescent="0.25">
      <c r="A71" s="8" t="s">
        <v>22</v>
      </c>
      <c r="B71" s="16" t="s">
        <v>11</v>
      </c>
      <c r="C71" s="17" t="s">
        <v>57</v>
      </c>
      <c r="D71" s="17" t="s">
        <v>335</v>
      </c>
      <c r="E71" s="17" t="s">
        <v>14</v>
      </c>
    </row>
    <row r="72" spans="1:5" x14ac:dyDescent="0.25">
      <c r="A72" s="19"/>
      <c r="B72" s="20" t="s">
        <v>15</v>
      </c>
      <c r="C72" s="21">
        <v>0.20672817384674036</v>
      </c>
      <c r="D72" s="21">
        <v>6.858003677855895E-2</v>
      </c>
      <c r="E72" s="22"/>
    </row>
    <row r="73" spans="1:5" ht="34.5" customHeight="1" x14ac:dyDescent="0.25">
      <c r="A73" s="90" t="s">
        <v>25</v>
      </c>
      <c r="B73" s="90"/>
      <c r="C73" s="90"/>
      <c r="D73" s="90"/>
      <c r="E73" s="90"/>
    </row>
    <row r="74" spans="1:5" x14ac:dyDescent="0.25">
      <c r="A74" s="5" t="s">
        <v>26</v>
      </c>
    </row>
    <row r="75" spans="1:5" x14ac:dyDescent="0.25">
      <c r="A75" s="5" t="s">
        <v>49</v>
      </c>
    </row>
    <row r="76" spans="1:5" x14ac:dyDescent="0.25">
      <c r="A76" s="5" t="s">
        <v>634</v>
      </c>
    </row>
    <row r="77" spans="1:5" x14ac:dyDescent="0.25">
      <c r="A77" s="5" t="s">
        <v>333</v>
      </c>
    </row>
    <row r="78" spans="1:5" x14ac:dyDescent="0.25">
      <c r="A78" s="5" t="s">
        <v>51</v>
      </c>
    </row>
    <row r="79" spans="1:5" x14ac:dyDescent="0.25">
      <c r="A79" s="91" t="s">
        <v>31</v>
      </c>
      <c r="B79" s="92"/>
      <c r="C79" s="92"/>
      <c r="D79" s="92"/>
      <c r="E79" s="93"/>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24">
        <v>43522</v>
      </c>
      <c r="C82" s="24">
        <v>45349</v>
      </c>
      <c r="D82" s="25">
        <v>0.11232377871217299</v>
      </c>
      <c r="E82" s="32">
        <v>3</v>
      </c>
    </row>
    <row r="83" spans="1:5" x14ac:dyDescent="0.25">
      <c r="A83" s="31" t="s">
        <v>37</v>
      </c>
      <c r="B83" s="24">
        <v>43494</v>
      </c>
      <c r="C83" s="24">
        <v>45321</v>
      </c>
      <c r="D83" s="25">
        <v>0.11261372270960161</v>
      </c>
      <c r="E83" s="32">
        <v>3</v>
      </c>
    </row>
    <row r="84" spans="1:5" x14ac:dyDescent="0.25">
      <c r="A84" s="23" t="s">
        <v>38</v>
      </c>
      <c r="B84" s="24">
        <v>43461</v>
      </c>
      <c r="C84" s="24">
        <v>45287</v>
      </c>
      <c r="D84" s="25">
        <v>0.1127000026578555</v>
      </c>
      <c r="E84" s="32">
        <v>3</v>
      </c>
    </row>
    <row r="85" spans="1:5" x14ac:dyDescent="0.25">
      <c r="A85" s="23" t="s">
        <v>39</v>
      </c>
      <c r="B85" s="24">
        <v>43431</v>
      </c>
      <c r="C85" s="24">
        <v>45258</v>
      </c>
      <c r="D85" s="25">
        <v>0.11333376084236027</v>
      </c>
      <c r="E85" s="32">
        <v>3</v>
      </c>
    </row>
    <row r="86" spans="1:5" x14ac:dyDescent="0.25">
      <c r="A86" s="23" t="s">
        <v>40</v>
      </c>
      <c r="B86" s="24">
        <v>43403</v>
      </c>
      <c r="C86" s="24">
        <v>45230</v>
      </c>
      <c r="D86" s="25">
        <v>0.11371147001696909</v>
      </c>
      <c r="E86" s="32">
        <v>3</v>
      </c>
    </row>
    <row r="88" spans="1:5" x14ac:dyDescent="0.25">
      <c r="A88" s="102" t="s">
        <v>73</v>
      </c>
      <c r="B88" s="103"/>
      <c r="C88" s="103"/>
      <c r="D88" s="103"/>
      <c r="E88" s="103"/>
    </row>
    <row r="89" spans="1:5" x14ac:dyDescent="0.25">
      <c r="A89" s="1" t="s">
        <v>2</v>
      </c>
      <c r="B89" s="2"/>
      <c r="C89" s="107" t="s">
        <v>3</v>
      </c>
      <c r="D89" s="107" t="s">
        <v>4</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8</v>
      </c>
      <c r="C92" s="10"/>
      <c r="D92" s="11"/>
      <c r="E92" s="11"/>
    </row>
    <row r="93" spans="1:5" x14ac:dyDescent="0.25">
      <c r="A93" s="12"/>
      <c r="B93" s="13" t="s">
        <v>9</v>
      </c>
      <c r="C93" s="14"/>
      <c r="D93" s="15"/>
      <c r="E93" s="15"/>
    </row>
    <row r="94" spans="1:5" x14ac:dyDescent="0.25">
      <c r="A94" s="8" t="s">
        <v>10</v>
      </c>
      <c r="B94" s="16" t="s">
        <v>11</v>
      </c>
      <c r="C94" s="17" t="s">
        <v>596</v>
      </c>
      <c r="D94" s="18" t="s">
        <v>542</v>
      </c>
      <c r="E94" s="17" t="s">
        <v>14</v>
      </c>
    </row>
    <row r="95" spans="1:5" x14ac:dyDescent="0.25">
      <c r="A95" s="19"/>
      <c r="B95" s="20" t="s">
        <v>15</v>
      </c>
      <c r="C95" s="21">
        <v>-0.71298881090420008</v>
      </c>
      <c r="D95" s="21">
        <v>-0.29961758670176508</v>
      </c>
      <c r="E95" s="22"/>
    </row>
    <row r="96" spans="1:5" x14ac:dyDescent="0.25">
      <c r="A96" s="8" t="s">
        <v>16</v>
      </c>
      <c r="B96" s="16" t="s">
        <v>11</v>
      </c>
      <c r="C96" s="17" t="s">
        <v>66</v>
      </c>
      <c r="D96" s="17" t="s">
        <v>67</v>
      </c>
      <c r="E96" s="17" t="s">
        <v>14</v>
      </c>
    </row>
    <row r="97" spans="1:5" x14ac:dyDescent="0.25">
      <c r="A97" s="19"/>
      <c r="B97" s="20" t="s">
        <v>15</v>
      </c>
      <c r="C97" s="21">
        <v>-0.24374975995272918</v>
      </c>
      <c r="D97" s="21">
        <v>-9.3622915536350937E-2</v>
      </c>
      <c r="E97" s="22"/>
    </row>
    <row r="98" spans="1:5" x14ac:dyDescent="0.25">
      <c r="A98" s="8" t="s">
        <v>19</v>
      </c>
      <c r="B98" s="16" t="s">
        <v>11</v>
      </c>
      <c r="C98" s="17" t="s">
        <v>235</v>
      </c>
      <c r="D98" s="17" t="s">
        <v>69</v>
      </c>
      <c r="E98" s="17" t="s">
        <v>14</v>
      </c>
    </row>
    <row r="99" spans="1:5" x14ac:dyDescent="0.25">
      <c r="A99" s="19"/>
      <c r="B99" s="20" t="s">
        <v>15</v>
      </c>
      <c r="C99" s="21">
        <v>-5.9119858462576613E-2</v>
      </c>
      <c r="D99" s="21">
        <v>-6.1060578377382102E-3</v>
      </c>
      <c r="E99" s="22"/>
    </row>
    <row r="100" spans="1:5" x14ac:dyDescent="0.25">
      <c r="A100" s="8" t="s">
        <v>22</v>
      </c>
      <c r="B100" s="16" t="s">
        <v>11</v>
      </c>
      <c r="C100" s="17" t="s">
        <v>70</v>
      </c>
      <c r="D100" s="17" t="s">
        <v>337</v>
      </c>
      <c r="E100" s="17" t="s">
        <v>14</v>
      </c>
    </row>
    <row r="101" spans="1:5" x14ac:dyDescent="0.25">
      <c r="A101" s="19"/>
      <c r="B101" s="20" t="s">
        <v>15</v>
      </c>
      <c r="C101" s="21">
        <v>0.26924092019120827</v>
      </c>
      <c r="D101" s="21">
        <v>7.8081742296484125E-2</v>
      </c>
      <c r="E101" s="22"/>
    </row>
    <row r="102" spans="1:5" ht="35.25" customHeight="1" x14ac:dyDescent="0.25">
      <c r="A102" s="90" t="s">
        <v>25</v>
      </c>
      <c r="B102" s="90"/>
      <c r="C102" s="90"/>
      <c r="D102" s="90"/>
      <c r="E102" s="90"/>
    </row>
    <row r="103" spans="1:5" x14ac:dyDescent="0.25">
      <c r="A103" s="5" t="s">
        <v>26</v>
      </c>
    </row>
    <row r="104" spans="1:5" x14ac:dyDescent="0.25">
      <c r="A104" s="5" t="s">
        <v>49</v>
      </c>
    </row>
    <row r="105" spans="1:5" x14ac:dyDescent="0.25">
      <c r="A105" s="5" t="s">
        <v>385</v>
      </c>
    </row>
    <row r="106" spans="1:5" x14ac:dyDescent="0.25">
      <c r="A106" s="5" t="s">
        <v>333</v>
      </c>
    </row>
    <row r="107" spans="1:5" ht="26.25" customHeight="1" x14ac:dyDescent="0.25">
      <c r="A107" s="112" t="s">
        <v>30</v>
      </c>
      <c r="B107" s="112"/>
      <c r="C107" s="112"/>
      <c r="D107" s="112"/>
      <c r="E107" s="112"/>
    </row>
    <row r="108" spans="1:5" x14ac:dyDescent="0.25">
      <c r="A108" s="91" t="s">
        <v>31</v>
      </c>
      <c r="B108" s="92"/>
      <c r="C108" s="92"/>
      <c r="D108" s="92"/>
      <c r="E108" s="93"/>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24">
        <v>43522</v>
      </c>
      <c r="C111" s="24">
        <v>45349</v>
      </c>
      <c r="D111" s="25">
        <v>0.10637215636826915</v>
      </c>
      <c r="E111" s="32">
        <v>3</v>
      </c>
    </row>
    <row r="112" spans="1:5" x14ac:dyDescent="0.25">
      <c r="A112" s="31" t="s">
        <v>37</v>
      </c>
      <c r="B112" s="24">
        <v>43494</v>
      </c>
      <c r="C112" s="24">
        <v>45321</v>
      </c>
      <c r="D112" s="25">
        <v>0.10657491147796527</v>
      </c>
      <c r="E112" s="32">
        <v>3</v>
      </c>
    </row>
    <row r="113" spans="1:5" x14ac:dyDescent="0.25">
      <c r="A113" s="23" t="s">
        <v>38</v>
      </c>
      <c r="B113" s="24">
        <v>43461</v>
      </c>
      <c r="C113" s="24">
        <v>45287</v>
      </c>
      <c r="D113" s="25">
        <v>0.10674291626071614</v>
      </c>
      <c r="E113" s="32">
        <v>3</v>
      </c>
    </row>
    <row r="114" spans="1:5" x14ac:dyDescent="0.25">
      <c r="A114" s="23" t="s">
        <v>39</v>
      </c>
      <c r="B114" s="24">
        <v>43431</v>
      </c>
      <c r="C114" s="24">
        <v>45258</v>
      </c>
      <c r="D114" s="25">
        <v>0.10723719499850012</v>
      </c>
      <c r="E114" s="32">
        <v>3</v>
      </c>
    </row>
    <row r="115" spans="1:5" x14ac:dyDescent="0.25">
      <c r="A115" s="23" t="s">
        <v>40</v>
      </c>
      <c r="B115" s="24">
        <v>43403</v>
      </c>
      <c r="C115" s="24">
        <v>45230</v>
      </c>
      <c r="D115" s="25">
        <v>0.10764258347487933</v>
      </c>
      <c r="E115" s="32">
        <v>3</v>
      </c>
    </row>
    <row r="117" spans="1:5" x14ac:dyDescent="0.25">
      <c r="A117" s="102" t="s">
        <v>93</v>
      </c>
      <c r="B117" s="103"/>
      <c r="C117" s="103"/>
      <c r="D117" s="103"/>
      <c r="E117" s="103"/>
    </row>
    <row r="118" spans="1:5" x14ac:dyDescent="0.25">
      <c r="A118" s="1" t="s">
        <v>74</v>
      </c>
      <c r="B118" s="2"/>
      <c r="C118" s="107" t="s">
        <v>3</v>
      </c>
      <c r="D118" s="107" t="s">
        <v>75</v>
      </c>
      <c r="E118" s="107"/>
    </row>
    <row r="119" spans="1:5" x14ac:dyDescent="0.25">
      <c r="A119" s="3" t="s">
        <v>5</v>
      </c>
      <c r="B119" s="4"/>
      <c r="C119" s="108"/>
      <c r="D119" s="108"/>
      <c r="E119" s="108"/>
    </row>
    <row r="120" spans="1:5" x14ac:dyDescent="0.25">
      <c r="A120" s="6" t="s">
        <v>6</v>
      </c>
      <c r="B120" s="7"/>
      <c r="C120" s="109"/>
      <c r="D120" s="109"/>
      <c r="E120" s="109"/>
    </row>
    <row r="121" spans="1:5" x14ac:dyDescent="0.25">
      <c r="A121" s="8" t="s">
        <v>7</v>
      </c>
      <c r="B121" s="9" t="s">
        <v>76</v>
      </c>
      <c r="C121" s="10"/>
      <c r="D121" s="11"/>
      <c r="E121" s="11"/>
    </row>
    <row r="122" spans="1:5" x14ac:dyDescent="0.25">
      <c r="A122" s="12"/>
      <c r="B122" s="13" t="s">
        <v>9</v>
      </c>
      <c r="C122" s="14"/>
      <c r="D122" s="15"/>
      <c r="E122" s="15"/>
    </row>
    <row r="123" spans="1:5" x14ac:dyDescent="0.25">
      <c r="A123" s="8" t="s">
        <v>10</v>
      </c>
      <c r="B123" s="16" t="s">
        <v>11</v>
      </c>
      <c r="C123" s="17" t="s">
        <v>597</v>
      </c>
      <c r="D123" s="18" t="s">
        <v>78</v>
      </c>
      <c r="E123" s="17" t="s">
        <v>14</v>
      </c>
    </row>
    <row r="124" spans="1:5" x14ac:dyDescent="0.25">
      <c r="A124" s="19"/>
      <c r="B124" s="20" t="s">
        <v>15</v>
      </c>
      <c r="C124" s="21">
        <v>-0.6995700172763063</v>
      </c>
      <c r="D124" s="21">
        <v>-0.26219189601266879</v>
      </c>
      <c r="E124" s="22"/>
    </row>
    <row r="125" spans="1:5" x14ac:dyDescent="0.25">
      <c r="A125" s="8" t="s">
        <v>16</v>
      </c>
      <c r="B125" s="16" t="s">
        <v>11</v>
      </c>
      <c r="C125" s="17" t="s">
        <v>79</v>
      </c>
      <c r="D125" s="17" t="s">
        <v>80</v>
      </c>
      <c r="E125" s="17" t="s">
        <v>14</v>
      </c>
    </row>
    <row r="126" spans="1:5" x14ac:dyDescent="0.25">
      <c r="A126" s="19"/>
      <c r="B126" s="20" t="s">
        <v>15</v>
      </c>
      <c r="C126" s="21">
        <v>-0.30515803861267721</v>
      </c>
      <c r="D126" s="21">
        <v>-5.4651640399221102E-2</v>
      </c>
      <c r="E126" s="22"/>
    </row>
    <row r="127" spans="1:5" x14ac:dyDescent="0.25">
      <c r="A127" s="8" t="s">
        <v>19</v>
      </c>
      <c r="B127" s="16" t="s">
        <v>11</v>
      </c>
      <c r="C127" s="17" t="s">
        <v>611</v>
      </c>
      <c r="D127" s="17" t="s">
        <v>241</v>
      </c>
      <c r="E127" s="17" t="s">
        <v>14</v>
      </c>
    </row>
    <row r="128" spans="1:5" x14ac:dyDescent="0.25">
      <c r="A128" s="19"/>
      <c r="B128" s="20" t="s">
        <v>15</v>
      </c>
      <c r="C128" s="21">
        <v>-6.8563839878581501E-3</v>
      </c>
      <c r="D128" s="21">
        <v>2.5488432343326428E-2</v>
      </c>
      <c r="E128" s="22"/>
    </row>
    <row r="129" spans="1:5" x14ac:dyDescent="0.25">
      <c r="A129" s="8" t="s">
        <v>22</v>
      </c>
      <c r="B129" s="16" t="s">
        <v>11</v>
      </c>
      <c r="C129" s="17" t="s">
        <v>83</v>
      </c>
      <c r="D129" s="17" t="s">
        <v>598</v>
      </c>
      <c r="E129" s="17" t="s">
        <v>14</v>
      </c>
    </row>
    <row r="130" spans="1:5" x14ac:dyDescent="0.25">
      <c r="A130" s="19"/>
      <c r="B130" s="20" t="s">
        <v>15</v>
      </c>
      <c r="C130" s="21">
        <v>0.46830915457728883</v>
      </c>
      <c r="D130" s="21">
        <v>9.1185066388660641E-2</v>
      </c>
      <c r="E130" s="22"/>
    </row>
    <row r="131" spans="1:5" ht="35.25" customHeight="1" x14ac:dyDescent="0.25">
      <c r="A131" s="90" t="s">
        <v>25</v>
      </c>
      <c r="B131" s="90"/>
      <c r="C131" s="90"/>
      <c r="D131" s="90"/>
      <c r="E131" s="90"/>
    </row>
    <row r="132" spans="1:5" x14ac:dyDescent="0.25">
      <c r="A132" s="5" t="s">
        <v>26</v>
      </c>
    </row>
    <row r="133" spans="1:5" x14ac:dyDescent="0.25">
      <c r="A133" s="5" t="s">
        <v>85</v>
      </c>
    </row>
    <row r="134" spans="1:5" x14ac:dyDescent="0.25">
      <c r="A134" s="5" t="s">
        <v>253</v>
      </c>
    </row>
    <row r="135" spans="1:5" x14ac:dyDescent="0.25">
      <c r="A135" s="5" t="s">
        <v>599</v>
      </c>
    </row>
    <row r="136" spans="1:5" x14ac:dyDescent="0.25">
      <c r="A136" s="5" t="s">
        <v>51</v>
      </c>
    </row>
    <row r="137" spans="1:5" x14ac:dyDescent="0.25">
      <c r="A137" s="91" t="s">
        <v>31</v>
      </c>
      <c r="B137" s="92"/>
      <c r="C137" s="92"/>
      <c r="D137" s="92"/>
      <c r="E137" s="93"/>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24">
        <v>43522</v>
      </c>
      <c r="C140" s="24">
        <v>45342</v>
      </c>
      <c r="D140" s="25">
        <v>0.17262361799981368</v>
      </c>
      <c r="E140" s="32">
        <v>4</v>
      </c>
    </row>
    <row r="141" spans="1:5" x14ac:dyDescent="0.25">
      <c r="A141" s="31" t="s">
        <v>37</v>
      </c>
      <c r="B141" s="24">
        <v>43494</v>
      </c>
      <c r="C141" s="24">
        <v>45314</v>
      </c>
      <c r="D141" s="25">
        <v>0.17254554434410865</v>
      </c>
      <c r="E141" s="32">
        <v>4</v>
      </c>
    </row>
    <row r="142" spans="1:5" x14ac:dyDescent="0.25">
      <c r="A142" s="23" t="s">
        <v>38</v>
      </c>
      <c r="B142" s="24">
        <v>43467</v>
      </c>
      <c r="C142" s="24">
        <v>45287</v>
      </c>
      <c r="D142" s="25">
        <v>0.17385203884685266</v>
      </c>
      <c r="E142" s="32">
        <v>4</v>
      </c>
    </row>
    <row r="143" spans="1:5" x14ac:dyDescent="0.25">
      <c r="A143" s="23" t="s">
        <v>39</v>
      </c>
      <c r="B143" s="24">
        <v>43438</v>
      </c>
      <c r="C143" s="24">
        <v>45258</v>
      </c>
      <c r="D143" s="25">
        <v>0.17857141450418931</v>
      </c>
      <c r="E143" s="32">
        <v>4</v>
      </c>
    </row>
    <row r="144" spans="1:5" x14ac:dyDescent="0.25">
      <c r="A144" s="23" t="s">
        <v>40</v>
      </c>
      <c r="B144" s="24">
        <v>43410</v>
      </c>
      <c r="C144" s="24">
        <v>45230</v>
      </c>
      <c r="D144" s="25">
        <v>0.17993729211482279</v>
      </c>
      <c r="E144" s="32">
        <v>4</v>
      </c>
    </row>
    <row r="146" spans="1:5" x14ac:dyDescent="0.25">
      <c r="A146" s="102" t="s">
        <v>94</v>
      </c>
      <c r="B146" s="103"/>
      <c r="C146" s="103"/>
      <c r="D146" s="103"/>
      <c r="E146" s="103"/>
    </row>
    <row r="147" spans="1:5" x14ac:dyDescent="0.25">
      <c r="A147" s="1" t="s">
        <v>2</v>
      </c>
      <c r="B147" s="2"/>
      <c r="C147" s="107" t="s">
        <v>3</v>
      </c>
      <c r="D147" s="107" t="s">
        <v>4</v>
      </c>
      <c r="E147" s="107"/>
    </row>
    <row r="148" spans="1:5" x14ac:dyDescent="0.25">
      <c r="A148" s="3" t="s">
        <v>5</v>
      </c>
      <c r="B148" s="4"/>
      <c r="C148" s="108"/>
      <c r="D148" s="108"/>
      <c r="E148" s="108"/>
    </row>
    <row r="149" spans="1:5" x14ac:dyDescent="0.25">
      <c r="A149" s="6" t="s">
        <v>6</v>
      </c>
      <c r="B149" s="7"/>
      <c r="C149" s="109"/>
      <c r="D149" s="109"/>
      <c r="E149" s="109"/>
    </row>
    <row r="150" spans="1:5" x14ac:dyDescent="0.25">
      <c r="A150" s="8" t="s">
        <v>7</v>
      </c>
      <c r="B150" s="9" t="s">
        <v>8</v>
      </c>
      <c r="C150" s="10"/>
      <c r="D150" s="11"/>
      <c r="E150" s="11"/>
    </row>
    <row r="151" spans="1:5" x14ac:dyDescent="0.25">
      <c r="A151" s="12"/>
      <c r="B151" s="13" t="s">
        <v>9</v>
      </c>
      <c r="C151" s="14"/>
      <c r="D151" s="15"/>
      <c r="E151" s="15"/>
    </row>
    <row r="152" spans="1:5" x14ac:dyDescent="0.25">
      <c r="A152" s="8" t="s">
        <v>10</v>
      </c>
      <c r="B152" s="16" t="s">
        <v>11</v>
      </c>
      <c r="C152" s="17" t="s">
        <v>635</v>
      </c>
      <c r="D152" s="18" t="s">
        <v>564</v>
      </c>
      <c r="E152" s="17" t="s">
        <v>14</v>
      </c>
    </row>
    <row r="153" spans="1:5" x14ac:dyDescent="0.25">
      <c r="A153" s="19"/>
      <c r="B153" s="20" t="s">
        <v>15</v>
      </c>
      <c r="C153" s="21">
        <v>-0.73391259766278827</v>
      </c>
      <c r="D153" s="21">
        <v>-0.32343473095402508</v>
      </c>
      <c r="E153" s="22"/>
    </row>
    <row r="154" spans="1:5" x14ac:dyDescent="0.25">
      <c r="A154" s="8" t="s">
        <v>16</v>
      </c>
      <c r="B154" s="16" t="s">
        <v>11</v>
      </c>
      <c r="C154" s="17" t="s">
        <v>89</v>
      </c>
      <c r="D154" s="17" t="s">
        <v>79</v>
      </c>
      <c r="E154" s="17" t="s">
        <v>14</v>
      </c>
    </row>
    <row r="155" spans="1:5" x14ac:dyDescent="0.25">
      <c r="A155" s="19"/>
      <c r="B155" s="20" t="s">
        <v>15</v>
      </c>
      <c r="C155" s="21">
        <v>-0.27369232450942749</v>
      </c>
      <c r="D155" s="21">
        <v>-0.1140908038913655</v>
      </c>
      <c r="E155" s="22"/>
    </row>
    <row r="156" spans="1:5" x14ac:dyDescent="0.25">
      <c r="A156" s="8" t="s">
        <v>19</v>
      </c>
      <c r="B156" s="16" t="s">
        <v>11</v>
      </c>
      <c r="C156" s="17" t="s">
        <v>282</v>
      </c>
      <c r="D156" s="17" t="s">
        <v>300</v>
      </c>
      <c r="E156" s="17" t="s">
        <v>14</v>
      </c>
    </row>
    <row r="157" spans="1:5" x14ac:dyDescent="0.25">
      <c r="A157" s="19"/>
      <c r="B157" s="20" t="s">
        <v>15</v>
      </c>
      <c r="C157" s="21">
        <v>-5.9780497198879678E-2</v>
      </c>
      <c r="D157" s="21">
        <v>1.2625864988882185E-3</v>
      </c>
      <c r="E157" s="22"/>
    </row>
    <row r="158" spans="1:5" x14ac:dyDescent="0.25">
      <c r="A158" s="8" t="s">
        <v>22</v>
      </c>
      <c r="B158" s="16" t="s">
        <v>11</v>
      </c>
      <c r="C158" s="17" t="s">
        <v>90</v>
      </c>
      <c r="D158" s="17" t="s">
        <v>340</v>
      </c>
      <c r="E158" s="17" t="s">
        <v>14</v>
      </c>
    </row>
    <row r="159" spans="1:5" x14ac:dyDescent="0.25">
      <c r="A159" s="19"/>
      <c r="B159" s="20" t="s">
        <v>15</v>
      </c>
      <c r="C159" s="21">
        <v>0.29521826354717895</v>
      </c>
      <c r="D159" s="21">
        <v>9.5682802272992085E-2</v>
      </c>
      <c r="E159" s="22"/>
    </row>
    <row r="160" spans="1:5" ht="38.25" customHeight="1" x14ac:dyDescent="0.25">
      <c r="A160" s="90" t="s">
        <v>25</v>
      </c>
      <c r="B160" s="90"/>
      <c r="C160" s="90"/>
      <c r="D160" s="90"/>
      <c r="E160" s="90"/>
    </row>
    <row r="161" spans="1:5" x14ac:dyDescent="0.25">
      <c r="A161" s="5" t="s">
        <v>26</v>
      </c>
    </row>
    <row r="162" spans="1:5" x14ac:dyDescent="0.25">
      <c r="A162" s="5" t="s">
        <v>49</v>
      </c>
    </row>
    <row r="163" spans="1:5" x14ac:dyDescent="0.25">
      <c r="A163" s="5" t="s">
        <v>330</v>
      </c>
    </row>
    <row r="164" spans="1:5" x14ac:dyDescent="0.25">
      <c r="A164" s="5" t="s">
        <v>333</v>
      </c>
    </row>
    <row r="165" spans="1:5" ht="27" customHeight="1" x14ac:dyDescent="0.25">
      <c r="A165" s="112" t="s">
        <v>30</v>
      </c>
      <c r="B165" s="112"/>
      <c r="C165" s="112"/>
      <c r="D165" s="112"/>
      <c r="E165" s="112"/>
    </row>
    <row r="166" spans="1:5" x14ac:dyDescent="0.25">
      <c r="A166" s="91" t="s">
        <v>31</v>
      </c>
      <c r="B166" s="92"/>
      <c r="C166" s="92"/>
      <c r="D166" s="92"/>
      <c r="E166" s="93"/>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24">
        <v>43522</v>
      </c>
      <c r="C169" s="24">
        <v>45349</v>
      </c>
      <c r="D169" s="25">
        <v>0.12330287391924667</v>
      </c>
      <c r="E169" s="32">
        <v>4</v>
      </c>
    </row>
    <row r="170" spans="1:5" x14ac:dyDescent="0.25">
      <c r="A170" s="31" t="s">
        <v>37</v>
      </c>
      <c r="B170" s="24">
        <v>43494</v>
      </c>
      <c r="C170" s="24">
        <v>45321</v>
      </c>
      <c r="D170" s="25">
        <v>0.1238172539589151</v>
      </c>
      <c r="E170" s="32">
        <v>4</v>
      </c>
    </row>
    <row r="171" spans="1:5" x14ac:dyDescent="0.25">
      <c r="A171" s="23" t="s">
        <v>38</v>
      </c>
      <c r="B171" s="24">
        <v>43461</v>
      </c>
      <c r="C171" s="24">
        <v>45287</v>
      </c>
      <c r="D171" s="25">
        <v>0.12417217075082337</v>
      </c>
      <c r="E171" s="32">
        <v>4</v>
      </c>
    </row>
    <row r="172" spans="1:5" x14ac:dyDescent="0.25">
      <c r="A172" s="23" t="s">
        <v>39</v>
      </c>
      <c r="B172" s="24">
        <v>43431</v>
      </c>
      <c r="C172" s="24">
        <v>45258</v>
      </c>
      <c r="D172" s="25">
        <v>0.12546244071658247</v>
      </c>
      <c r="E172" s="32">
        <v>4</v>
      </c>
    </row>
    <row r="173" spans="1:5" x14ac:dyDescent="0.25">
      <c r="A173" s="23" t="s">
        <v>40</v>
      </c>
      <c r="B173" s="24">
        <v>43403</v>
      </c>
      <c r="C173" s="24">
        <v>45230</v>
      </c>
      <c r="D173" s="25">
        <v>0.12662173304912841</v>
      </c>
      <c r="E173" s="32">
        <v>4</v>
      </c>
    </row>
    <row r="175" spans="1:5" x14ac:dyDescent="0.25">
      <c r="A175" s="102" t="s">
        <v>341</v>
      </c>
      <c r="B175" s="103"/>
      <c r="C175" s="103"/>
      <c r="D175" s="103"/>
      <c r="E175" s="103"/>
    </row>
    <row r="176" spans="1:5" x14ac:dyDescent="0.25">
      <c r="A176" s="1" t="s">
        <v>2</v>
      </c>
      <c r="B176" s="2"/>
      <c r="C176" s="107" t="s">
        <v>3</v>
      </c>
      <c r="D176" s="107" t="s">
        <v>4</v>
      </c>
      <c r="E176" s="107"/>
    </row>
    <row r="177" spans="1:5" x14ac:dyDescent="0.25">
      <c r="A177" s="3" t="s">
        <v>5</v>
      </c>
      <c r="B177" s="4"/>
      <c r="C177" s="108"/>
      <c r="D177" s="108"/>
      <c r="E177" s="108"/>
    </row>
    <row r="178" spans="1:5" x14ac:dyDescent="0.25">
      <c r="A178" s="6" t="s">
        <v>6</v>
      </c>
      <c r="B178" s="7"/>
      <c r="C178" s="109"/>
      <c r="D178" s="109"/>
      <c r="E178" s="109"/>
    </row>
    <row r="179" spans="1:5" x14ac:dyDescent="0.25">
      <c r="A179" s="8" t="s">
        <v>7</v>
      </c>
      <c r="B179" s="9" t="s">
        <v>8</v>
      </c>
      <c r="C179" s="10"/>
      <c r="D179" s="11"/>
      <c r="E179" s="11"/>
    </row>
    <row r="180" spans="1:5" x14ac:dyDescent="0.25">
      <c r="A180" s="12"/>
      <c r="B180" s="13" t="s">
        <v>9</v>
      </c>
      <c r="C180" s="14"/>
      <c r="D180" s="15"/>
      <c r="E180" s="15"/>
    </row>
    <row r="181" spans="1:5" x14ac:dyDescent="0.25">
      <c r="A181" s="8" t="s">
        <v>10</v>
      </c>
      <c r="B181" s="16" t="s">
        <v>11</v>
      </c>
      <c r="C181" s="17" t="s">
        <v>636</v>
      </c>
      <c r="D181" s="18" t="s">
        <v>637</v>
      </c>
      <c r="E181" s="17" t="s">
        <v>14</v>
      </c>
    </row>
    <row r="182" spans="1:5" x14ac:dyDescent="0.25">
      <c r="A182" s="19"/>
      <c r="B182" s="20" t="s">
        <v>15</v>
      </c>
      <c r="C182" s="21">
        <v>-0.3849852515005322</v>
      </c>
      <c r="D182" s="21">
        <v>-0.11377387635574099</v>
      </c>
      <c r="E182" s="22"/>
    </row>
    <row r="183" spans="1:5" x14ac:dyDescent="0.25">
      <c r="A183" s="8" t="s">
        <v>16</v>
      </c>
      <c r="B183" s="16" t="s">
        <v>11</v>
      </c>
      <c r="C183" s="17" t="s">
        <v>292</v>
      </c>
      <c r="D183" s="17" t="s">
        <v>638</v>
      </c>
      <c r="E183" s="17" t="s">
        <v>14</v>
      </c>
    </row>
    <row r="184" spans="1:5" x14ac:dyDescent="0.25">
      <c r="A184" s="19"/>
      <c r="B184" s="20" t="s">
        <v>15</v>
      </c>
      <c r="C184" s="21">
        <v>-0.16148590951500919</v>
      </c>
      <c r="D184" s="21">
        <v>-3.5904320212382657E-2</v>
      </c>
      <c r="E184" s="22"/>
    </row>
    <row r="185" spans="1:5" x14ac:dyDescent="0.25">
      <c r="A185" s="8" t="s">
        <v>19</v>
      </c>
      <c r="B185" s="16" t="s">
        <v>11</v>
      </c>
      <c r="C185" s="17" t="s">
        <v>437</v>
      </c>
      <c r="D185" s="17" t="s">
        <v>206</v>
      </c>
      <c r="E185" s="17" t="s">
        <v>14</v>
      </c>
    </row>
    <row r="186" spans="1:5" x14ac:dyDescent="0.25">
      <c r="A186" s="19"/>
      <c r="B186" s="20" t="s">
        <v>15</v>
      </c>
      <c r="C186" s="21">
        <v>-2.4988981992675741E-2</v>
      </c>
      <c r="D186" s="21">
        <v>5.5784345065226226E-3</v>
      </c>
      <c r="E186" s="22"/>
    </row>
    <row r="187" spans="1:5" x14ac:dyDescent="0.25">
      <c r="A187" s="8" t="s">
        <v>22</v>
      </c>
      <c r="B187" s="16" t="s">
        <v>11</v>
      </c>
      <c r="C187" s="17" t="s">
        <v>294</v>
      </c>
      <c r="D187" s="17" t="s">
        <v>295</v>
      </c>
      <c r="E187" s="17" t="s">
        <v>14</v>
      </c>
    </row>
    <row r="188" spans="1:5" x14ac:dyDescent="0.25">
      <c r="A188" s="19"/>
      <c r="B188" s="20" t="s">
        <v>15</v>
      </c>
      <c r="C188" s="21">
        <v>0.1131139022684966</v>
      </c>
      <c r="D188" s="21">
        <v>5.466672843059861E-2</v>
      </c>
      <c r="E188" s="22"/>
    </row>
    <row r="189" spans="1:5" ht="35.25" customHeight="1" x14ac:dyDescent="0.25">
      <c r="A189" s="90" t="s">
        <v>25</v>
      </c>
      <c r="B189" s="90"/>
      <c r="C189" s="90"/>
      <c r="D189" s="90"/>
      <c r="E189" s="90"/>
    </row>
    <row r="190" spans="1:5" x14ac:dyDescent="0.25">
      <c r="A190" s="5" t="s">
        <v>26</v>
      </c>
    </row>
    <row r="191" spans="1:5" x14ac:dyDescent="0.25">
      <c r="A191" s="5" t="s">
        <v>639</v>
      </c>
    </row>
    <row r="192" spans="1:5" x14ac:dyDescent="0.25">
      <c r="A192" s="5" t="s">
        <v>160</v>
      </c>
    </row>
    <row r="193" spans="1:5" x14ac:dyDescent="0.25">
      <c r="A193" s="5" t="s">
        <v>29</v>
      </c>
    </row>
    <row r="194" spans="1:5" ht="24" customHeight="1" x14ac:dyDescent="0.25">
      <c r="A194" s="112" t="s">
        <v>30</v>
      </c>
      <c r="B194" s="112"/>
      <c r="C194" s="112"/>
      <c r="D194" s="112"/>
      <c r="E194" s="112"/>
    </row>
    <row r="195" spans="1:5" x14ac:dyDescent="0.25">
      <c r="A195" s="91" t="s">
        <v>31</v>
      </c>
      <c r="B195" s="92"/>
      <c r="C195" s="92"/>
      <c r="D195" s="92"/>
      <c r="E195" s="93"/>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24">
        <v>43886</v>
      </c>
      <c r="C198" s="24">
        <v>45349</v>
      </c>
      <c r="D198" s="25">
        <v>6.9656298869570463E-2</v>
      </c>
      <c r="E198" s="32">
        <v>3</v>
      </c>
    </row>
    <row r="199" spans="1:5" x14ac:dyDescent="0.25">
      <c r="A199" s="31" t="s">
        <v>37</v>
      </c>
      <c r="B199" s="24">
        <v>43858</v>
      </c>
      <c r="C199" s="24">
        <v>45321</v>
      </c>
      <c r="D199" s="25">
        <v>7.0871735619240012E-2</v>
      </c>
      <c r="E199" s="32">
        <v>3</v>
      </c>
    </row>
    <row r="200" spans="1:5" x14ac:dyDescent="0.25">
      <c r="A200" s="23" t="s">
        <v>38</v>
      </c>
      <c r="B200" s="24">
        <v>43823</v>
      </c>
      <c r="C200" s="24">
        <v>45287</v>
      </c>
      <c r="D200" s="25">
        <v>7.0695207695051887E-2</v>
      </c>
      <c r="E200" s="32">
        <v>3</v>
      </c>
    </row>
    <row r="201" spans="1:5" x14ac:dyDescent="0.25">
      <c r="A201" s="23" t="s">
        <v>39</v>
      </c>
      <c r="B201" s="24">
        <v>43795</v>
      </c>
      <c r="C201" s="24">
        <v>45258</v>
      </c>
      <c r="D201" s="25">
        <v>7.0652508573710374E-2</v>
      </c>
      <c r="E201" s="32">
        <v>3</v>
      </c>
    </row>
    <row r="202" spans="1:5" x14ac:dyDescent="0.25">
      <c r="A202" s="23" t="s">
        <v>40</v>
      </c>
      <c r="B202" s="24">
        <v>43767</v>
      </c>
      <c r="C202" s="24">
        <v>45230</v>
      </c>
      <c r="D202" s="25">
        <v>7.0409896581653933E-2</v>
      </c>
      <c r="E202" s="32">
        <v>3</v>
      </c>
    </row>
    <row r="204" spans="1:5" x14ac:dyDescent="0.25">
      <c r="A204" s="102" t="s">
        <v>104</v>
      </c>
      <c r="B204" s="103"/>
      <c r="C204" s="103"/>
      <c r="D204" s="103"/>
      <c r="E204" s="103"/>
    </row>
    <row r="205" spans="1:5" x14ac:dyDescent="0.25">
      <c r="A205" s="1" t="s">
        <v>2</v>
      </c>
      <c r="B205" s="2"/>
      <c r="C205" s="107" t="s">
        <v>3</v>
      </c>
      <c r="D205" s="107" t="s">
        <v>4</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8</v>
      </c>
      <c r="C208" s="10"/>
      <c r="D208" s="11"/>
      <c r="E208" s="11"/>
    </row>
    <row r="209" spans="1:5" x14ac:dyDescent="0.25">
      <c r="A209" s="12"/>
      <c r="B209" s="13" t="s">
        <v>9</v>
      </c>
      <c r="C209" s="14"/>
      <c r="D209" s="15"/>
      <c r="E209" s="15"/>
    </row>
    <row r="210" spans="1:5" x14ac:dyDescent="0.25">
      <c r="A210" s="8" t="s">
        <v>10</v>
      </c>
      <c r="B210" s="16" t="s">
        <v>11</v>
      </c>
      <c r="C210" s="17" t="s">
        <v>604</v>
      </c>
      <c r="D210" s="18" t="s">
        <v>96</v>
      </c>
      <c r="E210" s="17" t="s">
        <v>14</v>
      </c>
    </row>
    <row r="211" spans="1:5" x14ac:dyDescent="0.25">
      <c r="A211" s="19"/>
      <c r="B211" s="20" t="s">
        <v>15</v>
      </c>
      <c r="C211" s="21">
        <v>-0.82135415563043912</v>
      </c>
      <c r="D211" s="21">
        <v>-0.37277903237079324</v>
      </c>
      <c r="E211" s="22"/>
    </row>
    <row r="212" spans="1:5" x14ac:dyDescent="0.25">
      <c r="A212" s="8" t="s">
        <v>16</v>
      </c>
      <c r="B212" s="16" t="s">
        <v>11</v>
      </c>
      <c r="C212" s="17" t="s">
        <v>97</v>
      </c>
      <c r="D212" s="17" t="s">
        <v>98</v>
      </c>
      <c r="E212" s="17" t="s">
        <v>14</v>
      </c>
    </row>
    <row r="213" spans="1:5" x14ac:dyDescent="0.25">
      <c r="A213" s="19"/>
      <c r="B213" s="20" t="s">
        <v>15</v>
      </c>
      <c r="C213" s="21">
        <v>-0.25622516264378659</v>
      </c>
      <c r="D213" s="21">
        <v>-9.8805965155070896E-2</v>
      </c>
      <c r="E213" s="22"/>
    </row>
    <row r="214" spans="1:5" x14ac:dyDescent="0.25">
      <c r="A214" s="8" t="s">
        <v>19</v>
      </c>
      <c r="B214" s="16" t="s">
        <v>11</v>
      </c>
      <c r="C214" s="17" t="s">
        <v>411</v>
      </c>
      <c r="D214" s="17" t="s">
        <v>500</v>
      </c>
      <c r="E214" s="17" t="s">
        <v>14</v>
      </c>
    </row>
    <row r="215" spans="1:5" x14ac:dyDescent="0.25">
      <c r="A215" s="19"/>
      <c r="B215" s="20" t="s">
        <v>15</v>
      </c>
      <c r="C215" s="21">
        <v>-2.8008458065466035E-2</v>
      </c>
      <c r="D215" s="21">
        <v>1.2314164607443834E-2</v>
      </c>
      <c r="E215" s="22"/>
    </row>
    <row r="216" spans="1:5" x14ac:dyDescent="0.25">
      <c r="A216" s="8" t="s">
        <v>22</v>
      </c>
      <c r="B216" s="16" t="s">
        <v>11</v>
      </c>
      <c r="C216" s="17" t="s">
        <v>101</v>
      </c>
      <c r="D216" s="17" t="s">
        <v>346</v>
      </c>
      <c r="E216" s="17" t="s">
        <v>14</v>
      </c>
    </row>
    <row r="217" spans="1:5" x14ac:dyDescent="0.25">
      <c r="A217" s="19"/>
      <c r="B217" s="20" t="s">
        <v>15</v>
      </c>
      <c r="C217" s="21">
        <v>0.37578180975338404</v>
      </c>
      <c r="D217" s="21">
        <v>9.9385111117586966E-2</v>
      </c>
      <c r="E217" s="22"/>
    </row>
    <row r="218" spans="1:5" ht="34.5" customHeight="1" x14ac:dyDescent="0.25">
      <c r="A218" s="90" t="s">
        <v>25</v>
      </c>
      <c r="B218" s="90"/>
      <c r="C218" s="90"/>
      <c r="D218" s="90"/>
      <c r="E218" s="90"/>
    </row>
    <row r="219" spans="1:5" x14ac:dyDescent="0.25">
      <c r="A219" s="5" t="s">
        <v>26</v>
      </c>
    </row>
    <row r="220" spans="1:5" x14ac:dyDescent="0.25">
      <c r="A220" s="5" t="s">
        <v>49</v>
      </c>
    </row>
    <row r="221" spans="1:5" x14ac:dyDescent="0.25">
      <c r="A221" s="5" t="s">
        <v>244</v>
      </c>
    </row>
    <row r="222" spans="1:5" x14ac:dyDescent="0.25">
      <c r="A222" s="5" t="s">
        <v>333</v>
      </c>
    </row>
    <row r="223" spans="1:5" x14ac:dyDescent="0.25">
      <c r="A223" s="5" t="s">
        <v>51</v>
      </c>
    </row>
    <row r="224" spans="1:5" x14ac:dyDescent="0.25">
      <c r="A224" s="91" t="s">
        <v>31</v>
      </c>
      <c r="B224" s="92"/>
      <c r="C224" s="92"/>
      <c r="D224" s="92"/>
      <c r="E224" s="93"/>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24">
        <v>43518</v>
      </c>
      <c r="C227" s="24">
        <v>45345</v>
      </c>
      <c r="D227" s="25">
        <v>0.14557248613124912</v>
      </c>
      <c r="E227" s="32">
        <v>4</v>
      </c>
    </row>
    <row r="228" spans="1:5" x14ac:dyDescent="0.25">
      <c r="A228" s="31" t="s">
        <v>37</v>
      </c>
      <c r="B228" s="24">
        <v>43490</v>
      </c>
      <c r="C228" s="24">
        <v>45317</v>
      </c>
      <c r="D228" s="25">
        <v>0.14588139328337618</v>
      </c>
      <c r="E228" s="32">
        <v>4</v>
      </c>
    </row>
    <row r="229" spans="1:5" x14ac:dyDescent="0.25">
      <c r="A229" s="23" t="s">
        <v>38</v>
      </c>
      <c r="B229" s="24">
        <v>43462</v>
      </c>
      <c r="C229" s="24">
        <v>45289</v>
      </c>
      <c r="D229" s="25">
        <v>0.14602729009621246</v>
      </c>
      <c r="E229" s="32">
        <v>4</v>
      </c>
    </row>
    <row r="230" spans="1:5" x14ac:dyDescent="0.25">
      <c r="A230" s="23" t="s">
        <v>39</v>
      </c>
      <c r="B230" s="24">
        <v>43427</v>
      </c>
      <c r="C230" s="24">
        <v>45254</v>
      </c>
      <c r="D230" s="25">
        <v>0.14695769031401903</v>
      </c>
      <c r="E230" s="32">
        <v>4</v>
      </c>
    </row>
    <row r="231" spans="1:5" x14ac:dyDescent="0.25">
      <c r="A231" s="23" t="s">
        <v>40</v>
      </c>
      <c r="B231" s="24">
        <v>43399</v>
      </c>
      <c r="C231" s="24">
        <v>45226</v>
      </c>
      <c r="D231" s="25">
        <v>0.14748198138935387</v>
      </c>
      <c r="E231" s="32">
        <v>4</v>
      </c>
    </row>
    <row r="233" spans="1:5" x14ac:dyDescent="0.25">
      <c r="A233" s="102" t="s">
        <v>116</v>
      </c>
      <c r="B233" s="103"/>
      <c r="C233" s="103"/>
      <c r="D233" s="103"/>
      <c r="E233" s="103"/>
    </row>
    <row r="234" spans="1:5" x14ac:dyDescent="0.25">
      <c r="A234" s="1" t="s">
        <v>74</v>
      </c>
      <c r="B234" s="2"/>
      <c r="C234" s="107" t="s">
        <v>3</v>
      </c>
      <c r="D234" s="107" t="s">
        <v>75</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76</v>
      </c>
      <c r="C237" s="10"/>
      <c r="D237" s="11"/>
      <c r="E237" s="11"/>
    </row>
    <row r="238" spans="1:5" x14ac:dyDescent="0.25">
      <c r="A238" s="12"/>
      <c r="B238" s="13" t="s">
        <v>9</v>
      </c>
      <c r="C238" s="14"/>
      <c r="D238" s="15"/>
      <c r="E238" s="15"/>
    </row>
    <row r="239" spans="1:5" x14ac:dyDescent="0.25">
      <c r="A239" s="8" t="s">
        <v>10</v>
      </c>
      <c r="B239" s="16" t="s">
        <v>11</v>
      </c>
      <c r="C239" s="17" t="s">
        <v>106</v>
      </c>
      <c r="D239" s="18" t="s">
        <v>107</v>
      </c>
      <c r="E239" s="17" t="s">
        <v>14</v>
      </c>
    </row>
    <row r="240" spans="1:5" x14ac:dyDescent="0.25">
      <c r="A240" s="19"/>
      <c r="B240" s="20" t="s">
        <v>15</v>
      </c>
      <c r="C240" s="21">
        <v>-0.79318967521580019</v>
      </c>
      <c r="D240" s="21">
        <v>-0.27995406478527751</v>
      </c>
      <c r="E240" s="22"/>
    </row>
    <row r="241" spans="1:5" x14ac:dyDescent="0.25">
      <c r="A241" s="8" t="s">
        <v>16</v>
      </c>
      <c r="B241" s="16" t="s">
        <v>11</v>
      </c>
      <c r="C241" s="17" t="s">
        <v>108</v>
      </c>
      <c r="D241" s="17" t="s">
        <v>640</v>
      </c>
      <c r="E241" s="17" t="s">
        <v>14</v>
      </c>
    </row>
    <row r="242" spans="1:5" x14ac:dyDescent="0.25">
      <c r="A242" s="19"/>
      <c r="B242" s="20" t="s">
        <v>15</v>
      </c>
      <c r="C242" s="21">
        <v>-0.32728281718066421</v>
      </c>
      <c r="D242" s="21">
        <v>-3.8586408477755407E-2</v>
      </c>
      <c r="E242" s="22"/>
    </row>
    <row r="243" spans="1:5" x14ac:dyDescent="0.25">
      <c r="A243" s="8" t="s">
        <v>19</v>
      </c>
      <c r="B243" s="16" t="s">
        <v>11</v>
      </c>
      <c r="C243" s="17" t="s">
        <v>641</v>
      </c>
      <c r="D243" s="17" t="s">
        <v>642</v>
      </c>
      <c r="E243" s="17" t="s">
        <v>14</v>
      </c>
    </row>
    <row r="244" spans="1:5" x14ac:dyDescent="0.25">
      <c r="A244" s="19"/>
      <c r="B244" s="20" t="s">
        <v>15</v>
      </c>
      <c r="C244" s="21">
        <v>8.6971814907896183E-2</v>
      </c>
      <c r="D244" s="21">
        <v>6.9240150679123147E-2</v>
      </c>
      <c r="E244" s="22"/>
    </row>
    <row r="245" spans="1:5" x14ac:dyDescent="0.25">
      <c r="A245" s="8" t="s">
        <v>22</v>
      </c>
      <c r="B245" s="16" t="s">
        <v>11</v>
      </c>
      <c r="C245" s="17" t="s">
        <v>112</v>
      </c>
      <c r="D245" s="17" t="s">
        <v>527</v>
      </c>
      <c r="E245" s="17" t="s">
        <v>14</v>
      </c>
    </row>
    <row r="246" spans="1:5" x14ac:dyDescent="0.25">
      <c r="A246" s="19"/>
      <c r="B246" s="20" t="s">
        <v>15</v>
      </c>
      <c r="C246" s="21">
        <v>1.0786521931687743</v>
      </c>
      <c r="D246" s="21">
        <v>0.14852535767636521</v>
      </c>
      <c r="E246" s="22"/>
    </row>
    <row r="247" spans="1:5" ht="34.5" customHeight="1" x14ac:dyDescent="0.25">
      <c r="A247" s="90" t="s">
        <v>25</v>
      </c>
      <c r="B247" s="90"/>
      <c r="C247" s="90"/>
      <c r="D247" s="90"/>
      <c r="E247" s="90"/>
    </row>
    <row r="248" spans="1:5" x14ac:dyDescent="0.25">
      <c r="A248" s="5" t="s">
        <v>26</v>
      </c>
    </row>
    <row r="249" spans="1:5" x14ac:dyDescent="0.25">
      <c r="A249" s="5" t="s">
        <v>639</v>
      </c>
    </row>
    <row r="250" spans="1:5" x14ac:dyDescent="0.25">
      <c r="A250" s="5" t="s">
        <v>253</v>
      </c>
    </row>
    <row r="251" spans="1:5" x14ac:dyDescent="0.25">
      <c r="A251" s="5" t="s">
        <v>528</v>
      </c>
    </row>
    <row r="252" spans="1:5" ht="25.5" customHeight="1" x14ac:dyDescent="0.25">
      <c r="A252" s="112" t="s">
        <v>30</v>
      </c>
      <c r="B252" s="112"/>
      <c r="C252" s="112"/>
      <c r="D252" s="112"/>
      <c r="E252" s="112"/>
    </row>
    <row r="253" spans="1:5" x14ac:dyDescent="0.25">
      <c r="A253" s="91" t="s">
        <v>31</v>
      </c>
      <c r="B253" s="92"/>
      <c r="C253" s="92"/>
      <c r="D253" s="92"/>
      <c r="E253" s="93"/>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24">
        <v>43524</v>
      </c>
      <c r="C256" s="24">
        <v>45351</v>
      </c>
      <c r="D256" s="25">
        <v>0.16999253126143196</v>
      </c>
      <c r="E256" s="32">
        <v>4</v>
      </c>
    </row>
    <row r="257" spans="1:5" x14ac:dyDescent="0.25">
      <c r="A257" s="31" t="s">
        <v>37</v>
      </c>
      <c r="B257" s="24">
        <v>43496</v>
      </c>
      <c r="C257" s="24">
        <v>45322</v>
      </c>
      <c r="D257" s="25">
        <v>0.1701706686852637</v>
      </c>
      <c r="E257" s="32">
        <v>4</v>
      </c>
    </row>
    <row r="258" spans="1:5" x14ac:dyDescent="0.25">
      <c r="A258" s="23" t="s">
        <v>38</v>
      </c>
      <c r="B258" s="24">
        <v>43465</v>
      </c>
      <c r="C258" s="24">
        <v>45289</v>
      </c>
      <c r="D258" s="25">
        <v>0.170641148097501</v>
      </c>
      <c r="E258" s="32">
        <v>4</v>
      </c>
    </row>
    <row r="259" spans="1:5" x14ac:dyDescent="0.25">
      <c r="A259" s="23" t="s">
        <v>39</v>
      </c>
      <c r="B259" s="24">
        <v>43434</v>
      </c>
      <c r="C259" s="24">
        <v>45260</v>
      </c>
      <c r="D259" s="25">
        <v>0.17241224599751367</v>
      </c>
      <c r="E259" s="32">
        <v>4</v>
      </c>
    </row>
    <row r="260" spans="1:5" x14ac:dyDescent="0.25">
      <c r="A260" s="23" t="s">
        <v>40</v>
      </c>
      <c r="B260" s="24">
        <v>43404</v>
      </c>
      <c r="C260" s="24">
        <v>45230</v>
      </c>
      <c r="D260" s="25">
        <v>0.17303941048056598</v>
      </c>
      <c r="E260" s="32">
        <v>4</v>
      </c>
    </row>
    <row r="262" spans="1:5" x14ac:dyDescent="0.25">
      <c r="A262" s="102" t="s">
        <v>127</v>
      </c>
      <c r="B262" s="103"/>
      <c r="C262" s="103"/>
      <c r="D262" s="103"/>
      <c r="E262" s="103"/>
    </row>
    <row r="263" spans="1:5" x14ac:dyDescent="0.25">
      <c r="A263" s="1" t="s">
        <v>74</v>
      </c>
      <c r="B263" s="2"/>
      <c r="C263" s="107" t="s">
        <v>3</v>
      </c>
      <c r="D263" s="107" t="s">
        <v>75</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8" t="s">
        <v>7</v>
      </c>
      <c r="B266" s="9" t="s">
        <v>76</v>
      </c>
      <c r="C266" s="10"/>
      <c r="D266" s="11"/>
      <c r="E266" s="11"/>
    </row>
    <row r="267" spans="1:5" x14ac:dyDescent="0.25">
      <c r="A267" s="12"/>
      <c r="B267" s="13" t="s">
        <v>9</v>
      </c>
      <c r="C267" s="14"/>
      <c r="D267" s="15"/>
      <c r="E267" s="15"/>
    </row>
    <row r="268" spans="1:5" x14ac:dyDescent="0.25">
      <c r="A268" s="8" t="s">
        <v>10</v>
      </c>
      <c r="B268" s="16" t="s">
        <v>11</v>
      </c>
      <c r="C268" s="17" t="s">
        <v>117</v>
      </c>
      <c r="D268" s="18" t="s">
        <v>118</v>
      </c>
      <c r="E268" s="17" t="s">
        <v>14</v>
      </c>
    </row>
    <row r="269" spans="1:5" x14ac:dyDescent="0.25">
      <c r="A269" s="19"/>
      <c r="B269" s="20" t="s">
        <v>15</v>
      </c>
      <c r="C269" s="21">
        <v>-0.87201012258481336</v>
      </c>
      <c r="D269" s="21">
        <v>-0.32236335092051327</v>
      </c>
      <c r="E269" s="22"/>
    </row>
    <row r="270" spans="1:5" x14ac:dyDescent="0.25">
      <c r="A270" s="8" t="s">
        <v>16</v>
      </c>
      <c r="B270" s="16" t="s">
        <v>11</v>
      </c>
      <c r="C270" s="17" t="s">
        <v>119</v>
      </c>
      <c r="D270" s="17" t="s">
        <v>120</v>
      </c>
      <c r="E270" s="17" t="s">
        <v>14</v>
      </c>
    </row>
    <row r="271" spans="1:5" x14ac:dyDescent="0.25">
      <c r="A271" s="19"/>
      <c r="B271" s="20" t="s">
        <v>15</v>
      </c>
      <c r="C271" s="21">
        <v>-0.35109702057223935</v>
      </c>
      <c r="D271" s="21">
        <v>-9.0910378288848404E-2</v>
      </c>
      <c r="E271" s="22"/>
    </row>
    <row r="272" spans="1:5" x14ac:dyDescent="0.25">
      <c r="A272" s="8" t="s">
        <v>19</v>
      </c>
      <c r="B272" s="16" t="s">
        <v>11</v>
      </c>
      <c r="C272" s="17" t="s">
        <v>214</v>
      </c>
      <c r="D272" s="17" t="s">
        <v>643</v>
      </c>
      <c r="E272" s="17" t="s">
        <v>14</v>
      </c>
    </row>
    <row r="273" spans="1:5" x14ac:dyDescent="0.25">
      <c r="A273" s="19"/>
      <c r="B273" s="20" t="s">
        <v>15</v>
      </c>
      <c r="C273" s="21">
        <v>1.0784816753926396E-2</v>
      </c>
      <c r="D273" s="21">
        <v>1.0673073174177539E-2</v>
      </c>
      <c r="E273" s="22"/>
    </row>
    <row r="274" spans="1:5" x14ac:dyDescent="0.25">
      <c r="A274" s="8" t="s">
        <v>22</v>
      </c>
      <c r="B274" s="16" t="s">
        <v>11</v>
      </c>
      <c r="C274" s="17" t="s">
        <v>123</v>
      </c>
      <c r="D274" s="17" t="s">
        <v>608</v>
      </c>
      <c r="E274" s="17" t="s">
        <v>14</v>
      </c>
    </row>
    <row r="275" spans="1:5" x14ac:dyDescent="0.25">
      <c r="A275" s="19"/>
      <c r="B275" s="20" t="s">
        <v>15</v>
      </c>
      <c r="C275" s="21">
        <v>0.59567629485593065</v>
      </c>
      <c r="D275" s="21">
        <v>8.0387620028351314E-2</v>
      </c>
      <c r="E275" s="22"/>
    </row>
    <row r="276" spans="1:5" ht="34.5" customHeight="1" x14ac:dyDescent="0.25">
      <c r="A276" s="90" t="s">
        <v>25</v>
      </c>
      <c r="B276" s="90"/>
      <c r="C276" s="90"/>
      <c r="D276" s="90"/>
      <c r="E276" s="90"/>
    </row>
    <row r="277" spans="1:5" x14ac:dyDescent="0.25">
      <c r="A277" s="5" t="s">
        <v>26</v>
      </c>
    </row>
    <row r="278" spans="1:5" x14ac:dyDescent="0.25">
      <c r="A278" s="5" t="s">
        <v>85</v>
      </c>
    </row>
    <row r="279" spans="1:5" x14ac:dyDescent="0.25">
      <c r="A279" s="5" t="s">
        <v>253</v>
      </c>
    </row>
    <row r="280" spans="1:5" x14ac:dyDescent="0.25">
      <c r="A280" s="5" t="s">
        <v>609</v>
      </c>
    </row>
    <row r="281" spans="1:5" ht="27" customHeight="1" x14ac:dyDescent="0.25">
      <c r="A281" s="112" t="s">
        <v>30</v>
      </c>
      <c r="B281" s="112"/>
      <c r="C281" s="112"/>
      <c r="D281" s="112"/>
      <c r="E281" s="112"/>
    </row>
    <row r="282" spans="1:5" x14ac:dyDescent="0.25">
      <c r="A282" s="91" t="s">
        <v>31</v>
      </c>
      <c r="B282" s="92"/>
      <c r="C282" s="92"/>
      <c r="D282" s="92"/>
      <c r="E282" s="93"/>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24">
        <v>43524</v>
      </c>
      <c r="C285" s="24">
        <v>45351</v>
      </c>
      <c r="D285" s="25">
        <v>0.20694588017293669</v>
      </c>
      <c r="E285" s="32">
        <v>5</v>
      </c>
    </row>
    <row r="286" spans="1:5" x14ac:dyDescent="0.25">
      <c r="A286" s="31" t="s">
        <v>37</v>
      </c>
      <c r="B286" s="24">
        <v>43496</v>
      </c>
      <c r="C286" s="24">
        <v>45322</v>
      </c>
      <c r="D286" s="25">
        <v>0.20728771396517698</v>
      </c>
      <c r="E286" s="32">
        <v>5</v>
      </c>
    </row>
    <row r="287" spans="1:5" x14ac:dyDescent="0.25">
      <c r="A287" s="23" t="s">
        <v>38</v>
      </c>
      <c r="B287" s="24">
        <v>43465</v>
      </c>
      <c r="C287" s="24">
        <v>45289</v>
      </c>
      <c r="D287" s="25">
        <v>0.20746631994491724</v>
      </c>
      <c r="E287" s="32">
        <v>5</v>
      </c>
    </row>
    <row r="288" spans="1:5" x14ac:dyDescent="0.25">
      <c r="A288" s="23" t="s">
        <v>39</v>
      </c>
      <c r="B288" s="24">
        <v>43434</v>
      </c>
      <c r="C288" s="24">
        <v>45260</v>
      </c>
      <c r="D288" s="25">
        <v>0.20917469537629998</v>
      </c>
      <c r="E288" s="32">
        <v>5</v>
      </c>
    </row>
    <row r="289" spans="1:5" x14ac:dyDescent="0.25">
      <c r="A289" s="23" t="s">
        <v>40</v>
      </c>
      <c r="B289" s="24">
        <v>43404</v>
      </c>
      <c r="C289" s="24">
        <v>45230</v>
      </c>
      <c r="D289" s="25">
        <v>0.20918931473389601</v>
      </c>
      <c r="E289" s="32">
        <v>5</v>
      </c>
    </row>
    <row r="291" spans="1:5" x14ac:dyDescent="0.25">
      <c r="A291" s="102" t="s">
        <v>141</v>
      </c>
      <c r="B291" s="103"/>
      <c r="C291" s="103"/>
      <c r="D291" s="103"/>
      <c r="E291" s="103"/>
    </row>
    <row r="292" spans="1:5" x14ac:dyDescent="0.25">
      <c r="A292" s="1" t="s">
        <v>128</v>
      </c>
      <c r="B292" s="2"/>
      <c r="C292" s="107" t="s">
        <v>3</v>
      </c>
      <c r="D292" s="107" t="s">
        <v>129</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8" t="s">
        <v>7</v>
      </c>
      <c r="B295" s="9" t="s">
        <v>130</v>
      </c>
      <c r="C295" s="10"/>
      <c r="D295" s="11"/>
      <c r="E295" s="11"/>
    </row>
    <row r="296" spans="1:5" x14ac:dyDescent="0.25">
      <c r="A296" s="12"/>
      <c r="B296" s="13" t="s">
        <v>9</v>
      </c>
      <c r="C296" s="14"/>
      <c r="D296" s="15"/>
      <c r="E296" s="15"/>
    </row>
    <row r="297" spans="1:5" x14ac:dyDescent="0.25">
      <c r="A297" s="8" t="s">
        <v>10</v>
      </c>
      <c r="B297" s="16" t="s">
        <v>11</v>
      </c>
      <c r="C297" s="17" t="s">
        <v>628</v>
      </c>
      <c r="D297" s="18" t="s">
        <v>131</v>
      </c>
      <c r="E297" s="17" t="s">
        <v>14</v>
      </c>
    </row>
    <row r="298" spans="1:5" x14ac:dyDescent="0.25">
      <c r="A298" s="19"/>
      <c r="B298" s="20" t="s">
        <v>15</v>
      </c>
      <c r="C298" s="21">
        <v>-0.25674629606152088</v>
      </c>
      <c r="D298" s="21">
        <v>-8.8037594896397953E-2</v>
      </c>
      <c r="E298" s="22"/>
    </row>
    <row r="299" spans="1:5" x14ac:dyDescent="0.25">
      <c r="A299" s="8" t="s">
        <v>16</v>
      </c>
      <c r="B299" s="16" t="s">
        <v>11</v>
      </c>
      <c r="C299" s="17" t="s">
        <v>132</v>
      </c>
      <c r="D299" s="17" t="s">
        <v>133</v>
      </c>
      <c r="E299" s="17" t="s">
        <v>14</v>
      </c>
    </row>
    <row r="300" spans="1:5" x14ac:dyDescent="0.25">
      <c r="A300" s="19"/>
      <c r="B300" s="20" t="s">
        <v>15</v>
      </c>
      <c r="C300" s="21">
        <v>-5.5390874106651999E-2</v>
      </c>
      <c r="D300" s="21">
        <v>-2.73541368948228E-2</v>
      </c>
      <c r="E300" s="22"/>
    </row>
    <row r="301" spans="1:5" x14ac:dyDescent="0.25">
      <c r="A301" s="8" t="s">
        <v>19</v>
      </c>
      <c r="B301" s="16" t="s">
        <v>11</v>
      </c>
      <c r="C301" s="17" t="s">
        <v>432</v>
      </c>
      <c r="D301" s="17" t="s">
        <v>251</v>
      </c>
      <c r="E301" s="17" t="s">
        <v>14</v>
      </c>
    </row>
    <row r="302" spans="1:5" x14ac:dyDescent="0.25">
      <c r="A302" s="19"/>
      <c r="B302" s="20" t="s">
        <v>15</v>
      </c>
      <c r="C302" s="21">
        <v>-1.2576635356317256E-3</v>
      </c>
      <c r="D302" s="21">
        <v>3.7554824874466153E-3</v>
      </c>
      <c r="E302" s="22"/>
    </row>
    <row r="303" spans="1:5" x14ac:dyDescent="0.25">
      <c r="A303" s="8" t="s">
        <v>22</v>
      </c>
      <c r="B303" s="16" t="s">
        <v>11</v>
      </c>
      <c r="C303" s="17" t="s">
        <v>136</v>
      </c>
      <c r="D303" s="17" t="s">
        <v>137</v>
      </c>
      <c r="E303" s="17" t="s">
        <v>14</v>
      </c>
    </row>
    <row r="304" spans="1:5" x14ac:dyDescent="0.25">
      <c r="A304" s="19"/>
      <c r="B304" s="20" t="s">
        <v>15</v>
      </c>
      <c r="C304" s="21">
        <v>6.0768910808723042E-2</v>
      </c>
      <c r="D304" s="21">
        <v>3.2275509174063854E-2</v>
      </c>
      <c r="E304" s="22"/>
    </row>
    <row r="305" spans="1:5" ht="36.75" customHeight="1" x14ac:dyDescent="0.25">
      <c r="A305" s="90" t="s">
        <v>25</v>
      </c>
      <c r="B305" s="90"/>
      <c r="C305" s="90"/>
      <c r="D305" s="90"/>
      <c r="E305" s="90"/>
    </row>
    <row r="306" spans="1:5" x14ac:dyDescent="0.25">
      <c r="A306" s="5" t="s">
        <v>26</v>
      </c>
    </row>
    <row r="307" spans="1:5" x14ac:dyDescent="0.25">
      <c r="A307" s="5" t="s">
        <v>138</v>
      </c>
    </row>
    <row r="308" spans="1:5" x14ac:dyDescent="0.25">
      <c r="A308" s="5" t="s">
        <v>412</v>
      </c>
    </row>
    <row r="309" spans="1:5" x14ac:dyDescent="0.25">
      <c r="A309" s="5" t="s">
        <v>140</v>
      </c>
    </row>
    <row r="310" spans="1:5" x14ac:dyDescent="0.25">
      <c r="A310" s="5" t="s">
        <v>51</v>
      </c>
    </row>
    <row r="311" spans="1:5" x14ac:dyDescent="0.25">
      <c r="A311" s="91" t="s">
        <v>31</v>
      </c>
      <c r="B311" s="92"/>
      <c r="C311" s="92"/>
      <c r="D311" s="92"/>
      <c r="E311" s="93"/>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24">
        <v>43518</v>
      </c>
      <c r="C314" s="24">
        <v>45345</v>
      </c>
      <c r="D314" s="25">
        <v>2.6485642396722978E-2</v>
      </c>
      <c r="E314" s="32">
        <v>2</v>
      </c>
    </row>
    <row r="315" spans="1:5" x14ac:dyDescent="0.25">
      <c r="A315" s="31" t="s">
        <v>37</v>
      </c>
      <c r="B315" s="24">
        <v>43490</v>
      </c>
      <c r="C315" s="24">
        <v>45317</v>
      </c>
      <c r="D315" s="25">
        <v>2.6553591984893987E-2</v>
      </c>
      <c r="E315" s="32">
        <v>2</v>
      </c>
    </row>
    <row r="316" spans="1:5" x14ac:dyDescent="0.25">
      <c r="A316" s="23" t="s">
        <v>38</v>
      </c>
      <c r="B316" s="24">
        <v>43462</v>
      </c>
      <c r="C316" s="24">
        <v>45289</v>
      </c>
      <c r="D316" s="25">
        <v>2.6584981290411855E-2</v>
      </c>
      <c r="E316" s="32">
        <v>2</v>
      </c>
    </row>
    <row r="317" spans="1:5" x14ac:dyDescent="0.25">
      <c r="A317" s="23" t="s">
        <v>39</v>
      </c>
      <c r="B317" s="24">
        <v>43427</v>
      </c>
      <c r="C317" s="24">
        <v>45254</v>
      </c>
      <c r="D317" s="25">
        <v>2.6614158566992702E-2</v>
      </c>
      <c r="E317" s="32">
        <v>2</v>
      </c>
    </row>
    <row r="318" spans="1:5" x14ac:dyDescent="0.25">
      <c r="A318" s="23" t="s">
        <v>40</v>
      </c>
      <c r="B318" s="24">
        <v>43399</v>
      </c>
      <c r="C318" s="24">
        <v>45226</v>
      </c>
      <c r="D318" s="25">
        <v>2.6725805661224393E-2</v>
      </c>
      <c r="E318" s="32">
        <v>2</v>
      </c>
    </row>
    <row r="320" spans="1:5" x14ac:dyDescent="0.25">
      <c r="A320" s="102" t="s">
        <v>151</v>
      </c>
      <c r="B320" s="103"/>
      <c r="C320" s="103"/>
      <c r="D320" s="103"/>
      <c r="E320" s="103"/>
    </row>
    <row r="321" spans="1:5" x14ac:dyDescent="0.25">
      <c r="A321" s="1" t="s">
        <v>74</v>
      </c>
      <c r="B321" s="2"/>
      <c r="C321" s="107" t="s">
        <v>3</v>
      </c>
      <c r="D321" s="107" t="s">
        <v>75</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76</v>
      </c>
      <c r="C324" s="10"/>
      <c r="D324" s="11"/>
      <c r="E324" s="11"/>
    </row>
    <row r="325" spans="1:5" x14ac:dyDescent="0.25">
      <c r="A325" s="12"/>
      <c r="B325" s="13" t="s">
        <v>9</v>
      </c>
      <c r="C325" s="14"/>
      <c r="D325" s="15"/>
      <c r="E325" s="15"/>
    </row>
    <row r="326" spans="1:5" x14ac:dyDescent="0.25">
      <c r="A326" s="8" t="s">
        <v>10</v>
      </c>
      <c r="B326" s="16" t="s">
        <v>11</v>
      </c>
      <c r="C326" s="17" t="s">
        <v>644</v>
      </c>
      <c r="D326" s="18" t="s">
        <v>466</v>
      </c>
      <c r="E326" s="17" t="s">
        <v>14</v>
      </c>
    </row>
    <row r="327" spans="1:5" x14ac:dyDescent="0.25">
      <c r="A327" s="19"/>
      <c r="B327" s="20" t="s">
        <v>15</v>
      </c>
      <c r="C327" s="21">
        <v>-0.54525727161966908</v>
      </c>
      <c r="D327" s="21">
        <v>-0.17808520614828549</v>
      </c>
      <c r="E327" s="22"/>
    </row>
    <row r="328" spans="1:5" x14ac:dyDescent="0.25">
      <c r="A328" s="8" t="s">
        <v>16</v>
      </c>
      <c r="B328" s="16" t="s">
        <v>11</v>
      </c>
      <c r="C328" s="17" t="s">
        <v>144</v>
      </c>
      <c r="D328" s="17" t="s">
        <v>432</v>
      </c>
      <c r="E328" s="17" t="s">
        <v>14</v>
      </c>
    </row>
    <row r="329" spans="1:5" x14ac:dyDescent="0.25">
      <c r="A329" s="19"/>
      <c r="B329" s="20" t="s">
        <v>15</v>
      </c>
      <c r="C329" s="21">
        <v>-0.19285172253831806</v>
      </c>
      <c r="D329" s="21">
        <v>-1.0848454602085944E-4</v>
      </c>
      <c r="E329" s="22"/>
    </row>
    <row r="330" spans="1:5" x14ac:dyDescent="0.25">
      <c r="A330" s="8" t="s">
        <v>19</v>
      </c>
      <c r="B330" s="16" t="s">
        <v>11</v>
      </c>
      <c r="C330" s="17" t="s">
        <v>137</v>
      </c>
      <c r="D330" s="17" t="s">
        <v>629</v>
      </c>
      <c r="E330" s="17" t="s">
        <v>14</v>
      </c>
    </row>
    <row r="331" spans="1:5" x14ac:dyDescent="0.25">
      <c r="A331" s="19"/>
      <c r="B331" s="20" t="s">
        <v>15</v>
      </c>
      <c r="C331" s="21">
        <v>6.564700907677623E-2</v>
      </c>
      <c r="D331" s="21">
        <v>8.9086164002853518E-2</v>
      </c>
      <c r="E331" s="22"/>
    </row>
    <row r="332" spans="1:5" x14ac:dyDescent="0.25">
      <c r="A332" s="8" t="s">
        <v>22</v>
      </c>
      <c r="B332" s="16" t="s">
        <v>11</v>
      </c>
      <c r="C332" s="17" t="s">
        <v>148</v>
      </c>
      <c r="D332" s="17" t="s">
        <v>149</v>
      </c>
      <c r="E332" s="17" t="s">
        <v>14</v>
      </c>
    </row>
    <row r="333" spans="1:5" x14ac:dyDescent="0.25">
      <c r="A333" s="19"/>
      <c r="B333" s="20" t="s">
        <v>15</v>
      </c>
      <c r="C333" s="21">
        <v>0.53675078348145733</v>
      </c>
      <c r="D333" s="21">
        <v>0.14482330262176579</v>
      </c>
      <c r="E333" s="22"/>
    </row>
    <row r="334" spans="1:5" ht="36.75" customHeight="1" x14ac:dyDescent="0.25">
      <c r="A334" s="90" t="s">
        <v>25</v>
      </c>
      <c r="B334" s="90"/>
      <c r="C334" s="90"/>
      <c r="D334" s="90"/>
      <c r="E334" s="90"/>
    </row>
    <row r="335" spans="1:5" x14ac:dyDescent="0.25">
      <c r="A335" s="5" t="s">
        <v>26</v>
      </c>
    </row>
    <row r="336" spans="1:5" x14ac:dyDescent="0.25">
      <c r="A336" s="5" t="s">
        <v>85</v>
      </c>
    </row>
    <row r="337" spans="1:5" x14ac:dyDescent="0.25">
      <c r="A337" s="5" t="s">
        <v>555</v>
      </c>
    </row>
    <row r="338" spans="1:5" x14ac:dyDescent="0.25">
      <c r="A338" s="5" t="s">
        <v>150</v>
      </c>
    </row>
    <row r="339" spans="1:5" ht="28.5" customHeight="1" x14ac:dyDescent="0.25">
      <c r="A339" s="112" t="s">
        <v>30</v>
      </c>
      <c r="B339" s="112"/>
      <c r="C339" s="112"/>
      <c r="D339" s="112"/>
      <c r="E339" s="112"/>
    </row>
    <row r="340" spans="1:5" x14ac:dyDescent="0.25">
      <c r="A340" s="114" t="s">
        <v>31</v>
      </c>
      <c r="B340" s="115"/>
      <c r="C340" s="115"/>
      <c r="D340" s="115"/>
      <c r="E340" s="116"/>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24">
        <v>43910</v>
      </c>
      <c r="C343" s="24">
        <v>45351</v>
      </c>
      <c r="D343" s="25">
        <v>0.16369846057064918</v>
      </c>
      <c r="E343" s="32">
        <v>4</v>
      </c>
    </row>
    <row r="344" spans="1:5" x14ac:dyDescent="0.25">
      <c r="A344" s="31" t="s">
        <v>37</v>
      </c>
      <c r="B344" s="24">
        <v>43910</v>
      </c>
      <c r="C344" s="24">
        <v>45322</v>
      </c>
      <c r="D344" s="25">
        <v>0.16446521288441343</v>
      </c>
      <c r="E344" s="32">
        <v>4</v>
      </c>
    </row>
    <row r="345" spans="1:5" x14ac:dyDescent="0.25">
      <c r="A345" s="23" t="s">
        <v>38</v>
      </c>
      <c r="B345" s="24">
        <v>43910</v>
      </c>
      <c r="C345" s="24">
        <v>45289</v>
      </c>
      <c r="D345" s="25">
        <v>0.16552131843319345</v>
      </c>
      <c r="E345" s="32">
        <v>4</v>
      </c>
    </row>
    <row r="346" spans="1:5" x14ac:dyDescent="0.25">
      <c r="A346" s="23" t="s">
        <v>39</v>
      </c>
      <c r="B346" s="24">
        <v>43910</v>
      </c>
      <c r="C346" s="24">
        <v>45260</v>
      </c>
      <c r="D346" s="25">
        <v>0.1669172662503137</v>
      </c>
      <c r="E346" s="32">
        <v>4</v>
      </c>
    </row>
    <row r="347" spans="1:5" x14ac:dyDescent="0.25">
      <c r="A347" s="23" t="s">
        <v>40</v>
      </c>
      <c r="B347" s="24">
        <v>43910</v>
      </c>
      <c r="C347" s="24">
        <v>45230</v>
      </c>
      <c r="D347" s="25">
        <v>0.16793271196713033</v>
      </c>
      <c r="E347" s="32">
        <v>4</v>
      </c>
    </row>
    <row r="349" spans="1:5" x14ac:dyDescent="0.25">
      <c r="A349" s="102" t="s">
        <v>162</v>
      </c>
      <c r="B349" s="103"/>
      <c r="C349" s="103"/>
      <c r="D349" s="103"/>
      <c r="E349" s="103"/>
    </row>
    <row r="350" spans="1:5" x14ac:dyDescent="0.25">
      <c r="A350" s="1" t="s">
        <v>2</v>
      </c>
      <c r="B350" s="2"/>
      <c r="C350" s="107" t="s">
        <v>3</v>
      </c>
      <c r="D350" s="107" t="s">
        <v>4</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8" t="s">
        <v>7</v>
      </c>
      <c r="B353" s="9" t="s">
        <v>8</v>
      </c>
      <c r="C353" s="10"/>
      <c r="D353" s="11"/>
      <c r="E353" s="11"/>
    </row>
    <row r="354" spans="1:5" x14ac:dyDescent="0.25">
      <c r="A354" s="12"/>
      <c r="B354" s="13" t="s">
        <v>9</v>
      </c>
      <c r="C354" s="14"/>
      <c r="D354" s="15"/>
      <c r="E354" s="15"/>
    </row>
    <row r="355" spans="1:5" x14ac:dyDescent="0.25">
      <c r="A355" s="8" t="s">
        <v>10</v>
      </c>
      <c r="B355" s="16" t="s">
        <v>11</v>
      </c>
      <c r="C355" s="26" t="s">
        <v>552</v>
      </c>
      <c r="D355" s="27" t="s">
        <v>142</v>
      </c>
      <c r="E355" s="26" t="s">
        <v>14</v>
      </c>
    </row>
    <row r="356" spans="1:5" x14ac:dyDescent="0.25">
      <c r="A356" s="19"/>
      <c r="B356" s="20" t="s">
        <v>15</v>
      </c>
      <c r="C356" s="21">
        <v>-0.62679423220723651</v>
      </c>
      <c r="D356" s="21">
        <v>-0.24164910561833475</v>
      </c>
      <c r="E356" s="22"/>
    </row>
    <row r="357" spans="1:5" x14ac:dyDescent="0.25">
      <c r="A357" s="8" t="s">
        <v>16</v>
      </c>
      <c r="B357" s="16" t="s">
        <v>11</v>
      </c>
      <c r="C357" s="26" t="s">
        <v>154</v>
      </c>
      <c r="D357" s="26" t="s">
        <v>155</v>
      </c>
      <c r="E357" s="26" t="s">
        <v>14</v>
      </c>
    </row>
    <row r="358" spans="1:5" x14ac:dyDescent="0.25">
      <c r="A358" s="19"/>
      <c r="B358" s="20" t="s">
        <v>15</v>
      </c>
      <c r="C358" s="21">
        <v>-0.16338537083643567</v>
      </c>
      <c r="D358" s="21">
        <v>-5.4926864259024044E-2</v>
      </c>
      <c r="E358" s="22"/>
    </row>
    <row r="359" spans="1:5" x14ac:dyDescent="0.25">
      <c r="A359" s="8" t="s">
        <v>19</v>
      </c>
      <c r="B359" s="16" t="s">
        <v>11</v>
      </c>
      <c r="C359" s="26" t="s">
        <v>507</v>
      </c>
      <c r="D359" s="26" t="s">
        <v>157</v>
      </c>
      <c r="E359" s="26" t="s">
        <v>14</v>
      </c>
    </row>
    <row r="360" spans="1:5" x14ac:dyDescent="0.25">
      <c r="A360" s="19"/>
      <c r="B360" s="20" t="s">
        <v>15</v>
      </c>
      <c r="C360" s="21">
        <v>-3.1537224359465266E-2</v>
      </c>
      <c r="D360" s="21">
        <v>9.3495632152515995E-3</v>
      </c>
      <c r="E360" s="22"/>
    </row>
    <row r="361" spans="1:5" x14ac:dyDescent="0.25">
      <c r="A361" s="8" t="s">
        <v>22</v>
      </c>
      <c r="B361" s="16" t="s">
        <v>11</v>
      </c>
      <c r="C361" s="26" t="s">
        <v>158</v>
      </c>
      <c r="D361" s="26" t="s">
        <v>362</v>
      </c>
      <c r="E361" s="26" t="s">
        <v>14</v>
      </c>
    </row>
    <row r="362" spans="1:5" x14ac:dyDescent="0.25">
      <c r="A362" s="19"/>
      <c r="B362" s="20" t="s">
        <v>15</v>
      </c>
      <c r="C362" s="21">
        <v>0.22688072543591775</v>
      </c>
      <c r="D362" s="21">
        <v>4.9716160016590738E-2</v>
      </c>
      <c r="E362" s="22"/>
    </row>
    <row r="363" spans="1:5" ht="36.75" customHeight="1" x14ac:dyDescent="0.25">
      <c r="A363" s="90" t="s">
        <v>25</v>
      </c>
      <c r="B363" s="90"/>
      <c r="C363" s="90"/>
      <c r="D363" s="90"/>
      <c r="E363" s="90"/>
    </row>
    <row r="364" spans="1:5" x14ac:dyDescent="0.25">
      <c r="A364" s="5" t="s">
        <v>26</v>
      </c>
    </row>
    <row r="365" spans="1:5" x14ac:dyDescent="0.25">
      <c r="A365" s="5" t="s">
        <v>49</v>
      </c>
    </row>
    <row r="366" spans="1:5" x14ac:dyDescent="0.25">
      <c r="A366" s="5" t="s">
        <v>178</v>
      </c>
    </row>
    <row r="367" spans="1:5" x14ac:dyDescent="0.25">
      <c r="A367" s="5" t="s">
        <v>333</v>
      </c>
    </row>
    <row r="368" spans="1:5" ht="24.75" customHeight="1" x14ac:dyDescent="0.25">
      <c r="A368" s="112" t="s">
        <v>30</v>
      </c>
      <c r="B368" s="112"/>
      <c r="C368" s="112"/>
      <c r="D368" s="112"/>
      <c r="E368" s="112"/>
    </row>
    <row r="369" spans="1:5" x14ac:dyDescent="0.25">
      <c r="A369" s="91" t="s">
        <v>31</v>
      </c>
      <c r="B369" s="92"/>
      <c r="C369" s="92"/>
      <c r="D369" s="92"/>
      <c r="E369" s="93"/>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24">
        <v>43518</v>
      </c>
      <c r="C372" s="24">
        <v>45345</v>
      </c>
      <c r="D372" s="25">
        <v>8.2361069357198197E-2</v>
      </c>
      <c r="E372" s="32">
        <v>3</v>
      </c>
    </row>
    <row r="373" spans="1:5" x14ac:dyDescent="0.25">
      <c r="A373" s="31" t="s">
        <v>37</v>
      </c>
      <c r="B373" s="24">
        <v>43490</v>
      </c>
      <c r="C373" s="24">
        <v>45317</v>
      </c>
      <c r="D373" s="25">
        <v>8.2375455496842831E-2</v>
      </c>
      <c r="E373" s="32">
        <v>3</v>
      </c>
    </row>
    <row r="374" spans="1:5" x14ac:dyDescent="0.25">
      <c r="A374" s="39" t="s">
        <v>38</v>
      </c>
      <c r="B374" s="24">
        <v>43462</v>
      </c>
      <c r="C374" s="24">
        <v>45289</v>
      </c>
      <c r="D374" s="25">
        <v>8.2256543124467549E-2</v>
      </c>
      <c r="E374" s="32">
        <v>3</v>
      </c>
    </row>
    <row r="375" spans="1:5" x14ac:dyDescent="0.25">
      <c r="A375" s="39" t="s">
        <v>39</v>
      </c>
      <c r="B375" s="24">
        <v>43427</v>
      </c>
      <c r="C375" s="24">
        <v>45254</v>
      </c>
      <c r="D375" s="25">
        <v>8.2477732219480279E-2</v>
      </c>
      <c r="E375" s="32">
        <v>3</v>
      </c>
    </row>
    <row r="376" spans="1:5" x14ac:dyDescent="0.25">
      <c r="A376" s="39" t="s">
        <v>40</v>
      </c>
      <c r="B376" s="24">
        <v>43399</v>
      </c>
      <c r="C376" s="24">
        <v>45226</v>
      </c>
      <c r="D376" s="25">
        <v>8.2701123436197052E-2</v>
      </c>
      <c r="E376" s="32">
        <v>3</v>
      </c>
    </row>
    <row r="378" spans="1:5" x14ac:dyDescent="0.25">
      <c r="A378" s="102" t="s">
        <v>171</v>
      </c>
      <c r="B378" s="103"/>
      <c r="C378" s="103"/>
      <c r="D378" s="103"/>
      <c r="E378" s="103"/>
    </row>
    <row r="379" spans="1:5" x14ac:dyDescent="0.25">
      <c r="A379" s="1" t="s">
        <v>2</v>
      </c>
      <c r="B379" s="2"/>
      <c r="C379" s="107" t="s">
        <v>3</v>
      </c>
      <c r="D379" s="107" t="s">
        <v>4</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8</v>
      </c>
      <c r="C382" s="10"/>
      <c r="D382" s="11"/>
      <c r="E382" s="11"/>
    </row>
    <row r="383" spans="1:5" x14ac:dyDescent="0.25">
      <c r="A383" s="12"/>
      <c r="B383" s="13" t="s">
        <v>9</v>
      </c>
      <c r="C383" s="14"/>
      <c r="D383" s="15"/>
      <c r="E383" s="15"/>
    </row>
    <row r="384" spans="1:5" x14ac:dyDescent="0.25">
      <c r="A384" s="8" t="s">
        <v>10</v>
      </c>
      <c r="B384" s="16" t="s">
        <v>11</v>
      </c>
      <c r="C384" s="17" t="s">
        <v>612</v>
      </c>
      <c r="D384" s="18" t="s">
        <v>584</v>
      </c>
      <c r="E384" s="17" t="s">
        <v>14</v>
      </c>
    </row>
    <row r="385" spans="1:5" x14ac:dyDescent="0.25">
      <c r="A385" s="19"/>
      <c r="B385" s="20" t="s">
        <v>15</v>
      </c>
      <c r="C385" s="21">
        <v>-0.76435231876474952</v>
      </c>
      <c r="D385" s="21">
        <v>-0.35441219510987365</v>
      </c>
      <c r="E385" s="22"/>
    </row>
    <row r="386" spans="1:5" x14ac:dyDescent="0.25">
      <c r="A386" s="8" t="s">
        <v>16</v>
      </c>
      <c r="B386" s="16" t="s">
        <v>11</v>
      </c>
      <c r="C386" s="17" t="s">
        <v>165</v>
      </c>
      <c r="D386" s="17" t="s">
        <v>166</v>
      </c>
      <c r="E386" s="17" t="s">
        <v>14</v>
      </c>
    </row>
    <row r="387" spans="1:5" x14ac:dyDescent="0.25">
      <c r="A387" s="19"/>
      <c r="B387" s="20" t="s">
        <v>15</v>
      </c>
      <c r="C387" s="21">
        <v>-0.25788074385122972</v>
      </c>
      <c r="D387" s="21">
        <v>-0.1037057625357376</v>
      </c>
      <c r="E387" s="22"/>
    </row>
    <row r="388" spans="1:5" x14ac:dyDescent="0.25">
      <c r="A388" s="8" t="s">
        <v>19</v>
      </c>
      <c r="B388" s="16" t="s">
        <v>11</v>
      </c>
      <c r="C388" s="17" t="s">
        <v>352</v>
      </c>
      <c r="D388" s="17" t="s">
        <v>502</v>
      </c>
      <c r="E388" s="17" t="s">
        <v>14</v>
      </c>
    </row>
    <row r="389" spans="1:5" x14ac:dyDescent="0.25">
      <c r="A389" s="19"/>
      <c r="B389" s="20" t="s">
        <v>15</v>
      </c>
      <c r="C389" s="21">
        <v>2.8613896613776113E-3</v>
      </c>
      <c r="D389" s="21">
        <v>3.0288505529081577E-2</v>
      </c>
      <c r="E389" s="22"/>
    </row>
    <row r="390" spans="1:5" x14ac:dyDescent="0.25">
      <c r="A390" s="8" t="s">
        <v>22</v>
      </c>
      <c r="B390" s="16" t="s">
        <v>11</v>
      </c>
      <c r="C390" s="17" t="s">
        <v>169</v>
      </c>
      <c r="D390" s="17" t="s">
        <v>365</v>
      </c>
      <c r="E390" s="17" t="s">
        <v>14</v>
      </c>
    </row>
    <row r="391" spans="1:5" x14ac:dyDescent="0.25">
      <c r="A391" s="19"/>
      <c r="B391" s="20" t="s">
        <v>15</v>
      </c>
      <c r="C391" s="21">
        <v>0.46172516556291399</v>
      </c>
      <c r="D391" s="21">
        <v>0.14466023392912475</v>
      </c>
      <c r="E391" s="22"/>
    </row>
    <row r="392" spans="1:5" ht="38.25" customHeight="1" x14ac:dyDescent="0.25">
      <c r="A392" s="90" t="s">
        <v>25</v>
      </c>
      <c r="B392" s="90"/>
      <c r="C392" s="90"/>
      <c r="D392" s="90"/>
      <c r="E392" s="90"/>
    </row>
    <row r="393" spans="1:5" x14ac:dyDescent="0.25">
      <c r="A393" s="5" t="s">
        <v>26</v>
      </c>
    </row>
    <row r="394" spans="1:5" x14ac:dyDescent="0.25">
      <c r="A394" s="5" t="s">
        <v>49</v>
      </c>
    </row>
    <row r="395" spans="1:5" x14ac:dyDescent="0.25">
      <c r="A395" s="5" t="s">
        <v>50</v>
      </c>
    </row>
    <row r="396" spans="1:5" x14ac:dyDescent="0.25">
      <c r="A396" s="5" t="s">
        <v>333</v>
      </c>
    </row>
    <row r="397" spans="1:5" x14ac:dyDescent="0.25">
      <c r="A397" s="5" t="s">
        <v>51</v>
      </c>
    </row>
    <row r="398" spans="1:5" x14ac:dyDescent="0.25">
      <c r="A398" s="91" t="s">
        <v>31</v>
      </c>
      <c r="B398" s="92"/>
      <c r="C398" s="92"/>
      <c r="D398" s="92"/>
      <c r="E398" s="93"/>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24">
        <v>43522</v>
      </c>
      <c r="C401" s="24">
        <v>45349</v>
      </c>
      <c r="D401" s="25">
        <v>0.14924034009704992</v>
      </c>
      <c r="E401" s="32">
        <v>4</v>
      </c>
    </row>
    <row r="402" spans="1:5" x14ac:dyDescent="0.25">
      <c r="A402" s="31" t="s">
        <v>37</v>
      </c>
      <c r="B402" s="24">
        <v>43494</v>
      </c>
      <c r="C402" s="24">
        <v>45321</v>
      </c>
      <c r="D402" s="25">
        <v>0.14986345084712191</v>
      </c>
      <c r="E402" s="32">
        <v>4</v>
      </c>
    </row>
    <row r="403" spans="1:5" x14ac:dyDescent="0.25">
      <c r="A403" s="23" t="s">
        <v>38</v>
      </c>
      <c r="B403" s="24">
        <v>43461</v>
      </c>
      <c r="C403" s="24">
        <v>45287</v>
      </c>
      <c r="D403" s="25">
        <v>0.15028085676406622</v>
      </c>
      <c r="E403" s="32">
        <v>4</v>
      </c>
    </row>
    <row r="404" spans="1:5" x14ac:dyDescent="0.25">
      <c r="A404" s="23" t="s">
        <v>39</v>
      </c>
      <c r="B404" s="24">
        <v>43431</v>
      </c>
      <c r="C404" s="24">
        <v>45258</v>
      </c>
      <c r="D404" s="25">
        <v>0.151125586108834</v>
      </c>
      <c r="E404" s="32">
        <v>4</v>
      </c>
    </row>
    <row r="405" spans="1:5" x14ac:dyDescent="0.25">
      <c r="A405" s="23" t="s">
        <v>40</v>
      </c>
      <c r="B405" s="24">
        <v>43403</v>
      </c>
      <c r="C405" s="24">
        <v>45230</v>
      </c>
      <c r="D405" s="25">
        <v>0.15209363763639086</v>
      </c>
      <c r="E405" s="32">
        <v>4</v>
      </c>
    </row>
    <row r="407" spans="1:5" x14ac:dyDescent="0.25">
      <c r="A407" s="102" t="s">
        <v>180</v>
      </c>
      <c r="B407" s="103"/>
      <c r="C407" s="103"/>
      <c r="D407" s="103"/>
      <c r="E407" s="103"/>
    </row>
    <row r="408" spans="1:5" x14ac:dyDescent="0.25">
      <c r="A408" s="1" t="s">
        <v>2</v>
      </c>
      <c r="B408" s="2"/>
      <c r="C408" s="107" t="s">
        <v>3</v>
      </c>
      <c r="D408" s="107" t="s">
        <v>4</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8</v>
      </c>
      <c r="C411" s="10"/>
      <c r="D411" s="11"/>
      <c r="E411" s="11"/>
    </row>
    <row r="412" spans="1:5" x14ac:dyDescent="0.25">
      <c r="A412" s="12"/>
      <c r="B412" s="13" t="s">
        <v>9</v>
      </c>
      <c r="C412" s="14"/>
      <c r="D412" s="15"/>
      <c r="E412" s="15"/>
    </row>
    <row r="413" spans="1:5" x14ac:dyDescent="0.25">
      <c r="A413" s="8" t="s">
        <v>10</v>
      </c>
      <c r="B413" s="16" t="s">
        <v>11</v>
      </c>
      <c r="C413" s="17" t="s">
        <v>645</v>
      </c>
      <c r="D413" s="18" t="s">
        <v>418</v>
      </c>
      <c r="E413" s="17" t="s">
        <v>14</v>
      </c>
    </row>
    <row r="414" spans="1:5" x14ac:dyDescent="0.25">
      <c r="A414" s="19"/>
      <c r="B414" s="20" t="s">
        <v>15</v>
      </c>
      <c r="C414" s="21">
        <v>-0.74681814782943978</v>
      </c>
      <c r="D414" s="21">
        <v>-0.33775520164661699</v>
      </c>
      <c r="E414" s="22"/>
    </row>
    <row r="415" spans="1:5" x14ac:dyDescent="0.25">
      <c r="A415" s="8" t="s">
        <v>16</v>
      </c>
      <c r="B415" s="16" t="s">
        <v>11</v>
      </c>
      <c r="C415" s="17" t="s">
        <v>80</v>
      </c>
      <c r="D415" s="17" t="s">
        <v>67</v>
      </c>
      <c r="E415" s="17" t="s">
        <v>14</v>
      </c>
    </row>
    <row r="416" spans="1:5" x14ac:dyDescent="0.25">
      <c r="A416" s="19"/>
      <c r="B416" s="20" t="s">
        <v>15</v>
      </c>
      <c r="C416" s="21">
        <v>-0.245335006663705</v>
      </c>
      <c r="D416" s="21">
        <v>-9.3654023087861415E-2</v>
      </c>
      <c r="E416" s="22"/>
    </row>
    <row r="417" spans="1:5" x14ac:dyDescent="0.25">
      <c r="A417" s="8" t="s">
        <v>19</v>
      </c>
      <c r="B417" s="16" t="s">
        <v>11</v>
      </c>
      <c r="C417" s="17" t="s">
        <v>243</v>
      </c>
      <c r="D417" s="17" t="s">
        <v>646</v>
      </c>
      <c r="E417" s="17" t="s">
        <v>14</v>
      </c>
    </row>
    <row r="418" spans="1:5" x14ac:dyDescent="0.25">
      <c r="A418" s="19"/>
      <c r="B418" s="20" t="s">
        <v>15</v>
      </c>
      <c r="C418" s="21">
        <v>8.6126128449832695E-3</v>
      </c>
      <c r="D418" s="21">
        <v>3.4736062143457813E-2</v>
      </c>
      <c r="E418" s="22"/>
    </row>
    <row r="419" spans="1:5" x14ac:dyDescent="0.25">
      <c r="A419" s="8" t="s">
        <v>22</v>
      </c>
      <c r="B419" s="16" t="s">
        <v>11</v>
      </c>
      <c r="C419" s="17" t="s">
        <v>176</v>
      </c>
      <c r="D419" s="17" t="s">
        <v>111</v>
      </c>
      <c r="E419" s="17" t="s">
        <v>14</v>
      </c>
    </row>
    <row r="420" spans="1:5" x14ac:dyDescent="0.25">
      <c r="A420" s="19"/>
      <c r="B420" s="20" t="s">
        <v>15</v>
      </c>
      <c r="C420" s="21">
        <v>0.44704777872965362</v>
      </c>
      <c r="D420" s="21">
        <v>0.14538954911026725</v>
      </c>
      <c r="E420" s="22"/>
    </row>
    <row r="421" spans="1:5" ht="35.25" customHeight="1" x14ac:dyDescent="0.25">
      <c r="A421" s="90" t="s">
        <v>25</v>
      </c>
      <c r="B421" s="90"/>
      <c r="C421" s="90"/>
      <c r="D421" s="90"/>
      <c r="E421" s="90"/>
    </row>
    <row r="422" spans="1:5" x14ac:dyDescent="0.25">
      <c r="A422" s="5" t="s">
        <v>26</v>
      </c>
    </row>
    <row r="423" spans="1:5" x14ac:dyDescent="0.25">
      <c r="A423" s="5" t="s">
        <v>49</v>
      </c>
    </row>
    <row r="424" spans="1:5" x14ac:dyDescent="0.25">
      <c r="A424" s="5" t="s">
        <v>647</v>
      </c>
    </row>
    <row r="425" spans="1:5" x14ac:dyDescent="0.25">
      <c r="A425" s="5" t="s">
        <v>333</v>
      </c>
    </row>
    <row r="426" spans="1:5" x14ac:dyDescent="0.25">
      <c r="A426" s="5" t="s">
        <v>51</v>
      </c>
    </row>
    <row r="427" spans="1:5" x14ac:dyDescent="0.25">
      <c r="A427" s="91" t="s">
        <v>31</v>
      </c>
      <c r="B427" s="92"/>
      <c r="C427" s="92"/>
      <c r="D427" s="92"/>
      <c r="E427" s="93"/>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24">
        <v>43522</v>
      </c>
      <c r="C430" s="24">
        <v>45349</v>
      </c>
      <c r="D430" s="25">
        <v>0.14212957759739112</v>
      </c>
      <c r="E430" s="32">
        <v>4</v>
      </c>
    </row>
    <row r="431" spans="1:5" x14ac:dyDescent="0.25">
      <c r="A431" s="31" t="s">
        <v>37</v>
      </c>
      <c r="B431" s="24">
        <v>43494</v>
      </c>
      <c r="C431" s="24">
        <v>45321</v>
      </c>
      <c r="D431" s="25">
        <v>0.1427070289817948</v>
      </c>
      <c r="E431" s="32">
        <v>4</v>
      </c>
    </row>
    <row r="432" spans="1:5" x14ac:dyDescent="0.25">
      <c r="A432" s="23" t="s">
        <v>38</v>
      </c>
      <c r="B432" s="24">
        <v>43461</v>
      </c>
      <c r="C432" s="24">
        <v>45287</v>
      </c>
      <c r="D432" s="25">
        <v>0.14310769672173129</v>
      </c>
      <c r="E432" s="32">
        <v>4</v>
      </c>
    </row>
    <row r="433" spans="1:5" x14ac:dyDescent="0.25">
      <c r="A433" s="23" t="s">
        <v>39</v>
      </c>
      <c r="B433" s="24">
        <v>43431</v>
      </c>
      <c r="C433" s="24">
        <v>45258</v>
      </c>
      <c r="D433" s="25">
        <v>0.14396893059821056</v>
      </c>
      <c r="E433" s="32">
        <v>4</v>
      </c>
    </row>
    <row r="434" spans="1:5" x14ac:dyDescent="0.25">
      <c r="A434" s="23" t="s">
        <v>40</v>
      </c>
      <c r="B434" s="24">
        <v>43403</v>
      </c>
      <c r="C434" s="24">
        <v>45230</v>
      </c>
      <c r="D434" s="25">
        <v>0.14474001781979773</v>
      </c>
      <c r="E434" s="32">
        <v>4</v>
      </c>
    </row>
    <row r="436" spans="1:5" x14ac:dyDescent="0.25">
      <c r="A436" s="102" t="s">
        <v>189</v>
      </c>
      <c r="B436" s="103"/>
      <c r="C436" s="103"/>
      <c r="D436" s="103"/>
      <c r="E436" s="103"/>
    </row>
    <row r="437" spans="1:5" x14ac:dyDescent="0.25">
      <c r="A437" s="1" t="s">
        <v>128</v>
      </c>
      <c r="B437" s="2"/>
      <c r="C437" s="107" t="s">
        <v>3</v>
      </c>
      <c r="D437" s="107" t="s">
        <v>129</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8" t="s">
        <v>7</v>
      </c>
      <c r="B440" s="9" t="s">
        <v>130</v>
      </c>
      <c r="C440" s="10"/>
      <c r="D440" s="11"/>
      <c r="E440" s="11"/>
    </row>
    <row r="441" spans="1:5" x14ac:dyDescent="0.25">
      <c r="A441" s="12"/>
      <c r="B441" s="13" t="s">
        <v>9</v>
      </c>
      <c r="C441" s="14"/>
      <c r="D441" s="15"/>
      <c r="E441" s="15"/>
    </row>
    <row r="442" spans="1:5" x14ac:dyDescent="0.25">
      <c r="A442" s="8" t="s">
        <v>10</v>
      </c>
      <c r="B442" s="16" t="s">
        <v>11</v>
      </c>
      <c r="C442" s="17" t="s">
        <v>614</v>
      </c>
      <c r="D442" s="18" t="s">
        <v>615</v>
      </c>
      <c r="E442" s="17" t="s">
        <v>14</v>
      </c>
    </row>
    <row r="443" spans="1:5" x14ac:dyDescent="0.25">
      <c r="A443" s="19"/>
      <c r="B443" s="20" t="s">
        <v>15</v>
      </c>
      <c r="C443" s="21">
        <v>-0.51192908638281043</v>
      </c>
      <c r="D443" s="21">
        <v>-0.24218795083069589</v>
      </c>
      <c r="E443" s="22"/>
    </row>
    <row r="444" spans="1:5" x14ac:dyDescent="0.25">
      <c r="A444" s="8" t="s">
        <v>16</v>
      </c>
      <c r="B444" s="16" t="s">
        <v>11</v>
      </c>
      <c r="C444" s="17" t="s">
        <v>145</v>
      </c>
      <c r="D444" s="17" t="s">
        <v>183</v>
      </c>
      <c r="E444" s="17" t="s">
        <v>14</v>
      </c>
    </row>
    <row r="445" spans="1:5" x14ac:dyDescent="0.25">
      <c r="A445" s="19"/>
      <c r="B445" s="20" t="s">
        <v>15</v>
      </c>
      <c r="C445" s="21">
        <v>-0.18910846568725681</v>
      </c>
      <c r="D445" s="21">
        <v>-0.12340681636825479</v>
      </c>
      <c r="E445" s="22"/>
    </row>
    <row r="446" spans="1:5" x14ac:dyDescent="0.25">
      <c r="A446" s="8" t="s">
        <v>19</v>
      </c>
      <c r="B446" s="16" t="s">
        <v>11</v>
      </c>
      <c r="C446" s="17" t="s">
        <v>467</v>
      </c>
      <c r="D446" s="17" t="s">
        <v>280</v>
      </c>
      <c r="E446" s="17" t="s">
        <v>14</v>
      </c>
    </row>
    <row r="447" spans="1:5" x14ac:dyDescent="0.25">
      <c r="A447" s="19"/>
      <c r="B447" s="20" t="s">
        <v>15</v>
      </c>
      <c r="C447" s="21">
        <v>-6.9963279913071941E-2</v>
      </c>
      <c r="D447" s="21">
        <v>-2.0762854060519365E-2</v>
      </c>
      <c r="E447" s="22"/>
    </row>
    <row r="448" spans="1:5" x14ac:dyDescent="0.25">
      <c r="A448" s="8" t="s">
        <v>22</v>
      </c>
      <c r="B448" s="16" t="s">
        <v>11</v>
      </c>
      <c r="C448" s="17" t="s">
        <v>186</v>
      </c>
      <c r="D448" s="17" t="s">
        <v>187</v>
      </c>
      <c r="E448" s="17" t="s">
        <v>14</v>
      </c>
    </row>
    <row r="449" spans="1:5" x14ac:dyDescent="0.25">
      <c r="A449" s="19"/>
      <c r="B449" s="20" t="s">
        <v>15</v>
      </c>
      <c r="C449" s="21">
        <v>0.13534558449906609</v>
      </c>
      <c r="D449" s="21">
        <v>7.8925779700995236E-2</v>
      </c>
      <c r="E449" s="22"/>
    </row>
    <row r="450" spans="1:5" ht="39" customHeight="1" x14ac:dyDescent="0.25">
      <c r="A450" s="90" t="s">
        <v>25</v>
      </c>
      <c r="B450" s="90"/>
      <c r="C450" s="90"/>
      <c r="D450" s="90"/>
      <c r="E450" s="90"/>
    </row>
    <row r="451" spans="1:5" x14ac:dyDescent="0.25">
      <c r="A451" s="5" t="s">
        <v>26</v>
      </c>
    </row>
    <row r="452" spans="1:5" x14ac:dyDescent="0.25">
      <c r="A452" s="5" t="s">
        <v>138</v>
      </c>
    </row>
    <row r="453" spans="1:5" x14ac:dyDescent="0.25">
      <c r="A453" s="5" t="s">
        <v>631</v>
      </c>
    </row>
    <row r="454" spans="1:5" x14ac:dyDescent="0.25">
      <c r="A454" s="5" t="s">
        <v>140</v>
      </c>
    </row>
    <row r="455" spans="1:5" x14ac:dyDescent="0.25">
      <c r="A455" s="5" t="s">
        <v>51</v>
      </c>
    </row>
    <row r="456" spans="1:5" x14ac:dyDescent="0.25">
      <c r="A456" s="91" t="s">
        <v>31</v>
      </c>
      <c r="B456" s="92"/>
      <c r="C456" s="92"/>
      <c r="D456" s="92"/>
      <c r="E456" s="93"/>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24">
        <v>43522</v>
      </c>
      <c r="C459" s="24">
        <v>45342</v>
      </c>
      <c r="D459" s="25">
        <v>7.9663125391700118E-2</v>
      </c>
      <c r="E459" s="32">
        <v>3</v>
      </c>
    </row>
    <row r="460" spans="1:5" x14ac:dyDescent="0.25">
      <c r="A460" s="31" t="s">
        <v>37</v>
      </c>
      <c r="B460" s="24">
        <v>43494</v>
      </c>
      <c r="C460" s="24">
        <v>45314</v>
      </c>
      <c r="D460" s="25">
        <v>7.9808552371320882E-2</v>
      </c>
      <c r="E460" s="32">
        <v>3</v>
      </c>
    </row>
    <row r="461" spans="1:5" x14ac:dyDescent="0.25">
      <c r="A461" s="23" t="s">
        <v>38</v>
      </c>
      <c r="B461" s="24">
        <v>43467</v>
      </c>
      <c r="C461" s="24">
        <v>45287</v>
      </c>
      <c r="D461" s="25">
        <v>8.0025806902911029E-2</v>
      </c>
      <c r="E461" s="32">
        <v>3</v>
      </c>
    </row>
    <row r="462" spans="1:5" x14ac:dyDescent="0.25">
      <c r="A462" s="23" t="s">
        <v>39</v>
      </c>
      <c r="B462" s="24">
        <v>43438</v>
      </c>
      <c r="C462" s="24">
        <v>45258</v>
      </c>
      <c r="D462" s="25">
        <v>8.0676744009043164E-2</v>
      </c>
      <c r="E462" s="32">
        <v>3</v>
      </c>
    </row>
    <row r="463" spans="1:5" x14ac:dyDescent="0.25">
      <c r="A463" s="23" t="s">
        <v>40</v>
      </c>
      <c r="B463" s="24">
        <v>43410</v>
      </c>
      <c r="C463" s="24">
        <v>45230</v>
      </c>
      <c r="D463" s="25">
        <v>8.1176658773550223E-2</v>
      </c>
      <c r="E463" s="32">
        <v>3</v>
      </c>
    </row>
    <row r="465" spans="1:5" x14ac:dyDescent="0.25">
      <c r="A465" s="102" t="s">
        <v>200</v>
      </c>
      <c r="B465" s="103"/>
      <c r="C465" s="103"/>
      <c r="D465" s="103"/>
      <c r="E465" s="103"/>
    </row>
    <row r="466" spans="1:5" x14ac:dyDescent="0.25">
      <c r="A466" s="1" t="s">
        <v>74</v>
      </c>
      <c r="B466" s="2"/>
      <c r="C466" s="107" t="s">
        <v>3</v>
      </c>
      <c r="D466" s="107" t="s">
        <v>75</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76</v>
      </c>
      <c r="C469" s="10"/>
      <c r="D469" s="11"/>
      <c r="E469" s="11"/>
    </row>
    <row r="470" spans="1:5" x14ac:dyDescent="0.25">
      <c r="A470" s="12"/>
      <c r="B470" s="13" t="s">
        <v>9</v>
      </c>
      <c r="C470" s="14"/>
      <c r="D470" s="15"/>
      <c r="E470" s="15"/>
    </row>
    <row r="471" spans="1:5" x14ac:dyDescent="0.25">
      <c r="A471" s="8" t="s">
        <v>10</v>
      </c>
      <c r="B471" s="16" t="s">
        <v>11</v>
      </c>
      <c r="C471" s="17" t="s">
        <v>616</v>
      </c>
      <c r="D471" s="18" t="s">
        <v>617</v>
      </c>
      <c r="E471" s="17" t="s">
        <v>14</v>
      </c>
    </row>
    <row r="472" spans="1:5" x14ac:dyDescent="0.25">
      <c r="A472" s="19"/>
      <c r="B472" s="20" t="s">
        <v>15</v>
      </c>
      <c r="C472" s="21">
        <v>-0.67221170556774124</v>
      </c>
      <c r="D472" s="21">
        <v>-0.21611626733289324</v>
      </c>
      <c r="E472" s="22"/>
    </row>
    <row r="473" spans="1:5" x14ac:dyDescent="0.25">
      <c r="A473" s="8" t="s">
        <v>16</v>
      </c>
      <c r="B473" s="16" t="s">
        <v>11</v>
      </c>
      <c r="C473" s="17" t="s">
        <v>192</v>
      </c>
      <c r="D473" s="17" t="s">
        <v>193</v>
      </c>
      <c r="E473" s="17" t="s">
        <v>14</v>
      </c>
    </row>
    <row r="474" spans="1:5" x14ac:dyDescent="0.25">
      <c r="A474" s="19"/>
      <c r="B474" s="20" t="s">
        <v>15</v>
      </c>
      <c r="C474" s="21">
        <v>-0.2302506228329777</v>
      </c>
      <c r="D474" s="21">
        <v>-4.5361930729109767E-2</v>
      </c>
      <c r="E474" s="22"/>
    </row>
    <row r="475" spans="1:5" x14ac:dyDescent="0.25">
      <c r="A475" s="8" t="s">
        <v>19</v>
      </c>
      <c r="B475" s="16" t="s">
        <v>11</v>
      </c>
      <c r="C475" s="17" t="s">
        <v>470</v>
      </c>
      <c r="D475" s="17" t="s">
        <v>590</v>
      </c>
      <c r="E475" s="17" t="s">
        <v>14</v>
      </c>
    </row>
    <row r="476" spans="1:5" x14ac:dyDescent="0.25">
      <c r="A476" s="19"/>
      <c r="B476" s="20" t="s">
        <v>15</v>
      </c>
      <c r="C476" s="21">
        <v>-7.473868510790127E-2</v>
      </c>
      <c r="D476" s="21">
        <v>-9.0109814029197821E-3</v>
      </c>
      <c r="E476" s="22"/>
    </row>
    <row r="477" spans="1:5" x14ac:dyDescent="0.25">
      <c r="A477" s="8" t="s">
        <v>22</v>
      </c>
      <c r="B477" s="16" t="s">
        <v>11</v>
      </c>
      <c r="C477" s="17" t="s">
        <v>196</v>
      </c>
      <c r="D477" s="17" t="s">
        <v>241</v>
      </c>
      <c r="E477" s="17" t="s">
        <v>14</v>
      </c>
    </row>
    <row r="478" spans="1:5" x14ac:dyDescent="0.25">
      <c r="A478" s="19"/>
      <c r="B478" s="20" t="s">
        <v>15</v>
      </c>
      <c r="C478" s="21">
        <v>0.13851284703993083</v>
      </c>
      <c r="D478" s="21">
        <v>2.550628945097122E-2</v>
      </c>
      <c r="E478" s="22"/>
    </row>
    <row r="479" spans="1:5" ht="36" customHeight="1" x14ac:dyDescent="0.25">
      <c r="A479" s="90" t="s">
        <v>25</v>
      </c>
      <c r="B479" s="90"/>
      <c r="C479" s="90"/>
      <c r="D479" s="90"/>
      <c r="E479" s="90"/>
    </row>
    <row r="480" spans="1:5" x14ac:dyDescent="0.25">
      <c r="A480" s="5" t="s">
        <v>26</v>
      </c>
    </row>
    <row r="481" spans="1:5" x14ac:dyDescent="0.25">
      <c r="A481" s="5" t="s">
        <v>198</v>
      </c>
    </row>
    <row r="482" spans="1:5" x14ac:dyDescent="0.25">
      <c r="A482" s="5" t="s">
        <v>513</v>
      </c>
    </row>
    <row r="483" spans="1:5" x14ac:dyDescent="0.25">
      <c r="A483" s="5" t="s">
        <v>563</v>
      </c>
    </row>
    <row r="484" spans="1:5" ht="24.75" customHeight="1" x14ac:dyDescent="0.25">
      <c r="A484" s="112" t="s">
        <v>30</v>
      </c>
      <c r="B484" s="112"/>
      <c r="C484" s="112"/>
      <c r="D484" s="112"/>
      <c r="E484" s="112"/>
    </row>
    <row r="485" spans="1:5" x14ac:dyDescent="0.25">
      <c r="A485" s="91" t="s">
        <v>31</v>
      </c>
      <c r="B485" s="92"/>
      <c r="C485" s="92"/>
      <c r="D485" s="92"/>
      <c r="E485" s="93"/>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24">
        <v>43529</v>
      </c>
      <c r="C488" s="24">
        <v>45349</v>
      </c>
      <c r="D488" s="25">
        <v>0.10431295279438568</v>
      </c>
      <c r="E488" s="32">
        <v>3</v>
      </c>
    </row>
    <row r="489" spans="1:5" x14ac:dyDescent="0.25">
      <c r="A489" s="31" t="s">
        <v>37</v>
      </c>
      <c r="B489" s="24">
        <v>43501</v>
      </c>
      <c r="C489" s="24">
        <v>45321</v>
      </c>
      <c r="D489" s="25">
        <v>0.10446628631517504</v>
      </c>
      <c r="E489" s="32">
        <v>3</v>
      </c>
    </row>
    <row r="490" spans="1:5" x14ac:dyDescent="0.25">
      <c r="A490" s="23" t="s">
        <v>38</v>
      </c>
      <c r="B490" s="24">
        <v>43461</v>
      </c>
      <c r="C490" s="24">
        <v>45279</v>
      </c>
      <c r="D490" s="25">
        <v>0.10553234391898067</v>
      </c>
      <c r="E490" s="32">
        <v>3</v>
      </c>
    </row>
    <row r="491" spans="1:5" x14ac:dyDescent="0.25">
      <c r="A491" s="23" t="s">
        <v>39</v>
      </c>
      <c r="B491" s="24">
        <v>43431</v>
      </c>
      <c r="C491" s="24">
        <v>45251</v>
      </c>
      <c r="D491" s="25">
        <v>0.10658992743142262</v>
      </c>
      <c r="E491" s="32">
        <v>3</v>
      </c>
    </row>
    <row r="492" spans="1:5" x14ac:dyDescent="0.25">
      <c r="A492" s="23" t="s">
        <v>40</v>
      </c>
      <c r="B492" s="24">
        <v>43403</v>
      </c>
      <c r="C492" s="24">
        <v>45223</v>
      </c>
      <c r="D492" s="25">
        <v>0.1066865146335774</v>
      </c>
      <c r="E492" s="32">
        <v>3</v>
      </c>
    </row>
    <row r="494" spans="1:5" x14ac:dyDescent="0.25">
      <c r="A494" s="102" t="s">
        <v>210</v>
      </c>
      <c r="B494" s="103"/>
      <c r="C494" s="103"/>
      <c r="D494" s="103"/>
      <c r="E494" s="103"/>
    </row>
    <row r="495" spans="1:5" x14ac:dyDescent="0.25">
      <c r="A495" s="1" t="s">
        <v>128</v>
      </c>
      <c r="B495" s="2"/>
      <c r="C495" s="107" t="s">
        <v>3</v>
      </c>
      <c r="D495" s="107" t="s">
        <v>129</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130</v>
      </c>
      <c r="C498" s="10"/>
      <c r="D498" s="11"/>
      <c r="E498" s="11"/>
    </row>
    <row r="499" spans="1:5" x14ac:dyDescent="0.25">
      <c r="A499" s="12"/>
      <c r="B499" s="13" t="s">
        <v>9</v>
      </c>
      <c r="C499" s="14"/>
      <c r="D499" s="15"/>
      <c r="E499" s="15"/>
    </row>
    <row r="500" spans="1:5" x14ac:dyDescent="0.25">
      <c r="A500" s="8" t="s">
        <v>10</v>
      </c>
      <c r="B500" s="16" t="s">
        <v>11</v>
      </c>
      <c r="C500" s="26" t="s">
        <v>632</v>
      </c>
      <c r="D500" s="27" t="s">
        <v>619</v>
      </c>
      <c r="E500" s="26" t="s">
        <v>14</v>
      </c>
    </row>
    <row r="501" spans="1:5" x14ac:dyDescent="0.25">
      <c r="A501" s="19"/>
      <c r="B501" s="20" t="s">
        <v>15</v>
      </c>
      <c r="C501" s="21">
        <v>-0.69297507069691588</v>
      </c>
      <c r="D501" s="21">
        <v>-0.33396662154960322</v>
      </c>
      <c r="E501" s="22"/>
    </row>
    <row r="502" spans="1:5" x14ac:dyDescent="0.25">
      <c r="A502" s="8" t="s">
        <v>16</v>
      </c>
      <c r="B502" s="16" t="s">
        <v>11</v>
      </c>
      <c r="C502" s="26" t="s">
        <v>203</v>
      </c>
      <c r="D502" s="26" t="s">
        <v>204</v>
      </c>
      <c r="E502" s="26" t="s">
        <v>14</v>
      </c>
    </row>
    <row r="503" spans="1:5" x14ac:dyDescent="0.25">
      <c r="A503" s="19"/>
      <c r="B503" s="20" t="s">
        <v>15</v>
      </c>
      <c r="C503" s="21">
        <v>-0.20013817001491374</v>
      </c>
      <c r="D503" s="21">
        <v>-0.11919569528335516</v>
      </c>
      <c r="E503" s="22"/>
    </row>
    <row r="504" spans="1:5" x14ac:dyDescent="0.25">
      <c r="A504" s="8" t="s">
        <v>19</v>
      </c>
      <c r="B504" s="16" t="s">
        <v>11</v>
      </c>
      <c r="C504" s="26" t="s">
        <v>472</v>
      </c>
      <c r="D504" s="26" t="s">
        <v>620</v>
      </c>
      <c r="E504" s="26" t="s">
        <v>14</v>
      </c>
    </row>
    <row r="505" spans="1:5" x14ac:dyDescent="0.25">
      <c r="A505" s="19"/>
      <c r="B505" s="20" t="s">
        <v>15</v>
      </c>
      <c r="C505" s="21">
        <v>-3.0201571574991481E-2</v>
      </c>
      <c r="D505" s="21">
        <v>-2.4919622627378457E-3</v>
      </c>
      <c r="E505" s="22"/>
    </row>
    <row r="506" spans="1:5" x14ac:dyDescent="0.25">
      <c r="A506" s="8" t="s">
        <v>22</v>
      </c>
      <c r="B506" s="16" t="s">
        <v>11</v>
      </c>
      <c r="C506" s="26" t="s">
        <v>207</v>
      </c>
      <c r="D506" s="26" t="s">
        <v>208</v>
      </c>
      <c r="E506" s="26" t="s">
        <v>14</v>
      </c>
    </row>
    <row r="507" spans="1:5" x14ac:dyDescent="0.25">
      <c r="A507" s="19"/>
      <c r="B507" s="20" t="s">
        <v>15</v>
      </c>
      <c r="C507" s="21">
        <v>0.20995207085178436</v>
      </c>
      <c r="D507" s="21">
        <v>0.11067518871954518</v>
      </c>
      <c r="E507" s="22"/>
    </row>
    <row r="508" spans="1:5" ht="37.5" customHeight="1" x14ac:dyDescent="0.25">
      <c r="A508" s="90" t="s">
        <v>25</v>
      </c>
      <c r="B508" s="90"/>
      <c r="C508" s="90"/>
      <c r="D508" s="90"/>
      <c r="E508" s="90"/>
    </row>
    <row r="509" spans="1:5" x14ac:dyDescent="0.25">
      <c r="A509" s="5" t="s">
        <v>26</v>
      </c>
    </row>
    <row r="510" spans="1:5" x14ac:dyDescent="0.25">
      <c r="A510" s="5" t="s">
        <v>138</v>
      </c>
    </row>
    <row r="511" spans="1:5" x14ac:dyDescent="0.25">
      <c r="A511" s="5" t="s">
        <v>139</v>
      </c>
    </row>
    <row r="512" spans="1:5" x14ac:dyDescent="0.25">
      <c r="A512" s="5" t="s">
        <v>140</v>
      </c>
    </row>
    <row r="513" spans="1:5" ht="24" customHeight="1" x14ac:dyDescent="0.25">
      <c r="A513" s="112" t="s">
        <v>30</v>
      </c>
      <c r="B513" s="112"/>
      <c r="C513" s="112"/>
      <c r="D513" s="112"/>
      <c r="E513" s="112"/>
    </row>
    <row r="514" spans="1:5" x14ac:dyDescent="0.25">
      <c r="A514" s="91" t="s">
        <v>31</v>
      </c>
      <c r="B514" s="92"/>
      <c r="C514" s="92"/>
      <c r="D514" s="92"/>
      <c r="E514" s="93"/>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24">
        <v>43522</v>
      </c>
      <c r="C517" s="24">
        <v>45349</v>
      </c>
      <c r="D517" s="25">
        <v>9.9025180096047313E-2</v>
      </c>
      <c r="E517" s="32">
        <v>3</v>
      </c>
    </row>
    <row r="518" spans="1:5" x14ac:dyDescent="0.25">
      <c r="A518" s="31" t="s">
        <v>37</v>
      </c>
      <c r="B518" s="24">
        <v>43494</v>
      </c>
      <c r="C518" s="24">
        <v>45321</v>
      </c>
      <c r="D518" s="25">
        <v>9.9151342243310805E-2</v>
      </c>
      <c r="E518" s="32">
        <v>3</v>
      </c>
    </row>
    <row r="519" spans="1:5" x14ac:dyDescent="0.25">
      <c r="A519" s="39" t="s">
        <v>38</v>
      </c>
      <c r="B519" s="24">
        <v>43461</v>
      </c>
      <c r="C519" s="24">
        <v>45287</v>
      </c>
      <c r="D519" s="25">
        <v>9.9474970633192369E-2</v>
      </c>
      <c r="E519" s="32">
        <v>3</v>
      </c>
    </row>
    <row r="520" spans="1:5" x14ac:dyDescent="0.25">
      <c r="A520" s="39" t="s">
        <v>39</v>
      </c>
      <c r="B520" s="24">
        <v>43431</v>
      </c>
      <c r="C520" s="24">
        <v>45258</v>
      </c>
      <c r="D520" s="25">
        <v>0.10016105959673521</v>
      </c>
      <c r="E520" s="32">
        <v>3</v>
      </c>
    </row>
    <row r="521" spans="1:5" x14ac:dyDescent="0.25">
      <c r="A521" s="39" t="s">
        <v>40</v>
      </c>
      <c r="B521" s="24">
        <v>43403</v>
      </c>
      <c r="C521" s="24">
        <v>45230</v>
      </c>
      <c r="D521" s="25">
        <v>0.10034526100053898</v>
      </c>
      <c r="E521" s="32">
        <v>3</v>
      </c>
    </row>
    <row r="523" spans="1:5" x14ac:dyDescent="0.25">
      <c r="A523" s="102" t="s">
        <v>218</v>
      </c>
      <c r="B523" s="103"/>
      <c r="C523" s="103"/>
      <c r="D523" s="103"/>
      <c r="E523" s="103"/>
    </row>
    <row r="524" spans="1:5" x14ac:dyDescent="0.25">
      <c r="A524" s="1" t="s">
        <v>2</v>
      </c>
      <c r="B524" s="2"/>
      <c r="C524" s="107" t="s">
        <v>3</v>
      </c>
      <c r="D524" s="107" t="s">
        <v>4</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8</v>
      </c>
      <c r="C527" s="10"/>
      <c r="D527" s="11"/>
      <c r="E527" s="11"/>
    </row>
    <row r="528" spans="1:5" x14ac:dyDescent="0.25">
      <c r="A528" s="12"/>
      <c r="B528" s="13" t="s">
        <v>9</v>
      </c>
      <c r="C528" s="14"/>
      <c r="D528" s="15"/>
      <c r="E528" s="15"/>
    </row>
    <row r="529" spans="1:5" x14ac:dyDescent="0.25">
      <c r="A529" s="8" t="s">
        <v>10</v>
      </c>
      <c r="B529" s="16" t="s">
        <v>11</v>
      </c>
      <c r="C529" s="26" t="s">
        <v>596</v>
      </c>
      <c r="D529" s="27" t="s">
        <v>591</v>
      </c>
      <c r="E529" s="26" t="s">
        <v>14</v>
      </c>
    </row>
    <row r="530" spans="1:5" x14ac:dyDescent="0.25">
      <c r="A530" s="19"/>
      <c r="B530" s="20" t="s">
        <v>15</v>
      </c>
      <c r="C530" s="21">
        <v>-0.71272065277611318</v>
      </c>
      <c r="D530" s="21">
        <v>-0.30625121429576885</v>
      </c>
      <c r="E530" s="22"/>
    </row>
    <row r="531" spans="1:5" x14ac:dyDescent="0.25">
      <c r="A531" s="8" t="s">
        <v>16</v>
      </c>
      <c r="B531" s="16" t="s">
        <v>11</v>
      </c>
      <c r="C531" s="26" t="s">
        <v>212</v>
      </c>
      <c r="D531" s="26" t="s">
        <v>67</v>
      </c>
      <c r="E531" s="26" t="s">
        <v>14</v>
      </c>
    </row>
    <row r="532" spans="1:5" x14ac:dyDescent="0.25">
      <c r="A532" s="19"/>
      <c r="B532" s="20" t="s">
        <v>15</v>
      </c>
      <c r="C532" s="21">
        <v>-0.26271415852244484</v>
      </c>
      <c r="D532" s="21">
        <v>-9.3293505898621731E-2</v>
      </c>
      <c r="E532" s="22"/>
    </row>
    <row r="533" spans="1:5" x14ac:dyDescent="0.25">
      <c r="A533" s="8" t="s">
        <v>19</v>
      </c>
      <c r="B533" s="16" t="s">
        <v>11</v>
      </c>
      <c r="C533" s="26" t="s">
        <v>68</v>
      </c>
      <c r="D533" s="26" t="s">
        <v>473</v>
      </c>
      <c r="E533" s="26" t="s">
        <v>14</v>
      </c>
    </row>
    <row r="534" spans="1:5" x14ac:dyDescent="0.25">
      <c r="A534" s="19"/>
      <c r="B534" s="20" t="s">
        <v>15</v>
      </c>
      <c r="C534" s="21">
        <v>-5.1917009868154174E-2</v>
      </c>
      <c r="D534" s="21">
        <v>2.2010836080148533E-3</v>
      </c>
      <c r="E534" s="22"/>
    </row>
    <row r="535" spans="1:5" x14ac:dyDescent="0.25">
      <c r="A535" s="8" t="s">
        <v>22</v>
      </c>
      <c r="B535" s="16" t="s">
        <v>11</v>
      </c>
      <c r="C535" s="26" t="s">
        <v>215</v>
      </c>
      <c r="D535" s="26" t="s">
        <v>381</v>
      </c>
      <c r="E535" s="26" t="s">
        <v>14</v>
      </c>
    </row>
    <row r="536" spans="1:5" x14ac:dyDescent="0.25">
      <c r="A536" s="19"/>
      <c r="B536" s="20" t="s">
        <v>15</v>
      </c>
      <c r="C536" s="21">
        <v>0.33839617486338791</v>
      </c>
      <c r="D536" s="21">
        <v>9.7158471247186462E-2</v>
      </c>
      <c r="E536" s="22"/>
    </row>
    <row r="537" spans="1:5" ht="36.75" customHeight="1" x14ac:dyDescent="0.25">
      <c r="A537" s="90" t="s">
        <v>25</v>
      </c>
      <c r="B537" s="90"/>
      <c r="C537" s="90"/>
      <c r="D537" s="90"/>
      <c r="E537" s="90"/>
    </row>
    <row r="538" spans="1:5" x14ac:dyDescent="0.25">
      <c r="A538" s="5" t="s">
        <v>26</v>
      </c>
    </row>
    <row r="539" spans="1:5" x14ac:dyDescent="0.25">
      <c r="A539" s="5" t="s">
        <v>49</v>
      </c>
    </row>
    <row r="540" spans="1:5" x14ac:dyDescent="0.25">
      <c r="A540" s="5" t="s">
        <v>565</v>
      </c>
    </row>
    <row r="541" spans="1:5" x14ac:dyDescent="0.25">
      <c r="A541" s="5" t="s">
        <v>333</v>
      </c>
    </row>
    <row r="542" spans="1:5" ht="25.5" customHeight="1" x14ac:dyDescent="0.25">
      <c r="A542" s="112" t="s">
        <v>30</v>
      </c>
      <c r="B542" s="112"/>
      <c r="C542" s="112"/>
      <c r="D542" s="112"/>
      <c r="E542" s="112"/>
    </row>
    <row r="543" spans="1:5" x14ac:dyDescent="0.25">
      <c r="A543" s="91" t="s">
        <v>31</v>
      </c>
      <c r="B543" s="92"/>
      <c r="C543" s="92"/>
      <c r="D543" s="92"/>
      <c r="E543" s="93"/>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24">
        <v>43522</v>
      </c>
      <c r="C546" s="24">
        <v>45349</v>
      </c>
      <c r="D546" s="25">
        <v>0.11957937419109452</v>
      </c>
      <c r="E546" s="32">
        <v>3</v>
      </c>
    </row>
    <row r="547" spans="1:5" x14ac:dyDescent="0.25">
      <c r="A547" s="31" t="s">
        <v>37</v>
      </c>
      <c r="B547" s="24">
        <v>43494</v>
      </c>
      <c r="C547" s="24">
        <v>45321</v>
      </c>
      <c r="D547" s="25">
        <v>0.1199506272989856</v>
      </c>
      <c r="E547" s="32">
        <v>3</v>
      </c>
    </row>
    <row r="548" spans="1:5" x14ac:dyDescent="0.25">
      <c r="A548" s="39" t="s">
        <v>38</v>
      </c>
      <c r="B548" s="24">
        <v>43461</v>
      </c>
      <c r="C548" s="24">
        <v>45287</v>
      </c>
      <c r="D548" s="25">
        <v>0.12031219187050467</v>
      </c>
      <c r="E548" s="32">
        <v>4</v>
      </c>
    </row>
    <row r="549" spans="1:5" x14ac:dyDescent="0.25">
      <c r="A549" s="39" t="s">
        <v>39</v>
      </c>
      <c r="B549" s="24">
        <v>43431</v>
      </c>
      <c r="C549" s="24">
        <v>45258</v>
      </c>
      <c r="D549" s="25">
        <v>0.12136871692850749</v>
      </c>
      <c r="E549" s="32">
        <v>4</v>
      </c>
    </row>
    <row r="550" spans="1:5" x14ac:dyDescent="0.25">
      <c r="A550" s="39" t="s">
        <v>40</v>
      </c>
      <c r="B550" s="24">
        <v>43403</v>
      </c>
      <c r="C550" s="24">
        <v>45230</v>
      </c>
      <c r="D550" s="25">
        <v>0.12199563680115831</v>
      </c>
      <c r="E550" s="32">
        <v>4</v>
      </c>
    </row>
    <row r="552" spans="1:5" x14ac:dyDescent="0.25">
      <c r="A552" s="102" t="s">
        <v>226</v>
      </c>
      <c r="B552" s="103"/>
      <c r="C552" s="103"/>
      <c r="D552" s="103"/>
      <c r="E552" s="103"/>
    </row>
    <row r="553" spans="1:5" x14ac:dyDescent="0.25">
      <c r="A553" s="1" t="s">
        <v>2</v>
      </c>
      <c r="B553" s="2"/>
      <c r="C553" s="107" t="s">
        <v>3</v>
      </c>
      <c r="D553" s="107" t="s">
        <v>4</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8</v>
      </c>
      <c r="C556" s="10"/>
      <c r="D556" s="11"/>
      <c r="E556" s="11"/>
    </row>
    <row r="557" spans="1:5" x14ac:dyDescent="0.25">
      <c r="A557" s="12"/>
      <c r="B557" s="13" t="s">
        <v>9</v>
      </c>
      <c r="C557" s="14"/>
      <c r="D557" s="15"/>
      <c r="E557" s="15"/>
    </row>
    <row r="558" spans="1:5" x14ac:dyDescent="0.25">
      <c r="A558" s="8" t="s">
        <v>10</v>
      </c>
      <c r="B558" s="16" t="s">
        <v>11</v>
      </c>
      <c r="C558" s="26" t="s">
        <v>566</v>
      </c>
      <c r="D558" s="27" t="s">
        <v>592</v>
      </c>
      <c r="E558" s="26" t="s">
        <v>14</v>
      </c>
    </row>
    <row r="559" spans="1:5" x14ac:dyDescent="0.25">
      <c r="A559" s="19"/>
      <c r="B559" s="20" t="s">
        <v>15</v>
      </c>
      <c r="C559" s="21">
        <v>-0.67840861563655186</v>
      </c>
      <c r="D559" s="21">
        <v>-0.27750742787771021</v>
      </c>
      <c r="E559" s="22"/>
    </row>
    <row r="560" spans="1:5" x14ac:dyDescent="0.25">
      <c r="A560" s="8" t="s">
        <v>16</v>
      </c>
      <c r="B560" s="16" t="s">
        <v>11</v>
      </c>
      <c r="C560" s="26" t="s">
        <v>220</v>
      </c>
      <c r="D560" s="26" t="s">
        <v>221</v>
      </c>
      <c r="E560" s="26" t="s">
        <v>14</v>
      </c>
    </row>
    <row r="561" spans="1:5" x14ac:dyDescent="0.25">
      <c r="A561" s="19"/>
      <c r="B561" s="20" t="s">
        <v>15</v>
      </c>
      <c r="C561" s="21">
        <v>-0.23958107328332368</v>
      </c>
      <c r="D561" s="21">
        <v>-8.0824743882405459E-2</v>
      </c>
      <c r="E561" s="22"/>
    </row>
    <row r="562" spans="1:5" x14ac:dyDescent="0.25">
      <c r="A562" s="8" t="s">
        <v>19</v>
      </c>
      <c r="B562" s="16" t="s">
        <v>11</v>
      </c>
      <c r="C562" s="26" t="s">
        <v>56</v>
      </c>
      <c r="D562" s="26" t="s">
        <v>620</v>
      </c>
      <c r="E562" s="26" t="s">
        <v>14</v>
      </c>
    </row>
    <row r="563" spans="1:5" x14ac:dyDescent="0.25">
      <c r="A563" s="19"/>
      <c r="B563" s="20" t="s">
        <v>15</v>
      </c>
      <c r="C563" s="21">
        <v>-5.59393348407764E-2</v>
      </c>
      <c r="D563" s="21">
        <v>-1.5081251236493953E-3</v>
      </c>
      <c r="E563" s="22"/>
    </row>
    <row r="564" spans="1:5" x14ac:dyDescent="0.25">
      <c r="A564" s="8" t="s">
        <v>22</v>
      </c>
      <c r="B564" s="16" t="s">
        <v>11</v>
      </c>
      <c r="C564" s="26" t="s">
        <v>224</v>
      </c>
      <c r="D564" s="26" t="s">
        <v>384</v>
      </c>
      <c r="E564" s="26" t="s">
        <v>14</v>
      </c>
    </row>
    <row r="565" spans="1:5" x14ac:dyDescent="0.25">
      <c r="A565" s="19"/>
      <c r="B565" s="20" t="s">
        <v>15</v>
      </c>
      <c r="C565" s="21">
        <v>0.23331363872982802</v>
      </c>
      <c r="D565" s="21">
        <v>7.3007586560153381E-2</v>
      </c>
      <c r="E565" s="22"/>
    </row>
    <row r="566" spans="1:5" ht="36" customHeight="1" x14ac:dyDescent="0.25">
      <c r="A566" s="90" t="s">
        <v>25</v>
      </c>
      <c r="B566" s="90"/>
      <c r="C566" s="90"/>
      <c r="D566" s="90"/>
      <c r="E566" s="90"/>
    </row>
    <row r="567" spans="1:5" x14ac:dyDescent="0.25">
      <c r="A567" s="5" t="s">
        <v>26</v>
      </c>
    </row>
    <row r="568" spans="1:5" x14ac:dyDescent="0.25">
      <c r="A568" s="5" t="s">
        <v>49</v>
      </c>
    </row>
    <row r="569" spans="1:5" x14ac:dyDescent="0.25">
      <c r="A569" s="5" t="s">
        <v>317</v>
      </c>
    </row>
    <row r="570" spans="1:5" x14ac:dyDescent="0.25">
      <c r="A570" s="5" t="s">
        <v>333</v>
      </c>
    </row>
    <row r="571" spans="1:5" ht="24" customHeight="1" x14ac:dyDescent="0.25">
      <c r="A571" s="112" t="s">
        <v>30</v>
      </c>
      <c r="B571" s="112"/>
      <c r="C571" s="112"/>
      <c r="D571" s="112"/>
      <c r="E571" s="112"/>
    </row>
    <row r="572" spans="1:5" x14ac:dyDescent="0.25">
      <c r="A572" s="91" t="s">
        <v>31</v>
      </c>
      <c r="B572" s="92"/>
      <c r="C572" s="92"/>
      <c r="D572" s="92"/>
      <c r="E572" s="93"/>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24">
        <v>43522</v>
      </c>
      <c r="C575" s="24">
        <v>45349</v>
      </c>
      <c r="D575" s="25">
        <v>9.9911515924901939E-2</v>
      </c>
      <c r="E575" s="32">
        <v>3</v>
      </c>
    </row>
    <row r="576" spans="1:5" x14ac:dyDescent="0.25">
      <c r="A576" s="31" t="s">
        <v>37</v>
      </c>
      <c r="B576" s="24">
        <v>43494</v>
      </c>
      <c r="C576" s="24">
        <v>45321</v>
      </c>
      <c r="D576" s="25">
        <v>0.10007763962828238</v>
      </c>
      <c r="E576" s="32">
        <v>3</v>
      </c>
    </row>
    <row r="577" spans="1:5" x14ac:dyDescent="0.25">
      <c r="A577" s="39" t="s">
        <v>38</v>
      </c>
      <c r="B577" s="24">
        <v>43461</v>
      </c>
      <c r="C577" s="24">
        <v>45287</v>
      </c>
      <c r="D577" s="25">
        <v>0.10022219792333907</v>
      </c>
      <c r="E577" s="32">
        <v>3</v>
      </c>
    </row>
    <row r="578" spans="1:5" x14ac:dyDescent="0.25">
      <c r="A578" s="39" t="s">
        <v>39</v>
      </c>
      <c r="B578" s="24">
        <v>43431</v>
      </c>
      <c r="C578" s="24">
        <v>45258</v>
      </c>
      <c r="D578" s="25">
        <v>0.10067591274345328</v>
      </c>
      <c r="E578" s="32">
        <v>3</v>
      </c>
    </row>
    <row r="579" spans="1:5" x14ac:dyDescent="0.25">
      <c r="A579" s="39" t="s">
        <v>40</v>
      </c>
      <c r="B579" s="24">
        <v>43403</v>
      </c>
      <c r="C579" s="24">
        <v>45230</v>
      </c>
      <c r="D579" s="25">
        <v>0.10094085699244322</v>
      </c>
      <c r="E579" s="32">
        <v>3</v>
      </c>
    </row>
  </sheetData>
  <mergeCells count="152">
    <mergeCell ref="A566:E566"/>
    <mergeCell ref="A571:E571"/>
    <mergeCell ref="A572:E572"/>
    <mergeCell ref="A573:E573"/>
    <mergeCell ref="A537:E537"/>
    <mergeCell ref="A542:E542"/>
    <mergeCell ref="A543:E543"/>
    <mergeCell ref="A544:E544"/>
    <mergeCell ref="A552:E552"/>
    <mergeCell ref="C553:C555"/>
    <mergeCell ref="D553:D555"/>
    <mergeCell ref="E553:E555"/>
    <mergeCell ref="A508:E508"/>
    <mergeCell ref="A513:E513"/>
    <mergeCell ref="A514:E514"/>
    <mergeCell ref="A515:E515"/>
    <mergeCell ref="A523:E523"/>
    <mergeCell ref="C524:C526"/>
    <mergeCell ref="D524:D526"/>
    <mergeCell ref="E524:E526"/>
    <mergeCell ref="A479:E479"/>
    <mergeCell ref="A484:E484"/>
    <mergeCell ref="A485:E485"/>
    <mergeCell ref="A486:E486"/>
    <mergeCell ref="A494:E494"/>
    <mergeCell ref="C495:C497"/>
    <mergeCell ref="D495:D497"/>
    <mergeCell ref="E495:E497"/>
    <mergeCell ref="A450:E450"/>
    <mergeCell ref="A456:E456"/>
    <mergeCell ref="A457:E457"/>
    <mergeCell ref="A465:E465"/>
    <mergeCell ref="C466:C468"/>
    <mergeCell ref="D466:D468"/>
    <mergeCell ref="E466:E468"/>
    <mergeCell ref="A421:E421"/>
    <mergeCell ref="A427:E427"/>
    <mergeCell ref="A428:E428"/>
    <mergeCell ref="A436:E436"/>
    <mergeCell ref="C437:C439"/>
    <mergeCell ref="D437:D439"/>
    <mergeCell ref="E437:E439"/>
    <mergeCell ref="A392:E392"/>
    <mergeCell ref="A398:E398"/>
    <mergeCell ref="A399:E399"/>
    <mergeCell ref="A407:E407"/>
    <mergeCell ref="C408:C410"/>
    <mergeCell ref="D408:D410"/>
    <mergeCell ref="E408:E410"/>
    <mergeCell ref="A363:E363"/>
    <mergeCell ref="A368:E368"/>
    <mergeCell ref="A369:E369"/>
    <mergeCell ref="A370:E370"/>
    <mergeCell ref="A378:E378"/>
    <mergeCell ref="C379:C381"/>
    <mergeCell ref="D379:D381"/>
    <mergeCell ref="E379:E381"/>
    <mergeCell ref="A334:E334"/>
    <mergeCell ref="A339:E339"/>
    <mergeCell ref="A340:E340"/>
    <mergeCell ref="A341:E341"/>
    <mergeCell ref="A349:E349"/>
    <mergeCell ref="C350:C352"/>
    <mergeCell ref="D350:D352"/>
    <mergeCell ref="E350:E352"/>
    <mergeCell ref="A305:E305"/>
    <mergeCell ref="A311:E311"/>
    <mergeCell ref="A312:E312"/>
    <mergeCell ref="A320:E320"/>
    <mergeCell ref="C321:C323"/>
    <mergeCell ref="D321:D323"/>
    <mergeCell ref="E321:E323"/>
    <mergeCell ref="A276:E276"/>
    <mergeCell ref="A281:E281"/>
    <mergeCell ref="A282:E282"/>
    <mergeCell ref="A283:E283"/>
    <mergeCell ref="A291:E291"/>
    <mergeCell ref="C292:C294"/>
    <mergeCell ref="D292:D294"/>
    <mergeCell ref="E292:E294"/>
    <mergeCell ref="A247:E247"/>
    <mergeCell ref="A252:E252"/>
    <mergeCell ref="A253:E253"/>
    <mergeCell ref="A254:E254"/>
    <mergeCell ref="A262:E262"/>
    <mergeCell ref="C263:C265"/>
    <mergeCell ref="D263:D265"/>
    <mergeCell ref="E263:E265"/>
    <mergeCell ref="A218:E218"/>
    <mergeCell ref="A224:E224"/>
    <mergeCell ref="A225:E225"/>
    <mergeCell ref="A233:E233"/>
    <mergeCell ref="C234:C236"/>
    <mergeCell ref="D234:D236"/>
    <mergeCell ref="E234:E236"/>
    <mergeCell ref="A189:E189"/>
    <mergeCell ref="A194:E194"/>
    <mergeCell ref="A195:E195"/>
    <mergeCell ref="A196:E196"/>
    <mergeCell ref="A204:E204"/>
    <mergeCell ref="C205:C207"/>
    <mergeCell ref="D205:D207"/>
    <mergeCell ref="E205:E207"/>
    <mergeCell ref="A160:E160"/>
    <mergeCell ref="A165:E165"/>
    <mergeCell ref="A166:E166"/>
    <mergeCell ref="A167:E167"/>
    <mergeCell ref="A175:E175"/>
    <mergeCell ref="C176:C178"/>
    <mergeCell ref="D176:D178"/>
    <mergeCell ref="E176:E178"/>
    <mergeCell ref="A131:E131"/>
    <mergeCell ref="A137:E137"/>
    <mergeCell ref="A138:E138"/>
    <mergeCell ref="A146:E146"/>
    <mergeCell ref="C147:C149"/>
    <mergeCell ref="D147:D149"/>
    <mergeCell ref="E147:E149"/>
    <mergeCell ref="A102:E102"/>
    <mergeCell ref="A107:E107"/>
    <mergeCell ref="A108:E108"/>
    <mergeCell ref="A109:E109"/>
    <mergeCell ref="A117:E117"/>
    <mergeCell ref="C118:C120"/>
    <mergeCell ref="D118:D120"/>
    <mergeCell ref="E118:E120"/>
    <mergeCell ref="A73:E73"/>
    <mergeCell ref="A79:E79"/>
    <mergeCell ref="A80:E80"/>
    <mergeCell ref="A88:E88"/>
    <mergeCell ref="C89:C91"/>
    <mergeCell ref="D89:D91"/>
    <mergeCell ref="E89:E91"/>
    <mergeCell ref="A59:E59"/>
    <mergeCell ref="C60:C62"/>
    <mergeCell ref="D60:D62"/>
    <mergeCell ref="E60:E62"/>
    <mergeCell ref="A21:E21"/>
    <mergeCell ref="A22:E22"/>
    <mergeCell ref="A30:E30"/>
    <mergeCell ref="C31:C33"/>
    <mergeCell ref="D31:D33"/>
    <mergeCell ref="E31:E33"/>
    <mergeCell ref="A1:E1"/>
    <mergeCell ref="C2:C4"/>
    <mergeCell ref="D2:D4"/>
    <mergeCell ref="E2:E4"/>
    <mergeCell ref="A15:E15"/>
    <mergeCell ref="A20:E20"/>
    <mergeCell ref="A44:E44"/>
    <mergeCell ref="A50:E50"/>
    <mergeCell ref="A51:E5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384AB-1849-428A-87DE-08A2DCF0A9DB}">
  <dimension ref="A1:E608"/>
  <sheetViews>
    <sheetView workbookViewId="0">
      <selection activeCell="E16" sqref="E16"/>
    </sheetView>
  </sheetViews>
  <sheetFormatPr baseColWidth="10" defaultRowHeight="15" x14ac:dyDescent="0.25"/>
  <cols>
    <col min="1" max="1" width="20.85546875" customWidth="1"/>
    <col min="2" max="2" width="51.7109375" customWidth="1"/>
    <col min="5" max="5" width="16.85546875" customWidth="1"/>
  </cols>
  <sheetData>
    <row r="1" spans="1:5" x14ac:dyDescent="0.25">
      <c r="A1" s="102" t="s">
        <v>61</v>
      </c>
      <c r="B1" s="103"/>
      <c r="C1" s="103"/>
      <c r="D1" s="103"/>
      <c r="E1" s="103"/>
    </row>
    <row r="2" spans="1:5" ht="15" customHeight="1" x14ac:dyDescent="0.25">
      <c r="A2" s="1" t="s">
        <v>2</v>
      </c>
      <c r="B2" s="2"/>
      <c r="C2" s="107" t="s">
        <v>3</v>
      </c>
      <c r="D2" s="107" t="s">
        <v>4</v>
      </c>
      <c r="E2" s="107"/>
    </row>
    <row r="3" spans="1:5" x14ac:dyDescent="0.25">
      <c r="A3" s="3" t="s">
        <v>5</v>
      </c>
      <c r="B3" s="4"/>
      <c r="C3" s="108"/>
      <c r="D3" s="108"/>
      <c r="E3" s="108"/>
    </row>
    <row r="4" spans="1:5" x14ac:dyDescent="0.25">
      <c r="A4" s="6" t="s">
        <v>6</v>
      </c>
      <c r="B4" s="7"/>
      <c r="C4" s="109"/>
      <c r="D4" s="109"/>
      <c r="E4" s="109"/>
    </row>
    <row r="5" spans="1:5" x14ac:dyDescent="0.25">
      <c r="A5" s="8" t="s">
        <v>7</v>
      </c>
      <c r="B5" s="9" t="s">
        <v>8</v>
      </c>
      <c r="C5" s="10"/>
      <c r="D5" s="11"/>
      <c r="E5" s="11"/>
    </row>
    <row r="6" spans="1:5" x14ac:dyDescent="0.25">
      <c r="A6" s="12"/>
      <c r="B6" s="13" t="s">
        <v>9</v>
      </c>
      <c r="C6" s="14"/>
      <c r="D6" s="15"/>
      <c r="E6" s="15"/>
    </row>
    <row r="7" spans="1:5" x14ac:dyDescent="0.25">
      <c r="A7" s="8" t="s">
        <v>10</v>
      </c>
      <c r="B7" s="16" t="s">
        <v>11</v>
      </c>
      <c r="C7" s="17" t="s">
        <v>648</v>
      </c>
      <c r="D7" s="18" t="s">
        <v>637</v>
      </c>
      <c r="E7" s="17" t="s">
        <v>14</v>
      </c>
    </row>
    <row r="8" spans="1:5" x14ac:dyDescent="0.25">
      <c r="A8" s="19"/>
      <c r="B8" s="20" t="s">
        <v>15</v>
      </c>
      <c r="C8" s="21">
        <v>-0.32228522242481417</v>
      </c>
      <c r="D8" s="21">
        <v>-0.11375999314325247</v>
      </c>
      <c r="E8" s="22"/>
    </row>
    <row r="9" spans="1:5" x14ac:dyDescent="0.25">
      <c r="A9" s="8" t="s">
        <v>16</v>
      </c>
      <c r="B9" s="16" t="s">
        <v>11</v>
      </c>
      <c r="C9" s="17" t="s">
        <v>17</v>
      </c>
      <c r="D9" s="17" t="s">
        <v>227</v>
      </c>
      <c r="E9" s="17" t="s">
        <v>14</v>
      </c>
    </row>
    <row r="10" spans="1:5" x14ac:dyDescent="0.25">
      <c r="A10" s="19"/>
      <c r="B10" s="20" t="s">
        <v>15</v>
      </c>
      <c r="C10" s="21">
        <v>-0.17081007141479332</v>
      </c>
      <c r="D10" s="21">
        <v>-4.6291311522888012E-2</v>
      </c>
      <c r="E10" s="22"/>
    </row>
    <row r="11" spans="1:5" x14ac:dyDescent="0.25">
      <c r="A11" s="8" t="s">
        <v>19</v>
      </c>
      <c r="B11" s="16" t="s">
        <v>11</v>
      </c>
      <c r="C11" s="17" t="s">
        <v>68</v>
      </c>
      <c r="D11" s="17" t="s">
        <v>300</v>
      </c>
      <c r="E11" s="17" t="s">
        <v>14</v>
      </c>
    </row>
    <row r="12" spans="1:5" x14ac:dyDescent="0.25">
      <c r="A12" s="19"/>
      <c r="B12" s="20" t="s">
        <v>15</v>
      </c>
      <c r="C12" s="21">
        <v>-5.1674265123890284E-2</v>
      </c>
      <c r="D12" s="21">
        <v>1.4958847735080383E-3</v>
      </c>
      <c r="E12" s="22"/>
    </row>
    <row r="13" spans="1:5" x14ac:dyDescent="0.25">
      <c r="A13" s="8" t="s">
        <v>22</v>
      </c>
      <c r="B13" s="16" t="s">
        <v>11</v>
      </c>
      <c r="C13" s="17" t="s">
        <v>23</v>
      </c>
      <c r="D13" s="17" t="s">
        <v>24</v>
      </c>
      <c r="E13" s="17" t="s">
        <v>14</v>
      </c>
    </row>
    <row r="14" spans="1:5" x14ac:dyDescent="0.25">
      <c r="A14" s="19"/>
      <c r="B14" s="20" t="s">
        <v>15</v>
      </c>
      <c r="C14" s="21">
        <v>0.11098701768095109</v>
      </c>
      <c r="D14" s="21">
        <v>3.3841123997990996E-2</v>
      </c>
      <c r="E14" s="22"/>
    </row>
    <row r="15" spans="1:5" ht="35.25" customHeight="1" x14ac:dyDescent="0.25">
      <c r="A15" s="90" t="s">
        <v>25</v>
      </c>
      <c r="B15" s="90"/>
      <c r="C15" s="90"/>
      <c r="D15" s="90"/>
      <c r="E15" s="90"/>
    </row>
    <row r="16" spans="1:5" x14ac:dyDescent="0.25">
      <c r="A16" s="5" t="s">
        <v>26</v>
      </c>
    </row>
    <row r="17" spans="1:5" x14ac:dyDescent="0.25">
      <c r="A17" s="5" t="s">
        <v>49</v>
      </c>
    </row>
    <row r="18" spans="1:5" x14ac:dyDescent="0.25">
      <c r="A18" s="5" t="s">
        <v>366</v>
      </c>
    </row>
    <row r="19" spans="1:5" x14ac:dyDescent="0.25">
      <c r="A19" s="5" t="s">
        <v>29</v>
      </c>
    </row>
    <row r="20" spans="1:5" ht="15" customHeight="1" x14ac:dyDescent="0.25">
      <c r="A20" s="127" t="s">
        <v>30</v>
      </c>
      <c r="B20" s="127"/>
      <c r="C20" s="127"/>
      <c r="D20" s="127"/>
      <c r="E20" s="127"/>
    </row>
    <row r="21" spans="1:5" ht="15" customHeight="1" x14ac:dyDescent="0.25">
      <c r="A21" s="114" t="s">
        <v>31</v>
      </c>
      <c r="B21" s="115"/>
      <c r="C21" s="115"/>
      <c r="D21" s="115"/>
      <c r="E21" s="116"/>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24">
        <v>43914</v>
      </c>
      <c r="C24" s="24">
        <v>45377</v>
      </c>
      <c r="D24" s="25">
        <v>5.2953913408029969E-2</v>
      </c>
      <c r="E24" s="32">
        <v>3</v>
      </c>
    </row>
    <row r="25" spans="1:5" x14ac:dyDescent="0.25">
      <c r="A25" s="31" t="s">
        <v>37</v>
      </c>
      <c r="B25" s="24">
        <v>43886</v>
      </c>
      <c r="C25" s="24">
        <v>45349</v>
      </c>
      <c r="D25" s="25">
        <v>7.3950692284479688E-2</v>
      </c>
      <c r="E25" s="32">
        <v>3</v>
      </c>
    </row>
    <row r="26" spans="1:5" x14ac:dyDescent="0.25">
      <c r="A26" s="23" t="s">
        <v>38</v>
      </c>
      <c r="B26" s="24">
        <v>43858</v>
      </c>
      <c r="C26" s="24">
        <v>45321</v>
      </c>
      <c r="D26" s="25">
        <v>7.4819443711424474E-2</v>
      </c>
      <c r="E26" s="32">
        <v>3</v>
      </c>
    </row>
    <row r="27" spans="1:5" x14ac:dyDescent="0.25">
      <c r="A27" s="23" t="s">
        <v>39</v>
      </c>
      <c r="B27" s="24">
        <v>43823</v>
      </c>
      <c r="C27" s="24">
        <v>45287</v>
      </c>
      <c r="D27" s="25">
        <v>7.4697802102793601E-2</v>
      </c>
      <c r="E27" s="32">
        <v>3</v>
      </c>
    </row>
    <row r="28" spans="1:5" x14ac:dyDescent="0.25">
      <c r="A28" s="23" t="s">
        <v>40</v>
      </c>
      <c r="B28" s="24">
        <v>43795</v>
      </c>
      <c r="C28" s="24">
        <v>45258</v>
      </c>
      <c r="D28" s="25">
        <v>7.4734885137407531E-2</v>
      </c>
      <c r="E28" s="32">
        <v>3</v>
      </c>
    </row>
    <row r="30" spans="1:5" x14ac:dyDescent="0.25">
      <c r="A30" s="102" t="s">
        <v>62</v>
      </c>
      <c r="B30" s="103"/>
      <c r="C30" s="103"/>
      <c r="D30" s="103"/>
      <c r="E30" s="103"/>
    </row>
    <row r="31" spans="1:5" ht="15" customHeight="1" x14ac:dyDescent="0.25">
      <c r="A31" s="1" t="s">
        <v>2</v>
      </c>
      <c r="B31" s="2"/>
      <c r="C31" s="107" t="s">
        <v>3</v>
      </c>
      <c r="D31" s="107" t="s">
        <v>4</v>
      </c>
      <c r="E31" s="107"/>
    </row>
    <row r="32" spans="1:5" x14ac:dyDescent="0.25">
      <c r="A32" s="3" t="s">
        <v>5</v>
      </c>
      <c r="B32" s="4"/>
      <c r="C32" s="108"/>
      <c r="D32" s="108"/>
      <c r="E32" s="108"/>
    </row>
    <row r="33" spans="1:5" x14ac:dyDescent="0.25">
      <c r="A33" s="6" t="s">
        <v>6</v>
      </c>
      <c r="B33" s="7"/>
      <c r="C33" s="109"/>
      <c r="D33" s="109"/>
      <c r="E33" s="109"/>
    </row>
    <row r="34" spans="1:5" x14ac:dyDescent="0.25">
      <c r="A34" s="8" t="s">
        <v>7</v>
      </c>
      <c r="B34" s="9" t="s">
        <v>8</v>
      </c>
      <c r="C34" s="10"/>
      <c r="D34" s="11"/>
      <c r="E34" s="11"/>
    </row>
    <row r="35" spans="1:5" x14ac:dyDescent="0.25">
      <c r="A35" s="12"/>
      <c r="B35" s="13" t="s">
        <v>9</v>
      </c>
      <c r="C35" s="14"/>
      <c r="D35" s="15"/>
      <c r="E35" s="15"/>
    </row>
    <row r="36" spans="1:5" x14ac:dyDescent="0.25">
      <c r="A36" s="8" t="s">
        <v>10</v>
      </c>
      <c r="B36" s="16" t="s">
        <v>11</v>
      </c>
      <c r="C36" s="17" t="s">
        <v>649</v>
      </c>
      <c r="D36" s="18" t="s">
        <v>408</v>
      </c>
      <c r="E36" s="17" t="s">
        <v>14</v>
      </c>
    </row>
    <row r="37" spans="1:5" x14ac:dyDescent="0.25">
      <c r="A37" s="19"/>
      <c r="B37" s="20" t="s">
        <v>15</v>
      </c>
      <c r="C37" s="21">
        <v>-0.71407795813754271</v>
      </c>
      <c r="D37" s="21">
        <v>-0.30486912502383456</v>
      </c>
      <c r="E37" s="22"/>
    </row>
    <row r="38" spans="1:5" x14ac:dyDescent="0.25">
      <c r="A38" s="8" t="s">
        <v>16</v>
      </c>
      <c r="B38" s="16" t="s">
        <v>11</v>
      </c>
      <c r="C38" s="17" t="s">
        <v>43</v>
      </c>
      <c r="D38" s="17" t="s">
        <v>44</v>
      </c>
      <c r="E38" s="17" t="s">
        <v>14</v>
      </c>
    </row>
    <row r="39" spans="1:5" x14ac:dyDescent="0.25">
      <c r="A39" s="19"/>
      <c r="B39" s="20" t="s">
        <v>15</v>
      </c>
      <c r="C39" s="21">
        <v>-0.2368179688415134</v>
      </c>
      <c r="D39" s="21">
        <v>-0.10035389916003834</v>
      </c>
      <c r="E39" s="22"/>
    </row>
    <row r="40" spans="1:5" x14ac:dyDescent="0.25">
      <c r="A40" s="8" t="s">
        <v>19</v>
      </c>
      <c r="B40" s="16" t="s">
        <v>11</v>
      </c>
      <c r="C40" s="17" t="s">
        <v>415</v>
      </c>
      <c r="D40" s="17" t="s">
        <v>332</v>
      </c>
      <c r="E40" s="17" t="s">
        <v>14</v>
      </c>
    </row>
    <row r="41" spans="1:5" x14ac:dyDescent="0.25">
      <c r="A41" s="19"/>
      <c r="B41" s="20" t="s">
        <v>15</v>
      </c>
      <c r="C41" s="21">
        <v>-4.9309110445060478E-2</v>
      </c>
      <c r="D41" s="21">
        <v>-4.0056087495966564E-3</v>
      </c>
      <c r="E41" s="22"/>
    </row>
    <row r="42" spans="1:5" x14ac:dyDescent="0.25">
      <c r="A42" s="8" t="s">
        <v>22</v>
      </c>
      <c r="B42" s="16" t="s">
        <v>11</v>
      </c>
      <c r="C42" s="17" t="s">
        <v>47</v>
      </c>
      <c r="D42" s="17" t="s">
        <v>386</v>
      </c>
      <c r="E42" s="17" t="s">
        <v>14</v>
      </c>
    </row>
    <row r="43" spans="1:5" x14ac:dyDescent="0.25">
      <c r="A43" s="19"/>
      <c r="B43" s="20" t="s">
        <v>15</v>
      </c>
      <c r="C43" s="21">
        <v>0.24686012108449584</v>
      </c>
      <c r="D43" s="21">
        <v>7.8413893966054804E-2</v>
      </c>
      <c r="E43" s="22"/>
    </row>
    <row r="44" spans="1:5" ht="34.5" customHeight="1" x14ac:dyDescent="0.25">
      <c r="A44" s="90" t="s">
        <v>25</v>
      </c>
      <c r="B44" s="90"/>
      <c r="C44" s="90"/>
      <c r="D44" s="90"/>
      <c r="E44" s="90"/>
    </row>
    <row r="45" spans="1:5" x14ac:dyDescent="0.25">
      <c r="A45" s="5" t="s">
        <v>26</v>
      </c>
    </row>
    <row r="46" spans="1:5" x14ac:dyDescent="0.25">
      <c r="A46" s="5" t="s">
        <v>49</v>
      </c>
    </row>
    <row r="47" spans="1:5" x14ac:dyDescent="0.25">
      <c r="A47" s="5" t="s">
        <v>233</v>
      </c>
    </row>
    <row r="48" spans="1:5" x14ac:dyDescent="0.25">
      <c r="A48" s="5" t="s">
        <v>333</v>
      </c>
    </row>
    <row r="49" spans="1:5" ht="15" customHeight="1" x14ac:dyDescent="0.25">
      <c r="A49" s="127" t="s">
        <v>51</v>
      </c>
      <c r="B49" s="127"/>
      <c r="C49" s="127"/>
      <c r="D49" s="127"/>
      <c r="E49" s="127"/>
    </row>
    <row r="50" spans="1:5" ht="15" customHeight="1" x14ac:dyDescent="0.25">
      <c r="A50" s="91" t="s">
        <v>31</v>
      </c>
      <c r="B50" s="92"/>
      <c r="C50" s="92"/>
      <c r="D50" s="92"/>
      <c r="E50" s="93"/>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24">
        <v>43550</v>
      </c>
      <c r="C53" s="24">
        <v>45377</v>
      </c>
      <c r="D53" s="25">
        <v>0.11265913245760578</v>
      </c>
      <c r="E53" s="32">
        <v>3</v>
      </c>
    </row>
    <row r="54" spans="1:5" x14ac:dyDescent="0.25">
      <c r="A54" s="31" t="s">
        <v>37</v>
      </c>
      <c r="B54" s="24">
        <v>43522</v>
      </c>
      <c r="C54" s="24">
        <v>45349</v>
      </c>
      <c r="D54" s="25">
        <v>0.11304923812269857</v>
      </c>
      <c r="E54" s="32">
        <v>3</v>
      </c>
    </row>
    <row r="55" spans="1:5" x14ac:dyDescent="0.25">
      <c r="A55" s="23" t="s">
        <v>38</v>
      </c>
      <c r="B55" s="24">
        <v>43494</v>
      </c>
      <c r="C55" s="24">
        <v>45321</v>
      </c>
      <c r="D55" s="25">
        <v>0.11355156341023459</v>
      </c>
      <c r="E55" s="32">
        <v>3</v>
      </c>
    </row>
    <row r="56" spans="1:5" x14ac:dyDescent="0.25">
      <c r="A56" s="23" t="s">
        <v>39</v>
      </c>
      <c r="B56" s="24">
        <v>43461</v>
      </c>
      <c r="C56" s="24">
        <v>45287</v>
      </c>
      <c r="D56" s="25">
        <v>0.1141598239252533</v>
      </c>
      <c r="E56" s="32">
        <v>3</v>
      </c>
    </row>
    <row r="57" spans="1:5" x14ac:dyDescent="0.25">
      <c r="A57" s="23" t="s">
        <v>40</v>
      </c>
      <c r="B57" s="24">
        <v>43431</v>
      </c>
      <c r="C57" s="24">
        <v>45258</v>
      </c>
      <c r="D57" s="25">
        <v>0.11555836480623825</v>
      </c>
      <c r="E57" s="32">
        <v>3</v>
      </c>
    </row>
    <row r="59" spans="1:5" x14ac:dyDescent="0.25">
      <c r="A59" s="102" t="s">
        <v>63</v>
      </c>
      <c r="B59" s="103"/>
      <c r="C59" s="103"/>
      <c r="D59" s="103"/>
      <c r="E59" s="103"/>
    </row>
    <row r="60" spans="1:5" ht="15" customHeight="1" x14ac:dyDescent="0.25">
      <c r="A60" s="1" t="s">
        <v>2</v>
      </c>
      <c r="B60" s="2"/>
      <c r="C60" s="107" t="s">
        <v>3</v>
      </c>
      <c r="D60" s="107" t="s">
        <v>4</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8</v>
      </c>
      <c r="C63" s="10"/>
      <c r="D63" s="11"/>
      <c r="E63" s="11"/>
    </row>
    <row r="64" spans="1:5" x14ac:dyDescent="0.25">
      <c r="A64" s="12"/>
      <c r="B64" s="13" t="s">
        <v>9</v>
      </c>
      <c r="C64" s="14"/>
      <c r="D64" s="15"/>
      <c r="E64" s="15"/>
    </row>
    <row r="65" spans="1:5" x14ac:dyDescent="0.25">
      <c r="A65" s="8" t="s">
        <v>10</v>
      </c>
      <c r="B65" s="16" t="s">
        <v>11</v>
      </c>
      <c r="C65" s="17" t="s">
        <v>572</v>
      </c>
      <c r="D65" s="18" t="s">
        <v>566</v>
      </c>
      <c r="E65" s="17" t="s">
        <v>14</v>
      </c>
    </row>
    <row r="66" spans="1:5" x14ac:dyDescent="0.25">
      <c r="A66" s="19"/>
      <c r="B66" s="20" t="s">
        <v>15</v>
      </c>
      <c r="C66" s="21">
        <v>-0.7316216798587547</v>
      </c>
      <c r="D66" s="21">
        <v>-0.3147817927713723</v>
      </c>
      <c r="E66" s="22"/>
    </row>
    <row r="67" spans="1:5" x14ac:dyDescent="0.25">
      <c r="A67" s="8" t="s">
        <v>16</v>
      </c>
      <c r="B67" s="16" t="s">
        <v>11</v>
      </c>
      <c r="C67" s="17" t="s">
        <v>54</v>
      </c>
      <c r="D67" s="17" t="s">
        <v>55</v>
      </c>
      <c r="E67" s="17" t="s">
        <v>14</v>
      </c>
    </row>
    <row r="68" spans="1:5" x14ac:dyDescent="0.25">
      <c r="A68" s="19"/>
      <c r="B68" s="20" t="s">
        <v>15</v>
      </c>
      <c r="C68" s="21">
        <v>-0.26436082210035372</v>
      </c>
      <c r="D68" s="21">
        <v>-8.9988529727498157E-2</v>
      </c>
      <c r="E68" s="22"/>
    </row>
    <row r="69" spans="1:5" x14ac:dyDescent="0.25">
      <c r="A69" s="8" t="s">
        <v>19</v>
      </c>
      <c r="B69" s="16" t="s">
        <v>11</v>
      </c>
      <c r="C69" s="17" t="s">
        <v>387</v>
      </c>
      <c r="D69" s="17" t="s">
        <v>214</v>
      </c>
      <c r="E69" s="17" t="s">
        <v>14</v>
      </c>
    </row>
    <row r="70" spans="1:5" x14ac:dyDescent="0.25">
      <c r="A70" s="19"/>
      <c r="B70" s="20" t="s">
        <v>15</v>
      </c>
      <c r="C70" s="21">
        <v>-6.4614040131087291E-2</v>
      </c>
      <c r="D70" s="21">
        <v>3.634804639214062E-3</v>
      </c>
      <c r="E70" s="22"/>
    </row>
    <row r="71" spans="1:5" x14ac:dyDescent="0.25">
      <c r="A71" s="8" t="s">
        <v>22</v>
      </c>
      <c r="B71" s="16" t="s">
        <v>11</v>
      </c>
      <c r="C71" s="17" t="s">
        <v>57</v>
      </c>
      <c r="D71" s="17" t="s">
        <v>335</v>
      </c>
      <c r="E71" s="17" t="s">
        <v>14</v>
      </c>
    </row>
    <row r="72" spans="1:5" x14ac:dyDescent="0.25">
      <c r="A72" s="19"/>
      <c r="B72" s="20" t="s">
        <v>15</v>
      </c>
      <c r="C72" s="21">
        <v>0.20672817384674036</v>
      </c>
      <c r="D72" s="21">
        <v>6.858003677855895E-2</v>
      </c>
      <c r="E72" s="22"/>
    </row>
    <row r="73" spans="1:5" ht="34.5" customHeight="1" x14ac:dyDescent="0.25">
      <c r="A73" s="90" t="s">
        <v>25</v>
      </c>
      <c r="B73" s="90"/>
      <c r="C73" s="90"/>
      <c r="D73" s="90"/>
      <c r="E73" s="90"/>
    </row>
    <row r="74" spans="1:5" x14ac:dyDescent="0.25">
      <c r="A74" s="5" t="s">
        <v>26</v>
      </c>
    </row>
    <row r="75" spans="1:5" x14ac:dyDescent="0.25">
      <c r="A75" s="5" t="s">
        <v>49</v>
      </c>
    </row>
    <row r="76" spans="1:5" x14ac:dyDescent="0.25">
      <c r="A76" s="5" t="s">
        <v>516</v>
      </c>
    </row>
    <row r="77" spans="1:5" x14ac:dyDescent="0.25">
      <c r="A77" s="5" t="s">
        <v>333</v>
      </c>
    </row>
    <row r="78" spans="1:5" x14ac:dyDescent="0.25">
      <c r="A78" s="127" t="s">
        <v>51</v>
      </c>
      <c r="B78" s="127"/>
      <c r="C78" s="127"/>
      <c r="D78" s="127"/>
      <c r="E78" s="127"/>
    </row>
    <row r="79" spans="1:5" ht="15" customHeight="1" x14ac:dyDescent="0.25">
      <c r="A79" s="91" t="s">
        <v>31</v>
      </c>
      <c r="B79" s="92"/>
      <c r="C79" s="92"/>
      <c r="D79" s="92"/>
      <c r="E79" s="93"/>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24">
        <v>43550</v>
      </c>
      <c r="C82" s="24">
        <v>45377</v>
      </c>
      <c r="D82" s="25">
        <v>0.11209101863859849</v>
      </c>
      <c r="E82" s="32">
        <v>3</v>
      </c>
    </row>
    <row r="83" spans="1:5" x14ac:dyDescent="0.25">
      <c r="A83" s="31" t="s">
        <v>37</v>
      </c>
      <c r="B83" s="24">
        <v>43522</v>
      </c>
      <c r="C83" s="24">
        <v>45349</v>
      </c>
      <c r="D83" s="25">
        <v>0.11232377871217299</v>
      </c>
      <c r="E83" s="32">
        <v>3</v>
      </c>
    </row>
    <row r="84" spans="1:5" x14ac:dyDescent="0.25">
      <c r="A84" s="23" t="s">
        <v>38</v>
      </c>
      <c r="B84" s="24">
        <v>43494</v>
      </c>
      <c r="C84" s="24">
        <v>45321</v>
      </c>
      <c r="D84" s="25">
        <v>0.11261372270960161</v>
      </c>
      <c r="E84" s="32">
        <v>3</v>
      </c>
    </row>
    <row r="85" spans="1:5" x14ac:dyDescent="0.25">
      <c r="A85" s="23" t="s">
        <v>39</v>
      </c>
      <c r="B85" s="24">
        <v>43461</v>
      </c>
      <c r="C85" s="24">
        <v>45287</v>
      </c>
      <c r="D85" s="25">
        <v>0.1127000026578555</v>
      </c>
      <c r="E85" s="32">
        <v>3</v>
      </c>
    </row>
    <row r="86" spans="1:5" x14ac:dyDescent="0.25">
      <c r="A86" s="23" t="s">
        <v>40</v>
      </c>
      <c r="B86" s="24">
        <v>43431</v>
      </c>
      <c r="C86" s="24">
        <v>45258</v>
      </c>
      <c r="D86" s="25">
        <v>0.11333376084236027</v>
      </c>
      <c r="E86" s="32">
        <v>3</v>
      </c>
    </row>
    <row r="88" spans="1:5" x14ac:dyDescent="0.25">
      <c r="A88" s="102" t="s">
        <v>73</v>
      </c>
      <c r="B88" s="103"/>
      <c r="C88" s="103"/>
      <c r="D88" s="103"/>
      <c r="E88" s="103"/>
    </row>
    <row r="89" spans="1:5" ht="15" customHeight="1" x14ac:dyDescent="0.25">
      <c r="A89" s="1" t="s">
        <v>2</v>
      </c>
      <c r="B89" s="2"/>
      <c r="C89" s="107" t="s">
        <v>3</v>
      </c>
      <c r="D89" s="107" t="s">
        <v>4</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8</v>
      </c>
      <c r="C92" s="10"/>
      <c r="D92" s="11"/>
      <c r="E92" s="11"/>
    </row>
    <row r="93" spans="1:5" x14ac:dyDescent="0.25">
      <c r="A93" s="12"/>
      <c r="B93" s="13" t="s">
        <v>9</v>
      </c>
      <c r="C93" s="14"/>
      <c r="D93" s="15"/>
      <c r="E93" s="15"/>
    </row>
    <row r="94" spans="1:5" x14ac:dyDescent="0.25">
      <c r="A94" s="8" t="s">
        <v>10</v>
      </c>
      <c r="B94" s="16" t="s">
        <v>11</v>
      </c>
      <c r="C94" s="17" t="s">
        <v>596</v>
      </c>
      <c r="D94" s="18" t="s">
        <v>65</v>
      </c>
      <c r="E94" s="17" t="s">
        <v>14</v>
      </c>
    </row>
    <row r="95" spans="1:5" x14ac:dyDescent="0.25">
      <c r="A95" s="19"/>
      <c r="B95" s="20" t="s">
        <v>15</v>
      </c>
      <c r="C95" s="21">
        <v>-0.71335405133504604</v>
      </c>
      <c r="D95" s="21">
        <v>-0.2996965450971677</v>
      </c>
      <c r="E95" s="22"/>
    </row>
    <row r="96" spans="1:5" x14ac:dyDescent="0.25">
      <c r="A96" s="8" t="s">
        <v>16</v>
      </c>
      <c r="B96" s="16" t="s">
        <v>11</v>
      </c>
      <c r="C96" s="17" t="s">
        <v>66</v>
      </c>
      <c r="D96" s="17" t="s">
        <v>67</v>
      </c>
      <c r="E96" s="17" t="s">
        <v>14</v>
      </c>
    </row>
    <row r="97" spans="1:5" x14ac:dyDescent="0.25">
      <c r="A97" s="19"/>
      <c r="B97" s="20" t="s">
        <v>15</v>
      </c>
      <c r="C97" s="21">
        <v>-0.24374975995272918</v>
      </c>
      <c r="D97" s="21">
        <v>-9.3622915536350937E-2</v>
      </c>
      <c r="E97" s="22"/>
    </row>
    <row r="98" spans="1:5" x14ac:dyDescent="0.25">
      <c r="A98" s="8" t="s">
        <v>19</v>
      </c>
      <c r="B98" s="16" t="s">
        <v>11</v>
      </c>
      <c r="C98" s="17" t="s">
        <v>235</v>
      </c>
      <c r="D98" s="17" t="s">
        <v>310</v>
      </c>
      <c r="E98" s="17" t="s">
        <v>14</v>
      </c>
    </row>
    <row r="99" spans="1:5" x14ac:dyDescent="0.25">
      <c r="A99" s="19"/>
      <c r="B99" s="20" t="s">
        <v>15</v>
      </c>
      <c r="C99" s="21">
        <v>-5.9119858462576613E-2</v>
      </c>
      <c r="D99" s="21">
        <v>-6.4897298053826491E-3</v>
      </c>
      <c r="E99" s="22"/>
    </row>
    <row r="100" spans="1:5" x14ac:dyDescent="0.25">
      <c r="A100" s="8" t="s">
        <v>22</v>
      </c>
      <c r="B100" s="16" t="s">
        <v>11</v>
      </c>
      <c r="C100" s="17" t="s">
        <v>70</v>
      </c>
      <c r="D100" s="17" t="s">
        <v>337</v>
      </c>
      <c r="E100" s="17" t="s">
        <v>14</v>
      </c>
    </row>
    <row r="101" spans="1:5" x14ac:dyDescent="0.25">
      <c r="A101" s="19"/>
      <c r="B101" s="20" t="s">
        <v>15</v>
      </c>
      <c r="C101" s="21">
        <v>0.26924092019120827</v>
      </c>
      <c r="D101" s="21">
        <v>7.8081742296484125E-2</v>
      </c>
      <c r="E101" s="22"/>
    </row>
    <row r="102" spans="1:5" ht="35.25" customHeight="1" x14ac:dyDescent="0.25">
      <c r="A102" s="90" t="s">
        <v>25</v>
      </c>
      <c r="B102" s="90"/>
      <c r="C102" s="90"/>
      <c r="D102" s="90"/>
      <c r="E102" s="90"/>
    </row>
    <row r="103" spans="1:5" x14ac:dyDescent="0.25">
      <c r="A103" s="5" t="s">
        <v>26</v>
      </c>
    </row>
    <row r="104" spans="1:5" x14ac:dyDescent="0.25">
      <c r="A104" s="5" t="s">
        <v>49</v>
      </c>
    </row>
    <row r="105" spans="1:5" x14ac:dyDescent="0.25">
      <c r="A105" s="5" t="s">
        <v>650</v>
      </c>
    </row>
    <row r="106" spans="1:5" x14ac:dyDescent="0.25">
      <c r="A106" s="5" t="s">
        <v>333</v>
      </c>
    </row>
    <row r="107" spans="1:5" ht="15.75" customHeight="1" x14ac:dyDescent="0.25">
      <c r="A107" s="127" t="s">
        <v>30</v>
      </c>
      <c r="B107" s="127"/>
      <c r="C107" s="127"/>
      <c r="D107" s="127"/>
      <c r="E107" s="127"/>
    </row>
    <row r="108" spans="1:5" ht="15" customHeight="1" x14ac:dyDescent="0.25">
      <c r="A108" s="91" t="s">
        <v>31</v>
      </c>
      <c r="B108" s="92"/>
      <c r="C108" s="92"/>
      <c r="D108" s="92"/>
      <c r="E108" s="93"/>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24">
        <v>43550</v>
      </c>
      <c r="C111" s="24">
        <v>45377</v>
      </c>
      <c r="D111" s="25">
        <v>0.10620696303729485</v>
      </c>
      <c r="E111" s="32">
        <v>3</v>
      </c>
    </row>
    <row r="112" spans="1:5" x14ac:dyDescent="0.25">
      <c r="A112" s="31" t="s">
        <v>37</v>
      </c>
      <c r="B112" s="24">
        <v>43522</v>
      </c>
      <c r="C112" s="24">
        <v>45349</v>
      </c>
      <c r="D112" s="25">
        <v>0.10637215636826915</v>
      </c>
      <c r="E112" s="32">
        <v>3</v>
      </c>
    </row>
    <row r="113" spans="1:5" x14ac:dyDescent="0.25">
      <c r="A113" s="23" t="s">
        <v>38</v>
      </c>
      <c r="B113" s="24">
        <v>43494</v>
      </c>
      <c r="C113" s="24">
        <v>45321</v>
      </c>
      <c r="D113" s="25">
        <v>0.10657491147796527</v>
      </c>
      <c r="E113" s="32">
        <v>3</v>
      </c>
    </row>
    <row r="114" spans="1:5" x14ac:dyDescent="0.25">
      <c r="A114" s="23" t="s">
        <v>39</v>
      </c>
      <c r="B114" s="24">
        <v>43461</v>
      </c>
      <c r="C114" s="24">
        <v>45287</v>
      </c>
      <c r="D114" s="25">
        <v>0.10674291626071614</v>
      </c>
      <c r="E114" s="32">
        <v>3</v>
      </c>
    </row>
    <row r="115" spans="1:5" x14ac:dyDescent="0.25">
      <c r="A115" s="23" t="s">
        <v>40</v>
      </c>
      <c r="B115" s="24">
        <v>43431</v>
      </c>
      <c r="C115" s="24">
        <v>45258</v>
      </c>
      <c r="D115" s="25">
        <v>0.10723719499850012</v>
      </c>
      <c r="E115" s="32">
        <v>3</v>
      </c>
    </row>
    <row r="117" spans="1:5" x14ac:dyDescent="0.25">
      <c r="A117" s="102" t="s">
        <v>93</v>
      </c>
      <c r="B117" s="103"/>
      <c r="C117" s="103"/>
      <c r="D117" s="103"/>
      <c r="E117" s="103"/>
    </row>
    <row r="118" spans="1:5" ht="15" customHeight="1" x14ac:dyDescent="0.25">
      <c r="A118" s="1" t="s">
        <v>74</v>
      </c>
      <c r="B118" s="2"/>
      <c r="C118" s="107" t="s">
        <v>3</v>
      </c>
      <c r="D118" s="107" t="s">
        <v>75</v>
      </c>
      <c r="E118" s="107"/>
    </row>
    <row r="119" spans="1:5" x14ac:dyDescent="0.25">
      <c r="A119" s="3" t="s">
        <v>5</v>
      </c>
      <c r="B119" s="4"/>
      <c r="C119" s="108"/>
      <c r="D119" s="108"/>
      <c r="E119" s="108"/>
    </row>
    <row r="120" spans="1:5" x14ac:dyDescent="0.25">
      <c r="A120" s="6" t="s">
        <v>6</v>
      </c>
      <c r="B120" s="7"/>
      <c r="C120" s="109"/>
      <c r="D120" s="109"/>
      <c r="E120" s="109"/>
    </row>
    <row r="121" spans="1:5" x14ac:dyDescent="0.25">
      <c r="A121" s="8" t="s">
        <v>7</v>
      </c>
      <c r="B121" s="9" t="s">
        <v>76</v>
      </c>
      <c r="C121" s="10"/>
      <c r="D121" s="11"/>
      <c r="E121" s="11"/>
    </row>
    <row r="122" spans="1:5" x14ac:dyDescent="0.25">
      <c r="A122" s="12"/>
      <c r="B122" s="13" t="s">
        <v>9</v>
      </c>
      <c r="C122" s="14"/>
      <c r="D122" s="15"/>
      <c r="E122" s="15"/>
    </row>
    <row r="123" spans="1:5" x14ac:dyDescent="0.25">
      <c r="A123" s="8" t="s">
        <v>10</v>
      </c>
      <c r="B123" s="16" t="s">
        <v>11</v>
      </c>
      <c r="C123" s="26" t="s">
        <v>597</v>
      </c>
      <c r="D123" s="27" t="s">
        <v>78</v>
      </c>
      <c r="E123" s="26" t="s">
        <v>14</v>
      </c>
    </row>
    <row r="124" spans="1:5" x14ac:dyDescent="0.25">
      <c r="A124" s="19"/>
      <c r="B124" s="20" t="s">
        <v>15</v>
      </c>
      <c r="C124" s="21">
        <v>-0.69980437160248732</v>
      </c>
      <c r="D124" s="21">
        <v>-0.26222211584355837</v>
      </c>
      <c r="E124" s="22"/>
    </row>
    <row r="125" spans="1:5" x14ac:dyDescent="0.25">
      <c r="A125" s="8" t="s">
        <v>16</v>
      </c>
      <c r="B125" s="16" t="s">
        <v>11</v>
      </c>
      <c r="C125" s="26" t="s">
        <v>79</v>
      </c>
      <c r="D125" s="26" t="s">
        <v>80</v>
      </c>
      <c r="E125" s="26" t="s">
        <v>14</v>
      </c>
    </row>
    <row r="126" spans="1:5" x14ac:dyDescent="0.25">
      <c r="A126" s="19"/>
      <c r="B126" s="20" t="s">
        <v>15</v>
      </c>
      <c r="C126" s="21">
        <v>-0.30515803861267721</v>
      </c>
      <c r="D126" s="21">
        <v>-5.4651640399221102E-2</v>
      </c>
      <c r="E126" s="22"/>
    </row>
    <row r="127" spans="1:5" x14ac:dyDescent="0.25">
      <c r="A127" s="8" t="s">
        <v>19</v>
      </c>
      <c r="B127" s="16" t="s">
        <v>11</v>
      </c>
      <c r="C127" s="26" t="s">
        <v>611</v>
      </c>
      <c r="D127" s="26" t="s">
        <v>186</v>
      </c>
      <c r="E127" s="26" t="s">
        <v>14</v>
      </c>
    </row>
    <row r="128" spans="1:5" x14ac:dyDescent="0.25">
      <c r="A128" s="19"/>
      <c r="B128" s="20" t="s">
        <v>15</v>
      </c>
      <c r="C128" s="21">
        <v>-6.8563839878581501E-3</v>
      </c>
      <c r="D128" s="21">
        <v>2.5583436047902364E-2</v>
      </c>
      <c r="E128" s="22"/>
    </row>
    <row r="129" spans="1:5" x14ac:dyDescent="0.25">
      <c r="A129" s="8" t="s">
        <v>22</v>
      </c>
      <c r="B129" s="16" t="s">
        <v>11</v>
      </c>
      <c r="C129" s="26" t="s">
        <v>83</v>
      </c>
      <c r="D129" s="26" t="s">
        <v>598</v>
      </c>
      <c r="E129" s="26" t="s">
        <v>14</v>
      </c>
    </row>
    <row r="130" spans="1:5" x14ac:dyDescent="0.25">
      <c r="A130" s="19"/>
      <c r="B130" s="20" t="s">
        <v>15</v>
      </c>
      <c r="C130" s="21">
        <v>0.46830915457728883</v>
      </c>
      <c r="D130" s="21">
        <v>9.1185066388660641E-2</v>
      </c>
      <c r="E130" s="22"/>
    </row>
    <row r="131" spans="1:5" ht="35.25" customHeight="1" x14ac:dyDescent="0.25">
      <c r="A131" s="90" t="s">
        <v>25</v>
      </c>
      <c r="B131" s="90"/>
      <c r="C131" s="90"/>
      <c r="D131" s="90"/>
      <c r="E131" s="90"/>
    </row>
    <row r="132" spans="1:5" x14ac:dyDescent="0.25">
      <c r="A132" s="5" t="s">
        <v>26</v>
      </c>
    </row>
    <row r="133" spans="1:5" x14ac:dyDescent="0.25">
      <c r="A133" s="5" t="s">
        <v>85</v>
      </c>
    </row>
    <row r="134" spans="1:5" x14ac:dyDescent="0.25">
      <c r="A134" s="5" t="s">
        <v>651</v>
      </c>
    </row>
    <row r="135" spans="1:5" x14ac:dyDescent="0.25">
      <c r="A135" s="5" t="s">
        <v>599</v>
      </c>
    </row>
    <row r="136" spans="1:5" x14ac:dyDescent="0.25">
      <c r="A136" s="127" t="s">
        <v>51</v>
      </c>
      <c r="B136" s="127"/>
      <c r="C136" s="127"/>
      <c r="D136" s="127"/>
      <c r="E136" s="127"/>
    </row>
    <row r="137" spans="1:5" ht="15" customHeight="1" x14ac:dyDescent="0.25">
      <c r="A137" s="91" t="s">
        <v>31</v>
      </c>
      <c r="B137" s="92"/>
      <c r="C137" s="92"/>
      <c r="D137" s="92"/>
      <c r="E137" s="93"/>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24">
        <v>43536</v>
      </c>
      <c r="C140" s="24">
        <v>45370</v>
      </c>
      <c r="D140" s="25">
        <v>0.17211998861396163</v>
      </c>
      <c r="E140" s="32">
        <v>4</v>
      </c>
    </row>
    <row r="141" spans="1:5" x14ac:dyDescent="0.25">
      <c r="A141" s="31" t="s">
        <v>37</v>
      </c>
      <c r="B141" s="24">
        <v>43522</v>
      </c>
      <c r="C141" s="24">
        <v>45342</v>
      </c>
      <c r="D141" s="25">
        <v>0.17262361799981368</v>
      </c>
      <c r="E141" s="32">
        <v>4</v>
      </c>
    </row>
    <row r="142" spans="1:5" x14ac:dyDescent="0.25">
      <c r="A142" s="39" t="s">
        <v>38</v>
      </c>
      <c r="B142" s="24">
        <v>43494</v>
      </c>
      <c r="C142" s="24">
        <v>45314</v>
      </c>
      <c r="D142" s="25">
        <v>0.17254554434410865</v>
      </c>
      <c r="E142" s="32">
        <v>4</v>
      </c>
    </row>
    <row r="143" spans="1:5" x14ac:dyDescent="0.25">
      <c r="A143" s="39" t="s">
        <v>39</v>
      </c>
      <c r="B143" s="24">
        <v>43467</v>
      </c>
      <c r="C143" s="24">
        <v>45287</v>
      </c>
      <c r="D143" s="25">
        <v>0.17385203884685266</v>
      </c>
      <c r="E143" s="32">
        <v>4</v>
      </c>
    </row>
    <row r="144" spans="1:5" x14ac:dyDescent="0.25">
      <c r="A144" s="39" t="s">
        <v>40</v>
      </c>
      <c r="B144" s="24">
        <v>43438</v>
      </c>
      <c r="C144" s="24">
        <v>45258</v>
      </c>
      <c r="D144" s="25">
        <v>0.17857141450418931</v>
      </c>
      <c r="E144" s="32">
        <v>4</v>
      </c>
    </row>
    <row r="146" spans="1:5" x14ac:dyDescent="0.25">
      <c r="A146" s="102" t="s">
        <v>94</v>
      </c>
      <c r="B146" s="103"/>
      <c r="C146" s="103"/>
      <c r="D146" s="103"/>
      <c r="E146" s="103"/>
    </row>
    <row r="147" spans="1:5" ht="15" customHeight="1" x14ac:dyDescent="0.25">
      <c r="A147" s="1" t="s">
        <v>2</v>
      </c>
      <c r="B147" s="2"/>
      <c r="C147" s="107" t="s">
        <v>3</v>
      </c>
      <c r="D147" s="107" t="s">
        <v>4</v>
      </c>
      <c r="E147" s="107"/>
    </row>
    <row r="148" spans="1:5" x14ac:dyDescent="0.25">
      <c r="A148" s="3" t="s">
        <v>5</v>
      </c>
      <c r="B148" s="4"/>
      <c r="C148" s="108"/>
      <c r="D148" s="108"/>
      <c r="E148" s="108"/>
    </row>
    <row r="149" spans="1:5" x14ac:dyDescent="0.25">
      <c r="A149" s="6" t="s">
        <v>6</v>
      </c>
      <c r="B149" s="7"/>
      <c r="C149" s="109"/>
      <c r="D149" s="109"/>
      <c r="E149" s="109"/>
    </row>
    <row r="150" spans="1:5" x14ac:dyDescent="0.25">
      <c r="A150" s="8" t="s">
        <v>7</v>
      </c>
      <c r="B150" s="9" t="s">
        <v>8</v>
      </c>
      <c r="C150" s="10"/>
      <c r="D150" s="11"/>
      <c r="E150" s="11"/>
    </row>
    <row r="151" spans="1:5" x14ac:dyDescent="0.25">
      <c r="A151" s="12"/>
      <c r="B151" s="13" t="s">
        <v>9</v>
      </c>
      <c r="C151" s="14"/>
      <c r="D151" s="15"/>
      <c r="E151" s="15"/>
    </row>
    <row r="152" spans="1:5" x14ac:dyDescent="0.25">
      <c r="A152" s="8" t="s">
        <v>10</v>
      </c>
      <c r="B152" s="16" t="s">
        <v>11</v>
      </c>
      <c r="C152" s="17" t="s">
        <v>635</v>
      </c>
      <c r="D152" s="18" t="s">
        <v>564</v>
      </c>
      <c r="E152" s="17" t="s">
        <v>14</v>
      </c>
    </row>
    <row r="153" spans="1:5" x14ac:dyDescent="0.25">
      <c r="A153" s="19"/>
      <c r="B153" s="20" t="s">
        <v>15</v>
      </c>
      <c r="C153" s="21">
        <v>-0.73439115203953398</v>
      </c>
      <c r="D153" s="21">
        <v>-0.32353568825709866</v>
      </c>
      <c r="E153" s="22"/>
    </row>
    <row r="154" spans="1:5" x14ac:dyDescent="0.25">
      <c r="A154" s="8" t="s">
        <v>16</v>
      </c>
      <c r="B154" s="16" t="s">
        <v>11</v>
      </c>
      <c r="C154" s="17" t="s">
        <v>89</v>
      </c>
      <c r="D154" s="17" t="s">
        <v>79</v>
      </c>
      <c r="E154" s="17" t="s">
        <v>14</v>
      </c>
    </row>
    <row r="155" spans="1:5" x14ac:dyDescent="0.25">
      <c r="A155" s="19"/>
      <c r="B155" s="20" t="s">
        <v>15</v>
      </c>
      <c r="C155" s="21">
        <v>-0.27369232450942749</v>
      </c>
      <c r="D155" s="21">
        <v>-0.1140908038913655</v>
      </c>
      <c r="E155" s="22"/>
    </row>
    <row r="156" spans="1:5" x14ac:dyDescent="0.25">
      <c r="A156" s="8" t="s">
        <v>19</v>
      </c>
      <c r="B156" s="16" t="s">
        <v>11</v>
      </c>
      <c r="C156" s="17" t="s">
        <v>282</v>
      </c>
      <c r="D156" s="17" t="s">
        <v>355</v>
      </c>
      <c r="E156" s="17" t="s">
        <v>14</v>
      </c>
    </row>
    <row r="157" spans="1:5" x14ac:dyDescent="0.25">
      <c r="A157" s="19"/>
      <c r="B157" s="20" t="s">
        <v>15</v>
      </c>
      <c r="C157" s="21">
        <v>-5.9780497198879678E-2</v>
      </c>
      <c r="D157" s="21">
        <v>-1.4174029925262399E-4</v>
      </c>
      <c r="E157" s="22"/>
    </row>
    <row r="158" spans="1:5" x14ac:dyDescent="0.25">
      <c r="A158" s="8" t="s">
        <v>22</v>
      </c>
      <c r="B158" s="16" t="s">
        <v>11</v>
      </c>
      <c r="C158" s="17" t="s">
        <v>90</v>
      </c>
      <c r="D158" s="17" t="s">
        <v>340</v>
      </c>
      <c r="E158" s="17" t="s">
        <v>14</v>
      </c>
    </row>
    <row r="159" spans="1:5" x14ac:dyDescent="0.25">
      <c r="A159" s="19"/>
      <c r="B159" s="20" t="s">
        <v>15</v>
      </c>
      <c r="C159" s="21">
        <v>0.29521826354717895</v>
      </c>
      <c r="D159" s="21">
        <v>9.5682802272992085E-2</v>
      </c>
      <c r="E159" s="22"/>
    </row>
    <row r="160" spans="1:5" ht="36" customHeight="1" x14ac:dyDescent="0.25">
      <c r="A160" s="90" t="s">
        <v>25</v>
      </c>
      <c r="B160" s="90"/>
      <c r="C160" s="90"/>
      <c r="D160" s="90"/>
      <c r="E160" s="90"/>
    </row>
    <row r="161" spans="1:5" x14ac:dyDescent="0.25">
      <c r="A161" s="5" t="s">
        <v>26</v>
      </c>
    </row>
    <row r="162" spans="1:5" x14ac:dyDescent="0.25">
      <c r="A162" s="5" t="s">
        <v>49</v>
      </c>
    </row>
    <row r="163" spans="1:5" x14ac:dyDescent="0.25">
      <c r="A163" s="5" t="s">
        <v>233</v>
      </c>
    </row>
    <row r="164" spans="1:5" x14ac:dyDescent="0.25">
      <c r="A164" s="5" t="s">
        <v>333</v>
      </c>
    </row>
    <row r="165" spans="1:5" ht="15.75" customHeight="1" x14ac:dyDescent="0.25">
      <c r="A165" s="127" t="s">
        <v>30</v>
      </c>
      <c r="B165" s="127"/>
      <c r="C165" s="127"/>
      <c r="D165" s="127"/>
      <c r="E165" s="127"/>
    </row>
    <row r="166" spans="1:5" ht="15" customHeight="1" x14ac:dyDescent="0.25">
      <c r="A166" s="91" t="s">
        <v>31</v>
      </c>
      <c r="B166" s="92"/>
      <c r="C166" s="92"/>
      <c r="D166" s="92"/>
      <c r="E166" s="93"/>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24">
        <v>43550</v>
      </c>
      <c r="C169" s="24">
        <v>45377</v>
      </c>
      <c r="D169" s="25">
        <v>0.12296729827311649</v>
      </c>
      <c r="E169" s="32">
        <v>4</v>
      </c>
    </row>
    <row r="170" spans="1:5" x14ac:dyDescent="0.25">
      <c r="A170" s="31" t="s">
        <v>37</v>
      </c>
      <c r="B170" s="24">
        <v>43522</v>
      </c>
      <c r="C170" s="24">
        <v>45349</v>
      </c>
      <c r="D170" s="25">
        <v>0.12330287391924667</v>
      </c>
      <c r="E170" s="32">
        <v>4</v>
      </c>
    </row>
    <row r="171" spans="1:5" x14ac:dyDescent="0.25">
      <c r="A171" s="23" t="s">
        <v>38</v>
      </c>
      <c r="B171" s="24">
        <v>43494</v>
      </c>
      <c r="C171" s="24">
        <v>45321</v>
      </c>
      <c r="D171" s="25">
        <v>0.1238172539589151</v>
      </c>
      <c r="E171" s="32">
        <v>4</v>
      </c>
    </row>
    <row r="172" spans="1:5" x14ac:dyDescent="0.25">
      <c r="A172" s="23" t="s">
        <v>39</v>
      </c>
      <c r="B172" s="24">
        <v>43461</v>
      </c>
      <c r="C172" s="24">
        <v>45287</v>
      </c>
      <c r="D172" s="25">
        <v>0.12417217075082337</v>
      </c>
      <c r="E172" s="32">
        <v>4</v>
      </c>
    </row>
    <row r="173" spans="1:5" x14ac:dyDescent="0.25">
      <c r="A173" s="23" t="s">
        <v>40</v>
      </c>
      <c r="B173" s="24">
        <v>43431</v>
      </c>
      <c r="C173" s="24">
        <v>45258</v>
      </c>
      <c r="D173" s="25">
        <v>0.12546244071658247</v>
      </c>
      <c r="E173" s="32">
        <v>4</v>
      </c>
    </row>
    <row r="175" spans="1:5" x14ac:dyDescent="0.25">
      <c r="A175" s="102" t="s">
        <v>341</v>
      </c>
      <c r="B175" s="103"/>
      <c r="C175" s="103"/>
      <c r="D175" s="103"/>
      <c r="E175" s="103"/>
    </row>
    <row r="176" spans="1:5" ht="15" customHeight="1" x14ac:dyDescent="0.25">
      <c r="A176" s="1" t="s">
        <v>2</v>
      </c>
      <c r="B176" s="2"/>
      <c r="C176" s="107" t="s">
        <v>3</v>
      </c>
      <c r="D176" s="107" t="s">
        <v>4</v>
      </c>
      <c r="E176" s="107"/>
    </row>
    <row r="177" spans="1:5" x14ac:dyDescent="0.25">
      <c r="A177" s="3" t="s">
        <v>5</v>
      </c>
      <c r="B177" s="4"/>
      <c r="C177" s="108"/>
      <c r="D177" s="108"/>
      <c r="E177" s="108"/>
    </row>
    <row r="178" spans="1:5" x14ac:dyDescent="0.25">
      <c r="A178" s="6" t="s">
        <v>6</v>
      </c>
      <c r="B178" s="7"/>
      <c r="C178" s="109"/>
      <c r="D178" s="109"/>
      <c r="E178" s="109"/>
    </row>
    <row r="179" spans="1:5" x14ac:dyDescent="0.25">
      <c r="A179" s="8" t="s">
        <v>7</v>
      </c>
      <c r="B179" s="9" t="s">
        <v>8</v>
      </c>
      <c r="C179" s="10"/>
      <c r="D179" s="11"/>
      <c r="E179" s="11"/>
    </row>
    <row r="180" spans="1:5" x14ac:dyDescent="0.25">
      <c r="A180" s="12"/>
      <c r="B180" s="13" t="s">
        <v>9</v>
      </c>
      <c r="C180" s="14"/>
      <c r="D180" s="15"/>
      <c r="E180" s="15"/>
    </row>
    <row r="181" spans="1:5" x14ac:dyDescent="0.25">
      <c r="A181" s="8" t="s">
        <v>10</v>
      </c>
      <c r="B181" s="16" t="s">
        <v>11</v>
      </c>
      <c r="C181" s="17" t="s">
        <v>652</v>
      </c>
      <c r="D181" s="18" t="s">
        <v>653</v>
      </c>
      <c r="E181" s="17" t="s">
        <v>14</v>
      </c>
    </row>
    <row r="182" spans="1:5" x14ac:dyDescent="0.25">
      <c r="A182" s="19"/>
      <c r="B182" s="20" t="s">
        <v>15</v>
      </c>
      <c r="C182" s="21">
        <v>-0.29282445482331865</v>
      </c>
      <c r="D182" s="21">
        <v>-0.11228891215131498</v>
      </c>
      <c r="E182" s="22"/>
    </row>
    <row r="183" spans="1:5" x14ac:dyDescent="0.25">
      <c r="A183" s="8" t="s">
        <v>16</v>
      </c>
      <c r="B183" s="16" t="s">
        <v>11</v>
      </c>
      <c r="C183" s="17" t="s">
        <v>292</v>
      </c>
      <c r="D183" s="17" t="s">
        <v>654</v>
      </c>
      <c r="E183" s="17" t="s">
        <v>14</v>
      </c>
    </row>
    <row r="184" spans="1:5" x14ac:dyDescent="0.25">
      <c r="A184" s="19"/>
      <c r="B184" s="20" t="s">
        <v>15</v>
      </c>
      <c r="C184" s="21">
        <v>-0.16148590951500919</v>
      </c>
      <c r="D184" s="21">
        <v>-3.1768663048766022E-2</v>
      </c>
      <c r="E184" s="22"/>
    </row>
    <row r="185" spans="1:5" x14ac:dyDescent="0.25">
      <c r="A185" s="8" t="s">
        <v>19</v>
      </c>
      <c r="B185" s="16" t="s">
        <v>11</v>
      </c>
      <c r="C185" s="17" t="s">
        <v>437</v>
      </c>
      <c r="D185" s="17" t="s">
        <v>495</v>
      </c>
      <c r="E185" s="17" t="s">
        <v>14</v>
      </c>
    </row>
    <row r="186" spans="1:5" x14ac:dyDescent="0.25">
      <c r="A186" s="19"/>
      <c r="B186" s="20" t="s">
        <v>15</v>
      </c>
      <c r="C186" s="21">
        <v>-2.4988981992675741E-2</v>
      </c>
      <c r="D186" s="21">
        <v>5.3555595315868398E-3</v>
      </c>
      <c r="E186" s="22"/>
    </row>
    <row r="187" spans="1:5" x14ac:dyDescent="0.25">
      <c r="A187" s="8" t="s">
        <v>22</v>
      </c>
      <c r="B187" s="16" t="s">
        <v>11</v>
      </c>
      <c r="C187" s="17" t="s">
        <v>294</v>
      </c>
      <c r="D187" s="17" t="s">
        <v>295</v>
      </c>
      <c r="E187" s="17" t="s">
        <v>14</v>
      </c>
    </row>
    <row r="188" spans="1:5" x14ac:dyDescent="0.25">
      <c r="A188" s="19"/>
      <c r="B188" s="20" t="s">
        <v>15</v>
      </c>
      <c r="C188" s="21">
        <v>0.1131139022684966</v>
      </c>
      <c r="D188" s="21">
        <v>5.466672843059861E-2</v>
      </c>
      <c r="E188" s="22"/>
    </row>
    <row r="189" spans="1:5" ht="35.25" customHeight="1" x14ac:dyDescent="0.25">
      <c r="A189" s="90" t="s">
        <v>25</v>
      </c>
      <c r="B189" s="90"/>
      <c r="C189" s="90"/>
      <c r="D189" s="90"/>
      <c r="E189" s="90"/>
    </row>
    <row r="190" spans="1:5" x14ac:dyDescent="0.25">
      <c r="A190" s="5" t="s">
        <v>26</v>
      </c>
    </row>
    <row r="191" spans="1:5" x14ac:dyDescent="0.25">
      <c r="A191" s="5" t="s">
        <v>49</v>
      </c>
    </row>
    <row r="192" spans="1:5" x14ac:dyDescent="0.25">
      <c r="A192" s="5" t="s">
        <v>634</v>
      </c>
    </row>
    <row r="193" spans="1:5" x14ac:dyDescent="0.25">
      <c r="A193" s="5" t="s">
        <v>29</v>
      </c>
    </row>
    <row r="194" spans="1:5" ht="18" customHeight="1" x14ac:dyDescent="0.25">
      <c r="A194" s="127" t="s">
        <v>30</v>
      </c>
      <c r="B194" s="127"/>
      <c r="C194" s="127"/>
      <c r="D194" s="127"/>
      <c r="E194" s="127"/>
    </row>
    <row r="195" spans="1:5" ht="15" customHeight="1" x14ac:dyDescent="0.25">
      <c r="A195" s="91" t="s">
        <v>31</v>
      </c>
      <c r="B195" s="92"/>
      <c r="C195" s="92"/>
      <c r="D195" s="92"/>
      <c r="E195" s="93"/>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24">
        <v>43914</v>
      </c>
      <c r="C198" s="24">
        <v>45377</v>
      </c>
      <c r="D198" s="25">
        <v>5.9419990605145495E-2</v>
      </c>
      <c r="E198" s="32">
        <v>3</v>
      </c>
    </row>
    <row r="199" spans="1:5" x14ac:dyDescent="0.25">
      <c r="A199" s="31" t="s">
        <v>37</v>
      </c>
      <c r="B199" s="24">
        <v>43886</v>
      </c>
      <c r="C199" s="24">
        <v>45349</v>
      </c>
      <c r="D199" s="25">
        <v>6.9656298869570463E-2</v>
      </c>
      <c r="E199" s="32">
        <v>3</v>
      </c>
    </row>
    <row r="200" spans="1:5" x14ac:dyDescent="0.25">
      <c r="A200" s="23" t="s">
        <v>38</v>
      </c>
      <c r="B200" s="24">
        <v>43858</v>
      </c>
      <c r="C200" s="24">
        <v>45321</v>
      </c>
      <c r="D200" s="25">
        <v>7.0871735619240012E-2</v>
      </c>
      <c r="E200" s="32">
        <v>3</v>
      </c>
    </row>
    <row r="201" spans="1:5" x14ac:dyDescent="0.25">
      <c r="A201" s="23" t="s">
        <v>39</v>
      </c>
      <c r="B201" s="24">
        <v>43823</v>
      </c>
      <c r="C201" s="24">
        <v>45287</v>
      </c>
      <c r="D201" s="25">
        <v>7.0695207695051887E-2</v>
      </c>
      <c r="E201" s="32">
        <v>3</v>
      </c>
    </row>
    <row r="202" spans="1:5" x14ac:dyDescent="0.25">
      <c r="A202" s="23" t="s">
        <v>40</v>
      </c>
      <c r="B202" s="24">
        <v>43795</v>
      </c>
      <c r="C202" s="24">
        <v>45258</v>
      </c>
      <c r="D202" s="25">
        <v>7.0652508573710374E-2</v>
      </c>
      <c r="E202" s="32">
        <v>3</v>
      </c>
    </row>
    <row r="204" spans="1:5" x14ac:dyDescent="0.25">
      <c r="A204" s="102" t="s">
        <v>655</v>
      </c>
      <c r="B204" s="103"/>
      <c r="C204" s="103"/>
      <c r="D204" s="103"/>
      <c r="E204" s="103"/>
    </row>
    <row r="205" spans="1:5" x14ac:dyDescent="0.25">
      <c r="A205" s="1" t="s">
        <v>2</v>
      </c>
      <c r="B205" s="2"/>
      <c r="C205" s="107" t="s">
        <v>3</v>
      </c>
      <c r="D205" s="107" t="s">
        <v>4</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8</v>
      </c>
      <c r="C208" s="10"/>
      <c r="D208" s="11"/>
      <c r="E208" s="11"/>
    </row>
    <row r="209" spans="1:5" x14ac:dyDescent="0.25">
      <c r="A209" s="12"/>
      <c r="B209" s="13" t="s">
        <v>9</v>
      </c>
      <c r="C209" s="14"/>
      <c r="D209" s="15"/>
      <c r="E209" s="15"/>
    </row>
    <row r="210" spans="1:5" x14ac:dyDescent="0.25">
      <c r="A210" s="8" t="s">
        <v>10</v>
      </c>
      <c r="B210" s="16" t="s">
        <v>11</v>
      </c>
      <c r="C210" s="26" t="s">
        <v>656</v>
      </c>
      <c r="D210" s="27" t="s">
        <v>657</v>
      </c>
      <c r="E210" s="26" t="s">
        <v>14</v>
      </c>
    </row>
    <row r="211" spans="1:5" x14ac:dyDescent="0.25">
      <c r="A211" s="19"/>
      <c r="B211" s="20" t="s">
        <v>15</v>
      </c>
      <c r="C211" s="21">
        <v>-0.36400067140413217</v>
      </c>
      <c r="D211" s="21">
        <v>-0.11960733226766906</v>
      </c>
      <c r="E211" s="22"/>
    </row>
    <row r="212" spans="1:5" x14ac:dyDescent="0.25">
      <c r="A212" s="8" t="s">
        <v>16</v>
      </c>
      <c r="B212" s="16" t="s">
        <v>11</v>
      </c>
      <c r="C212" s="26" t="s">
        <v>658</v>
      </c>
      <c r="D212" s="26" t="s">
        <v>659</v>
      </c>
      <c r="E212" s="26" t="s">
        <v>14</v>
      </c>
    </row>
    <row r="213" spans="1:5" x14ac:dyDescent="0.25">
      <c r="A213" s="19"/>
      <c r="B213" s="20" t="s">
        <v>15</v>
      </c>
      <c r="C213" s="21">
        <v>-0.14837744740206271</v>
      </c>
      <c r="D213" s="21">
        <v>-4.1141189402876366E-2</v>
      </c>
      <c r="E213" s="22"/>
    </row>
    <row r="214" spans="1:5" x14ac:dyDescent="0.25">
      <c r="A214" s="8" t="s">
        <v>19</v>
      </c>
      <c r="B214" s="16" t="s">
        <v>11</v>
      </c>
      <c r="C214" s="26" t="s">
        <v>334</v>
      </c>
      <c r="D214" s="26" t="s">
        <v>415</v>
      </c>
      <c r="E214" s="26" t="s">
        <v>14</v>
      </c>
    </row>
    <row r="215" spans="1:5" x14ac:dyDescent="0.25">
      <c r="A215" s="19"/>
      <c r="B215" s="20" t="s">
        <v>15</v>
      </c>
      <c r="C215" s="21">
        <v>-6.3116516137391554E-2</v>
      </c>
      <c r="D215" s="21">
        <v>-1.6504048049082787E-2</v>
      </c>
      <c r="E215" s="22"/>
    </row>
    <row r="216" spans="1:5" x14ac:dyDescent="0.25">
      <c r="A216" s="8" t="s">
        <v>22</v>
      </c>
      <c r="B216" s="16" t="s">
        <v>11</v>
      </c>
      <c r="C216" s="26" t="s">
        <v>315</v>
      </c>
      <c r="D216" s="26" t="s">
        <v>439</v>
      </c>
      <c r="E216" s="26" t="s">
        <v>14</v>
      </c>
    </row>
    <row r="217" spans="1:5" x14ac:dyDescent="0.25">
      <c r="A217" s="19"/>
      <c r="B217" s="20" t="s">
        <v>15</v>
      </c>
      <c r="C217" s="21">
        <v>1.9243788752506319E-2</v>
      </c>
      <c r="D217" s="21">
        <v>4.8383756355385721E-3</v>
      </c>
      <c r="E217" s="22"/>
    </row>
    <row r="218" spans="1:5" ht="35.25" customHeight="1" x14ac:dyDescent="0.25">
      <c r="A218" s="90" t="s">
        <v>25</v>
      </c>
      <c r="B218" s="90"/>
      <c r="C218" s="90"/>
      <c r="D218" s="90"/>
      <c r="E218" s="90"/>
    </row>
    <row r="219" spans="1:5" x14ac:dyDescent="0.25">
      <c r="A219" s="5" t="s">
        <v>26</v>
      </c>
    </row>
    <row r="220" spans="1:5" x14ac:dyDescent="0.25">
      <c r="A220" s="5" t="s">
        <v>660</v>
      </c>
    </row>
    <row r="221" spans="1:5" x14ac:dyDescent="0.25">
      <c r="A221" s="5" t="s">
        <v>520</v>
      </c>
    </row>
    <row r="222" spans="1:5" x14ac:dyDescent="0.25">
      <c r="A222" s="5" t="s">
        <v>29</v>
      </c>
    </row>
    <row r="223" spans="1:5" ht="16.5" customHeight="1" x14ac:dyDescent="0.25">
      <c r="A223" s="127" t="s">
        <v>30</v>
      </c>
      <c r="B223" s="127"/>
      <c r="C223" s="127"/>
      <c r="D223" s="127"/>
      <c r="E223" s="127"/>
    </row>
    <row r="224" spans="1:5" ht="15" customHeight="1" x14ac:dyDescent="0.25">
      <c r="A224" s="91" t="s">
        <v>31</v>
      </c>
      <c r="B224" s="92"/>
      <c r="C224" s="92"/>
      <c r="D224" s="92"/>
      <c r="E224" s="93"/>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24">
        <v>43544</v>
      </c>
      <c r="C227" s="24">
        <v>45378</v>
      </c>
      <c r="D227" s="25">
        <v>4.9637061477319888E-2</v>
      </c>
      <c r="E227" s="32">
        <v>2</v>
      </c>
    </row>
    <row r="228" spans="1:5" x14ac:dyDescent="0.25">
      <c r="A228" s="31" t="s">
        <v>37</v>
      </c>
      <c r="B228" s="24">
        <v>43530</v>
      </c>
      <c r="C228" s="24">
        <v>45350</v>
      </c>
      <c r="D228" s="25">
        <v>4.9777456307113166E-2</v>
      </c>
      <c r="E228" s="32">
        <v>2</v>
      </c>
    </row>
    <row r="229" spans="1:5" x14ac:dyDescent="0.25">
      <c r="A229" s="39" t="s">
        <v>38</v>
      </c>
      <c r="B229" s="24">
        <v>43502</v>
      </c>
      <c r="C229" s="24">
        <v>45322</v>
      </c>
      <c r="D229" s="25">
        <v>4.980868496965446E-2</v>
      </c>
      <c r="E229" s="32">
        <v>2</v>
      </c>
    </row>
    <row r="230" spans="1:5" x14ac:dyDescent="0.25">
      <c r="A230" s="39" t="s">
        <v>39</v>
      </c>
      <c r="B230" s="24">
        <v>43460</v>
      </c>
      <c r="C230" s="24">
        <v>45280</v>
      </c>
      <c r="D230" s="25">
        <v>4.9903158207465617E-2</v>
      </c>
      <c r="E230" s="32">
        <v>2</v>
      </c>
    </row>
    <row r="231" spans="1:5" x14ac:dyDescent="0.25">
      <c r="A231" s="39" t="s">
        <v>40</v>
      </c>
      <c r="B231" s="24">
        <v>43432</v>
      </c>
      <c r="C231" s="24">
        <v>45252</v>
      </c>
      <c r="D231" s="25">
        <v>4.988969150243075E-2</v>
      </c>
      <c r="E231" s="32">
        <v>2</v>
      </c>
    </row>
    <row r="233" spans="1:5" x14ac:dyDescent="0.25">
      <c r="A233" s="102" t="s">
        <v>104</v>
      </c>
      <c r="B233" s="103"/>
      <c r="C233" s="103"/>
      <c r="D233" s="103"/>
      <c r="E233" s="103"/>
    </row>
    <row r="234" spans="1:5" ht="15" customHeight="1" x14ac:dyDescent="0.25">
      <c r="A234" s="1" t="s">
        <v>2</v>
      </c>
      <c r="B234" s="2"/>
      <c r="C234" s="107" t="s">
        <v>3</v>
      </c>
      <c r="D234" s="107" t="s">
        <v>4</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8</v>
      </c>
      <c r="C237" s="10"/>
      <c r="D237" s="11"/>
      <c r="E237" s="11"/>
    </row>
    <row r="238" spans="1:5" x14ac:dyDescent="0.25">
      <c r="A238" s="12"/>
      <c r="B238" s="13" t="s">
        <v>9</v>
      </c>
      <c r="C238" s="14"/>
      <c r="D238" s="15"/>
      <c r="E238" s="15"/>
    </row>
    <row r="239" spans="1:5" x14ac:dyDescent="0.25">
      <c r="A239" s="8" t="s">
        <v>10</v>
      </c>
      <c r="B239" s="16" t="s">
        <v>11</v>
      </c>
      <c r="C239" s="26" t="s">
        <v>661</v>
      </c>
      <c r="D239" s="27" t="s">
        <v>96</v>
      </c>
      <c r="E239" s="26" t="s">
        <v>14</v>
      </c>
    </row>
    <row r="240" spans="1:5" x14ac:dyDescent="0.25">
      <c r="A240" s="19"/>
      <c r="B240" s="20" t="s">
        <v>15</v>
      </c>
      <c r="C240" s="21">
        <v>-0.82175980409689053</v>
      </c>
      <c r="D240" s="21">
        <v>-0.37286943329394429</v>
      </c>
      <c r="E240" s="22"/>
    </row>
    <row r="241" spans="1:5" x14ac:dyDescent="0.25">
      <c r="A241" s="8" t="s">
        <v>16</v>
      </c>
      <c r="B241" s="16" t="s">
        <v>11</v>
      </c>
      <c r="C241" s="26" t="s">
        <v>97</v>
      </c>
      <c r="D241" s="26" t="s">
        <v>98</v>
      </c>
      <c r="E241" s="26" t="s">
        <v>14</v>
      </c>
    </row>
    <row r="242" spans="1:5" x14ac:dyDescent="0.25">
      <c r="A242" s="19"/>
      <c r="B242" s="20" t="s">
        <v>15</v>
      </c>
      <c r="C242" s="21">
        <v>-0.25622516264378659</v>
      </c>
      <c r="D242" s="21">
        <v>-9.8805965155070896E-2</v>
      </c>
      <c r="E242" s="22"/>
    </row>
    <row r="243" spans="1:5" x14ac:dyDescent="0.25">
      <c r="A243" s="8" t="s">
        <v>19</v>
      </c>
      <c r="B243" s="16" t="s">
        <v>11</v>
      </c>
      <c r="C243" s="26" t="s">
        <v>411</v>
      </c>
      <c r="D243" s="26" t="s">
        <v>478</v>
      </c>
      <c r="E243" s="26" t="s">
        <v>14</v>
      </c>
    </row>
    <row r="244" spans="1:5" x14ac:dyDescent="0.25">
      <c r="A244" s="19"/>
      <c r="B244" s="20" t="s">
        <v>15</v>
      </c>
      <c r="C244" s="21">
        <v>-2.8008458065466035E-2</v>
      </c>
      <c r="D244" s="21">
        <v>1.1886265822745434E-2</v>
      </c>
      <c r="E244" s="22"/>
    </row>
    <row r="245" spans="1:5" x14ac:dyDescent="0.25">
      <c r="A245" s="8" t="s">
        <v>22</v>
      </c>
      <c r="B245" s="16" t="s">
        <v>11</v>
      </c>
      <c r="C245" s="26" t="s">
        <v>101</v>
      </c>
      <c r="D245" s="26" t="s">
        <v>346</v>
      </c>
      <c r="E245" s="26" t="s">
        <v>14</v>
      </c>
    </row>
    <row r="246" spans="1:5" x14ac:dyDescent="0.25">
      <c r="A246" s="19"/>
      <c r="B246" s="20" t="s">
        <v>15</v>
      </c>
      <c r="C246" s="21">
        <v>0.37578180975338404</v>
      </c>
      <c r="D246" s="21">
        <v>9.9385111117586966E-2</v>
      </c>
      <c r="E246" s="22"/>
    </row>
    <row r="247" spans="1:5" ht="34.5" customHeight="1" x14ac:dyDescent="0.25">
      <c r="A247" s="90" t="s">
        <v>25</v>
      </c>
      <c r="B247" s="90"/>
      <c r="C247" s="90"/>
      <c r="D247" s="90"/>
      <c r="E247" s="90"/>
    </row>
    <row r="248" spans="1:5" x14ac:dyDescent="0.25">
      <c r="A248" s="5" t="s">
        <v>26</v>
      </c>
    </row>
    <row r="249" spans="1:5" x14ac:dyDescent="0.25">
      <c r="A249" s="5" t="s">
        <v>49</v>
      </c>
    </row>
    <row r="250" spans="1:5" x14ac:dyDescent="0.25">
      <c r="A250" s="5" t="s">
        <v>479</v>
      </c>
    </row>
    <row r="251" spans="1:5" x14ac:dyDescent="0.25">
      <c r="A251" s="5" t="s">
        <v>333</v>
      </c>
    </row>
    <row r="252" spans="1:5" x14ac:dyDescent="0.25">
      <c r="A252" s="127" t="s">
        <v>51</v>
      </c>
      <c r="B252" s="127"/>
      <c r="C252" s="127"/>
      <c r="D252" s="127"/>
      <c r="E252" s="127"/>
    </row>
    <row r="253" spans="1:5" ht="15" customHeight="1" x14ac:dyDescent="0.25">
      <c r="A253" s="91" t="s">
        <v>31</v>
      </c>
      <c r="B253" s="92"/>
      <c r="C253" s="92"/>
      <c r="D253" s="92"/>
      <c r="E253" s="93"/>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24">
        <v>43546</v>
      </c>
      <c r="C256" s="24">
        <v>45373</v>
      </c>
      <c r="D256" s="25">
        <v>0.14524232034809914</v>
      </c>
      <c r="E256" s="32">
        <v>4</v>
      </c>
    </row>
    <row r="257" spans="1:5" x14ac:dyDescent="0.25">
      <c r="A257" s="31" t="s">
        <v>37</v>
      </c>
      <c r="B257" s="24">
        <v>43518</v>
      </c>
      <c r="C257" s="24">
        <v>45345</v>
      </c>
      <c r="D257" s="25">
        <v>0.14557248613124912</v>
      </c>
      <c r="E257" s="32">
        <v>4</v>
      </c>
    </row>
    <row r="258" spans="1:5" x14ac:dyDescent="0.25">
      <c r="A258" s="39" t="s">
        <v>38</v>
      </c>
      <c r="B258" s="24">
        <v>43490</v>
      </c>
      <c r="C258" s="24">
        <v>45317</v>
      </c>
      <c r="D258" s="25">
        <v>0.14588139328337618</v>
      </c>
      <c r="E258" s="32">
        <v>4</v>
      </c>
    </row>
    <row r="259" spans="1:5" x14ac:dyDescent="0.25">
      <c r="A259" s="39" t="s">
        <v>39</v>
      </c>
      <c r="B259" s="24">
        <v>43462</v>
      </c>
      <c r="C259" s="24">
        <v>45289</v>
      </c>
      <c r="D259" s="25">
        <v>0.14602729009621246</v>
      </c>
      <c r="E259" s="32">
        <v>4</v>
      </c>
    </row>
    <row r="260" spans="1:5" x14ac:dyDescent="0.25">
      <c r="A260" s="39" t="s">
        <v>40</v>
      </c>
      <c r="B260" s="24">
        <v>43427</v>
      </c>
      <c r="C260" s="24">
        <v>45254</v>
      </c>
      <c r="D260" s="25">
        <v>0.14695769031401903</v>
      </c>
      <c r="E260" s="32">
        <v>4</v>
      </c>
    </row>
    <row r="262" spans="1:5" x14ac:dyDescent="0.25">
      <c r="A262" s="102" t="s">
        <v>116</v>
      </c>
      <c r="B262" s="103"/>
      <c r="C262" s="103"/>
      <c r="D262" s="103"/>
      <c r="E262" s="103"/>
    </row>
    <row r="263" spans="1:5" ht="15" customHeight="1" x14ac:dyDescent="0.25">
      <c r="A263" s="1" t="s">
        <v>74</v>
      </c>
      <c r="B263" s="2"/>
      <c r="C263" s="107" t="s">
        <v>3</v>
      </c>
      <c r="D263" s="107" t="s">
        <v>75</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8" t="s">
        <v>7</v>
      </c>
      <c r="B266" s="9" t="s">
        <v>76</v>
      </c>
      <c r="C266" s="10"/>
      <c r="D266" s="11"/>
      <c r="E266" s="11"/>
    </row>
    <row r="267" spans="1:5" x14ac:dyDescent="0.25">
      <c r="A267" s="12"/>
      <c r="B267" s="13" t="s">
        <v>9</v>
      </c>
      <c r="C267" s="14"/>
      <c r="D267" s="15"/>
      <c r="E267" s="15"/>
    </row>
    <row r="268" spans="1:5" x14ac:dyDescent="0.25">
      <c r="A268" s="8" t="s">
        <v>10</v>
      </c>
      <c r="B268" s="16" t="s">
        <v>11</v>
      </c>
      <c r="C268" s="26" t="s">
        <v>106</v>
      </c>
      <c r="D268" s="27" t="s">
        <v>107</v>
      </c>
      <c r="E268" s="26" t="s">
        <v>14</v>
      </c>
    </row>
    <row r="269" spans="1:5" x14ac:dyDescent="0.25">
      <c r="A269" s="19"/>
      <c r="B269" s="20" t="s">
        <v>15</v>
      </c>
      <c r="C269" s="21">
        <v>-0.79316164247709542</v>
      </c>
      <c r="D269" s="21">
        <v>-0.27995015441162541</v>
      </c>
      <c r="E269" s="22"/>
    </row>
    <row r="270" spans="1:5" x14ac:dyDescent="0.25">
      <c r="A270" s="8" t="s">
        <v>16</v>
      </c>
      <c r="B270" s="16" t="s">
        <v>11</v>
      </c>
      <c r="C270" s="26" t="s">
        <v>108</v>
      </c>
      <c r="D270" s="26" t="s">
        <v>662</v>
      </c>
      <c r="E270" s="26" t="s">
        <v>14</v>
      </c>
    </row>
    <row r="271" spans="1:5" x14ac:dyDescent="0.25">
      <c r="A271" s="19"/>
      <c r="B271" s="20" t="s">
        <v>15</v>
      </c>
      <c r="C271" s="21">
        <v>-0.32728281718066421</v>
      </c>
      <c r="D271" s="21">
        <v>-3.7206120754411875E-2</v>
      </c>
      <c r="E271" s="22"/>
    </row>
    <row r="272" spans="1:5" x14ac:dyDescent="0.25">
      <c r="A272" s="8" t="s">
        <v>19</v>
      </c>
      <c r="B272" s="16" t="s">
        <v>11</v>
      </c>
      <c r="C272" s="26" t="s">
        <v>641</v>
      </c>
      <c r="D272" s="26" t="s">
        <v>663</v>
      </c>
      <c r="E272" s="26" t="s">
        <v>14</v>
      </c>
    </row>
    <row r="273" spans="1:5" x14ac:dyDescent="0.25">
      <c r="A273" s="19"/>
      <c r="B273" s="20" t="s">
        <v>15</v>
      </c>
      <c r="C273" s="21">
        <v>8.6630731163651165E-2</v>
      </c>
      <c r="D273" s="21">
        <v>7.0370063969499075E-2</v>
      </c>
      <c r="E273" s="22"/>
    </row>
    <row r="274" spans="1:5" x14ac:dyDescent="0.25">
      <c r="A274" s="8" t="s">
        <v>22</v>
      </c>
      <c r="B274" s="16" t="s">
        <v>11</v>
      </c>
      <c r="C274" s="26" t="s">
        <v>112</v>
      </c>
      <c r="D274" s="26" t="s">
        <v>527</v>
      </c>
      <c r="E274" s="26" t="s">
        <v>14</v>
      </c>
    </row>
    <row r="275" spans="1:5" x14ac:dyDescent="0.25">
      <c r="A275" s="19"/>
      <c r="B275" s="20" t="s">
        <v>15</v>
      </c>
      <c r="C275" s="21">
        <v>1.0786521931687743</v>
      </c>
      <c r="D275" s="21">
        <v>0.14852535767636521</v>
      </c>
      <c r="E275" s="22"/>
    </row>
    <row r="276" spans="1:5" ht="34.5" customHeight="1" x14ac:dyDescent="0.25">
      <c r="A276" s="90" t="s">
        <v>25</v>
      </c>
      <c r="B276" s="90"/>
      <c r="C276" s="90"/>
      <c r="D276" s="90"/>
      <c r="E276" s="90"/>
    </row>
    <row r="277" spans="1:5" x14ac:dyDescent="0.25">
      <c r="A277" s="5" t="s">
        <v>26</v>
      </c>
    </row>
    <row r="278" spans="1:5" x14ac:dyDescent="0.25">
      <c r="A278" s="5" t="s">
        <v>664</v>
      </c>
    </row>
    <row r="279" spans="1:5" x14ac:dyDescent="0.25">
      <c r="A279" s="5" t="s">
        <v>428</v>
      </c>
    </row>
    <row r="280" spans="1:5" x14ac:dyDescent="0.25">
      <c r="A280" s="5" t="s">
        <v>528</v>
      </c>
    </row>
    <row r="281" spans="1:5" ht="15" customHeight="1" x14ac:dyDescent="0.25">
      <c r="A281" s="127" t="s">
        <v>30</v>
      </c>
      <c r="B281" s="127"/>
      <c r="C281" s="127"/>
      <c r="D281" s="127"/>
      <c r="E281" s="127"/>
    </row>
    <row r="282" spans="1:5" ht="15" customHeight="1" x14ac:dyDescent="0.25">
      <c r="A282" s="91" t="s">
        <v>31</v>
      </c>
      <c r="B282" s="92"/>
      <c r="C282" s="92"/>
      <c r="D282" s="92"/>
      <c r="E282" s="93"/>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24">
        <v>43552</v>
      </c>
      <c r="C285" s="24">
        <v>45379</v>
      </c>
      <c r="D285" s="25">
        <v>0.17011750620391428</v>
      </c>
      <c r="E285" s="32">
        <v>4</v>
      </c>
    </row>
    <row r="286" spans="1:5" x14ac:dyDescent="0.25">
      <c r="A286" s="31" t="s">
        <v>37</v>
      </c>
      <c r="B286" s="24">
        <v>43524</v>
      </c>
      <c r="C286" s="24">
        <v>45351</v>
      </c>
      <c r="D286" s="25">
        <v>0.16999253126143196</v>
      </c>
      <c r="E286" s="32">
        <v>4</v>
      </c>
    </row>
    <row r="287" spans="1:5" x14ac:dyDescent="0.25">
      <c r="A287" s="39" t="s">
        <v>38</v>
      </c>
      <c r="B287" s="24">
        <v>43496</v>
      </c>
      <c r="C287" s="24">
        <v>45322</v>
      </c>
      <c r="D287" s="25">
        <v>0.1701706686852637</v>
      </c>
      <c r="E287" s="32">
        <v>4</v>
      </c>
    </row>
    <row r="288" spans="1:5" x14ac:dyDescent="0.25">
      <c r="A288" s="39" t="s">
        <v>39</v>
      </c>
      <c r="B288" s="24">
        <v>43465</v>
      </c>
      <c r="C288" s="24">
        <v>45289</v>
      </c>
      <c r="D288" s="25">
        <v>0.170641148097501</v>
      </c>
      <c r="E288" s="32">
        <v>4</v>
      </c>
    </row>
    <row r="289" spans="1:5" x14ac:dyDescent="0.25">
      <c r="A289" s="39" t="s">
        <v>40</v>
      </c>
      <c r="B289" s="24">
        <v>43434</v>
      </c>
      <c r="C289" s="24">
        <v>45260</v>
      </c>
      <c r="D289" s="25">
        <v>0.17241224599751367</v>
      </c>
      <c r="E289" s="32">
        <v>4</v>
      </c>
    </row>
    <row r="291" spans="1:5" x14ac:dyDescent="0.25">
      <c r="A291" s="102" t="s">
        <v>127</v>
      </c>
      <c r="B291" s="103"/>
      <c r="C291" s="103"/>
      <c r="D291" s="103"/>
      <c r="E291" s="103"/>
    </row>
    <row r="292" spans="1:5" ht="15" customHeight="1" x14ac:dyDescent="0.25">
      <c r="A292" s="1" t="s">
        <v>74</v>
      </c>
      <c r="B292" s="2"/>
      <c r="C292" s="107" t="s">
        <v>3</v>
      </c>
      <c r="D292" s="107" t="s">
        <v>75</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8" t="s">
        <v>7</v>
      </c>
      <c r="B295" s="9" t="s">
        <v>76</v>
      </c>
      <c r="C295" s="10"/>
      <c r="D295" s="11"/>
      <c r="E295" s="11"/>
    </row>
    <row r="296" spans="1:5" x14ac:dyDescent="0.25">
      <c r="A296" s="12"/>
      <c r="B296" s="13" t="s">
        <v>9</v>
      </c>
      <c r="C296" s="14"/>
      <c r="D296" s="15"/>
      <c r="E296" s="15"/>
    </row>
    <row r="297" spans="1:5" x14ac:dyDescent="0.25">
      <c r="A297" s="8" t="s">
        <v>10</v>
      </c>
      <c r="B297" s="16" t="s">
        <v>11</v>
      </c>
      <c r="C297" s="26" t="s">
        <v>117</v>
      </c>
      <c r="D297" s="27" t="s">
        <v>118</v>
      </c>
      <c r="E297" s="26" t="s">
        <v>14</v>
      </c>
    </row>
    <row r="298" spans="1:5" x14ac:dyDescent="0.25">
      <c r="A298" s="19"/>
      <c r="B298" s="20" t="s">
        <v>15</v>
      </c>
      <c r="C298" s="21">
        <v>-0.87205255529916348</v>
      </c>
      <c r="D298" s="21">
        <v>-0.32237191666229126</v>
      </c>
      <c r="E298" s="22"/>
    </row>
    <row r="299" spans="1:5" x14ac:dyDescent="0.25">
      <c r="A299" s="8" t="s">
        <v>16</v>
      </c>
      <c r="B299" s="16" t="s">
        <v>11</v>
      </c>
      <c r="C299" s="26" t="s">
        <v>119</v>
      </c>
      <c r="D299" s="26" t="s">
        <v>120</v>
      </c>
      <c r="E299" s="26" t="s">
        <v>14</v>
      </c>
    </row>
    <row r="300" spans="1:5" x14ac:dyDescent="0.25">
      <c r="A300" s="19"/>
      <c r="B300" s="20" t="s">
        <v>15</v>
      </c>
      <c r="C300" s="21">
        <v>-0.35109702057223935</v>
      </c>
      <c r="D300" s="21">
        <v>-9.0910378288848404E-2</v>
      </c>
      <c r="E300" s="22"/>
    </row>
    <row r="301" spans="1:5" x14ac:dyDescent="0.25">
      <c r="A301" s="8" t="s">
        <v>19</v>
      </c>
      <c r="B301" s="16" t="s">
        <v>11</v>
      </c>
      <c r="C301" s="26" t="s">
        <v>214</v>
      </c>
      <c r="D301" s="26" t="s">
        <v>665</v>
      </c>
      <c r="E301" s="26" t="s">
        <v>14</v>
      </c>
    </row>
    <row r="302" spans="1:5" x14ac:dyDescent="0.25">
      <c r="A302" s="19"/>
      <c r="B302" s="20" t="s">
        <v>15</v>
      </c>
      <c r="C302" s="21">
        <v>1.0784816753926396E-2</v>
      </c>
      <c r="D302" s="21">
        <v>1.1189949662689935E-2</v>
      </c>
      <c r="E302" s="22"/>
    </row>
    <row r="303" spans="1:5" x14ac:dyDescent="0.25">
      <c r="A303" s="8" t="s">
        <v>22</v>
      </c>
      <c r="B303" s="16" t="s">
        <v>11</v>
      </c>
      <c r="C303" s="26" t="s">
        <v>123</v>
      </c>
      <c r="D303" s="26" t="s">
        <v>608</v>
      </c>
      <c r="E303" s="26" t="s">
        <v>14</v>
      </c>
    </row>
    <row r="304" spans="1:5" x14ac:dyDescent="0.25">
      <c r="A304" s="19"/>
      <c r="B304" s="20" t="s">
        <v>15</v>
      </c>
      <c r="C304" s="21">
        <v>0.59567629485593065</v>
      </c>
      <c r="D304" s="21">
        <v>8.0387620028351314E-2</v>
      </c>
      <c r="E304" s="22"/>
    </row>
    <row r="305" spans="1:5" ht="34.5" customHeight="1" x14ac:dyDescent="0.25">
      <c r="A305" s="90" t="s">
        <v>25</v>
      </c>
      <c r="B305" s="90"/>
      <c r="C305" s="90"/>
      <c r="D305" s="90"/>
      <c r="E305" s="90"/>
    </row>
    <row r="306" spans="1:5" x14ac:dyDescent="0.25">
      <c r="A306" s="5" t="s">
        <v>26</v>
      </c>
    </row>
    <row r="307" spans="1:5" x14ac:dyDescent="0.25">
      <c r="A307" s="5" t="s">
        <v>85</v>
      </c>
    </row>
    <row r="308" spans="1:5" x14ac:dyDescent="0.25">
      <c r="A308" s="5" t="s">
        <v>396</v>
      </c>
    </row>
    <row r="309" spans="1:5" x14ac:dyDescent="0.25">
      <c r="A309" s="5" t="s">
        <v>609</v>
      </c>
    </row>
    <row r="310" spans="1:5" ht="15" customHeight="1" x14ac:dyDescent="0.25">
      <c r="A310" s="127" t="s">
        <v>30</v>
      </c>
      <c r="B310" s="127"/>
      <c r="C310" s="127"/>
      <c r="D310" s="127"/>
      <c r="E310" s="127"/>
    </row>
    <row r="311" spans="1:5" ht="15" customHeight="1" x14ac:dyDescent="0.25">
      <c r="A311" s="91" t="s">
        <v>31</v>
      </c>
      <c r="B311" s="92"/>
      <c r="C311" s="92"/>
      <c r="D311" s="92"/>
      <c r="E311" s="93"/>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24">
        <v>43552</v>
      </c>
      <c r="C314" s="24">
        <v>45379</v>
      </c>
      <c r="D314" s="25">
        <v>0.20677323579436852</v>
      </c>
      <c r="E314" s="32">
        <v>5</v>
      </c>
    </row>
    <row r="315" spans="1:5" x14ac:dyDescent="0.25">
      <c r="A315" s="31" t="s">
        <v>37</v>
      </c>
      <c r="B315" s="24">
        <v>43524</v>
      </c>
      <c r="C315" s="24">
        <v>45351</v>
      </c>
      <c r="D315" s="25">
        <v>0.20694588017293669</v>
      </c>
      <c r="E315" s="32">
        <v>5</v>
      </c>
    </row>
    <row r="316" spans="1:5" x14ac:dyDescent="0.25">
      <c r="A316" s="39" t="s">
        <v>38</v>
      </c>
      <c r="B316" s="24">
        <v>43496</v>
      </c>
      <c r="C316" s="24">
        <v>45322</v>
      </c>
      <c r="D316" s="25">
        <v>0.20728771396517698</v>
      </c>
      <c r="E316" s="32">
        <v>5</v>
      </c>
    </row>
    <row r="317" spans="1:5" x14ac:dyDescent="0.25">
      <c r="A317" s="39" t="s">
        <v>39</v>
      </c>
      <c r="B317" s="24">
        <v>43465</v>
      </c>
      <c r="C317" s="24">
        <v>45289</v>
      </c>
      <c r="D317" s="25">
        <v>0.20746631994491724</v>
      </c>
      <c r="E317" s="32">
        <v>5</v>
      </c>
    </row>
    <row r="318" spans="1:5" x14ac:dyDescent="0.25">
      <c r="A318" s="39" t="s">
        <v>40</v>
      </c>
      <c r="B318" s="24">
        <v>43434</v>
      </c>
      <c r="C318" s="24">
        <v>45260</v>
      </c>
      <c r="D318" s="25">
        <v>0.20917469537629998</v>
      </c>
      <c r="E318" s="32">
        <v>5</v>
      </c>
    </row>
    <row r="320" spans="1:5" x14ac:dyDescent="0.25">
      <c r="A320" s="102" t="s">
        <v>141</v>
      </c>
      <c r="B320" s="103"/>
      <c r="C320" s="103"/>
      <c r="D320" s="103"/>
      <c r="E320" s="103"/>
    </row>
    <row r="321" spans="1:5" ht="15" customHeight="1" x14ac:dyDescent="0.25">
      <c r="A321" s="1" t="s">
        <v>128</v>
      </c>
      <c r="B321" s="2"/>
      <c r="C321" s="107" t="s">
        <v>3</v>
      </c>
      <c r="D321" s="107" t="s">
        <v>129</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130</v>
      </c>
      <c r="C324" s="10"/>
      <c r="D324" s="11"/>
      <c r="E324" s="11"/>
    </row>
    <row r="325" spans="1:5" x14ac:dyDescent="0.25">
      <c r="A325" s="12"/>
      <c r="B325" s="13" t="s">
        <v>9</v>
      </c>
      <c r="C325" s="14"/>
      <c r="D325" s="15"/>
      <c r="E325" s="15"/>
    </row>
    <row r="326" spans="1:5" x14ac:dyDescent="0.25">
      <c r="A326" s="8" t="s">
        <v>10</v>
      </c>
      <c r="B326" s="16" t="s">
        <v>11</v>
      </c>
      <c r="C326" s="26" t="s">
        <v>628</v>
      </c>
      <c r="D326" s="27" t="s">
        <v>131</v>
      </c>
      <c r="E326" s="26" t="s">
        <v>14</v>
      </c>
    </row>
    <row r="327" spans="1:5" x14ac:dyDescent="0.25">
      <c r="A327" s="19"/>
      <c r="B327" s="20" t="s">
        <v>15</v>
      </c>
      <c r="C327" s="21">
        <v>-0.25684076316650284</v>
      </c>
      <c r="D327" s="21">
        <v>-8.8051150132759881E-2</v>
      </c>
      <c r="E327" s="22"/>
    </row>
    <row r="328" spans="1:5" x14ac:dyDescent="0.25">
      <c r="A328" s="8" t="s">
        <v>16</v>
      </c>
      <c r="B328" s="16" t="s">
        <v>11</v>
      </c>
      <c r="C328" s="26" t="s">
        <v>132</v>
      </c>
      <c r="D328" s="26" t="s">
        <v>133</v>
      </c>
      <c r="E328" s="26" t="s">
        <v>14</v>
      </c>
    </row>
    <row r="329" spans="1:5" x14ac:dyDescent="0.25">
      <c r="A329" s="19"/>
      <c r="B329" s="20" t="s">
        <v>15</v>
      </c>
      <c r="C329" s="21">
        <v>-5.5390874106651999E-2</v>
      </c>
      <c r="D329" s="21">
        <v>-2.73541368948228E-2</v>
      </c>
      <c r="E329" s="22"/>
    </row>
    <row r="330" spans="1:5" x14ac:dyDescent="0.25">
      <c r="A330" s="8" t="s">
        <v>19</v>
      </c>
      <c r="B330" s="16" t="s">
        <v>11</v>
      </c>
      <c r="C330" s="26" t="s">
        <v>432</v>
      </c>
      <c r="D330" s="26" t="s">
        <v>251</v>
      </c>
      <c r="E330" s="26" t="s">
        <v>14</v>
      </c>
    </row>
    <row r="331" spans="1:5" x14ac:dyDescent="0.25">
      <c r="A331" s="19"/>
      <c r="B331" s="20" t="s">
        <v>15</v>
      </c>
      <c r="C331" s="21">
        <v>-1.2576635356317256E-3</v>
      </c>
      <c r="D331" s="21">
        <v>3.7554824874466153E-3</v>
      </c>
      <c r="E331" s="22"/>
    </row>
    <row r="332" spans="1:5" x14ac:dyDescent="0.25">
      <c r="A332" s="8" t="s">
        <v>22</v>
      </c>
      <c r="B332" s="16" t="s">
        <v>11</v>
      </c>
      <c r="C332" s="26" t="s">
        <v>136</v>
      </c>
      <c r="D332" s="26" t="s">
        <v>137</v>
      </c>
      <c r="E332" s="26" t="s">
        <v>14</v>
      </c>
    </row>
    <row r="333" spans="1:5" x14ac:dyDescent="0.25">
      <c r="A333" s="19"/>
      <c r="B333" s="20" t="s">
        <v>15</v>
      </c>
      <c r="C333" s="21">
        <v>6.0768910808723042E-2</v>
      </c>
      <c r="D333" s="21">
        <v>3.2275509174063854E-2</v>
      </c>
      <c r="E333" s="22"/>
    </row>
    <row r="334" spans="1:5" ht="36.75" customHeight="1" x14ac:dyDescent="0.25">
      <c r="A334" s="90" t="s">
        <v>25</v>
      </c>
      <c r="B334" s="90"/>
      <c r="C334" s="90"/>
      <c r="D334" s="90"/>
      <c r="E334" s="90"/>
    </row>
    <row r="335" spans="1:5" x14ac:dyDescent="0.25">
      <c r="A335" s="5" t="s">
        <v>26</v>
      </c>
    </row>
    <row r="336" spans="1:5" x14ac:dyDescent="0.25">
      <c r="A336" s="5" t="s">
        <v>138</v>
      </c>
    </row>
    <row r="337" spans="1:5" x14ac:dyDescent="0.25">
      <c r="A337" s="5" t="s">
        <v>412</v>
      </c>
    </row>
    <row r="338" spans="1:5" x14ac:dyDescent="0.25">
      <c r="A338" s="5" t="s">
        <v>140</v>
      </c>
    </row>
    <row r="339" spans="1:5" x14ac:dyDescent="0.25">
      <c r="A339" s="127" t="s">
        <v>51</v>
      </c>
      <c r="B339" s="127"/>
      <c r="C339" s="127"/>
      <c r="D339" s="127"/>
      <c r="E339" s="127"/>
    </row>
    <row r="340" spans="1:5" ht="15" customHeight="1" x14ac:dyDescent="0.25">
      <c r="A340" s="91" t="s">
        <v>31</v>
      </c>
      <c r="B340" s="92"/>
      <c r="C340" s="92"/>
      <c r="D340" s="92"/>
      <c r="E340" s="93"/>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24">
        <v>43546</v>
      </c>
      <c r="C343" s="24">
        <v>45373</v>
      </c>
      <c r="D343" s="25">
        <v>2.6468424234083621E-2</v>
      </c>
      <c r="E343" s="32">
        <v>2</v>
      </c>
    </row>
    <row r="344" spans="1:5" x14ac:dyDescent="0.25">
      <c r="A344" s="31" t="s">
        <v>37</v>
      </c>
      <c r="B344" s="24">
        <v>43518</v>
      </c>
      <c r="C344" s="24">
        <v>45345</v>
      </c>
      <c r="D344" s="25">
        <v>2.6485642396722978E-2</v>
      </c>
      <c r="E344" s="32">
        <v>2</v>
      </c>
    </row>
    <row r="345" spans="1:5" x14ac:dyDescent="0.25">
      <c r="A345" s="39" t="s">
        <v>38</v>
      </c>
      <c r="B345" s="24">
        <v>43490</v>
      </c>
      <c r="C345" s="24">
        <v>45317</v>
      </c>
      <c r="D345" s="25">
        <v>2.6553591984893987E-2</v>
      </c>
      <c r="E345" s="32">
        <v>2</v>
      </c>
    </row>
    <row r="346" spans="1:5" x14ac:dyDescent="0.25">
      <c r="A346" s="39" t="s">
        <v>39</v>
      </c>
      <c r="B346" s="24">
        <v>43462</v>
      </c>
      <c r="C346" s="24">
        <v>45289</v>
      </c>
      <c r="D346" s="25">
        <v>2.6584981290411855E-2</v>
      </c>
      <c r="E346" s="32">
        <v>2</v>
      </c>
    </row>
    <row r="347" spans="1:5" x14ac:dyDescent="0.25">
      <c r="A347" s="39" t="s">
        <v>40</v>
      </c>
      <c r="B347" s="24">
        <v>43427</v>
      </c>
      <c r="C347" s="24">
        <v>45254</v>
      </c>
      <c r="D347" s="25">
        <v>2.6614158566992702E-2</v>
      </c>
      <c r="E347" s="32">
        <v>2</v>
      </c>
    </row>
    <row r="349" spans="1:5" x14ac:dyDescent="0.25">
      <c r="A349" s="102" t="s">
        <v>151</v>
      </c>
      <c r="B349" s="103"/>
      <c r="C349" s="103"/>
      <c r="D349" s="103"/>
      <c r="E349" s="103"/>
    </row>
    <row r="350" spans="1:5" ht="15" customHeight="1" x14ac:dyDescent="0.25">
      <c r="A350" s="1" t="s">
        <v>74</v>
      </c>
      <c r="B350" s="2"/>
      <c r="C350" s="107" t="s">
        <v>3</v>
      </c>
      <c r="D350" s="107" t="s">
        <v>75</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8" t="s">
        <v>7</v>
      </c>
      <c r="B353" s="9" t="s">
        <v>76</v>
      </c>
      <c r="C353" s="10"/>
      <c r="D353" s="11"/>
      <c r="E353" s="11"/>
    </row>
    <row r="354" spans="1:5" x14ac:dyDescent="0.25">
      <c r="A354" s="12"/>
      <c r="B354" s="13" t="s">
        <v>9</v>
      </c>
      <c r="C354" s="14"/>
      <c r="D354" s="15"/>
      <c r="E354" s="15"/>
    </row>
    <row r="355" spans="1:5" x14ac:dyDescent="0.25">
      <c r="A355" s="8" t="s">
        <v>10</v>
      </c>
      <c r="B355" s="16" t="s">
        <v>11</v>
      </c>
      <c r="C355" s="26" t="s">
        <v>644</v>
      </c>
      <c r="D355" s="27" t="s">
        <v>466</v>
      </c>
      <c r="E355" s="26" t="s">
        <v>14</v>
      </c>
    </row>
    <row r="356" spans="1:5" x14ac:dyDescent="0.25">
      <c r="A356" s="19"/>
      <c r="B356" s="20" t="s">
        <v>15</v>
      </c>
      <c r="C356" s="21">
        <v>-0.54530376695201399</v>
      </c>
      <c r="D356" s="21">
        <v>-0.17796136688021824</v>
      </c>
      <c r="E356" s="22"/>
    </row>
    <row r="357" spans="1:5" x14ac:dyDescent="0.25">
      <c r="A357" s="8" t="s">
        <v>16</v>
      </c>
      <c r="B357" s="16" t="s">
        <v>11</v>
      </c>
      <c r="C357" s="26" t="s">
        <v>144</v>
      </c>
      <c r="D357" s="26" t="s">
        <v>432</v>
      </c>
      <c r="E357" s="26" t="s">
        <v>14</v>
      </c>
    </row>
    <row r="358" spans="1:5" x14ac:dyDescent="0.25">
      <c r="A358" s="19"/>
      <c r="B358" s="20" t="s">
        <v>15</v>
      </c>
      <c r="C358" s="21">
        <v>-0.19285172253831806</v>
      </c>
      <c r="D358" s="21">
        <v>-1.0848454602085944E-4</v>
      </c>
      <c r="E358" s="22"/>
    </row>
    <row r="359" spans="1:5" x14ac:dyDescent="0.25">
      <c r="A359" s="8" t="s">
        <v>19</v>
      </c>
      <c r="B359" s="16" t="s">
        <v>11</v>
      </c>
      <c r="C359" s="26" t="s">
        <v>137</v>
      </c>
      <c r="D359" s="26" t="s">
        <v>629</v>
      </c>
      <c r="E359" s="26" t="s">
        <v>14</v>
      </c>
    </row>
    <row r="360" spans="1:5" x14ac:dyDescent="0.25">
      <c r="A360" s="19"/>
      <c r="B360" s="20" t="s">
        <v>15</v>
      </c>
      <c r="C360" s="21">
        <v>6.564700907677623E-2</v>
      </c>
      <c r="D360" s="21">
        <v>8.9086164002853518E-2</v>
      </c>
      <c r="E360" s="22"/>
    </row>
    <row r="361" spans="1:5" x14ac:dyDescent="0.25">
      <c r="A361" s="8" t="s">
        <v>22</v>
      </c>
      <c r="B361" s="16" t="s">
        <v>11</v>
      </c>
      <c r="C361" s="26" t="s">
        <v>148</v>
      </c>
      <c r="D361" s="26" t="s">
        <v>149</v>
      </c>
      <c r="E361" s="26" t="s">
        <v>14</v>
      </c>
    </row>
    <row r="362" spans="1:5" x14ac:dyDescent="0.25">
      <c r="A362" s="19"/>
      <c r="B362" s="20" t="s">
        <v>15</v>
      </c>
      <c r="C362" s="21">
        <v>0.53675078348145733</v>
      </c>
      <c r="D362" s="21">
        <v>0.14482330262176579</v>
      </c>
      <c r="E362" s="22"/>
    </row>
    <row r="363" spans="1:5" ht="36.75" customHeight="1" x14ac:dyDescent="0.25">
      <c r="A363" s="90" t="s">
        <v>25</v>
      </c>
      <c r="B363" s="90"/>
      <c r="C363" s="90"/>
      <c r="D363" s="90"/>
      <c r="E363" s="90"/>
    </row>
    <row r="364" spans="1:5" x14ac:dyDescent="0.25">
      <c r="A364" s="5" t="s">
        <v>26</v>
      </c>
    </row>
    <row r="365" spans="1:5" x14ac:dyDescent="0.25">
      <c r="A365" s="5" t="s">
        <v>85</v>
      </c>
    </row>
    <row r="366" spans="1:5" x14ac:dyDescent="0.25">
      <c r="A366" s="5" t="s">
        <v>555</v>
      </c>
    </row>
    <row r="367" spans="1:5" x14ac:dyDescent="0.25">
      <c r="A367" s="5" t="s">
        <v>150</v>
      </c>
    </row>
    <row r="368" spans="1:5" ht="18" customHeight="1" x14ac:dyDescent="0.25">
      <c r="A368" s="127" t="s">
        <v>30</v>
      </c>
      <c r="B368" s="127"/>
      <c r="C368" s="127"/>
      <c r="D368" s="127"/>
      <c r="E368" s="127"/>
    </row>
    <row r="369" spans="1:5" ht="15" customHeight="1" x14ac:dyDescent="0.25">
      <c r="A369" s="91" t="s">
        <v>31</v>
      </c>
      <c r="B369" s="92"/>
      <c r="C369" s="92"/>
      <c r="D369" s="92"/>
      <c r="E369" s="93"/>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24">
        <v>43910</v>
      </c>
      <c r="C372" s="24">
        <v>45379</v>
      </c>
      <c r="D372" s="25">
        <v>0.16279683009740295</v>
      </c>
      <c r="E372" s="32">
        <v>4</v>
      </c>
    </row>
    <row r="373" spans="1:5" x14ac:dyDescent="0.25">
      <c r="A373" s="31" t="s">
        <v>37</v>
      </c>
      <c r="B373" s="24">
        <v>43910</v>
      </c>
      <c r="C373" s="24">
        <v>45351</v>
      </c>
      <c r="D373" s="25">
        <v>0.16369846057064918</v>
      </c>
      <c r="E373" s="32">
        <v>4</v>
      </c>
    </row>
    <row r="374" spans="1:5" x14ac:dyDescent="0.25">
      <c r="A374" s="39" t="s">
        <v>38</v>
      </c>
      <c r="B374" s="24">
        <v>43910</v>
      </c>
      <c r="C374" s="24">
        <v>45322</v>
      </c>
      <c r="D374" s="25">
        <v>0.16446521288441343</v>
      </c>
      <c r="E374" s="32">
        <v>4</v>
      </c>
    </row>
    <row r="375" spans="1:5" x14ac:dyDescent="0.25">
      <c r="A375" s="39" t="s">
        <v>39</v>
      </c>
      <c r="B375" s="24">
        <v>43910</v>
      </c>
      <c r="C375" s="24">
        <v>45289</v>
      </c>
      <c r="D375" s="25">
        <v>0.16552131843319345</v>
      </c>
      <c r="E375" s="32">
        <v>4</v>
      </c>
    </row>
    <row r="376" spans="1:5" x14ac:dyDescent="0.25">
      <c r="A376" s="39" t="s">
        <v>40</v>
      </c>
      <c r="B376" s="24">
        <v>43910</v>
      </c>
      <c r="C376" s="24">
        <v>45260</v>
      </c>
      <c r="D376" s="25">
        <v>0.1669172662503137</v>
      </c>
      <c r="E376" s="32">
        <v>4</v>
      </c>
    </row>
    <row r="378" spans="1:5" x14ac:dyDescent="0.25">
      <c r="A378" s="102" t="s">
        <v>162</v>
      </c>
      <c r="B378" s="103"/>
      <c r="C378" s="103"/>
      <c r="D378" s="103"/>
      <c r="E378" s="103"/>
    </row>
    <row r="379" spans="1:5" ht="15" customHeight="1" x14ac:dyDescent="0.25">
      <c r="A379" s="1" t="s">
        <v>2</v>
      </c>
      <c r="B379" s="2"/>
      <c r="C379" s="107" t="s">
        <v>3</v>
      </c>
      <c r="D379" s="107" t="s">
        <v>4</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8</v>
      </c>
      <c r="C382" s="10"/>
      <c r="D382" s="11"/>
      <c r="E382" s="11"/>
    </row>
    <row r="383" spans="1:5" x14ac:dyDescent="0.25">
      <c r="A383" s="12"/>
      <c r="B383" s="13" t="s">
        <v>9</v>
      </c>
      <c r="C383" s="14"/>
      <c r="D383" s="15"/>
      <c r="E383" s="15"/>
    </row>
    <row r="384" spans="1:5" x14ac:dyDescent="0.25">
      <c r="A384" s="8" t="s">
        <v>10</v>
      </c>
      <c r="B384" s="16" t="s">
        <v>11</v>
      </c>
      <c r="C384" s="26" t="s">
        <v>552</v>
      </c>
      <c r="D384" s="27" t="s">
        <v>142</v>
      </c>
      <c r="E384" s="26" t="s">
        <v>14</v>
      </c>
    </row>
    <row r="385" spans="1:5" x14ac:dyDescent="0.25">
      <c r="A385" s="19"/>
      <c r="B385" s="20" t="s">
        <v>15</v>
      </c>
      <c r="C385" s="21">
        <v>-0.62718315018816218</v>
      </c>
      <c r="D385" s="21">
        <v>-0.2417196668642817</v>
      </c>
      <c r="E385" s="22"/>
    </row>
    <row r="386" spans="1:5" x14ac:dyDescent="0.25">
      <c r="A386" s="8" t="s">
        <v>16</v>
      </c>
      <c r="B386" s="16" t="s">
        <v>11</v>
      </c>
      <c r="C386" s="26" t="s">
        <v>154</v>
      </c>
      <c r="D386" s="26" t="s">
        <v>155</v>
      </c>
      <c r="E386" s="26" t="s">
        <v>14</v>
      </c>
    </row>
    <row r="387" spans="1:5" x14ac:dyDescent="0.25">
      <c r="A387" s="19"/>
      <c r="B387" s="20" t="s">
        <v>15</v>
      </c>
      <c r="C387" s="21">
        <v>-0.16338537083643567</v>
      </c>
      <c r="D387" s="21">
        <v>-5.4926864259024044E-2</v>
      </c>
      <c r="E387" s="22"/>
    </row>
    <row r="388" spans="1:5" x14ac:dyDescent="0.25">
      <c r="A388" s="8" t="s">
        <v>19</v>
      </c>
      <c r="B388" s="16" t="s">
        <v>11</v>
      </c>
      <c r="C388" s="26" t="s">
        <v>507</v>
      </c>
      <c r="D388" s="26" t="s">
        <v>157</v>
      </c>
      <c r="E388" s="26" t="s">
        <v>14</v>
      </c>
    </row>
    <row r="389" spans="1:5" x14ac:dyDescent="0.25">
      <c r="A389" s="19"/>
      <c r="B389" s="20" t="s">
        <v>15</v>
      </c>
      <c r="C389" s="21">
        <v>-3.1537224359465266E-2</v>
      </c>
      <c r="D389" s="21">
        <v>9.3495632152515995E-3</v>
      </c>
      <c r="E389" s="22"/>
    </row>
    <row r="390" spans="1:5" x14ac:dyDescent="0.25">
      <c r="A390" s="8" t="s">
        <v>22</v>
      </c>
      <c r="B390" s="16" t="s">
        <v>11</v>
      </c>
      <c r="C390" s="26" t="s">
        <v>158</v>
      </c>
      <c r="D390" s="26" t="s">
        <v>362</v>
      </c>
      <c r="E390" s="26" t="s">
        <v>14</v>
      </c>
    </row>
    <row r="391" spans="1:5" x14ac:dyDescent="0.25">
      <c r="A391" s="19"/>
      <c r="B391" s="20" t="s">
        <v>15</v>
      </c>
      <c r="C391" s="21">
        <v>0.22688072543591775</v>
      </c>
      <c r="D391" s="21">
        <v>4.9716160016590738E-2</v>
      </c>
      <c r="E391" s="22"/>
    </row>
    <row r="392" spans="1:5" ht="36.75" customHeight="1" x14ac:dyDescent="0.25">
      <c r="A392" s="90" t="s">
        <v>25</v>
      </c>
      <c r="B392" s="90"/>
      <c r="C392" s="90"/>
      <c r="D392" s="90"/>
      <c r="E392" s="90"/>
    </row>
    <row r="393" spans="1:5" x14ac:dyDescent="0.25">
      <c r="A393" s="5" t="s">
        <v>26</v>
      </c>
    </row>
    <row r="394" spans="1:5" x14ac:dyDescent="0.25">
      <c r="A394" s="5" t="s">
        <v>49</v>
      </c>
    </row>
    <row r="395" spans="1:5" x14ac:dyDescent="0.25">
      <c r="A395" s="5" t="s">
        <v>178</v>
      </c>
    </row>
    <row r="396" spans="1:5" x14ac:dyDescent="0.25">
      <c r="A396" s="5" t="s">
        <v>333</v>
      </c>
    </row>
    <row r="397" spans="1:5" ht="17.25" customHeight="1" x14ac:dyDescent="0.25">
      <c r="A397" s="127" t="s">
        <v>30</v>
      </c>
      <c r="B397" s="127"/>
      <c r="C397" s="127"/>
      <c r="D397" s="127"/>
      <c r="E397" s="127"/>
    </row>
    <row r="398" spans="1:5" ht="15" customHeight="1" x14ac:dyDescent="0.25">
      <c r="A398" s="91" t="s">
        <v>31</v>
      </c>
      <c r="B398" s="92"/>
      <c r="C398" s="92"/>
      <c r="D398" s="92"/>
      <c r="E398" s="93"/>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24">
        <v>43546</v>
      </c>
      <c r="C401" s="24">
        <v>45373</v>
      </c>
      <c r="D401" s="25">
        <v>8.2254045672447068E-2</v>
      </c>
      <c r="E401" s="32">
        <v>3</v>
      </c>
    </row>
    <row r="402" spans="1:5" x14ac:dyDescent="0.25">
      <c r="A402" s="31" t="s">
        <v>37</v>
      </c>
      <c r="B402" s="24">
        <v>43518</v>
      </c>
      <c r="C402" s="24">
        <v>45345</v>
      </c>
      <c r="D402" s="25">
        <v>8.2361069357198197E-2</v>
      </c>
      <c r="E402" s="32">
        <v>3</v>
      </c>
    </row>
    <row r="403" spans="1:5" x14ac:dyDescent="0.25">
      <c r="A403" s="39" t="s">
        <v>38</v>
      </c>
      <c r="B403" s="24">
        <v>43490</v>
      </c>
      <c r="C403" s="24">
        <v>45317</v>
      </c>
      <c r="D403" s="25">
        <v>8.2375455496842831E-2</v>
      </c>
      <c r="E403" s="32">
        <v>3</v>
      </c>
    </row>
    <row r="404" spans="1:5" x14ac:dyDescent="0.25">
      <c r="A404" s="39" t="s">
        <v>39</v>
      </c>
      <c r="B404" s="24">
        <v>43462</v>
      </c>
      <c r="C404" s="24">
        <v>45289</v>
      </c>
      <c r="D404" s="25">
        <v>8.2256543124467549E-2</v>
      </c>
      <c r="E404" s="32">
        <v>3</v>
      </c>
    </row>
    <row r="405" spans="1:5" x14ac:dyDescent="0.25">
      <c r="A405" s="39" t="s">
        <v>40</v>
      </c>
      <c r="B405" s="24">
        <v>43427</v>
      </c>
      <c r="C405" s="24">
        <v>45254</v>
      </c>
      <c r="D405" s="25">
        <v>8.2477732219480279E-2</v>
      </c>
      <c r="E405" s="32">
        <v>3</v>
      </c>
    </row>
    <row r="407" spans="1:5" x14ac:dyDescent="0.25">
      <c r="A407" s="102" t="s">
        <v>171</v>
      </c>
      <c r="B407" s="103"/>
      <c r="C407" s="103"/>
      <c r="D407" s="103"/>
      <c r="E407" s="103"/>
    </row>
    <row r="408" spans="1:5" ht="15" customHeight="1" x14ac:dyDescent="0.25">
      <c r="A408" s="1" t="s">
        <v>2</v>
      </c>
      <c r="B408" s="2"/>
      <c r="C408" s="107" t="s">
        <v>3</v>
      </c>
      <c r="D408" s="107" t="s">
        <v>4</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8</v>
      </c>
      <c r="C411" s="10"/>
      <c r="D411" s="11"/>
      <c r="E411" s="11"/>
    </row>
    <row r="412" spans="1:5" x14ac:dyDescent="0.25">
      <c r="A412" s="12"/>
      <c r="B412" s="13" t="s">
        <v>9</v>
      </c>
      <c r="C412" s="14"/>
      <c r="D412" s="15"/>
      <c r="E412" s="15"/>
    </row>
    <row r="413" spans="1:5" x14ac:dyDescent="0.25">
      <c r="A413" s="8" t="s">
        <v>10</v>
      </c>
      <c r="B413" s="16" t="s">
        <v>11</v>
      </c>
      <c r="C413" s="26" t="s">
        <v>666</v>
      </c>
      <c r="D413" s="27" t="s">
        <v>584</v>
      </c>
      <c r="E413" s="26" t="s">
        <v>14</v>
      </c>
    </row>
    <row r="414" spans="1:5" x14ac:dyDescent="0.25">
      <c r="A414" s="19"/>
      <c r="B414" s="20" t="s">
        <v>15</v>
      </c>
      <c r="C414" s="21">
        <v>-0.76470755288466363</v>
      </c>
      <c r="D414" s="21">
        <v>-0.35449225552212726</v>
      </c>
      <c r="E414" s="22"/>
    </row>
    <row r="415" spans="1:5" x14ac:dyDescent="0.25">
      <c r="A415" s="8" t="s">
        <v>16</v>
      </c>
      <c r="B415" s="16" t="s">
        <v>11</v>
      </c>
      <c r="C415" s="26" t="s">
        <v>165</v>
      </c>
      <c r="D415" s="26" t="s">
        <v>166</v>
      </c>
      <c r="E415" s="26" t="s">
        <v>14</v>
      </c>
    </row>
    <row r="416" spans="1:5" x14ac:dyDescent="0.25">
      <c r="A416" s="19"/>
      <c r="B416" s="20" t="s">
        <v>15</v>
      </c>
      <c r="C416" s="21">
        <v>-0.25788074385122972</v>
      </c>
      <c r="D416" s="21">
        <v>-0.1037057625357376</v>
      </c>
      <c r="E416" s="22"/>
    </row>
    <row r="417" spans="1:5" x14ac:dyDescent="0.25">
      <c r="A417" s="8" t="s">
        <v>19</v>
      </c>
      <c r="B417" s="16" t="s">
        <v>11</v>
      </c>
      <c r="C417" s="26" t="s">
        <v>352</v>
      </c>
      <c r="D417" s="26" t="s">
        <v>667</v>
      </c>
      <c r="E417" s="26" t="s">
        <v>14</v>
      </c>
    </row>
    <row r="418" spans="1:5" x14ac:dyDescent="0.25">
      <c r="A418" s="19"/>
      <c r="B418" s="20" t="s">
        <v>15</v>
      </c>
      <c r="C418" s="21">
        <v>2.8613896613776113E-3</v>
      </c>
      <c r="D418" s="21">
        <v>3.0084854363960023E-2</v>
      </c>
      <c r="E418" s="22"/>
    </row>
    <row r="419" spans="1:5" x14ac:dyDescent="0.25">
      <c r="A419" s="8" t="s">
        <v>22</v>
      </c>
      <c r="B419" s="16" t="s">
        <v>11</v>
      </c>
      <c r="C419" s="26" t="s">
        <v>169</v>
      </c>
      <c r="D419" s="26" t="s">
        <v>365</v>
      </c>
      <c r="E419" s="26" t="s">
        <v>14</v>
      </c>
    </row>
    <row r="420" spans="1:5" x14ac:dyDescent="0.25">
      <c r="A420" s="19"/>
      <c r="B420" s="20" t="s">
        <v>15</v>
      </c>
      <c r="C420" s="21">
        <v>0.46172516556291399</v>
      </c>
      <c r="D420" s="21">
        <v>0.14466023392912475</v>
      </c>
      <c r="E420" s="22"/>
    </row>
    <row r="421" spans="1:5" ht="38.25" customHeight="1" x14ac:dyDescent="0.25">
      <c r="A421" s="90" t="s">
        <v>25</v>
      </c>
      <c r="B421" s="90"/>
      <c r="C421" s="90"/>
      <c r="D421" s="90"/>
      <c r="E421" s="90"/>
    </row>
    <row r="422" spans="1:5" x14ac:dyDescent="0.25">
      <c r="A422" s="5" t="s">
        <v>26</v>
      </c>
    </row>
    <row r="423" spans="1:5" x14ac:dyDescent="0.25">
      <c r="A423" s="5" t="s">
        <v>49</v>
      </c>
    </row>
    <row r="424" spans="1:5" x14ac:dyDescent="0.25">
      <c r="A424" s="5" t="s">
        <v>634</v>
      </c>
    </row>
    <row r="425" spans="1:5" x14ac:dyDescent="0.25">
      <c r="A425" s="5" t="s">
        <v>333</v>
      </c>
    </row>
    <row r="426" spans="1:5" x14ac:dyDescent="0.25">
      <c r="A426" s="127" t="s">
        <v>51</v>
      </c>
      <c r="B426" s="127"/>
      <c r="C426" s="127"/>
      <c r="D426" s="127"/>
      <c r="E426" s="127"/>
    </row>
    <row r="427" spans="1:5" ht="15" customHeight="1" x14ac:dyDescent="0.25">
      <c r="A427" s="91" t="s">
        <v>31</v>
      </c>
      <c r="B427" s="92"/>
      <c r="C427" s="92"/>
      <c r="D427" s="92"/>
      <c r="E427" s="93"/>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24">
        <v>43550</v>
      </c>
      <c r="C430" s="24">
        <v>45377</v>
      </c>
      <c r="D430" s="25">
        <v>0.14891192204571951</v>
      </c>
      <c r="E430" s="32">
        <v>4</v>
      </c>
    </row>
    <row r="431" spans="1:5" x14ac:dyDescent="0.25">
      <c r="A431" s="31" t="s">
        <v>37</v>
      </c>
      <c r="B431" s="24">
        <v>43522</v>
      </c>
      <c r="C431" s="24">
        <v>45349</v>
      </c>
      <c r="D431" s="25">
        <v>0.14924034009704992</v>
      </c>
      <c r="E431" s="32">
        <v>4</v>
      </c>
    </row>
    <row r="432" spans="1:5" x14ac:dyDescent="0.25">
      <c r="A432" s="39" t="s">
        <v>38</v>
      </c>
      <c r="B432" s="24">
        <v>43494</v>
      </c>
      <c r="C432" s="24">
        <v>45321</v>
      </c>
      <c r="D432" s="25">
        <v>0.14986345084712191</v>
      </c>
      <c r="E432" s="32">
        <v>4</v>
      </c>
    </row>
    <row r="433" spans="1:5" x14ac:dyDescent="0.25">
      <c r="A433" s="39" t="s">
        <v>39</v>
      </c>
      <c r="B433" s="24">
        <v>43461</v>
      </c>
      <c r="C433" s="24">
        <v>45287</v>
      </c>
      <c r="D433" s="25">
        <v>0.15028085676406622</v>
      </c>
      <c r="E433" s="32">
        <v>4</v>
      </c>
    </row>
    <row r="434" spans="1:5" x14ac:dyDescent="0.25">
      <c r="A434" s="39" t="s">
        <v>40</v>
      </c>
      <c r="B434" s="24">
        <v>43431</v>
      </c>
      <c r="C434" s="24">
        <v>45258</v>
      </c>
      <c r="D434" s="25">
        <v>0.151125586108834</v>
      </c>
      <c r="E434" s="32">
        <v>4</v>
      </c>
    </row>
    <row r="436" spans="1:5" x14ac:dyDescent="0.25">
      <c r="A436" s="102" t="s">
        <v>180</v>
      </c>
      <c r="B436" s="103"/>
      <c r="C436" s="103"/>
      <c r="D436" s="103"/>
      <c r="E436" s="103"/>
    </row>
    <row r="437" spans="1:5" ht="15" customHeight="1" x14ac:dyDescent="0.25">
      <c r="A437" s="1" t="s">
        <v>2</v>
      </c>
      <c r="B437" s="2"/>
      <c r="C437" s="107" t="s">
        <v>3</v>
      </c>
      <c r="D437" s="107" t="s">
        <v>4</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8" t="s">
        <v>7</v>
      </c>
      <c r="B440" s="9" t="s">
        <v>8</v>
      </c>
      <c r="C440" s="10"/>
      <c r="D440" s="11"/>
      <c r="E440" s="11"/>
    </row>
    <row r="441" spans="1:5" x14ac:dyDescent="0.25">
      <c r="A441" s="12"/>
      <c r="B441" s="13" t="s">
        <v>9</v>
      </c>
      <c r="C441" s="14"/>
      <c r="D441" s="15"/>
      <c r="E441" s="15"/>
    </row>
    <row r="442" spans="1:5" x14ac:dyDescent="0.25">
      <c r="A442" s="8" t="s">
        <v>10</v>
      </c>
      <c r="B442" s="16" t="s">
        <v>11</v>
      </c>
      <c r="C442" s="26" t="s">
        <v>645</v>
      </c>
      <c r="D442" s="27" t="s">
        <v>418</v>
      </c>
      <c r="E442" s="26" t="s">
        <v>14</v>
      </c>
    </row>
    <row r="443" spans="1:5" x14ac:dyDescent="0.25">
      <c r="A443" s="19"/>
      <c r="B443" s="20" t="s">
        <v>15</v>
      </c>
      <c r="C443" s="21">
        <v>-0.74721430530338462</v>
      </c>
      <c r="D443" s="21">
        <v>-0.3378393581710033</v>
      </c>
      <c r="E443" s="22"/>
    </row>
    <row r="444" spans="1:5" x14ac:dyDescent="0.25">
      <c r="A444" s="8" t="s">
        <v>16</v>
      </c>
      <c r="B444" s="16" t="s">
        <v>11</v>
      </c>
      <c r="C444" s="26" t="s">
        <v>80</v>
      </c>
      <c r="D444" s="26" t="s">
        <v>67</v>
      </c>
      <c r="E444" s="26" t="s">
        <v>14</v>
      </c>
    </row>
    <row r="445" spans="1:5" x14ac:dyDescent="0.25">
      <c r="A445" s="19"/>
      <c r="B445" s="20" t="s">
        <v>15</v>
      </c>
      <c r="C445" s="21">
        <v>-0.245335006663705</v>
      </c>
      <c r="D445" s="21">
        <v>-9.3654023087861415E-2</v>
      </c>
      <c r="E445" s="22"/>
    </row>
    <row r="446" spans="1:5" x14ac:dyDescent="0.25">
      <c r="A446" s="8" t="s">
        <v>19</v>
      </c>
      <c r="B446" s="16" t="s">
        <v>11</v>
      </c>
      <c r="C446" s="26" t="s">
        <v>243</v>
      </c>
      <c r="D446" s="26" t="s">
        <v>24</v>
      </c>
      <c r="E446" s="26" t="s">
        <v>14</v>
      </c>
    </row>
    <row r="447" spans="1:5" x14ac:dyDescent="0.25">
      <c r="A447" s="19"/>
      <c r="B447" s="20" t="s">
        <v>15</v>
      </c>
      <c r="C447" s="21">
        <v>8.6126128449832695E-3</v>
      </c>
      <c r="D447" s="21">
        <v>3.3978254843783029E-2</v>
      </c>
      <c r="E447" s="22"/>
    </row>
    <row r="448" spans="1:5" x14ac:dyDescent="0.25">
      <c r="A448" s="8" t="s">
        <v>22</v>
      </c>
      <c r="B448" s="16" t="s">
        <v>11</v>
      </c>
      <c r="C448" s="26" t="s">
        <v>176</v>
      </c>
      <c r="D448" s="26" t="s">
        <v>111</v>
      </c>
      <c r="E448" s="26" t="s">
        <v>14</v>
      </c>
    </row>
    <row r="449" spans="1:5" x14ac:dyDescent="0.25">
      <c r="A449" s="19"/>
      <c r="B449" s="20" t="s">
        <v>15</v>
      </c>
      <c r="C449" s="21">
        <v>0.44704777872965362</v>
      </c>
      <c r="D449" s="21">
        <v>0.14538954911026725</v>
      </c>
      <c r="E449" s="22"/>
    </row>
    <row r="450" spans="1:5" ht="35.25" customHeight="1" x14ac:dyDescent="0.25">
      <c r="A450" s="90" t="s">
        <v>25</v>
      </c>
      <c r="B450" s="90"/>
      <c r="C450" s="90"/>
      <c r="D450" s="90"/>
      <c r="E450" s="90"/>
    </row>
    <row r="451" spans="1:5" x14ac:dyDescent="0.25">
      <c r="A451" s="5" t="s">
        <v>26</v>
      </c>
    </row>
    <row r="452" spans="1:5" x14ac:dyDescent="0.25">
      <c r="A452" s="5" t="s">
        <v>49</v>
      </c>
    </row>
    <row r="453" spans="1:5" x14ac:dyDescent="0.25">
      <c r="A453" s="5" t="s">
        <v>623</v>
      </c>
    </row>
    <row r="454" spans="1:5" x14ac:dyDescent="0.25">
      <c r="A454" s="5" t="s">
        <v>333</v>
      </c>
    </row>
    <row r="455" spans="1:5" x14ac:dyDescent="0.25">
      <c r="A455" s="127" t="s">
        <v>51</v>
      </c>
      <c r="B455" s="127"/>
      <c r="C455" s="127"/>
      <c r="D455" s="127"/>
      <c r="E455" s="127"/>
    </row>
    <row r="456" spans="1:5" ht="15" customHeight="1" x14ac:dyDescent="0.25">
      <c r="A456" s="91" t="s">
        <v>31</v>
      </c>
      <c r="B456" s="92"/>
      <c r="C456" s="92"/>
      <c r="D456" s="92"/>
      <c r="E456" s="93"/>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24">
        <v>43550</v>
      </c>
      <c r="C459" s="24">
        <v>45377</v>
      </c>
      <c r="D459" s="25">
        <v>0.14178454972221866</v>
      </c>
      <c r="E459" s="32">
        <v>4</v>
      </c>
    </row>
    <row r="460" spans="1:5" x14ac:dyDescent="0.25">
      <c r="A460" s="31" t="s">
        <v>37</v>
      </c>
      <c r="B460" s="24">
        <v>43522</v>
      </c>
      <c r="C460" s="24">
        <v>45349</v>
      </c>
      <c r="D460" s="25">
        <v>0.14212957759739112</v>
      </c>
      <c r="E460" s="32">
        <v>4</v>
      </c>
    </row>
    <row r="461" spans="1:5" x14ac:dyDescent="0.25">
      <c r="A461" s="39" t="s">
        <v>38</v>
      </c>
      <c r="B461" s="24">
        <v>43494</v>
      </c>
      <c r="C461" s="24">
        <v>45321</v>
      </c>
      <c r="D461" s="25">
        <v>0.1427070289817948</v>
      </c>
      <c r="E461" s="32">
        <v>4</v>
      </c>
    </row>
    <row r="462" spans="1:5" x14ac:dyDescent="0.25">
      <c r="A462" s="39" t="s">
        <v>39</v>
      </c>
      <c r="B462" s="24">
        <v>43461</v>
      </c>
      <c r="C462" s="24">
        <v>45287</v>
      </c>
      <c r="D462" s="25">
        <v>0.14310769672173129</v>
      </c>
      <c r="E462" s="32">
        <v>4</v>
      </c>
    </row>
    <row r="463" spans="1:5" x14ac:dyDescent="0.25">
      <c r="A463" s="39" t="s">
        <v>40</v>
      </c>
      <c r="B463" s="24">
        <v>43431</v>
      </c>
      <c r="C463" s="24">
        <v>45258</v>
      </c>
      <c r="D463" s="25">
        <v>0.14396893059821056</v>
      </c>
      <c r="E463" s="32">
        <v>4</v>
      </c>
    </row>
    <row r="465" spans="1:5" x14ac:dyDescent="0.25">
      <c r="A465" s="102" t="s">
        <v>189</v>
      </c>
      <c r="B465" s="103"/>
      <c r="C465" s="103"/>
      <c r="D465" s="103"/>
      <c r="E465" s="103"/>
    </row>
    <row r="466" spans="1:5" ht="15" customHeight="1" x14ac:dyDescent="0.25">
      <c r="A466" s="1" t="s">
        <v>128</v>
      </c>
      <c r="B466" s="2"/>
      <c r="C466" s="107" t="s">
        <v>3</v>
      </c>
      <c r="D466" s="107" t="s">
        <v>129</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130</v>
      </c>
      <c r="C469" s="10"/>
      <c r="D469" s="11"/>
      <c r="E469" s="11"/>
    </row>
    <row r="470" spans="1:5" x14ac:dyDescent="0.25">
      <c r="A470" s="12"/>
      <c r="B470" s="13" t="s">
        <v>9</v>
      </c>
      <c r="C470" s="14"/>
      <c r="D470" s="15"/>
      <c r="E470" s="15"/>
    </row>
    <row r="471" spans="1:5" x14ac:dyDescent="0.25">
      <c r="A471" s="8" t="s">
        <v>10</v>
      </c>
      <c r="B471" s="16" t="s">
        <v>11</v>
      </c>
      <c r="C471" s="26" t="s">
        <v>614</v>
      </c>
      <c r="D471" s="27" t="s">
        <v>615</v>
      </c>
      <c r="E471" s="26" t="s">
        <v>14</v>
      </c>
    </row>
    <row r="472" spans="1:5" x14ac:dyDescent="0.25">
      <c r="A472" s="19"/>
      <c r="B472" s="20" t="s">
        <v>15</v>
      </c>
      <c r="C472" s="21">
        <v>-0.5123000487875522</v>
      </c>
      <c r="D472" s="21">
        <v>-0.24226935121508175</v>
      </c>
      <c r="E472" s="22"/>
    </row>
    <row r="473" spans="1:5" x14ac:dyDescent="0.25">
      <c r="A473" s="8" t="s">
        <v>16</v>
      </c>
      <c r="B473" s="16" t="s">
        <v>11</v>
      </c>
      <c r="C473" s="26" t="s">
        <v>145</v>
      </c>
      <c r="D473" s="26" t="s">
        <v>183</v>
      </c>
      <c r="E473" s="26" t="s">
        <v>14</v>
      </c>
    </row>
    <row r="474" spans="1:5" x14ac:dyDescent="0.25">
      <c r="A474" s="19"/>
      <c r="B474" s="20" t="s">
        <v>15</v>
      </c>
      <c r="C474" s="21">
        <v>-0.18910846568725681</v>
      </c>
      <c r="D474" s="21">
        <v>-0.12340681636825479</v>
      </c>
      <c r="E474" s="22"/>
    </row>
    <row r="475" spans="1:5" x14ac:dyDescent="0.25">
      <c r="A475" s="8" t="s">
        <v>19</v>
      </c>
      <c r="B475" s="16" t="s">
        <v>11</v>
      </c>
      <c r="C475" s="26" t="s">
        <v>467</v>
      </c>
      <c r="D475" s="26" t="s">
        <v>280</v>
      </c>
      <c r="E475" s="26" t="s">
        <v>14</v>
      </c>
    </row>
    <row r="476" spans="1:5" x14ac:dyDescent="0.25">
      <c r="A476" s="19"/>
      <c r="B476" s="20" t="s">
        <v>15</v>
      </c>
      <c r="C476" s="21">
        <v>-6.9963279913071941E-2</v>
      </c>
      <c r="D476" s="21">
        <v>-2.0762854060519365E-2</v>
      </c>
      <c r="E476" s="22"/>
    </row>
    <row r="477" spans="1:5" x14ac:dyDescent="0.25">
      <c r="A477" s="8" t="s">
        <v>22</v>
      </c>
      <c r="B477" s="16" t="s">
        <v>11</v>
      </c>
      <c r="C477" s="26" t="s">
        <v>186</v>
      </c>
      <c r="D477" s="26" t="s">
        <v>187</v>
      </c>
      <c r="E477" s="26" t="s">
        <v>14</v>
      </c>
    </row>
    <row r="478" spans="1:5" x14ac:dyDescent="0.25">
      <c r="A478" s="19"/>
      <c r="B478" s="20" t="s">
        <v>15</v>
      </c>
      <c r="C478" s="21">
        <v>0.13534558449906609</v>
      </c>
      <c r="D478" s="21">
        <v>7.8925779700995236E-2</v>
      </c>
      <c r="E478" s="22"/>
    </row>
    <row r="479" spans="1:5" ht="39" customHeight="1" x14ac:dyDescent="0.25">
      <c r="A479" s="90" t="s">
        <v>25</v>
      </c>
      <c r="B479" s="90"/>
      <c r="C479" s="90"/>
      <c r="D479" s="90"/>
      <c r="E479" s="90"/>
    </row>
    <row r="480" spans="1:5" x14ac:dyDescent="0.25">
      <c r="A480" s="5" t="s">
        <v>26</v>
      </c>
    </row>
    <row r="481" spans="1:5" x14ac:dyDescent="0.25">
      <c r="A481" s="5" t="s">
        <v>138</v>
      </c>
    </row>
    <row r="482" spans="1:5" x14ac:dyDescent="0.25">
      <c r="A482" s="5" t="s">
        <v>631</v>
      </c>
    </row>
    <row r="483" spans="1:5" x14ac:dyDescent="0.25">
      <c r="A483" s="5" t="s">
        <v>140</v>
      </c>
    </row>
    <row r="484" spans="1:5" x14ac:dyDescent="0.25">
      <c r="A484" s="127" t="s">
        <v>51</v>
      </c>
      <c r="B484" s="127"/>
      <c r="C484" s="127"/>
      <c r="D484" s="127"/>
      <c r="E484" s="127"/>
    </row>
    <row r="485" spans="1:5" ht="15" customHeight="1" x14ac:dyDescent="0.25">
      <c r="A485" s="91" t="s">
        <v>31</v>
      </c>
      <c r="B485" s="92"/>
      <c r="C485" s="92"/>
      <c r="D485" s="92"/>
      <c r="E485" s="93"/>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24">
        <v>43536</v>
      </c>
      <c r="C488" s="24">
        <v>45370</v>
      </c>
      <c r="D488" s="25">
        <v>7.9433535318024023E-2</v>
      </c>
      <c r="E488" s="32">
        <v>3</v>
      </c>
    </row>
    <row r="489" spans="1:5" x14ac:dyDescent="0.25">
      <c r="A489" s="31" t="s">
        <v>37</v>
      </c>
      <c r="B489" s="24">
        <v>43522</v>
      </c>
      <c r="C489" s="24">
        <v>45342</v>
      </c>
      <c r="D489" s="25">
        <v>7.9663125391700118E-2</v>
      </c>
      <c r="E489" s="32">
        <v>3</v>
      </c>
    </row>
    <row r="490" spans="1:5" x14ac:dyDescent="0.25">
      <c r="A490" s="39" t="s">
        <v>38</v>
      </c>
      <c r="B490" s="24">
        <v>43494</v>
      </c>
      <c r="C490" s="24">
        <v>45314</v>
      </c>
      <c r="D490" s="25">
        <v>7.9808552371320882E-2</v>
      </c>
      <c r="E490" s="32">
        <v>3</v>
      </c>
    </row>
    <row r="491" spans="1:5" x14ac:dyDescent="0.25">
      <c r="A491" s="39" t="s">
        <v>39</v>
      </c>
      <c r="B491" s="24">
        <v>43467</v>
      </c>
      <c r="C491" s="24">
        <v>45287</v>
      </c>
      <c r="D491" s="25">
        <v>8.0025806902911029E-2</v>
      </c>
      <c r="E491" s="32">
        <v>3</v>
      </c>
    </row>
    <row r="492" spans="1:5" x14ac:dyDescent="0.25">
      <c r="A492" s="39" t="s">
        <v>40</v>
      </c>
      <c r="B492" s="24">
        <v>43438</v>
      </c>
      <c r="C492" s="24">
        <v>45258</v>
      </c>
      <c r="D492" s="25">
        <v>8.0676744009043164E-2</v>
      </c>
      <c r="E492" s="32">
        <v>3</v>
      </c>
    </row>
    <row r="494" spans="1:5" x14ac:dyDescent="0.25">
      <c r="A494" s="102" t="s">
        <v>200</v>
      </c>
      <c r="B494" s="103"/>
      <c r="C494" s="103"/>
      <c r="D494" s="103"/>
      <c r="E494" s="103"/>
    </row>
    <row r="495" spans="1:5" ht="15" customHeight="1" x14ac:dyDescent="0.25">
      <c r="A495" s="1" t="s">
        <v>74</v>
      </c>
      <c r="B495" s="2"/>
      <c r="C495" s="107" t="s">
        <v>3</v>
      </c>
      <c r="D495" s="107" t="s">
        <v>75</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76</v>
      </c>
      <c r="C498" s="10"/>
      <c r="D498" s="11"/>
      <c r="E498" s="11"/>
    </row>
    <row r="499" spans="1:5" x14ac:dyDescent="0.25">
      <c r="A499" s="12"/>
      <c r="B499" s="13" t="s">
        <v>9</v>
      </c>
      <c r="C499" s="14"/>
      <c r="D499" s="15"/>
      <c r="E499" s="15"/>
    </row>
    <row r="500" spans="1:5" x14ac:dyDescent="0.25">
      <c r="A500" s="8" t="s">
        <v>10</v>
      </c>
      <c r="B500" s="16" t="s">
        <v>11</v>
      </c>
      <c r="C500" s="26" t="s">
        <v>668</v>
      </c>
      <c r="D500" s="27" t="s">
        <v>617</v>
      </c>
      <c r="E500" s="26" t="s">
        <v>14</v>
      </c>
    </row>
    <row r="501" spans="1:5" x14ac:dyDescent="0.25">
      <c r="A501" s="19"/>
      <c r="B501" s="20" t="s">
        <v>15</v>
      </c>
      <c r="C501" s="21">
        <v>-0.67253791458755718</v>
      </c>
      <c r="D501" s="21">
        <v>-0.21615342341451238</v>
      </c>
      <c r="E501" s="22"/>
    </row>
    <row r="502" spans="1:5" x14ac:dyDescent="0.25">
      <c r="A502" s="8" t="s">
        <v>16</v>
      </c>
      <c r="B502" s="16" t="s">
        <v>11</v>
      </c>
      <c r="C502" s="26" t="s">
        <v>192</v>
      </c>
      <c r="D502" s="26" t="s">
        <v>193</v>
      </c>
      <c r="E502" s="26" t="s">
        <v>14</v>
      </c>
    </row>
    <row r="503" spans="1:5" x14ac:dyDescent="0.25">
      <c r="A503" s="19"/>
      <c r="B503" s="20" t="s">
        <v>15</v>
      </c>
      <c r="C503" s="21">
        <v>-0.2302506228329777</v>
      </c>
      <c r="D503" s="21">
        <v>-4.5361930729109767E-2</v>
      </c>
      <c r="E503" s="22"/>
    </row>
    <row r="504" spans="1:5" x14ac:dyDescent="0.25">
      <c r="A504" s="8" t="s">
        <v>19</v>
      </c>
      <c r="B504" s="16" t="s">
        <v>11</v>
      </c>
      <c r="C504" s="26" t="s">
        <v>470</v>
      </c>
      <c r="D504" s="26" t="s">
        <v>590</v>
      </c>
      <c r="E504" s="26" t="s">
        <v>14</v>
      </c>
    </row>
    <row r="505" spans="1:5" x14ac:dyDescent="0.25">
      <c r="A505" s="19"/>
      <c r="B505" s="20" t="s">
        <v>15</v>
      </c>
      <c r="C505" s="21">
        <v>-7.473868510790127E-2</v>
      </c>
      <c r="D505" s="21">
        <v>-9.0109814029197821E-3</v>
      </c>
      <c r="E505" s="22"/>
    </row>
    <row r="506" spans="1:5" x14ac:dyDescent="0.25">
      <c r="A506" s="8" t="s">
        <v>22</v>
      </c>
      <c r="B506" s="16" t="s">
        <v>11</v>
      </c>
      <c r="C506" s="26" t="s">
        <v>196</v>
      </c>
      <c r="D506" s="26" t="s">
        <v>241</v>
      </c>
      <c r="E506" s="26" t="s">
        <v>14</v>
      </c>
    </row>
    <row r="507" spans="1:5" x14ac:dyDescent="0.25">
      <c r="A507" s="19"/>
      <c r="B507" s="20" t="s">
        <v>15</v>
      </c>
      <c r="C507" s="21">
        <v>0.13851284703993083</v>
      </c>
      <c r="D507" s="21">
        <v>2.550628945097122E-2</v>
      </c>
      <c r="E507" s="22"/>
    </row>
    <row r="508" spans="1:5" ht="36" customHeight="1" x14ac:dyDescent="0.25">
      <c r="A508" s="90" t="s">
        <v>25</v>
      </c>
      <c r="B508" s="90"/>
      <c r="C508" s="90"/>
      <c r="D508" s="90"/>
      <c r="E508" s="90"/>
    </row>
    <row r="509" spans="1:5" x14ac:dyDescent="0.25">
      <c r="A509" s="5" t="s">
        <v>26</v>
      </c>
    </row>
    <row r="510" spans="1:5" x14ac:dyDescent="0.25">
      <c r="A510" s="5" t="s">
        <v>198</v>
      </c>
    </row>
    <row r="511" spans="1:5" x14ac:dyDescent="0.25">
      <c r="A511" s="5" t="s">
        <v>513</v>
      </c>
    </row>
    <row r="512" spans="1:5" x14ac:dyDescent="0.25">
      <c r="A512" s="5" t="s">
        <v>563</v>
      </c>
    </row>
    <row r="513" spans="1:5" ht="15.75" customHeight="1" x14ac:dyDescent="0.25">
      <c r="A513" s="127" t="s">
        <v>30</v>
      </c>
      <c r="B513" s="127"/>
      <c r="C513" s="127"/>
      <c r="D513" s="127"/>
      <c r="E513" s="127"/>
    </row>
    <row r="514" spans="1:5" ht="15" customHeight="1" x14ac:dyDescent="0.25">
      <c r="A514" s="91" t="s">
        <v>31</v>
      </c>
      <c r="B514" s="92"/>
      <c r="C514" s="92"/>
      <c r="D514" s="92"/>
      <c r="E514" s="93"/>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24">
        <v>43543</v>
      </c>
      <c r="C517" s="24">
        <v>45377</v>
      </c>
      <c r="D517" s="25">
        <v>0.10397859322159336</v>
      </c>
      <c r="E517" s="32">
        <v>3</v>
      </c>
    </row>
    <row r="518" spans="1:5" x14ac:dyDescent="0.25">
      <c r="A518" s="31" t="s">
        <v>37</v>
      </c>
      <c r="B518" s="24">
        <v>43529</v>
      </c>
      <c r="C518" s="24">
        <v>45349</v>
      </c>
      <c r="D518" s="25">
        <v>0.10431295279438568</v>
      </c>
      <c r="E518" s="32">
        <v>3</v>
      </c>
    </row>
    <row r="519" spans="1:5" x14ac:dyDescent="0.25">
      <c r="A519" s="39" t="s">
        <v>38</v>
      </c>
      <c r="B519" s="24">
        <v>43501</v>
      </c>
      <c r="C519" s="24">
        <v>45321</v>
      </c>
      <c r="D519" s="25">
        <v>0.10446628631517504</v>
      </c>
      <c r="E519" s="32">
        <v>3</v>
      </c>
    </row>
    <row r="520" spans="1:5" x14ac:dyDescent="0.25">
      <c r="A520" s="39" t="s">
        <v>39</v>
      </c>
      <c r="B520" s="24">
        <v>43461</v>
      </c>
      <c r="C520" s="24">
        <v>45279</v>
      </c>
      <c r="D520" s="25">
        <v>0.10553234391898067</v>
      </c>
      <c r="E520" s="32">
        <v>3</v>
      </c>
    </row>
    <row r="521" spans="1:5" x14ac:dyDescent="0.25">
      <c r="A521" s="39" t="s">
        <v>40</v>
      </c>
      <c r="B521" s="24">
        <v>43431</v>
      </c>
      <c r="C521" s="24">
        <v>45251</v>
      </c>
      <c r="D521" s="25">
        <v>0.10658992743142262</v>
      </c>
      <c r="E521" s="32">
        <v>3</v>
      </c>
    </row>
    <row r="523" spans="1:5" x14ac:dyDescent="0.25">
      <c r="A523" s="102" t="s">
        <v>210</v>
      </c>
      <c r="B523" s="103"/>
      <c r="C523" s="103"/>
      <c r="D523" s="103"/>
      <c r="E523" s="103"/>
    </row>
    <row r="524" spans="1:5" ht="15" customHeight="1" x14ac:dyDescent="0.25">
      <c r="A524" s="1" t="s">
        <v>128</v>
      </c>
      <c r="B524" s="2"/>
      <c r="C524" s="107" t="s">
        <v>3</v>
      </c>
      <c r="D524" s="107" t="s">
        <v>129</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130</v>
      </c>
      <c r="C527" s="10"/>
      <c r="D527" s="11"/>
      <c r="E527" s="11"/>
    </row>
    <row r="528" spans="1:5" x14ac:dyDescent="0.25">
      <c r="A528" s="12"/>
      <c r="B528" s="13" t="s">
        <v>9</v>
      </c>
      <c r="C528" s="14"/>
      <c r="D528" s="15"/>
      <c r="E528" s="15"/>
    </row>
    <row r="529" spans="1:5" x14ac:dyDescent="0.25">
      <c r="A529" s="8" t="s">
        <v>10</v>
      </c>
      <c r="B529" s="16" t="s">
        <v>11</v>
      </c>
      <c r="C529" s="26" t="s">
        <v>632</v>
      </c>
      <c r="D529" s="27" t="s">
        <v>669</v>
      </c>
      <c r="E529" s="26" t="s">
        <v>14</v>
      </c>
    </row>
    <row r="530" spans="1:5" x14ac:dyDescent="0.25">
      <c r="A530" s="19"/>
      <c r="B530" s="20" t="s">
        <v>15</v>
      </c>
      <c r="C530" s="21">
        <v>-0.69347194620757191</v>
      </c>
      <c r="D530" s="21">
        <v>-0.33412299666153256</v>
      </c>
      <c r="E530" s="22"/>
    </row>
    <row r="531" spans="1:5" x14ac:dyDescent="0.25">
      <c r="A531" s="8" t="s">
        <v>16</v>
      </c>
      <c r="B531" s="16" t="s">
        <v>11</v>
      </c>
      <c r="C531" s="26" t="s">
        <v>203</v>
      </c>
      <c r="D531" s="26" t="s">
        <v>204</v>
      </c>
      <c r="E531" s="26" t="s">
        <v>14</v>
      </c>
    </row>
    <row r="532" spans="1:5" x14ac:dyDescent="0.25">
      <c r="A532" s="19"/>
      <c r="B532" s="20" t="s">
        <v>15</v>
      </c>
      <c r="C532" s="21">
        <v>-0.20013817001491374</v>
      </c>
      <c r="D532" s="21">
        <v>-0.11919569528335516</v>
      </c>
      <c r="E532" s="22"/>
    </row>
    <row r="533" spans="1:5" x14ac:dyDescent="0.25">
      <c r="A533" s="8" t="s">
        <v>19</v>
      </c>
      <c r="B533" s="16" t="s">
        <v>11</v>
      </c>
      <c r="C533" s="26" t="s">
        <v>472</v>
      </c>
      <c r="D533" s="26" t="s">
        <v>620</v>
      </c>
      <c r="E533" s="26" t="s">
        <v>14</v>
      </c>
    </row>
    <row r="534" spans="1:5" x14ac:dyDescent="0.25">
      <c r="A534" s="19"/>
      <c r="B534" s="20" t="s">
        <v>15</v>
      </c>
      <c r="C534" s="21">
        <v>-3.0201571574991481E-2</v>
      </c>
      <c r="D534" s="21">
        <v>-2.4919622627378457E-3</v>
      </c>
      <c r="E534" s="22"/>
    </row>
    <row r="535" spans="1:5" x14ac:dyDescent="0.25">
      <c r="A535" s="8" t="s">
        <v>22</v>
      </c>
      <c r="B535" s="16" t="s">
        <v>11</v>
      </c>
      <c r="C535" s="26" t="s">
        <v>207</v>
      </c>
      <c r="D535" s="26" t="s">
        <v>208</v>
      </c>
      <c r="E535" s="26" t="s">
        <v>14</v>
      </c>
    </row>
    <row r="536" spans="1:5" x14ac:dyDescent="0.25">
      <c r="A536" s="19"/>
      <c r="B536" s="20" t="s">
        <v>15</v>
      </c>
      <c r="C536" s="21">
        <v>0.20995207085178436</v>
      </c>
      <c r="D536" s="21">
        <v>0.11067518871954518</v>
      </c>
      <c r="E536" s="22"/>
    </row>
    <row r="537" spans="1:5" ht="37.5" customHeight="1" x14ac:dyDescent="0.25">
      <c r="A537" s="90" t="s">
        <v>25</v>
      </c>
      <c r="B537" s="90"/>
      <c r="C537" s="90"/>
      <c r="D537" s="90"/>
      <c r="E537" s="90"/>
    </row>
    <row r="538" spans="1:5" x14ac:dyDescent="0.25">
      <c r="A538" s="5" t="s">
        <v>26</v>
      </c>
    </row>
    <row r="539" spans="1:5" x14ac:dyDescent="0.25">
      <c r="A539" s="5" t="s">
        <v>138</v>
      </c>
    </row>
    <row r="540" spans="1:5" x14ac:dyDescent="0.25">
      <c r="A540" s="5" t="s">
        <v>139</v>
      </c>
    </row>
    <row r="541" spans="1:5" x14ac:dyDescent="0.25">
      <c r="A541" s="5" t="s">
        <v>140</v>
      </c>
    </row>
    <row r="542" spans="1:5" ht="14.25" customHeight="1" x14ac:dyDescent="0.25">
      <c r="A542" s="129" t="s">
        <v>30</v>
      </c>
      <c r="B542" s="129"/>
      <c r="C542" s="129"/>
      <c r="D542" s="129"/>
      <c r="E542" s="129"/>
    </row>
    <row r="543" spans="1:5" ht="15" customHeight="1" x14ac:dyDescent="0.25">
      <c r="A543" s="91" t="s">
        <v>31</v>
      </c>
      <c r="B543" s="92"/>
      <c r="C543" s="92"/>
      <c r="D543" s="92"/>
      <c r="E543" s="93"/>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24">
        <v>43550</v>
      </c>
      <c r="C546" s="24">
        <v>45377</v>
      </c>
      <c r="D546" s="25">
        <v>9.8846180687077234E-2</v>
      </c>
      <c r="E546" s="32">
        <v>3</v>
      </c>
    </row>
    <row r="547" spans="1:5" x14ac:dyDescent="0.25">
      <c r="A547" s="31" t="s">
        <v>37</v>
      </c>
      <c r="B547" s="24">
        <v>43522</v>
      </c>
      <c r="C547" s="24">
        <v>45349</v>
      </c>
      <c r="D547" s="25">
        <v>9.9025180096047313E-2</v>
      </c>
      <c r="E547" s="32">
        <v>3</v>
      </c>
    </row>
    <row r="548" spans="1:5" x14ac:dyDescent="0.25">
      <c r="A548" s="39" t="s">
        <v>38</v>
      </c>
      <c r="B548" s="24">
        <v>43494</v>
      </c>
      <c r="C548" s="24">
        <v>45321</v>
      </c>
      <c r="D548" s="25">
        <v>9.9151342243310805E-2</v>
      </c>
      <c r="E548" s="32">
        <v>3</v>
      </c>
    </row>
    <row r="549" spans="1:5" x14ac:dyDescent="0.25">
      <c r="A549" s="39" t="s">
        <v>39</v>
      </c>
      <c r="B549" s="24">
        <v>43461</v>
      </c>
      <c r="C549" s="24">
        <v>45287</v>
      </c>
      <c r="D549" s="25">
        <v>9.9474970633192369E-2</v>
      </c>
      <c r="E549" s="32">
        <v>3</v>
      </c>
    </row>
    <row r="550" spans="1:5" x14ac:dyDescent="0.25">
      <c r="A550" s="39" t="s">
        <v>40</v>
      </c>
      <c r="B550" s="24">
        <v>43431</v>
      </c>
      <c r="C550" s="24">
        <v>45258</v>
      </c>
      <c r="D550" s="25">
        <v>0.10016105959673521</v>
      </c>
      <c r="E550" s="32">
        <v>3</v>
      </c>
    </row>
    <row r="552" spans="1:5" x14ac:dyDescent="0.25">
      <c r="A552" s="102" t="s">
        <v>218</v>
      </c>
      <c r="B552" s="103"/>
      <c r="C552" s="103"/>
      <c r="D552" s="103"/>
      <c r="E552" s="103"/>
    </row>
    <row r="553" spans="1:5" ht="15" customHeight="1" x14ac:dyDescent="0.25">
      <c r="A553" s="1" t="s">
        <v>2</v>
      </c>
      <c r="B553" s="2"/>
      <c r="C553" s="107" t="s">
        <v>3</v>
      </c>
      <c r="D553" s="107" t="s">
        <v>4</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8</v>
      </c>
      <c r="C556" s="10"/>
      <c r="D556" s="11"/>
      <c r="E556" s="11"/>
    </row>
    <row r="557" spans="1:5" x14ac:dyDescent="0.25">
      <c r="A557" s="12"/>
      <c r="B557" s="13" t="s">
        <v>9</v>
      </c>
      <c r="C557" s="14"/>
      <c r="D557" s="15"/>
      <c r="E557" s="15"/>
    </row>
    <row r="558" spans="1:5" x14ac:dyDescent="0.25">
      <c r="A558" s="8" t="s">
        <v>10</v>
      </c>
      <c r="B558" s="16" t="s">
        <v>11</v>
      </c>
      <c r="C558" s="26" t="s">
        <v>596</v>
      </c>
      <c r="D558" s="27" t="s">
        <v>591</v>
      </c>
      <c r="E558" s="26" t="s">
        <v>14</v>
      </c>
    </row>
    <row r="559" spans="1:5" x14ac:dyDescent="0.25">
      <c r="A559" s="19"/>
      <c r="B559" s="20" t="s">
        <v>15</v>
      </c>
      <c r="C559" s="21">
        <v>-0.71307798379962883</v>
      </c>
      <c r="D559" s="21">
        <v>-0.30632295489870176</v>
      </c>
      <c r="E559" s="22"/>
    </row>
    <row r="560" spans="1:5" x14ac:dyDescent="0.25">
      <c r="A560" s="8" t="s">
        <v>16</v>
      </c>
      <c r="B560" s="16" t="s">
        <v>11</v>
      </c>
      <c r="C560" s="26" t="s">
        <v>212</v>
      </c>
      <c r="D560" s="26" t="s">
        <v>67</v>
      </c>
      <c r="E560" s="26" t="s">
        <v>14</v>
      </c>
    </row>
    <row r="561" spans="1:5" x14ac:dyDescent="0.25">
      <c r="A561" s="19"/>
      <c r="B561" s="20" t="s">
        <v>15</v>
      </c>
      <c r="C561" s="21">
        <v>-0.26271415852244484</v>
      </c>
      <c r="D561" s="21">
        <v>-9.3293505898621731E-2</v>
      </c>
      <c r="E561" s="22"/>
    </row>
    <row r="562" spans="1:5" x14ac:dyDescent="0.25">
      <c r="A562" s="8" t="s">
        <v>19</v>
      </c>
      <c r="B562" s="16" t="s">
        <v>11</v>
      </c>
      <c r="C562" s="26" t="s">
        <v>68</v>
      </c>
      <c r="D562" s="26" t="s">
        <v>272</v>
      </c>
      <c r="E562" s="26" t="s">
        <v>14</v>
      </c>
    </row>
    <row r="563" spans="1:5" x14ac:dyDescent="0.25">
      <c r="A563" s="19"/>
      <c r="B563" s="20" t="s">
        <v>15</v>
      </c>
      <c r="C563" s="21">
        <v>-5.1917009868154174E-2</v>
      </c>
      <c r="D563" s="21">
        <v>1.9756290737875659E-3</v>
      </c>
      <c r="E563" s="22"/>
    </row>
    <row r="564" spans="1:5" x14ac:dyDescent="0.25">
      <c r="A564" s="8" t="s">
        <v>22</v>
      </c>
      <c r="B564" s="16" t="s">
        <v>11</v>
      </c>
      <c r="C564" s="26" t="s">
        <v>215</v>
      </c>
      <c r="D564" s="26" t="s">
        <v>381</v>
      </c>
      <c r="E564" s="26" t="s">
        <v>14</v>
      </c>
    </row>
    <row r="565" spans="1:5" x14ac:dyDescent="0.25">
      <c r="A565" s="19"/>
      <c r="B565" s="20" t="s">
        <v>15</v>
      </c>
      <c r="C565" s="21">
        <v>0.33839617486338791</v>
      </c>
      <c r="D565" s="21">
        <v>9.7158471247186462E-2</v>
      </c>
      <c r="E565" s="22"/>
    </row>
    <row r="566" spans="1:5" ht="36.75" customHeight="1" x14ac:dyDescent="0.25">
      <c r="A566" s="90" t="s">
        <v>25</v>
      </c>
      <c r="B566" s="90"/>
      <c r="C566" s="90"/>
      <c r="D566" s="90"/>
      <c r="E566" s="90"/>
    </row>
    <row r="567" spans="1:5" x14ac:dyDescent="0.25">
      <c r="A567" s="5" t="s">
        <v>26</v>
      </c>
    </row>
    <row r="568" spans="1:5" x14ac:dyDescent="0.25">
      <c r="A568" s="5" t="s">
        <v>49</v>
      </c>
    </row>
    <row r="569" spans="1:5" x14ac:dyDescent="0.25">
      <c r="A569" s="5" t="s">
        <v>540</v>
      </c>
    </row>
    <row r="570" spans="1:5" x14ac:dyDescent="0.25">
      <c r="A570" s="5" t="s">
        <v>333</v>
      </c>
    </row>
    <row r="571" spans="1:5" ht="16.5" customHeight="1" x14ac:dyDescent="0.25">
      <c r="A571" s="128" t="s">
        <v>30</v>
      </c>
      <c r="B571" s="128"/>
      <c r="C571" s="128"/>
      <c r="D571" s="128"/>
      <c r="E571" s="128"/>
    </row>
    <row r="572" spans="1:5" ht="15" customHeight="1" x14ac:dyDescent="0.25">
      <c r="A572" s="91" t="s">
        <v>31</v>
      </c>
      <c r="B572" s="92"/>
      <c r="C572" s="92"/>
      <c r="D572" s="92"/>
      <c r="E572" s="93"/>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24">
        <v>43550</v>
      </c>
      <c r="C575" s="24">
        <v>45377</v>
      </c>
      <c r="D575" s="25">
        <v>0.11936733481387833</v>
      </c>
      <c r="E575" s="32">
        <v>3</v>
      </c>
    </row>
    <row r="576" spans="1:5" x14ac:dyDescent="0.25">
      <c r="A576" s="31" t="s">
        <v>37</v>
      </c>
      <c r="B576" s="24">
        <v>43522</v>
      </c>
      <c r="C576" s="24">
        <v>45349</v>
      </c>
      <c r="D576" s="25">
        <v>0.11957937419109452</v>
      </c>
      <c r="E576" s="32">
        <v>3</v>
      </c>
    </row>
    <row r="577" spans="1:5" x14ac:dyDescent="0.25">
      <c r="A577" s="39" t="s">
        <v>38</v>
      </c>
      <c r="B577" s="24">
        <v>43494</v>
      </c>
      <c r="C577" s="24">
        <v>45321</v>
      </c>
      <c r="D577" s="25">
        <v>0.1199506272989856</v>
      </c>
      <c r="E577" s="32">
        <v>3</v>
      </c>
    </row>
    <row r="578" spans="1:5" x14ac:dyDescent="0.25">
      <c r="A578" s="39" t="s">
        <v>39</v>
      </c>
      <c r="B578" s="24">
        <v>43461</v>
      </c>
      <c r="C578" s="24">
        <v>45287</v>
      </c>
      <c r="D578" s="25">
        <v>0.12031219187050467</v>
      </c>
      <c r="E578" s="32">
        <v>4</v>
      </c>
    </row>
    <row r="579" spans="1:5" x14ac:dyDescent="0.25">
      <c r="A579" s="39" t="s">
        <v>40</v>
      </c>
      <c r="B579" s="24">
        <v>43431</v>
      </c>
      <c r="C579" s="24">
        <v>45258</v>
      </c>
      <c r="D579" s="25">
        <v>0.12136871692850749</v>
      </c>
      <c r="E579" s="32">
        <v>4</v>
      </c>
    </row>
    <row r="581" spans="1:5" x14ac:dyDescent="0.25">
      <c r="A581" s="102" t="s">
        <v>226</v>
      </c>
      <c r="B581" s="103"/>
      <c r="C581" s="103"/>
      <c r="D581" s="103"/>
      <c r="E581" s="103"/>
    </row>
    <row r="582" spans="1:5" ht="15" customHeight="1" x14ac:dyDescent="0.25">
      <c r="A582" s="1" t="s">
        <v>2</v>
      </c>
      <c r="B582" s="2"/>
      <c r="C582" s="107" t="s">
        <v>3</v>
      </c>
      <c r="D582" s="107" t="s">
        <v>4</v>
      </c>
      <c r="E582" s="107"/>
    </row>
    <row r="583" spans="1:5" x14ac:dyDescent="0.25">
      <c r="A583" s="3" t="s">
        <v>5</v>
      </c>
      <c r="B583" s="4"/>
      <c r="C583" s="108"/>
      <c r="D583" s="108"/>
      <c r="E583" s="108"/>
    </row>
    <row r="584" spans="1:5" x14ac:dyDescent="0.25">
      <c r="A584" s="6" t="s">
        <v>6</v>
      </c>
      <c r="B584" s="7"/>
      <c r="C584" s="109"/>
      <c r="D584" s="109"/>
      <c r="E584" s="109"/>
    </row>
    <row r="585" spans="1:5" x14ac:dyDescent="0.25">
      <c r="A585" s="8" t="s">
        <v>7</v>
      </c>
      <c r="B585" s="9" t="s">
        <v>8</v>
      </c>
      <c r="C585" s="10"/>
      <c r="D585" s="11"/>
      <c r="E585" s="11"/>
    </row>
    <row r="586" spans="1:5" x14ac:dyDescent="0.25">
      <c r="A586" s="12"/>
      <c r="B586" s="13" t="s">
        <v>9</v>
      </c>
      <c r="C586" s="14"/>
      <c r="D586" s="15"/>
      <c r="E586" s="15"/>
    </row>
    <row r="587" spans="1:5" x14ac:dyDescent="0.25">
      <c r="A587" s="8" t="s">
        <v>10</v>
      </c>
      <c r="B587" s="16" t="s">
        <v>11</v>
      </c>
      <c r="C587" s="26" t="s">
        <v>670</v>
      </c>
      <c r="D587" s="27" t="s">
        <v>592</v>
      </c>
      <c r="E587" s="26" t="s">
        <v>14</v>
      </c>
    </row>
    <row r="588" spans="1:5" x14ac:dyDescent="0.25">
      <c r="A588" s="19"/>
      <c r="B588" s="20" t="s">
        <v>15</v>
      </c>
      <c r="C588" s="21">
        <v>-0.67869722368797958</v>
      </c>
      <c r="D588" s="21">
        <v>-0.27756506886834842</v>
      </c>
      <c r="E588" s="22"/>
    </row>
    <row r="589" spans="1:5" x14ac:dyDescent="0.25">
      <c r="A589" s="8" t="s">
        <v>16</v>
      </c>
      <c r="B589" s="16" t="s">
        <v>11</v>
      </c>
      <c r="C589" s="26" t="s">
        <v>220</v>
      </c>
      <c r="D589" s="26" t="s">
        <v>221</v>
      </c>
      <c r="E589" s="26" t="s">
        <v>14</v>
      </c>
    </row>
    <row r="590" spans="1:5" x14ac:dyDescent="0.25">
      <c r="A590" s="19"/>
      <c r="B590" s="20" t="s">
        <v>15</v>
      </c>
      <c r="C590" s="21">
        <v>-0.23958107328332368</v>
      </c>
      <c r="D590" s="21">
        <v>-8.0824743882405459E-2</v>
      </c>
      <c r="E590" s="22"/>
    </row>
    <row r="591" spans="1:5" x14ac:dyDescent="0.25">
      <c r="A591" s="8" t="s">
        <v>19</v>
      </c>
      <c r="B591" s="16" t="s">
        <v>11</v>
      </c>
      <c r="C591" s="26" t="s">
        <v>56</v>
      </c>
      <c r="D591" s="26" t="s">
        <v>620</v>
      </c>
      <c r="E591" s="26" t="s">
        <v>14</v>
      </c>
    </row>
    <row r="592" spans="1:5" x14ac:dyDescent="0.25">
      <c r="A592" s="19"/>
      <c r="B592" s="20" t="s">
        <v>15</v>
      </c>
      <c r="C592" s="21">
        <v>-5.59393348407764E-2</v>
      </c>
      <c r="D592" s="21">
        <v>-1.7867445905728196E-3</v>
      </c>
      <c r="E592" s="22"/>
    </row>
    <row r="593" spans="1:5" x14ac:dyDescent="0.25">
      <c r="A593" s="8" t="s">
        <v>22</v>
      </c>
      <c r="B593" s="16" t="s">
        <v>11</v>
      </c>
      <c r="C593" s="26" t="s">
        <v>224</v>
      </c>
      <c r="D593" s="26" t="s">
        <v>384</v>
      </c>
      <c r="E593" s="26" t="s">
        <v>14</v>
      </c>
    </row>
    <row r="594" spans="1:5" x14ac:dyDescent="0.25">
      <c r="A594" s="19"/>
      <c r="B594" s="20" t="s">
        <v>15</v>
      </c>
      <c r="C594" s="21">
        <v>0.23331363872982802</v>
      </c>
      <c r="D594" s="21">
        <v>7.3007586560153381E-2</v>
      </c>
      <c r="E594" s="22"/>
    </row>
    <row r="595" spans="1:5" ht="36" customHeight="1" x14ac:dyDescent="0.25">
      <c r="A595" s="90" t="s">
        <v>25</v>
      </c>
      <c r="B595" s="90"/>
      <c r="C595" s="90"/>
      <c r="D595" s="90"/>
      <c r="E595" s="90"/>
    </row>
    <row r="596" spans="1:5" x14ac:dyDescent="0.25">
      <c r="A596" s="5" t="s">
        <v>26</v>
      </c>
    </row>
    <row r="597" spans="1:5" x14ac:dyDescent="0.25">
      <c r="A597" s="5" t="s">
        <v>49</v>
      </c>
    </row>
    <row r="598" spans="1:5" x14ac:dyDescent="0.25">
      <c r="A598" s="5" t="s">
        <v>520</v>
      </c>
    </row>
    <row r="599" spans="1:5" x14ac:dyDescent="0.25">
      <c r="A599" s="5" t="s">
        <v>333</v>
      </c>
    </row>
    <row r="600" spans="1:5" ht="12.75" customHeight="1" x14ac:dyDescent="0.25">
      <c r="A600" s="113" t="s">
        <v>30</v>
      </c>
      <c r="B600" s="113"/>
      <c r="C600" s="113"/>
      <c r="D600" s="113"/>
      <c r="E600" s="113"/>
    </row>
    <row r="601" spans="1:5" ht="15" customHeight="1" x14ac:dyDescent="0.25">
      <c r="A601" s="91" t="s">
        <v>31</v>
      </c>
      <c r="B601" s="92"/>
      <c r="C601" s="92"/>
      <c r="D601" s="92"/>
      <c r="E601" s="93"/>
    </row>
    <row r="602" spans="1:5" x14ac:dyDescent="0.25">
      <c r="A602" s="94" t="s">
        <v>32</v>
      </c>
      <c r="B602" s="94"/>
      <c r="C602" s="94"/>
      <c r="D602" s="94"/>
      <c r="E602" s="94"/>
    </row>
    <row r="603" spans="1:5" x14ac:dyDescent="0.25">
      <c r="A603" s="29" t="s">
        <v>33</v>
      </c>
      <c r="B603" s="29" t="s">
        <v>34</v>
      </c>
      <c r="C603" s="29" t="s">
        <v>35</v>
      </c>
      <c r="D603" s="30" t="s">
        <v>0</v>
      </c>
      <c r="E603" s="30" t="s">
        <v>1</v>
      </c>
    </row>
    <row r="604" spans="1:5" x14ac:dyDescent="0.25">
      <c r="A604" s="31" t="s">
        <v>36</v>
      </c>
      <c r="B604" s="24">
        <v>43550</v>
      </c>
      <c r="C604" s="24">
        <v>45377</v>
      </c>
      <c r="D604" s="25">
        <v>9.979783254661985E-2</v>
      </c>
      <c r="E604" s="32">
        <v>3</v>
      </c>
    </row>
    <row r="605" spans="1:5" x14ac:dyDescent="0.25">
      <c r="A605" s="31" t="s">
        <v>37</v>
      </c>
      <c r="B605" s="24">
        <v>43522</v>
      </c>
      <c r="C605" s="24">
        <v>45349</v>
      </c>
      <c r="D605" s="25">
        <v>9.9911515924901939E-2</v>
      </c>
      <c r="E605" s="32">
        <v>3</v>
      </c>
    </row>
    <row r="606" spans="1:5" x14ac:dyDescent="0.25">
      <c r="A606" s="39" t="s">
        <v>38</v>
      </c>
      <c r="B606" s="24">
        <v>43494</v>
      </c>
      <c r="C606" s="24">
        <v>45321</v>
      </c>
      <c r="D606" s="25">
        <v>0.10007763962828238</v>
      </c>
      <c r="E606" s="32">
        <v>3</v>
      </c>
    </row>
    <row r="607" spans="1:5" x14ac:dyDescent="0.25">
      <c r="A607" s="39" t="s">
        <v>39</v>
      </c>
      <c r="B607" s="24">
        <v>43461</v>
      </c>
      <c r="C607" s="24">
        <v>45287</v>
      </c>
      <c r="D607" s="25">
        <v>0.10022219792333907</v>
      </c>
      <c r="E607" s="32">
        <v>3</v>
      </c>
    </row>
    <row r="608" spans="1:5" x14ac:dyDescent="0.25">
      <c r="A608" s="39" t="s">
        <v>40</v>
      </c>
      <c r="B608" s="24">
        <v>43431</v>
      </c>
      <c r="C608" s="24">
        <v>45258</v>
      </c>
      <c r="D608" s="25">
        <v>0.10067591274345328</v>
      </c>
      <c r="E608" s="32">
        <v>3</v>
      </c>
    </row>
  </sheetData>
  <mergeCells count="168">
    <mergeCell ref="A21:E21"/>
    <mergeCell ref="A22:E22"/>
    <mergeCell ref="A30:E30"/>
    <mergeCell ref="C31:C33"/>
    <mergeCell ref="D31:D33"/>
    <mergeCell ref="E31:E33"/>
    <mergeCell ref="A1:E1"/>
    <mergeCell ref="C2:C4"/>
    <mergeCell ref="D2:D4"/>
    <mergeCell ref="E2:E4"/>
    <mergeCell ref="A73:E73"/>
    <mergeCell ref="A79:E79"/>
    <mergeCell ref="A80:E80"/>
    <mergeCell ref="A88:E88"/>
    <mergeCell ref="C89:C91"/>
    <mergeCell ref="D89:D91"/>
    <mergeCell ref="E89:E91"/>
    <mergeCell ref="A44:E44"/>
    <mergeCell ref="A50:E50"/>
    <mergeCell ref="A51:E51"/>
    <mergeCell ref="A59:E59"/>
    <mergeCell ref="C60:C62"/>
    <mergeCell ref="D60:D62"/>
    <mergeCell ref="E60:E62"/>
    <mergeCell ref="A131:E131"/>
    <mergeCell ref="A137:E137"/>
    <mergeCell ref="A146:E146"/>
    <mergeCell ref="C147:C149"/>
    <mergeCell ref="D147:D149"/>
    <mergeCell ref="E147:E149"/>
    <mergeCell ref="A102:E102"/>
    <mergeCell ref="A107:E107"/>
    <mergeCell ref="A108:E108"/>
    <mergeCell ref="A109:E109"/>
    <mergeCell ref="A117:E117"/>
    <mergeCell ref="C234:C236"/>
    <mergeCell ref="D234:D236"/>
    <mergeCell ref="E234:E236"/>
    <mergeCell ref="A160:E160"/>
    <mergeCell ref="A165:E165"/>
    <mergeCell ref="A166:E166"/>
    <mergeCell ref="A167:E167"/>
    <mergeCell ref="A175:E175"/>
    <mergeCell ref="C176:C178"/>
    <mergeCell ref="D176:D178"/>
    <mergeCell ref="E176:E178"/>
    <mergeCell ref="A189:E189"/>
    <mergeCell ref="A194:E194"/>
    <mergeCell ref="A195:E195"/>
    <mergeCell ref="A196:E196"/>
    <mergeCell ref="A233:E233"/>
    <mergeCell ref="C205:C207"/>
    <mergeCell ref="D205:D207"/>
    <mergeCell ref="E205:E207"/>
    <mergeCell ref="A225:E225"/>
    <mergeCell ref="A276:E276"/>
    <mergeCell ref="A281:E281"/>
    <mergeCell ref="A282:E282"/>
    <mergeCell ref="A291:E291"/>
    <mergeCell ref="A283:E283"/>
    <mergeCell ref="C292:C294"/>
    <mergeCell ref="D292:D294"/>
    <mergeCell ref="E292:E294"/>
    <mergeCell ref="A247:E247"/>
    <mergeCell ref="A253:E253"/>
    <mergeCell ref="A262:E262"/>
    <mergeCell ref="A254:E254"/>
    <mergeCell ref="C263:C265"/>
    <mergeCell ref="D263:D265"/>
    <mergeCell ref="E263:E265"/>
    <mergeCell ref="A334:E334"/>
    <mergeCell ref="A340:E340"/>
    <mergeCell ref="A349:E349"/>
    <mergeCell ref="A341:E341"/>
    <mergeCell ref="C350:C352"/>
    <mergeCell ref="D350:D352"/>
    <mergeCell ref="E350:E352"/>
    <mergeCell ref="A305:E305"/>
    <mergeCell ref="A310:E310"/>
    <mergeCell ref="A311:E311"/>
    <mergeCell ref="A320:E320"/>
    <mergeCell ref="A312:E312"/>
    <mergeCell ref="C321:C323"/>
    <mergeCell ref="D321:D323"/>
    <mergeCell ref="E321:E323"/>
    <mergeCell ref="A392:E392"/>
    <mergeCell ref="A397:E397"/>
    <mergeCell ref="A398:E398"/>
    <mergeCell ref="A407:E407"/>
    <mergeCell ref="A399:E399"/>
    <mergeCell ref="C408:C410"/>
    <mergeCell ref="D408:D410"/>
    <mergeCell ref="E408:E410"/>
    <mergeCell ref="A363:E363"/>
    <mergeCell ref="A368:E368"/>
    <mergeCell ref="A369:E369"/>
    <mergeCell ref="A378:E378"/>
    <mergeCell ref="A370:E370"/>
    <mergeCell ref="C379:C381"/>
    <mergeCell ref="D379:D381"/>
    <mergeCell ref="E379:E381"/>
    <mergeCell ref="A450:E450"/>
    <mergeCell ref="A456:E456"/>
    <mergeCell ref="A465:E465"/>
    <mergeCell ref="A457:E457"/>
    <mergeCell ref="C466:C468"/>
    <mergeCell ref="D466:D468"/>
    <mergeCell ref="E466:E468"/>
    <mergeCell ref="A421:E421"/>
    <mergeCell ref="A427:E427"/>
    <mergeCell ref="A436:E436"/>
    <mergeCell ref="A428:E428"/>
    <mergeCell ref="C437:C439"/>
    <mergeCell ref="D437:D439"/>
    <mergeCell ref="E437:E439"/>
    <mergeCell ref="A508:E508"/>
    <mergeCell ref="A513:E513"/>
    <mergeCell ref="A514:E514"/>
    <mergeCell ref="A523:E523"/>
    <mergeCell ref="A515:E515"/>
    <mergeCell ref="C524:C526"/>
    <mergeCell ref="D524:D526"/>
    <mergeCell ref="E524:E526"/>
    <mergeCell ref="A479:E479"/>
    <mergeCell ref="A485:E485"/>
    <mergeCell ref="A494:E494"/>
    <mergeCell ref="A486:E486"/>
    <mergeCell ref="C495:C497"/>
    <mergeCell ref="D495:D497"/>
    <mergeCell ref="E495:E497"/>
    <mergeCell ref="A572:E572"/>
    <mergeCell ref="A581:E581"/>
    <mergeCell ref="A573:E573"/>
    <mergeCell ref="C582:C584"/>
    <mergeCell ref="D582:D584"/>
    <mergeCell ref="E582:E584"/>
    <mergeCell ref="A537:E537"/>
    <mergeCell ref="A542:E542"/>
    <mergeCell ref="A543:E543"/>
    <mergeCell ref="A552:E552"/>
    <mergeCell ref="A544:E544"/>
    <mergeCell ref="C553:C555"/>
    <mergeCell ref="D553:D555"/>
    <mergeCell ref="E553:E555"/>
    <mergeCell ref="A602:E602"/>
    <mergeCell ref="A218:E218"/>
    <mergeCell ref="A15:E15"/>
    <mergeCell ref="A20:E20"/>
    <mergeCell ref="A49:E49"/>
    <mergeCell ref="A78:E78"/>
    <mergeCell ref="A136:E136"/>
    <mergeCell ref="A223:E223"/>
    <mergeCell ref="A252:E252"/>
    <mergeCell ref="A339:E339"/>
    <mergeCell ref="A426:E426"/>
    <mergeCell ref="A455:E455"/>
    <mergeCell ref="A484:E484"/>
    <mergeCell ref="A224:E224"/>
    <mergeCell ref="A595:E595"/>
    <mergeCell ref="A600:E600"/>
    <mergeCell ref="A601:E601"/>
    <mergeCell ref="C118:C120"/>
    <mergeCell ref="D118:D120"/>
    <mergeCell ref="E118:E120"/>
    <mergeCell ref="A138:E138"/>
    <mergeCell ref="A204:E204"/>
    <mergeCell ref="A566:E566"/>
    <mergeCell ref="A571:E571"/>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D057E-361B-4B78-B8B2-32A37F6F62C0}">
  <dimension ref="A1:E608"/>
  <sheetViews>
    <sheetView workbookViewId="0">
      <selection activeCell="G8" sqref="G8"/>
    </sheetView>
  </sheetViews>
  <sheetFormatPr baseColWidth="10" defaultRowHeight="15" x14ac:dyDescent="0.25"/>
  <cols>
    <col min="1" max="1" width="20.85546875" customWidth="1"/>
    <col min="2" max="2" width="51.7109375" customWidth="1"/>
    <col min="5" max="5" width="16.85546875" customWidth="1"/>
  </cols>
  <sheetData>
    <row r="1" spans="1:5" x14ac:dyDescent="0.25">
      <c r="A1" s="102" t="s">
        <v>61</v>
      </c>
      <c r="B1" s="103"/>
      <c r="C1" s="103"/>
      <c r="D1" s="103"/>
      <c r="E1" s="103"/>
    </row>
    <row r="2" spans="1:5" x14ac:dyDescent="0.25">
      <c r="A2" s="1" t="s">
        <v>2</v>
      </c>
      <c r="B2" s="2"/>
      <c r="C2" s="107" t="s">
        <v>3</v>
      </c>
      <c r="D2" s="107" t="s">
        <v>4</v>
      </c>
      <c r="E2" s="107"/>
    </row>
    <row r="3" spans="1:5" x14ac:dyDescent="0.25">
      <c r="A3" s="3" t="s">
        <v>5</v>
      </c>
      <c r="B3" s="4"/>
      <c r="C3" s="108"/>
      <c r="D3" s="108"/>
      <c r="E3" s="108"/>
    </row>
    <row r="4" spans="1:5" x14ac:dyDescent="0.25">
      <c r="A4" s="6" t="s">
        <v>6</v>
      </c>
      <c r="B4" s="7"/>
      <c r="C4" s="109"/>
      <c r="D4" s="109"/>
      <c r="E4" s="109"/>
    </row>
    <row r="5" spans="1:5" x14ac:dyDescent="0.25">
      <c r="A5" s="8" t="s">
        <v>7</v>
      </c>
      <c r="B5" s="9" t="s">
        <v>8</v>
      </c>
      <c r="C5" s="10"/>
      <c r="D5" s="11"/>
      <c r="E5" s="11"/>
    </row>
    <row r="6" spans="1:5" x14ac:dyDescent="0.25">
      <c r="A6" s="12"/>
      <c r="B6" s="13" t="s">
        <v>9</v>
      </c>
      <c r="C6" s="14"/>
      <c r="D6" s="15"/>
      <c r="E6" s="15"/>
    </row>
    <row r="7" spans="1:5" x14ac:dyDescent="0.25">
      <c r="A7" s="8" t="s">
        <v>10</v>
      </c>
      <c r="B7" s="16" t="s">
        <v>11</v>
      </c>
      <c r="C7" s="17" t="s">
        <v>648</v>
      </c>
      <c r="D7" s="18" t="s">
        <v>637</v>
      </c>
      <c r="E7" s="17" t="s">
        <v>14</v>
      </c>
    </row>
    <row r="8" spans="1:5" x14ac:dyDescent="0.25">
      <c r="A8" s="19"/>
      <c r="B8" s="20" t="s">
        <v>15</v>
      </c>
      <c r="C8" s="21">
        <v>-0.32231770447829799</v>
      </c>
      <c r="D8" s="21">
        <v>-0.11373498450261765</v>
      </c>
      <c r="E8" s="22"/>
    </row>
    <row r="9" spans="1:5" x14ac:dyDescent="0.25">
      <c r="A9" s="8" t="s">
        <v>16</v>
      </c>
      <c r="B9" s="16" t="s">
        <v>11</v>
      </c>
      <c r="C9" s="17" t="s">
        <v>17</v>
      </c>
      <c r="D9" s="17" t="s">
        <v>227</v>
      </c>
      <c r="E9" s="17" t="s">
        <v>14</v>
      </c>
    </row>
    <row r="10" spans="1:5" x14ac:dyDescent="0.25">
      <c r="A10" s="19"/>
      <c r="B10" s="20" t="s">
        <v>15</v>
      </c>
      <c r="C10" s="21">
        <v>-0.17081007141479332</v>
      </c>
      <c r="D10" s="21">
        <v>-4.6291311522888012E-2</v>
      </c>
      <c r="E10" s="22"/>
    </row>
    <row r="11" spans="1:5" x14ac:dyDescent="0.25">
      <c r="A11" s="8" t="s">
        <v>19</v>
      </c>
      <c r="B11" s="16" t="s">
        <v>11</v>
      </c>
      <c r="C11" s="17" t="s">
        <v>68</v>
      </c>
      <c r="D11" s="17" t="s">
        <v>134</v>
      </c>
      <c r="E11" s="17" t="s">
        <v>14</v>
      </c>
    </row>
    <row r="12" spans="1:5" x14ac:dyDescent="0.25">
      <c r="A12" s="19"/>
      <c r="B12" s="20" t="s">
        <v>15</v>
      </c>
      <c r="C12" s="21">
        <v>-5.1674265123890284E-2</v>
      </c>
      <c r="D12" s="21">
        <v>8.2927935887999737E-4</v>
      </c>
      <c r="E12" s="22"/>
    </row>
    <row r="13" spans="1:5" x14ac:dyDescent="0.25">
      <c r="A13" s="8" t="s">
        <v>22</v>
      </c>
      <c r="B13" s="16" t="s">
        <v>11</v>
      </c>
      <c r="C13" s="17" t="s">
        <v>23</v>
      </c>
      <c r="D13" s="17" t="s">
        <v>24</v>
      </c>
      <c r="E13" s="17" t="s">
        <v>14</v>
      </c>
    </row>
    <row r="14" spans="1:5" x14ac:dyDescent="0.25">
      <c r="A14" s="19"/>
      <c r="B14" s="20" t="s">
        <v>15</v>
      </c>
      <c r="C14" s="21">
        <v>0.11098701768095109</v>
      </c>
      <c r="D14" s="21">
        <v>3.3841123997990996E-2</v>
      </c>
      <c r="E14" s="22"/>
    </row>
    <row r="15" spans="1:5" ht="36" customHeight="1" x14ac:dyDescent="0.25">
      <c r="A15" s="90" t="s">
        <v>25</v>
      </c>
      <c r="B15" s="90"/>
      <c r="C15" s="90"/>
      <c r="D15" s="90"/>
      <c r="E15" s="90"/>
    </row>
    <row r="16" spans="1:5" x14ac:dyDescent="0.25">
      <c r="A16" s="5" t="s">
        <v>26</v>
      </c>
    </row>
    <row r="17" spans="1:5" x14ac:dyDescent="0.25">
      <c r="A17" s="5" t="s">
        <v>49</v>
      </c>
    </row>
    <row r="18" spans="1:5" x14ac:dyDescent="0.25">
      <c r="A18" s="5" t="s">
        <v>671</v>
      </c>
    </row>
    <row r="19" spans="1:5" x14ac:dyDescent="0.25">
      <c r="A19" s="5" t="s">
        <v>29</v>
      </c>
    </row>
    <row r="20" spans="1:5" x14ac:dyDescent="0.25">
      <c r="A20" s="5" t="s">
        <v>30</v>
      </c>
    </row>
    <row r="21" spans="1:5" ht="15" customHeight="1" x14ac:dyDescent="0.25">
      <c r="A21" s="91" t="s">
        <v>31</v>
      </c>
      <c r="B21" s="92"/>
      <c r="C21" s="92"/>
      <c r="D21" s="92"/>
      <c r="E21" s="93"/>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24">
        <v>43922</v>
      </c>
      <c r="C24" s="24">
        <v>45412</v>
      </c>
      <c r="D24" s="25">
        <v>5.2187914876270738E-2</v>
      </c>
      <c r="E24" s="32">
        <v>3</v>
      </c>
    </row>
    <row r="25" spans="1:5" x14ac:dyDescent="0.25">
      <c r="A25" s="31" t="s">
        <v>37</v>
      </c>
      <c r="B25" s="24">
        <v>43914</v>
      </c>
      <c r="C25" s="24">
        <v>45377</v>
      </c>
      <c r="D25" s="25">
        <v>5.2953913408029969E-2</v>
      </c>
      <c r="E25" s="32">
        <v>3</v>
      </c>
    </row>
    <row r="26" spans="1:5" x14ac:dyDescent="0.25">
      <c r="A26" s="23" t="s">
        <v>38</v>
      </c>
      <c r="B26" s="24">
        <v>43886</v>
      </c>
      <c r="C26" s="24">
        <v>45349</v>
      </c>
      <c r="D26" s="25">
        <v>7.3950692284479688E-2</v>
      </c>
      <c r="E26" s="32">
        <v>3</v>
      </c>
    </row>
    <row r="27" spans="1:5" x14ac:dyDescent="0.25">
      <c r="A27" s="23" t="s">
        <v>39</v>
      </c>
      <c r="B27" s="24">
        <v>43858</v>
      </c>
      <c r="C27" s="24">
        <v>45321</v>
      </c>
      <c r="D27" s="25">
        <v>7.4819443711424474E-2</v>
      </c>
      <c r="E27" s="32">
        <v>3</v>
      </c>
    </row>
    <row r="28" spans="1:5" x14ac:dyDescent="0.25">
      <c r="A28" s="23" t="s">
        <v>40</v>
      </c>
      <c r="B28" s="24">
        <v>43823</v>
      </c>
      <c r="C28" s="24">
        <v>45287</v>
      </c>
      <c r="D28" s="25">
        <v>7.4697802102793601E-2</v>
      </c>
      <c r="E28" s="32">
        <v>3</v>
      </c>
    </row>
    <row r="30" spans="1:5" x14ac:dyDescent="0.25">
      <c r="A30" s="102" t="s">
        <v>62</v>
      </c>
      <c r="B30" s="103"/>
      <c r="C30" s="103"/>
      <c r="D30" s="103"/>
      <c r="E30" s="103"/>
    </row>
    <row r="31" spans="1:5" x14ac:dyDescent="0.25">
      <c r="A31" s="1" t="s">
        <v>2</v>
      </c>
      <c r="B31" s="2"/>
      <c r="C31" s="107" t="s">
        <v>3</v>
      </c>
      <c r="D31" s="107" t="s">
        <v>4</v>
      </c>
      <c r="E31" s="107"/>
    </row>
    <row r="32" spans="1:5" x14ac:dyDescent="0.25">
      <c r="A32" s="3" t="s">
        <v>5</v>
      </c>
      <c r="B32" s="4"/>
      <c r="C32" s="108"/>
      <c r="D32" s="108"/>
      <c r="E32" s="108"/>
    </row>
    <row r="33" spans="1:5" x14ac:dyDescent="0.25">
      <c r="A33" s="6" t="s">
        <v>6</v>
      </c>
      <c r="B33" s="7"/>
      <c r="C33" s="109"/>
      <c r="D33" s="109"/>
      <c r="E33" s="109"/>
    </row>
    <row r="34" spans="1:5" x14ac:dyDescent="0.25">
      <c r="A34" s="8" t="s">
        <v>7</v>
      </c>
      <c r="B34" s="9" t="s">
        <v>8</v>
      </c>
      <c r="C34" s="10"/>
      <c r="D34" s="11"/>
      <c r="E34" s="11"/>
    </row>
    <row r="35" spans="1:5" x14ac:dyDescent="0.25">
      <c r="A35" s="12"/>
      <c r="B35" s="13" t="s">
        <v>9</v>
      </c>
      <c r="C35" s="14"/>
      <c r="D35" s="15"/>
      <c r="E35" s="15"/>
    </row>
    <row r="36" spans="1:5" x14ac:dyDescent="0.25">
      <c r="A36" s="8" t="s">
        <v>10</v>
      </c>
      <c r="B36" s="16" t="s">
        <v>11</v>
      </c>
      <c r="C36" s="17" t="s">
        <v>672</v>
      </c>
      <c r="D36" s="18" t="s">
        <v>408</v>
      </c>
      <c r="E36" s="17" t="s">
        <v>14</v>
      </c>
    </row>
    <row r="37" spans="1:5" x14ac:dyDescent="0.25">
      <c r="A37" s="19"/>
      <c r="B37" s="20" t="s">
        <v>15</v>
      </c>
      <c r="C37" s="21">
        <v>-0.7145582824032809</v>
      </c>
      <c r="D37" s="21">
        <v>-0.30493792550708299</v>
      </c>
      <c r="E37" s="22"/>
    </row>
    <row r="38" spans="1:5" x14ac:dyDescent="0.25">
      <c r="A38" s="8" t="s">
        <v>16</v>
      </c>
      <c r="B38" s="16" t="s">
        <v>11</v>
      </c>
      <c r="C38" s="17" t="s">
        <v>43</v>
      </c>
      <c r="D38" s="17" t="s">
        <v>44</v>
      </c>
      <c r="E38" s="17" t="s">
        <v>14</v>
      </c>
    </row>
    <row r="39" spans="1:5" x14ac:dyDescent="0.25">
      <c r="A39" s="19"/>
      <c r="B39" s="20" t="s">
        <v>15</v>
      </c>
      <c r="C39" s="21">
        <v>-0.2368179688415134</v>
      </c>
      <c r="D39" s="21">
        <v>-0.10035389916003834</v>
      </c>
      <c r="E39" s="22"/>
    </row>
    <row r="40" spans="1:5" x14ac:dyDescent="0.25">
      <c r="A40" s="8" t="s">
        <v>19</v>
      </c>
      <c r="B40" s="16" t="s">
        <v>11</v>
      </c>
      <c r="C40" s="17" t="s">
        <v>415</v>
      </c>
      <c r="D40" s="17" t="s">
        <v>332</v>
      </c>
      <c r="E40" s="17" t="s">
        <v>14</v>
      </c>
    </row>
    <row r="41" spans="1:5" x14ac:dyDescent="0.25">
      <c r="A41" s="19"/>
      <c r="B41" s="20" t="s">
        <v>15</v>
      </c>
      <c r="C41" s="21">
        <v>-4.9309110445060478E-2</v>
      </c>
      <c r="D41" s="21">
        <v>-4.0056087495966564E-3</v>
      </c>
      <c r="E41" s="22"/>
    </row>
    <row r="42" spans="1:5" x14ac:dyDescent="0.25">
      <c r="A42" s="8" t="s">
        <v>22</v>
      </c>
      <c r="B42" s="16" t="s">
        <v>11</v>
      </c>
      <c r="C42" s="17" t="s">
        <v>47</v>
      </c>
      <c r="D42" s="17" t="s">
        <v>386</v>
      </c>
      <c r="E42" s="17" t="s">
        <v>14</v>
      </c>
    </row>
    <row r="43" spans="1:5" x14ac:dyDescent="0.25">
      <c r="A43" s="19"/>
      <c r="B43" s="20" t="s">
        <v>15</v>
      </c>
      <c r="C43" s="21">
        <v>0.24686012108449584</v>
      </c>
      <c r="D43" s="21">
        <v>7.8413893966054804E-2</v>
      </c>
      <c r="E43" s="22"/>
    </row>
    <row r="44" spans="1:5" ht="37.5" customHeight="1" x14ac:dyDescent="0.25">
      <c r="A44" s="90" t="s">
        <v>25</v>
      </c>
      <c r="B44" s="90"/>
      <c r="C44" s="90"/>
      <c r="D44" s="90"/>
      <c r="E44" s="90"/>
    </row>
    <row r="45" spans="1:5" x14ac:dyDescent="0.25">
      <c r="A45" s="5" t="s">
        <v>26</v>
      </c>
    </row>
    <row r="46" spans="1:5" x14ac:dyDescent="0.25">
      <c r="A46" s="5" t="s">
        <v>49</v>
      </c>
    </row>
    <row r="47" spans="1:5" x14ac:dyDescent="0.25">
      <c r="A47" s="5" t="s">
        <v>233</v>
      </c>
    </row>
    <row r="48" spans="1:5" x14ac:dyDescent="0.25">
      <c r="A48" s="5" t="s">
        <v>333</v>
      </c>
    </row>
    <row r="49" spans="1:5" x14ac:dyDescent="0.25">
      <c r="A49" s="5" t="s">
        <v>51</v>
      </c>
    </row>
    <row r="50" spans="1:5" ht="15" customHeight="1" x14ac:dyDescent="0.25">
      <c r="A50" s="91" t="s">
        <v>31</v>
      </c>
      <c r="B50" s="92"/>
      <c r="C50" s="92"/>
      <c r="D50" s="92"/>
      <c r="E50" s="93"/>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24">
        <v>43585</v>
      </c>
      <c r="C53" s="24">
        <v>45412</v>
      </c>
      <c r="D53" s="25">
        <v>0.11211569842171677</v>
      </c>
      <c r="E53" s="32">
        <v>3</v>
      </c>
    </row>
    <row r="54" spans="1:5" x14ac:dyDescent="0.25">
      <c r="A54" s="31" t="s">
        <v>37</v>
      </c>
      <c r="B54" s="24">
        <v>43550</v>
      </c>
      <c r="C54" s="24">
        <v>45377</v>
      </c>
      <c r="D54" s="25">
        <v>0.11265913245760578</v>
      </c>
      <c r="E54" s="32">
        <v>3</v>
      </c>
    </row>
    <row r="55" spans="1:5" x14ac:dyDescent="0.25">
      <c r="A55" s="23" t="s">
        <v>38</v>
      </c>
      <c r="B55" s="24">
        <v>43522</v>
      </c>
      <c r="C55" s="24">
        <v>45349</v>
      </c>
      <c r="D55" s="25">
        <v>0.11304923812269857</v>
      </c>
      <c r="E55" s="32">
        <v>3</v>
      </c>
    </row>
    <row r="56" spans="1:5" x14ac:dyDescent="0.25">
      <c r="A56" s="23" t="s">
        <v>39</v>
      </c>
      <c r="B56" s="24">
        <v>43494</v>
      </c>
      <c r="C56" s="24">
        <v>45321</v>
      </c>
      <c r="D56" s="25">
        <v>0.11355156341023459</v>
      </c>
      <c r="E56" s="32">
        <v>3</v>
      </c>
    </row>
    <row r="57" spans="1:5" x14ac:dyDescent="0.25">
      <c r="A57" s="23" t="s">
        <v>40</v>
      </c>
      <c r="B57" s="24">
        <v>43461</v>
      </c>
      <c r="C57" s="24">
        <v>45287</v>
      </c>
      <c r="D57" s="25">
        <v>0.1141598239252533</v>
      </c>
      <c r="E57" s="32">
        <v>3</v>
      </c>
    </row>
    <row r="59" spans="1:5" x14ac:dyDescent="0.25">
      <c r="A59" s="102" t="s">
        <v>63</v>
      </c>
      <c r="B59" s="103"/>
      <c r="C59" s="103"/>
      <c r="D59" s="103"/>
      <c r="E59" s="103"/>
    </row>
    <row r="60" spans="1:5" x14ac:dyDescent="0.25">
      <c r="A60" s="1" t="s">
        <v>2</v>
      </c>
      <c r="B60" s="2"/>
      <c r="C60" s="107" t="s">
        <v>3</v>
      </c>
      <c r="D60" s="107" t="s">
        <v>4</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8</v>
      </c>
      <c r="C63" s="10"/>
      <c r="D63" s="11"/>
      <c r="E63" s="11"/>
    </row>
    <row r="64" spans="1:5" x14ac:dyDescent="0.25">
      <c r="A64" s="12"/>
      <c r="B64" s="13" t="s">
        <v>9</v>
      </c>
      <c r="C64" s="14"/>
      <c r="D64" s="15"/>
      <c r="E64" s="15"/>
    </row>
    <row r="65" spans="1:5" x14ac:dyDescent="0.25">
      <c r="A65" s="8" t="s">
        <v>10</v>
      </c>
      <c r="B65" s="16" t="s">
        <v>11</v>
      </c>
      <c r="C65" s="17" t="s">
        <v>572</v>
      </c>
      <c r="D65" s="18" t="s">
        <v>566</v>
      </c>
      <c r="E65" s="17" t="s">
        <v>14</v>
      </c>
    </row>
    <row r="66" spans="1:5" x14ac:dyDescent="0.25">
      <c r="A66" s="19"/>
      <c r="B66" s="20" t="s">
        <v>15</v>
      </c>
      <c r="C66" s="21">
        <v>-0.73171802783138218</v>
      </c>
      <c r="D66" s="21">
        <v>-0.31478722803774772</v>
      </c>
      <c r="E66" s="22"/>
    </row>
    <row r="67" spans="1:5" x14ac:dyDescent="0.25">
      <c r="A67" s="8" t="s">
        <v>16</v>
      </c>
      <c r="B67" s="16" t="s">
        <v>11</v>
      </c>
      <c r="C67" s="17" t="s">
        <v>54</v>
      </c>
      <c r="D67" s="17" t="s">
        <v>55</v>
      </c>
      <c r="E67" s="17" t="s">
        <v>14</v>
      </c>
    </row>
    <row r="68" spans="1:5" x14ac:dyDescent="0.25">
      <c r="A68" s="19"/>
      <c r="B68" s="20" t="s">
        <v>15</v>
      </c>
      <c r="C68" s="21">
        <v>-0.26436082210035372</v>
      </c>
      <c r="D68" s="21">
        <v>-8.9988529727498157E-2</v>
      </c>
      <c r="E68" s="22"/>
    </row>
    <row r="69" spans="1:5" x14ac:dyDescent="0.25">
      <c r="A69" s="8" t="s">
        <v>19</v>
      </c>
      <c r="B69" s="16" t="s">
        <v>11</v>
      </c>
      <c r="C69" s="17" t="s">
        <v>387</v>
      </c>
      <c r="D69" s="17" t="s">
        <v>229</v>
      </c>
      <c r="E69" s="17" t="s">
        <v>14</v>
      </c>
    </row>
    <row r="70" spans="1:5" x14ac:dyDescent="0.25">
      <c r="A70" s="19"/>
      <c r="B70" s="20" t="s">
        <v>15</v>
      </c>
      <c r="C70" s="21">
        <v>-6.4614040131087291E-2</v>
      </c>
      <c r="D70" s="21">
        <v>3.302549068455507E-3</v>
      </c>
      <c r="E70" s="22"/>
    </row>
    <row r="71" spans="1:5" x14ac:dyDescent="0.25">
      <c r="A71" s="8" t="s">
        <v>22</v>
      </c>
      <c r="B71" s="16" t="s">
        <v>11</v>
      </c>
      <c r="C71" s="17" t="s">
        <v>57</v>
      </c>
      <c r="D71" s="17" t="s">
        <v>335</v>
      </c>
      <c r="E71" s="17" t="s">
        <v>14</v>
      </c>
    </row>
    <row r="72" spans="1:5" x14ac:dyDescent="0.25">
      <c r="A72" s="19"/>
      <c r="B72" s="20" t="s">
        <v>15</v>
      </c>
      <c r="C72" s="21">
        <v>0.20672817384674036</v>
      </c>
      <c r="D72" s="21">
        <v>6.858003677855895E-2</v>
      </c>
      <c r="E72" s="22"/>
    </row>
    <row r="73" spans="1:5" ht="36" customHeight="1" x14ac:dyDescent="0.25">
      <c r="A73" s="90" t="s">
        <v>25</v>
      </c>
      <c r="B73" s="90"/>
      <c r="C73" s="90"/>
      <c r="D73" s="90"/>
      <c r="E73" s="90"/>
    </row>
    <row r="74" spans="1:5" x14ac:dyDescent="0.25">
      <c r="A74" s="5" t="s">
        <v>26</v>
      </c>
    </row>
    <row r="75" spans="1:5" x14ac:dyDescent="0.25">
      <c r="A75" s="5" t="s">
        <v>49</v>
      </c>
    </row>
    <row r="76" spans="1:5" x14ac:dyDescent="0.25">
      <c r="A76" s="5" t="s">
        <v>522</v>
      </c>
    </row>
    <row r="77" spans="1:5" x14ac:dyDescent="0.25">
      <c r="A77" s="5" t="s">
        <v>333</v>
      </c>
    </row>
    <row r="78" spans="1:5" x14ac:dyDescent="0.25">
      <c r="A78" s="5" t="s">
        <v>51</v>
      </c>
    </row>
    <row r="79" spans="1:5" ht="15" customHeight="1" x14ac:dyDescent="0.25">
      <c r="A79" s="91" t="s">
        <v>31</v>
      </c>
      <c r="B79" s="92"/>
      <c r="C79" s="92"/>
      <c r="D79" s="92"/>
      <c r="E79" s="93"/>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24">
        <v>43585</v>
      </c>
      <c r="C82" s="24">
        <v>45412</v>
      </c>
      <c r="D82" s="25">
        <v>0.11185438992897578</v>
      </c>
      <c r="E82" s="32">
        <v>3</v>
      </c>
    </row>
    <row r="83" spans="1:5" x14ac:dyDescent="0.25">
      <c r="A83" s="31" t="s">
        <v>37</v>
      </c>
      <c r="B83" s="24">
        <v>43550</v>
      </c>
      <c r="C83" s="24">
        <v>45377</v>
      </c>
      <c r="D83" s="25">
        <v>0.11209101863859849</v>
      </c>
      <c r="E83" s="32">
        <v>3</v>
      </c>
    </row>
    <row r="84" spans="1:5" x14ac:dyDescent="0.25">
      <c r="A84" s="23" t="s">
        <v>38</v>
      </c>
      <c r="B84" s="24">
        <v>43522</v>
      </c>
      <c r="C84" s="24">
        <v>45349</v>
      </c>
      <c r="D84" s="25">
        <v>0.11232377871217299</v>
      </c>
      <c r="E84" s="32">
        <v>3</v>
      </c>
    </row>
    <row r="85" spans="1:5" x14ac:dyDescent="0.25">
      <c r="A85" s="23" t="s">
        <v>39</v>
      </c>
      <c r="B85" s="24">
        <v>43494</v>
      </c>
      <c r="C85" s="24">
        <v>45321</v>
      </c>
      <c r="D85" s="25">
        <v>0.11261372270960161</v>
      </c>
      <c r="E85" s="32">
        <v>3</v>
      </c>
    </row>
    <row r="86" spans="1:5" x14ac:dyDescent="0.25">
      <c r="A86" s="23" t="s">
        <v>40</v>
      </c>
      <c r="B86" s="24">
        <v>43461</v>
      </c>
      <c r="C86" s="24">
        <v>45287</v>
      </c>
      <c r="D86" s="25">
        <v>0.1127000026578555</v>
      </c>
      <c r="E86" s="32">
        <v>3</v>
      </c>
    </row>
    <row r="88" spans="1:5" x14ac:dyDescent="0.25">
      <c r="A88" s="102" t="s">
        <v>73</v>
      </c>
      <c r="B88" s="103"/>
      <c r="C88" s="103"/>
      <c r="D88" s="103"/>
      <c r="E88" s="103"/>
    </row>
    <row r="89" spans="1:5" x14ac:dyDescent="0.25">
      <c r="A89" s="1" t="s">
        <v>2</v>
      </c>
      <c r="B89" s="2"/>
      <c r="C89" s="107" t="s">
        <v>3</v>
      </c>
      <c r="D89" s="107" t="s">
        <v>4</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8</v>
      </c>
      <c r="C92" s="10"/>
      <c r="D92" s="11"/>
      <c r="E92" s="11"/>
    </row>
    <row r="93" spans="1:5" x14ac:dyDescent="0.25">
      <c r="A93" s="12"/>
      <c r="B93" s="13" t="s">
        <v>9</v>
      </c>
      <c r="C93" s="14"/>
      <c r="D93" s="15"/>
      <c r="E93" s="15"/>
    </row>
    <row r="94" spans="1:5" x14ac:dyDescent="0.25">
      <c r="A94" s="8" t="s">
        <v>10</v>
      </c>
      <c r="B94" s="16" t="s">
        <v>11</v>
      </c>
      <c r="C94" s="26" t="s">
        <v>649</v>
      </c>
      <c r="D94" s="27" t="s">
        <v>65</v>
      </c>
      <c r="E94" s="26" t="s">
        <v>14</v>
      </c>
    </row>
    <row r="95" spans="1:5" x14ac:dyDescent="0.25">
      <c r="A95" s="19"/>
      <c r="B95" s="20" t="s">
        <v>15</v>
      </c>
      <c r="C95" s="21">
        <v>-0.71357186863407418</v>
      </c>
      <c r="D95" s="21">
        <v>-0.2997230525600979</v>
      </c>
      <c r="E95" s="22"/>
    </row>
    <row r="96" spans="1:5" x14ac:dyDescent="0.25">
      <c r="A96" s="8" t="s">
        <v>16</v>
      </c>
      <c r="B96" s="16" t="s">
        <v>11</v>
      </c>
      <c r="C96" s="26" t="s">
        <v>66</v>
      </c>
      <c r="D96" s="26" t="s">
        <v>67</v>
      </c>
      <c r="E96" s="26" t="s">
        <v>14</v>
      </c>
    </row>
    <row r="97" spans="1:5" x14ac:dyDescent="0.25">
      <c r="A97" s="19"/>
      <c r="B97" s="20" t="s">
        <v>15</v>
      </c>
      <c r="C97" s="21">
        <v>-0.24374975995272918</v>
      </c>
      <c r="D97" s="21">
        <v>-9.3622915536350937E-2</v>
      </c>
      <c r="E97" s="22"/>
    </row>
    <row r="98" spans="1:5" x14ac:dyDescent="0.25">
      <c r="A98" s="8" t="s">
        <v>19</v>
      </c>
      <c r="B98" s="16" t="s">
        <v>11</v>
      </c>
      <c r="C98" s="26" t="s">
        <v>235</v>
      </c>
      <c r="D98" s="26" t="s">
        <v>422</v>
      </c>
      <c r="E98" s="26" t="s">
        <v>14</v>
      </c>
    </row>
    <row r="99" spans="1:5" x14ac:dyDescent="0.25">
      <c r="A99" s="19"/>
      <c r="B99" s="20" t="s">
        <v>15</v>
      </c>
      <c r="C99" s="21">
        <v>-5.9119858462576613E-2</v>
      </c>
      <c r="D99" s="21">
        <v>-7.2415142038914082E-3</v>
      </c>
      <c r="E99" s="22"/>
    </row>
    <row r="100" spans="1:5" x14ac:dyDescent="0.25">
      <c r="A100" s="8" t="s">
        <v>22</v>
      </c>
      <c r="B100" s="16" t="s">
        <v>11</v>
      </c>
      <c r="C100" s="26" t="s">
        <v>70</v>
      </c>
      <c r="D100" s="26" t="s">
        <v>337</v>
      </c>
      <c r="E100" s="26" t="s">
        <v>14</v>
      </c>
    </row>
    <row r="101" spans="1:5" x14ac:dyDescent="0.25">
      <c r="A101" s="19"/>
      <c r="B101" s="20" t="s">
        <v>15</v>
      </c>
      <c r="C101" s="21">
        <v>0.26924092019120827</v>
      </c>
      <c r="D101" s="21">
        <v>7.8081742296484125E-2</v>
      </c>
      <c r="E101" s="22"/>
    </row>
    <row r="102" spans="1:5" ht="35.25" customHeight="1" x14ac:dyDescent="0.25">
      <c r="A102" s="90" t="s">
        <v>25</v>
      </c>
      <c r="B102" s="90"/>
      <c r="C102" s="90"/>
      <c r="D102" s="90"/>
      <c r="E102" s="90"/>
    </row>
    <row r="103" spans="1:5" x14ac:dyDescent="0.25">
      <c r="A103" s="5" t="s">
        <v>26</v>
      </c>
    </row>
    <row r="104" spans="1:5" x14ac:dyDescent="0.25">
      <c r="A104" s="5" t="s">
        <v>49</v>
      </c>
    </row>
    <row r="105" spans="1:5" x14ac:dyDescent="0.25">
      <c r="A105" s="5" t="s">
        <v>522</v>
      </c>
    </row>
    <row r="106" spans="1:5" x14ac:dyDescent="0.25">
      <c r="A106" s="5" t="s">
        <v>333</v>
      </c>
    </row>
    <row r="107" spans="1:5" x14ac:dyDescent="0.25">
      <c r="A107" s="5" t="s">
        <v>30</v>
      </c>
      <c r="B107" s="50"/>
      <c r="C107" s="50"/>
      <c r="D107" s="50"/>
      <c r="E107" s="50"/>
    </row>
    <row r="108" spans="1:5" ht="15" customHeight="1" x14ac:dyDescent="0.25">
      <c r="A108" s="91" t="s">
        <v>31</v>
      </c>
      <c r="B108" s="92"/>
      <c r="C108" s="92"/>
      <c r="D108" s="92"/>
      <c r="E108" s="93"/>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24">
        <v>43585</v>
      </c>
      <c r="C111" s="24">
        <v>45412</v>
      </c>
      <c r="D111" s="25">
        <v>0.10594398538097065</v>
      </c>
      <c r="E111" s="32">
        <v>3</v>
      </c>
    </row>
    <row r="112" spans="1:5" x14ac:dyDescent="0.25">
      <c r="A112" s="31" t="s">
        <v>37</v>
      </c>
      <c r="B112" s="24">
        <v>43550</v>
      </c>
      <c r="C112" s="24">
        <v>45377</v>
      </c>
      <c r="D112" s="25">
        <v>0.10620696303729485</v>
      </c>
      <c r="E112" s="32">
        <v>3</v>
      </c>
    </row>
    <row r="113" spans="1:5" x14ac:dyDescent="0.25">
      <c r="A113" s="39" t="s">
        <v>38</v>
      </c>
      <c r="B113" s="24">
        <v>43522</v>
      </c>
      <c r="C113" s="24">
        <v>45349</v>
      </c>
      <c r="D113" s="25">
        <v>0.10637215636826915</v>
      </c>
      <c r="E113" s="32">
        <v>3</v>
      </c>
    </row>
    <row r="114" spans="1:5" x14ac:dyDescent="0.25">
      <c r="A114" s="39" t="s">
        <v>39</v>
      </c>
      <c r="B114" s="24">
        <v>43494</v>
      </c>
      <c r="C114" s="24">
        <v>45321</v>
      </c>
      <c r="D114" s="25">
        <v>0.10657491147796527</v>
      </c>
      <c r="E114" s="32">
        <v>3</v>
      </c>
    </row>
    <row r="115" spans="1:5" x14ac:dyDescent="0.25">
      <c r="A115" s="39" t="s">
        <v>40</v>
      </c>
      <c r="B115" s="24">
        <v>43461</v>
      </c>
      <c r="C115" s="24">
        <v>45287</v>
      </c>
      <c r="D115" s="25">
        <v>0.10674291626071614</v>
      </c>
      <c r="E115" s="32">
        <v>3</v>
      </c>
    </row>
    <row r="117" spans="1:5" x14ac:dyDescent="0.25">
      <c r="A117" s="102" t="s">
        <v>93</v>
      </c>
      <c r="B117" s="103"/>
      <c r="C117" s="103"/>
      <c r="D117" s="103"/>
      <c r="E117" s="103"/>
    </row>
    <row r="118" spans="1:5" x14ac:dyDescent="0.25">
      <c r="A118" s="1" t="s">
        <v>74</v>
      </c>
      <c r="B118" s="2"/>
      <c r="C118" s="107" t="s">
        <v>3</v>
      </c>
      <c r="D118" s="107" t="s">
        <v>75</v>
      </c>
      <c r="E118" s="107"/>
    </row>
    <row r="119" spans="1:5" x14ac:dyDescent="0.25">
      <c r="A119" s="3" t="s">
        <v>5</v>
      </c>
      <c r="B119" s="4"/>
      <c r="C119" s="108"/>
      <c r="D119" s="108"/>
      <c r="E119" s="108"/>
    </row>
    <row r="120" spans="1:5" x14ac:dyDescent="0.25">
      <c r="A120" s="6" t="s">
        <v>6</v>
      </c>
      <c r="B120" s="7"/>
      <c r="C120" s="109"/>
      <c r="D120" s="109"/>
      <c r="E120" s="109"/>
    </row>
    <row r="121" spans="1:5" x14ac:dyDescent="0.25">
      <c r="A121" s="8" t="s">
        <v>7</v>
      </c>
      <c r="B121" s="9" t="s">
        <v>76</v>
      </c>
      <c r="C121" s="10"/>
      <c r="D121" s="11"/>
      <c r="E121" s="11"/>
    </row>
    <row r="122" spans="1:5" x14ac:dyDescent="0.25">
      <c r="A122" s="12"/>
      <c r="B122" s="13" t="s">
        <v>9</v>
      </c>
      <c r="C122" s="14"/>
      <c r="D122" s="15"/>
      <c r="E122" s="15"/>
    </row>
    <row r="123" spans="1:5" x14ac:dyDescent="0.25">
      <c r="A123" s="8" t="s">
        <v>10</v>
      </c>
      <c r="B123" s="16" t="s">
        <v>11</v>
      </c>
      <c r="C123" s="17" t="s">
        <v>597</v>
      </c>
      <c r="D123" s="18" t="s">
        <v>78</v>
      </c>
      <c r="E123" s="17" t="s">
        <v>14</v>
      </c>
    </row>
    <row r="124" spans="1:5" x14ac:dyDescent="0.25">
      <c r="A124" s="19"/>
      <c r="B124" s="20" t="s">
        <v>15</v>
      </c>
      <c r="C124" s="21">
        <v>-0.69988299415487565</v>
      </c>
      <c r="D124" s="21">
        <v>-0.26220596908500526</v>
      </c>
      <c r="E124" s="22"/>
    </row>
    <row r="125" spans="1:5" x14ac:dyDescent="0.25">
      <c r="A125" s="8" t="s">
        <v>16</v>
      </c>
      <c r="B125" s="16" t="s">
        <v>11</v>
      </c>
      <c r="C125" s="17" t="s">
        <v>79</v>
      </c>
      <c r="D125" s="17" t="s">
        <v>80</v>
      </c>
      <c r="E125" s="17" t="s">
        <v>14</v>
      </c>
    </row>
    <row r="126" spans="1:5" x14ac:dyDescent="0.25">
      <c r="A126" s="19"/>
      <c r="B126" s="20" t="s">
        <v>15</v>
      </c>
      <c r="C126" s="21">
        <v>-0.30515803861267721</v>
      </c>
      <c r="D126" s="21">
        <v>-5.4651640399221102E-2</v>
      </c>
      <c r="E126" s="22"/>
    </row>
    <row r="127" spans="1:5" x14ac:dyDescent="0.25">
      <c r="A127" s="8" t="s">
        <v>19</v>
      </c>
      <c r="B127" s="16" t="s">
        <v>11</v>
      </c>
      <c r="C127" s="17" t="s">
        <v>611</v>
      </c>
      <c r="D127" s="17" t="s">
        <v>82</v>
      </c>
      <c r="E127" s="17" t="s">
        <v>14</v>
      </c>
    </row>
    <row r="128" spans="1:5" x14ac:dyDescent="0.25">
      <c r="A128" s="19"/>
      <c r="B128" s="20" t="s">
        <v>15</v>
      </c>
      <c r="C128" s="21">
        <v>-6.8563839878581501E-3</v>
      </c>
      <c r="D128" s="21">
        <v>2.6995276190698414E-2</v>
      </c>
      <c r="E128" s="22"/>
    </row>
    <row r="129" spans="1:5" x14ac:dyDescent="0.25">
      <c r="A129" s="8" t="s">
        <v>22</v>
      </c>
      <c r="B129" s="16" t="s">
        <v>11</v>
      </c>
      <c r="C129" s="17" t="s">
        <v>83</v>
      </c>
      <c r="D129" s="17" t="s">
        <v>598</v>
      </c>
      <c r="E129" s="17" t="s">
        <v>14</v>
      </c>
    </row>
    <row r="130" spans="1:5" x14ac:dyDescent="0.25">
      <c r="A130" s="19"/>
      <c r="B130" s="20" t="s">
        <v>15</v>
      </c>
      <c r="C130" s="21">
        <v>0.46830915457728883</v>
      </c>
      <c r="D130" s="21">
        <v>9.1185066388660641E-2</v>
      </c>
      <c r="E130" s="22"/>
    </row>
    <row r="131" spans="1:5" ht="34.5" customHeight="1" x14ac:dyDescent="0.25">
      <c r="A131" s="90" t="s">
        <v>25</v>
      </c>
      <c r="B131" s="90"/>
      <c r="C131" s="90"/>
      <c r="D131" s="90"/>
      <c r="E131" s="90"/>
    </row>
    <row r="132" spans="1:5" x14ac:dyDescent="0.25">
      <c r="A132" s="5" t="s">
        <v>26</v>
      </c>
    </row>
    <row r="133" spans="1:5" x14ac:dyDescent="0.25">
      <c r="A133" s="5" t="s">
        <v>85</v>
      </c>
    </row>
    <row r="134" spans="1:5" x14ac:dyDescent="0.25">
      <c r="A134" s="5" t="s">
        <v>86</v>
      </c>
    </row>
    <row r="135" spans="1:5" x14ac:dyDescent="0.25">
      <c r="A135" s="5" t="s">
        <v>599</v>
      </c>
    </row>
    <row r="136" spans="1:5" x14ac:dyDescent="0.25">
      <c r="A136" s="5" t="s">
        <v>51</v>
      </c>
    </row>
    <row r="137" spans="1:5" ht="15" customHeight="1" x14ac:dyDescent="0.25">
      <c r="A137" s="91" t="s">
        <v>31</v>
      </c>
      <c r="B137" s="92"/>
      <c r="C137" s="92"/>
      <c r="D137" s="92"/>
      <c r="E137" s="93"/>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24">
        <v>43578</v>
      </c>
      <c r="C140" s="24">
        <v>45412</v>
      </c>
      <c r="D140" s="25">
        <v>0.17113392667712149</v>
      </c>
      <c r="E140" s="32">
        <v>4</v>
      </c>
    </row>
    <row r="141" spans="1:5" x14ac:dyDescent="0.25">
      <c r="A141" s="31" t="s">
        <v>37</v>
      </c>
      <c r="B141" s="24">
        <v>43536</v>
      </c>
      <c r="C141" s="24">
        <v>45370</v>
      </c>
      <c r="D141" s="25">
        <v>0.17211998861396163</v>
      </c>
      <c r="E141" s="32">
        <v>4</v>
      </c>
    </row>
    <row r="142" spans="1:5" x14ac:dyDescent="0.25">
      <c r="A142" s="23" t="s">
        <v>38</v>
      </c>
      <c r="B142" s="24">
        <v>43522</v>
      </c>
      <c r="C142" s="24">
        <v>45342</v>
      </c>
      <c r="D142" s="25">
        <v>0.17262361799981368</v>
      </c>
      <c r="E142" s="32">
        <v>4</v>
      </c>
    </row>
    <row r="143" spans="1:5" x14ac:dyDescent="0.25">
      <c r="A143" s="23" t="s">
        <v>39</v>
      </c>
      <c r="B143" s="24">
        <v>43494</v>
      </c>
      <c r="C143" s="24">
        <v>45314</v>
      </c>
      <c r="D143" s="25">
        <v>0.17254554434410865</v>
      </c>
      <c r="E143" s="32">
        <v>4</v>
      </c>
    </row>
    <row r="144" spans="1:5" x14ac:dyDescent="0.25">
      <c r="A144" s="23" t="s">
        <v>40</v>
      </c>
      <c r="B144" s="24">
        <v>43467</v>
      </c>
      <c r="C144" s="24">
        <v>45287</v>
      </c>
      <c r="D144" s="25">
        <v>0.17385203884685266</v>
      </c>
      <c r="E144" s="32">
        <v>4</v>
      </c>
    </row>
    <row r="146" spans="1:5" x14ac:dyDescent="0.25">
      <c r="A146" s="102" t="s">
        <v>94</v>
      </c>
      <c r="B146" s="103"/>
      <c r="C146" s="103"/>
      <c r="D146" s="103"/>
      <c r="E146" s="103"/>
    </row>
    <row r="147" spans="1:5" x14ac:dyDescent="0.25">
      <c r="A147" s="1" t="s">
        <v>2</v>
      </c>
      <c r="B147" s="2"/>
      <c r="C147" s="107" t="s">
        <v>3</v>
      </c>
      <c r="D147" s="107" t="s">
        <v>4</v>
      </c>
      <c r="E147" s="107"/>
    </row>
    <row r="148" spans="1:5" x14ac:dyDescent="0.25">
      <c r="A148" s="3" t="s">
        <v>5</v>
      </c>
      <c r="B148" s="4"/>
      <c r="C148" s="108"/>
      <c r="D148" s="108"/>
      <c r="E148" s="108"/>
    </row>
    <row r="149" spans="1:5" x14ac:dyDescent="0.25">
      <c r="A149" s="6" t="s">
        <v>6</v>
      </c>
      <c r="B149" s="7"/>
      <c r="C149" s="109"/>
      <c r="D149" s="109"/>
      <c r="E149" s="109"/>
    </row>
    <row r="150" spans="1:5" x14ac:dyDescent="0.25">
      <c r="A150" s="8" t="s">
        <v>7</v>
      </c>
      <c r="B150" s="9" t="s">
        <v>8</v>
      </c>
      <c r="C150" s="10"/>
      <c r="D150" s="11"/>
      <c r="E150" s="11"/>
    </row>
    <row r="151" spans="1:5" x14ac:dyDescent="0.25">
      <c r="A151" s="12"/>
      <c r="B151" s="13" t="s">
        <v>9</v>
      </c>
      <c r="C151" s="14"/>
      <c r="D151" s="15"/>
      <c r="E151" s="15"/>
    </row>
    <row r="152" spans="1:5" x14ac:dyDescent="0.25">
      <c r="A152" s="8" t="s">
        <v>10</v>
      </c>
      <c r="B152" s="16" t="s">
        <v>11</v>
      </c>
      <c r="C152" s="26" t="s">
        <v>673</v>
      </c>
      <c r="D152" s="27" t="s">
        <v>564</v>
      </c>
      <c r="E152" s="26" t="s">
        <v>14</v>
      </c>
    </row>
    <row r="153" spans="1:5" x14ac:dyDescent="0.25">
      <c r="A153" s="19"/>
      <c r="B153" s="20" t="s">
        <v>15</v>
      </c>
      <c r="C153" s="21">
        <v>-0.73460054055551849</v>
      </c>
      <c r="D153" s="21">
        <v>-0.32356034164529957</v>
      </c>
      <c r="E153" s="22"/>
    </row>
    <row r="154" spans="1:5" x14ac:dyDescent="0.25">
      <c r="A154" s="8" t="s">
        <v>16</v>
      </c>
      <c r="B154" s="16" t="s">
        <v>11</v>
      </c>
      <c r="C154" s="26" t="s">
        <v>89</v>
      </c>
      <c r="D154" s="26" t="s">
        <v>79</v>
      </c>
      <c r="E154" s="26" t="s">
        <v>14</v>
      </c>
    </row>
    <row r="155" spans="1:5" x14ac:dyDescent="0.25">
      <c r="A155" s="19"/>
      <c r="B155" s="20" t="s">
        <v>15</v>
      </c>
      <c r="C155" s="21">
        <v>-0.27369232450942749</v>
      </c>
      <c r="D155" s="21">
        <v>-0.1140908038913655</v>
      </c>
      <c r="E155" s="22"/>
    </row>
    <row r="156" spans="1:5" x14ac:dyDescent="0.25">
      <c r="A156" s="8" t="s">
        <v>19</v>
      </c>
      <c r="B156" s="16" t="s">
        <v>11</v>
      </c>
      <c r="C156" s="26" t="s">
        <v>282</v>
      </c>
      <c r="D156" s="26" t="s">
        <v>46</v>
      </c>
      <c r="E156" s="26" t="s">
        <v>14</v>
      </c>
    </row>
    <row r="157" spans="1:5" x14ac:dyDescent="0.25">
      <c r="A157" s="19"/>
      <c r="B157" s="20" t="s">
        <v>15</v>
      </c>
      <c r="C157" s="21">
        <v>-5.9780497198879678E-2</v>
      </c>
      <c r="D157" s="21">
        <v>-1.045213227128361E-3</v>
      </c>
      <c r="E157" s="22"/>
    </row>
    <row r="158" spans="1:5" x14ac:dyDescent="0.25">
      <c r="A158" s="8" t="s">
        <v>22</v>
      </c>
      <c r="B158" s="16" t="s">
        <v>11</v>
      </c>
      <c r="C158" s="26" t="s">
        <v>90</v>
      </c>
      <c r="D158" s="26" t="s">
        <v>340</v>
      </c>
      <c r="E158" s="26" t="s">
        <v>14</v>
      </c>
    </row>
    <row r="159" spans="1:5" x14ac:dyDescent="0.25">
      <c r="A159" s="19"/>
      <c r="B159" s="20" t="s">
        <v>15</v>
      </c>
      <c r="C159" s="21">
        <v>0.29521826354717895</v>
      </c>
      <c r="D159" s="21">
        <v>9.5682802272992085E-2</v>
      </c>
      <c r="E159" s="22"/>
    </row>
    <row r="160" spans="1:5" ht="35.25" customHeight="1" x14ac:dyDescent="0.25">
      <c r="A160" s="90" t="s">
        <v>25</v>
      </c>
      <c r="B160" s="90"/>
      <c r="C160" s="90"/>
      <c r="D160" s="90"/>
      <c r="E160" s="90"/>
    </row>
    <row r="161" spans="1:5" x14ac:dyDescent="0.25">
      <c r="A161" s="5" t="s">
        <v>26</v>
      </c>
    </row>
    <row r="162" spans="1:5" x14ac:dyDescent="0.25">
      <c r="A162" s="5" t="s">
        <v>49</v>
      </c>
    </row>
    <row r="163" spans="1:5" x14ac:dyDescent="0.25">
      <c r="A163" s="5" t="s">
        <v>674</v>
      </c>
    </row>
    <row r="164" spans="1:5" x14ac:dyDescent="0.25">
      <c r="A164" s="5" t="s">
        <v>333</v>
      </c>
    </row>
    <row r="165" spans="1:5" x14ac:dyDescent="0.25">
      <c r="A165" s="5" t="s">
        <v>30</v>
      </c>
      <c r="B165" s="50"/>
      <c r="C165" s="50"/>
      <c r="D165" s="50"/>
      <c r="E165" s="50"/>
    </row>
    <row r="166" spans="1:5" x14ac:dyDescent="0.25">
      <c r="A166" s="91" t="s">
        <v>31</v>
      </c>
      <c r="B166" s="92"/>
      <c r="C166" s="92"/>
      <c r="D166" s="93"/>
      <c r="E166" s="28" t="b">
        <v>1</v>
      </c>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24">
        <v>43585</v>
      </c>
      <c r="C169" s="24">
        <v>45412</v>
      </c>
      <c r="D169" s="25">
        <v>0.12257705294974315</v>
      </c>
      <c r="E169" s="32">
        <v>4</v>
      </c>
    </row>
    <row r="170" spans="1:5" x14ac:dyDescent="0.25">
      <c r="A170" s="31" t="s">
        <v>37</v>
      </c>
      <c r="B170" s="24">
        <v>43550</v>
      </c>
      <c r="C170" s="24">
        <v>45377</v>
      </c>
      <c r="D170" s="25">
        <v>0.12296729827311649</v>
      </c>
      <c r="E170" s="32">
        <v>4</v>
      </c>
    </row>
    <row r="171" spans="1:5" x14ac:dyDescent="0.25">
      <c r="A171" s="39" t="s">
        <v>38</v>
      </c>
      <c r="B171" s="24">
        <v>43522</v>
      </c>
      <c r="C171" s="24">
        <v>45349</v>
      </c>
      <c r="D171" s="25">
        <v>0.12330287391924667</v>
      </c>
      <c r="E171" s="32">
        <v>4</v>
      </c>
    </row>
    <row r="172" spans="1:5" x14ac:dyDescent="0.25">
      <c r="A172" s="39" t="s">
        <v>39</v>
      </c>
      <c r="B172" s="24">
        <v>43494</v>
      </c>
      <c r="C172" s="24">
        <v>45321</v>
      </c>
      <c r="D172" s="25">
        <v>0.1238172539589151</v>
      </c>
      <c r="E172" s="32">
        <v>4</v>
      </c>
    </row>
    <row r="173" spans="1:5" x14ac:dyDescent="0.25">
      <c r="A173" s="39" t="s">
        <v>40</v>
      </c>
      <c r="B173" s="24">
        <v>43461</v>
      </c>
      <c r="C173" s="24">
        <v>45287</v>
      </c>
      <c r="D173" s="25">
        <v>0.12417217075082337</v>
      </c>
      <c r="E173" s="32">
        <v>4</v>
      </c>
    </row>
    <row r="175" spans="1:5" x14ac:dyDescent="0.25">
      <c r="A175" s="102" t="s">
        <v>341</v>
      </c>
      <c r="B175" s="103"/>
      <c r="C175" s="103"/>
      <c r="D175" s="103"/>
      <c r="E175" s="103"/>
    </row>
    <row r="176" spans="1:5" x14ac:dyDescent="0.25">
      <c r="A176" s="1" t="s">
        <v>2</v>
      </c>
      <c r="B176" s="2"/>
      <c r="C176" s="107" t="s">
        <v>3</v>
      </c>
      <c r="D176" s="107" t="s">
        <v>4</v>
      </c>
      <c r="E176" s="107"/>
    </row>
    <row r="177" spans="1:5" x14ac:dyDescent="0.25">
      <c r="A177" s="3" t="s">
        <v>5</v>
      </c>
      <c r="B177" s="4"/>
      <c r="C177" s="108"/>
      <c r="D177" s="108"/>
      <c r="E177" s="108"/>
    </row>
    <row r="178" spans="1:5" x14ac:dyDescent="0.25">
      <c r="A178" s="6" t="s">
        <v>6</v>
      </c>
      <c r="B178" s="7"/>
      <c r="C178" s="109"/>
      <c r="D178" s="109"/>
      <c r="E178" s="109"/>
    </row>
    <row r="179" spans="1:5" x14ac:dyDescent="0.25">
      <c r="A179" s="8" t="s">
        <v>7</v>
      </c>
      <c r="B179" s="9" t="s">
        <v>8</v>
      </c>
      <c r="C179" s="10"/>
      <c r="D179" s="11"/>
      <c r="E179" s="11"/>
    </row>
    <row r="180" spans="1:5" x14ac:dyDescent="0.25">
      <c r="A180" s="12"/>
      <c r="B180" s="13" t="s">
        <v>9</v>
      </c>
      <c r="C180" s="14"/>
      <c r="D180" s="15"/>
      <c r="E180" s="15"/>
    </row>
    <row r="181" spans="1:5" x14ac:dyDescent="0.25">
      <c r="A181" s="8" t="s">
        <v>10</v>
      </c>
      <c r="B181" s="16" t="s">
        <v>11</v>
      </c>
      <c r="C181" s="17" t="s">
        <v>675</v>
      </c>
      <c r="D181" s="18" t="s">
        <v>676</v>
      </c>
      <c r="E181" s="17" t="s">
        <v>14</v>
      </c>
    </row>
    <row r="182" spans="1:5" x14ac:dyDescent="0.25">
      <c r="A182" s="19"/>
      <c r="B182" s="20" t="s">
        <v>15</v>
      </c>
      <c r="C182" s="21">
        <v>-0.29506002625323691</v>
      </c>
      <c r="D182" s="21">
        <v>-0.11259942972346626</v>
      </c>
      <c r="E182" s="22"/>
    </row>
    <row r="183" spans="1:5" x14ac:dyDescent="0.25">
      <c r="A183" s="8" t="s">
        <v>16</v>
      </c>
      <c r="B183" s="16" t="s">
        <v>11</v>
      </c>
      <c r="C183" s="17" t="s">
        <v>292</v>
      </c>
      <c r="D183" s="17" t="s">
        <v>677</v>
      </c>
      <c r="E183" s="17" t="s">
        <v>14</v>
      </c>
    </row>
    <row r="184" spans="1:5" x14ac:dyDescent="0.25">
      <c r="A184" s="19"/>
      <c r="B184" s="20" t="s">
        <v>15</v>
      </c>
      <c r="C184" s="21">
        <v>-0.16148590951500919</v>
      </c>
      <c r="D184" s="21">
        <v>-3.3931109606620935E-2</v>
      </c>
      <c r="E184" s="22"/>
    </row>
    <row r="185" spans="1:5" x14ac:dyDescent="0.25">
      <c r="A185" s="8" t="s">
        <v>19</v>
      </c>
      <c r="B185" s="16" t="s">
        <v>11</v>
      </c>
      <c r="C185" s="17" t="s">
        <v>437</v>
      </c>
      <c r="D185" s="17" t="s">
        <v>121</v>
      </c>
      <c r="E185" s="17" t="s">
        <v>14</v>
      </c>
    </row>
    <row r="186" spans="1:5" x14ac:dyDescent="0.25">
      <c r="A186" s="19"/>
      <c r="B186" s="20" t="s">
        <v>15</v>
      </c>
      <c r="C186" s="21">
        <v>-2.4988981992675741E-2</v>
      </c>
      <c r="D186" s="21">
        <v>4.3719949872373931E-3</v>
      </c>
      <c r="E186" s="22"/>
    </row>
    <row r="187" spans="1:5" x14ac:dyDescent="0.25">
      <c r="A187" s="8" t="s">
        <v>22</v>
      </c>
      <c r="B187" s="16" t="s">
        <v>11</v>
      </c>
      <c r="C187" s="17" t="s">
        <v>294</v>
      </c>
      <c r="D187" s="17" t="s">
        <v>295</v>
      </c>
      <c r="E187" s="17" t="s">
        <v>14</v>
      </c>
    </row>
    <row r="188" spans="1:5" x14ac:dyDescent="0.25">
      <c r="A188" s="19"/>
      <c r="B188" s="20" t="s">
        <v>15</v>
      </c>
      <c r="C188" s="21">
        <v>0.1131139022684966</v>
      </c>
      <c r="D188" s="21">
        <v>5.466672843059861E-2</v>
      </c>
      <c r="E188" s="22"/>
    </row>
    <row r="189" spans="1:5" ht="36.75" customHeight="1" x14ac:dyDescent="0.25">
      <c r="A189" s="90" t="s">
        <v>25</v>
      </c>
      <c r="B189" s="90"/>
      <c r="C189" s="90"/>
      <c r="D189" s="90"/>
      <c r="E189" s="90"/>
    </row>
    <row r="190" spans="1:5" x14ac:dyDescent="0.25">
      <c r="A190" s="5" t="s">
        <v>26</v>
      </c>
    </row>
    <row r="191" spans="1:5" x14ac:dyDescent="0.25">
      <c r="A191" s="5" t="s">
        <v>678</v>
      </c>
    </row>
    <row r="192" spans="1:5" x14ac:dyDescent="0.25">
      <c r="A192" s="5" t="s">
        <v>679</v>
      </c>
    </row>
    <row r="193" spans="1:5" x14ac:dyDescent="0.25">
      <c r="A193" s="5" t="s">
        <v>29</v>
      </c>
    </row>
    <row r="194" spans="1:5" x14ac:dyDescent="0.25">
      <c r="A194" s="5" t="s">
        <v>30</v>
      </c>
    </row>
    <row r="195" spans="1:5" ht="15" customHeight="1" x14ac:dyDescent="0.25">
      <c r="A195" s="91" t="s">
        <v>31</v>
      </c>
      <c r="B195" s="92"/>
      <c r="C195" s="92"/>
      <c r="D195" s="92"/>
      <c r="E195" s="93"/>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24">
        <v>43949</v>
      </c>
      <c r="C198" s="24">
        <v>45412</v>
      </c>
      <c r="D198" s="25">
        <v>5.6609950083356689E-2</v>
      </c>
      <c r="E198" s="32">
        <v>3</v>
      </c>
    </row>
    <row r="199" spans="1:5" x14ac:dyDescent="0.25">
      <c r="A199" s="31" t="s">
        <v>37</v>
      </c>
      <c r="B199" s="24">
        <v>43914</v>
      </c>
      <c r="C199" s="24">
        <v>45377</v>
      </c>
      <c r="D199" s="25">
        <v>5.9419990605145495E-2</v>
      </c>
      <c r="E199" s="32">
        <v>3</v>
      </c>
    </row>
    <row r="200" spans="1:5" x14ac:dyDescent="0.25">
      <c r="A200" s="23" t="s">
        <v>38</v>
      </c>
      <c r="B200" s="24">
        <v>43886</v>
      </c>
      <c r="C200" s="24">
        <v>45349</v>
      </c>
      <c r="D200" s="25">
        <v>6.9656298869570463E-2</v>
      </c>
      <c r="E200" s="32">
        <v>3</v>
      </c>
    </row>
    <row r="201" spans="1:5" x14ac:dyDescent="0.25">
      <c r="A201" s="23" t="s">
        <v>39</v>
      </c>
      <c r="B201" s="24">
        <v>43858</v>
      </c>
      <c r="C201" s="24">
        <v>45321</v>
      </c>
      <c r="D201" s="25">
        <v>7.0871735619240012E-2</v>
      </c>
      <c r="E201" s="32">
        <v>3</v>
      </c>
    </row>
    <row r="202" spans="1:5" x14ac:dyDescent="0.25">
      <c r="A202" s="23" t="s">
        <v>40</v>
      </c>
      <c r="B202" s="24">
        <v>43823</v>
      </c>
      <c r="C202" s="24">
        <v>45287</v>
      </c>
      <c r="D202" s="25">
        <v>7.0695207695051887E-2</v>
      </c>
      <c r="E202" s="32">
        <v>3</v>
      </c>
    </row>
    <row r="204" spans="1:5" x14ac:dyDescent="0.25">
      <c r="A204" s="102" t="s">
        <v>655</v>
      </c>
      <c r="B204" s="103"/>
      <c r="C204" s="103"/>
      <c r="D204" s="103"/>
      <c r="E204" s="103"/>
    </row>
    <row r="205" spans="1:5" x14ac:dyDescent="0.25">
      <c r="A205" s="1" t="s">
        <v>2</v>
      </c>
      <c r="B205" s="2"/>
      <c r="C205" s="107" t="s">
        <v>3</v>
      </c>
      <c r="D205" s="107" t="s">
        <v>4</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8</v>
      </c>
      <c r="C208" s="10"/>
      <c r="D208" s="11"/>
      <c r="E208" s="11"/>
    </row>
    <row r="209" spans="1:5" x14ac:dyDescent="0.25">
      <c r="A209" s="12"/>
      <c r="B209" s="13" t="s">
        <v>9</v>
      </c>
      <c r="C209" s="14"/>
      <c r="D209" s="15"/>
      <c r="E209" s="15"/>
    </row>
    <row r="210" spans="1:5" x14ac:dyDescent="0.25">
      <c r="A210" s="8" t="s">
        <v>10</v>
      </c>
      <c r="B210" s="16" t="s">
        <v>11</v>
      </c>
      <c r="C210" s="17" t="s">
        <v>656</v>
      </c>
      <c r="D210" s="18" t="s">
        <v>657</v>
      </c>
      <c r="E210" s="17" t="s">
        <v>14</v>
      </c>
    </row>
    <row r="211" spans="1:5" x14ac:dyDescent="0.25">
      <c r="A211" s="19"/>
      <c r="B211" s="20" t="s">
        <v>15</v>
      </c>
      <c r="C211" s="21">
        <v>-0.36374635013151224</v>
      </c>
      <c r="D211" s="21">
        <v>-0.1195711041935742</v>
      </c>
      <c r="E211" s="22"/>
    </row>
    <row r="212" spans="1:5" x14ac:dyDescent="0.25">
      <c r="A212" s="8" t="s">
        <v>16</v>
      </c>
      <c r="B212" s="16" t="s">
        <v>11</v>
      </c>
      <c r="C212" s="17" t="s">
        <v>658</v>
      </c>
      <c r="D212" s="17" t="s">
        <v>659</v>
      </c>
      <c r="E212" s="17" t="s">
        <v>14</v>
      </c>
    </row>
    <row r="213" spans="1:5" x14ac:dyDescent="0.25">
      <c r="A213" s="19"/>
      <c r="B213" s="20" t="s">
        <v>15</v>
      </c>
      <c r="C213" s="21">
        <v>-0.14837744740206271</v>
      </c>
      <c r="D213" s="21">
        <v>-4.1141189402876366E-2</v>
      </c>
      <c r="E213" s="22"/>
    </row>
    <row r="214" spans="1:5" x14ac:dyDescent="0.25">
      <c r="A214" s="8" t="s">
        <v>19</v>
      </c>
      <c r="B214" s="16" t="s">
        <v>11</v>
      </c>
      <c r="C214" s="17" t="s">
        <v>334</v>
      </c>
      <c r="D214" s="17" t="s">
        <v>415</v>
      </c>
      <c r="E214" s="17" t="s">
        <v>14</v>
      </c>
    </row>
    <row r="215" spans="1:5" x14ac:dyDescent="0.25">
      <c r="A215" s="19"/>
      <c r="B215" s="20" t="s">
        <v>15</v>
      </c>
      <c r="C215" s="21">
        <v>-6.3116516137391554E-2</v>
      </c>
      <c r="D215" s="21">
        <v>-1.6742207105184703E-2</v>
      </c>
      <c r="E215" s="22"/>
    </row>
    <row r="216" spans="1:5" x14ac:dyDescent="0.25">
      <c r="A216" s="8" t="s">
        <v>22</v>
      </c>
      <c r="B216" s="16" t="s">
        <v>11</v>
      </c>
      <c r="C216" s="17" t="s">
        <v>315</v>
      </c>
      <c r="D216" s="17" t="s">
        <v>439</v>
      </c>
      <c r="E216" s="17" t="s">
        <v>14</v>
      </c>
    </row>
    <row r="217" spans="1:5" x14ac:dyDescent="0.25">
      <c r="A217" s="19"/>
      <c r="B217" s="20" t="s">
        <v>15</v>
      </c>
      <c r="C217" s="21">
        <v>1.9243788752506319E-2</v>
      </c>
      <c r="D217" s="21">
        <v>4.8383756355385721E-3</v>
      </c>
      <c r="E217" s="22"/>
    </row>
    <row r="218" spans="1:5" ht="34.5" customHeight="1" x14ac:dyDescent="0.25">
      <c r="A218" s="90" t="s">
        <v>25</v>
      </c>
      <c r="B218" s="90"/>
      <c r="C218" s="90"/>
      <c r="D218" s="90"/>
      <c r="E218" s="90"/>
    </row>
    <row r="219" spans="1:5" x14ac:dyDescent="0.25">
      <c r="A219" s="5" t="s">
        <v>26</v>
      </c>
    </row>
    <row r="220" spans="1:5" x14ac:dyDescent="0.25">
      <c r="A220" s="5" t="s">
        <v>660</v>
      </c>
    </row>
    <row r="221" spans="1:5" x14ac:dyDescent="0.25">
      <c r="A221" s="5" t="s">
        <v>679</v>
      </c>
    </row>
    <row r="222" spans="1:5" x14ac:dyDescent="0.25">
      <c r="A222" s="5" t="s">
        <v>29</v>
      </c>
    </row>
    <row r="223" spans="1:5" x14ac:dyDescent="0.25">
      <c r="A223" s="5" t="s">
        <v>30</v>
      </c>
    </row>
    <row r="224" spans="1:5" ht="15" customHeight="1" x14ac:dyDescent="0.25">
      <c r="A224" s="91" t="s">
        <v>31</v>
      </c>
      <c r="B224" s="92"/>
      <c r="C224" s="92"/>
      <c r="D224" s="92"/>
      <c r="E224" s="93"/>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24">
        <v>43572</v>
      </c>
      <c r="C227" s="24">
        <v>45406</v>
      </c>
      <c r="D227" s="25">
        <v>4.9659648351851028E-2</v>
      </c>
      <c r="E227" s="32">
        <v>2</v>
      </c>
    </row>
    <row r="228" spans="1:5" x14ac:dyDescent="0.25">
      <c r="A228" s="31" t="s">
        <v>37</v>
      </c>
      <c r="B228" s="24">
        <v>43544</v>
      </c>
      <c r="C228" s="24">
        <v>45378</v>
      </c>
      <c r="D228" s="25">
        <v>4.9637061477319888E-2</v>
      </c>
      <c r="E228" s="32">
        <v>2</v>
      </c>
    </row>
    <row r="229" spans="1:5" x14ac:dyDescent="0.25">
      <c r="A229" s="23" t="s">
        <v>38</v>
      </c>
      <c r="B229" s="24">
        <v>43530</v>
      </c>
      <c r="C229" s="24">
        <v>45350</v>
      </c>
      <c r="D229" s="25">
        <v>4.9777456307113166E-2</v>
      </c>
      <c r="E229" s="32">
        <v>2</v>
      </c>
    </row>
    <row r="230" spans="1:5" x14ac:dyDescent="0.25">
      <c r="A230" s="23" t="s">
        <v>39</v>
      </c>
      <c r="B230" s="24">
        <v>43502</v>
      </c>
      <c r="C230" s="24">
        <v>45322</v>
      </c>
      <c r="D230" s="25">
        <v>4.980868496965446E-2</v>
      </c>
      <c r="E230" s="32">
        <v>2</v>
      </c>
    </row>
    <row r="231" spans="1:5" x14ac:dyDescent="0.25">
      <c r="A231" s="23" t="s">
        <v>40</v>
      </c>
      <c r="B231" s="24">
        <v>43460</v>
      </c>
      <c r="C231" s="24">
        <v>45280</v>
      </c>
      <c r="D231" s="25">
        <v>4.9903158207465617E-2</v>
      </c>
      <c r="E231" s="32">
        <v>2</v>
      </c>
    </row>
    <row r="233" spans="1:5" x14ac:dyDescent="0.25">
      <c r="A233" s="102" t="s">
        <v>104</v>
      </c>
      <c r="B233" s="103"/>
      <c r="C233" s="103"/>
      <c r="D233" s="103"/>
      <c r="E233" s="103"/>
    </row>
    <row r="234" spans="1:5" x14ac:dyDescent="0.25">
      <c r="A234" s="1" t="s">
        <v>2</v>
      </c>
      <c r="B234" s="2"/>
      <c r="C234" s="107" t="s">
        <v>3</v>
      </c>
      <c r="D234" s="107" t="s">
        <v>4</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8</v>
      </c>
      <c r="C237" s="10"/>
      <c r="D237" s="11"/>
      <c r="E237" s="11"/>
    </row>
    <row r="238" spans="1:5" x14ac:dyDescent="0.25">
      <c r="A238" s="12"/>
      <c r="B238" s="13" t="s">
        <v>9</v>
      </c>
      <c r="C238" s="14"/>
      <c r="D238" s="15"/>
      <c r="E238" s="15"/>
    </row>
    <row r="239" spans="1:5" x14ac:dyDescent="0.25">
      <c r="A239" s="8" t="s">
        <v>10</v>
      </c>
      <c r="B239" s="16" t="s">
        <v>11</v>
      </c>
      <c r="C239" s="26" t="s">
        <v>661</v>
      </c>
      <c r="D239" s="27" t="s">
        <v>96</v>
      </c>
      <c r="E239" s="26" t="s">
        <v>14</v>
      </c>
    </row>
    <row r="240" spans="1:5" x14ac:dyDescent="0.25">
      <c r="A240" s="19"/>
      <c r="B240" s="20" t="s">
        <v>15</v>
      </c>
      <c r="C240" s="21">
        <v>-0.82209074623028977</v>
      </c>
      <c r="D240" s="21">
        <v>-0.3729213302749983</v>
      </c>
      <c r="E240" s="22"/>
    </row>
    <row r="241" spans="1:5" x14ac:dyDescent="0.25">
      <c r="A241" s="8" t="s">
        <v>16</v>
      </c>
      <c r="B241" s="16" t="s">
        <v>11</v>
      </c>
      <c r="C241" s="26" t="s">
        <v>97</v>
      </c>
      <c r="D241" s="26" t="s">
        <v>98</v>
      </c>
      <c r="E241" s="26" t="s">
        <v>14</v>
      </c>
    </row>
    <row r="242" spans="1:5" x14ac:dyDescent="0.25">
      <c r="A242" s="19"/>
      <c r="B242" s="20" t="s">
        <v>15</v>
      </c>
      <c r="C242" s="21">
        <v>-0.25622516264378659</v>
      </c>
      <c r="D242" s="21">
        <v>-9.8805965155070896E-2</v>
      </c>
      <c r="E242" s="22"/>
    </row>
    <row r="243" spans="1:5" x14ac:dyDescent="0.25">
      <c r="A243" s="8" t="s">
        <v>19</v>
      </c>
      <c r="B243" s="16" t="s">
        <v>11</v>
      </c>
      <c r="C243" s="26" t="s">
        <v>411</v>
      </c>
      <c r="D243" s="26" t="s">
        <v>454</v>
      </c>
      <c r="E243" s="26" t="s">
        <v>14</v>
      </c>
    </row>
    <row r="244" spans="1:5" x14ac:dyDescent="0.25">
      <c r="A244" s="19"/>
      <c r="B244" s="20" t="s">
        <v>15</v>
      </c>
      <c r="C244" s="21">
        <v>-2.8008458065466035E-2</v>
      </c>
      <c r="D244" s="21">
        <v>1.1404181198831465E-2</v>
      </c>
      <c r="E244" s="22"/>
    </row>
    <row r="245" spans="1:5" x14ac:dyDescent="0.25">
      <c r="A245" s="8" t="s">
        <v>22</v>
      </c>
      <c r="B245" s="16" t="s">
        <v>11</v>
      </c>
      <c r="C245" s="26" t="s">
        <v>101</v>
      </c>
      <c r="D245" s="26" t="s">
        <v>346</v>
      </c>
      <c r="E245" s="26" t="s">
        <v>14</v>
      </c>
    </row>
    <row r="246" spans="1:5" x14ac:dyDescent="0.25">
      <c r="A246" s="19"/>
      <c r="B246" s="20" t="s">
        <v>15</v>
      </c>
      <c r="C246" s="21">
        <v>0.37578180975338404</v>
      </c>
      <c r="D246" s="21">
        <v>9.9385111117586966E-2</v>
      </c>
      <c r="E246" s="22"/>
    </row>
    <row r="247" spans="1:5" ht="36" customHeight="1" x14ac:dyDescent="0.25">
      <c r="A247" s="90" t="s">
        <v>25</v>
      </c>
      <c r="B247" s="90"/>
      <c r="C247" s="90"/>
      <c r="D247" s="90"/>
      <c r="E247" s="90"/>
    </row>
    <row r="248" spans="1:5" x14ac:dyDescent="0.25">
      <c r="A248" s="5" t="s">
        <v>26</v>
      </c>
    </row>
    <row r="249" spans="1:5" x14ac:dyDescent="0.25">
      <c r="A249" s="5" t="s">
        <v>49</v>
      </c>
    </row>
    <row r="250" spans="1:5" x14ac:dyDescent="0.25">
      <c r="A250" s="5" t="s">
        <v>516</v>
      </c>
    </row>
    <row r="251" spans="1:5" x14ac:dyDescent="0.25">
      <c r="A251" s="5" t="s">
        <v>333</v>
      </c>
    </row>
    <row r="252" spans="1:5" x14ac:dyDescent="0.25">
      <c r="A252" s="5" t="s">
        <v>51</v>
      </c>
      <c r="B252" s="50"/>
      <c r="C252" s="50"/>
      <c r="D252" s="50"/>
      <c r="E252" s="50"/>
    </row>
    <row r="253" spans="1:5" ht="15" customHeight="1" x14ac:dyDescent="0.25">
      <c r="A253" s="91" t="s">
        <v>31</v>
      </c>
      <c r="B253" s="92"/>
      <c r="C253" s="92"/>
      <c r="D253" s="92"/>
      <c r="E253" s="93"/>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24">
        <v>43581</v>
      </c>
      <c r="C256" s="24">
        <v>45408</v>
      </c>
      <c r="D256" s="25">
        <v>0.14478960725865886</v>
      </c>
      <c r="E256" s="32">
        <v>4</v>
      </c>
    </row>
    <row r="257" spans="1:5" x14ac:dyDescent="0.25">
      <c r="A257" s="31" t="s">
        <v>37</v>
      </c>
      <c r="B257" s="24">
        <v>43546</v>
      </c>
      <c r="C257" s="24">
        <v>45373</v>
      </c>
      <c r="D257" s="25">
        <v>0.14524232034809914</v>
      </c>
      <c r="E257" s="32">
        <v>4</v>
      </c>
    </row>
    <row r="258" spans="1:5" x14ac:dyDescent="0.25">
      <c r="A258" s="39" t="s">
        <v>38</v>
      </c>
      <c r="B258" s="24">
        <v>43518</v>
      </c>
      <c r="C258" s="24">
        <v>45345</v>
      </c>
      <c r="D258" s="25">
        <v>0.14557248613124912</v>
      </c>
      <c r="E258" s="32">
        <v>4</v>
      </c>
    </row>
    <row r="259" spans="1:5" x14ac:dyDescent="0.25">
      <c r="A259" s="39" t="s">
        <v>39</v>
      </c>
      <c r="B259" s="24">
        <v>43490</v>
      </c>
      <c r="C259" s="24">
        <v>45317</v>
      </c>
      <c r="D259" s="25">
        <v>0.14588139328337618</v>
      </c>
      <c r="E259" s="32">
        <v>4</v>
      </c>
    </row>
    <row r="260" spans="1:5" x14ac:dyDescent="0.25">
      <c r="A260" s="39" t="s">
        <v>40</v>
      </c>
      <c r="B260" s="24">
        <v>43462</v>
      </c>
      <c r="C260" s="24">
        <v>45289</v>
      </c>
      <c r="D260" s="25">
        <v>0.14602729009621246</v>
      </c>
      <c r="E260" s="32">
        <v>4</v>
      </c>
    </row>
    <row r="262" spans="1:5" x14ac:dyDescent="0.25">
      <c r="A262" s="102" t="s">
        <v>116</v>
      </c>
      <c r="B262" s="103"/>
      <c r="C262" s="103"/>
      <c r="D262" s="103"/>
      <c r="E262" s="103"/>
    </row>
    <row r="263" spans="1:5" x14ac:dyDescent="0.25">
      <c r="A263" s="1" t="s">
        <v>74</v>
      </c>
      <c r="B263" s="2"/>
      <c r="C263" s="107" t="s">
        <v>3</v>
      </c>
      <c r="D263" s="107" t="s">
        <v>75</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8" t="s">
        <v>7</v>
      </c>
      <c r="B266" s="9" t="s">
        <v>76</v>
      </c>
      <c r="C266" s="10"/>
      <c r="D266" s="11"/>
      <c r="E266" s="11"/>
    </row>
    <row r="267" spans="1:5" x14ac:dyDescent="0.25">
      <c r="A267" s="12"/>
      <c r="B267" s="13" t="s">
        <v>9</v>
      </c>
      <c r="C267" s="14"/>
      <c r="D267" s="15"/>
      <c r="E267" s="15"/>
    </row>
    <row r="268" spans="1:5" x14ac:dyDescent="0.25">
      <c r="A268" s="8" t="s">
        <v>10</v>
      </c>
      <c r="B268" s="16" t="s">
        <v>11</v>
      </c>
      <c r="C268" s="26" t="s">
        <v>106</v>
      </c>
      <c r="D268" s="27" t="s">
        <v>107</v>
      </c>
      <c r="E268" s="26" t="s">
        <v>14</v>
      </c>
    </row>
    <row r="269" spans="1:5" x14ac:dyDescent="0.25">
      <c r="A269" s="19"/>
      <c r="B269" s="20" t="s">
        <v>15</v>
      </c>
      <c r="C269" s="21">
        <v>-0.79315428538849597</v>
      </c>
      <c r="D269" s="21">
        <v>-0.27994712099480801</v>
      </c>
      <c r="E269" s="22"/>
    </row>
    <row r="270" spans="1:5" x14ac:dyDescent="0.25">
      <c r="A270" s="8" t="s">
        <v>16</v>
      </c>
      <c r="B270" s="16" t="s">
        <v>11</v>
      </c>
      <c r="C270" s="26" t="s">
        <v>108</v>
      </c>
      <c r="D270" s="26" t="s">
        <v>662</v>
      </c>
      <c r="E270" s="26" t="s">
        <v>14</v>
      </c>
    </row>
    <row r="271" spans="1:5" x14ac:dyDescent="0.25">
      <c r="A271" s="19"/>
      <c r="B271" s="20" t="s">
        <v>15</v>
      </c>
      <c r="C271" s="21">
        <v>-0.32728281718066421</v>
      </c>
      <c r="D271" s="21">
        <v>-3.7180476112689487E-2</v>
      </c>
      <c r="E271" s="22"/>
    </row>
    <row r="272" spans="1:5" x14ac:dyDescent="0.25">
      <c r="A272" s="8" t="s">
        <v>19</v>
      </c>
      <c r="B272" s="16" t="s">
        <v>11</v>
      </c>
      <c r="C272" s="26" t="s">
        <v>680</v>
      </c>
      <c r="D272" s="26" t="s">
        <v>681</v>
      </c>
      <c r="E272" s="26" t="s">
        <v>14</v>
      </c>
    </row>
    <row r="273" spans="1:5" x14ac:dyDescent="0.25">
      <c r="A273" s="19"/>
      <c r="B273" s="20" t="s">
        <v>15</v>
      </c>
      <c r="C273" s="21">
        <v>8.5943129054850909E-2</v>
      </c>
      <c r="D273" s="21">
        <v>7.075904783159559E-2</v>
      </c>
      <c r="E273" s="22"/>
    </row>
    <row r="274" spans="1:5" x14ac:dyDescent="0.25">
      <c r="A274" s="8" t="s">
        <v>22</v>
      </c>
      <c r="B274" s="16" t="s">
        <v>11</v>
      </c>
      <c r="C274" s="26" t="s">
        <v>112</v>
      </c>
      <c r="D274" s="26" t="s">
        <v>527</v>
      </c>
      <c r="E274" s="26" t="s">
        <v>14</v>
      </c>
    </row>
    <row r="275" spans="1:5" x14ac:dyDescent="0.25">
      <c r="A275" s="19"/>
      <c r="B275" s="20" t="s">
        <v>15</v>
      </c>
      <c r="C275" s="21">
        <v>1.0786521931687743</v>
      </c>
      <c r="D275" s="21">
        <v>0.14852535767636521</v>
      </c>
      <c r="E275" s="22"/>
    </row>
    <row r="276" spans="1:5" ht="35.25" customHeight="1" x14ac:dyDescent="0.25">
      <c r="A276" s="90" t="s">
        <v>25</v>
      </c>
      <c r="B276" s="90"/>
      <c r="C276" s="90"/>
      <c r="D276" s="90"/>
      <c r="E276" s="90"/>
    </row>
    <row r="277" spans="1:5" x14ac:dyDescent="0.25">
      <c r="A277" s="5" t="s">
        <v>26</v>
      </c>
    </row>
    <row r="278" spans="1:5" x14ac:dyDescent="0.25">
      <c r="A278" s="5" t="s">
        <v>678</v>
      </c>
    </row>
    <row r="279" spans="1:5" x14ac:dyDescent="0.25">
      <c r="A279" s="5" t="s">
        <v>579</v>
      </c>
    </row>
    <row r="280" spans="1:5" x14ac:dyDescent="0.25">
      <c r="A280" s="5" t="s">
        <v>528</v>
      </c>
    </row>
    <row r="281" spans="1:5" x14ac:dyDescent="0.25">
      <c r="A281" s="5" t="s">
        <v>30</v>
      </c>
      <c r="B281" s="50"/>
      <c r="C281" s="50"/>
      <c r="D281" s="50"/>
      <c r="E281" s="50"/>
    </row>
    <row r="282" spans="1:5" ht="15" customHeight="1" x14ac:dyDescent="0.25">
      <c r="A282" s="91" t="s">
        <v>31</v>
      </c>
      <c r="B282" s="92"/>
      <c r="C282" s="92"/>
      <c r="D282" s="92"/>
      <c r="E282" s="93"/>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24">
        <v>43585</v>
      </c>
      <c r="C285" s="24">
        <v>45412</v>
      </c>
      <c r="D285" s="25">
        <v>0.16987856584241059</v>
      </c>
      <c r="E285" s="32">
        <v>4</v>
      </c>
    </row>
    <row r="286" spans="1:5" x14ac:dyDescent="0.25">
      <c r="A286" s="31" t="s">
        <v>37</v>
      </c>
      <c r="B286" s="24">
        <v>43552</v>
      </c>
      <c r="C286" s="24">
        <v>45379</v>
      </c>
      <c r="D286" s="25">
        <v>0.17011750620391428</v>
      </c>
      <c r="E286" s="32">
        <v>4</v>
      </c>
    </row>
    <row r="287" spans="1:5" x14ac:dyDescent="0.25">
      <c r="A287" s="39" t="s">
        <v>38</v>
      </c>
      <c r="B287" s="24">
        <v>43524</v>
      </c>
      <c r="C287" s="24">
        <v>45351</v>
      </c>
      <c r="D287" s="25">
        <v>0.16999253126143196</v>
      </c>
      <c r="E287" s="32">
        <v>4</v>
      </c>
    </row>
    <row r="288" spans="1:5" x14ac:dyDescent="0.25">
      <c r="A288" s="39" t="s">
        <v>39</v>
      </c>
      <c r="B288" s="24">
        <v>43496</v>
      </c>
      <c r="C288" s="24">
        <v>45322</v>
      </c>
      <c r="D288" s="25">
        <v>0.1701706686852637</v>
      </c>
      <c r="E288" s="32">
        <v>4</v>
      </c>
    </row>
    <row r="289" spans="1:5" x14ac:dyDescent="0.25">
      <c r="A289" s="39" t="s">
        <v>40</v>
      </c>
      <c r="B289" s="24">
        <v>43465</v>
      </c>
      <c r="C289" s="24">
        <v>45289</v>
      </c>
      <c r="D289" s="25">
        <v>0.170641148097501</v>
      </c>
      <c r="E289" s="32">
        <v>4</v>
      </c>
    </row>
    <row r="291" spans="1:5" x14ac:dyDescent="0.25">
      <c r="A291" s="102" t="s">
        <v>127</v>
      </c>
      <c r="B291" s="103"/>
      <c r="C291" s="103"/>
      <c r="D291" s="103"/>
      <c r="E291" s="103"/>
    </row>
    <row r="292" spans="1:5" x14ac:dyDescent="0.25">
      <c r="A292" s="1" t="s">
        <v>74</v>
      </c>
      <c r="B292" s="2"/>
      <c r="C292" s="107" t="s">
        <v>3</v>
      </c>
      <c r="D292" s="107" t="s">
        <v>75</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8" t="s">
        <v>7</v>
      </c>
      <c r="B295" s="9" t="s">
        <v>76</v>
      </c>
      <c r="C295" s="10"/>
      <c r="D295" s="11"/>
      <c r="E295" s="11"/>
    </row>
    <row r="296" spans="1:5" x14ac:dyDescent="0.25">
      <c r="A296" s="12"/>
      <c r="B296" s="13" t="s">
        <v>9</v>
      </c>
      <c r="C296" s="14"/>
      <c r="D296" s="15"/>
      <c r="E296" s="15"/>
    </row>
    <row r="297" spans="1:5" x14ac:dyDescent="0.25">
      <c r="A297" s="8" t="s">
        <v>10</v>
      </c>
      <c r="B297" s="16" t="s">
        <v>11</v>
      </c>
      <c r="C297" s="26" t="s">
        <v>117</v>
      </c>
      <c r="D297" s="27" t="s">
        <v>118</v>
      </c>
      <c r="E297" s="26" t="s">
        <v>14</v>
      </c>
    </row>
    <row r="298" spans="1:5" x14ac:dyDescent="0.25">
      <c r="A298" s="19"/>
      <c r="B298" s="20" t="s">
        <v>15</v>
      </c>
      <c r="C298" s="21">
        <v>-0.87198495353223182</v>
      </c>
      <c r="D298" s="21">
        <v>-0.32235724270817434</v>
      </c>
      <c r="E298" s="22"/>
    </row>
    <row r="299" spans="1:5" x14ac:dyDescent="0.25">
      <c r="A299" s="8" t="s">
        <v>16</v>
      </c>
      <c r="B299" s="16" t="s">
        <v>11</v>
      </c>
      <c r="C299" s="26" t="s">
        <v>119</v>
      </c>
      <c r="D299" s="26" t="s">
        <v>120</v>
      </c>
      <c r="E299" s="26" t="s">
        <v>14</v>
      </c>
    </row>
    <row r="300" spans="1:5" x14ac:dyDescent="0.25">
      <c r="A300" s="19"/>
      <c r="B300" s="20" t="s">
        <v>15</v>
      </c>
      <c r="C300" s="21">
        <v>-0.35109702057223935</v>
      </c>
      <c r="D300" s="21">
        <v>-9.0910378288848404E-2</v>
      </c>
      <c r="E300" s="22"/>
    </row>
    <row r="301" spans="1:5" x14ac:dyDescent="0.25">
      <c r="A301" s="8" t="s">
        <v>19</v>
      </c>
      <c r="B301" s="16" t="s">
        <v>11</v>
      </c>
      <c r="C301" s="26" t="s">
        <v>214</v>
      </c>
      <c r="D301" s="26" t="s">
        <v>136</v>
      </c>
      <c r="E301" s="26" t="s">
        <v>14</v>
      </c>
    </row>
    <row r="302" spans="1:5" x14ac:dyDescent="0.25">
      <c r="A302" s="19"/>
      <c r="B302" s="20" t="s">
        <v>15</v>
      </c>
      <c r="C302" s="21">
        <v>1.0784816753926396E-2</v>
      </c>
      <c r="D302" s="21">
        <v>1.1872911012408283E-2</v>
      </c>
      <c r="E302" s="22"/>
    </row>
    <row r="303" spans="1:5" x14ac:dyDescent="0.25">
      <c r="A303" s="8" t="s">
        <v>22</v>
      </c>
      <c r="B303" s="16" t="s">
        <v>11</v>
      </c>
      <c r="C303" s="26" t="s">
        <v>123</v>
      </c>
      <c r="D303" s="26" t="s">
        <v>608</v>
      </c>
      <c r="E303" s="26" t="s">
        <v>14</v>
      </c>
    </row>
    <row r="304" spans="1:5" x14ac:dyDescent="0.25">
      <c r="A304" s="19"/>
      <c r="B304" s="20" t="s">
        <v>15</v>
      </c>
      <c r="C304" s="21">
        <v>0.59567629485593065</v>
      </c>
      <c r="D304" s="21">
        <v>8.0387620028351314E-2</v>
      </c>
      <c r="E304" s="22"/>
    </row>
    <row r="305" spans="1:5" ht="36" customHeight="1" x14ac:dyDescent="0.25">
      <c r="A305" s="90" t="s">
        <v>25</v>
      </c>
      <c r="B305" s="90"/>
      <c r="C305" s="90"/>
      <c r="D305" s="90"/>
      <c r="E305" s="90"/>
    </row>
    <row r="306" spans="1:5" x14ac:dyDescent="0.25">
      <c r="A306" s="5" t="s">
        <v>26</v>
      </c>
    </row>
    <row r="307" spans="1:5" x14ac:dyDescent="0.25">
      <c r="A307" s="5" t="s">
        <v>85</v>
      </c>
    </row>
    <row r="308" spans="1:5" x14ac:dyDescent="0.25">
      <c r="A308" s="5" t="s">
        <v>242</v>
      </c>
    </row>
    <row r="309" spans="1:5" x14ac:dyDescent="0.25">
      <c r="A309" s="5" t="s">
        <v>609</v>
      </c>
    </row>
    <row r="310" spans="1:5" x14ac:dyDescent="0.25">
      <c r="A310" s="5" t="s">
        <v>30</v>
      </c>
      <c r="B310" s="50"/>
      <c r="C310" s="50"/>
      <c r="D310" s="50"/>
      <c r="E310" s="50"/>
    </row>
    <row r="311" spans="1:5" ht="15" customHeight="1" x14ac:dyDescent="0.25">
      <c r="A311" s="91" t="s">
        <v>31</v>
      </c>
      <c r="B311" s="92"/>
      <c r="C311" s="92"/>
      <c r="D311" s="92"/>
      <c r="E311" s="93"/>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24">
        <v>43585</v>
      </c>
      <c r="C314" s="24">
        <v>45412</v>
      </c>
      <c r="D314" s="25">
        <v>0.20691222011895674</v>
      </c>
      <c r="E314" s="32">
        <v>5</v>
      </c>
    </row>
    <row r="315" spans="1:5" x14ac:dyDescent="0.25">
      <c r="A315" s="31" t="s">
        <v>37</v>
      </c>
      <c r="B315" s="24">
        <v>43552</v>
      </c>
      <c r="C315" s="24">
        <v>45379</v>
      </c>
      <c r="D315" s="25">
        <v>0.20677323579436852</v>
      </c>
      <c r="E315" s="32">
        <v>5</v>
      </c>
    </row>
    <row r="316" spans="1:5" x14ac:dyDescent="0.25">
      <c r="A316" s="39" t="s">
        <v>38</v>
      </c>
      <c r="B316" s="24">
        <v>43524</v>
      </c>
      <c r="C316" s="24">
        <v>45351</v>
      </c>
      <c r="D316" s="25">
        <v>0.20694588017293669</v>
      </c>
      <c r="E316" s="32">
        <v>5</v>
      </c>
    </row>
    <row r="317" spans="1:5" x14ac:dyDescent="0.25">
      <c r="A317" s="39" t="s">
        <v>39</v>
      </c>
      <c r="B317" s="24">
        <v>43496</v>
      </c>
      <c r="C317" s="24">
        <v>45322</v>
      </c>
      <c r="D317" s="25">
        <v>0.20728771396517698</v>
      </c>
      <c r="E317" s="32">
        <v>5</v>
      </c>
    </row>
    <row r="318" spans="1:5" x14ac:dyDescent="0.25">
      <c r="A318" s="39" t="s">
        <v>40</v>
      </c>
      <c r="B318" s="24">
        <v>43465</v>
      </c>
      <c r="C318" s="24">
        <v>45289</v>
      </c>
      <c r="D318" s="25">
        <v>0.20746631994491724</v>
      </c>
      <c r="E318" s="32">
        <v>5</v>
      </c>
    </row>
    <row r="320" spans="1:5" x14ac:dyDescent="0.25">
      <c r="A320" s="102" t="s">
        <v>141</v>
      </c>
      <c r="B320" s="103"/>
      <c r="C320" s="103"/>
      <c r="D320" s="103"/>
      <c r="E320" s="103"/>
    </row>
    <row r="321" spans="1:5" x14ac:dyDescent="0.25">
      <c r="A321" s="1" t="s">
        <v>128</v>
      </c>
      <c r="B321" s="2"/>
      <c r="C321" s="107" t="s">
        <v>3</v>
      </c>
      <c r="D321" s="107" t="s">
        <v>129</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130</v>
      </c>
      <c r="C324" s="10"/>
      <c r="D324" s="11"/>
      <c r="E324" s="11"/>
    </row>
    <row r="325" spans="1:5" x14ac:dyDescent="0.25">
      <c r="A325" s="12"/>
      <c r="B325" s="13" t="s">
        <v>9</v>
      </c>
      <c r="C325" s="14"/>
      <c r="D325" s="15"/>
      <c r="E325" s="15"/>
    </row>
    <row r="326" spans="1:5" x14ac:dyDescent="0.25">
      <c r="A326" s="8" t="s">
        <v>10</v>
      </c>
      <c r="B326" s="16" t="s">
        <v>11</v>
      </c>
      <c r="C326" s="26" t="s">
        <v>628</v>
      </c>
      <c r="D326" s="27" t="s">
        <v>131</v>
      </c>
      <c r="E326" s="26" t="s">
        <v>14</v>
      </c>
    </row>
    <row r="327" spans="1:5" x14ac:dyDescent="0.25">
      <c r="A327" s="19"/>
      <c r="B327" s="20" t="s">
        <v>15</v>
      </c>
      <c r="C327" s="21">
        <v>-0.25684232739232182</v>
      </c>
      <c r="D327" s="21">
        <v>-8.8050421545378343E-2</v>
      </c>
      <c r="E327" s="22"/>
    </row>
    <row r="328" spans="1:5" x14ac:dyDescent="0.25">
      <c r="A328" s="8" t="s">
        <v>16</v>
      </c>
      <c r="B328" s="16" t="s">
        <v>11</v>
      </c>
      <c r="C328" s="26" t="s">
        <v>132</v>
      </c>
      <c r="D328" s="26" t="s">
        <v>133</v>
      </c>
      <c r="E328" s="26" t="s">
        <v>14</v>
      </c>
    </row>
    <row r="329" spans="1:5" x14ac:dyDescent="0.25">
      <c r="A329" s="19"/>
      <c r="B329" s="20" t="s">
        <v>15</v>
      </c>
      <c r="C329" s="21">
        <v>-5.5390874106651999E-2</v>
      </c>
      <c r="D329" s="21">
        <v>-2.73541368948228E-2</v>
      </c>
      <c r="E329" s="22"/>
    </row>
    <row r="330" spans="1:5" x14ac:dyDescent="0.25">
      <c r="A330" s="8" t="s">
        <v>19</v>
      </c>
      <c r="B330" s="16" t="s">
        <v>11</v>
      </c>
      <c r="C330" s="26" t="s">
        <v>432</v>
      </c>
      <c r="D330" s="26" t="s">
        <v>251</v>
      </c>
      <c r="E330" s="26" t="s">
        <v>14</v>
      </c>
    </row>
    <row r="331" spans="1:5" x14ac:dyDescent="0.25">
      <c r="A331" s="19"/>
      <c r="B331" s="20" t="s">
        <v>15</v>
      </c>
      <c r="C331" s="21">
        <v>-1.2576635356317256E-3</v>
      </c>
      <c r="D331" s="21">
        <v>4.1233036903489673E-3</v>
      </c>
      <c r="E331" s="22"/>
    </row>
    <row r="332" spans="1:5" x14ac:dyDescent="0.25">
      <c r="A332" s="8" t="s">
        <v>22</v>
      </c>
      <c r="B332" s="16" t="s">
        <v>11</v>
      </c>
      <c r="C332" s="26" t="s">
        <v>136</v>
      </c>
      <c r="D332" s="26" t="s">
        <v>137</v>
      </c>
      <c r="E332" s="26" t="s">
        <v>14</v>
      </c>
    </row>
    <row r="333" spans="1:5" x14ac:dyDescent="0.25">
      <c r="A333" s="19"/>
      <c r="B333" s="20" t="s">
        <v>15</v>
      </c>
      <c r="C333" s="21">
        <v>6.0768910808723042E-2</v>
      </c>
      <c r="D333" s="21">
        <v>3.2275509174063854E-2</v>
      </c>
      <c r="E333" s="22"/>
    </row>
    <row r="334" spans="1:5" ht="33.75" customHeight="1" x14ac:dyDescent="0.25">
      <c r="A334" s="90" t="s">
        <v>25</v>
      </c>
      <c r="B334" s="90"/>
      <c r="C334" s="90"/>
      <c r="D334" s="90"/>
      <c r="E334" s="90"/>
    </row>
    <row r="335" spans="1:5" x14ac:dyDescent="0.25">
      <c r="A335" s="5" t="s">
        <v>26</v>
      </c>
    </row>
    <row r="336" spans="1:5" x14ac:dyDescent="0.25">
      <c r="A336" s="5" t="s">
        <v>138</v>
      </c>
    </row>
    <row r="337" spans="1:5" x14ac:dyDescent="0.25">
      <c r="A337" s="5" t="s">
        <v>580</v>
      </c>
    </row>
    <row r="338" spans="1:5" x14ac:dyDescent="0.25">
      <c r="A338" s="5" t="s">
        <v>140</v>
      </c>
    </row>
    <row r="339" spans="1:5" x14ac:dyDescent="0.25">
      <c r="A339" s="5" t="s">
        <v>51</v>
      </c>
      <c r="B339" s="50"/>
      <c r="C339" s="50"/>
      <c r="D339" s="50"/>
      <c r="E339" s="50"/>
    </row>
    <row r="340" spans="1:5" ht="15" customHeight="1" x14ac:dyDescent="0.25">
      <c r="A340" s="91" t="s">
        <v>31</v>
      </c>
      <c r="B340" s="92"/>
      <c r="C340" s="92"/>
      <c r="D340" s="92"/>
      <c r="E340" s="93"/>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24">
        <v>43581</v>
      </c>
      <c r="C343" s="24">
        <v>45408</v>
      </c>
      <c r="D343" s="25">
        <v>2.6464418666285978E-2</v>
      </c>
      <c r="E343" s="32">
        <v>2</v>
      </c>
    </row>
    <row r="344" spans="1:5" x14ac:dyDescent="0.25">
      <c r="A344" s="31" t="s">
        <v>37</v>
      </c>
      <c r="B344" s="24">
        <v>43546</v>
      </c>
      <c r="C344" s="24">
        <v>45373</v>
      </c>
      <c r="D344" s="25">
        <v>2.6468424234083621E-2</v>
      </c>
      <c r="E344" s="32">
        <v>2</v>
      </c>
    </row>
    <row r="345" spans="1:5" x14ac:dyDescent="0.25">
      <c r="A345" s="39" t="s">
        <v>38</v>
      </c>
      <c r="B345" s="24">
        <v>43518</v>
      </c>
      <c r="C345" s="24">
        <v>45345</v>
      </c>
      <c r="D345" s="25">
        <v>2.6485642396722978E-2</v>
      </c>
      <c r="E345" s="32">
        <v>2</v>
      </c>
    </row>
    <row r="346" spans="1:5" x14ac:dyDescent="0.25">
      <c r="A346" s="39" t="s">
        <v>39</v>
      </c>
      <c r="B346" s="24">
        <v>43490</v>
      </c>
      <c r="C346" s="24">
        <v>45317</v>
      </c>
      <c r="D346" s="25">
        <v>2.6553591984893987E-2</v>
      </c>
      <c r="E346" s="32">
        <v>2</v>
      </c>
    </row>
    <row r="347" spans="1:5" x14ac:dyDescent="0.25">
      <c r="A347" s="39" t="s">
        <v>40</v>
      </c>
      <c r="B347" s="24">
        <v>43462</v>
      </c>
      <c r="C347" s="24">
        <v>45289</v>
      </c>
      <c r="D347" s="25">
        <v>2.6584981290411855E-2</v>
      </c>
      <c r="E347" s="32">
        <v>2</v>
      </c>
    </row>
    <row r="349" spans="1:5" x14ac:dyDescent="0.25">
      <c r="A349" s="102" t="s">
        <v>151</v>
      </c>
      <c r="B349" s="103"/>
      <c r="C349" s="103"/>
      <c r="D349" s="103"/>
      <c r="E349" s="103"/>
    </row>
    <row r="350" spans="1:5" x14ac:dyDescent="0.25">
      <c r="A350" s="1" t="s">
        <v>74</v>
      </c>
      <c r="B350" s="2"/>
      <c r="C350" s="107" t="s">
        <v>3</v>
      </c>
      <c r="D350" s="107" t="s">
        <v>75</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8" t="s">
        <v>7</v>
      </c>
      <c r="B353" s="9" t="s">
        <v>76</v>
      </c>
      <c r="C353" s="10"/>
      <c r="D353" s="11"/>
      <c r="E353" s="11"/>
    </row>
    <row r="354" spans="1:5" x14ac:dyDescent="0.25">
      <c r="A354" s="12"/>
      <c r="B354" s="13" t="s">
        <v>9</v>
      </c>
      <c r="C354" s="14"/>
      <c r="D354" s="15"/>
      <c r="E354" s="15"/>
    </row>
    <row r="355" spans="1:5" x14ac:dyDescent="0.25">
      <c r="A355" s="8" t="s">
        <v>10</v>
      </c>
      <c r="B355" s="16" t="s">
        <v>11</v>
      </c>
      <c r="C355" s="26" t="s">
        <v>644</v>
      </c>
      <c r="D355" s="27" t="s">
        <v>152</v>
      </c>
      <c r="E355" s="26" t="s">
        <v>14</v>
      </c>
    </row>
    <row r="356" spans="1:5" x14ac:dyDescent="0.25">
      <c r="A356" s="19"/>
      <c r="B356" s="20" t="s">
        <v>15</v>
      </c>
      <c r="C356" s="21">
        <v>-0.5452636761871652</v>
      </c>
      <c r="D356" s="21">
        <v>-0.17787153452471116</v>
      </c>
      <c r="E356" s="22"/>
    </row>
    <row r="357" spans="1:5" x14ac:dyDescent="0.25">
      <c r="A357" s="8" t="s">
        <v>16</v>
      </c>
      <c r="B357" s="16" t="s">
        <v>11</v>
      </c>
      <c r="C357" s="26" t="s">
        <v>144</v>
      </c>
      <c r="D357" s="26" t="s">
        <v>432</v>
      </c>
      <c r="E357" s="26" t="s">
        <v>14</v>
      </c>
    </row>
    <row r="358" spans="1:5" x14ac:dyDescent="0.25">
      <c r="A358" s="19"/>
      <c r="B358" s="20" t="s">
        <v>15</v>
      </c>
      <c r="C358" s="21">
        <v>-0.19285172253831806</v>
      </c>
      <c r="D358" s="21">
        <v>-1.0848454602085944E-4</v>
      </c>
      <c r="E358" s="22"/>
    </row>
    <row r="359" spans="1:5" x14ac:dyDescent="0.25">
      <c r="A359" s="8" t="s">
        <v>19</v>
      </c>
      <c r="B359" s="16" t="s">
        <v>11</v>
      </c>
      <c r="C359" s="26" t="s">
        <v>137</v>
      </c>
      <c r="D359" s="26" t="s">
        <v>629</v>
      </c>
      <c r="E359" s="26" t="s">
        <v>14</v>
      </c>
    </row>
    <row r="360" spans="1:5" x14ac:dyDescent="0.25">
      <c r="A360" s="19"/>
      <c r="B360" s="20" t="s">
        <v>15</v>
      </c>
      <c r="C360" s="21">
        <v>6.5558708725140136E-2</v>
      </c>
      <c r="D360" s="21">
        <v>8.9064780524940712E-2</v>
      </c>
      <c r="E360" s="22"/>
    </row>
    <row r="361" spans="1:5" x14ac:dyDescent="0.25">
      <c r="A361" s="8" t="s">
        <v>22</v>
      </c>
      <c r="B361" s="16" t="s">
        <v>11</v>
      </c>
      <c r="C361" s="26" t="s">
        <v>148</v>
      </c>
      <c r="D361" s="26" t="s">
        <v>149</v>
      </c>
      <c r="E361" s="26" t="s">
        <v>14</v>
      </c>
    </row>
    <row r="362" spans="1:5" x14ac:dyDescent="0.25">
      <c r="A362" s="19"/>
      <c r="B362" s="20" t="s">
        <v>15</v>
      </c>
      <c r="C362" s="21">
        <v>0.53675078348145733</v>
      </c>
      <c r="D362" s="21">
        <v>0.14482330262176579</v>
      </c>
      <c r="E362" s="22"/>
    </row>
    <row r="363" spans="1:5" ht="35.25" customHeight="1" x14ac:dyDescent="0.25">
      <c r="A363" s="90" t="s">
        <v>25</v>
      </c>
      <c r="B363" s="90"/>
      <c r="C363" s="90"/>
      <c r="D363" s="90"/>
      <c r="E363" s="90"/>
    </row>
    <row r="364" spans="1:5" x14ac:dyDescent="0.25">
      <c r="A364" s="5" t="s">
        <v>26</v>
      </c>
    </row>
    <row r="365" spans="1:5" x14ac:dyDescent="0.25">
      <c r="A365" s="5" t="s">
        <v>85</v>
      </c>
    </row>
    <row r="366" spans="1:5" x14ac:dyDescent="0.25">
      <c r="A366" s="5" t="s">
        <v>114</v>
      </c>
    </row>
    <row r="367" spans="1:5" x14ac:dyDescent="0.25">
      <c r="A367" s="5" t="s">
        <v>150</v>
      </c>
    </row>
    <row r="368" spans="1:5" x14ac:dyDescent="0.25">
      <c r="A368" s="5" t="s">
        <v>30</v>
      </c>
      <c r="B368" s="50"/>
      <c r="C368" s="50"/>
      <c r="D368" s="50"/>
      <c r="E368" s="50"/>
    </row>
    <row r="369" spans="1:5" ht="15" customHeight="1" x14ac:dyDescent="0.25">
      <c r="A369" s="91" t="s">
        <v>31</v>
      </c>
      <c r="B369" s="92"/>
      <c r="C369" s="92"/>
      <c r="D369" s="92"/>
      <c r="E369" s="93"/>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24">
        <v>43910</v>
      </c>
      <c r="C372" s="24">
        <v>45412</v>
      </c>
      <c r="D372" s="25">
        <v>0.16219393035686747</v>
      </c>
      <c r="E372" s="32">
        <v>4</v>
      </c>
    </row>
    <row r="373" spans="1:5" x14ac:dyDescent="0.25">
      <c r="A373" s="31" t="s">
        <v>37</v>
      </c>
      <c r="B373" s="24">
        <v>43910</v>
      </c>
      <c r="C373" s="24">
        <v>45379</v>
      </c>
      <c r="D373" s="25">
        <v>0.16279683009740295</v>
      </c>
      <c r="E373" s="32">
        <v>4</v>
      </c>
    </row>
    <row r="374" spans="1:5" x14ac:dyDescent="0.25">
      <c r="A374" s="39" t="s">
        <v>38</v>
      </c>
      <c r="B374" s="24">
        <v>43910</v>
      </c>
      <c r="C374" s="24">
        <v>45351</v>
      </c>
      <c r="D374" s="25">
        <v>0.16369846057064918</v>
      </c>
      <c r="E374" s="32">
        <v>4</v>
      </c>
    </row>
    <row r="375" spans="1:5" x14ac:dyDescent="0.25">
      <c r="A375" s="39" t="s">
        <v>39</v>
      </c>
      <c r="B375" s="24">
        <v>43910</v>
      </c>
      <c r="C375" s="24">
        <v>45322</v>
      </c>
      <c r="D375" s="25">
        <v>0.16446521288441343</v>
      </c>
      <c r="E375" s="32">
        <v>4</v>
      </c>
    </row>
    <row r="376" spans="1:5" x14ac:dyDescent="0.25">
      <c r="A376" s="39" t="s">
        <v>40</v>
      </c>
      <c r="B376" s="24">
        <v>43910</v>
      </c>
      <c r="C376" s="24">
        <v>45289</v>
      </c>
      <c r="D376" s="25">
        <v>0.16552131843319345</v>
      </c>
      <c r="E376" s="32">
        <v>4</v>
      </c>
    </row>
    <row r="378" spans="1:5" x14ac:dyDescent="0.25">
      <c r="A378" s="102" t="s">
        <v>162</v>
      </c>
      <c r="B378" s="103"/>
      <c r="C378" s="103"/>
      <c r="D378" s="103"/>
      <c r="E378" s="103"/>
    </row>
    <row r="379" spans="1:5" x14ac:dyDescent="0.25">
      <c r="A379" s="1" t="s">
        <v>2</v>
      </c>
      <c r="B379" s="2"/>
      <c r="C379" s="107" t="s">
        <v>3</v>
      </c>
      <c r="D379" s="107" t="s">
        <v>4</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8</v>
      </c>
      <c r="C382" s="10"/>
      <c r="D382" s="11"/>
      <c r="E382" s="11"/>
    </row>
    <row r="383" spans="1:5" x14ac:dyDescent="0.25">
      <c r="A383" s="12"/>
      <c r="B383" s="13" t="s">
        <v>9</v>
      </c>
      <c r="C383" s="14"/>
      <c r="D383" s="15"/>
      <c r="E383" s="15"/>
    </row>
    <row r="384" spans="1:5" x14ac:dyDescent="0.25">
      <c r="A384" s="8" t="s">
        <v>10</v>
      </c>
      <c r="B384" s="16" t="s">
        <v>11</v>
      </c>
      <c r="C384" s="26" t="s">
        <v>552</v>
      </c>
      <c r="D384" s="27" t="s">
        <v>142</v>
      </c>
      <c r="E384" s="26" t="s">
        <v>14</v>
      </c>
    </row>
    <row r="385" spans="1:5" x14ac:dyDescent="0.25">
      <c r="A385" s="19"/>
      <c r="B385" s="20" t="s">
        <v>15</v>
      </c>
      <c r="C385" s="21">
        <v>-0.62716797961012316</v>
      </c>
      <c r="D385" s="21">
        <v>-0.24170778870538467</v>
      </c>
      <c r="E385" s="22"/>
    </row>
    <row r="386" spans="1:5" x14ac:dyDescent="0.25">
      <c r="A386" s="8" t="s">
        <v>16</v>
      </c>
      <c r="B386" s="16" t="s">
        <v>11</v>
      </c>
      <c r="C386" s="26" t="s">
        <v>154</v>
      </c>
      <c r="D386" s="26" t="s">
        <v>155</v>
      </c>
      <c r="E386" s="26" t="s">
        <v>14</v>
      </c>
    </row>
    <row r="387" spans="1:5" x14ac:dyDescent="0.25">
      <c r="A387" s="19"/>
      <c r="B387" s="20" t="s">
        <v>15</v>
      </c>
      <c r="C387" s="21">
        <v>-0.16338537083643567</v>
      </c>
      <c r="D387" s="21">
        <v>-5.4926864259024044E-2</v>
      </c>
      <c r="E387" s="22"/>
    </row>
    <row r="388" spans="1:5" x14ac:dyDescent="0.25">
      <c r="A388" s="8" t="s">
        <v>19</v>
      </c>
      <c r="B388" s="16" t="s">
        <v>11</v>
      </c>
      <c r="C388" s="26" t="s">
        <v>507</v>
      </c>
      <c r="D388" s="26" t="s">
        <v>157</v>
      </c>
      <c r="E388" s="26" t="s">
        <v>14</v>
      </c>
    </row>
    <row r="389" spans="1:5" x14ac:dyDescent="0.25">
      <c r="A389" s="19"/>
      <c r="B389" s="20" t="s">
        <v>15</v>
      </c>
      <c r="C389" s="21">
        <v>-3.1537224359465266E-2</v>
      </c>
      <c r="D389" s="21">
        <v>9.3495632152515995E-3</v>
      </c>
      <c r="E389" s="22"/>
    </row>
    <row r="390" spans="1:5" x14ac:dyDescent="0.25">
      <c r="A390" s="8" t="s">
        <v>22</v>
      </c>
      <c r="B390" s="16" t="s">
        <v>11</v>
      </c>
      <c r="C390" s="26" t="s">
        <v>158</v>
      </c>
      <c r="D390" s="26" t="s">
        <v>362</v>
      </c>
      <c r="E390" s="26" t="s">
        <v>14</v>
      </c>
    </row>
    <row r="391" spans="1:5" x14ac:dyDescent="0.25">
      <c r="A391" s="19"/>
      <c r="B391" s="20" t="s">
        <v>15</v>
      </c>
      <c r="C391" s="21">
        <v>0.22688072543591775</v>
      </c>
      <c r="D391" s="21">
        <v>4.9716160016590738E-2</v>
      </c>
      <c r="E391" s="22"/>
    </row>
    <row r="392" spans="1:5" ht="36" customHeight="1" x14ac:dyDescent="0.25">
      <c r="A392" s="90" t="s">
        <v>25</v>
      </c>
      <c r="B392" s="90"/>
      <c r="C392" s="90"/>
      <c r="D392" s="90"/>
      <c r="E392" s="90"/>
    </row>
    <row r="393" spans="1:5" x14ac:dyDescent="0.25">
      <c r="A393" s="5" t="s">
        <v>26</v>
      </c>
    </row>
    <row r="394" spans="1:5" x14ac:dyDescent="0.25">
      <c r="A394" s="5" t="s">
        <v>49</v>
      </c>
    </row>
    <row r="395" spans="1:5" x14ac:dyDescent="0.25">
      <c r="A395" s="5" t="s">
        <v>178</v>
      </c>
    </row>
    <row r="396" spans="1:5" x14ac:dyDescent="0.25">
      <c r="A396" s="5" t="s">
        <v>333</v>
      </c>
    </row>
    <row r="397" spans="1:5" x14ac:dyDescent="0.25">
      <c r="A397" s="5" t="s">
        <v>30</v>
      </c>
      <c r="B397" s="50"/>
      <c r="C397" s="50"/>
      <c r="D397" s="50"/>
      <c r="E397" s="50"/>
    </row>
    <row r="398" spans="1:5" ht="15" customHeight="1" x14ac:dyDescent="0.25">
      <c r="A398" s="91" t="s">
        <v>31</v>
      </c>
      <c r="B398" s="92"/>
      <c r="C398" s="92"/>
      <c r="D398" s="92"/>
      <c r="E398" s="93"/>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24">
        <v>43581</v>
      </c>
      <c r="C401" s="24">
        <v>45408</v>
      </c>
      <c r="D401" s="25">
        <v>8.2206582137682949E-2</v>
      </c>
      <c r="E401" s="32">
        <v>3</v>
      </c>
    </row>
    <row r="402" spans="1:5" x14ac:dyDescent="0.25">
      <c r="A402" s="31" t="s">
        <v>37</v>
      </c>
      <c r="B402" s="24">
        <v>43546</v>
      </c>
      <c r="C402" s="24">
        <v>45373</v>
      </c>
      <c r="D402" s="25">
        <v>8.2254045672447068E-2</v>
      </c>
      <c r="E402" s="32">
        <v>3</v>
      </c>
    </row>
    <row r="403" spans="1:5" x14ac:dyDescent="0.25">
      <c r="A403" s="39" t="s">
        <v>38</v>
      </c>
      <c r="B403" s="24">
        <v>43518</v>
      </c>
      <c r="C403" s="24">
        <v>45345</v>
      </c>
      <c r="D403" s="25">
        <v>8.2361069357198197E-2</v>
      </c>
      <c r="E403" s="32">
        <v>3</v>
      </c>
    </row>
    <row r="404" spans="1:5" x14ac:dyDescent="0.25">
      <c r="A404" s="39" t="s">
        <v>39</v>
      </c>
      <c r="B404" s="24">
        <v>43490</v>
      </c>
      <c r="C404" s="24">
        <v>45317</v>
      </c>
      <c r="D404" s="25">
        <v>8.2375455496842831E-2</v>
      </c>
      <c r="E404" s="32">
        <v>3</v>
      </c>
    </row>
    <row r="405" spans="1:5" x14ac:dyDescent="0.25">
      <c r="A405" s="39" t="s">
        <v>40</v>
      </c>
      <c r="B405" s="24">
        <v>43462</v>
      </c>
      <c r="C405" s="24">
        <v>45289</v>
      </c>
      <c r="D405" s="25">
        <v>8.2256543124467549E-2</v>
      </c>
      <c r="E405" s="32">
        <v>3</v>
      </c>
    </row>
    <row r="407" spans="1:5" x14ac:dyDescent="0.25">
      <c r="A407" s="102" t="s">
        <v>171</v>
      </c>
      <c r="B407" s="103"/>
      <c r="C407" s="103"/>
      <c r="D407" s="103"/>
      <c r="E407" s="103"/>
    </row>
    <row r="408" spans="1:5" x14ac:dyDescent="0.25">
      <c r="A408" s="1" t="s">
        <v>2</v>
      </c>
      <c r="B408" s="2"/>
      <c r="C408" s="107" t="s">
        <v>3</v>
      </c>
      <c r="D408" s="107" t="s">
        <v>4</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8</v>
      </c>
      <c r="C411" s="10"/>
      <c r="D411" s="11"/>
      <c r="E411" s="11"/>
    </row>
    <row r="412" spans="1:5" x14ac:dyDescent="0.25">
      <c r="A412" s="12"/>
      <c r="B412" s="13" t="s">
        <v>9</v>
      </c>
      <c r="C412" s="14"/>
      <c r="D412" s="15"/>
      <c r="E412" s="15"/>
    </row>
    <row r="413" spans="1:5" x14ac:dyDescent="0.25">
      <c r="A413" s="8" t="s">
        <v>10</v>
      </c>
      <c r="B413" s="16" t="s">
        <v>11</v>
      </c>
      <c r="C413" s="26" t="s">
        <v>666</v>
      </c>
      <c r="D413" s="27" t="s">
        <v>584</v>
      </c>
      <c r="E413" s="26" t="s">
        <v>14</v>
      </c>
    </row>
    <row r="414" spans="1:5" x14ac:dyDescent="0.25">
      <c r="A414" s="19"/>
      <c r="B414" s="20" t="s">
        <v>15</v>
      </c>
      <c r="C414" s="21">
        <v>-0.76474384580408805</v>
      </c>
      <c r="D414" s="21">
        <v>-0.35447418064660319</v>
      </c>
      <c r="E414" s="22"/>
    </row>
    <row r="415" spans="1:5" x14ac:dyDescent="0.25">
      <c r="A415" s="8" t="s">
        <v>16</v>
      </c>
      <c r="B415" s="16" t="s">
        <v>11</v>
      </c>
      <c r="C415" s="26" t="s">
        <v>165</v>
      </c>
      <c r="D415" s="26" t="s">
        <v>166</v>
      </c>
      <c r="E415" s="26" t="s">
        <v>14</v>
      </c>
    </row>
    <row r="416" spans="1:5" x14ac:dyDescent="0.25">
      <c r="A416" s="19"/>
      <c r="B416" s="20" t="s">
        <v>15</v>
      </c>
      <c r="C416" s="21">
        <v>-0.25788074385122972</v>
      </c>
      <c r="D416" s="21">
        <v>-0.1037057625357376</v>
      </c>
      <c r="E416" s="22"/>
    </row>
    <row r="417" spans="1:5" x14ac:dyDescent="0.25">
      <c r="A417" s="8" t="s">
        <v>19</v>
      </c>
      <c r="B417" s="16" t="s">
        <v>11</v>
      </c>
      <c r="C417" s="26" t="s">
        <v>352</v>
      </c>
      <c r="D417" s="26" t="s">
        <v>682</v>
      </c>
      <c r="E417" s="26" t="s">
        <v>14</v>
      </c>
    </row>
    <row r="418" spans="1:5" x14ac:dyDescent="0.25">
      <c r="A418" s="19"/>
      <c r="B418" s="20" t="s">
        <v>15</v>
      </c>
      <c r="C418" s="21">
        <v>2.8613896613776113E-3</v>
      </c>
      <c r="D418" s="21">
        <v>2.9215624760594361E-2</v>
      </c>
      <c r="E418" s="22"/>
    </row>
    <row r="419" spans="1:5" x14ac:dyDescent="0.25">
      <c r="A419" s="8" t="s">
        <v>22</v>
      </c>
      <c r="B419" s="16" t="s">
        <v>11</v>
      </c>
      <c r="C419" s="26" t="s">
        <v>169</v>
      </c>
      <c r="D419" s="26" t="s">
        <v>365</v>
      </c>
      <c r="E419" s="26" t="s">
        <v>14</v>
      </c>
    </row>
    <row r="420" spans="1:5" x14ac:dyDescent="0.25">
      <c r="A420" s="19"/>
      <c r="B420" s="20" t="s">
        <v>15</v>
      </c>
      <c r="C420" s="21">
        <v>0.46172516556291399</v>
      </c>
      <c r="D420" s="21">
        <v>0.14466023392912475</v>
      </c>
      <c r="E420" s="22"/>
    </row>
    <row r="421" spans="1:5" ht="35.25" customHeight="1" x14ac:dyDescent="0.25">
      <c r="A421" s="90" t="s">
        <v>25</v>
      </c>
      <c r="B421" s="90"/>
      <c r="C421" s="90"/>
      <c r="D421" s="90"/>
      <c r="E421" s="90"/>
    </row>
    <row r="422" spans="1:5" x14ac:dyDescent="0.25">
      <c r="A422" s="5" t="s">
        <v>26</v>
      </c>
    </row>
    <row r="423" spans="1:5" x14ac:dyDescent="0.25">
      <c r="A423" s="5" t="s">
        <v>49</v>
      </c>
    </row>
    <row r="424" spans="1:5" x14ac:dyDescent="0.25">
      <c r="A424" s="5" t="s">
        <v>233</v>
      </c>
    </row>
    <row r="425" spans="1:5" x14ac:dyDescent="0.25">
      <c r="A425" s="5" t="s">
        <v>333</v>
      </c>
    </row>
    <row r="426" spans="1:5" x14ac:dyDescent="0.25">
      <c r="A426" s="5" t="s">
        <v>51</v>
      </c>
      <c r="B426" s="50"/>
      <c r="C426" s="50"/>
      <c r="D426" s="50"/>
      <c r="E426" s="50"/>
    </row>
    <row r="427" spans="1:5" ht="15" customHeight="1" x14ac:dyDescent="0.25">
      <c r="A427" s="91" t="s">
        <v>31</v>
      </c>
      <c r="B427" s="92"/>
      <c r="C427" s="92"/>
      <c r="D427" s="92"/>
      <c r="E427" s="93"/>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24">
        <v>43585</v>
      </c>
      <c r="C430" s="24">
        <v>45412</v>
      </c>
      <c r="D430" s="25">
        <v>0.14848399816675603</v>
      </c>
      <c r="E430" s="32">
        <v>4</v>
      </c>
    </row>
    <row r="431" spans="1:5" x14ac:dyDescent="0.25">
      <c r="A431" s="31" t="s">
        <v>37</v>
      </c>
      <c r="B431" s="24">
        <v>43550</v>
      </c>
      <c r="C431" s="24">
        <v>45377</v>
      </c>
      <c r="D431" s="25">
        <v>0.14891192204571951</v>
      </c>
      <c r="E431" s="32">
        <v>4</v>
      </c>
    </row>
    <row r="432" spans="1:5" x14ac:dyDescent="0.25">
      <c r="A432" s="39" t="s">
        <v>38</v>
      </c>
      <c r="B432" s="24">
        <v>43522</v>
      </c>
      <c r="C432" s="24">
        <v>45349</v>
      </c>
      <c r="D432" s="25">
        <v>0.14924034009704992</v>
      </c>
      <c r="E432" s="32">
        <v>4</v>
      </c>
    </row>
    <row r="433" spans="1:5" x14ac:dyDescent="0.25">
      <c r="A433" s="39" t="s">
        <v>39</v>
      </c>
      <c r="B433" s="24">
        <v>43494</v>
      </c>
      <c r="C433" s="24">
        <v>45321</v>
      </c>
      <c r="D433" s="25">
        <v>0.14986345084712191</v>
      </c>
      <c r="E433" s="32">
        <v>4</v>
      </c>
    </row>
    <row r="434" spans="1:5" x14ac:dyDescent="0.25">
      <c r="A434" s="39" t="s">
        <v>40</v>
      </c>
      <c r="B434" s="24">
        <v>43461</v>
      </c>
      <c r="C434" s="24">
        <v>45287</v>
      </c>
      <c r="D434" s="25">
        <v>0.15028085676406622</v>
      </c>
      <c r="E434" s="32">
        <v>4</v>
      </c>
    </row>
    <row r="436" spans="1:5" x14ac:dyDescent="0.25">
      <c r="A436" s="102" t="s">
        <v>180</v>
      </c>
      <c r="B436" s="103"/>
      <c r="C436" s="103"/>
      <c r="D436" s="103"/>
      <c r="E436" s="103"/>
    </row>
    <row r="437" spans="1:5" x14ac:dyDescent="0.25">
      <c r="A437" s="1" t="s">
        <v>2</v>
      </c>
      <c r="B437" s="2"/>
      <c r="C437" s="107" t="s">
        <v>3</v>
      </c>
      <c r="D437" s="107" t="s">
        <v>4</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8" t="s">
        <v>7</v>
      </c>
      <c r="B440" s="9" t="s">
        <v>8</v>
      </c>
      <c r="C440" s="10"/>
      <c r="D440" s="11"/>
      <c r="E440" s="11"/>
    </row>
    <row r="441" spans="1:5" x14ac:dyDescent="0.25">
      <c r="A441" s="12"/>
      <c r="B441" s="13" t="s">
        <v>9</v>
      </c>
      <c r="C441" s="14"/>
      <c r="D441" s="15"/>
      <c r="E441" s="15"/>
    </row>
    <row r="442" spans="1:5" x14ac:dyDescent="0.25">
      <c r="A442" s="8" t="s">
        <v>10</v>
      </c>
      <c r="B442" s="16" t="s">
        <v>11</v>
      </c>
      <c r="C442" s="26" t="s">
        <v>645</v>
      </c>
      <c r="D442" s="27" t="s">
        <v>418</v>
      </c>
      <c r="E442" s="26" t="s">
        <v>14</v>
      </c>
    </row>
    <row r="443" spans="1:5" x14ac:dyDescent="0.25">
      <c r="A443" s="19"/>
      <c r="B443" s="20" t="s">
        <v>15</v>
      </c>
      <c r="C443" s="21">
        <v>-0.74723134582578132</v>
      </c>
      <c r="D443" s="21">
        <v>-0.33781985254162528</v>
      </c>
      <c r="E443" s="22"/>
    </row>
    <row r="444" spans="1:5" x14ac:dyDescent="0.25">
      <c r="A444" s="8" t="s">
        <v>16</v>
      </c>
      <c r="B444" s="16" t="s">
        <v>11</v>
      </c>
      <c r="C444" s="26" t="s">
        <v>80</v>
      </c>
      <c r="D444" s="26" t="s">
        <v>67</v>
      </c>
      <c r="E444" s="26" t="s">
        <v>14</v>
      </c>
    </row>
    <row r="445" spans="1:5" x14ac:dyDescent="0.25">
      <c r="A445" s="19"/>
      <c r="B445" s="20" t="s">
        <v>15</v>
      </c>
      <c r="C445" s="21">
        <v>-0.245335006663705</v>
      </c>
      <c r="D445" s="21">
        <v>-9.3654023087861415E-2</v>
      </c>
      <c r="E445" s="22"/>
    </row>
    <row r="446" spans="1:5" x14ac:dyDescent="0.25">
      <c r="A446" s="8" t="s">
        <v>19</v>
      </c>
      <c r="B446" s="16" t="s">
        <v>11</v>
      </c>
      <c r="C446" s="26" t="s">
        <v>243</v>
      </c>
      <c r="D446" s="26" t="s">
        <v>316</v>
      </c>
      <c r="E446" s="26" t="s">
        <v>14</v>
      </c>
    </row>
    <row r="447" spans="1:5" x14ac:dyDescent="0.25">
      <c r="A447" s="19"/>
      <c r="B447" s="20" t="s">
        <v>15</v>
      </c>
      <c r="C447" s="21">
        <v>8.6126128449832695E-3</v>
      </c>
      <c r="D447" s="21">
        <v>3.3565638042215129E-2</v>
      </c>
      <c r="E447" s="22"/>
    </row>
    <row r="448" spans="1:5" x14ac:dyDescent="0.25">
      <c r="A448" s="8" t="s">
        <v>22</v>
      </c>
      <c r="B448" s="16" t="s">
        <v>11</v>
      </c>
      <c r="C448" s="26" t="s">
        <v>176</v>
      </c>
      <c r="D448" s="26" t="s">
        <v>111</v>
      </c>
      <c r="E448" s="26" t="s">
        <v>14</v>
      </c>
    </row>
    <row r="449" spans="1:5" x14ac:dyDescent="0.25">
      <c r="A449" s="19"/>
      <c r="B449" s="20" t="s">
        <v>15</v>
      </c>
      <c r="C449" s="21">
        <v>0.44704777872965362</v>
      </c>
      <c r="D449" s="21">
        <v>0.14538954911026725</v>
      </c>
      <c r="E449" s="22"/>
    </row>
    <row r="450" spans="1:5" ht="37.5" customHeight="1" x14ac:dyDescent="0.25">
      <c r="A450" s="90" t="s">
        <v>25</v>
      </c>
      <c r="B450" s="90"/>
      <c r="C450" s="90"/>
      <c r="D450" s="90"/>
      <c r="E450" s="90"/>
    </row>
    <row r="451" spans="1:5" x14ac:dyDescent="0.25">
      <c r="A451" s="5" t="s">
        <v>26</v>
      </c>
    </row>
    <row r="452" spans="1:5" x14ac:dyDescent="0.25">
      <c r="A452" s="5" t="s">
        <v>49</v>
      </c>
    </row>
    <row r="453" spans="1:5" x14ac:dyDescent="0.25">
      <c r="A453" s="5" t="s">
        <v>683</v>
      </c>
    </row>
    <row r="454" spans="1:5" x14ac:dyDescent="0.25">
      <c r="A454" s="5" t="s">
        <v>333</v>
      </c>
    </row>
    <row r="455" spans="1:5" x14ac:dyDescent="0.25">
      <c r="A455" s="5" t="s">
        <v>51</v>
      </c>
      <c r="B455" s="50"/>
      <c r="C455" s="50"/>
      <c r="D455" s="50"/>
      <c r="E455" s="50"/>
    </row>
    <row r="456" spans="1:5" ht="15" customHeight="1" x14ac:dyDescent="0.25">
      <c r="A456" s="91" t="s">
        <v>31</v>
      </c>
      <c r="B456" s="92"/>
      <c r="C456" s="92"/>
      <c r="D456" s="92"/>
      <c r="E456" s="93"/>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24">
        <v>43585</v>
      </c>
      <c r="C459" s="24">
        <v>45412</v>
      </c>
      <c r="D459" s="25">
        <v>0.14141073076918034</v>
      </c>
      <c r="E459" s="32">
        <v>4</v>
      </c>
    </row>
    <row r="460" spans="1:5" x14ac:dyDescent="0.25">
      <c r="A460" s="31" t="s">
        <v>37</v>
      </c>
      <c r="B460" s="24">
        <v>43550</v>
      </c>
      <c r="C460" s="24">
        <v>45377</v>
      </c>
      <c r="D460" s="25">
        <v>0.14178454972221866</v>
      </c>
      <c r="E460" s="32">
        <v>4</v>
      </c>
    </row>
    <row r="461" spans="1:5" x14ac:dyDescent="0.25">
      <c r="A461" s="39" t="s">
        <v>38</v>
      </c>
      <c r="B461" s="24">
        <v>43522</v>
      </c>
      <c r="C461" s="24">
        <v>45349</v>
      </c>
      <c r="D461" s="25">
        <v>0.14212957759739112</v>
      </c>
      <c r="E461" s="32">
        <v>4</v>
      </c>
    </row>
    <row r="462" spans="1:5" x14ac:dyDescent="0.25">
      <c r="A462" s="39" t="s">
        <v>39</v>
      </c>
      <c r="B462" s="24">
        <v>43494</v>
      </c>
      <c r="C462" s="24">
        <v>45321</v>
      </c>
      <c r="D462" s="25">
        <v>0.1427070289817948</v>
      </c>
      <c r="E462" s="32">
        <v>4</v>
      </c>
    </row>
    <row r="463" spans="1:5" x14ac:dyDescent="0.25">
      <c r="A463" s="39" t="s">
        <v>40</v>
      </c>
      <c r="B463" s="24">
        <v>43461</v>
      </c>
      <c r="C463" s="24">
        <v>45287</v>
      </c>
      <c r="D463" s="25">
        <v>0.14310769672173129</v>
      </c>
      <c r="E463" s="32">
        <v>4</v>
      </c>
    </row>
    <row r="465" spans="1:5" x14ac:dyDescent="0.25">
      <c r="A465" s="102" t="s">
        <v>189</v>
      </c>
      <c r="B465" s="103"/>
      <c r="C465" s="103"/>
      <c r="D465" s="103"/>
      <c r="E465" s="103"/>
    </row>
    <row r="466" spans="1:5" x14ac:dyDescent="0.25">
      <c r="A466" s="1" t="s">
        <v>128</v>
      </c>
      <c r="B466" s="2"/>
      <c r="C466" s="107" t="s">
        <v>3</v>
      </c>
      <c r="D466" s="107" t="s">
        <v>129</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130</v>
      </c>
      <c r="C469" s="10"/>
      <c r="D469" s="11"/>
      <c r="E469" s="11"/>
    </row>
    <row r="470" spans="1:5" x14ac:dyDescent="0.25">
      <c r="A470" s="12"/>
      <c r="B470" s="13" t="s">
        <v>9</v>
      </c>
      <c r="C470" s="14"/>
      <c r="D470" s="15"/>
      <c r="E470" s="15"/>
    </row>
    <row r="471" spans="1:5" x14ac:dyDescent="0.25">
      <c r="A471" s="8" t="s">
        <v>10</v>
      </c>
      <c r="B471" s="16" t="s">
        <v>11</v>
      </c>
      <c r="C471" s="26" t="s">
        <v>684</v>
      </c>
      <c r="D471" s="27" t="s">
        <v>615</v>
      </c>
      <c r="E471" s="26" t="s">
        <v>14</v>
      </c>
    </row>
    <row r="472" spans="1:5" x14ac:dyDescent="0.25">
      <c r="A472" s="19"/>
      <c r="B472" s="20" t="s">
        <v>15</v>
      </c>
      <c r="C472" s="21">
        <v>-0.51263933075740353</v>
      </c>
      <c r="D472" s="21">
        <v>-0.24230386975650198</v>
      </c>
      <c r="E472" s="22"/>
    </row>
    <row r="473" spans="1:5" x14ac:dyDescent="0.25">
      <c r="A473" s="8" t="s">
        <v>16</v>
      </c>
      <c r="B473" s="16" t="s">
        <v>11</v>
      </c>
      <c r="C473" s="26" t="s">
        <v>145</v>
      </c>
      <c r="D473" s="26" t="s">
        <v>183</v>
      </c>
      <c r="E473" s="26" t="s">
        <v>14</v>
      </c>
    </row>
    <row r="474" spans="1:5" x14ac:dyDescent="0.25">
      <c r="A474" s="19"/>
      <c r="B474" s="20" t="s">
        <v>15</v>
      </c>
      <c r="C474" s="21">
        <v>-0.18910846568725681</v>
      </c>
      <c r="D474" s="21">
        <v>-0.12340681636825479</v>
      </c>
      <c r="E474" s="22"/>
    </row>
    <row r="475" spans="1:5" x14ac:dyDescent="0.25">
      <c r="A475" s="8" t="s">
        <v>19</v>
      </c>
      <c r="B475" s="16" t="s">
        <v>11</v>
      </c>
      <c r="C475" s="26" t="s">
        <v>467</v>
      </c>
      <c r="D475" s="26" t="s">
        <v>280</v>
      </c>
      <c r="E475" s="26" t="s">
        <v>14</v>
      </c>
    </row>
    <row r="476" spans="1:5" x14ac:dyDescent="0.25">
      <c r="A476" s="19"/>
      <c r="B476" s="20" t="s">
        <v>15</v>
      </c>
      <c r="C476" s="21">
        <v>-6.9963279913071941E-2</v>
      </c>
      <c r="D476" s="21">
        <v>-2.0762854060519365E-2</v>
      </c>
      <c r="E476" s="22"/>
    </row>
    <row r="477" spans="1:5" x14ac:dyDescent="0.25">
      <c r="A477" s="8" t="s">
        <v>22</v>
      </c>
      <c r="B477" s="16" t="s">
        <v>11</v>
      </c>
      <c r="C477" s="26" t="s">
        <v>186</v>
      </c>
      <c r="D477" s="26" t="s">
        <v>187</v>
      </c>
      <c r="E477" s="26" t="s">
        <v>14</v>
      </c>
    </row>
    <row r="478" spans="1:5" x14ac:dyDescent="0.25">
      <c r="A478" s="19"/>
      <c r="B478" s="20" t="s">
        <v>15</v>
      </c>
      <c r="C478" s="21">
        <v>0.13534558449906609</v>
      </c>
      <c r="D478" s="21">
        <v>7.8925779700995236E-2</v>
      </c>
      <c r="E478" s="22"/>
    </row>
    <row r="479" spans="1:5" ht="36" customHeight="1" x14ac:dyDescent="0.25">
      <c r="A479" s="90" t="s">
        <v>25</v>
      </c>
      <c r="B479" s="90"/>
      <c r="C479" s="90"/>
      <c r="D479" s="90"/>
      <c r="E479" s="90"/>
    </row>
    <row r="480" spans="1:5" x14ac:dyDescent="0.25">
      <c r="A480" s="5" t="s">
        <v>26</v>
      </c>
    </row>
    <row r="481" spans="1:5" x14ac:dyDescent="0.25">
      <c r="A481" s="5" t="s">
        <v>138</v>
      </c>
    </row>
    <row r="482" spans="1:5" x14ac:dyDescent="0.25">
      <c r="A482" s="5" t="s">
        <v>631</v>
      </c>
    </row>
    <row r="483" spans="1:5" x14ac:dyDescent="0.25">
      <c r="A483" s="5" t="s">
        <v>140</v>
      </c>
    </row>
    <row r="484" spans="1:5" x14ac:dyDescent="0.25">
      <c r="A484" s="5" t="s">
        <v>51</v>
      </c>
      <c r="B484" s="50"/>
      <c r="C484" s="50"/>
      <c r="D484" s="50"/>
      <c r="E484" s="50"/>
    </row>
    <row r="485" spans="1:5" ht="15" customHeight="1" x14ac:dyDescent="0.25">
      <c r="A485" s="91" t="s">
        <v>31</v>
      </c>
      <c r="B485" s="92"/>
      <c r="C485" s="92"/>
      <c r="D485" s="92"/>
      <c r="E485" s="93"/>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24">
        <v>43578</v>
      </c>
      <c r="C488" s="24">
        <v>45412</v>
      </c>
      <c r="D488" s="25">
        <v>7.9103417221114913E-2</v>
      </c>
      <c r="E488" s="32">
        <v>3</v>
      </c>
    </row>
    <row r="489" spans="1:5" x14ac:dyDescent="0.25">
      <c r="A489" s="31" t="s">
        <v>37</v>
      </c>
      <c r="B489" s="24">
        <v>43536</v>
      </c>
      <c r="C489" s="24">
        <v>45370</v>
      </c>
      <c r="D489" s="25">
        <v>7.9433535318024023E-2</v>
      </c>
      <c r="E489" s="32">
        <v>3</v>
      </c>
    </row>
    <row r="490" spans="1:5" x14ac:dyDescent="0.25">
      <c r="A490" s="39" t="s">
        <v>38</v>
      </c>
      <c r="B490" s="24">
        <v>43522</v>
      </c>
      <c r="C490" s="24">
        <v>45342</v>
      </c>
      <c r="D490" s="25">
        <v>7.9663125391700118E-2</v>
      </c>
      <c r="E490" s="32">
        <v>3</v>
      </c>
    </row>
    <row r="491" spans="1:5" x14ac:dyDescent="0.25">
      <c r="A491" s="39" t="s">
        <v>39</v>
      </c>
      <c r="B491" s="24">
        <v>43494</v>
      </c>
      <c r="C491" s="24">
        <v>45314</v>
      </c>
      <c r="D491" s="25">
        <v>7.9808552371320882E-2</v>
      </c>
      <c r="E491" s="32">
        <v>3</v>
      </c>
    </row>
    <row r="492" spans="1:5" x14ac:dyDescent="0.25">
      <c r="A492" s="39" t="s">
        <v>40</v>
      </c>
      <c r="B492" s="24">
        <v>43467</v>
      </c>
      <c r="C492" s="24">
        <v>45287</v>
      </c>
      <c r="D492" s="25">
        <v>8.0025806902911029E-2</v>
      </c>
      <c r="E492" s="32">
        <v>3</v>
      </c>
    </row>
    <row r="494" spans="1:5" x14ac:dyDescent="0.25">
      <c r="A494" s="102" t="s">
        <v>200</v>
      </c>
      <c r="B494" s="103"/>
      <c r="C494" s="103"/>
      <c r="D494" s="103"/>
      <c r="E494" s="103"/>
    </row>
    <row r="495" spans="1:5" x14ac:dyDescent="0.25">
      <c r="A495" s="1" t="s">
        <v>74</v>
      </c>
      <c r="B495" s="2"/>
      <c r="C495" s="107" t="s">
        <v>3</v>
      </c>
      <c r="D495" s="107" t="s">
        <v>75</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76</v>
      </c>
      <c r="C498" s="10"/>
      <c r="D498" s="11"/>
      <c r="E498" s="11"/>
    </row>
    <row r="499" spans="1:5" x14ac:dyDescent="0.25">
      <c r="A499" s="12"/>
      <c r="B499" s="13" t="s">
        <v>9</v>
      </c>
      <c r="C499" s="14"/>
      <c r="D499" s="15"/>
      <c r="E499" s="15"/>
    </row>
    <row r="500" spans="1:5" x14ac:dyDescent="0.25">
      <c r="A500" s="8" t="s">
        <v>10</v>
      </c>
      <c r="B500" s="16" t="s">
        <v>11</v>
      </c>
      <c r="C500" s="26" t="s">
        <v>668</v>
      </c>
      <c r="D500" s="27" t="s">
        <v>617</v>
      </c>
      <c r="E500" s="26" t="s">
        <v>14</v>
      </c>
    </row>
    <row r="501" spans="1:5" x14ac:dyDescent="0.25">
      <c r="A501" s="19"/>
      <c r="B501" s="20" t="s">
        <v>15</v>
      </c>
      <c r="C501" s="21">
        <v>-0.67309777729661902</v>
      </c>
      <c r="D501" s="21">
        <v>-0.21623496646364104</v>
      </c>
      <c r="E501" s="22"/>
    </row>
    <row r="502" spans="1:5" x14ac:dyDescent="0.25">
      <c r="A502" s="8" t="s">
        <v>16</v>
      </c>
      <c r="B502" s="16" t="s">
        <v>11</v>
      </c>
      <c r="C502" s="26" t="s">
        <v>192</v>
      </c>
      <c r="D502" s="26" t="s">
        <v>193</v>
      </c>
      <c r="E502" s="26" t="s">
        <v>14</v>
      </c>
    </row>
    <row r="503" spans="1:5" x14ac:dyDescent="0.25">
      <c r="A503" s="19"/>
      <c r="B503" s="20" t="s">
        <v>15</v>
      </c>
      <c r="C503" s="21">
        <v>-0.2302506228329777</v>
      </c>
      <c r="D503" s="21">
        <v>-4.5361930729109767E-2</v>
      </c>
      <c r="E503" s="22"/>
    </row>
    <row r="504" spans="1:5" x14ac:dyDescent="0.25">
      <c r="A504" s="8" t="s">
        <v>19</v>
      </c>
      <c r="B504" s="16" t="s">
        <v>11</v>
      </c>
      <c r="C504" s="26" t="s">
        <v>470</v>
      </c>
      <c r="D504" s="26" t="s">
        <v>590</v>
      </c>
      <c r="E504" s="26" t="s">
        <v>14</v>
      </c>
    </row>
    <row r="505" spans="1:5" x14ac:dyDescent="0.25">
      <c r="A505" s="19"/>
      <c r="B505" s="20" t="s">
        <v>15</v>
      </c>
      <c r="C505" s="21">
        <v>-7.473868510790127E-2</v>
      </c>
      <c r="D505" s="21">
        <v>-9.0555371088013592E-3</v>
      </c>
      <c r="E505" s="22"/>
    </row>
    <row r="506" spans="1:5" x14ac:dyDescent="0.25">
      <c r="A506" s="8" t="s">
        <v>22</v>
      </c>
      <c r="B506" s="16" t="s">
        <v>11</v>
      </c>
      <c r="C506" s="26" t="s">
        <v>196</v>
      </c>
      <c r="D506" s="26" t="s">
        <v>241</v>
      </c>
      <c r="E506" s="26" t="s">
        <v>14</v>
      </c>
    </row>
    <row r="507" spans="1:5" x14ac:dyDescent="0.25">
      <c r="A507" s="19"/>
      <c r="B507" s="20" t="s">
        <v>15</v>
      </c>
      <c r="C507" s="21">
        <v>0.13851284703993083</v>
      </c>
      <c r="D507" s="21">
        <v>2.550628945097122E-2</v>
      </c>
      <c r="E507" s="22"/>
    </row>
    <row r="508" spans="1:5" ht="37.5" customHeight="1" x14ac:dyDescent="0.25">
      <c r="A508" s="90" t="s">
        <v>25</v>
      </c>
      <c r="B508" s="90"/>
      <c r="C508" s="90"/>
      <c r="D508" s="90"/>
      <c r="E508" s="90"/>
    </row>
    <row r="509" spans="1:5" x14ac:dyDescent="0.25">
      <c r="A509" s="5" t="s">
        <v>26</v>
      </c>
    </row>
    <row r="510" spans="1:5" x14ac:dyDescent="0.25">
      <c r="A510" s="5" t="s">
        <v>198</v>
      </c>
    </row>
    <row r="511" spans="1:5" x14ac:dyDescent="0.25">
      <c r="A511" s="5" t="s">
        <v>376</v>
      </c>
    </row>
    <row r="512" spans="1:5" x14ac:dyDescent="0.25">
      <c r="A512" s="5" t="s">
        <v>563</v>
      </c>
    </row>
    <row r="513" spans="1:5" x14ac:dyDescent="0.25">
      <c r="A513" s="5" t="s">
        <v>30</v>
      </c>
      <c r="B513" s="50"/>
      <c r="C513" s="50"/>
      <c r="D513" s="50"/>
      <c r="E513" s="50"/>
    </row>
    <row r="514" spans="1:5" ht="15" customHeight="1" x14ac:dyDescent="0.25">
      <c r="A514" s="91" t="s">
        <v>31</v>
      </c>
      <c r="B514" s="92"/>
      <c r="C514" s="92"/>
      <c r="D514" s="92"/>
      <c r="E514" s="93"/>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24">
        <v>43571</v>
      </c>
      <c r="C517" s="24">
        <v>45405</v>
      </c>
      <c r="D517" s="25">
        <v>0.10364108559196644</v>
      </c>
      <c r="E517" s="32">
        <v>3</v>
      </c>
    </row>
    <row r="518" spans="1:5" x14ac:dyDescent="0.25">
      <c r="A518" s="31" t="s">
        <v>37</v>
      </c>
      <c r="B518" s="24">
        <v>43543</v>
      </c>
      <c r="C518" s="24">
        <v>45377</v>
      </c>
      <c r="D518" s="25">
        <v>0.10397859322159336</v>
      </c>
      <c r="E518" s="32">
        <v>3</v>
      </c>
    </row>
    <row r="519" spans="1:5" x14ac:dyDescent="0.25">
      <c r="A519" s="39" t="s">
        <v>38</v>
      </c>
      <c r="B519" s="24">
        <v>43529</v>
      </c>
      <c r="C519" s="24">
        <v>45349</v>
      </c>
      <c r="D519" s="25">
        <v>0.10431295279438568</v>
      </c>
      <c r="E519" s="32">
        <v>3</v>
      </c>
    </row>
    <row r="520" spans="1:5" x14ac:dyDescent="0.25">
      <c r="A520" s="39" t="s">
        <v>39</v>
      </c>
      <c r="B520" s="24">
        <v>43501</v>
      </c>
      <c r="C520" s="24">
        <v>45321</v>
      </c>
      <c r="D520" s="25">
        <v>0.10446628631517504</v>
      </c>
      <c r="E520" s="32">
        <v>3</v>
      </c>
    </row>
    <row r="521" spans="1:5" x14ac:dyDescent="0.25">
      <c r="A521" s="39" t="s">
        <v>40</v>
      </c>
      <c r="B521" s="24">
        <v>43461</v>
      </c>
      <c r="C521" s="24">
        <v>45279</v>
      </c>
      <c r="D521" s="25">
        <v>0.10553234391898067</v>
      </c>
      <c r="E521" s="32">
        <v>3</v>
      </c>
    </row>
    <row r="523" spans="1:5" x14ac:dyDescent="0.25">
      <c r="A523" s="102" t="s">
        <v>210</v>
      </c>
      <c r="B523" s="103"/>
      <c r="C523" s="103"/>
      <c r="D523" s="103"/>
      <c r="E523" s="103"/>
    </row>
    <row r="524" spans="1:5" x14ac:dyDescent="0.25">
      <c r="A524" s="1" t="s">
        <v>128</v>
      </c>
      <c r="B524" s="2"/>
      <c r="C524" s="107" t="s">
        <v>3</v>
      </c>
      <c r="D524" s="107" t="s">
        <v>129</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130</v>
      </c>
      <c r="C527" s="10"/>
      <c r="D527" s="11"/>
      <c r="E527" s="11"/>
    </row>
    <row r="528" spans="1:5" x14ac:dyDescent="0.25">
      <c r="A528" s="12"/>
      <c r="B528" s="13" t="s">
        <v>9</v>
      </c>
      <c r="C528" s="14"/>
      <c r="D528" s="15"/>
      <c r="E528" s="15"/>
    </row>
    <row r="529" spans="1:5" x14ac:dyDescent="0.25">
      <c r="A529" s="8" t="s">
        <v>10</v>
      </c>
      <c r="B529" s="16" t="s">
        <v>11</v>
      </c>
      <c r="C529" s="26" t="s">
        <v>685</v>
      </c>
      <c r="D529" s="27" t="s">
        <v>669</v>
      </c>
      <c r="E529" s="26" t="s">
        <v>14</v>
      </c>
    </row>
    <row r="530" spans="1:5" x14ac:dyDescent="0.25">
      <c r="A530" s="19"/>
      <c r="B530" s="20" t="s">
        <v>15</v>
      </c>
      <c r="C530" s="21">
        <v>-0.69386593027552457</v>
      </c>
      <c r="D530" s="21">
        <v>-0.3342253379742397</v>
      </c>
      <c r="E530" s="22"/>
    </row>
    <row r="531" spans="1:5" x14ac:dyDescent="0.25">
      <c r="A531" s="8" t="s">
        <v>16</v>
      </c>
      <c r="B531" s="16" t="s">
        <v>11</v>
      </c>
      <c r="C531" s="26" t="s">
        <v>203</v>
      </c>
      <c r="D531" s="26" t="s">
        <v>204</v>
      </c>
      <c r="E531" s="26" t="s">
        <v>14</v>
      </c>
    </row>
    <row r="532" spans="1:5" x14ac:dyDescent="0.25">
      <c r="A532" s="19"/>
      <c r="B532" s="20" t="s">
        <v>15</v>
      </c>
      <c r="C532" s="21">
        <v>-0.20013817001491374</v>
      </c>
      <c r="D532" s="21">
        <v>-0.11919569528335516</v>
      </c>
      <c r="E532" s="22"/>
    </row>
    <row r="533" spans="1:5" x14ac:dyDescent="0.25">
      <c r="A533" s="8" t="s">
        <v>19</v>
      </c>
      <c r="B533" s="16" t="s">
        <v>11</v>
      </c>
      <c r="C533" s="26" t="s">
        <v>472</v>
      </c>
      <c r="D533" s="26" t="s">
        <v>620</v>
      </c>
      <c r="E533" s="26" t="s">
        <v>14</v>
      </c>
    </row>
    <row r="534" spans="1:5" x14ac:dyDescent="0.25">
      <c r="A534" s="19"/>
      <c r="B534" s="20" t="s">
        <v>15</v>
      </c>
      <c r="C534" s="21">
        <v>-3.0201571574991481E-2</v>
      </c>
      <c r="D534" s="21">
        <v>-2.4919622627378457E-3</v>
      </c>
      <c r="E534" s="22"/>
    </row>
    <row r="535" spans="1:5" x14ac:dyDescent="0.25">
      <c r="A535" s="8" t="s">
        <v>22</v>
      </c>
      <c r="B535" s="16" t="s">
        <v>11</v>
      </c>
      <c r="C535" s="26" t="s">
        <v>207</v>
      </c>
      <c r="D535" s="26" t="s">
        <v>208</v>
      </c>
      <c r="E535" s="26" t="s">
        <v>14</v>
      </c>
    </row>
    <row r="536" spans="1:5" x14ac:dyDescent="0.25">
      <c r="A536" s="19"/>
      <c r="B536" s="20" t="s">
        <v>15</v>
      </c>
      <c r="C536" s="21">
        <v>0.20995207085178436</v>
      </c>
      <c r="D536" s="21">
        <v>0.11067518871954518</v>
      </c>
      <c r="E536" s="22"/>
    </row>
    <row r="537" spans="1:5" ht="34.5" customHeight="1" x14ac:dyDescent="0.25">
      <c r="A537" s="90" t="s">
        <v>25</v>
      </c>
      <c r="B537" s="90"/>
      <c r="C537" s="90"/>
      <c r="D537" s="90"/>
      <c r="E537" s="90"/>
    </row>
    <row r="538" spans="1:5" x14ac:dyDescent="0.25">
      <c r="A538" s="5" t="s">
        <v>26</v>
      </c>
    </row>
    <row r="539" spans="1:5" x14ac:dyDescent="0.25">
      <c r="A539" s="5" t="s">
        <v>138</v>
      </c>
    </row>
    <row r="540" spans="1:5" x14ac:dyDescent="0.25">
      <c r="A540" s="5" t="s">
        <v>139</v>
      </c>
    </row>
    <row r="541" spans="1:5" x14ac:dyDescent="0.25">
      <c r="A541" s="5" t="s">
        <v>140</v>
      </c>
    </row>
    <row r="542" spans="1:5" x14ac:dyDescent="0.25">
      <c r="A542" s="5" t="s">
        <v>30</v>
      </c>
      <c r="B542" s="49"/>
      <c r="C542" s="49"/>
      <c r="D542" s="49"/>
      <c r="E542" s="49"/>
    </row>
    <row r="543" spans="1:5" ht="15" customHeight="1" x14ac:dyDescent="0.25">
      <c r="A543" s="91" t="s">
        <v>31</v>
      </c>
      <c r="B543" s="92"/>
      <c r="C543" s="92"/>
      <c r="D543" s="92"/>
      <c r="E543" s="93"/>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24">
        <v>43585</v>
      </c>
      <c r="C546" s="24">
        <v>45412</v>
      </c>
      <c r="D546" s="25">
        <v>9.8592380645882244E-2</v>
      </c>
      <c r="E546" s="32">
        <v>3</v>
      </c>
    </row>
    <row r="547" spans="1:5" x14ac:dyDescent="0.25">
      <c r="A547" s="31" t="s">
        <v>37</v>
      </c>
      <c r="B547" s="24">
        <v>43550</v>
      </c>
      <c r="C547" s="24">
        <v>45377</v>
      </c>
      <c r="D547" s="25">
        <v>9.8846180687077234E-2</v>
      </c>
      <c r="E547" s="32">
        <v>3</v>
      </c>
    </row>
    <row r="548" spans="1:5" x14ac:dyDescent="0.25">
      <c r="A548" s="39" t="s">
        <v>38</v>
      </c>
      <c r="B548" s="24">
        <v>43522</v>
      </c>
      <c r="C548" s="24">
        <v>45349</v>
      </c>
      <c r="D548" s="25">
        <v>9.9025180096047313E-2</v>
      </c>
      <c r="E548" s="32">
        <v>3</v>
      </c>
    </row>
    <row r="549" spans="1:5" x14ac:dyDescent="0.25">
      <c r="A549" s="39" t="s">
        <v>39</v>
      </c>
      <c r="B549" s="24">
        <v>43494</v>
      </c>
      <c r="C549" s="24">
        <v>45321</v>
      </c>
      <c r="D549" s="25">
        <v>9.9151342243310805E-2</v>
      </c>
      <c r="E549" s="32">
        <v>3</v>
      </c>
    </row>
    <row r="550" spans="1:5" x14ac:dyDescent="0.25">
      <c r="A550" s="39" t="s">
        <v>40</v>
      </c>
      <c r="B550" s="24">
        <v>43461</v>
      </c>
      <c r="C550" s="24">
        <v>45287</v>
      </c>
      <c r="D550" s="25">
        <v>9.9474970633192369E-2</v>
      </c>
      <c r="E550" s="32">
        <v>3</v>
      </c>
    </row>
    <row r="552" spans="1:5" x14ac:dyDescent="0.25">
      <c r="A552" s="102" t="s">
        <v>218</v>
      </c>
      <c r="B552" s="103"/>
      <c r="C552" s="103"/>
      <c r="D552" s="103"/>
      <c r="E552" s="103"/>
    </row>
    <row r="553" spans="1:5" x14ac:dyDescent="0.25">
      <c r="A553" s="1" t="s">
        <v>2</v>
      </c>
      <c r="B553" s="2"/>
      <c r="C553" s="107" t="s">
        <v>3</v>
      </c>
      <c r="D553" s="107" t="s">
        <v>4</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8</v>
      </c>
      <c r="C556" s="10"/>
      <c r="D556" s="11"/>
      <c r="E556" s="11"/>
    </row>
    <row r="557" spans="1:5" x14ac:dyDescent="0.25">
      <c r="A557" s="12"/>
      <c r="B557" s="13" t="s">
        <v>9</v>
      </c>
      <c r="C557" s="14"/>
      <c r="D557" s="15"/>
      <c r="E557" s="15"/>
    </row>
    <row r="558" spans="1:5" x14ac:dyDescent="0.25">
      <c r="A558" s="8" t="s">
        <v>10</v>
      </c>
      <c r="B558" s="16" t="s">
        <v>11</v>
      </c>
      <c r="C558" s="26" t="s">
        <v>596</v>
      </c>
      <c r="D558" s="27" t="s">
        <v>591</v>
      </c>
      <c r="E558" s="26" t="s">
        <v>14</v>
      </c>
    </row>
    <row r="559" spans="1:5" x14ac:dyDescent="0.25">
      <c r="A559" s="19"/>
      <c r="B559" s="20" t="s">
        <v>15</v>
      </c>
      <c r="C559" s="21">
        <v>-0.71313522995799128</v>
      </c>
      <c r="D559" s="21">
        <v>-0.30631533255009924</v>
      </c>
      <c r="E559" s="22"/>
    </row>
    <row r="560" spans="1:5" x14ac:dyDescent="0.25">
      <c r="A560" s="8" t="s">
        <v>16</v>
      </c>
      <c r="B560" s="16" t="s">
        <v>11</v>
      </c>
      <c r="C560" s="26" t="s">
        <v>212</v>
      </c>
      <c r="D560" s="26" t="s">
        <v>67</v>
      </c>
      <c r="E560" s="26" t="s">
        <v>14</v>
      </c>
    </row>
    <row r="561" spans="1:5" x14ac:dyDescent="0.25">
      <c r="A561" s="19"/>
      <c r="B561" s="20" t="s">
        <v>15</v>
      </c>
      <c r="C561" s="21">
        <v>-0.26271415852244484</v>
      </c>
      <c r="D561" s="21">
        <v>-9.3293505898621731E-2</v>
      </c>
      <c r="E561" s="22"/>
    </row>
    <row r="562" spans="1:5" x14ac:dyDescent="0.25">
      <c r="A562" s="8" t="s">
        <v>19</v>
      </c>
      <c r="B562" s="16" t="s">
        <v>11</v>
      </c>
      <c r="C562" s="26" t="s">
        <v>68</v>
      </c>
      <c r="D562" s="26" t="s">
        <v>352</v>
      </c>
      <c r="E562" s="26" t="s">
        <v>14</v>
      </c>
    </row>
    <row r="563" spans="1:5" x14ac:dyDescent="0.25">
      <c r="A563" s="19"/>
      <c r="B563" s="20" t="s">
        <v>15</v>
      </c>
      <c r="C563" s="21">
        <v>-5.1917009868154174E-2</v>
      </c>
      <c r="D563" s="21">
        <v>9.6097044640885976E-4</v>
      </c>
      <c r="E563" s="22"/>
    </row>
    <row r="564" spans="1:5" x14ac:dyDescent="0.25">
      <c r="A564" s="8" t="s">
        <v>22</v>
      </c>
      <c r="B564" s="16" t="s">
        <v>11</v>
      </c>
      <c r="C564" s="26" t="s">
        <v>215</v>
      </c>
      <c r="D564" s="26" t="s">
        <v>381</v>
      </c>
      <c r="E564" s="26" t="s">
        <v>14</v>
      </c>
    </row>
    <row r="565" spans="1:5" x14ac:dyDescent="0.25">
      <c r="A565" s="19"/>
      <c r="B565" s="20" t="s">
        <v>15</v>
      </c>
      <c r="C565" s="21">
        <v>0.33839617486338791</v>
      </c>
      <c r="D565" s="21">
        <v>9.7158471247186462E-2</v>
      </c>
      <c r="E565" s="22"/>
    </row>
    <row r="566" spans="1:5" ht="36.75" customHeight="1" x14ac:dyDescent="0.25">
      <c r="A566" s="90" t="s">
        <v>25</v>
      </c>
      <c r="B566" s="90"/>
      <c r="C566" s="90"/>
      <c r="D566" s="90"/>
      <c r="E566" s="90"/>
    </row>
    <row r="567" spans="1:5" x14ac:dyDescent="0.25">
      <c r="A567" s="5" t="s">
        <v>26</v>
      </c>
    </row>
    <row r="568" spans="1:5" x14ac:dyDescent="0.25">
      <c r="A568" s="5" t="s">
        <v>49</v>
      </c>
    </row>
    <row r="569" spans="1:5" x14ac:dyDescent="0.25">
      <c r="A569" s="5" t="s">
        <v>623</v>
      </c>
    </row>
    <row r="570" spans="1:5" x14ac:dyDescent="0.25">
      <c r="A570" s="5" t="s">
        <v>333</v>
      </c>
    </row>
    <row r="571" spans="1:5" x14ac:dyDescent="0.25">
      <c r="A571" s="5" t="s">
        <v>30</v>
      </c>
      <c r="B571" s="48"/>
      <c r="C571" s="48"/>
      <c r="D571" s="48"/>
      <c r="E571" s="48"/>
    </row>
    <row r="572" spans="1:5" ht="15" customHeight="1" x14ac:dyDescent="0.25">
      <c r="A572" s="91" t="s">
        <v>31</v>
      </c>
      <c r="B572" s="92"/>
      <c r="C572" s="92"/>
      <c r="D572" s="92"/>
      <c r="E572" s="93"/>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24">
        <v>43585</v>
      </c>
      <c r="C575" s="24">
        <v>45412</v>
      </c>
      <c r="D575" s="25">
        <v>0.11912966767485494</v>
      </c>
      <c r="E575" s="32">
        <v>3</v>
      </c>
    </row>
    <row r="576" spans="1:5" x14ac:dyDescent="0.25">
      <c r="A576" s="31" t="s">
        <v>37</v>
      </c>
      <c r="B576" s="24">
        <v>43550</v>
      </c>
      <c r="C576" s="24">
        <v>45377</v>
      </c>
      <c r="D576" s="25">
        <v>0.11936733481387833</v>
      </c>
      <c r="E576" s="32">
        <v>3</v>
      </c>
    </row>
    <row r="577" spans="1:5" x14ac:dyDescent="0.25">
      <c r="A577" s="39" t="s">
        <v>38</v>
      </c>
      <c r="B577" s="24">
        <v>43522</v>
      </c>
      <c r="C577" s="24">
        <v>45349</v>
      </c>
      <c r="D577" s="25">
        <v>0.11957937419109452</v>
      </c>
      <c r="E577" s="32">
        <v>3</v>
      </c>
    </row>
    <row r="578" spans="1:5" x14ac:dyDescent="0.25">
      <c r="A578" s="39" t="s">
        <v>39</v>
      </c>
      <c r="B578" s="24">
        <v>43494</v>
      </c>
      <c r="C578" s="24">
        <v>45321</v>
      </c>
      <c r="D578" s="25">
        <v>0.1199506272989856</v>
      </c>
      <c r="E578" s="32">
        <v>3</v>
      </c>
    </row>
    <row r="579" spans="1:5" x14ac:dyDescent="0.25">
      <c r="A579" s="39" t="s">
        <v>40</v>
      </c>
      <c r="B579" s="24">
        <v>43461</v>
      </c>
      <c r="C579" s="24">
        <v>45287</v>
      </c>
      <c r="D579" s="25">
        <v>0.12031219187050467</v>
      </c>
      <c r="E579" s="32">
        <v>4</v>
      </c>
    </row>
    <row r="581" spans="1:5" x14ac:dyDescent="0.25">
      <c r="A581" s="102" t="s">
        <v>226</v>
      </c>
      <c r="B581" s="103"/>
      <c r="C581" s="103"/>
      <c r="D581" s="103"/>
      <c r="E581" s="103"/>
    </row>
    <row r="582" spans="1:5" x14ac:dyDescent="0.25">
      <c r="A582" s="1" t="s">
        <v>2</v>
      </c>
      <c r="B582" s="2"/>
      <c r="C582" s="107" t="s">
        <v>3</v>
      </c>
      <c r="D582" s="107" t="s">
        <v>4</v>
      </c>
      <c r="E582" s="107"/>
    </row>
    <row r="583" spans="1:5" x14ac:dyDescent="0.25">
      <c r="A583" s="3" t="s">
        <v>5</v>
      </c>
      <c r="B583" s="4"/>
      <c r="C583" s="108"/>
      <c r="D583" s="108"/>
      <c r="E583" s="108"/>
    </row>
    <row r="584" spans="1:5" x14ac:dyDescent="0.25">
      <c r="A584" s="6" t="s">
        <v>6</v>
      </c>
      <c r="B584" s="7"/>
      <c r="C584" s="109"/>
      <c r="D584" s="109"/>
      <c r="E584" s="109"/>
    </row>
    <row r="585" spans="1:5" x14ac:dyDescent="0.25">
      <c r="A585" s="8" t="s">
        <v>7</v>
      </c>
      <c r="B585" s="9" t="s">
        <v>8</v>
      </c>
      <c r="C585" s="10"/>
      <c r="D585" s="11"/>
      <c r="E585" s="11"/>
    </row>
    <row r="586" spans="1:5" x14ac:dyDescent="0.25">
      <c r="A586" s="12"/>
      <c r="B586" s="13" t="s">
        <v>9</v>
      </c>
      <c r="C586" s="14"/>
      <c r="D586" s="15"/>
      <c r="E586" s="15"/>
    </row>
    <row r="587" spans="1:5" x14ac:dyDescent="0.25">
      <c r="A587" s="8" t="s">
        <v>10</v>
      </c>
      <c r="B587" s="16" t="s">
        <v>11</v>
      </c>
      <c r="C587" s="26" t="s">
        <v>670</v>
      </c>
      <c r="D587" s="27" t="s">
        <v>592</v>
      </c>
      <c r="E587" s="26" t="s">
        <v>14</v>
      </c>
    </row>
    <row r="588" spans="1:5" x14ac:dyDescent="0.25">
      <c r="A588" s="19"/>
      <c r="B588" s="20" t="s">
        <v>15</v>
      </c>
      <c r="C588" s="21">
        <v>-0.67871338385794178</v>
      </c>
      <c r="D588" s="21">
        <v>-0.27755250708701984</v>
      </c>
      <c r="E588" s="22"/>
    </row>
    <row r="589" spans="1:5" x14ac:dyDescent="0.25">
      <c r="A589" s="8" t="s">
        <v>16</v>
      </c>
      <c r="B589" s="16" t="s">
        <v>11</v>
      </c>
      <c r="C589" s="26" t="s">
        <v>220</v>
      </c>
      <c r="D589" s="26" t="s">
        <v>221</v>
      </c>
      <c r="E589" s="26" t="s">
        <v>14</v>
      </c>
    </row>
    <row r="590" spans="1:5" x14ac:dyDescent="0.25">
      <c r="A590" s="19"/>
      <c r="B590" s="20" t="s">
        <v>15</v>
      </c>
      <c r="C590" s="21">
        <v>-0.23958107328332368</v>
      </c>
      <c r="D590" s="21">
        <v>-8.0824743882405459E-2</v>
      </c>
      <c r="E590" s="22"/>
    </row>
    <row r="591" spans="1:5" x14ac:dyDescent="0.25">
      <c r="A591" s="8" t="s">
        <v>19</v>
      </c>
      <c r="B591" s="16" t="s">
        <v>11</v>
      </c>
      <c r="C591" s="26" t="s">
        <v>56</v>
      </c>
      <c r="D591" s="26" t="s">
        <v>374</v>
      </c>
      <c r="E591" s="26" t="s">
        <v>14</v>
      </c>
    </row>
    <row r="592" spans="1:5" x14ac:dyDescent="0.25">
      <c r="A592" s="19"/>
      <c r="B592" s="20" t="s">
        <v>15</v>
      </c>
      <c r="C592" s="21">
        <v>-5.59393348407764E-2</v>
      </c>
      <c r="D592" s="21">
        <v>-2.0592325605826023E-3</v>
      </c>
      <c r="E592" s="22"/>
    </row>
    <row r="593" spans="1:5" x14ac:dyDescent="0.25">
      <c r="A593" s="8" t="s">
        <v>22</v>
      </c>
      <c r="B593" s="16" t="s">
        <v>11</v>
      </c>
      <c r="C593" s="26" t="s">
        <v>224</v>
      </c>
      <c r="D593" s="26" t="s">
        <v>384</v>
      </c>
      <c r="E593" s="26" t="s">
        <v>14</v>
      </c>
    </row>
    <row r="594" spans="1:5" x14ac:dyDescent="0.25">
      <c r="A594" s="19"/>
      <c r="B594" s="20" t="s">
        <v>15</v>
      </c>
      <c r="C594" s="21">
        <v>0.23331363872982802</v>
      </c>
      <c r="D594" s="21">
        <v>7.3007586560153381E-2</v>
      </c>
      <c r="E594" s="22"/>
    </row>
    <row r="595" spans="1:5" ht="37.5" customHeight="1" x14ac:dyDescent="0.25">
      <c r="A595" s="90" t="s">
        <v>25</v>
      </c>
      <c r="B595" s="90"/>
      <c r="C595" s="90"/>
      <c r="D595" s="90"/>
      <c r="E595" s="90"/>
    </row>
    <row r="596" spans="1:5" x14ac:dyDescent="0.25">
      <c r="A596" s="5" t="s">
        <v>26</v>
      </c>
    </row>
    <row r="597" spans="1:5" x14ac:dyDescent="0.25">
      <c r="A597" s="5" t="s">
        <v>49</v>
      </c>
    </row>
    <row r="598" spans="1:5" x14ac:dyDescent="0.25">
      <c r="A598" s="5" t="s">
        <v>330</v>
      </c>
    </row>
    <row r="599" spans="1:5" x14ac:dyDescent="0.25">
      <c r="A599" s="5" t="s">
        <v>333</v>
      </c>
    </row>
    <row r="600" spans="1:5" x14ac:dyDescent="0.25">
      <c r="A600" s="5" t="s">
        <v>30</v>
      </c>
      <c r="B600" s="47"/>
      <c r="C600" s="47"/>
      <c r="D600" s="47"/>
      <c r="E600" s="47"/>
    </row>
    <row r="601" spans="1:5" ht="15" customHeight="1" x14ac:dyDescent="0.25">
      <c r="A601" s="91" t="s">
        <v>31</v>
      </c>
      <c r="B601" s="92"/>
      <c r="C601" s="92"/>
      <c r="D601" s="92"/>
      <c r="E601" s="93"/>
    </row>
    <row r="602" spans="1:5" x14ac:dyDescent="0.25">
      <c r="A602" s="94" t="s">
        <v>32</v>
      </c>
      <c r="B602" s="94"/>
      <c r="C602" s="94"/>
      <c r="D602" s="94"/>
      <c r="E602" s="94"/>
    </row>
    <row r="603" spans="1:5" x14ac:dyDescent="0.25">
      <c r="A603" s="29" t="s">
        <v>33</v>
      </c>
      <c r="B603" s="29" t="s">
        <v>34</v>
      </c>
      <c r="C603" s="29" t="s">
        <v>35</v>
      </c>
      <c r="D603" s="30" t="s">
        <v>0</v>
      </c>
      <c r="E603" s="30" t="s">
        <v>1</v>
      </c>
    </row>
    <row r="604" spans="1:5" x14ac:dyDescent="0.25">
      <c r="A604" s="31" t="s">
        <v>36</v>
      </c>
      <c r="B604" s="24">
        <v>43585</v>
      </c>
      <c r="C604" s="24">
        <v>45412</v>
      </c>
      <c r="D604" s="25">
        <v>9.9678155758183368E-2</v>
      </c>
      <c r="E604" s="32">
        <v>3</v>
      </c>
    </row>
    <row r="605" spans="1:5" x14ac:dyDescent="0.25">
      <c r="A605" s="31" t="s">
        <v>37</v>
      </c>
      <c r="B605" s="24">
        <v>43550</v>
      </c>
      <c r="C605" s="24">
        <v>45377</v>
      </c>
      <c r="D605" s="25">
        <v>9.979783254661985E-2</v>
      </c>
      <c r="E605" s="32">
        <v>3</v>
      </c>
    </row>
    <row r="606" spans="1:5" x14ac:dyDescent="0.25">
      <c r="A606" s="39" t="s">
        <v>38</v>
      </c>
      <c r="B606" s="24">
        <v>43522</v>
      </c>
      <c r="C606" s="24">
        <v>45349</v>
      </c>
      <c r="D606" s="25">
        <v>9.9911515924901939E-2</v>
      </c>
      <c r="E606" s="32">
        <v>3</v>
      </c>
    </row>
    <row r="607" spans="1:5" x14ac:dyDescent="0.25">
      <c r="A607" s="39" t="s">
        <v>39</v>
      </c>
      <c r="B607" s="24">
        <v>43494</v>
      </c>
      <c r="C607" s="24">
        <v>45321</v>
      </c>
      <c r="D607" s="25">
        <v>0.10007763962828238</v>
      </c>
      <c r="E607" s="32">
        <v>3</v>
      </c>
    </row>
    <row r="608" spans="1:5" x14ac:dyDescent="0.25">
      <c r="A608" s="39" t="s">
        <v>40</v>
      </c>
      <c r="B608" s="24">
        <v>43461</v>
      </c>
      <c r="C608" s="24">
        <v>45287</v>
      </c>
      <c r="D608" s="25">
        <v>0.10022219792333907</v>
      </c>
      <c r="E608" s="32">
        <v>3</v>
      </c>
    </row>
  </sheetData>
  <mergeCells count="147">
    <mergeCell ref="A601:E601"/>
    <mergeCell ref="A595:E595"/>
    <mergeCell ref="A602:E602"/>
    <mergeCell ref="A21:E21"/>
    <mergeCell ref="A50:E50"/>
    <mergeCell ref="A79:E79"/>
    <mergeCell ref="A108:E108"/>
    <mergeCell ref="A137:E137"/>
    <mergeCell ref="A195:E195"/>
    <mergeCell ref="A224:E224"/>
    <mergeCell ref="A566:E566"/>
    <mergeCell ref="A573:E573"/>
    <mergeCell ref="A581:E581"/>
    <mergeCell ref="C582:C584"/>
    <mergeCell ref="D582:D584"/>
    <mergeCell ref="E582:E584"/>
    <mergeCell ref="A572:E572"/>
    <mergeCell ref="A537:E537"/>
    <mergeCell ref="A544:E544"/>
    <mergeCell ref="A552:E552"/>
    <mergeCell ref="C553:C555"/>
    <mergeCell ref="D553:D555"/>
    <mergeCell ref="E553:E555"/>
    <mergeCell ref="A543:E543"/>
    <mergeCell ref="A508:E508"/>
    <mergeCell ref="A515:E515"/>
    <mergeCell ref="A523:E523"/>
    <mergeCell ref="C524:C526"/>
    <mergeCell ref="D524:D526"/>
    <mergeCell ref="E524:E526"/>
    <mergeCell ref="A514:E514"/>
    <mergeCell ref="A479:E479"/>
    <mergeCell ref="A486:E486"/>
    <mergeCell ref="A494:E494"/>
    <mergeCell ref="C495:C497"/>
    <mergeCell ref="D495:D497"/>
    <mergeCell ref="E495:E497"/>
    <mergeCell ref="A485:E485"/>
    <mergeCell ref="A450:E450"/>
    <mergeCell ref="A457:E457"/>
    <mergeCell ref="A465:E465"/>
    <mergeCell ref="C466:C468"/>
    <mergeCell ref="D466:D468"/>
    <mergeCell ref="E466:E468"/>
    <mergeCell ref="A456:E456"/>
    <mergeCell ref="A421:E421"/>
    <mergeCell ref="A428:E428"/>
    <mergeCell ref="A436:E436"/>
    <mergeCell ref="C437:C439"/>
    <mergeCell ref="D437:D439"/>
    <mergeCell ref="E437:E439"/>
    <mergeCell ref="A427:E427"/>
    <mergeCell ref="A392:E392"/>
    <mergeCell ref="A399:E399"/>
    <mergeCell ref="A407:E407"/>
    <mergeCell ref="C408:C410"/>
    <mergeCell ref="D408:D410"/>
    <mergeCell ref="E408:E410"/>
    <mergeCell ref="A398:E398"/>
    <mergeCell ref="A363:E363"/>
    <mergeCell ref="A370:E370"/>
    <mergeCell ref="A378:E378"/>
    <mergeCell ref="C379:C381"/>
    <mergeCell ref="D379:D381"/>
    <mergeCell ref="E379:E381"/>
    <mergeCell ref="A369:E369"/>
    <mergeCell ref="A334:E334"/>
    <mergeCell ref="A341:E341"/>
    <mergeCell ref="A349:E349"/>
    <mergeCell ref="C350:C352"/>
    <mergeCell ref="D350:D352"/>
    <mergeCell ref="E350:E352"/>
    <mergeCell ref="A340:E340"/>
    <mergeCell ref="A305:E305"/>
    <mergeCell ref="A312:E312"/>
    <mergeCell ref="A320:E320"/>
    <mergeCell ref="C321:C323"/>
    <mergeCell ref="D321:D323"/>
    <mergeCell ref="E321:E323"/>
    <mergeCell ref="A311:E311"/>
    <mergeCell ref="A276:E276"/>
    <mergeCell ref="A283:E283"/>
    <mergeCell ref="A291:E291"/>
    <mergeCell ref="C292:C294"/>
    <mergeCell ref="D292:D294"/>
    <mergeCell ref="E292:E294"/>
    <mergeCell ref="A282:E282"/>
    <mergeCell ref="A247:E247"/>
    <mergeCell ref="A254:E254"/>
    <mergeCell ref="A262:E262"/>
    <mergeCell ref="C263:C265"/>
    <mergeCell ref="D263:D265"/>
    <mergeCell ref="E263:E265"/>
    <mergeCell ref="A253:E253"/>
    <mergeCell ref="A218:E218"/>
    <mergeCell ref="A225:E225"/>
    <mergeCell ref="A233:E233"/>
    <mergeCell ref="C234:C236"/>
    <mergeCell ref="D234:D236"/>
    <mergeCell ref="E234:E236"/>
    <mergeCell ref="A189:E189"/>
    <mergeCell ref="A196:E196"/>
    <mergeCell ref="A204:E204"/>
    <mergeCell ref="C205:C207"/>
    <mergeCell ref="D205:D207"/>
    <mergeCell ref="E205:E207"/>
    <mergeCell ref="A160:E160"/>
    <mergeCell ref="A166:D166"/>
    <mergeCell ref="A167:E167"/>
    <mergeCell ref="A175:E175"/>
    <mergeCell ref="C176:C178"/>
    <mergeCell ref="D176:D178"/>
    <mergeCell ref="E176:E178"/>
    <mergeCell ref="A131:E131"/>
    <mergeCell ref="A138:E138"/>
    <mergeCell ref="A146:E146"/>
    <mergeCell ref="C147:C149"/>
    <mergeCell ref="D147:D149"/>
    <mergeCell ref="E147:E149"/>
    <mergeCell ref="A102:E102"/>
    <mergeCell ref="A109:E109"/>
    <mergeCell ref="A117:E117"/>
    <mergeCell ref="C118:C120"/>
    <mergeCell ref="D118:D120"/>
    <mergeCell ref="E118:E120"/>
    <mergeCell ref="A73:E73"/>
    <mergeCell ref="A80:E80"/>
    <mergeCell ref="A88:E88"/>
    <mergeCell ref="C89:C91"/>
    <mergeCell ref="D89:D91"/>
    <mergeCell ref="E89:E91"/>
    <mergeCell ref="A1:E1"/>
    <mergeCell ref="C2:C4"/>
    <mergeCell ref="D2:D4"/>
    <mergeCell ref="E2:E4"/>
    <mergeCell ref="A15:E15"/>
    <mergeCell ref="A51:E51"/>
    <mergeCell ref="A59:E59"/>
    <mergeCell ref="C60:C62"/>
    <mergeCell ref="D60:D62"/>
    <mergeCell ref="E60:E62"/>
    <mergeCell ref="A22:E22"/>
    <mergeCell ref="A30:E30"/>
    <mergeCell ref="C31:C33"/>
    <mergeCell ref="D31:D33"/>
    <mergeCell ref="E31:E33"/>
    <mergeCell ref="A44:E4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15BB7-F4AE-4EF6-A718-A8BB35548BAF}">
  <dimension ref="A1:E608"/>
  <sheetViews>
    <sheetView workbookViewId="0">
      <selection activeCell="I8" sqref="I8"/>
    </sheetView>
  </sheetViews>
  <sheetFormatPr baseColWidth="10" defaultRowHeight="15" x14ac:dyDescent="0.25"/>
  <cols>
    <col min="1" max="1" width="20.85546875" customWidth="1"/>
    <col min="2" max="2" width="51.7109375" customWidth="1"/>
    <col min="5" max="5" width="16.85546875" customWidth="1"/>
  </cols>
  <sheetData>
    <row r="1" spans="1:5" x14ac:dyDescent="0.25">
      <c r="A1" s="102" t="s">
        <v>61</v>
      </c>
      <c r="B1" s="103"/>
      <c r="C1" s="103"/>
      <c r="D1" s="103"/>
      <c r="E1" s="103"/>
    </row>
    <row r="2" spans="1:5" x14ac:dyDescent="0.25">
      <c r="A2" s="1" t="s">
        <v>2</v>
      </c>
      <c r="B2" s="2"/>
      <c r="C2" s="107" t="s">
        <v>3</v>
      </c>
      <c r="D2" s="107" t="s">
        <v>4</v>
      </c>
      <c r="E2" s="107"/>
    </row>
    <row r="3" spans="1:5" x14ac:dyDescent="0.25">
      <c r="A3" s="3" t="s">
        <v>5</v>
      </c>
      <c r="B3" s="4"/>
      <c r="C3" s="108"/>
      <c r="D3" s="108"/>
      <c r="E3" s="108"/>
    </row>
    <row r="4" spans="1:5" x14ac:dyDescent="0.25">
      <c r="A4" s="6" t="s">
        <v>6</v>
      </c>
      <c r="B4" s="7"/>
      <c r="C4" s="109"/>
      <c r="D4" s="109"/>
      <c r="E4" s="109"/>
    </row>
    <row r="5" spans="1:5" x14ac:dyDescent="0.25">
      <c r="A5" s="8" t="s">
        <v>7</v>
      </c>
      <c r="B5" s="9" t="s">
        <v>8</v>
      </c>
      <c r="C5" s="10"/>
      <c r="D5" s="11"/>
      <c r="E5" s="11"/>
    </row>
    <row r="6" spans="1:5" x14ac:dyDescent="0.25">
      <c r="A6" s="12"/>
      <c r="B6" s="13" t="s">
        <v>9</v>
      </c>
      <c r="C6" s="14"/>
      <c r="D6" s="15"/>
      <c r="E6" s="15"/>
    </row>
    <row r="7" spans="1:5" x14ac:dyDescent="0.25">
      <c r="A7" s="8" t="s">
        <v>10</v>
      </c>
      <c r="B7" s="16" t="s">
        <v>11</v>
      </c>
      <c r="C7" s="17" t="s">
        <v>648</v>
      </c>
      <c r="D7" s="18" t="s">
        <v>637</v>
      </c>
      <c r="E7" s="17" t="s">
        <v>14</v>
      </c>
    </row>
    <row r="8" spans="1:5" x14ac:dyDescent="0.25">
      <c r="A8" s="19"/>
      <c r="B8" s="20" t="s">
        <v>15</v>
      </c>
      <c r="C8" s="21">
        <v>-0.32241893485910911</v>
      </c>
      <c r="D8" s="21">
        <v>-0.11373437980085299</v>
      </c>
      <c r="E8" s="22"/>
    </row>
    <row r="9" spans="1:5" x14ac:dyDescent="0.25">
      <c r="A9" s="8" t="s">
        <v>16</v>
      </c>
      <c r="B9" s="16" t="s">
        <v>11</v>
      </c>
      <c r="C9" s="17" t="s">
        <v>17</v>
      </c>
      <c r="D9" s="17" t="s">
        <v>227</v>
      </c>
      <c r="E9" s="17" t="s">
        <v>14</v>
      </c>
    </row>
    <row r="10" spans="1:5" x14ac:dyDescent="0.25">
      <c r="A10" s="19"/>
      <c r="B10" s="20" t="s">
        <v>15</v>
      </c>
      <c r="C10" s="21">
        <v>-0.17081007141479332</v>
      </c>
      <c r="D10" s="21">
        <v>-4.6291311522888012E-2</v>
      </c>
      <c r="E10" s="22"/>
    </row>
    <row r="11" spans="1:5" x14ac:dyDescent="0.25">
      <c r="A11" s="8" t="s">
        <v>19</v>
      </c>
      <c r="B11" s="16" t="s">
        <v>11</v>
      </c>
      <c r="C11" s="17" t="s">
        <v>68</v>
      </c>
      <c r="D11" s="17" t="s">
        <v>355</v>
      </c>
      <c r="E11" s="17" t="s">
        <v>14</v>
      </c>
    </row>
    <row r="12" spans="1:5" x14ac:dyDescent="0.25">
      <c r="A12" s="19"/>
      <c r="B12" s="20" t="s">
        <v>15</v>
      </c>
      <c r="C12" s="21">
        <v>-5.1674265123890284E-2</v>
      </c>
      <c r="D12" s="21">
        <v>1.7847912467949811E-5</v>
      </c>
      <c r="E12" s="22"/>
    </row>
    <row r="13" spans="1:5" x14ac:dyDescent="0.25">
      <c r="A13" s="8" t="s">
        <v>22</v>
      </c>
      <c r="B13" s="16" t="s">
        <v>11</v>
      </c>
      <c r="C13" s="17" t="s">
        <v>23</v>
      </c>
      <c r="D13" s="17" t="s">
        <v>24</v>
      </c>
      <c r="E13" s="17" t="s">
        <v>14</v>
      </c>
    </row>
    <row r="14" spans="1:5" x14ac:dyDescent="0.25">
      <c r="A14" s="19"/>
      <c r="B14" s="20" t="s">
        <v>15</v>
      </c>
      <c r="C14" s="21">
        <v>0.11098701768095109</v>
      </c>
      <c r="D14" s="21">
        <v>3.3841123997990996E-2</v>
      </c>
      <c r="E14" s="22"/>
    </row>
    <row r="15" spans="1:5" ht="34.5" customHeight="1" x14ac:dyDescent="0.25">
      <c r="A15" s="90" t="s">
        <v>25</v>
      </c>
      <c r="B15" s="90"/>
      <c r="C15" s="90"/>
      <c r="D15" s="90"/>
      <c r="E15" s="90"/>
    </row>
    <row r="16" spans="1:5" x14ac:dyDescent="0.25">
      <c r="A16" s="5" t="s">
        <v>26</v>
      </c>
    </row>
    <row r="17" spans="1:5" x14ac:dyDescent="0.25">
      <c r="A17" s="5" t="s">
        <v>49</v>
      </c>
    </row>
    <row r="18" spans="1:5" x14ac:dyDescent="0.25">
      <c r="A18" s="5" t="s">
        <v>686</v>
      </c>
    </row>
    <row r="19" spans="1:5" x14ac:dyDescent="0.25">
      <c r="A19" s="5" t="s">
        <v>29</v>
      </c>
    </row>
    <row r="20" spans="1:5" x14ac:dyDescent="0.25">
      <c r="A20" s="5" t="s">
        <v>30</v>
      </c>
    </row>
    <row r="21" spans="1:5" ht="15" customHeight="1" x14ac:dyDescent="0.25">
      <c r="A21" s="91" t="s">
        <v>31</v>
      </c>
      <c r="B21" s="92"/>
      <c r="C21" s="92"/>
      <c r="D21" s="92"/>
      <c r="E21" s="93"/>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24">
        <v>43922</v>
      </c>
      <c r="C24" s="24">
        <v>45440</v>
      </c>
      <c r="D24" s="25">
        <v>5.174284838950325E-2</v>
      </c>
      <c r="E24" s="32">
        <v>3</v>
      </c>
    </row>
    <row r="25" spans="1:5" x14ac:dyDescent="0.25">
      <c r="A25" s="31" t="s">
        <v>37</v>
      </c>
      <c r="B25" s="24">
        <v>43922</v>
      </c>
      <c r="C25" s="24">
        <v>45412</v>
      </c>
      <c r="D25" s="25">
        <v>5.2187914876270738E-2</v>
      </c>
      <c r="E25" s="32">
        <v>3</v>
      </c>
    </row>
    <row r="26" spans="1:5" x14ac:dyDescent="0.25">
      <c r="A26" s="23" t="s">
        <v>38</v>
      </c>
      <c r="B26" s="24">
        <v>43914</v>
      </c>
      <c r="C26" s="24">
        <v>45377</v>
      </c>
      <c r="D26" s="25">
        <v>5.2953913408029969E-2</v>
      </c>
      <c r="E26" s="32">
        <v>3</v>
      </c>
    </row>
    <row r="27" spans="1:5" x14ac:dyDescent="0.25">
      <c r="A27" s="23" t="s">
        <v>39</v>
      </c>
      <c r="B27" s="24">
        <v>43886</v>
      </c>
      <c r="C27" s="24">
        <v>45349</v>
      </c>
      <c r="D27" s="25">
        <v>7.3950692284479688E-2</v>
      </c>
      <c r="E27" s="32">
        <v>3</v>
      </c>
    </row>
    <row r="28" spans="1:5" x14ac:dyDescent="0.25">
      <c r="A28" s="23" t="s">
        <v>40</v>
      </c>
      <c r="B28" s="24">
        <v>43858</v>
      </c>
      <c r="C28" s="24">
        <v>45321</v>
      </c>
      <c r="D28" s="25">
        <v>7.4819443711424474E-2</v>
      </c>
      <c r="E28" s="32">
        <v>3</v>
      </c>
    </row>
    <row r="30" spans="1:5" x14ac:dyDescent="0.25">
      <c r="A30" s="102" t="s">
        <v>62</v>
      </c>
      <c r="B30" s="103"/>
      <c r="C30" s="103"/>
      <c r="D30" s="103"/>
      <c r="E30" s="103"/>
    </row>
    <row r="31" spans="1:5" x14ac:dyDescent="0.25">
      <c r="A31" s="1" t="s">
        <v>2</v>
      </c>
      <c r="B31" s="2"/>
      <c r="C31" s="107" t="s">
        <v>3</v>
      </c>
      <c r="D31" s="107" t="s">
        <v>4</v>
      </c>
      <c r="E31" s="107"/>
    </row>
    <row r="32" spans="1:5" x14ac:dyDescent="0.25">
      <c r="A32" s="3" t="s">
        <v>5</v>
      </c>
      <c r="B32" s="4"/>
      <c r="C32" s="108"/>
      <c r="D32" s="108"/>
      <c r="E32" s="108"/>
    </row>
    <row r="33" spans="1:5" x14ac:dyDescent="0.25">
      <c r="A33" s="6" t="s">
        <v>6</v>
      </c>
      <c r="B33" s="7"/>
      <c r="C33" s="109"/>
      <c r="D33" s="109"/>
      <c r="E33" s="109"/>
    </row>
    <row r="34" spans="1:5" x14ac:dyDescent="0.25">
      <c r="A34" s="8" t="s">
        <v>7</v>
      </c>
      <c r="B34" s="9" t="s">
        <v>8</v>
      </c>
      <c r="C34" s="10"/>
      <c r="D34" s="11"/>
      <c r="E34" s="11"/>
    </row>
    <row r="35" spans="1:5" x14ac:dyDescent="0.25">
      <c r="A35" s="12"/>
      <c r="B35" s="13" t="s">
        <v>9</v>
      </c>
      <c r="C35" s="14"/>
      <c r="D35" s="15"/>
      <c r="E35" s="15"/>
    </row>
    <row r="36" spans="1:5" x14ac:dyDescent="0.25">
      <c r="A36" s="8" t="s">
        <v>10</v>
      </c>
      <c r="B36" s="16" t="s">
        <v>11</v>
      </c>
      <c r="C36" s="26" t="s">
        <v>672</v>
      </c>
      <c r="D36" s="27" t="s">
        <v>408</v>
      </c>
      <c r="E36" s="26" t="s">
        <v>14</v>
      </c>
    </row>
    <row r="37" spans="1:5" x14ac:dyDescent="0.25">
      <c r="A37" s="19"/>
      <c r="B37" s="20" t="s">
        <v>15</v>
      </c>
      <c r="C37" s="21">
        <v>-0.715269953748221</v>
      </c>
      <c r="D37" s="21">
        <v>-0.30509153057909022</v>
      </c>
      <c r="E37" s="22"/>
    </row>
    <row r="38" spans="1:5" x14ac:dyDescent="0.25">
      <c r="A38" s="8" t="s">
        <v>16</v>
      </c>
      <c r="B38" s="16" t="s">
        <v>11</v>
      </c>
      <c r="C38" s="26" t="s">
        <v>43</v>
      </c>
      <c r="D38" s="26" t="s">
        <v>44</v>
      </c>
      <c r="E38" s="26" t="s">
        <v>14</v>
      </c>
    </row>
    <row r="39" spans="1:5" x14ac:dyDescent="0.25">
      <c r="A39" s="19"/>
      <c r="B39" s="20" t="s">
        <v>15</v>
      </c>
      <c r="C39" s="21">
        <v>-0.2368179688415134</v>
      </c>
      <c r="D39" s="21">
        <v>-0.10035389916003834</v>
      </c>
      <c r="E39" s="22"/>
    </row>
    <row r="40" spans="1:5" x14ac:dyDescent="0.25">
      <c r="A40" s="8" t="s">
        <v>19</v>
      </c>
      <c r="B40" s="16" t="s">
        <v>11</v>
      </c>
      <c r="C40" s="26" t="s">
        <v>415</v>
      </c>
      <c r="D40" s="26" t="s">
        <v>332</v>
      </c>
      <c r="E40" s="26" t="s">
        <v>14</v>
      </c>
    </row>
    <row r="41" spans="1:5" x14ac:dyDescent="0.25">
      <c r="A41" s="19"/>
      <c r="B41" s="20" t="s">
        <v>15</v>
      </c>
      <c r="C41" s="21">
        <v>-4.9309110445060478E-2</v>
      </c>
      <c r="D41" s="21">
        <v>-4.0056087495966564E-3</v>
      </c>
      <c r="E41" s="22"/>
    </row>
    <row r="42" spans="1:5" x14ac:dyDescent="0.25">
      <c r="A42" s="8" t="s">
        <v>22</v>
      </c>
      <c r="B42" s="16" t="s">
        <v>11</v>
      </c>
      <c r="C42" s="26" t="s">
        <v>47</v>
      </c>
      <c r="D42" s="26" t="s">
        <v>386</v>
      </c>
      <c r="E42" s="26" t="s">
        <v>14</v>
      </c>
    </row>
    <row r="43" spans="1:5" x14ac:dyDescent="0.25">
      <c r="A43" s="19"/>
      <c r="B43" s="20" t="s">
        <v>15</v>
      </c>
      <c r="C43" s="21">
        <v>0.24686012108449584</v>
      </c>
      <c r="D43" s="21">
        <v>7.8413893966054804E-2</v>
      </c>
      <c r="E43" s="22"/>
    </row>
    <row r="44" spans="1:5" ht="34.5" customHeight="1" x14ac:dyDescent="0.25">
      <c r="A44" s="90" t="s">
        <v>25</v>
      </c>
      <c r="B44" s="90"/>
      <c r="C44" s="90"/>
      <c r="D44" s="90"/>
      <c r="E44" s="90"/>
    </row>
    <row r="45" spans="1:5" x14ac:dyDescent="0.25">
      <c r="A45" s="5" t="s">
        <v>26</v>
      </c>
    </row>
    <row r="46" spans="1:5" x14ac:dyDescent="0.25">
      <c r="A46" s="5" t="s">
        <v>49</v>
      </c>
    </row>
    <row r="47" spans="1:5" x14ac:dyDescent="0.25">
      <c r="A47" s="5" t="s">
        <v>233</v>
      </c>
    </row>
    <row r="48" spans="1:5" x14ac:dyDescent="0.25">
      <c r="A48" s="5" t="s">
        <v>333</v>
      </c>
    </row>
    <row r="49" spans="1:5" x14ac:dyDescent="0.25">
      <c r="A49" s="5" t="s">
        <v>51</v>
      </c>
    </row>
    <row r="50" spans="1:5" ht="15" customHeight="1" x14ac:dyDescent="0.25">
      <c r="A50" s="91" t="s">
        <v>31</v>
      </c>
      <c r="B50" s="92"/>
      <c r="C50" s="92"/>
      <c r="D50" s="92"/>
      <c r="E50" s="93"/>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24">
        <v>43613</v>
      </c>
      <c r="C53" s="24">
        <v>45440</v>
      </c>
      <c r="D53" s="25">
        <v>0.11182404968689337</v>
      </c>
      <c r="E53" s="32">
        <v>3</v>
      </c>
    </row>
    <row r="54" spans="1:5" x14ac:dyDescent="0.25">
      <c r="A54" s="31" t="s">
        <v>37</v>
      </c>
      <c r="B54" s="24">
        <v>43585</v>
      </c>
      <c r="C54" s="24">
        <v>45412</v>
      </c>
      <c r="D54" s="25">
        <v>0.11211569842171677</v>
      </c>
      <c r="E54" s="32">
        <v>3</v>
      </c>
    </row>
    <row r="55" spans="1:5" x14ac:dyDescent="0.25">
      <c r="A55" s="39" t="s">
        <v>38</v>
      </c>
      <c r="B55" s="24">
        <v>43550</v>
      </c>
      <c r="C55" s="24">
        <v>45377</v>
      </c>
      <c r="D55" s="25">
        <v>0.11265913245760578</v>
      </c>
      <c r="E55" s="32">
        <v>3</v>
      </c>
    </row>
    <row r="56" spans="1:5" x14ac:dyDescent="0.25">
      <c r="A56" s="39" t="s">
        <v>39</v>
      </c>
      <c r="B56" s="24">
        <v>43522</v>
      </c>
      <c r="C56" s="24">
        <v>45349</v>
      </c>
      <c r="D56" s="25">
        <v>0.11304923812269857</v>
      </c>
      <c r="E56" s="32">
        <v>3</v>
      </c>
    </row>
    <row r="57" spans="1:5" x14ac:dyDescent="0.25">
      <c r="A57" s="39" t="s">
        <v>40</v>
      </c>
      <c r="B57" s="24">
        <v>43494</v>
      </c>
      <c r="C57" s="24">
        <v>45321</v>
      </c>
      <c r="D57" s="25">
        <v>0.11355156341023459</v>
      </c>
      <c r="E57" s="32">
        <v>3</v>
      </c>
    </row>
    <row r="59" spans="1:5" x14ac:dyDescent="0.25">
      <c r="A59" s="102" t="s">
        <v>63</v>
      </c>
      <c r="B59" s="103"/>
      <c r="C59" s="103"/>
      <c r="D59" s="103"/>
      <c r="E59" s="103"/>
    </row>
    <row r="60" spans="1:5" x14ac:dyDescent="0.25">
      <c r="A60" s="1" t="s">
        <v>2</v>
      </c>
      <c r="B60" s="2"/>
      <c r="C60" s="107" t="s">
        <v>3</v>
      </c>
      <c r="D60" s="107" t="s">
        <v>4</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8</v>
      </c>
      <c r="C63" s="10"/>
      <c r="D63" s="11"/>
      <c r="E63" s="11"/>
    </row>
    <row r="64" spans="1:5" x14ac:dyDescent="0.25">
      <c r="A64" s="12"/>
      <c r="B64" s="13" t="s">
        <v>9</v>
      </c>
      <c r="C64" s="14"/>
      <c r="D64" s="15"/>
      <c r="E64" s="15"/>
    </row>
    <row r="65" spans="1:5" x14ac:dyDescent="0.25">
      <c r="A65" s="8" t="s">
        <v>10</v>
      </c>
      <c r="B65" s="16" t="s">
        <v>11</v>
      </c>
      <c r="C65" s="17" t="s">
        <v>572</v>
      </c>
      <c r="D65" s="18" t="s">
        <v>566</v>
      </c>
      <c r="E65" s="17" t="s">
        <v>14</v>
      </c>
    </row>
    <row r="66" spans="1:5" x14ac:dyDescent="0.25">
      <c r="A66" s="19"/>
      <c r="B66" s="20" t="s">
        <v>15</v>
      </c>
      <c r="C66" s="21">
        <v>-0.7321576232868181</v>
      </c>
      <c r="D66" s="21">
        <v>-0.31490262088524656</v>
      </c>
      <c r="E66" s="22"/>
    </row>
    <row r="67" spans="1:5" x14ac:dyDescent="0.25">
      <c r="A67" s="8" t="s">
        <v>16</v>
      </c>
      <c r="B67" s="16" t="s">
        <v>11</v>
      </c>
      <c r="C67" s="17" t="s">
        <v>54</v>
      </c>
      <c r="D67" s="17" t="s">
        <v>55</v>
      </c>
      <c r="E67" s="17" t="s">
        <v>14</v>
      </c>
    </row>
    <row r="68" spans="1:5" x14ac:dyDescent="0.25">
      <c r="A68" s="19"/>
      <c r="B68" s="20" t="s">
        <v>15</v>
      </c>
      <c r="C68" s="21">
        <v>-0.26436082210035372</v>
      </c>
      <c r="D68" s="21">
        <v>-8.9988529727498157E-2</v>
      </c>
      <c r="E68" s="22"/>
    </row>
    <row r="69" spans="1:5" x14ac:dyDescent="0.25">
      <c r="A69" s="8" t="s">
        <v>19</v>
      </c>
      <c r="B69" s="16" t="s">
        <v>11</v>
      </c>
      <c r="C69" s="17" t="s">
        <v>387</v>
      </c>
      <c r="D69" s="17" t="s">
        <v>229</v>
      </c>
      <c r="E69" s="17" t="s">
        <v>14</v>
      </c>
    </row>
    <row r="70" spans="1:5" x14ac:dyDescent="0.25">
      <c r="A70" s="19"/>
      <c r="B70" s="20" t="s">
        <v>15</v>
      </c>
      <c r="C70" s="21">
        <v>-6.4614040131087291E-2</v>
      </c>
      <c r="D70" s="21">
        <v>3.302549068455507E-3</v>
      </c>
      <c r="E70" s="22"/>
    </row>
    <row r="71" spans="1:5" x14ac:dyDescent="0.25">
      <c r="A71" s="8" t="s">
        <v>22</v>
      </c>
      <c r="B71" s="16" t="s">
        <v>11</v>
      </c>
      <c r="C71" s="17" t="s">
        <v>57</v>
      </c>
      <c r="D71" s="17" t="s">
        <v>335</v>
      </c>
      <c r="E71" s="17" t="s">
        <v>14</v>
      </c>
    </row>
    <row r="72" spans="1:5" x14ac:dyDescent="0.25">
      <c r="A72" s="19"/>
      <c r="B72" s="20" t="s">
        <v>15</v>
      </c>
      <c r="C72" s="21">
        <v>0.20672817384674036</v>
      </c>
      <c r="D72" s="21">
        <v>6.858003677855895E-2</v>
      </c>
      <c r="E72" s="22"/>
    </row>
    <row r="73" spans="1:5" ht="34.5" customHeight="1" x14ac:dyDescent="0.25">
      <c r="A73" s="90" t="s">
        <v>25</v>
      </c>
      <c r="B73" s="90"/>
      <c r="C73" s="90"/>
      <c r="D73" s="90"/>
      <c r="E73" s="90"/>
    </row>
    <row r="74" spans="1:5" x14ac:dyDescent="0.25">
      <c r="A74" s="5" t="s">
        <v>26</v>
      </c>
    </row>
    <row r="75" spans="1:5" x14ac:dyDescent="0.25">
      <c r="A75" s="5" t="s">
        <v>49</v>
      </c>
    </row>
    <row r="76" spans="1:5" x14ac:dyDescent="0.25">
      <c r="A76" s="5" t="s">
        <v>522</v>
      </c>
    </row>
    <row r="77" spans="1:5" x14ac:dyDescent="0.25">
      <c r="A77" s="5" t="s">
        <v>333</v>
      </c>
    </row>
    <row r="78" spans="1:5" x14ac:dyDescent="0.25">
      <c r="A78" s="5" t="s">
        <v>51</v>
      </c>
    </row>
    <row r="79" spans="1:5" ht="15" customHeight="1" x14ac:dyDescent="0.25">
      <c r="A79" s="91" t="s">
        <v>31</v>
      </c>
      <c r="B79" s="92"/>
      <c r="C79" s="92"/>
      <c r="D79" s="92"/>
      <c r="E79" s="93"/>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24">
        <v>43613</v>
      </c>
      <c r="C82" s="24">
        <v>45440</v>
      </c>
      <c r="D82" s="25">
        <v>0.11173335917555506</v>
      </c>
      <c r="E82" s="32">
        <v>3</v>
      </c>
    </row>
    <row r="83" spans="1:5" x14ac:dyDescent="0.25">
      <c r="A83" s="31" t="s">
        <v>37</v>
      </c>
      <c r="B83" s="24">
        <v>43585</v>
      </c>
      <c r="C83" s="24">
        <v>45412</v>
      </c>
      <c r="D83" s="25">
        <v>0.11185438992897578</v>
      </c>
      <c r="E83" s="32">
        <v>3</v>
      </c>
    </row>
    <row r="84" spans="1:5" x14ac:dyDescent="0.25">
      <c r="A84" s="23" t="s">
        <v>38</v>
      </c>
      <c r="B84" s="24">
        <v>43550</v>
      </c>
      <c r="C84" s="24">
        <v>45377</v>
      </c>
      <c r="D84" s="25">
        <v>0.11209101863859849</v>
      </c>
      <c r="E84" s="32">
        <v>3</v>
      </c>
    </row>
    <row r="85" spans="1:5" x14ac:dyDescent="0.25">
      <c r="A85" s="23" t="s">
        <v>39</v>
      </c>
      <c r="B85" s="24">
        <v>43522</v>
      </c>
      <c r="C85" s="24">
        <v>45349</v>
      </c>
      <c r="D85" s="25">
        <v>0.11232377871217299</v>
      </c>
      <c r="E85" s="32">
        <v>3</v>
      </c>
    </row>
    <row r="86" spans="1:5" x14ac:dyDescent="0.25">
      <c r="A86" s="23" t="s">
        <v>40</v>
      </c>
      <c r="B86" s="24">
        <v>43494</v>
      </c>
      <c r="C86" s="24">
        <v>45321</v>
      </c>
      <c r="D86" s="25">
        <v>0.11261372270960161</v>
      </c>
      <c r="E86" s="32">
        <v>3</v>
      </c>
    </row>
    <row r="88" spans="1:5" x14ac:dyDescent="0.25">
      <c r="A88" s="102" t="s">
        <v>73</v>
      </c>
      <c r="B88" s="103"/>
      <c r="C88" s="103"/>
      <c r="D88" s="103"/>
      <c r="E88" s="103"/>
    </row>
    <row r="89" spans="1:5" x14ac:dyDescent="0.25">
      <c r="A89" s="1" t="s">
        <v>2</v>
      </c>
      <c r="B89" s="2"/>
      <c r="C89" s="107" t="s">
        <v>3</v>
      </c>
      <c r="D89" s="107" t="s">
        <v>4</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8</v>
      </c>
      <c r="C92" s="10"/>
      <c r="D92" s="11"/>
      <c r="E92" s="11"/>
    </row>
    <row r="93" spans="1:5" x14ac:dyDescent="0.25">
      <c r="A93" s="12"/>
      <c r="B93" s="13" t="s">
        <v>9</v>
      </c>
      <c r="C93" s="14"/>
      <c r="D93" s="15"/>
      <c r="E93" s="15"/>
    </row>
    <row r="94" spans="1:5" x14ac:dyDescent="0.25">
      <c r="A94" s="8" t="s">
        <v>10</v>
      </c>
      <c r="B94" s="16" t="s">
        <v>11</v>
      </c>
      <c r="C94" s="17" t="s">
        <v>649</v>
      </c>
      <c r="D94" s="18" t="s">
        <v>65</v>
      </c>
      <c r="E94" s="17" t="s">
        <v>14</v>
      </c>
    </row>
    <row r="95" spans="1:5" x14ac:dyDescent="0.25">
      <c r="A95" s="19"/>
      <c r="B95" s="20" t="s">
        <v>15</v>
      </c>
      <c r="C95" s="21">
        <v>-0.71395200075120946</v>
      </c>
      <c r="D95" s="21">
        <v>-0.29981406778086173</v>
      </c>
      <c r="E95" s="22"/>
    </row>
    <row r="96" spans="1:5" x14ac:dyDescent="0.25">
      <c r="A96" s="8" t="s">
        <v>16</v>
      </c>
      <c r="B96" s="16" t="s">
        <v>11</v>
      </c>
      <c r="C96" s="17" t="s">
        <v>66</v>
      </c>
      <c r="D96" s="17" t="s">
        <v>67</v>
      </c>
      <c r="E96" s="17" t="s">
        <v>14</v>
      </c>
    </row>
    <row r="97" spans="1:5" x14ac:dyDescent="0.25">
      <c r="A97" s="19"/>
      <c r="B97" s="20" t="s">
        <v>15</v>
      </c>
      <c r="C97" s="21">
        <v>-0.24374975995272918</v>
      </c>
      <c r="D97" s="21">
        <v>-9.3622915536350937E-2</v>
      </c>
      <c r="E97" s="22"/>
    </row>
    <row r="98" spans="1:5" x14ac:dyDescent="0.25">
      <c r="A98" s="8" t="s">
        <v>19</v>
      </c>
      <c r="B98" s="16" t="s">
        <v>11</v>
      </c>
      <c r="C98" s="17" t="s">
        <v>235</v>
      </c>
      <c r="D98" s="17" t="s">
        <v>276</v>
      </c>
      <c r="E98" s="17" t="s">
        <v>14</v>
      </c>
    </row>
    <row r="99" spans="1:5" x14ac:dyDescent="0.25">
      <c r="A99" s="19"/>
      <c r="B99" s="20" t="s">
        <v>15</v>
      </c>
      <c r="C99" s="21">
        <v>-5.9119858462576613E-2</v>
      </c>
      <c r="D99" s="21">
        <v>-7.6104421485928553E-3</v>
      </c>
      <c r="E99" s="22"/>
    </row>
    <row r="100" spans="1:5" x14ac:dyDescent="0.25">
      <c r="A100" s="8" t="s">
        <v>22</v>
      </c>
      <c r="B100" s="16" t="s">
        <v>11</v>
      </c>
      <c r="C100" s="17" t="s">
        <v>70</v>
      </c>
      <c r="D100" s="17" t="s">
        <v>337</v>
      </c>
      <c r="E100" s="17" t="s">
        <v>14</v>
      </c>
    </row>
    <row r="101" spans="1:5" x14ac:dyDescent="0.25">
      <c r="A101" s="19"/>
      <c r="B101" s="20" t="s">
        <v>15</v>
      </c>
      <c r="C101" s="21">
        <v>0.26924092019120827</v>
      </c>
      <c r="D101" s="21">
        <v>7.8081742296484125E-2</v>
      </c>
      <c r="E101" s="22"/>
    </row>
    <row r="102" spans="1:5" ht="35.25" customHeight="1" x14ac:dyDescent="0.25">
      <c r="A102" s="90" t="s">
        <v>25</v>
      </c>
      <c r="B102" s="90"/>
      <c r="C102" s="90"/>
      <c r="D102" s="90"/>
      <c r="E102" s="90"/>
    </row>
    <row r="103" spans="1:5" x14ac:dyDescent="0.25">
      <c r="A103" s="5" t="s">
        <v>26</v>
      </c>
    </row>
    <row r="104" spans="1:5" x14ac:dyDescent="0.25">
      <c r="A104" s="5" t="s">
        <v>49</v>
      </c>
    </row>
    <row r="105" spans="1:5" x14ac:dyDescent="0.25">
      <c r="A105" s="5" t="s">
        <v>687</v>
      </c>
    </row>
    <row r="106" spans="1:5" x14ac:dyDescent="0.25">
      <c r="A106" s="5" t="s">
        <v>333</v>
      </c>
    </row>
    <row r="107" spans="1:5" x14ac:dyDescent="0.25">
      <c r="A107" s="5" t="s">
        <v>30</v>
      </c>
    </row>
    <row r="108" spans="1:5" ht="15" customHeight="1" x14ac:dyDescent="0.25">
      <c r="A108" s="91" t="s">
        <v>31</v>
      </c>
      <c r="B108" s="92"/>
      <c r="C108" s="92"/>
      <c r="D108" s="92"/>
      <c r="E108" s="93"/>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24">
        <v>43613</v>
      </c>
      <c r="C111" s="24">
        <v>45440</v>
      </c>
      <c r="D111" s="25">
        <v>0.10582902157606308</v>
      </c>
      <c r="E111" s="32">
        <v>3</v>
      </c>
    </row>
    <row r="112" spans="1:5" x14ac:dyDescent="0.25">
      <c r="A112" s="31" t="s">
        <v>37</v>
      </c>
      <c r="B112" s="24">
        <v>43585</v>
      </c>
      <c r="C112" s="24">
        <v>45412</v>
      </c>
      <c r="D112" s="25">
        <v>0.10594398538097065</v>
      </c>
      <c r="E112" s="32">
        <v>3</v>
      </c>
    </row>
    <row r="113" spans="1:5" x14ac:dyDescent="0.25">
      <c r="A113" s="23" t="s">
        <v>38</v>
      </c>
      <c r="B113" s="24">
        <v>43550</v>
      </c>
      <c r="C113" s="24">
        <v>45377</v>
      </c>
      <c r="D113" s="25">
        <v>0.10620696303729485</v>
      </c>
      <c r="E113" s="32">
        <v>3</v>
      </c>
    </row>
    <row r="114" spans="1:5" x14ac:dyDescent="0.25">
      <c r="A114" s="23" t="s">
        <v>39</v>
      </c>
      <c r="B114" s="24">
        <v>43522</v>
      </c>
      <c r="C114" s="24">
        <v>45349</v>
      </c>
      <c r="D114" s="25">
        <v>0.10637215636826915</v>
      </c>
      <c r="E114" s="32">
        <v>3</v>
      </c>
    </row>
    <row r="115" spans="1:5" x14ac:dyDescent="0.25">
      <c r="A115" s="23" t="s">
        <v>40</v>
      </c>
      <c r="B115" s="24">
        <v>43494</v>
      </c>
      <c r="C115" s="24">
        <v>45321</v>
      </c>
      <c r="D115" s="25">
        <v>0.10657491147796527</v>
      </c>
      <c r="E115" s="32">
        <v>3</v>
      </c>
    </row>
    <row r="117" spans="1:5" x14ac:dyDescent="0.25">
      <c r="A117" s="102" t="s">
        <v>93</v>
      </c>
      <c r="B117" s="103"/>
      <c r="C117" s="103"/>
      <c r="D117" s="103"/>
      <c r="E117" s="103"/>
    </row>
    <row r="118" spans="1:5" x14ac:dyDescent="0.25">
      <c r="A118" s="1" t="s">
        <v>74</v>
      </c>
      <c r="B118" s="2"/>
      <c r="C118" s="107" t="s">
        <v>3</v>
      </c>
      <c r="D118" s="107" t="s">
        <v>75</v>
      </c>
      <c r="E118" s="107"/>
    </row>
    <row r="119" spans="1:5" x14ac:dyDescent="0.25">
      <c r="A119" s="3" t="s">
        <v>5</v>
      </c>
      <c r="B119" s="4"/>
      <c r="C119" s="108"/>
      <c r="D119" s="108"/>
      <c r="E119" s="108"/>
    </row>
    <row r="120" spans="1:5" x14ac:dyDescent="0.25">
      <c r="A120" s="6" t="s">
        <v>6</v>
      </c>
      <c r="B120" s="7"/>
      <c r="C120" s="109"/>
      <c r="D120" s="109"/>
      <c r="E120" s="109"/>
    </row>
    <row r="121" spans="1:5" x14ac:dyDescent="0.25">
      <c r="A121" s="8" t="s">
        <v>7</v>
      </c>
      <c r="B121" s="9" t="s">
        <v>76</v>
      </c>
      <c r="C121" s="10"/>
      <c r="D121" s="11"/>
      <c r="E121" s="11"/>
    </row>
    <row r="122" spans="1:5" x14ac:dyDescent="0.25">
      <c r="A122" s="12"/>
      <c r="B122" s="13" t="s">
        <v>9</v>
      </c>
      <c r="C122" s="14"/>
      <c r="D122" s="15"/>
      <c r="E122" s="15"/>
    </row>
    <row r="123" spans="1:5" x14ac:dyDescent="0.25">
      <c r="A123" s="8" t="s">
        <v>10</v>
      </c>
      <c r="B123" s="16" t="s">
        <v>11</v>
      </c>
      <c r="C123" s="17" t="s">
        <v>191</v>
      </c>
      <c r="D123" s="18" t="s">
        <v>688</v>
      </c>
      <c r="E123" s="17" t="s">
        <v>14</v>
      </c>
    </row>
    <row r="124" spans="1:5" x14ac:dyDescent="0.25">
      <c r="A124" s="19"/>
      <c r="B124" s="20" t="s">
        <v>15</v>
      </c>
      <c r="C124" s="21">
        <v>-0.70090045854399596</v>
      </c>
      <c r="D124" s="21">
        <v>-0.26234942952764706</v>
      </c>
      <c r="E124" s="22"/>
    </row>
    <row r="125" spans="1:5" x14ac:dyDescent="0.25">
      <c r="A125" s="8" t="s">
        <v>16</v>
      </c>
      <c r="B125" s="16" t="s">
        <v>11</v>
      </c>
      <c r="C125" s="17" t="s">
        <v>79</v>
      </c>
      <c r="D125" s="17" t="s">
        <v>80</v>
      </c>
      <c r="E125" s="17" t="s">
        <v>14</v>
      </c>
    </row>
    <row r="126" spans="1:5" x14ac:dyDescent="0.25">
      <c r="A126" s="19"/>
      <c r="B126" s="20" t="s">
        <v>15</v>
      </c>
      <c r="C126" s="21">
        <v>-0.30515803861267721</v>
      </c>
      <c r="D126" s="21">
        <v>-5.4651640399221102E-2</v>
      </c>
      <c r="E126" s="22"/>
    </row>
    <row r="127" spans="1:5" x14ac:dyDescent="0.25">
      <c r="A127" s="8" t="s">
        <v>19</v>
      </c>
      <c r="B127" s="16" t="s">
        <v>11</v>
      </c>
      <c r="C127" s="17" t="s">
        <v>611</v>
      </c>
      <c r="D127" s="17" t="s">
        <v>689</v>
      </c>
      <c r="E127" s="17" t="s">
        <v>14</v>
      </c>
    </row>
    <row r="128" spans="1:5" x14ac:dyDescent="0.25">
      <c r="A128" s="19"/>
      <c r="B128" s="20" t="s">
        <v>15</v>
      </c>
      <c r="C128" s="21">
        <v>-6.8563839878581501E-3</v>
      </c>
      <c r="D128" s="21">
        <v>2.8964666599186728E-2</v>
      </c>
      <c r="E128" s="22"/>
    </row>
    <row r="129" spans="1:5" x14ac:dyDescent="0.25">
      <c r="A129" s="8" t="s">
        <v>22</v>
      </c>
      <c r="B129" s="16" t="s">
        <v>11</v>
      </c>
      <c r="C129" s="17" t="s">
        <v>83</v>
      </c>
      <c r="D129" s="17" t="s">
        <v>598</v>
      </c>
      <c r="E129" s="17" t="s">
        <v>14</v>
      </c>
    </row>
    <row r="130" spans="1:5" x14ac:dyDescent="0.25">
      <c r="A130" s="19"/>
      <c r="B130" s="20" t="s">
        <v>15</v>
      </c>
      <c r="C130" s="21">
        <v>0.46830915457728883</v>
      </c>
      <c r="D130" s="21">
        <v>9.1185066388660641E-2</v>
      </c>
      <c r="E130" s="22"/>
    </row>
    <row r="131" spans="1:5" ht="35.25" customHeight="1" x14ac:dyDescent="0.25">
      <c r="A131" s="90" t="s">
        <v>25</v>
      </c>
      <c r="B131" s="90"/>
      <c r="C131" s="90"/>
      <c r="D131" s="90"/>
      <c r="E131" s="90"/>
    </row>
    <row r="132" spans="1:5" x14ac:dyDescent="0.25">
      <c r="A132" s="5" t="s">
        <v>26</v>
      </c>
    </row>
    <row r="133" spans="1:5" x14ac:dyDescent="0.25">
      <c r="A133" s="5" t="s">
        <v>85</v>
      </c>
    </row>
    <row r="134" spans="1:5" x14ac:dyDescent="0.25">
      <c r="A134" s="5" t="s">
        <v>114</v>
      </c>
    </row>
    <row r="135" spans="1:5" x14ac:dyDescent="0.25">
      <c r="A135" s="5" t="s">
        <v>599</v>
      </c>
    </row>
    <row r="136" spans="1:5" x14ac:dyDescent="0.25">
      <c r="A136" s="5" t="s">
        <v>51</v>
      </c>
    </row>
    <row r="137" spans="1:5" ht="15" customHeight="1" x14ac:dyDescent="0.25">
      <c r="A137" s="91" t="s">
        <v>31</v>
      </c>
      <c r="B137" s="92"/>
      <c r="C137" s="92"/>
      <c r="D137" s="92"/>
      <c r="E137" s="93"/>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24">
        <v>43606</v>
      </c>
      <c r="C140" s="24">
        <v>45440</v>
      </c>
      <c r="D140" s="25">
        <v>0.17072902103067794</v>
      </c>
      <c r="E140" s="32">
        <v>4</v>
      </c>
    </row>
    <row r="141" spans="1:5" x14ac:dyDescent="0.25">
      <c r="A141" s="31" t="s">
        <v>37</v>
      </c>
      <c r="B141" s="24">
        <v>43578</v>
      </c>
      <c r="C141" s="24">
        <v>45412</v>
      </c>
      <c r="D141" s="25">
        <v>0.17113392667712149</v>
      </c>
      <c r="E141" s="32">
        <v>4</v>
      </c>
    </row>
    <row r="142" spans="1:5" x14ac:dyDescent="0.25">
      <c r="A142" s="23" t="s">
        <v>38</v>
      </c>
      <c r="B142" s="24">
        <v>43536</v>
      </c>
      <c r="C142" s="24">
        <v>45370</v>
      </c>
      <c r="D142" s="25">
        <v>0.17211998861396163</v>
      </c>
      <c r="E142" s="32">
        <v>4</v>
      </c>
    </row>
    <row r="143" spans="1:5" x14ac:dyDescent="0.25">
      <c r="A143" s="23" t="s">
        <v>39</v>
      </c>
      <c r="B143" s="24">
        <v>43522</v>
      </c>
      <c r="C143" s="24">
        <v>45342</v>
      </c>
      <c r="D143" s="25">
        <v>0.17262361799981368</v>
      </c>
      <c r="E143" s="32">
        <v>4</v>
      </c>
    </row>
    <row r="144" spans="1:5" x14ac:dyDescent="0.25">
      <c r="A144" s="23" t="s">
        <v>40</v>
      </c>
      <c r="B144" s="24">
        <v>43494</v>
      </c>
      <c r="C144" s="24">
        <v>45314</v>
      </c>
      <c r="D144" s="25">
        <v>0.17254554434410865</v>
      </c>
      <c r="E144" s="32">
        <v>4</v>
      </c>
    </row>
    <row r="146" spans="1:5" x14ac:dyDescent="0.25">
      <c r="A146" s="102" t="s">
        <v>94</v>
      </c>
      <c r="B146" s="103"/>
      <c r="C146" s="103"/>
      <c r="D146" s="103"/>
      <c r="E146" s="103"/>
    </row>
    <row r="147" spans="1:5" x14ac:dyDescent="0.25">
      <c r="A147" s="1" t="s">
        <v>2</v>
      </c>
      <c r="B147" s="2"/>
      <c r="C147" s="107" t="s">
        <v>3</v>
      </c>
      <c r="D147" s="107" t="s">
        <v>4</v>
      </c>
      <c r="E147" s="107"/>
    </row>
    <row r="148" spans="1:5" x14ac:dyDescent="0.25">
      <c r="A148" s="3" t="s">
        <v>5</v>
      </c>
      <c r="B148" s="4"/>
      <c r="C148" s="108"/>
      <c r="D148" s="108"/>
      <c r="E148" s="108"/>
    </row>
    <row r="149" spans="1:5" x14ac:dyDescent="0.25">
      <c r="A149" s="6" t="s">
        <v>6</v>
      </c>
      <c r="B149" s="7"/>
      <c r="C149" s="109"/>
      <c r="D149" s="109"/>
      <c r="E149" s="109"/>
    </row>
    <row r="150" spans="1:5" x14ac:dyDescent="0.25">
      <c r="A150" s="8" t="s">
        <v>7</v>
      </c>
      <c r="B150" s="9" t="s">
        <v>8</v>
      </c>
      <c r="C150" s="10"/>
      <c r="D150" s="11"/>
      <c r="E150" s="11"/>
    </row>
    <row r="151" spans="1:5" x14ac:dyDescent="0.25">
      <c r="A151" s="12"/>
      <c r="B151" s="13" t="s">
        <v>9</v>
      </c>
      <c r="C151" s="14"/>
      <c r="D151" s="15"/>
      <c r="E151" s="15"/>
    </row>
    <row r="152" spans="1:5" x14ac:dyDescent="0.25">
      <c r="A152" s="8" t="s">
        <v>10</v>
      </c>
      <c r="B152" s="16" t="s">
        <v>11</v>
      </c>
      <c r="C152" s="26" t="s">
        <v>673</v>
      </c>
      <c r="D152" s="27" t="s">
        <v>690</v>
      </c>
      <c r="E152" s="26" t="s">
        <v>14</v>
      </c>
    </row>
    <row r="153" spans="1:5" x14ac:dyDescent="0.25">
      <c r="A153" s="19"/>
      <c r="B153" s="20" t="s">
        <v>15</v>
      </c>
      <c r="C153" s="21">
        <v>-0.73515727000555775</v>
      </c>
      <c r="D153" s="21">
        <v>-0.32369050076178174</v>
      </c>
      <c r="E153" s="22"/>
    </row>
    <row r="154" spans="1:5" x14ac:dyDescent="0.25">
      <c r="A154" s="8" t="s">
        <v>16</v>
      </c>
      <c r="B154" s="16" t="s">
        <v>11</v>
      </c>
      <c r="C154" s="26" t="s">
        <v>89</v>
      </c>
      <c r="D154" s="26" t="s">
        <v>79</v>
      </c>
      <c r="E154" s="26" t="s">
        <v>14</v>
      </c>
    </row>
    <row r="155" spans="1:5" x14ac:dyDescent="0.25">
      <c r="A155" s="19"/>
      <c r="B155" s="20" t="s">
        <v>15</v>
      </c>
      <c r="C155" s="21">
        <v>-0.27369232450942749</v>
      </c>
      <c r="D155" s="21">
        <v>-0.1140908038913655</v>
      </c>
      <c r="E155" s="22"/>
    </row>
    <row r="156" spans="1:5" x14ac:dyDescent="0.25">
      <c r="A156" s="8" t="s">
        <v>19</v>
      </c>
      <c r="B156" s="16" t="s">
        <v>11</v>
      </c>
      <c r="C156" s="26" t="s">
        <v>282</v>
      </c>
      <c r="D156" s="26" t="s">
        <v>620</v>
      </c>
      <c r="E156" s="26" t="s">
        <v>14</v>
      </c>
    </row>
    <row r="157" spans="1:5" x14ac:dyDescent="0.25">
      <c r="A157" s="19"/>
      <c r="B157" s="20" t="s">
        <v>15</v>
      </c>
      <c r="C157" s="21">
        <v>-5.9780497198879678E-2</v>
      </c>
      <c r="D157" s="21">
        <v>-1.5814636336751731E-3</v>
      </c>
      <c r="E157" s="22"/>
    </row>
    <row r="158" spans="1:5" x14ac:dyDescent="0.25">
      <c r="A158" s="8" t="s">
        <v>22</v>
      </c>
      <c r="B158" s="16" t="s">
        <v>11</v>
      </c>
      <c r="C158" s="26" t="s">
        <v>90</v>
      </c>
      <c r="D158" s="26" t="s">
        <v>340</v>
      </c>
      <c r="E158" s="26" t="s">
        <v>14</v>
      </c>
    </row>
    <row r="159" spans="1:5" x14ac:dyDescent="0.25">
      <c r="A159" s="19"/>
      <c r="B159" s="20" t="s">
        <v>15</v>
      </c>
      <c r="C159" s="21">
        <v>0.29521826354717895</v>
      </c>
      <c r="D159" s="21">
        <v>9.5682802272992085E-2</v>
      </c>
      <c r="E159" s="22"/>
    </row>
    <row r="160" spans="1:5" ht="33.75" customHeight="1" x14ac:dyDescent="0.25">
      <c r="A160" s="90" t="s">
        <v>25</v>
      </c>
      <c r="B160" s="90"/>
      <c r="C160" s="90"/>
      <c r="D160" s="90"/>
      <c r="E160" s="90"/>
    </row>
    <row r="161" spans="1:5" x14ac:dyDescent="0.25">
      <c r="A161" s="5" t="s">
        <v>26</v>
      </c>
    </row>
    <row r="162" spans="1:5" x14ac:dyDescent="0.25">
      <c r="A162" s="5" t="s">
        <v>49</v>
      </c>
    </row>
    <row r="163" spans="1:5" x14ac:dyDescent="0.25">
      <c r="A163" s="5" t="s">
        <v>691</v>
      </c>
    </row>
    <row r="164" spans="1:5" x14ac:dyDescent="0.25">
      <c r="A164" s="5" t="s">
        <v>333</v>
      </c>
    </row>
    <row r="165" spans="1:5" x14ac:dyDescent="0.25">
      <c r="A165" s="5" t="s">
        <v>30</v>
      </c>
      <c r="B165" s="50"/>
      <c r="C165" s="50"/>
      <c r="D165" s="50"/>
      <c r="E165" s="50"/>
    </row>
    <row r="166" spans="1:5" ht="15" customHeight="1" x14ac:dyDescent="0.25">
      <c r="A166" s="91" t="s">
        <v>31</v>
      </c>
      <c r="B166" s="92"/>
      <c r="C166" s="92"/>
      <c r="D166" s="92"/>
      <c r="E166" s="93"/>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24">
        <v>43613</v>
      </c>
      <c r="C169" s="24">
        <v>45440</v>
      </c>
      <c r="D169" s="25">
        <v>0.12231414516327695</v>
      </c>
      <c r="E169" s="32">
        <v>4</v>
      </c>
    </row>
    <row r="170" spans="1:5" x14ac:dyDescent="0.25">
      <c r="A170" s="31" t="s">
        <v>37</v>
      </c>
      <c r="B170" s="24">
        <v>43585</v>
      </c>
      <c r="C170" s="24">
        <v>45412</v>
      </c>
      <c r="D170" s="25">
        <v>0.12257705294974315</v>
      </c>
      <c r="E170" s="32">
        <v>4</v>
      </c>
    </row>
    <row r="171" spans="1:5" x14ac:dyDescent="0.25">
      <c r="A171" s="39" t="s">
        <v>38</v>
      </c>
      <c r="B171" s="24">
        <v>43550</v>
      </c>
      <c r="C171" s="24">
        <v>45377</v>
      </c>
      <c r="D171" s="25">
        <v>0.12296729827311649</v>
      </c>
      <c r="E171" s="32">
        <v>4</v>
      </c>
    </row>
    <row r="172" spans="1:5" x14ac:dyDescent="0.25">
      <c r="A172" s="39" t="s">
        <v>39</v>
      </c>
      <c r="B172" s="24">
        <v>43522</v>
      </c>
      <c r="C172" s="24">
        <v>45349</v>
      </c>
      <c r="D172" s="25">
        <v>0.12330287391924667</v>
      </c>
      <c r="E172" s="32">
        <v>4</v>
      </c>
    </row>
    <row r="173" spans="1:5" x14ac:dyDescent="0.25">
      <c r="A173" s="39" t="s">
        <v>40</v>
      </c>
      <c r="B173" s="24">
        <v>43494</v>
      </c>
      <c r="C173" s="24">
        <v>45321</v>
      </c>
      <c r="D173" s="25">
        <v>0.1238172539589151</v>
      </c>
      <c r="E173" s="32">
        <v>4</v>
      </c>
    </row>
    <row r="175" spans="1:5" x14ac:dyDescent="0.25">
      <c r="A175" s="102" t="s">
        <v>341</v>
      </c>
      <c r="B175" s="103"/>
      <c r="C175" s="103"/>
      <c r="D175" s="103"/>
      <c r="E175" s="103"/>
    </row>
    <row r="176" spans="1:5" x14ac:dyDescent="0.25">
      <c r="A176" s="1" t="s">
        <v>2</v>
      </c>
      <c r="B176" s="2"/>
      <c r="C176" s="107" t="s">
        <v>3</v>
      </c>
      <c r="D176" s="107" t="s">
        <v>4</v>
      </c>
      <c r="E176" s="107"/>
    </row>
    <row r="177" spans="1:5" x14ac:dyDescent="0.25">
      <c r="A177" s="3" t="s">
        <v>5</v>
      </c>
      <c r="B177" s="4"/>
      <c r="C177" s="108"/>
      <c r="D177" s="108"/>
      <c r="E177" s="108"/>
    </row>
    <row r="178" spans="1:5" x14ac:dyDescent="0.25">
      <c r="A178" s="6" t="s">
        <v>6</v>
      </c>
      <c r="B178" s="7"/>
      <c r="C178" s="109"/>
      <c r="D178" s="109"/>
      <c r="E178" s="109"/>
    </row>
    <row r="179" spans="1:5" x14ac:dyDescent="0.25">
      <c r="A179" s="8" t="s">
        <v>7</v>
      </c>
      <c r="B179" s="9" t="s">
        <v>8</v>
      </c>
      <c r="C179" s="10"/>
      <c r="D179" s="11"/>
      <c r="E179" s="11"/>
    </row>
    <row r="180" spans="1:5" x14ac:dyDescent="0.25">
      <c r="A180" s="12"/>
      <c r="B180" s="13" t="s">
        <v>9</v>
      </c>
      <c r="C180" s="14"/>
      <c r="D180" s="15"/>
      <c r="E180" s="15"/>
    </row>
    <row r="181" spans="1:5" x14ac:dyDescent="0.25">
      <c r="A181" s="8" t="s">
        <v>10</v>
      </c>
      <c r="B181" s="16" t="s">
        <v>11</v>
      </c>
      <c r="C181" s="26" t="s">
        <v>675</v>
      </c>
      <c r="D181" s="27" t="s">
        <v>676</v>
      </c>
      <c r="E181" s="26" t="s">
        <v>14</v>
      </c>
    </row>
    <row r="182" spans="1:5" x14ac:dyDescent="0.25">
      <c r="A182" s="19"/>
      <c r="B182" s="20" t="s">
        <v>15</v>
      </c>
      <c r="C182" s="21">
        <v>-0.2950081984114642</v>
      </c>
      <c r="D182" s="21">
        <v>-0.11259357082360311</v>
      </c>
      <c r="E182" s="22"/>
    </row>
    <row r="183" spans="1:5" x14ac:dyDescent="0.25">
      <c r="A183" s="8" t="s">
        <v>16</v>
      </c>
      <c r="B183" s="16" t="s">
        <v>11</v>
      </c>
      <c r="C183" s="26" t="s">
        <v>292</v>
      </c>
      <c r="D183" s="26" t="s">
        <v>654</v>
      </c>
      <c r="E183" s="26" t="s">
        <v>14</v>
      </c>
    </row>
    <row r="184" spans="1:5" x14ac:dyDescent="0.25">
      <c r="A184" s="19"/>
      <c r="B184" s="20" t="s">
        <v>15</v>
      </c>
      <c r="C184" s="21">
        <v>-0.16148590951500919</v>
      </c>
      <c r="D184" s="21">
        <v>-3.1768663048766022E-2</v>
      </c>
      <c r="E184" s="22"/>
    </row>
    <row r="185" spans="1:5" x14ac:dyDescent="0.25">
      <c r="A185" s="8" t="s">
        <v>19</v>
      </c>
      <c r="B185" s="16" t="s">
        <v>11</v>
      </c>
      <c r="C185" s="26" t="s">
        <v>437</v>
      </c>
      <c r="D185" s="26" t="s">
        <v>214</v>
      </c>
      <c r="E185" s="26" t="s">
        <v>14</v>
      </c>
    </row>
    <row r="186" spans="1:5" x14ac:dyDescent="0.25">
      <c r="A186" s="19"/>
      <c r="B186" s="20" t="s">
        <v>15</v>
      </c>
      <c r="C186" s="21">
        <v>-2.4988981992675741E-2</v>
      </c>
      <c r="D186" s="21">
        <v>3.5519424591068383E-3</v>
      </c>
      <c r="E186" s="22"/>
    </row>
    <row r="187" spans="1:5" x14ac:dyDescent="0.25">
      <c r="A187" s="8" t="s">
        <v>22</v>
      </c>
      <c r="B187" s="16" t="s">
        <v>11</v>
      </c>
      <c r="C187" s="26" t="s">
        <v>294</v>
      </c>
      <c r="D187" s="26" t="s">
        <v>295</v>
      </c>
      <c r="E187" s="26" t="s">
        <v>14</v>
      </c>
    </row>
    <row r="188" spans="1:5" x14ac:dyDescent="0.25">
      <c r="A188" s="19"/>
      <c r="B188" s="20" t="s">
        <v>15</v>
      </c>
      <c r="C188" s="21">
        <v>0.1131139022684966</v>
      </c>
      <c r="D188" s="21">
        <v>5.466672843059861E-2</v>
      </c>
      <c r="E188" s="22"/>
    </row>
    <row r="189" spans="1:5" ht="36.75" customHeight="1" x14ac:dyDescent="0.25">
      <c r="A189" s="90" t="s">
        <v>25</v>
      </c>
      <c r="B189" s="90"/>
      <c r="C189" s="90"/>
      <c r="D189" s="90"/>
      <c r="E189" s="90"/>
    </row>
    <row r="190" spans="1:5" x14ac:dyDescent="0.25">
      <c r="A190" s="5" t="s">
        <v>26</v>
      </c>
    </row>
    <row r="191" spans="1:5" x14ac:dyDescent="0.25">
      <c r="A191" s="5" t="s">
        <v>49</v>
      </c>
    </row>
    <row r="192" spans="1:5" x14ac:dyDescent="0.25">
      <c r="A192" s="5" t="s">
        <v>692</v>
      </c>
    </row>
    <row r="193" spans="1:5" x14ac:dyDescent="0.25">
      <c r="A193" s="5" t="s">
        <v>29</v>
      </c>
    </row>
    <row r="194" spans="1:5" x14ac:dyDescent="0.25">
      <c r="A194" s="5" t="s">
        <v>30</v>
      </c>
    </row>
    <row r="195" spans="1:5" ht="15" customHeight="1" x14ac:dyDescent="0.25">
      <c r="A195" s="91" t="s">
        <v>31</v>
      </c>
      <c r="B195" s="92"/>
      <c r="C195" s="92"/>
      <c r="D195" s="92"/>
      <c r="E195" s="93"/>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24">
        <v>43977</v>
      </c>
      <c r="C198" s="24">
        <v>45440</v>
      </c>
      <c r="D198" s="25">
        <v>5.6732721932074598E-2</v>
      </c>
      <c r="E198" s="32">
        <v>3</v>
      </c>
    </row>
    <row r="199" spans="1:5" x14ac:dyDescent="0.25">
      <c r="A199" s="31" t="s">
        <v>37</v>
      </c>
      <c r="B199" s="24">
        <v>43949</v>
      </c>
      <c r="C199" s="24">
        <v>45412</v>
      </c>
      <c r="D199" s="25">
        <v>5.6609950083356689E-2</v>
      </c>
      <c r="E199" s="32">
        <v>3</v>
      </c>
    </row>
    <row r="200" spans="1:5" x14ac:dyDescent="0.25">
      <c r="A200" s="39" t="s">
        <v>38</v>
      </c>
      <c r="B200" s="24">
        <v>43914</v>
      </c>
      <c r="C200" s="24">
        <v>45377</v>
      </c>
      <c r="D200" s="25">
        <v>5.9419990605145495E-2</v>
      </c>
      <c r="E200" s="32">
        <v>3</v>
      </c>
    </row>
    <row r="201" spans="1:5" x14ac:dyDescent="0.25">
      <c r="A201" s="39" t="s">
        <v>39</v>
      </c>
      <c r="B201" s="24">
        <v>43886</v>
      </c>
      <c r="C201" s="24">
        <v>45349</v>
      </c>
      <c r="D201" s="25">
        <v>6.9656298869570463E-2</v>
      </c>
      <c r="E201" s="32">
        <v>3</v>
      </c>
    </row>
    <row r="202" spans="1:5" x14ac:dyDescent="0.25">
      <c r="A202" s="39" t="s">
        <v>40</v>
      </c>
      <c r="B202" s="24">
        <v>43858</v>
      </c>
      <c r="C202" s="24">
        <v>45321</v>
      </c>
      <c r="D202" s="25">
        <v>7.0871735619240012E-2</v>
      </c>
      <c r="E202" s="32">
        <v>3</v>
      </c>
    </row>
    <row r="204" spans="1:5" x14ac:dyDescent="0.25">
      <c r="A204" s="102" t="s">
        <v>655</v>
      </c>
      <c r="B204" s="103"/>
      <c r="C204" s="103"/>
      <c r="D204" s="103"/>
      <c r="E204" s="103"/>
    </row>
    <row r="205" spans="1:5" x14ac:dyDescent="0.25">
      <c r="A205" s="1" t="s">
        <v>2</v>
      </c>
      <c r="B205" s="2"/>
      <c r="C205" s="107" t="s">
        <v>3</v>
      </c>
      <c r="D205" s="107" t="s">
        <v>4</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8</v>
      </c>
      <c r="C208" s="10"/>
      <c r="D208" s="11"/>
      <c r="E208" s="11"/>
    </row>
    <row r="209" spans="1:5" x14ac:dyDescent="0.25">
      <c r="A209" s="12"/>
      <c r="B209" s="13" t="s">
        <v>9</v>
      </c>
      <c r="C209" s="14"/>
      <c r="D209" s="15"/>
      <c r="E209" s="15"/>
    </row>
    <row r="210" spans="1:5" x14ac:dyDescent="0.25">
      <c r="A210" s="8" t="s">
        <v>10</v>
      </c>
      <c r="B210" s="16" t="s">
        <v>11</v>
      </c>
      <c r="C210" s="26" t="s">
        <v>656</v>
      </c>
      <c r="D210" s="27" t="s">
        <v>657</v>
      </c>
      <c r="E210" s="26" t="s">
        <v>14</v>
      </c>
    </row>
    <row r="211" spans="1:5" x14ac:dyDescent="0.25">
      <c r="A211" s="19"/>
      <c r="B211" s="20" t="s">
        <v>15</v>
      </c>
      <c r="C211" s="21">
        <v>-0.36370804663649203</v>
      </c>
      <c r="D211" s="21">
        <v>-0.11958309787510923</v>
      </c>
      <c r="E211" s="22"/>
    </row>
    <row r="212" spans="1:5" x14ac:dyDescent="0.25">
      <c r="A212" s="8" t="s">
        <v>16</v>
      </c>
      <c r="B212" s="16" t="s">
        <v>11</v>
      </c>
      <c r="C212" s="26" t="s">
        <v>658</v>
      </c>
      <c r="D212" s="26" t="s">
        <v>659</v>
      </c>
      <c r="E212" s="26" t="s">
        <v>14</v>
      </c>
    </row>
    <row r="213" spans="1:5" x14ac:dyDescent="0.25">
      <c r="A213" s="19"/>
      <c r="B213" s="20" t="s">
        <v>15</v>
      </c>
      <c r="C213" s="21">
        <v>-0.14837744740206271</v>
      </c>
      <c r="D213" s="21">
        <v>-4.1141189402876366E-2</v>
      </c>
      <c r="E213" s="22"/>
    </row>
    <row r="214" spans="1:5" x14ac:dyDescent="0.25">
      <c r="A214" s="8" t="s">
        <v>19</v>
      </c>
      <c r="B214" s="16" t="s">
        <v>11</v>
      </c>
      <c r="C214" s="26" t="s">
        <v>334</v>
      </c>
      <c r="D214" s="26" t="s">
        <v>184</v>
      </c>
      <c r="E214" s="26" t="s">
        <v>14</v>
      </c>
    </row>
    <row r="215" spans="1:5" x14ac:dyDescent="0.25">
      <c r="A215" s="19"/>
      <c r="B215" s="20" t="s">
        <v>15</v>
      </c>
      <c r="C215" s="21">
        <v>-6.3116516137391554E-2</v>
      </c>
      <c r="D215" s="21">
        <v>-1.6969249106734585E-2</v>
      </c>
      <c r="E215" s="22"/>
    </row>
    <row r="216" spans="1:5" x14ac:dyDescent="0.25">
      <c r="A216" s="8" t="s">
        <v>22</v>
      </c>
      <c r="B216" s="16" t="s">
        <v>11</v>
      </c>
      <c r="C216" s="26" t="s">
        <v>315</v>
      </c>
      <c r="D216" s="26" t="s">
        <v>439</v>
      </c>
      <c r="E216" s="26" t="s">
        <v>14</v>
      </c>
    </row>
    <row r="217" spans="1:5" x14ac:dyDescent="0.25">
      <c r="A217" s="19"/>
      <c r="B217" s="20" t="s">
        <v>15</v>
      </c>
      <c r="C217" s="21">
        <v>1.9243788752506319E-2</v>
      </c>
      <c r="D217" s="21">
        <v>4.8383756355385721E-3</v>
      </c>
      <c r="E217" s="22"/>
    </row>
    <row r="218" spans="1:5" ht="36" customHeight="1" x14ac:dyDescent="0.25">
      <c r="A218" s="90" t="s">
        <v>25</v>
      </c>
      <c r="B218" s="90"/>
      <c r="C218" s="90"/>
      <c r="D218" s="90"/>
      <c r="E218" s="90"/>
    </row>
    <row r="219" spans="1:5" x14ac:dyDescent="0.25">
      <c r="A219" s="5" t="s">
        <v>26</v>
      </c>
    </row>
    <row r="220" spans="1:5" x14ac:dyDescent="0.25">
      <c r="A220" s="5" t="s">
        <v>660</v>
      </c>
    </row>
    <row r="221" spans="1:5" x14ac:dyDescent="0.25">
      <c r="A221" s="5" t="s">
        <v>693</v>
      </c>
    </row>
    <row r="222" spans="1:5" x14ac:dyDescent="0.25">
      <c r="A222" s="5" t="s">
        <v>29</v>
      </c>
    </row>
    <row r="223" spans="1:5" x14ac:dyDescent="0.25">
      <c r="A223" s="5" t="s">
        <v>30</v>
      </c>
    </row>
    <row r="224" spans="1:5" ht="15" customHeight="1" x14ac:dyDescent="0.25">
      <c r="A224" s="91" t="s">
        <v>31</v>
      </c>
      <c r="B224" s="92"/>
      <c r="C224" s="92"/>
      <c r="D224" s="92"/>
      <c r="E224" s="93"/>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24">
        <v>43600</v>
      </c>
      <c r="C227" s="24">
        <v>45434</v>
      </c>
      <c r="D227" s="25">
        <v>4.9851700797900723E-2</v>
      </c>
      <c r="E227" s="32">
        <v>2</v>
      </c>
    </row>
    <row r="228" spans="1:5" x14ac:dyDescent="0.25">
      <c r="A228" s="31" t="s">
        <v>37</v>
      </c>
      <c r="B228" s="24">
        <v>43572</v>
      </c>
      <c r="C228" s="24">
        <v>45406</v>
      </c>
      <c r="D228" s="25">
        <v>4.9659648351851028E-2</v>
      </c>
      <c r="E228" s="32">
        <v>2</v>
      </c>
    </row>
    <row r="229" spans="1:5" x14ac:dyDescent="0.25">
      <c r="A229" s="39" t="s">
        <v>38</v>
      </c>
      <c r="B229" s="24">
        <v>43544</v>
      </c>
      <c r="C229" s="24">
        <v>45378</v>
      </c>
      <c r="D229" s="25">
        <v>4.9637061477319888E-2</v>
      </c>
      <c r="E229" s="32">
        <v>2</v>
      </c>
    </row>
    <row r="230" spans="1:5" x14ac:dyDescent="0.25">
      <c r="A230" s="39" t="s">
        <v>39</v>
      </c>
      <c r="B230" s="24">
        <v>43530</v>
      </c>
      <c r="C230" s="24">
        <v>45350</v>
      </c>
      <c r="D230" s="25">
        <v>4.9777456307113166E-2</v>
      </c>
      <c r="E230" s="32">
        <v>2</v>
      </c>
    </row>
    <row r="231" spans="1:5" x14ac:dyDescent="0.25">
      <c r="A231" s="39" t="s">
        <v>40</v>
      </c>
      <c r="B231" s="24">
        <v>43502</v>
      </c>
      <c r="C231" s="24">
        <v>45322</v>
      </c>
      <c r="D231" s="25">
        <v>4.980868496965446E-2</v>
      </c>
      <c r="E231" s="32">
        <v>2</v>
      </c>
    </row>
    <row r="233" spans="1:5" x14ac:dyDescent="0.25">
      <c r="A233" s="102" t="s">
        <v>104</v>
      </c>
      <c r="B233" s="103"/>
      <c r="C233" s="103"/>
      <c r="D233" s="103"/>
      <c r="E233" s="103"/>
    </row>
    <row r="234" spans="1:5" x14ac:dyDescent="0.25">
      <c r="A234" s="1" t="s">
        <v>2</v>
      </c>
      <c r="B234" s="2"/>
      <c r="C234" s="107" t="s">
        <v>3</v>
      </c>
      <c r="D234" s="107" t="s">
        <v>4</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8</v>
      </c>
      <c r="C237" s="10"/>
      <c r="D237" s="11"/>
      <c r="E237" s="11"/>
    </row>
    <row r="238" spans="1:5" x14ac:dyDescent="0.25">
      <c r="A238" s="12"/>
      <c r="B238" s="13" t="s">
        <v>9</v>
      </c>
      <c r="C238" s="14"/>
      <c r="D238" s="15"/>
      <c r="E238" s="15"/>
    </row>
    <row r="239" spans="1:5" x14ac:dyDescent="0.25">
      <c r="A239" s="8" t="s">
        <v>10</v>
      </c>
      <c r="B239" s="16" t="s">
        <v>11</v>
      </c>
      <c r="C239" s="26" t="s">
        <v>661</v>
      </c>
      <c r="D239" s="27" t="s">
        <v>694</v>
      </c>
      <c r="E239" s="26" t="s">
        <v>14</v>
      </c>
    </row>
    <row r="240" spans="1:5" x14ac:dyDescent="0.25">
      <c r="A240" s="19"/>
      <c r="B240" s="20" t="s">
        <v>15</v>
      </c>
      <c r="C240" s="21">
        <v>-0.82247019175439029</v>
      </c>
      <c r="D240" s="21">
        <v>-0.37302307798572443</v>
      </c>
      <c r="E240" s="22"/>
    </row>
    <row r="241" spans="1:5" x14ac:dyDescent="0.25">
      <c r="A241" s="8" t="s">
        <v>16</v>
      </c>
      <c r="B241" s="16" t="s">
        <v>11</v>
      </c>
      <c r="C241" s="26" t="s">
        <v>97</v>
      </c>
      <c r="D241" s="26" t="s">
        <v>98</v>
      </c>
      <c r="E241" s="26" t="s">
        <v>14</v>
      </c>
    </row>
    <row r="242" spans="1:5" x14ac:dyDescent="0.25">
      <c r="A242" s="19"/>
      <c r="B242" s="20" t="s">
        <v>15</v>
      </c>
      <c r="C242" s="21">
        <v>-0.25622516264378659</v>
      </c>
      <c r="D242" s="21">
        <v>-9.8805965155070896E-2</v>
      </c>
      <c r="E242" s="22"/>
    </row>
    <row r="243" spans="1:5" x14ac:dyDescent="0.25">
      <c r="A243" s="8" t="s">
        <v>19</v>
      </c>
      <c r="B243" s="16" t="s">
        <v>11</v>
      </c>
      <c r="C243" s="26" t="s">
        <v>411</v>
      </c>
      <c r="D243" s="26" t="s">
        <v>424</v>
      </c>
      <c r="E243" s="26" t="s">
        <v>14</v>
      </c>
    </row>
    <row r="244" spans="1:5" x14ac:dyDescent="0.25">
      <c r="A244" s="19"/>
      <c r="B244" s="20" t="s">
        <v>15</v>
      </c>
      <c r="C244" s="21">
        <v>-2.8008458065466035E-2</v>
      </c>
      <c r="D244" s="21">
        <v>1.0729209756888292E-2</v>
      </c>
      <c r="E244" s="22"/>
    </row>
    <row r="245" spans="1:5" x14ac:dyDescent="0.25">
      <c r="A245" s="8" t="s">
        <v>22</v>
      </c>
      <c r="B245" s="16" t="s">
        <v>11</v>
      </c>
      <c r="C245" s="26" t="s">
        <v>101</v>
      </c>
      <c r="D245" s="26" t="s">
        <v>346</v>
      </c>
      <c r="E245" s="26" t="s">
        <v>14</v>
      </c>
    </row>
    <row r="246" spans="1:5" x14ac:dyDescent="0.25">
      <c r="A246" s="19"/>
      <c r="B246" s="20" t="s">
        <v>15</v>
      </c>
      <c r="C246" s="21">
        <v>0.37578180975338404</v>
      </c>
      <c r="D246" s="21">
        <v>9.9385111117586966E-2</v>
      </c>
      <c r="E246" s="22"/>
    </row>
    <row r="247" spans="1:5" ht="33.75" customHeight="1" x14ac:dyDescent="0.25">
      <c r="A247" s="90" t="s">
        <v>25</v>
      </c>
      <c r="B247" s="90"/>
      <c r="C247" s="90"/>
      <c r="D247" s="90"/>
      <c r="E247" s="90"/>
    </row>
    <row r="248" spans="1:5" x14ac:dyDescent="0.25">
      <c r="A248" s="5" t="s">
        <v>26</v>
      </c>
    </row>
    <row r="249" spans="1:5" x14ac:dyDescent="0.25">
      <c r="A249" s="5" t="s">
        <v>49</v>
      </c>
    </row>
    <row r="250" spans="1:5" x14ac:dyDescent="0.25">
      <c r="A250" s="5" t="s">
        <v>634</v>
      </c>
    </row>
    <row r="251" spans="1:5" x14ac:dyDescent="0.25">
      <c r="A251" s="5" t="s">
        <v>333</v>
      </c>
    </row>
    <row r="252" spans="1:5" x14ac:dyDescent="0.25">
      <c r="A252" s="5" t="s">
        <v>51</v>
      </c>
      <c r="B252" s="50"/>
      <c r="C252" s="50"/>
      <c r="D252" s="50"/>
      <c r="E252" s="50"/>
    </row>
    <row r="253" spans="1:5" ht="15" customHeight="1" x14ac:dyDescent="0.25">
      <c r="A253" s="91" t="s">
        <v>31</v>
      </c>
      <c r="B253" s="92"/>
      <c r="C253" s="92"/>
      <c r="D253" s="92"/>
      <c r="E253" s="93"/>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24">
        <v>43616</v>
      </c>
      <c r="C256" s="24">
        <v>45443</v>
      </c>
      <c r="D256" s="25">
        <v>0.14460094514425539</v>
      </c>
      <c r="E256" s="32">
        <v>4</v>
      </c>
    </row>
    <row r="257" spans="1:5" x14ac:dyDescent="0.25">
      <c r="A257" s="31" t="s">
        <v>37</v>
      </c>
      <c r="B257" s="24">
        <v>43581</v>
      </c>
      <c r="C257" s="24">
        <v>45408</v>
      </c>
      <c r="D257" s="25">
        <v>0.14478960725865886</v>
      </c>
      <c r="E257" s="32">
        <v>4</v>
      </c>
    </row>
    <row r="258" spans="1:5" x14ac:dyDescent="0.25">
      <c r="A258" s="39" t="s">
        <v>38</v>
      </c>
      <c r="B258" s="24">
        <v>43546</v>
      </c>
      <c r="C258" s="24">
        <v>45373</v>
      </c>
      <c r="D258" s="25">
        <v>0.14524232034809914</v>
      </c>
      <c r="E258" s="32">
        <v>4</v>
      </c>
    </row>
    <row r="259" spans="1:5" x14ac:dyDescent="0.25">
      <c r="A259" s="39" t="s">
        <v>39</v>
      </c>
      <c r="B259" s="24">
        <v>43518</v>
      </c>
      <c r="C259" s="24">
        <v>45345</v>
      </c>
      <c r="D259" s="25">
        <v>0.14557248613124912</v>
      </c>
      <c r="E259" s="32">
        <v>4</v>
      </c>
    </row>
    <row r="260" spans="1:5" x14ac:dyDescent="0.25">
      <c r="A260" s="39" t="s">
        <v>40</v>
      </c>
      <c r="B260" s="24">
        <v>43490</v>
      </c>
      <c r="C260" s="24">
        <v>45317</v>
      </c>
      <c r="D260" s="25">
        <v>0.14588139328337618</v>
      </c>
      <c r="E260" s="32">
        <v>4</v>
      </c>
    </row>
    <row r="262" spans="1:5" x14ac:dyDescent="0.25">
      <c r="A262" s="102" t="s">
        <v>116</v>
      </c>
      <c r="B262" s="103"/>
      <c r="C262" s="103"/>
      <c r="D262" s="103"/>
      <c r="E262" s="103"/>
    </row>
    <row r="263" spans="1:5" x14ac:dyDescent="0.25">
      <c r="A263" s="1" t="s">
        <v>74</v>
      </c>
      <c r="B263" s="2"/>
      <c r="C263" s="107" t="s">
        <v>3</v>
      </c>
      <c r="D263" s="107" t="s">
        <v>75</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8" t="s">
        <v>7</v>
      </c>
      <c r="B266" s="9" t="s">
        <v>76</v>
      </c>
      <c r="C266" s="10"/>
      <c r="D266" s="11"/>
      <c r="E266" s="11"/>
    </row>
    <row r="267" spans="1:5" x14ac:dyDescent="0.25">
      <c r="A267" s="12"/>
      <c r="B267" s="13" t="s">
        <v>9</v>
      </c>
      <c r="C267" s="14"/>
      <c r="D267" s="15"/>
      <c r="E267" s="15"/>
    </row>
    <row r="268" spans="1:5" x14ac:dyDescent="0.25">
      <c r="A268" s="8" t="s">
        <v>10</v>
      </c>
      <c r="B268" s="16" t="s">
        <v>11</v>
      </c>
      <c r="C268" s="26" t="s">
        <v>106</v>
      </c>
      <c r="D268" s="27" t="s">
        <v>107</v>
      </c>
      <c r="E268" s="26" t="s">
        <v>14</v>
      </c>
    </row>
    <row r="269" spans="1:5" x14ac:dyDescent="0.25">
      <c r="A269" s="19"/>
      <c r="B269" s="20" t="s">
        <v>15</v>
      </c>
      <c r="C269" s="21">
        <v>-0.79341328651090948</v>
      </c>
      <c r="D269" s="21">
        <v>-0.27998648161062567</v>
      </c>
      <c r="E269" s="22"/>
    </row>
    <row r="270" spans="1:5" x14ac:dyDescent="0.25">
      <c r="A270" s="8" t="s">
        <v>16</v>
      </c>
      <c r="B270" s="16" t="s">
        <v>11</v>
      </c>
      <c r="C270" s="26" t="s">
        <v>108</v>
      </c>
      <c r="D270" s="26" t="s">
        <v>695</v>
      </c>
      <c r="E270" s="26" t="s">
        <v>14</v>
      </c>
    </row>
    <row r="271" spans="1:5" x14ac:dyDescent="0.25">
      <c r="A271" s="19"/>
      <c r="B271" s="20" t="s">
        <v>15</v>
      </c>
      <c r="C271" s="21">
        <v>-0.32728281718066421</v>
      </c>
      <c r="D271" s="21">
        <v>-2.5777551394446818E-2</v>
      </c>
      <c r="E271" s="22"/>
    </row>
    <row r="272" spans="1:5" x14ac:dyDescent="0.25">
      <c r="A272" s="8" t="s">
        <v>19</v>
      </c>
      <c r="B272" s="16" t="s">
        <v>11</v>
      </c>
      <c r="C272" s="26" t="s">
        <v>696</v>
      </c>
      <c r="D272" s="26" t="s">
        <v>697</v>
      </c>
      <c r="E272" s="26" t="s">
        <v>14</v>
      </c>
    </row>
    <row r="273" spans="1:5" x14ac:dyDescent="0.25">
      <c r="A273" s="19"/>
      <c r="B273" s="20" t="s">
        <v>15</v>
      </c>
      <c r="C273" s="21">
        <v>8.417072019681604E-2</v>
      </c>
      <c r="D273" s="21">
        <v>7.1945796820469976E-2</v>
      </c>
      <c r="E273" s="22"/>
    </row>
    <row r="274" spans="1:5" x14ac:dyDescent="0.25">
      <c r="A274" s="8" t="s">
        <v>22</v>
      </c>
      <c r="B274" s="16" t="s">
        <v>11</v>
      </c>
      <c r="C274" s="26" t="s">
        <v>112</v>
      </c>
      <c r="D274" s="26" t="s">
        <v>527</v>
      </c>
      <c r="E274" s="26" t="s">
        <v>14</v>
      </c>
    </row>
    <row r="275" spans="1:5" x14ac:dyDescent="0.25">
      <c r="A275" s="19"/>
      <c r="B275" s="20" t="s">
        <v>15</v>
      </c>
      <c r="C275" s="21">
        <v>1.0786521931687743</v>
      </c>
      <c r="D275" s="21">
        <v>0.14852535767636521</v>
      </c>
      <c r="E275" s="22"/>
    </row>
    <row r="276" spans="1:5" ht="33.75" customHeight="1" x14ac:dyDescent="0.25">
      <c r="A276" s="90" t="s">
        <v>25</v>
      </c>
      <c r="B276" s="90"/>
      <c r="C276" s="90"/>
      <c r="D276" s="90"/>
      <c r="E276" s="90"/>
    </row>
    <row r="277" spans="1:5" x14ac:dyDescent="0.25">
      <c r="A277" s="5" t="s">
        <v>26</v>
      </c>
    </row>
    <row r="278" spans="1:5" x14ac:dyDescent="0.25">
      <c r="A278" s="5" t="s">
        <v>698</v>
      </c>
    </row>
    <row r="279" spans="1:5" x14ac:dyDescent="0.25">
      <c r="A279" s="5" t="s">
        <v>562</v>
      </c>
    </row>
    <row r="280" spans="1:5" x14ac:dyDescent="0.25">
      <c r="A280" s="5" t="s">
        <v>528</v>
      </c>
    </row>
    <row r="281" spans="1:5" x14ac:dyDescent="0.25">
      <c r="A281" s="5" t="s">
        <v>30</v>
      </c>
      <c r="B281" s="50"/>
      <c r="C281" s="50"/>
      <c r="D281" s="50"/>
      <c r="E281" s="50"/>
    </row>
    <row r="282" spans="1:5" ht="15" customHeight="1" x14ac:dyDescent="0.25">
      <c r="A282" s="91" t="s">
        <v>31</v>
      </c>
      <c r="B282" s="92"/>
      <c r="C282" s="92"/>
      <c r="D282" s="92"/>
      <c r="E282" s="93"/>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24">
        <v>43616</v>
      </c>
      <c r="C285" s="24">
        <v>45443</v>
      </c>
      <c r="D285" s="25">
        <v>0.16921961929795482</v>
      </c>
      <c r="E285" s="32">
        <v>4</v>
      </c>
    </row>
    <row r="286" spans="1:5" x14ac:dyDescent="0.25">
      <c r="A286" s="31" t="s">
        <v>37</v>
      </c>
      <c r="B286" s="24">
        <v>43585</v>
      </c>
      <c r="C286" s="24">
        <v>45412</v>
      </c>
      <c r="D286" s="25">
        <v>0.16987856584241059</v>
      </c>
      <c r="E286" s="32">
        <v>4</v>
      </c>
    </row>
    <row r="287" spans="1:5" x14ac:dyDescent="0.25">
      <c r="A287" s="39" t="s">
        <v>38</v>
      </c>
      <c r="B287" s="24">
        <v>43552</v>
      </c>
      <c r="C287" s="24">
        <v>45379</v>
      </c>
      <c r="D287" s="25">
        <v>0.17011750620391428</v>
      </c>
      <c r="E287" s="32">
        <v>4</v>
      </c>
    </row>
    <row r="288" spans="1:5" x14ac:dyDescent="0.25">
      <c r="A288" s="39" t="s">
        <v>39</v>
      </c>
      <c r="B288" s="24">
        <v>43524</v>
      </c>
      <c r="C288" s="24">
        <v>45351</v>
      </c>
      <c r="D288" s="25">
        <v>0.16999253126143196</v>
      </c>
      <c r="E288" s="32">
        <v>4</v>
      </c>
    </row>
    <row r="289" spans="1:5" x14ac:dyDescent="0.25">
      <c r="A289" s="39" t="s">
        <v>40</v>
      </c>
      <c r="B289" s="24">
        <v>43496</v>
      </c>
      <c r="C289" s="24">
        <v>45322</v>
      </c>
      <c r="D289" s="25">
        <v>0.1701706686852637</v>
      </c>
      <c r="E289" s="32">
        <v>4</v>
      </c>
    </row>
    <row r="291" spans="1:5" x14ac:dyDescent="0.25">
      <c r="A291" s="102" t="s">
        <v>127</v>
      </c>
      <c r="B291" s="103"/>
      <c r="C291" s="103"/>
      <c r="D291" s="103"/>
      <c r="E291" s="103"/>
    </row>
    <row r="292" spans="1:5" x14ac:dyDescent="0.25">
      <c r="A292" s="1" t="s">
        <v>74</v>
      </c>
      <c r="B292" s="2"/>
      <c r="C292" s="107" t="s">
        <v>3</v>
      </c>
      <c r="D292" s="107" t="s">
        <v>75</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8" t="s">
        <v>7</v>
      </c>
      <c r="B295" s="9" t="s">
        <v>76</v>
      </c>
      <c r="C295" s="10"/>
      <c r="D295" s="11"/>
      <c r="E295" s="11"/>
    </row>
    <row r="296" spans="1:5" x14ac:dyDescent="0.25">
      <c r="A296" s="12"/>
      <c r="B296" s="13" t="s">
        <v>9</v>
      </c>
      <c r="C296" s="14"/>
      <c r="D296" s="15"/>
      <c r="E296" s="15"/>
    </row>
    <row r="297" spans="1:5" x14ac:dyDescent="0.25">
      <c r="A297" s="8" t="s">
        <v>10</v>
      </c>
      <c r="B297" s="16" t="s">
        <v>11</v>
      </c>
      <c r="C297" s="26" t="s">
        <v>117</v>
      </c>
      <c r="D297" s="27" t="s">
        <v>118</v>
      </c>
      <c r="E297" s="26" t="s">
        <v>14</v>
      </c>
    </row>
    <row r="298" spans="1:5" x14ac:dyDescent="0.25">
      <c r="A298" s="19"/>
      <c r="B298" s="20" t="s">
        <v>15</v>
      </c>
      <c r="C298" s="21">
        <v>-0.87206573682371724</v>
      </c>
      <c r="D298" s="21">
        <v>-0.32237266649501961</v>
      </c>
      <c r="E298" s="22"/>
    </row>
    <row r="299" spans="1:5" x14ac:dyDescent="0.25">
      <c r="A299" s="8" t="s">
        <v>16</v>
      </c>
      <c r="B299" s="16" t="s">
        <v>11</v>
      </c>
      <c r="C299" s="26" t="s">
        <v>119</v>
      </c>
      <c r="D299" s="26" t="s">
        <v>120</v>
      </c>
      <c r="E299" s="26" t="s">
        <v>14</v>
      </c>
    </row>
    <row r="300" spans="1:5" x14ac:dyDescent="0.25">
      <c r="A300" s="19"/>
      <c r="B300" s="20" t="s">
        <v>15</v>
      </c>
      <c r="C300" s="21">
        <v>-0.35109702057223935</v>
      </c>
      <c r="D300" s="21">
        <v>-9.0910378288848404E-2</v>
      </c>
      <c r="E300" s="22"/>
    </row>
    <row r="301" spans="1:5" x14ac:dyDescent="0.25">
      <c r="A301" s="8" t="s">
        <v>19</v>
      </c>
      <c r="B301" s="16" t="s">
        <v>11</v>
      </c>
      <c r="C301" s="26" t="s">
        <v>214</v>
      </c>
      <c r="D301" s="26" t="s">
        <v>699</v>
      </c>
      <c r="E301" s="26" t="s">
        <v>14</v>
      </c>
    </row>
    <row r="302" spans="1:5" x14ac:dyDescent="0.25">
      <c r="A302" s="19"/>
      <c r="B302" s="20" t="s">
        <v>15</v>
      </c>
      <c r="C302" s="21">
        <v>1.057086743044211E-2</v>
      </c>
      <c r="D302" s="21">
        <v>1.3507299807111739E-2</v>
      </c>
      <c r="E302" s="22"/>
    </row>
    <row r="303" spans="1:5" x14ac:dyDescent="0.25">
      <c r="A303" s="8" t="s">
        <v>22</v>
      </c>
      <c r="B303" s="16" t="s">
        <v>11</v>
      </c>
      <c r="C303" s="26" t="s">
        <v>123</v>
      </c>
      <c r="D303" s="26" t="s">
        <v>700</v>
      </c>
      <c r="E303" s="26" t="s">
        <v>14</v>
      </c>
    </row>
    <row r="304" spans="1:5" x14ac:dyDescent="0.25">
      <c r="A304" s="19"/>
      <c r="B304" s="20" t="s">
        <v>15</v>
      </c>
      <c r="C304" s="21">
        <v>0.59567629485593065</v>
      </c>
      <c r="D304" s="21">
        <v>8.4564390099825637E-2</v>
      </c>
      <c r="E304" s="22"/>
    </row>
    <row r="305" spans="1:5" ht="34.5" customHeight="1" x14ac:dyDescent="0.25">
      <c r="A305" s="90" t="s">
        <v>25</v>
      </c>
      <c r="B305" s="90"/>
      <c r="C305" s="90"/>
      <c r="D305" s="90"/>
      <c r="E305" s="90"/>
    </row>
    <row r="306" spans="1:5" x14ac:dyDescent="0.25">
      <c r="A306" s="5" t="s">
        <v>26</v>
      </c>
    </row>
    <row r="307" spans="1:5" x14ac:dyDescent="0.25">
      <c r="A307" s="5" t="s">
        <v>85</v>
      </c>
    </row>
    <row r="308" spans="1:5" x14ac:dyDescent="0.25">
      <c r="A308" s="5" t="s">
        <v>125</v>
      </c>
    </row>
    <row r="309" spans="1:5" x14ac:dyDescent="0.25">
      <c r="A309" s="5" t="s">
        <v>701</v>
      </c>
    </row>
    <row r="310" spans="1:5" x14ac:dyDescent="0.25">
      <c r="A310" s="5" t="s">
        <v>30</v>
      </c>
      <c r="B310" s="50"/>
      <c r="C310" s="50"/>
      <c r="D310" s="50"/>
      <c r="E310" s="50"/>
    </row>
    <row r="311" spans="1:5" ht="15" customHeight="1" x14ac:dyDescent="0.25">
      <c r="A311" s="91" t="s">
        <v>31</v>
      </c>
      <c r="B311" s="92"/>
      <c r="C311" s="92"/>
      <c r="D311" s="92"/>
      <c r="E311" s="93"/>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24">
        <v>43616</v>
      </c>
      <c r="C314" s="24">
        <v>45443</v>
      </c>
      <c r="D314" s="25">
        <v>0.20648710083931671</v>
      </c>
      <c r="E314" s="32">
        <v>5</v>
      </c>
    </row>
    <row r="315" spans="1:5" x14ac:dyDescent="0.25">
      <c r="A315" s="31" t="s">
        <v>37</v>
      </c>
      <c r="B315" s="24">
        <v>43585</v>
      </c>
      <c r="C315" s="24">
        <v>45412</v>
      </c>
      <c r="D315" s="25">
        <v>0.20691222011895674</v>
      </c>
      <c r="E315" s="32">
        <v>5</v>
      </c>
    </row>
    <row r="316" spans="1:5" x14ac:dyDescent="0.25">
      <c r="A316" s="39" t="s">
        <v>38</v>
      </c>
      <c r="B316" s="24">
        <v>43552</v>
      </c>
      <c r="C316" s="24">
        <v>45379</v>
      </c>
      <c r="D316" s="25">
        <v>0.20677323579436852</v>
      </c>
      <c r="E316" s="32">
        <v>5</v>
      </c>
    </row>
    <row r="317" spans="1:5" x14ac:dyDescent="0.25">
      <c r="A317" s="39" t="s">
        <v>39</v>
      </c>
      <c r="B317" s="24">
        <v>43524</v>
      </c>
      <c r="C317" s="24">
        <v>45351</v>
      </c>
      <c r="D317" s="25">
        <v>0.20694588017293669</v>
      </c>
      <c r="E317" s="32">
        <v>5</v>
      </c>
    </row>
    <row r="318" spans="1:5" x14ac:dyDescent="0.25">
      <c r="A318" s="39" t="s">
        <v>40</v>
      </c>
      <c r="B318" s="24">
        <v>43496</v>
      </c>
      <c r="C318" s="24">
        <v>45322</v>
      </c>
      <c r="D318" s="25">
        <v>0.20728771396517698</v>
      </c>
      <c r="E318" s="32">
        <v>5</v>
      </c>
    </row>
    <row r="320" spans="1:5" x14ac:dyDescent="0.25">
      <c r="A320" s="102" t="s">
        <v>141</v>
      </c>
      <c r="B320" s="103"/>
      <c r="C320" s="103"/>
      <c r="D320" s="103"/>
      <c r="E320" s="103"/>
    </row>
    <row r="321" spans="1:5" x14ac:dyDescent="0.25">
      <c r="A321" s="1" t="s">
        <v>128</v>
      </c>
      <c r="B321" s="2"/>
      <c r="C321" s="107" t="s">
        <v>3</v>
      </c>
      <c r="D321" s="107" t="s">
        <v>129</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130</v>
      </c>
      <c r="C324" s="10"/>
      <c r="D324" s="11"/>
      <c r="E324" s="11"/>
    </row>
    <row r="325" spans="1:5" x14ac:dyDescent="0.25">
      <c r="A325" s="12"/>
      <c r="B325" s="13" t="s">
        <v>9</v>
      </c>
      <c r="C325" s="14"/>
      <c r="D325" s="15"/>
      <c r="E325" s="15"/>
    </row>
    <row r="326" spans="1:5" x14ac:dyDescent="0.25">
      <c r="A326" s="8" t="s">
        <v>10</v>
      </c>
      <c r="B326" s="16" t="s">
        <v>11</v>
      </c>
      <c r="C326" s="26" t="s">
        <v>628</v>
      </c>
      <c r="D326" s="27" t="s">
        <v>131</v>
      </c>
      <c r="E326" s="26" t="s">
        <v>14</v>
      </c>
    </row>
    <row r="327" spans="1:5" x14ac:dyDescent="0.25">
      <c r="A327" s="19"/>
      <c r="B327" s="20" t="s">
        <v>15</v>
      </c>
      <c r="C327" s="21">
        <v>-0.2569267466364239</v>
      </c>
      <c r="D327" s="21">
        <v>-8.8067300583161923E-2</v>
      </c>
      <c r="E327" s="22"/>
    </row>
    <row r="328" spans="1:5" x14ac:dyDescent="0.25">
      <c r="A328" s="8" t="s">
        <v>16</v>
      </c>
      <c r="B328" s="16" t="s">
        <v>11</v>
      </c>
      <c r="C328" s="26" t="s">
        <v>132</v>
      </c>
      <c r="D328" s="26" t="s">
        <v>133</v>
      </c>
      <c r="E328" s="26" t="s">
        <v>14</v>
      </c>
    </row>
    <row r="329" spans="1:5" x14ac:dyDescent="0.25">
      <c r="A329" s="19"/>
      <c r="B329" s="20" t="s">
        <v>15</v>
      </c>
      <c r="C329" s="21">
        <v>-5.5390874106651999E-2</v>
      </c>
      <c r="D329" s="21">
        <v>-2.73541368948228E-2</v>
      </c>
      <c r="E329" s="22"/>
    </row>
    <row r="330" spans="1:5" x14ac:dyDescent="0.25">
      <c r="A330" s="8" t="s">
        <v>19</v>
      </c>
      <c r="B330" s="16" t="s">
        <v>11</v>
      </c>
      <c r="C330" s="26" t="s">
        <v>432</v>
      </c>
      <c r="D330" s="26" t="s">
        <v>243</v>
      </c>
      <c r="E330" s="26" t="s">
        <v>14</v>
      </c>
    </row>
    <row r="331" spans="1:5" x14ac:dyDescent="0.25">
      <c r="A331" s="19"/>
      <c r="B331" s="20" t="s">
        <v>15</v>
      </c>
      <c r="C331" s="21">
        <v>-1.2576635356317256E-3</v>
      </c>
      <c r="D331" s="21">
        <v>4.301182916509827E-3</v>
      </c>
      <c r="E331" s="22"/>
    </row>
    <row r="332" spans="1:5" x14ac:dyDescent="0.25">
      <c r="A332" s="8" t="s">
        <v>22</v>
      </c>
      <c r="B332" s="16" t="s">
        <v>11</v>
      </c>
      <c r="C332" s="26" t="s">
        <v>136</v>
      </c>
      <c r="D332" s="26" t="s">
        <v>137</v>
      </c>
      <c r="E332" s="26" t="s">
        <v>14</v>
      </c>
    </row>
    <row r="333" spans="1:5" x14ac:dyDescent="0.25">
      <c r="A333" s="19"/>
      <c r="B333" s="20" t="s">
        <v>15</v>
      </c>
      <c r="C333" s="21">
        <v>6.0768910808723042E-2</v>
      </c>
      <c r="D333" s="21">
        <v>3.2275509174063854E-2</v>
      </c>
      <c r="E333" s="22"/>
    </row>
    <row r="334" spans="1:5" ht="34.5" customHeight="1" x14ac:dyDescent="0.25">
      <c r="A334" s="90" t="s">
        <v>25</v>
      </c>
      <c r="B334" s="90"/>
      <c r="C334" s="90"/>
      <c r="D334" s="90"/>
      <c r="E334" s="90"/>
    </row>
    <row r="335" spans="1:5" x14ac:dyDescent="0.25">
      <c r="A335" s="5" t="s">
        <v>26</v>
      </c>
    </row>
    <row r="336" spans="1:5" x14ac:dyDescent="0.25">
      <c r="A336" s="5" t="s">
        <v>138</v>
      </c>
    </row>
    <row r="337" spans="1:5" x14ac:dyDescent="0.25">
      <c r="A337" s="5" t="s">
        <v>531</v>
      </c>
    </row>
    <row r="338" spans="1:5" x14ac:dyDescent="0.25">
      <c r="A338" s="5" t="s">
        <v>140</v>
      </c>
    </row>
    <row r="339" spans="1:5" x14ac:dyDescent="0.25">
      <c r="A339" s="5" t="s">
        <v>51</v>
      </c>
      <c r="B339" s="50"/>
      <c r="C339" s="50"/>
      <c r="D339" s="50"/>
      <c r="E339" s="50"/>
    </row>
    <row r="340" spans="1:5" ht="15" customHeight="1" x14ac:dyDescent="0.25">
      <c r="A340" s="91" t="s">
        <v>31</v>
      </c>
      <c r="B340" s="92"/>
      <c r="C340" s="92"/>
      <c r="D340" s="92"/>
      <c r="E340" s="93"/>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24">
        <v>43616</v>
      </c>
      <c r="C343" s="24">
        <v>45443</v>
      </c>
      <c r="D343" s="25">
        <v>2.6467615012579229E-2</v>
      </c>
      <c r="E343" s="32">
        <v>2</v>
      </c>
    </row>
    <row r="344" spans="1:5" x14ac:dyDescent="0.25">
      <c r="A344" s="31" t="s">
        <v>37</v>
      </c>
      <c r="B344" s="24">
        <v>43581</v>
      </c>
      <c r="C344" s="24">
        <v>45408</v>
      </c>
      <c r="D344" s="25">
        <v>2.6464418666285978E-2</v>
      </c>
      <c r="E344" s="32">
        <v>2</v>
      </c>
    </row>
    <row r="345" spans="1:5" x14ac:dyDescent="0.25">
      <c r="A345" s="39" t="s">
        <v>38</v>
      </c>
      <c r="B345" s="24">
        <v>43546</v>
      </c>
      <c r="C345" s="24">
        <v>45373</v>
      </c>
      <c r="D345" s="25">
        <v>2.6468424234083621E-2</v>
      </c>
      <c r="E345" s="32">
        <v>2</v>
      </c>
    </row>
    <row r="346" spans="1:5" x14ac:dyDescent="0.25">
      <c r="A346" s="39" t="s">
        <v>39</v>
      </c>
      <c r="B346" s="24">
        <v>43518</v>
      </c>
      <c r="C346" s="24">
        <v>45345</v>
      </c>
      <c r="D346" s="25">
        <v>2.6485642396722978E-2</v>
      </c>
      <c r="E346" s="32">
        <v>2</v>
      </c>
    </row>
    <row r="347" spans="1:5" x14ac:dyDescent="0.25">
      <c r="A347" s="39" t="s">
        <v>40</v>
      </c>
      <c r="B347" s="24">
        <v>43490</v>
      </c>
      <c r="C347" s="24">
        <v>45317</v>
      </c>
      <c r="D347" s="25">
        <v>2.6553591984893987E-2</v>
      </c>
      <c r="E347" s="32">
        <v>2</v>
      </c>
    </row>
    <row r="349" spans="1:5" x14ac:dyDescent="0.25">
      <c r="A349" s="102" t="s">
        <v>151</v>
      </c>
      <c r="B349" s="103"/>
      <c r="C349" s="103"/>
      <c r="D349" s="103"/>
      <c r="E349" s="103"/>
    </row>
    <row r="350" spans="1:5" x14ac:dyDescent="0.25">
      <c r="A350" s="1" t="s">
        <v>74</v>
      </c>
      <c r="B350" s="2"/>
      <c r="C350" s="107" t="s">
        <v>3</v>
      </c>
      <c r="D350" s="107" t="s">
        <v>75</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8" t="s">
        <v>7</v>
      </c>
      <c r="B353" s="9" t="s">
        <v>76</v>
      </c>
      <c r="C353" s="10"/>
      <c r="D353" s="11"/>
      <c r="E353" s="11"/>
    </row>
    <row r="354" spans="1:5" x14ac:dyDescent="0.25">
      <c r="A354" s="12"/>
      <c r="B354" s="13" t="s">
        <v>9</v>
      </c>
      <c r="C354" s="14"/>
      <c r="D354" s="15"/>
      <c r="E354" s="15"/>
    </row>
    <row r="355" spans="1:5" x14ac:dyDescent="0.25">
      <c r="A355" s="8" t="s">
        <v>10</v>
      </c>
      <c r="B355" s="16" t="s">
        <v>11</v>
      </c>
      <c r="C355" s="26" t="s">
        <v>644</v>
      </c>
      <c r="D355" s="27" t="s">
        <v>152</v>
      </c>
      <c r="E355" s="26" t="s">
        <v>14</v>
      </c>
    </row>
    <row r="356" spans="1:5" x14ac:dyDescent="0.25">
      <c r="A356" s="19"/>
      <c r="B356" s="20" t="s">
        <v>15</v>
      </c>
      <c r="C356" s="21">
        <v>-0.54528829918164434</v>
      </c>
      <c r="D356" s="21">
        <v>-0.17758902999811832</v>
      </c>
      <c r="E356" s="22"/>
    </row>
    <row r="357" spans="1:5" x14ac:dyDescent="0.25">
      <c r="A357" s="8" t="s">
        <v>16</v>
      </c>
      <c r="B357" s="16" t="s">
        <v>11</v>
      </c>
      <c r="C357" s="26" t="s">
        <v>144</v>
      </c>
      <c r="D357" s="26" t="s">
        <v>432</v>
      </c>
      <c r="E357" s="26" t="s">
        <v>14</v>
      </c>
    </row>
    <row r="358" spans="1:5" x14ac:dyDescent="0.25">
      <c r="A358" s="19"/>
      <c r="B358" s="20" t="s">
        <v>15</v>
      </c>
      <c r="C358" s="21">
        <v>-0.19285172253831806</v>
      </c>
      <c r="D358" s="21">
        <v>-1.0848454602085944E-4</v>
      </c>
      <c r="E358" s="22"/>
    </row>
    <row r="359" spans="1:5" x14ac:dyDescent="0.25">
      <c r="A359" s="8" t="s">
        <v>19</v>
      </c>
      <c r="B359" s="16" t="s">
        <v>11</v>
      </c>
      <c r="C359" s="26" t="s">
        <v>702</v>
      </c>
      <c r="D359" s="26" t="s">
        <v>629</v>
      </c>
      <c r="E359" s="26" t="s">
        <v>14</v>
      </c>
    </row>
    <row r="360" spans="1:5" x14ac:dyDescent="0.25">
      <c r="A360" s="19"/>
      <c r="B360" s="20" t="s">
        <v>15</v>
      </c>
      <c r="C360" s="21">
        <v>6.5356856873926228E-2</v>
      </c>
      <c r="D360" s="21">
        <v>8.9020102339909313E-2</v>
      </c>
      <c r="E360" s="22"/>
    </row>
    <row r="361" spans="1:5" x14ac:dyDescent="0.25">
      <c r="A361" s="8" t="s">
        <v>22</v>
      </c>
      <c r="B361" s="16" t="s">
        <v>11</v>
      </c>
      <c r="C361" s="26" t="s">
        <v>148</v>
      </c>
      <c r="D361" s="26" t="s">
        <v>149</v>
      </c>
      <c r="E361" s="26" t="s">
        <v>14</v>
      </c>
    </row>
    <row r="362" spans="1:5" x14ac:dyDescent="0.25">
      <c r="A362" s="19"/>
      <c r="B362" s="20" t="s">
        <v>15</v>
      </c>
      <c r="C362" s="21">
        <v>0.53675078348145733</v>
      </c>
      <c r="D362" s="21">
        <v>0.14482330262176579</v>
      </c>
      <c r="E362" s="22"/>
    </row>
    <row r="363" spans="1:5" ht="35.25" customHeight="1" x14ac:dyDescent="0.25">
      <c r="A363" s="90" t="s">
        <v>25</v>
      </c>
      <c r="B363" s="90"/>
      <c r="C363" s="90"/>
      <c r="D363" s="90"/>
      <c r="E363" s="90"/>
    </row>
    <row r="364" spans="1:5" x14ac:dyDescent="0.25">
      <c r="A364" s="5" t="s">
        <v>26</v>
      </c>
    </row>
    <row r="365" spans="1:5" x14ac:dyDescent="0.25">
      <c r="A365" s="5" t="s">
        <v>85</v>
      </c>
    </row>
    <row r="366" spans="1:5" x14ac:dyDescent="0.25">
      <c r="A366" s="5" t="s">
        <v>555</v>
      </c>
    </row>
    <row r="367" spans="1:5" x14ac:dyDescent="0.25">
      <c r="A367" s="5" t="s">
        <v>150</v>
      </c>
    </row>
    <row r="368" spans="1:5" x14ac:dyDescent="0.25">
      <c r="A368" s="5" t="s">
        <v>30</v>
      </c>
      <c r="B368" s="50"/>
      <c r="C368" s="50"/>
      <c r="D368" s="50"/>
      <c r="E368" s="50"/>
    </row>
    <row r="369" spans="1:5" ht="15" customHeight="1" x14ac:dyDescent="0.25">
      <c r="A369" s="91" t="s">
        <v>31</v>
      </c>
      <c r="B369" s="92"/>
      <c r="C369" s="92"/>
      <c r="D369" s="92"/>
      <c r="E369" s="93"/>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24">
        <v>43910</v>
      </c>
      <c r="C372" s="24">
        <v>45443</v>
      </c>
      <c r="D372" s="25">
        <v>0.16114739892203389</v>
      </c>
      <c r="E372" s="32">
        <v>4</v>
      </c>
    </row>
    <row r="373" spans="1:5" x14ac:dyDescent="0.25">
      <c r="A373" s="31" t="s">
        <v>37</v>
      </c>
      <c r="B373" s="24">
        <v>43910</v>
      </c>
      <c r="C373" s="24">
        <v>45412</v>
      </c>
      <c r="D373" s="25">
        <v>0.16219393035686747</v>
      </c>
      <c r="E373" s="32">
        <v>4</v>
      </c>
    </row>
    <row r="374" spans="1:5" x14ac:dyDescent="0.25">
      <c r="A374" s="39" t="s">
        <v>38</v>
      </c>
      <c r="B374" s="24">
        <v>43910</v>
      </c>
      <c r="C374" s="24">
        <v>45379</v>
      </c>
      <c r="D374" s="25">
        <v>0.16279683009740295</v>
      </c>
      <c r="E374" s="32">
        <v>4</v>
      </c>
    </row>
    <row r="375" spans="1:5" x14ac:dyDescent="0.25">
      <c r="A375" s="39" t="s">
        <v>39</v>
      </c>
      <c r="B375" s="24">
        <v>43910</v>
      </c>
      <c r="C375" s="24">
        <v>45351</v>
      </c>
      <c r="D375" s="25">
        <v>0.16369846057064918</v>
      </c>
      <c r="E375" s="32">
        <v>4</v>
      </c>
    </row>
    <row r="376" spans="1:5" x14ac:dyDescent="0.25">
      <c r="A376" s="39" t="s">
        <v>40</v>
      </c>
      <c r="B376" s="24">
        <v>43910</v>
      </c>
      <c r="C376" s="24">
        <v>45322</v>
      </c>
      <c r="D376" s="25">
        <v>0.16446521288441343</v>
      </c>
      <c r="E376" s="32">
        <v>4</v>
      </c>
    </row>
    <row r="378" spans="1:5" x14ac:dyDescent="0.25">
      <c r="A378" s="102" t="s">
        <v>162</v>
      </c>
      <c r="B378" s="103"/>
      <c r="C378" s="103"/>
      <c r="D378" s="103"/>
      <c r="E378" s="103"/>
    </row>
    <row r="379" spans="1:5" x14ac:dyDescent="0.25">
      <c r="A379" s="1" t="s">
        <v>2</v>
      </c>
      <c r="B379" s="2"/>
      <c r="C379" s="107" t="s">
        <v>3</v>
      </c>
      <c r="D379" s="107" t="s">
        <v>4</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8</v>
      </c>
      <c r="C382" s="10"/>
      <c r="D382" s="11"/>
      <c r="E382" s="11"/>
    </row>
    <row r="383" spans="1:5" x14ac:dyDescent="0.25">
      <c r="A383" s="12"/>
      <c r="B383" s="13" t="s">
        <v>9</v>
      </c>
      <c r="C383" s="14"/>
      <c r="D383" s="15"/>
      <c r="E383" s="15"/>
    </row>
    <row r="384" spans="1:5" x14ac:dyDescent="0.25">
      <c r="A384" s="8" t="s">
        <v>10</v>
      </c>
      <c r="B384" s="16" t="s">
        <v>11</v>
      </c>
      <c r="C384" s="26" t="s">
        <v>703</v>
      </c>
      <c r="D384" s="27" t="s">
        <v>142</v>
      </c>
      <c r="E384" s="26" t="s">
        <v>14</v>
      </c>
    </row>
    <row r="385" spans="1:5" x14ac:dyDescent="0.25">
      <c r="A385" s="19"/>
      <c r="B385" s="20" t="s">
        <v>15</v>
      </c>
      <c r="C385" s="21">
        <v>-0.62770079206353291</v>
      </c>
      <c r="D385" s="21">
        <v>-0.2418065904459703</v>
      </c>
      <c r="E385" s="22"/>
    </row>
    <row r="386" spans="1:5" x14ac:dyDescent="0.25">
      <c r="A386" s="8" t="s">
        <v>16</v>
      </c>
      <c r="B386" s="16" t="s">
        <v>11</v>
      </c>
      <c r="C386" s="26" t="s">
        <v>154</v>
      </c>
      <c r="D386" s="26" t="s">
        <v>155</v>
      </c>
      <c r="E386" s="26" t="s">
        <v>14</v>
      </c>
    </row>
    <row r="387" spans="1:5" x14ac:dyDescent="0.25">
      <c r="A387" s="19"/>
      <c r="B387" s="20" t="s">
        <v>15</v>
      </c>
      <c r="C387" s="21">
        <v>-0.16338537083643567</v>
      </c>
      <c r="D387" s="21">
        <v>-5.4926864259024044E-2</v>
      </c>
      <c r="E387" s="22"/>
    </row>
    <row r="388" spans="1:5" x14ac:dyDescent="0.25">
      <c r="A388" s="8" t="s">
        <v>19</v>
      </c>
      <c r="B388" s="16" t="s">
        <v>11</v>
      </c>
      <c r="C388" s="26" t="s">
        <v>507</v>
      </c>
      <c r="D388" s="26" t="s">
        <v>157</v>
      </c>
      <c r="E388" s="26" t="s">
        <v>14</v>
      </c>
    </row>
    <row r="389" spans="1:5" x14ac:dyDescent="0.25">
      <c r="A389" s="19"/>
      <c r="B389" s="20" t="s">
        <v>15</v>
      </c>
      <c r="C389" s="21">
        <v>-3.1537224359465266E-2</v>
      </c>
      <c r="D389" s="21">
        <v>9.3495632152515995E-3</v>
      </c>
      <c r="E389" s="22"/>
    </row>
    <row r="390" spans="1:5" x14ac:dyDescent="0.25">
      <c r="A390" s="8" t="s">
        <v>22</v>
      </c>
      <c r="B390" s="16" t="s">
        <v>11</v>
      </c>
      <c r="C390" s="26" t="s">
        <v>158</v>
      </c>
      <c r="D390" s="26" t="s">
        <v>362</v>
      </c>
      <c r="E390" s="26" t="s">
        <v>14</v>
      </c>
    </row>
    <row r="391" spans="1:5" x14ac:dyDescent="0.25">
      <c r="A391" s="19"/>
      <c r="B391" s="20" t="s">
        <v>15</v>
      </c>
      <c r="C391" s="21">
        <v>0.22688072543591775</v>
      </c>
      <c r="D391" s="21">
        <v>4.9716160016590738E-2</v>
      </c>
      <c r="E391" s="22"/>
    </row>
    <row r="392" spans="1:5" ht="36" customHeight="1" x14ac:dyDescent="0.25">
      <c r="A392" s="90" t="s">
        <v>25</v>
      </c>
      <c r="B392" s="90"/>
      <c r="C392" s="90"/>
      <c r="D392" s="90"/>
      <c r="E392" s="90"/>
    </row>
    <row r="393" spans="1:5" x14ac:dyDescent="0.25">
      <c r="A393" s="5" t="s">
        <v>26</v>
      </c>
    </row>
    <row r="394" spans="1:5" x14ac:dyDescent="0.25">
      <c r="A394" s="5" t="s">
        <v>49</v>
      </c>
    </row>
    <row r="395" spans="1:5" x14ac:dyDescent="0.25">
      <c r="A395" s="5" t="s">
        <v>178</v>
      </c>
    </row>
    <row r="396" spans="1:5" x14ac:dyDescent="0.25">
      <c r="A396" s="5" t="s">
        <v>333</v>
      </c>
    </row>
    <row r="397" spans="1:5" x14ac:dyDescent="0.25">
      <c r="A397" s="5" t="s">
        <v>30</v>
      </c>
      <c r="B397" s="50"/>
      <c r="C397" s="50"/>
      <c r="D397" s="50"/>
      <c r="E397" s="50"/>
    </row>
    <row r="398" spans="1:5" ht="15" customHeight="1" x14ac:dyDescent="0.25">
      <c r="A398" s="91" t="s">
        <v>31</v>
      </c>
      <c r="B398" s="92"/>
      <c r="C398" s="92"/>
      <c r="D398" s="92"/>
      <c r="E398" s="93"/>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24">
        <v>43616</v>
      </c>
      <c r="C401" s="24">
        <v>45443</v>
      </c>
      <c r="D401" s="25">
        <v>8.2075040730984483E-2</v>
      </c>
      <c r="E401" s="32">
        <v>3</v>
      </c>
    </row>
    <row r="402" spans="1:5" x14ac:dyDescent="0.25">
      <c r="A402" s="31" t="s">
        <v>37</v>
      </c>
      <c r="B402" s="24">
        <v>43581</v>
      </c>
      <c r="C402" s="24">
        <v>45408</v>
      </c>
      <c r="D402" s="25">
        <v>8.2206582137682949E-2</v>
      </c>
      <c r="E402" s="32">
        <v>3</v>
      </c>
    </row>
    <row r="403" spans="1:5" x14ac:dyDescent="0.25">
      <c r="A403" s="39" t="s">
        <v>38</v>
      </c>
      <c r="B403" s="24">
        <v>43546</v>
      </c>
      <c r="C403" s="24">
        <v>45373</v>
      </c>
      <c r="D403" s="25">
        <v>8.2254045672447068E-2</v>
      </c>
      <c r="E403" s="32">
        <v>3</v>
      </c>
    </row>
    <row r="404" spans="1:5" x14ac:dyDescent="0.25">
      <c r="A404" s="39" t="s">
        <v>39</v>
      </c>
      <c r="B404" s="24">
        <v>43518</v>
      </c>
      <c r="C404" s="24">
        <v>45345</v>
      </c>
      <c r="D404" s="25">
        <v>8.2361069357198197E-2</v>
      </c>
      <c r="E404" s="32">
        <v>3</v>
      </c>
    </row>
    <row r="405" spans="1:5" x14ac:dyDescent="0.25">
      <c r="A405" s="39" t="s">
        <v>40</v>
      </c>
      <c r="B405" s="24">
        <v>43490</v>
      </c>
      <c r="C405" s="24">
        <v>45317</v>
      </c>
      <c r="D405" s="25">
        <v>8.2375455496842831E-2</v>
      </c>
      <c r="E405" s="32">
        <v>3</v>
      </c>
    </row>
    <row r="407" spans="1:5" x14ac:dyDescent="0.25">
      <c r="A407" s="102" t="s">
        <v>171</v>
      </c>
      <c r="B407" s="103"/>
      <c r="C407" s="103"/>
      <c r="D407" s="103"/>
      <c r="E407" s="103"/>
    </row>
    <row r="408" spans="1:5" x14ac:dyDescent="0.25">
      <c r="A408" s="1" t="s">
        <v>2</v>
      </c>
      <c r="B408" s="2"/>
      <c r="C408" s="107" t="s">
        <v>3</v>
      </c>
      <c r="D408" s="107" t="s">
        <v>4</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8</v>
      </c>
      <c r="C411" s="10"/>
      <c r="D411" s="11"/>
      <c r="E411" s="11"/>
    </row>
    <row r="412" spans="1:5" x14ac:dyDescent="0.25">
      <c r="A412" s="12"/>
      <c r="B412" s="13" t="s">
        <v>9</v>
      </c>
      <c r="C412" s="14"/>
      <c r="D412" s="15"/>
      <c r="E412" s="15"/>
    </row>
    <row r="413" spans="1:5" x14ac:dyDescent="0.25">
      <c r="A413" s="8" t="s">
        <v>10</v>
      </c>
      <c r="B413" s="16" t="s">
        <v>11</v>
      </c>
      <c r="C413" s="26" t="s">
        <v>666</v>
      </c>
      <c r="D413" s="27" t="s">
        <v>584</v>
      </c>
      <c r="E413" s="26" t="s">
        <v>14</v>
      </c>
    </row>
    <row r="414" spans="1:5" x14ac:dyDescent="0.25">
      <c r="A414" s="19"/>
      <c r="B414" s="20" t="s">
        <v>15</v>
      </c>
      <c r="C414" s="21">
        <v>-0.76529108894644993</v>
      </c>
      <c r="D414" s="21">
        <v>-0.35461263822048428</v>
      </c>
      <c r="E414" s="22"/>
    </row>
    <row r="415" spans="1:5" x14ac:dyDescent="0.25">
      <c r="A415" s="8" t="s">
        <v>16</v>
      </c>
      <c r="B415" s="16" t="s">
        <v>11</v>
      </c>
      <c r="C415" s="26" t="s">
        <v>165</v>
      </c>
      <c r="D415" s="26" t="s">
        <v>166</v>
      </c>
      <c r="E415" s="26" t="s">
        <v>14</v>
      </c>
    </row>
    <row r="416" spans="1:5" x14ac:dyDescent="0.25">
      <c r="A416" s="19"/>
      <c r="B416" s="20" t="s">
        <v>15</v>
      </c>
      <c r="C416" s="21">
        <v>-0.25788074385122972</v>
      </c>
      <c r="D416" s="21">
        <v>-0.1037057625357376</v>
      </c>
      <c r="E416" s="22"/>
    </row>
    <row r="417" spans="1:5" x14ac:dyDescent="0.25">
      <c r="A417" s="8" t="s">
        <v>19</v>
      </c>
      <c r="B417" s="16" t="s">
        <v>11</v>
      </c>
      <c r="C417" s="26" t="s">
        <v>352</v>
      </c>
      <c r="D417" s="26" t="s">
        <v>577</v>
      </c>
      <c r="E417" s="26" t="s">
        <v>14</v>
      </c>
    </row>
    <row r="418" spans="1:5" x14ac:dyDescent="0.25">
      <c r="A418" s="19"/>
      <c r="B418" s="20" t="s">
        <v>15</v>
      </c>
      <c r="C418" s="21">
        <v>2.8613896613776113E-3</v>
      </c>
      <c r="D418" s="21">
        <v>2.8826011297404586E-2</v>
      </c>
      <c r="E418" s="22"/>
    </row>
    <row r="419" spans="1:5" x14ac:dyDescent="0.25">
      <c r="A419" s="8" t="s">
        <v>22</v>
      </c>
      <c r="B419" s="16" t="s">
        <v>11</v>
      </c>
      <c r="C419" s="26" t="s">
        <v>169</v>
      </c>
      <c r="D419" s="26" t="s">
        <v>365</v>
      </c>
      <c r="E419" s="26" t="s">
        <v>14</v>
      </c>
    </row>
    <row r="420" spans="1:5" x14ac:dyDescent="0.25">
      <c r="A420" s="19"/>
      <c r="B420" s="20" t="s">
        <v>15</v>
      </c>
      <c r="C420" s="21">
        <v>0.46172516556291399</v>
      </c>
      <c r="D420" s="21">
        <v>0.14466023392912475</v>
      </c>
      <c r="E420" s="22"/>
    </row>
    <row r="421" spans="1:5" ht="34.5" customHeight="1" x14ac:dyDescent="0.25">
      <c r="A421" s="90" t="s">
        <v>25</v>
      </c>
      <c r="B421" s="90"/>
      <c r="C421" s="90"/>
      <c r="D421" s="90"/>
      <c r="E421" s="90"/>
    </row>
    <row r="422" spans="1:5" x14ac:dyDescent="0.25">
      <c r="A422" s="5" t="s">
        <v>26</v>
      </c>
    </row>
    <row r="423" spans="1:5" x14ac:dyDescent="0.25">
      <c r="A423" s="5" t="s">
        <v>49</v>
      </c>
    </row>
    <row r="424" spans="1:5" x14ac:dyDescent="0.25">
      <c r="A424" s="5" t="s">
        <v>262</v>
      </c>
    </row>
    <row r="425" spans="1:5" x14ac:dyDescent="0.25">
      <c r="A425" s="5" t="s">
        <v>333</v>
      </c>
    </row>
    <row r="426" spans="1:5" x14ac:dyDescent="0.25">
      <c r="A426" s="5" t="s">
        <v>51</v>
      </c>
      <c r="B426" s="50"/>
      <c r="C426" s="50"/>
      <c r="D426" s="50"/>
      <c r="E426" s="50"/>
    </row>
    <row r="427" spans="1:5" ht="15" customHeight="1" x14ac:dyDescent="0.25">
      <c r="A427" s="91" t="s">
        <v>31</v>
      </c>
      <c r="B427" s="92"/>
      <c r="C427" s="92"/>
      <c r="D427" s="92"/>
      <c r="E427" s="93"/>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24">
        <v>43613</v>
      </c>
      <c r="C430" s="24">
        <v>45440</v>
      </c>
      <c r="D430" s="25">
        <v>0.14818726062838478</v>
      </c>
      <c r="E430" s="32">
        <v>4</v>
      </c>
    </row>
    <row r="431" spans="1:5" x14ac:dyDescent="0.25">
      <c r="A431" s="31" t="s">
        <v>37</v>
      </c>
      <c r="B431" s="24">
        <v>43585</v>
      </c>
      <c r="C431" s="24">
        <v>45412</v>
      </c>
      <c r="D431" s="25">
        <v>0.14848399816675603</v>
      </c>
      <c r="E431" s="32">
        <v>4</v>
      </c>
    </row>
    <row r="432" spans="1:5" x14ac:dyDescent="0.25">
      <c r="A432" s="39" t="s">
        <v>38</v>
      </c>
      <c r="B432" s="24">
        <v>43550</v>
      </c>
      <c r="C432" s="24">
        <v>45377</v>
      </c>
      <c r="D432" s="25">
        <v>0.14891192204571951</v>
      </c>
      <c r="E432" s="32">
        <v>4</v>
      </c>
    </row>
    <row r="433" spans="1:5" x14ac:dyDescent="0.25">
      <c r="A433" s="39" t="s">
        <v>39</v>
      </c>
      <c r="B433" s="24">
        <v>43522</v>
      </c>
      <c r="C433" s="24">
        <v>45349</v>
      </c>
      <c r="D433" s="25">
        <v>0.14924034009704992</v>
      </c>
      <c r="E433" s="32">
        <v>4</v>
      </c>
    </row>
    <row r="434" spans="1:5" x14ac:dyDescent="0.25">
      <c r="A434" s="39" t="s">
        <v>40</v>
      </c>
      <c r="B434" s="24">
        <v>43494</v>
      </c>
      <c r="C434" s="24">
        <v>45321</v>
      </c>
      <c r="D434" s="25">
        <v>0.14986345084712191</v>
      </c>
      <c r="E434" s="32">
        <v>4</v>
      </c>
    </row>
    <row r="436" spans="1:5" x14ac:dyDescent="0.25">
      <c r="A436" s="102" t="s">
        <v>180</v>
      </c>
      <c r="B436" s="103"/>
      <c r="C436" s="103"/>
      <c r="D436" s="103"/>
      <c r="E436" s="103"/>
    </row>
    <row r="437" spans="1:5" x14ac:dyDescent="0.25">
      <c r="A437" s="1" t="s">
        <v>2</v>
      </c>
      <c r="B437" s="2"/>
      <c r="C437" s="107" t="s">
        <v>3</v>
      </c>
      <c r="D437" s="107" t="s">
        <v>4</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8" t="s">
        <v>7</v>
      </c>
      <c r="B440" s="9" t="s">
        <v>8</v>
      </c>
      <c r="C440" s="10"/>
      <c r="D440" s="11"/>
      <c r="E440" s="11"/>
    </row>
    <row r="441" spans="1:5" x14ac:dyDescent="0.25">
      <c r="A441" s="12"/>
      <c r="B441" s="13" t="s">
        <v>9</v>
      </c>
      <c r="C441" s="14"/>
      <c r="D441" s="15"/>
      <c r="E441" s="15"/>
    </row>
    <row r="442" spans="1:5" x14ac:dyDescent="0.25">
      <c r="A442" s="8" t="s">
        <v>10</v>
      </c>
      <c r="B442" s="16" t="s">
        <v>11</v>
      </c>
      <c r="C442" s="26" t="s">
        <v>704</v>
      </c>
      <c r="D442" s="27" t="s">
        <v>418</v>
      </c>
      <c r="E442" s="26" t="s">
        <v>14</v>
      </c>
    </row>
    <row r="443" spans="1:5" x14ac:dyDescent="0.25">
      <c r="A443" s="19"/>
      <c r="B443" s="20" t="s">
        <v>15</v>
      </c>
      <c r="C443" s="21">
        <v>-0.74782094680772726</v>
      </c>
      <c r="D443" s="21">
        <v>-0.337957865492164</v>
      </c>
      <c r="E443" s="22"/>
    </row>
    <row r="444" spans="1:5" x14ac:dyDescent="0.25">
      <c r="A444" s="8" t="s">
        <v>16</v>
      </c>
      <c r="B444" s="16" t="s">
        <v>11</v>
      </c>
      <c r="C444" s="26" t="s">
        <v>80</v>
      </c>
      <c r="D444" s="26" t="s">
        <v>67</v>
      </c>
      <c r="E444" s="26" t="s">
        <v>14</v>
      </c>
    </row>
    <row r="445" spans="1:5" x14ac:dyDescent="0.25">
      <c r="A445" s="19"/>
      <c r="B445" s="20" t="s">
        <v>15</v>
      </c>
      <c r="C445" s="21">
        <v>-0.245335006663705</v>
      </c>
      <c r="D445" s="21">
        <v>-9.3654023087861415E-2</v>
      </c>
      <c r="E445" s="22"/>
    </row>
    <row r="446" spans="1:5" x14ac:dyDescent="0.25">
      <c r="A446" s="8" t="s">
        <v>19</v>
      </c>
      <c r="B446" s="16" t="s">
        <v>11</v>
      </c>
      <c r="C446" s="26" t="s">
        <v>243</v>
      </c>
      <c r="D446" s="26" t="s">
        <v>364</v>
      </c>
      <c r="E446" s="26" t="s">
        <v>14</v>
      </c>
    </row>
    <row r="447" spans="1:5" x14ac:dyDescent="0.25">
      <c r="A447" s="19"/>
      <c r="B447" s="20" t="s">
        <v>15</v>
      </c>
      <c r="C447" s="21">
        <v>8.6126128449832695E-3</v>
      </c>
      <c r="D447" s="21">
        <v>3.3125742443616213E-2</v>
      </c>
      <c r="E447" s="22"/>
    </row>
    <row r="448" spans="1:5" x14ac:dyDescent="0.25">
      <c r="A448" s="8" t="s">
        <v>22</v>
      </c>
      <c r="B448" s="16" t="s">
        <v>11</v>
      </c>
      <c r="C448" s="26" t="s">
        <v>176</v>
      </c>
      <c r="D448" s="26" t="s">
        <v>111</v>
      </c>
      <c r="E448" s="26" t="s">
        <v>14</v>
      </c>
    </row>
    <row r="449" spans="1:5" x14ac:dyDescent="0.25">
      <c r="A449" s="19"/>
      <c r="B449" s="20" t="s">
        <v>15</v>
      </c>
      <c r="C449" s="21">
        <v>0.44704777872965362</v>
      </c>
      <c r="D449" s="21">
        <v>0.14538954911026725</v>
      </c>
      <c r="E449" s="22"/>
    </row>
    <row r="450" spans="1:5" ht="35.25" customHeight="1" x14ac:dyDescent="0.25">
      <c r="A450" s="90" t="s">
        <v>25</v>
      </c>
      <c r="B450" s="90"/>
      <c r="C450" s="90"/>
      <c r="D450" s="90"/>
      <c r="E450" s="90"/>
    </row>
    <row r="451" spans="1:5" x14ac:dyDescent="0.25">
      <c r="A451" s="5" t="s">
        <v>26</v>
      </c>
    </row>
    <row r="452" spans="1:5" x14ac:dyDescent="0.25">
      <c r="A452" s="5" t="s">
        <v>49</v>
      </c>
    </row>
    <row r="453" spans="1:5" x14ac:dyDescent="0.25">
      <c r="A453" s="5" t="s">
        <v>674</v>
      </c>
    </row>
    <row r="454" spans="1:5" x14ac:dyDescent="0.25">
      <c r="A454" s="5" t="s">
        <v>333</v>
      </c>
    </row>
    <row r="455" spans="1:5" x14ac:dyDescent="0.25">
      <c r="A455" s="5" t="s">
        <v>51</v>
      </c>
      <c r="B455" s="50"/>
      <c r="C455" s="50"/>
      <c r="D455" s="50"/>
      <c r="E455" s="50"/>
    </row>
    <row r="456" spans="1:5" ht="15" customHeight="1" x14ac:dyDescent="0.25">
      <c r="A456" s="91" t="s">
        <v>31</v>
      </c>
      <c r="B456" s="92"/>
      <c r="C456" s="92"/>
      <c r="D456" s="92"/>
      <c r="E456" s="93"/>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24">
        <v>43613</v>
      </c>
      <c r="C459" s="24">
        <v>45440</v>
      </c>
      <c r="D459" s="25">
        <v>0.14107514769173982</v>
      </c>
      <c r="E459" s="32">
        <v>4</v>
      </c>
    </row>
    <row r="460" spans="1:5" x14ac:dyDescent="0.25">
      <c r="A460" s="31" t="s">
        <v>37</v>
      </c>
      <c r="B460" s="24">
        <v>43585</v>
      </c>
      <c r="C460" s="24">
        <v>45412</v>
      </c>
      <c r="D460" s="25">
        <v>0.14141073076918034</v>
      </c>
      <c r="E460" s="32">
        <v>4</v>
      </c>
    </row>
    <row r="461" spans="1:5" x14ac:dyDescent="0.25">
      <c r="A461" s="39" t="s">
        <v>38</v>
      </c>
      <c r="B461" s="24">
        <v>43550</v>
      </c>
      <c r="C461" s="24">
        <v>45377</v>
      </c>
      <c r="D461" s="25">
        <v>0.14178454972221866</v>
      </c>
      <c r="E461" s="32">
        <v>4</v>
      </c>
    </row>
    <row r="462" spans="1:5" x14ac:dyDescent="0.25">
      <c r="A462" s="39" t="s">
        <v>39</v>
      </c>
      <c r="B462" s="24">
        <v>43522</v>
      </c>
      <c r="C462" s="24">
        <v>45349</v>
      </c>
      <c r="D462" s="25">
        <v>0.14212957759739112</v>
      </c>
      <c r="E462" s="32">
        <v>4</v>
      </c>
    </row>
    <row r="463" spans="1:5" x14ac:dyDescent="0.25">
      <c r="A463" s="39" t="s">
        <v>40</v>
      </c>
      <c r="B463" s="24">
        <v>43494</v>
      </c>
      <c r="C463" s="24">
        <v>45321</v>
      </c>
      <c r="D463" s="25">
        <v>0.1427070289817948</v>
      </c>
      <c r="E463" s="32">
        <v>4</v>
      </c>
    </row>
    <row r="465" spans="1:5" x14ac:dyDescent="0.25">
      <c r="A465" s="102" t="s">
        <v>189</v>
      </c>
      <c r="B465" s="103"/>
      <c r="C465" s="103"/>
      <c r="D465" s="103"/>
      <c r="E465" s="103"/>
    </row>
    <row r="466" spans="1:5" x14ac:dyDescent="0.25">
      <c r="A466" s="1" t="s">
        <v>128</v>
      </c>
      <c r="B466" s="2"/>
      <c r="C466" s="107" t="s">
        <v>3</v>
      </c>
      <c r="D466" s="107" t="s">
        <v>129</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130</v>
      </c>
      <c r="C469" s="10"/>
      <c r="D469" s="11"/>
      <c r="E469" s="11"/>
    </row>
    <row r="470" spans="1:5" x14ac:dyDescent="0.25">
      <c r="A470" s="12"/>
      <c r="B470" s="13" t="s">
        <v>9</v>
      </c>
      <c r="C470" s="14"/>
      <c r="D470" s="15"/>
      <c r="E470" s="15"/>
    </row>
    <row r="471" spans="1:5" x14ac:dyDescent="0.25">
      <c r="A471" s="8" t="s">
        <v>10</v>
      </c>
      <c r="B471" s="16" t="s">
        <v>11</v>
      </c>
      <c r="C471" s="26" t="s">
        <v>684</v>
      </c>
      <c r="D471" s="27" t="s">
        <v>615</v>
      </c>
      <c r="E471" s="26" t="s">
        <v>14</v>
      </c>
    </row>
    <row r="472" spans="1:5" x14ac:dyDescent="0.25">
      <c r="A472" s="19"/>
      <c r="B472" s="20" t="s">
        <v>15</v>
      </c>
      <c r="C472" s="21">
        <v>-0.51319377771461461</v>
      </c>
      <c r="D472" s="21">
        <v>-0.24244448293579379</v>
      </c>
      <c r="E472" s="22"/>
    </row>
    <row r="473" spans="1:5" x14ac:dyDescent="0.25">
      <c r="A473" s="8" t="s">
        <v>16</v>
      </c>
      <c r="B473" s="16" t="s">
        <v>11</v>
      </c>
      <c r="C473" s="26" t="s">
        <v>145</v>
      </c>
      <c r="D473" s="26" t="s">
        <v>183</v>
      </c>
      <c r="E473" s="26" t="s">
        <v>14</v>
      </c>
    </row>
    <row r="474" spans="1:5" x14ac:dyDescent="0.25">
      <c r="A474" s="19"/>
      <c r="B474" s="20" t="s">
        <v>15</v>
      </c>
      <c r="C474" s="21">
        <v>-0.18910846568725681</v>
      </c>
      <c r="D474" s="21">
        <v>-0.12340681636825479</v>
      </c>
      <c r="E474" s="22"/>
    </row>
    <row r="475" spans="1:5" x14ac:dyDescent="0.25">
      <c r="A475" s="8" t="s">
        <v>19</v>
      </c>
      <c r="B475" s="16" t="s">
        <v>11</v>
      </c>
      <c r="C475" s="26" t="s">
        <v>467</v>
      </c>
      <c r="D475" s="26" t="s">
        <v>280</v>
      </c>
      <c r="E475" s="26" t="s">
        <v>14</v>
      </c>
    </row>
    <row r="476" spans="1:5" x14ac:dyDescent="0.25">
      <c r="A476" s="19"/>
      <c r="B476" s="20" t="s">
        <v>15</v>
      </c>
      <c r="C476" s="21">
        <v>-6.9963279913071941E-2</v>
      </c>
      <c r="D476" s="21">
        <v>-2.0762854060519365E-2</v>
      </c>
      <c r="E476" s="22"/>
    </row>
    <row r="477" spans="1:5" x14ac:dyDescent="0.25">
      <c r="A477" s="8" t="s">
        <v>22</v>
      </c>
      <c r="B477" s="16" t="s">
        <v>11</v>
      </c>
      <c r="C477" s="26" t="s">
        <v>186</v>
      </c>
      <c r="D477" s="26" t="s">
        <v>187</v>
      </c>
      <c r="E477" s="26" t="s">
        <v>14</v>
      </c>
    </row>
    <row r="478" spans="1:5" x14ac:dyDescent="0.25">
      <c r="A478" s="19"/>
      <c r="B478" s="20" t="s">
        <v>15</v>
      </c>
      <c r="C478" s="21">
        <v>0.13534558449906609</v>
      </c>
      <c r="D478" s="21">
        <v>7.8925779700995236E-2</v>
      </c>
      <c r="E478" s="22"/>
    </row>
    <row r="479" spans="1:5" ht="34.5" customHeight="1" x14ac:dyDescent="0.25">
      <c r="A479" s="90" t="s">
        <v>25</v>
      </c>
      <c r="B479" s="90"/>
      <c r="C479" s="90"/>
      <c r="D479" s="90"/>
      <c r="E479" s="90"/>
    </row>
    <row r="480" spans="1:5" x14ac:dyDescent="0.25">
      <c r="A480" s="5" t="s">
        <v>26</v>
      </c>
    </row>
    <row r="481" spans="1:5" x14ac:dyDescent="0.25">
      <c r="A481" s="5" t="s">
        <v>138</v>
      </c>
    </row>
    <row r="482" spans="1:5" x14ac:dyDescent="0.25">
      <c r="A482" s="5" t="s">
        <v>631</v>
      </c>
    </row>
    <row r="483" spans="1:5" x14ac:dyDescent="0.25">
      <c r="A483" s="5" t="s">
        <v>140</v>
      </c>
    </row>
    <row r="484" spans="1:5" x14ac:dyDescent="0.25">
      <c r="A484" s="5" t="s">
        <v>51</v>
      </c>
      <c r="B484" s="50"/>
      <c r="C484" s="50"/>
      <c r="D484" s="50"/>
      <c r="E484" s="50"/>
    </row>
    <row r="485" spans="1:5" ht="15" customHeight="1" x14ac:dyDescent="0.25">
      <c r="A485" s="91" t="s">
        <v>31</v>
      </c>
      <c r="B485" s="92"/>
      <c r="C485" s="92"/>
      <c r="D485" s="92"/>
      <c r="E485" s="93"/>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24">
        <v>43606</v>
      </c>
      <c r="C488" s="24">
        <v>45440</v>
      </c>
      <c r="D488" s="25">
        <v>7.9050677139531497E-2</v>
      </c>
      <c r="E488" s="32">
        <v>3</v>
      </c>
    </row>
    <row r="489" spans="1:5" x14ac:dyDescent="0.25">
      <c r="A489" s="31" t="s">
        <v>37</v>
      </c>
      <c r="B489" s="24">
        <v>43578</v>
      </c>
      <c r="C489" s="24">
        <v>45412</v>
      </c>
      <c r="D489" s="25">
        <v>7.9103417221114913E-2</v>
      </c>
      <c r="E489" s="32">
        <v>3</v>
      </c>
    </row>
    <row r="490" spans="1:5" x14ac:dyDescent="0.25">
      <c r="A490" s="39" t="s">
        <v>38</v>
      </c>
      <c r="B490" s="24">
        <v>43536</v>
      </c>
      <c r="C490" s="24">
        <v>45370</v>
      </c>
      <c r="D490" s="25">
        <v>7.9433535318024023E-2</v>
      </c>
      <c r="E490" s="32">
        <v>3</v>
      </c>
    </row>
    <row r="491" spans="1:5" x14ac:dyDescent="0.25">
      <c r="A491" s="39" t="s">
        <v>39</v>
      </c>
      <c r="B491" s="24">
        <v>43522</v>
      </c>
      <c r="C491" s="24">
        <v>45342</v>
      </c>
      <c r="D491" s="25">
        <v>7.9663125391700118E-2</v>
      </c>
      <c r="E491" s="32">
        <v>3</v>
      </c>
    </row>
    <row r="492" spans="1:5" x14ac:dyDescent="0.25">
      <c r="A492" s="39" t="s">
        <v>40</v>
      </c>
      <c r="B492" s="24">
        <v>43494</v>
      </c>
      <c r="C492" s="24">
        <v>45314</v>
      </c>
      <c r="D492" s="25">
        <v>7.9808552371320882E-2</v>
      </c>
      <c r="E492" s="32">
        <v>3</v>
      </c>
    </row>
    <row r="494" spans="1:5" x14ac:dyDescent="0.25">
      <c r="A494" s="102" t="s">
        <v>200</v>
      </c>
      <c r="B494" s="103"/>
      <c r="C494" s="103"/>
      <c r="D494" s="103"/>
      <c r="E494" s="103"/>
    </row>
    <row r="495" spans="1:5" x14ac:dyDescent="0.25">
      <c r="A495" s="1" t="s">
        <v>74</v>
      </c>
      <c r="B495" s="2"/>
      <c r="C495" s="107" t="s">
        <v>3</v>
      </c>
      <c r="D495" s="107" t="s">
        <v>75</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76</v>
      </c>
      <c r="C498" s="10"/>
      <c r="D498" s="11"/>
      <c r="E498" s="11"/>
    </row>
    <row r="499" spans="1:5" x14ac:dyDescent="0.25">
      <c r="A499" s="12"/>
      <c r="B499" s="13" t="s">
        <v>9</v>
      </c>
      <c r="C499" s="14"/>
      <c r="D499" s="15"/>
      <c r="E499" s="15"/>
    </row>
    <row r="500" spans="1:5" x14ac:dyDescent="0.25">
      <c r="A500" s="8" t="s">
        <v>10</v>
      </c>
      <c r="B500" s="16" t="s">
        <v>11</v>
      </c>
      <c r="C500" s="26" t="s">
        <v>705</v>
      </c>
      <c r="D500" s="27" t="s">
        <v>41</v>
      </c>
      <c r="E500" s="26" t="s">
        <v>14</v>
      </c>
    </row>
    <row r="501" spans="1:5" x14ac:dyDescent="0.25">
      <c r="A501" s="19"/>
      <c r="B501" s="20" t="s">
        <v>15</v>
      </c>
      <c r="C501" s="21">
        <v>-0.67423133866120688</v>
      </c>
      <c r="D501" s="21">
        <v>-0.21639919031181287</v>
      </c>
      <c r="E501" s="22"/>
    </row>
    <row r="502" spans="1:5" x14ac:dyDescent="0.25">
      <c r="A502" s="8" t="s">
        <v>16</v>
      </c>
      <c r="B502" s="16" t="s">
        <v>11</v>
      </c>
      <c r="C502" s="26" t="s">
        <v>192</v>
      </c>
      <c r="D502" s="26" t="s">
        <v>193</v>
      </c>
      <c r="E502" s="26" t="s">
        <v>14</v>
      </c>
    </row>
    <row r="503" spans="1:5" x14ac:dyDescent="0.25">
      <c r="A503" s="19"/>
      <c r="B503" s="20" t="s">
        <v>15</v>
      </c>
      <c r="C503" s="21">
        <v>-0.2302506228329777</v>
      </c>
      <c r="D503" s="21">
        <v>-4.5361930729109767E-2</v>
      </c>
      <c r="E503" s="22"/>
    </row>
    <row r="504" spans="1:5" x14ac:dyDescent="0.25">
      <c r="A504" s="8" t="s">
        <v>19</v>
      </c>
      <c r="B504" s="16" t="s">
        <v>11</v>
      </c>
      <c r="C504" s="26" t="s">
        <v>470</v>
      </c>
      <c r="D504" s="26" t="s">
        <v>228</v>
      </c>
      <c r="E504" s="26" t="s">
        <v>14</v>
      </c>
    </row>
    <row r="505" spans="1:5" x14ac:dyDescent="0.25">
      <c r="A505" s="19"/>
      <c r="B505" s="20" t="s">
        <v>15</v>
      </c>
      <c r="C505" s="21">
        <v>-7.473868510790127E-2</v>
      </c>
      <c r="D505" s="21">
        <v>-9.3045214869043047E-3</v>
      </c>
      <c r="E505" s="22"/>
    </row>
    <row r="506" spans="1:5" x14ac:dyDescent="0.25">
      <c r="A506" s="8" t="s">
        <v>22</v>
      </c>
      <c r="B506" s="16" t="s">
        <v>11</v>
      </c>
      <c r="C506" s="26" t="s">
        <v>196</v>
      </c>
      <c r="D506" s="26" t="s">
        <v>241</v>
      </c>
      <c r="E506" s="26" t="s">
        <v>14</v>
      </c>
    </row>
    <row r="507" spans="1:5" x14ac:dyDescent="0.25">
      <c r="A507" s="19"/>
      <c r="B507" s="20" t="s">
        <v>15</v>
      </c>
      <c r="C507" s="21">
        <v>0.13851284703993083</v>
      </c>
      <c r="D507" s="21">
        <v>2.550628945097122E-2</v>
      </c>
      <c r="E507" s="22"/>
    </row>
    <row r="508" spans="1:5" ht="35.25" customHeight="1" x14ac:dyDescent="0.25">
      <c r="A508" s="90" t="s">
        <v>25</v>
      </c>
      <c r="B508" s="90"/>
      <c r="C508" s="90"/>
      <c r="D508" s="90"/>
      <c r="E508" s="90"/>
    </row>
    <row r="509" spans="1:5" x14ac:dyDescent="0.25">
      <c r="A509" s="5" t="s">
        <v>26</v>
      </c>
    </row>
    <row r="510" spans="1:5" x14ac:dyDescent="0.25">
      <c r="A510" s="5" t="s">
        <v>198</v>
      </c>
    </row>
    <row r="511" spans="1:5" x14ac:dyDescent="0.25">
      <c r="A511" s="5" t="s">
        <v>706</v>
      </c>
    </row>
    <row r="512" spans="1:5" x14ac:dyDescent="0.25">
      <c r="A512" s="5" t="s">
        <v>563</v>
      </c>
    </row>
    <row r="513" spans="1:5" x14ac:dyDescent="0.25">
      <c r="A513" s="5" t="s">
        <v>30</v>
      </c>
      <c r="B513" s="50"/>
      <c r="C513" s="50"/>
      <c r="D513" s="50"/>
      <c r="E513" s="50"/>
    </row>
    <row r="514" spans="1:5" ht="15" customHeight="1" x14ac:dyDescent="0.25">
      <c r="A514" s="91" t="s">
        <v>31</v>
      </c>
      <c r="B514" s="92"/>
      <c r="C514" s="92"/>
      <c r="D514" s="92"/>
      <c r="E514" s="93"/>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24">
        <v>43599</v>
      </c>
      <c r="C517" s="24">
        <v>45433</v>
      </c>
      <c r="D517" s="25">
        <v>0.10317965464285267</v>
      </c>
      <c r="E517" s="32">
        <v>3</v>
      </c>
    </row>
    <row r="518" spans="1:5" x14ac:dyDescent="0.25">
      <c r="A518" s="31" t="s">
        <v>37</v>
      </c>
      <c r="B518" s="24">
        <v>43571</v>
      </c>
      <c r="C518" s="24">
        <v>45405</v>
      </c>
      <c r="D518" s="25">
        <v>0.10364108559196644</v>
      </c>
      <c r="E518" s="32">
        <v>3</v>
      </c>
    </row>
    <row r="519" spans="1:5" x14ac:dyDescent="0.25">
      <c r="A519" s="39" t="s">
        <v>38</v>
      </c>
      <c r="B519" s="24">
        <v>43543</v>
      </c>
      <c r="C519" s="24">
        <v>45377</v>
      </c>
      <c r="D519" s="25">
        <v>0.10397859322159336</v>
      </c>
      <c r="E519" s="32">
        <v>3</v>
      </c>
    </row>
    <row r="520" spans="1:5" x14ac:dyDescent="0.25">
      <c r="A520" s="39" t="s">
        <v>39</v>
      </c>
      <c r="B520" s="24">
        <v>43529</v>
      </c>
      <c r="C520" s="24">
        <v>45349</v>
      </c>
      <c r="D520" s="25">
        <v>0.10431295279438568</v>
      </c>
      <c r="E520" s="32">
        <v>3</v>
      </c>
    </row>
    <row r="521" spans="1:5" x14ac:dyDescent="0.25">
      <c r="A521" s="39" t="s">
        <v>40</v>
      </c>
      <c r="B521" s="24">
        <v>43501</v>
      </c>
      <c r="C521" s="24">
        <v>45321</v>
      </c>
      <c r="D521" s="25">
        <v>0.10446628631517504</v>
      </c>
      <c r="E521" s="32">
        <v>3</v>
      </c>
    </row>
    <row r="523" spans="1:5" x14ac:dyDescent="0.25">
      <c r="A523" s="102" t="s">
        <v>210</v>
      </c>
      <c r="B523" s="103"/>
      <c r="C523" s="103"/>
      <c r="D523" s="103"/>
      <c r="E523" s="103"/>
    </row>
    <row r="524" spans="1:5" x14ac:dyDescent="0.25">
      <c r="A524" s="1" t="s">
        <v>128</v>
      </c>
      <c r="B524" s="2"/>
      <c r="C524" s="107" t="s">
        <v>3</v>
      </c>
      <c r="D524" s="107" t="s">
        <v>129</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130</v>
      </c>
      <c r="C527" s="10"/>
      <c r="D527" s="11"/>
      <c r="E527" s="11"/>
    </row>
    <row r="528" spans="1:5" x14ac:dyDescent="0.25">
      <c r="A528" s="12"/>
      <c r="B528" s="13" t="s">
        <v>9</v>
      </c>
      <c r="C528" s="14"/>
      <c r="D528" s="15"/>
      <c r="E528" s="15"/>
    </row>
    <row r="529" spans="1:5" x14ac:dyDescent="0.25">
      <c r="A529" s="8" t="s">
        <v>10</v>
      </c>
      <c r="B529" s="16" t="s">
        <v>11</v>
      </c>
      <c r="C529" s="26" t="s">
        <v>685</v>
      </c>
      <c r="D529" s="27" t="s">
        <v>669</v>
      </c>
      <c r="E529" s="26" t="s">
        <v>14</v>
      </c>
    </row>
    <row r="530" spans="1:5" x14ac:dyDescent="0.25">
      <c r="A530" s="19"/>
      <c r="B530" s="20" t="s">
        <v>15</v>
      </c>
      <c r="C530" s="21">
        <v>-0.69430765824527996</v>
      </c>
      <c r="D530" s="21">
        <v>-0.33438060038118655</v>
      </c>
      <c r="E530" s="22"/>
    </row>
    <row r="531" spans="1:5" x14ac:dyDescent="0.25">
      <c r="A531" s="8" t="s">
        <v>16</v>
      </c>
      <c r="B531" s="16" t="s">
        <v>11</v>
      </c>
      <c r="C531" s="26" t="s">
        <v>203</v>
      </c>
      <c r="D531" s="26" t="s">
        <v>204</v>
      </c>
      <c r="E531" s="26" t="s">
        <v>14</v>
      </c>
    </row>
    <row r="532" spans="1:5" x14ac:dyDescent="0.25">
      <c r="A532" s="19"/>
      <c r="B532" s="20" t="s">
        <v>15</v>
      </c>
      <c r="C532" s="21">
        <v>-0.20013817001491374</v>
      </c>
      <c r="D532" s="21">
        <v>-0.11919569528335516</v>
      </c>
      <c r="E532" s="22"/>
    </row>
    <row r="533" spans="1:5" x14ac:dyDescent="0.25">
      <c r="A533" s="8" t="s">
        <v>19</v>
      </c>
      <c r="B533" s="16" t="s">
        <v>11</v>
      </c>
      <c r="C533" s="26" t="s">
        <v>472</v>
      </c>
      <c r="D533" s="26" t="s">
        <v>620</v>
      </c>
      <c r="E533" s="26" t="s">
        <v>14</v>
      </c>
    </row>
    <row r="534" spans="1:5" x14ac:dyDescent="0.25">
      <c r="A534" s="19"/>
      <c r="B534" s="20" t="s">
        <v>15</v>
      </c>
      <c r="C534" s="21">
        <v>-3.0201571574991481E-2</v>
      </c>
      <c r="D534" s="21">
        <v>-2.4919622627378457E-3</v>
      </c>
      <c r="E534" s="22"/>
    </row>
    <row r="535" spans="1:5" x14ac:dyDescent="0.25">
      <c r="A535" s="8" t="s">
        <v>22</v>
      </c>
      <c r="B535" s="16" t="s">
        <v>11</v>
      </c>
      <c r="C535" s="26" t="s">
        <v>207</v>
      </c>
      <c r="D535" s="26" t="s">
        <v>208</v>
      </c>
      <c r="E535" s="26" t="s">
        <v>14</v>
      </c>
    </row>
    <row r="536" spans="1:5" x14ac:dyDescent="0.25">
      <c r="A536" s="19"/>
      <c r="B536" s="20" t="s">
        <v>15</v>
      </c>
      <c r="C536" s="21">
        <v>0.20995207085178436</v>
      </c>
      <c r="D536" s="21">
        <v>0.11067518871954518</v>
      </c>
      <c r="E536" s="22"/>
    </row>
    <row r="537" spans="1:5" ht="35.25" customHeight="1" x14ac:dyDescent="0.25">
      <c r="A537" s="90" t="s">
        <v>25</v>
      </c>
      <c r="B537" s="90"/>
      <c r="C537" s="90"/>
      <c r="D537" s="90"/>
      <c r="E537" s="90"/>
    </row>
    <row r="538" spans="1:5" x14ac:dyDescent="0.25">
      <c r="A538" s="5" t="s">
        <v>26</v>
      </c>
    </row>
    <row r="539" spans="1:5" x14ac:dyDescent="0.25">
      <c r="A539" s="5" t="s">
        <v>138</v>
      </c>
    </row>
    <row r="540" spans="1:5" x14ac:dyDescent="0.25">
      <c r="A540" s="5" t="s">
        <v>139</v>
      </c>
    </row>
    <row r="541" spans="1:5" x14ac:dyDescent="0.25">
      <c r="A541" s="5" t="s">
        <v>140</v>
      </c>
    </row>
    <row r="542" spans="1:5" x14ac:dyDescent="0.25">
      <c r="A542" s="5" t="s">
        <v>30</v>
      </c>
      <c r="B542" s="49"/>
      <c r="C542" s="49"/>
      <c r="D542" s="49"/>
      <c r="E542" s="49"/>
    </row>
    <row r="543" spans="1:5" ht="15" customHeight="1" x14ac:dyDescent="0.25">
      <c r="A543" s="91" t="s">
        <v>31</v>
      </c>
      <c r="B543" s="92"/>
      <c r="C543" s="92"/>
      <c r="D543" s="92"/>
      <c r="E543" s="93"/>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24">
        <v>43613</v>
      </c>
      <c r="C546" s="24">
        <v>45440</v>
      </c>
      <c r="D546" s="25">
        <v>9.849270646298082E-2</v>
      </c>
      <c r="E546" s="32">
        <v>3</v>
      </c>
    </row>
    <row r="547" spans="1:5" x14ac:dyDescent="0.25">
      <c r="A547" s="31" t="s">
        <v>37</v>
      </c>
      <c r="B547" s="24">
        <v>43585</v>
      </c>
      <c r="C547" s="24">
        <v>45412</v>
      </c>
      <c r="D547" s="25">
        <v>9.8592380645882244E-2</v>
      </c>
      <c r="E547" s="32">
        <v>3</v>
      </c>
    </row>
    <row r="548" spans="1:5" x14ac:dyDescent="0.25">
      <c r="A548" s="39" t="s">
        <v>38</v>
      </c>
      <c r="B548" s="24">
        <v>43550</v>
      </c>
      <c r="C548" s="24">
        <v>45377</v>
      </c>
      <c r="D548" s="25">
        <v>9.8846180687077234E-2</v>
      </c>
      <c r="E548" s="32">
        <v>3</v>
      </c>
    </row>
    <row r="549" spans="1:5" x14ac:dyDescent="0.25">
      <c r="A549" s="39" t="s">
        <v>39</v>
      </c>
      <c r="B549" s="24">
        <v>43522</v>
      </c>
      <c r="C549" s="24">
        <v>45349</v>
      </c>
      <c r="D549" s="25">
        <v>9.9025180096047313E-2</v>
      </c>
      <c r="E549" s="32">
        <v>3</v>
      </c>
    </row>
    <row r="550" spans="1:5" x14ac:dyDescent="0.25">
      <c r="A550" s="39" t="s">
        <v>40</v>
      </c>
      <c r="B550" s="24">
        <v>43494</v>
      </c>
      <c r="C550" s="24">
        <v>45321</v>
      </c>
      <c r="D550" s="25">
        <v>9.9151342243310805E-2</v>
      </c>
      <c r="E550" s="32">
        <v>3</v>
      </c>
    </row>
    <row r="552" spans="1:5" x14ac:dyDescent="0.25">
      <c r="A552" s="102" t="s">
        <v>218</v>
      </c>
      <c r="B552" s="103"/>
      <c r="C552" s="103"/>
      <c r="D552" s="103"/>
      <c r="E552" s="103"/>
    </row>
    <row r="553" spans="1:5" x14ac:dyDescent="0.25">
      <c r="A553" s="1" t="s">
        <v>2</v>
      </c>
      <c r="B553" s="2"/>
      <c r="C553" s="107" t="s">
        <v>3</v>
      </c>
      <c r="D553" s="107" t="s">
        <v>4</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8</v>
      </c>
      <c r="C556" s="10"/>
      <c r="D556" s="11"/>
      <c r="E556" s="11"/>
    </row>
    <row r="557" spans="1:5" x14ac:dyDescent="0.25">
      <c r="A557" s="12"/>
      <c r="B557" s="13" t="s">
        <v>9</v>
      </c>
      <c r="C557" s="14"/>
      <c r="D557" s="15"/>
      <c r="E557" s="15"/>
    </row>
    <row r="558" spans="1:5" x14ac:dyDescent="0.25">
      <c r="A558" s="8" t="s">
        <v>10</v>
      </c>
      <c r="B558" s="16" t="s">
        <v>11</v>
      </c>
      <c r="C558" s="26" t="s">
        <v>596</v>
      </c>
      <c r="D558" s="27" t="s">
        <v>591</v>
      </c>
      <c r="E558" s="26" t="s">
        <v>14</v>
      </c>
    </row>
    <row r="559" spans="1:5" x14ac:dyDescent="0.25">
      <c r="A559" s="19"/>
      <c r="B559" s="20" t="s">
        <v>15</v>
      </c>
      <c r="C559" s="21">
        <v>-0.71349128435840536</v>
      </c>
      <c r="D559" s="21">
        <v>-0.30639532837420236</v>
      </c>
      <c r="E559" s="22"/>
    </row>
    <row r="560" spans="1:5" x14ac:dyDescent="0.25">
      <c r="A560" s="8" t="s">
        <v>16</v>
      </c>
      <c r="B560" s="16" t="s">
        <v>11</v>
      </c>
      <c r="C560" s="26" t="s">
        <v>212</v>
      </c>
      <c r="D560" s="26" t="s">
        <v>67</v>
      </c>
      <c r="E560" s="26" t="s">
        <v>14</v>
      </c>
    </row>
    <row r="561" spans="1:5" x14ac:dyDescent="0.25">
      <c r="A561" s="19"/>
      <c r="B561" s="20" t="s">
        <v>15</v>
      </c>
      <c r="C561" s="21">
        <v>-0.26271415852244484</v>
      </c>
      <c r="D561" s="21">
        <v>-9.3293505898621731E-2</v>
      </c>
      <c r="E561" s="22"/>
    </row>
    <row r="562" spans="1:5" x14ac:dyDescent="0.25">
      <c r="A562" s="8" t="s">
        <v>19</v>
      </c>
      <c r="B562" s="16" t="s">
        <v>11</v>
      </c>
      <c r="C562" s="26" t="s">
        <v>68</v>
      </c>
      <c r="D562" s="26" t="s">
        <v>254</v>
      </c>
      <c r="E562" s="26" t="s">
        <v>14</v>
      </c>
    </row>
    <row r="563" spans="1:5" x14ac:dyDescent="0.25">
      <c r="A563" s="19"/>
      <c r="B563" s="20" t="s">
        <v>15</v>
      </c>
      <c r="C563" s="21">
        <v>-5.1917009868154174E-2</v>
      </c>
      <c r="D563" s="21">
        <v>2.4413104805054431E-4</v>
      </c>
      <c r="E563" s="22"/>
    </row>
    <row r="564" spans="1:5" x14ac:dyDescent="0.25">
      <c r="A564" s="8" t="s">
        <v>22</v>
      </c>
      <c r="B564" s="16" t="s">
        <v>11</v>
      </c>
      <c r="C564" s="26" t="s">
        <v>215</v>
      </c>
      <c r="D564" s="26" t="s">
        <v>381</v>
      </c>
      <c r="E564" s="26" t="s">
        <v>14</v>
      </c>
    </row>
    <row r="565" spans="1:5" x14ac:dyDescent="0.25">
      <c r="A565" s="19"/>
      <c r="B565" s="20" t="s">
        <v>15</v>
      </c>
      <c r="C565" s="21">
        <v>0.33839617486338791</v>
      </c>
      <c r="D565" s="21">
        <v>9.7158471247186462E-2</v>
      </c>
      <c r="E565" s="22"/>
    </row>
    <row r="566" spans="1:5" ht="34.5" customHeight="1" x14ac:dyDescent="0.25">
      <c r="A566" s="90" t="s">
        <v>25</v>
      </c>
      <c r="B566" s="90"/>
      <c r="C566" s="90"/>
      <c r="D566" s="90"/>
      <c r="E566" s="90"/>
    </row>
    <row r="567" spans="1:5" x14ac:dyDescent="0.25">
      <c r="A567" s="5" t="s">
        <v>26</v>
      </c>
    </row>
    <row r="568" spans="1:5" x14ac:dyDescent="0.25">
      <c r="A568" s="5" t="s">
        <v>49</v>
      </c>
    </row>
    <row r="569" spans="1:5" x14ac:dyDescent="0.25">
      <c r="A569" s="5" t="s">
        <v>650</v>
      </c>
    </row>
    <row r="570" spans="1:5" x14ac:dyDescent="0.25">
      <c r="A570" s="5" t="s">
        <v>333</v>
      </c>
    </row>
    <row r="571" spans="1:5" x14ac:dyDescent="0.25">
      <c r="A571" s="5" t="s">
        <v>30</v>
      </c>
      <c r="B571" s="48"/>
      <c r="C571" s="48"/>
      <c r="D571" s="48"/>
      <c r="E571" s="48"/>
    </row>
    <row r="572" spans="1:5" ht="15" customHeight="1" x14ac:dyDescent="0.25">
      <c r="A572" s="91" t="s">
        <v>31</v>
      </c>
      <c r="B572" s="92"/>
      <c r="C572" s="92"/>
      <c r="D572" s="92"/>
      <c r="E572" s="93"/>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24">
        <v>43613</v>
      </c>
      <c r="C575" s="24">
        <v>45440</v>
      </c>
      <c r="D575" s="25">
        <v>0.11899984927622918</v>
      </c>
      <c r="E575" s="32">
        <v>3</v>
      </c>
    </row>
    <row r="576" spans="1:5" x14ac:dyDescent="0.25">
      <c r="A576" s="31" t="s">
        <v>37</v>
      </c>
      <c r="B576" s="24">
        <v>43585</v>
      </c>
      <c r="C576" s="24">
        <v>45412</v>
      </c>
      <c r="D576" s="25">
        <v>0.11912966767485494</v>
      </c>
      <c r="E576" s="32">
        <v>3</v>
      </c>
    </row>
    <row r="577" spans="1:5" x14ac:dyDescent="0.25">
      <c r="A577" s="39" t="s">
        <v>38</v>
      </c>
      <c r="B577" s="24">
        <v>43550</v>
      </c>
      <c r="C577" s="24">
        <v>45377</v>
      </c>
      <c r="D577" s="25">
        <v>0.11936733481387833</v>
      </c>
      <c r="E577" s="32">
        <v>3</v>
      </c>
    </row>
    <row r="578" spans="1:5" x14ac:dyDescent="0.25">
      <c r="A578" s="39" t="s">
        <v>39</v>
      </c>
      <c r="B578" s="24">
        <v>43522</v>
      </c>
      <c r="C578" s="24">
        <v>45349</v>
      </c>
      <c r="D578" s="25">
        <v>0.11957937419109452</v>
      </c>
      <c r="E578" s="32">
        <v>3</v>
      </c>
    </row>
    <row r="579" spans="1:5" x14ac:dyDescent="0.25">
      <c r="A579" s="39" t="s">
        <v>40</v>
      </c>
      <c r="B579" s="24">
        <v>43494</v>
      </c>
      <c r="C579" s="24">
        <v>45321</v>
      </c>
      <c r="D579" s="25">
        <v>0.1199506272989856</v>
      </c>
      <c r="E579" s="32">
        <v>3</v>
      </c>
    </row>
    <row r="581" spans="1:5" x14ac:dyDescent="0.25">
      <c r="A581" s="102" t="s">
        <v>226</v>
      </c>
      <c r="B581" s="103"/>
      <c r="C581" s="103"/>
      <c r="D581" s="103"/>
      <c r="E581" s="103"/>
    </row>
    <row r="582" spans="1:5" x14ac:dyDescent="0.25">
      <c r="A582" s="1" t="s">
        <v>2</v>
      </c>
      <c r="B582" s="2"/>
      <c r="C582" s="107" t="s">
        <v>3</v>
      </c>
      <c r="D582" s="107" t="s">
        <v>4</v>
      </c>
      <c r="E582" s="107"/>
    </row>
    <row r="583" spans="1:5" x14ac:dyDescent="0.25">
      <c r="A583" s="3" t="s">
        <v>5</v>
      </c>
      <c r="B583" s="4"/>
      <c r="C583" s="108"/>
      <c r="D583" s="108"/>
      <c r="E583" s="108"/>
    </row>
    <row r="584" spans="1:5" x14ac:dyDescent="0.25">
      <c r="A584" s="6" t="s">
        <v>6</v>
      </c>
      <c r="B584" s="7"/>
      <c r="C584" s="109"/>
      <c r="D584" s="109"/>
      <c r="E584" s="109"/>
    </row>
    <row r="585" spans="1:5" x14ac:dyDescent="0.25">
      <c r="A585" s="8" t="s">
        <v>7</v>
      </c>
      <c r="B585" s="9" t="s">
        <v>8</v>
      </c>
      <c r="C585" s="10"/>
      <c r="D585" s="11"/>
      <c r="E585" s="11"/>
    </row>
    <row r="586" spans="1:5" x14ac:dyDescent="0.25">
      <c r="A586" s="12"/>
      <c r="B586" s="13" t="s">
        <v>9</v>
      </c>
      <c r="C586" s="14"/>
      <c r="D586" s="15"/>
      <c r="E586" s="15"/>
    </row>
    <row r="587" spans="1:5" x14ac:dyDescent="0.25">
      <c r="A587" s="8" t="s">
        <v>10</v>
      </c>
      <c r="B587" s="16" t="s">
        <v>11</v>
      </c>
      <c r="C587" s="26" t="s">
        <v>670</v>
      </c>
      <c r="D587" s="27" t="s">
        <v>592</v>
      </c>
      <c r="E587" s="26" t="s">
        <v>14</v>
      </c>
    </row>
    <row r="588" spans="1:5" x14ac:dyDescent="0.25">
      <c r="A588" s="19"/>
      <c r="B588" s="20" t="s">
        <v>15</v>
      </c>
      <c r="C588" s="21">
        <v>-0.67910492311645765</v>
      </c>
      <c r="D588" s="21">
        <v>-0.27763453544544758</v>
      </c>
      <c r="E588" s="22"/>
    </row>
    <row r="589" spans="1:5" x14ac:dyDescent="0.25">
      <c r="A589" s="8" t="s">
        <v>16</v>
      </c>
      <c r="B589" s="16" t="s">
        <v>11</v>
      </c>
      <c r="C589" s="26" t="s">
        <v>220</v>
      </c>
      <c r="D589" s="26" t="s">
        <v>221</v>
      </c>
      <c r="E589" s="26" t="s">
        <v>14</v>
      </c>
    </row>
    <row r="590" spans="1:5" x14ac:dyDescent="0.25">
      <c r="A590" s="19"/>
      <c r="B590" s="20" t="s">
        <v>15</v>
      </c>
      <c r="C590" s="21">
        <v>-0.23958107328332368</v>
      </c>
      <c r="D590" s="21">
        <v>-8.0824743882405459E-2</v>
      </c>
      <c r="E590" s="22"/>
    </row>
    <row r="591" spans="1:5" x14ac:dyDescent="0.25">
      <c r="A591" s="8" t="s">
        <v>19</v>
      </c>
      <c r="B591" s="16" t="s">
        <v>11</v>
      </c>
      <c r="C591" s="26" t="s">
        <v>56</v>
      </c>
      <c r="D591" s="26" t="s">
        <v>707</v>
      </c>
      <c r="E591" s="26" t="s">
        <v>14</v>
      </c>
    </row>
    <row r="592" spans="1:5" x14ac:dyDescent="0.25">
      <c r="A592" s="19"/>
      <c r="B592" s="20" t="s">
        <v>15</v>
      </c>
      <c r="C592" s="21">
        <v>-5.59393348407764E-2</v>
      </c>
      <c r="D592" s="21">
        <v>-2.6154899722611313E-3</v>
      </c>
      <c r="E592" s="22"/>
    </row>
    <row r="593" spans="1:5" x14ac:dyDescent="0.25">
      <c r="A593" s="8" t="s">
        <v>22</v>
      </c>
      <c r="B593" s="16" t="s">
        <v>11</v>
      </c>
      <c r="C593" s="26" t="s">
        <v>224</v>
      </c>
      <c r="D593" s="26" t="s">
        <v>384</v>
      </c>
      <c r="E593" s="26" t="s">
        <v>14</v>
      </c>
    </row>
    <row r="594" spans="1:5" x14ac:dyDescent="0.25">
      <c r="A594" s="19"/>
      <c r="B594" s="20" t="s">
        <v>15</v>
      </c>
      <c r="C594" s="21">
        <v>0.23331363872982802</v>
      </c>
      <c r="D594" s="21">
        <v>7.3007586560153381E-2</v>
      </c>
      <c r="E594" s="22"/>
    </row>
    <row r="595" spans="1:5" ht="35.25" customHeight="1" x14ac:dyDescent="0.25">
      <c r="A595" s="90" t="s">
        <v>25</v>
      </c>
      <c r="B595" s="90"/>
      <c r="C595" s="90"/>
      <c r="D595" s="90"/>
      <c r="E595" s="90"/>
    </row>
    <row r="596" spans="1:5" x14ac:dyDescent="0.25">
      <c r="A596" s="5" t="s">
        <v>26</v>
      </c>
    </row>
    <row r="597" spans="1:5" x14ac:dyDescent="0.25">
      <c r="A597" s="5" t="s">
        <v>49</v>
      </c>
    </row>
    <row r="598" spans="1:5" x14ac:dyDescent="0.25">
      <c r="A598" s="5" t="s">
        <v>516</v>
      </c>
    </row>
    <row r="599" spans="1:5" x14ac:dyDescent="0.25">
      <c r="A599" s="5" t="s">
        <v>333</v>
      </c>
    </row>
    <row r="600" spans="1:5" x14ac:dyDescent="0.25">
      <c r="A600" s="5" t="s">
        <v>30</v>
      </c>
      <c r="B600" s="47"/>
      <c r="C600" s="47"/>
      <c r="D600" s="47"/>
      <c r="E600" s="47"/>
    </row>
    <row r="601" spans="1:5" ht="15" customHeight="1" x14ac:dyDescent="0.25">
      <c r="A601" s="91" t="s">
        <v>31</v>
      </c>
      <c r="B601" s="92"/>
      <c r="C601" s="92"/>
      <c r="D601" s="92"/>
      <c r="E601" s="93"/>
    </row>
    <row r="602" spans="1:5" x14ac:dyDescent="0.25">
      <c r="A602" s="94" t="s">
        <v>32</v>
      </c>
      <c r="B602" s="94"/>
      <c r="C602" s="94"/>
      <c r="D602" s="94"/>
      <c r="E602" s="94"/>
    </row>
    <row r="603" spans="1:5" x14ac:dyDescent="0.25">
      <c r="A603" s="29" t="s">
        <v>33</v>
      </c>
      <c r="B603" s="29" t="s">
        <v>34</v>
      </c>
      <c r="C603" s="29" t="s">
        <v>35</v>
      </c>
      <c r="D603" s="30" t="s">
        <v>0</v>
      </c>
      <c r="E603" s="30" t="s">
        <v>1</v>
      </c>
    </row>
    <row r="604" spans="1:5" x14ac:dyDescent="0.25">
      <c r="A604" s="31" t="s">
        <v>36</v>
      </c>
      <c r="B604" s="24">
        <v>43613</v>
      </c>
      <c r="C604" s="24">
        <v>45440</v>
      </c>
      <c r="D604" s="25">
        <v>9.9553409940941209E-2</v>
      </c>
      <c r="E604" s="32">
        <v>3</v>
      </c>
    </row>
    <row r="605" spans="1:5" x14ac:dyDescent="0.25">
      <c r="A605" s="31" t="s">
        <v>37</v>
      </c>
      <c r="B605" s="24">
        <v>43585</v>
      </c>
      <c r="C605" s="24">
        <v>45412</v>
      </c>
      <c r="D605" s="25">
        <v>9.9678155758183368E-2</v>
      </c>
      <c r="E605" s="32">
        <v>3</v>
      </c>
    </row>
    <row r="606" spans="1:5" x14ac:dyDescent="0.25">
      <c r="A606" s="39" t="s">
        <v>38</v>
      </c>
      <c r="B606" s="24">
        <v>43550</v>
      </c>
      <c r="C606" s="24">
        <v>45377</v>
      </c>
      <c r="D606" s="25">
        <v>9.979783254661985E-2</v>
      </c>
      <c r="E606" s="32">
        <v>3</v>
      </c>
    </row>
    <row r="607" spans="1:5" x14ac:dyDescent="0.25">
      <c r="A607" s="39" t="s">
        <v>39</v>
      </c>
      <c r="B607" s="24">
        <v>43522</v>
      </c>
      <c r="C607" s="24">
        <v>45349</v>
      </c>
      <c r="D607" s="25">
        <v>9.9911515924901939E-2</v>
      </c>
      <c r="E607" s="32">
        <v>3</v>
      </c>
    </row>
    <row r="608" spans="1:5" x14ac:dyDescent="0.25">
      <c r="A608" s="39" t="s">
        <v>40</v>
      </c>
      <c r="B608" s="24">
        <v>43494</v>
      </c>
      <c r="C608" s="24">
        <v>45321</v>
      </c>
      <c r="D608" s="25">
        <v>0.10007763962828238</v>
      </c>
      <c r="E608" s="32">
        <v>3</v>
      </c>
    </row>
  </sheetData>
  <mergeCells count="147">
    <mergeCell ref="A1:E1"/>
    <mergeCell ref="C2:C4"/>
    <mergeCell ref="D2:D4"/>
    <mergeCell ref="E2:E4"/>
    <mergeCell ref="A15:E15"/>
    <mergeCell ref="A51:E51"/>
    <mergeCell ref="A59:E59"/>
    <mergeCell ref="C60:C62"/>
    <mergeCell ref="D60:D62"/>
    <mergeCell ref="E60:E62"/>
    <mergeCell ref="A22:E22"/>
    <mergeCell ref="A30:E30"/>
    <mergeCell ref="C31:C33"/>
    <mergeCell ref="D31:D33"/>
    <mergeCell ref="E31:E33"/>
    <mergeCell ref="A44:E44"/>
    <mergeCell ref="A102:E102"/>
    <mergeCell ref="A109:E109"/>
    <mergeCell ref="A117:E117"/>
    <mergeCell ref="C118:C120"/>
    <mergeCell ref="D118:D120"/>
    <mergeCell ref="E118:E120"/>
    <mergeCell ref="A73:E73"/>
    <mergeCell ref="A80:E80"/>
    <mergeCell ref="A88:E88"/>
    <mergeCell ref="C89:C91"/>
    <mergeCell ref="D89:D91"/>
    <mergeCell ref="E89:E91"/>
    <mergeCell ref="A160:E160"/>
    <mergeCell ref="A167:E167"/>
    <mergeCell ref="A175:E175"/>
    <mergeCell ref="C176:C178"/>
    <mergeCell ref="D176:D178"/>
    <mergeCell ref="E176:E178"/>
    <mergeCell ref="A131:E131"/>
    <mergeCell ref="A138:E138"/>
    <mergeCell ref="A146:E146"/>
    <mergeCell ref="C147:C149"/>
    <mergeCell ref="D147:D149"/>
    <mergeCell ref="E147:E149"/>
    <mergeCell ref="A218:E218"/>
    <mergeCell ref="A225:E225"/>
    <mergeCell ref="A233:E233"/>
    <mergeCell ref="C234:C236"/>
    <mergeCell ref="D234:D236"/>
    <mergeCell ref="E234:E236"/>
    <mergeCell ref="A224:E224"/>
    <mergeCell ref="A189:E189"/>
    <mergeCell ref="A196:E196"/>
    <mergeCell ref="A204:E204"/>
    <mergeCell ref="C205:C207"/>
    <mergeCell ref="D205:D207"/>
    <mergeCell ref="E205:E207"/>
    <mergeCell ref="A276:E276"/>
    <mergeCell ref="A283:E283"/>
    <mergeCell ref="A291:E291"/>
    <mergeCell ref="C292:C294"/>
    <mergeCell ref="D292:D294"/>
    <mergeCell ref="E292:E294"/>
    <mergeCell ref="A282:E282"/>
    <mergeCell ref="A247:E247"/>
    <mergeCell ref="A254:E254"/>
    <mergeCell ref="A262:E262"/>
    <mergeCell ref="C263:C265"/>
    <mergeCell ref="D263:D265"/>
    <mergeCell ref="E263:E265"/>
    <mergeCell ref="A253:E253"/>
    <mergeCell ref="A334:E334"/>
    <mergeCell ref="A341:E341"/>
    <mergeCell ref="A349:E349"/>
    <mergeCell ref="C350:C352"/>
    <mergeCell ref="D350:D352"/>
    <mergeCell ref="E350:E352"/>
    <mergeCell ref="A340:E340"/>
    <mergeCell ref="A305:E305"/>
    <mergeCell ref="A312:E312"/>
    <mergeCell ref="A320:E320"/>
    <mergeCell ref="C321:C323"/>
    <mergeCell ref="D321:D323"/>
    <mergeCell ref="E321:E323"/>
    <mergeCell ref="A311:E311"/>
    <mergeCell ref="A392:E392"/>
    <mergeCell ref="A399:E399"/>
    <mergeCell ref="A407:E407"/>
    <mergeCell ref="C408:C410"/>
    <mergeCell ref="D408:D410"/>
    <mergeCell ref="E408:E410"/>
    <mergeCell ref="A398:E398"/>
    <mergeCell ref="A363:E363"/>
    <mergeCell ref="A370:E370"/>
    <mergeCell ref="A378:E378"/>
    <mergeCell ref="C379:C381"/>
    <mergeCell ref="D379:D381"/>
    <mergeCell ref="E379:E381"/>
    <mergeCell ref="A369:E369"/>
    <mergeCell ref="A450:E450"/>
    <mergeCell ref="A457:E457"/>
    <mergeCell ref="A465:E465"/>
    <mergeCell ref="C466:C468"/>
    <mergeCell ref="D466:D468"/>
    <mergeCell ref="E466:E468"/>
    <mergeCell ref="A456:E456"/>
    <mergeCell ref="A421:E421"/>
    <mergeCell ref="A428:E428"/>
    <mergeCell ref="A436:E436"/>
    <mergeCell ref="C437:C439"/>
    <mergeCell ref="D437:D439"/>
    <mergeCell ref="E437:E439"/>
    <mergeCell ref="A427:E427"/>
    <mergeCell ref="A508:E508"/>
    <mergeCell ref="A515:E515"/>
    <mergeCell ref="A523:E523"/>
    <mergeCell ref="C524:C526"/>
    <mergeCell ref="D524:D526"/>
    <mergeCell ref="E524:E526"/>
    <mergeCell ref="A514:E514"/>
    <mergeCell ref="A479:E479"/>
    <mergeCell ref="A486:E486"/>
    <mergeCell ref="A494:E494"/>
    <mergeCell ref="C495:C497"/>
    <mergeCell ref="D495:D497"/>
    <mergeCell ref="E495:E497"/>
    <mergeCell ref="A485:E485"/>
    <mergeCell ref="A601:E601"/>
    <mergeCell ref="A595:E595"/>
    <mergeCell ref="A602:E602"/>
    <mergeCell ref="A21:E21"/>
    <mergeCell ref="A50:E50"/>
    <mergeCell ref="A79:E79"/>
    <mergeCell ref="A108:E108"/>
    <mergeCell ref="A137:E137"/>
    <mergeCell ref="A166:E166"/>
    <mergeCell ref="A195:E195"/>
    <mergeCell ref="A566:E566"/>
    <mergeCell ref="A573:E573"/>
    <mergeCell ref="A581:E581"/>
    <mergeCell ref="C582:C584"/>
    <mergeCell ref="D582:D584"/>
    <mergeCell ref="E582:E584"/>
    <mergeCell ref="A572:E572"/>
    <mergeCell ref="A537:E537"/>
    <mergeCell ref="A544:E544"/>
    <mergeCell ref="A552:E552"/>
    <mergeCell ref="C553:C555"/>
    <mergeCell ref="D553:D555"/>
    <mergeCell ref="E553:E555"/>
    <mergeCell ref="A543:E543"/>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F1966-9BCF-4741-B349-75B6682905C8}">
  <dimension ref="A1:E608"/>
  <sheetViews>
    <sheetView workbookViewId="0">
      <selection activeCell="A137" sqref="A137:E137"/>
    </sheetView>
  </sheetViews>
  <sheetFormatPr baseColWidth="10" defaultRowHeight="15" x14ac:dyDescent="0.25"/>
  <cols>
    <col min="1" max="1" width="20.85546875" customWidth="1"/>
    <col min="2" max="2" width="51.7109375" customWidth="1"/>
    <col min="5" max="5" width="16.85546875" customWidth="1"/>
  </cols>
  <sheetData>
    <row r="1" spans="1:5" x14ac:dyDescent="0.25">
      <c r="A1" s="102" t="s">
        <v>61</v>
      </c>
      <c r="B1" s="103"/>
      <c r="C1" s="103"/>
      <c r="D1" s="103"/>
      <c r="E1" s="103"/>
    </row>
    <row r="2" spans="1:5" x14ac:dyDescent="0.25">
      <c r="A2" s="1" t="s">
        <v>2</v>
      </c>
      <c r="B2" s="2"/>
      <c r="C2" s="107" t="s">
        <v>3</v>
      </c>
      <c r="D2" s="107" t="s">
        <v>4</v>
      </c>
      <c r="E2" s="107"/>
    </row>
    <row r="3" spans="1:5" x14ac:dyDescent="0.25">
      <c r="A3" s="3" t="s">
        <v>5</v>
      </c>
      <c r="B3" s="4"/>
      <c r="C3" s="108"/>
      <c r="D3" s="108"/>
      <c r="E3" s="108"/>
    </row>
    <row r="4" spans="1:5" x14ac:dyDescent="0.25">
      <c r="A4" s="6" t="s">
        <v>6</v>
      </c>
      <c r="B4" s="7"/>
      <c r="C4" s="109"/>
      <c r="D4" s="109"/>
      <c r="E4" s="109"/>
    </row>
    <row r="5" spans="1:5" x14ac:dyDescent="0.25">
      <c r="A5" s="8" t="s">
        <v>7</v>
      </c>
      <c r="B5" s="9" t="s">
        <v>8</v>
      </c>
      <c r="C5" s="10"/>
      <c r="D5" s="11"/>
      <c r="E5" s="11"/>
    </row>
    <row r="6" spans="1:5" x14ac:dyDescent="0.25">
      <c r="A6" s="12"/>
      <c r="B6" s="13" t="s">
        <v>9</v>
      </c>
      <c r="C6" s="14"/>
      <c r="D6" s="15"/>
      <c r="E6" s="15"/>
    </row>
    <row r="7" spans="1:5" x14ac:dyDescent="0.25">
      <c r="A7" s="8" t="s">
        <v>10</v>
      </c>
      <c r="B7" s="16" t="s">
        <v>11</v>
      </c>
      <c r="C7" s="17" t="s">
        <v>648</v>
      </c>
      <c r="D7" s="18" t="s">
        <v>637</v>
      </c>
      <c r="E7" s="17" t="s">
        <v>14</v>
      </c>
    </row>
    <row r="8" spans="1:5" x14ac:dyDescent="0.25">
      <c r="A8" s="19"/>
      <c r="B8" s="20" t="s">
        <v>15</v>
      </c>
      <c r="C8" s="21">
        <v>-0.32228049976316708</v>
      </c>
      <c r="D8" s="21">
        <v>-0.11371161295294596</v>
      </c>
      <c r="E8" s="22"/>
    </row>
    <row r="9" spans="1:5" x14ac:dyDescent="0.25">
      <c r="A9" s="8" t="s">
        <v>16</v>
      </c>
      <c r="B9" s="16" t="s">
        <v>11</v>
      </c>
      <c r="C9" s="17" t="s">
        <v>17</v>
      </c>
      <c r="D9" s="17" t="s">
        <v>227</v>
      </c>
      <c r="E9" s="17" t="s">
        <v>14</v>
      </c>
    </row>
    <row r="10" spans="1:5" x14ac:dyDescent="0.25">
      <c r="A10" s="19"/>
      <c r="B10" s="20" t="s">
        <v>15</v>
      </c>
      <c r="C10" s="21">
        <v>-0.17081007141479332</v>
      </c>
      <c r="D10" s="21">
        <v>-4.6291311522888012E-2</v>
      </c>
      <c r="E10" s="22"/>
    </row>
    <row r="11" spans="1:5" x14ac:dyDescent="0.25">
      <c r="A11" s="8" t="s">
        <v>19</v>
      </c>
      <c r="B11" s="16" t="s">
        <v>11</v>
      </c>
      <c r="C11" s="17" t="s">
        <v>68</v>
      </c>
      <c r="D11" s="17" t="s">
        <v>223</v>
      </c>
      <c r="E11" s="17" t="s">
        <v>14</v>
      </c>
    </row>
    <row r="12" spans="1:5" x14ac:dyDescent="0.25">
      <c r="A12" s="19"/>
      <c r="B12" s="20" t="s">
        <v>15</v>
      </c>
      <c r="C12" s="21">
        <v>-5.1674265123890284E-2</v>
      </c>
      <c r="D12" s="21">
        <v>-6.7266192401072011E-4</v>
      </c>
      <c r="E12" s="22"/>
    </row>
    <row r="13" spans="1:5" x14ac:dyDescent="0.25">
      <c r="A13" s="8" t="s">
        <v>22</v>
      </c>
      <c r="B13" s="16" t="s">
        <v>11</v>
      </c>
      <c r="C13" s="17" t="s">
        <v>23</v>
      </c>
      <c r="D13" s="17" t="s">
        <v>24</v>
      </c>
      <c r="E13" s="17" t="s">
        <v>14</v>
      </c>
    </row>
    <row r="14" spans="1:5" x14ac:dyDescent="0.25">
      <c r="A14" s="19"/>
      <c r="B14" s="20" t="s">
        <v>15</v>
      </c>
      <c r="C14" s="21">
        <v>0.11098701768095109</v>
      </c>
      <c r="D14" s="21">
        <v>3.3841123997990996E-2</v>
      </c>
      <c r="E14" s="22"/>
    </row>
    <row r="15" spans="1:5" ht="35.25" customHeight="1" x14ac:dyDescent="0.25">
      <c r="A15" s="90" t="s">
        <v>25</v>
      </c>
      <c r="B15" s="90"/>
      <c r="C15" s="90"/>
      <c r="D15" s="90"/>
      <c r="E15" s="90"/>
    </row>
    <row r="16" spans="1:5" x14ac:dyDescent="0.25">
      <c r="A16" s="5" t="s">
        <v>26</v>
      </c>
    </row>
    <row r="17" spans="1:5" x14ac:dyDescent="0.25">
      <c r="A17" s="5" t="s">
        <v>49</v>
      </c>
    </row>
    <row r="18" spans="1:5" x14ac:dyDescent="0.25">
      <c r="A18" s="5" t="s">
        <v>266</v>
      </c>
    </row>
    <row r="19" spans="1:5" x14ac:dyDescent="0.25">
      <c r="A19" s="5" t="s">
        <v>29</v>
      </c>
    </row>
    <row r="20" spans="1:5" x14ac:dyDescent="0.25">
      <c r="A20" s="5" t="s">
        <v>30</v>
      </c>
    </row>
    <row r="21" spans="1:5" ht="15" customHeight="1" x14ac:dyDescent="0.25">
      <c r="A21" s="91" t="s">
        <v>31</v>
      </c>
      <c r="B21" s="92"/>
      <c r="C21" s="92"/>
      <c r="D21" s="92"/>
      <c r="E21" s="93"/>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24">
        <v>43922</v>
      </c>
      <c r="C24" s="24">
        <v>45468</v>
      </c>
      <c r="D24" s="25">
        <v>5.1400426676060103E-2</v>
      </c>
      <c r="E24" s="32">
        <v>3</v>
      </c>
    </row>
    <row r="25" spans="1:5" x14ac:dyDescent="0.25">
      <c r="A25" s="31" t="s">
        <v>37</v>
      </c>
      <c r="B25" s="24">
        <v>43922</v>
      </c>
      <c r="C25" s="24">
        <v>45440</v>
      </c>
      <c r="D25" s="25">
        <v>5.174284838950325E-2</v>
      </c>
      <c r="E25" s="32">
        <v>3</v>
      </c>
    </row>
    <row r="26" spans="1:5" x14ac:dyDescent="0.25">
      <c r="A26" s="23" t="s">
        <v>38</v>
      </c>
      <c r="B26" s="24">
        <v>43922</v>
      </c>
      <c r="C26" s="24">
        <v>45412</v>
      </c>
      <c r="D26" s="25">
        <v>5.2187914876270738E-2</v>
      </c>
      <c r="E26" s="32">
        <v>3</v>
      </c>
    </row>
    <row r="27" spans="1:5" x14ac:dyDescent="0.25">
      <c r="A27" s="23" t="s">
        <v>39</v>
      </c>
      <c r="B27" s="24">
        <v>43914</v>
      </c>
      <c r="C27" s="24">
        <v>45377</v>
      </c>
      <c r="D27" s="25">
        <v>5.2953913408029969E-2</v>
      </c>
      <c r="E27" s="32">
        <v>3</v>
      </c>
    </row>
    <row r="28" spans="1:5" x14ac:dyDescent="0.25">
      <c r="A28" s="23" t="s">
        <v>40</v>
      </c>
      <c r="B28" s="24">
        <v>43886</v>
      </c>
      <c r="C28" s="24">
        <v>45349</v>
      </c>
      <c r="D28" s="25">
        <v>7.3950692284479688E-2</v>
      </c>
      <c r="E28" s="32">
        <v>3</v>
      </c>
    </row>
    <row r="30" spans="1:5" x14ac:dyDescent="0.25">
      <c r="A30" s="102" t="s">
        <v>62</v>
      </c>
      <c r="B30" s="103"/>
      <c r="C30" s="103"/>
      <c r="D30" s="103"/>
      <c r="E30" s="103"/>
    </row>
    <row r="31" spans="1:5" x14ac:dyDescent="0.25">
      <c r="A31" s="1" t="s">
        <v>2</v>
      </c>
      <c r="B31" s="2"/>
      <c r="C31" s="107" t="s">
        <v>3</v>
      </c>
      <c r="D31" s="107" t="s">
        <v>4</v>
      </c>
      <c r="E31" s="107"/>
    </row>
    <row r="32" spans="1:5" x14ac:dyDescent="0.25">
      <c r="A32" s="3" t="s">
        <v>5</v>
      </c>
      <c r="B32" s="4"/>
      <c r="C32" s="108"/>
      <c r="D32" s="108"/>
      <c r="E32" s="108"/>
    </row>
    <row r="33" spans="1:5" x14ac:dyDescent="0.25">
      <c r="A33" s="6" t="s">
        <v>6</v>
      </c>
      <c r="B33" s="7"/>
      <c r="C33" s="109"/>
      <c r="D33" s="109"/>
      <c r="E33" s="109"/>
    </row>
    <row r="34" spans="1:5" x14ac:dyDescent="0.25">
      <c r="A34" s="8" t="s">
        <v>7</v>
      </c>
      <c r="B34" s="9" t="s">
        <v>8</v>
      </c>
      <c r="C34" s="10"/>
      <c r="D34" s="11"/>
      <c r="E34" s="11"/>
    </row>
    <row r="35" spans="1:5" x14ac:dyDescent="0.25">
      <c r="A35" s="12"/>
      <c r="B35" s="13" t="s">
        <v>9</v>
      </c>
      <c r="C35" s="14"/>
      <c r="D35" s="15"/>
      <c r="E35" s="15"/>
    </row>
    <row r="36" spans="1:5" x14ac:dyDescent="0.25">
      <c r="A36" s="8" t="s">
        <v>10</v>
      </c>
      <c r="B36" s="16" t="s">
        <v>11</v>
      </c>
      <c r="C36" s="17" t="s">
        <v>708</v>
      </c>
      <c r="D36" s="18" t="s">
        <v>408</v>
      </c>
      <c r="E36" s="17" t="s">
        <v>14</v>
      </c>
    </row>
    <row r="37" spans="1:5" x14ac:dyDescent="0.25">
      <c r="A37" s="19"/>
      <c r="B37" s="20" t="s">
        <v>15</v>
      </c>
      <c r="C37" s="21">
        <v>-0.71552306095154838</v>
      </c>
      <c r="D37" s="21">
        <v>-0.30512862995179846</v>
      </c>
      <c r="E37" s="22"/>
    </row>
    <row r="38" spans="1:5" x14ac:dyDescent="0.25">
      <c r="A38" s="8" t="s">
        <v>16</v>
      </c>
      <c r="B38" s="16" t="s">
        <v>11</v>
      </c>
      <c r="C38" s="17" t="s">
        <v>43</v>
      </c>
      <c r="D38" s="17" t="s">
        <v>44</v>
      </c>
      <c r="E38" s="17" t="s">
        <v>14</v>
      </c>
    </row>
    <row r="39" spans="1:5" x14ac:dyDescent="0.25">
      <c r="A39" s="19"/>
      <c r="B39" s="20" t="s">
        <v>15</v>
      </c>
      <c r="C39" s="21">
        <v>-0.2368179688415134</v>
      </c>
      <c r="D39" s="21">
        <v>-0.10035389916003834</v>
      </c>
      <c r="E39" s="22"/>
    </row>
    <row r="40" spans="1:5" x14ac:dyDescent="0.25">
      <c r="A40" s="8" t="s">
        <v>19</v>
      </c>
      <c r="B40" s="16" t="s">
        <v>11</v>
      </c>
      <c r="C40" s="17" t="s">
        <v>415</v>
      </c>
      <c r="D40" s="17" t="s">
        <v>156</v>
      </c>
      <c r="E40" s="17" t="s">
        <v>14</v>
      </c>
    </row>
    <row r="41" spans="1:5" x14ac:dyDescent="0.25">
      <c r="A41" s="19"/>
      <c r="B41" s="20" t="s">
        <v>15</v>
      </c>
      <c r="C41" s="21">
        <v>-4.9309110445060478E-2</v>
      </c>
      <c r="D41" s="21">
        <v>-4.90088101901065E-3</v>
      </c>
      <c r="E41" s="22"/>
    </row>
    <row r="42" spans="1:5" x14ac:dyDescent="0.25">
      <c r="A42" s="8" t="s">
        <v>22</v>
      </c>
      <c r="B42" s="16" t="s">
        <v>11</v>
      </c>
      <c r="C42" s="17" t="s">
        <v>47</v>
      </c>
      <c r="D42" s="17" t="s">
        <v>386</v>
      </c>
      <c r="E42" s="17" t="s">
        <v>14</v>
      </c>
    </row>
    <row r="43" spans="1:5" x14ac:dyDescent="0.25">
      <c r="A43" s="19"/>
      <c r="B43" s="20" t="s">
        <v>15</v>
      </c>
      <c r="C43" s="21">
        <v>0.24686012108449584</v>
      </c>
      <c r="D43" s="21">
        <v>7.8413893966054804E-2</v>
      </c>
      <c r="E43" s="22"/>
    </row>
    <row r="44" spans="1:5" ht="34.5" customHeight="1" x14ac:dyDescent="0.25">
      <c r="A44" s="90" t="s">
        <v>25</v>
      </c>
      <c r="B44" s="90"/>
      <c r="C44" s="90"/>
      <c r="D44" s="90"/>
      <c r="E44" s="90"/>
    </row>
    <row r="45" spans="1:5" x14ac:dyDescent="0.25">
      <c r="A45" s="5" t="s">
        <v>26</v>
      </c>
    </row>
    <row r="46" spans="1:5" x14ac:dyDescent="0.25">
      <c r="A46" s="5" t="s">
        <v>49</v>
      </c>
    </row>
    <row r="47" spans="1:5" x14ac:dyDescent="0.25">
      <c r="A47" s="5" t="s">
        <v>278</v>
      </c>
    </row>
    <row r="48" spans="1:5" x14ac:dyDescent="0.25">
      <c r="A48" s="5" t="s">
        <v>333</v>
      </c>
    </row>
    <row r="49" spans="1:5" x14ac:dyDescent="0.25">
      <c r="A49" s="5" t="s">
        <v>51</v>
      </c>
    </row>
    <row r="50" spans="1:5" ht="15" customHeight="1" x14ac:dyDescent="0.25">
      <c r="A50" s="91" t="s">
        <v>31</v>
      </c>
      <c r="B50" s="92"/>
      <c r="C50" s="92"/>
      <c r="D50" s="92"/>
      <c r="E50" s="93"/>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24">
        <v>43641</v>
      </c>
      <c r="C53" s="24">
        <v>45468</v>
      </c>
      <c r="D53" s="25">
        <v>0.11155767627855492</v>
      </c>
      <c r="E53" s="32">
        <v>3</v>
      </c>
    </row>
    <row r="54" spans="1:5" x14ac:dyDescent="0.25">
      <c r="A54" s="31" t="s">
        <v>37</v>
      </c>
      <c r="B54" s="24">
        <v>43613</v>
      </c>
      <c r="C54" s="24">
        <v>45440</v>
      </c>
      <c r="D54" s="25">
        <v>0.11182404968689337</v>
      </c>
      <c r="E54" s="32">
        <v>3</v>
      </c>
    </row>
    <row r="55" spans="1:5" x14ac:dyDescent="0.25">
      <c r="A55" s="23" t="s">
        <v>38</v>
      </c>
      <c r="B55" s="24">
        <v>43585</v>
      </c>
      <c r="C55" s="24">
        <v>45412</v>
      </c>
      <c r="D55" s="25">
        <v>0.11211569842171677</v>
      </c>
      <c r="E55" s="32">
        <v>3</v>
      </c>
    </row>
    <row r="56" spans="1:5" x14ac:dyDescent="0.25">
      <c r="A56" s="23" t="s">
        <v>39</v>
      </c>
      <c r="B56" s="24">
        <v>43550</v>
      </c>
      <c r="C56" s="24">
        <v>45377</v>
      </c>
      <c r="D56" s="25">
        <v>0.11265913245760578</v>
      </c>
      <c r="E56" s="32">
        <v>3</v>
      </c>
    </row>
    <row r="57" spans="1:5" x14ac:dyDescent="0.25">
      <c r="A57" s="23" t="s">
        <v>40</v>
      </c>
      <c r="B57" s="24">
        <v>43522</v>
      </c>
      <c r="C57" s="24">
        <v>45349</v>
      </c>
      <c r="D57" s="25">
        <v>0.11304923812269857</v>
      </c>
      <c r="E57" s="32">
        <v>3</v>
      </c>
    </row>
    <row r="59" spans="1:5" x14ac:dyDescent="0.25">
      <c r="A59" s="102" t="s">
        <v>63</v>
      </c>
      <c r="B59" s="103"/>
      <c r="C59" s="103"/>
      <c r="D59" s="103"/>
      <c r="E59" s="103"/>
    </row>
    <row r="60" spans="1:5" x14ac:dyDescent="0.25">
      <c r="A60" s="1" t="s">
        <v>2</v>
      </c>
      <c r="B60" s="2"/>
      <c r="C60" s="107" t="s">
        <v>3</v>
      </c>
      <c r="D60" s="107" t="s">
        <v>4</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8</v>
      </c>
      <c r="C63" s="10"/>
      <c r="D63" s="11"/>
      <c r="E63" s="11"/>
    </row>
    <row r="64" spans="1:5" x14ac:dyDescent="0.25">
      <c r="A64" s="12"/>
      <c r="B64" s="13" t="s">
        <v>9</v>
      </c>
      <c r="C64" s="14"/>
      <c r="D64" s="15"/>
      <c r="E64" s="15"/>
    </row>
    <row r="65" spans="1:5" x14ac:dyDescent="0.25">
      <c r="A65" s="8" t="s">
        <v>10</v>
      </c>
      <c r="B65" s="16" t="s">
        <v>11</v>
      </c>
      <c r="C65" s="26" t="s">
        <v>572</v>
      </c>
      <c r="D65" s="27" t="s">
        <v>566</v>
      </c>
      <c r="E65" s="26" t="s">
        <v>14</v>
      </c>
    </row>
    <row r="66" spans="1:5" x14ac:dyDescent="0.25">
      <c r="A66" s="19"/>
      <c r="B66" s="20" t="s">
        <v>15</v>
      </c>
      <c r="C66" s="21">
        <v>-0.73192610251294798</v>
      </c>
      <c r="D66" s="21">
        <v>-0.31483891522471275</v>
      </c>
      <c r="E66" s="22"/>
    </row>
    <row r="67" spans="1:5" x14ac:dyDescent="0.25">
      <c r="A67" s="8" t="s">
        <v>16</v>
      </c>
      <c r="B67" s="16" t="s">
        <v>11</v>
      </c>
      <c r="C67" s="26" t="s">
        <v>54</v>
      </c>
      <c r="D67" s="26" t="s">
        <v>55</v>
      </c>
      <c r="E67" s="26" t="s">
        <v>14</v>
      </c>
    </row>
    <row r="68" spans="1:5" x14ac:dyDescent="0.25">
      <c r="A68" s="19"/>
      <c r="B68" s="20" t="s">
        <v>15</v>
      </c>
      <c r="C68" s="21">
        <v>-0.26436082210035372</v>
      </c>
      <c r="D68" s="21">
        <v>-8.9988529727498157E-2</v>
      </c>
      <c r="E68" s="22"/>
    </row>
    <row r="69" spans="1:5" x14ac:dyDescent="0.25">
      <c r="A69" s="8" t="s">
        <v>19</v>
      </c>
      <c r="B69" s="16" t="s">
        <v>11</v>
      </c>
      <c r="C69" s="26" t="s">
        <v>387</v>
      </c>
      <c r="D69" s="26" t="s">
        <v>243</v>
      </c>
      <c r="E69" s="26" t="s">
        <v>14</v>
      </c>
    </row>
    <row r="70" spans="1:5" x14ac:dyDescent="0.25">
      <c r="A70" s="19"/>
      <c r="B70" s="20" t="s">
        <v>15</v>
      </c>
      <c r="C70" s="21">
        <v>-6.4614040131087291E-2</v>
      </c>
      <c r="D70" s="21">
        <v>2.9911263486441797E-3</v>
      </c>
      <c r="E70" s="22"/>
    </row>
    <row r="71" spans="1:5" x14ac:dyDescent="0.25">
      <c r="A71" s="8" t="s">
        <v>22</v>
      </c>
      <c r="B71" s="16" t="s">
        <v>11</v>
      </c>
      <c r="C71" s="26" t="s">
        <v>57</v>
      </c>
      <c r="D71" s="26" t="s">
        <v>335</v>
      </c>
      <c r="E71" s="26" t="s">
        <v>14</v>
      </c>
    </row>
    <row r="72" spans="1:5" x14ac:dyDescent="0.25">
      <c r="A72" s="19"/>
      <c r="B72" s="20" t="s">
        <v>15</v>
      </c>
      <c r="C72" s="21">
        <v>0.20672817384674036</v>
      </c>
      <c r="D72" s="21">
        <v>6.858003677855895E-2</v>
      </c>
      <c r="E72" s="22"/>
    </row>
    <row r="73" spans="1:5" ht="33.75" customHeight="1" x14ac:dyDescent="0.25">
      <c r="A73" s="90" t="s">
        <v>25</v>
      </c>
      <c r="B73" s="90"/>
      <c r="C73" s="90"/>
      <c r="D73" s="90"/>
      <c r="E73" s="90"/>
    </row>
    <row r="74" spans="1:5" x14ac:dyDescent="0.25">
      <c r="A74" s="5" t="s">
        <v>26</v>
      </c>
    </row>
    <row r="75" spans="1:5" x14ac:dyDescent="0.25">
      <c r="A75" s="5" t="s">
        <v>49</v>
      </c>
    </row>
    <row r="76" spans="1:5" x14ac:dyDescent="0.25">
      <c r="A76" s="5" t="s">
        <v>709</v>
      </c>
    </row>
    <row r="77" spans="1:5" x14ac:dyDescent="0.25">
      <c r="A77" s="5" t="s">
        <v>333</v>
      </c>
    </row>
    <row r="78" spans="1:5" x14ac:dyDescent="0.25">
      <c r="A78" s="5" t="s">
        <v>51</v>
      </c>
    </row>
    <row r="79" spans="1:5" ht="15" customHeight="1" x14ac:dyDescent="0.25">
      <c r="A79" s="91" t="s">
        <v>31</v>
      </c>
      <c r="B79" s="92"/>
      <c r="C79" s="92"/>
      <c r="D79" s="92"/>
      <c r="E79" s="93"/>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24">
        <v>43641</v>
      </c>
      <c r="C82" s="24">
        <v>45468</v>
      </c>
      <c r="D82" s="25">
        <v>0.11176170591159362</v>
      </c>
      <c r="E82" s="32">
        <v>3</v>
      </c>
    </row>
    <row r="83" spans="1:5" x14ac:dyDescent="0.25">
      <c r="A83" s="31" t="s">
        <v>37</v>
      </c>
      <c r="B83" s="24">
        <v>43613</v>
      </c>
      <c r="C83" s="24">
        <v>45440</v>
      </c>
      <c r="D83" s="25">
        <v>0.11173335917555506</v>
      </c>
      <c r="E83" s="32">
        <v>3</v>
      </c>
    </row>
    <row r="84" spans="1:5" x14ac:dyDescent="0.25">
      <c r="A84" s="39" t="s">
        <v>38</v>
      </c>
      <c r="B84" s="24">
        <v>43585</v>
      </c>
      <c r="C84" s="24">
        <v>45412</v>
      </c>
      <c r="D84" s="25">
        <v>0.11185438992897578</v>
      </c>
      <c r="E84" s="32">
        <v>3</v>
      </c>
    </row>
    <row r="85" spans="1:5" x14ac:dyDescent="0.25">
      <c r="A85" s="39" t="s">
        <v>39</v>
      </c>
      <c r="B85" s="24">
        <v>43550</v>
      </c>
      <c r="C85" s="24">
        <v>45377</v>
      </c>
      <c r="D85" s="25">
        <v>0.11209101863859849</v>
      </c>
      <c r="E85" s="32">
        <v>3</v>
      </c>
    </row>
    <row r="86" spans="1:5" x14ac:dyDescent="0.25">
      <c r="A86" s="39" t="s">
        <v>40</v>
      </c>
      <c r="B86" s="24">
        <v>43522</v>
      </c>
      <c r="C86" s="24">
        <v>45349</v>
      </c>
      <c r="D86" s="25">
        <v>0.11232377871217299</v>
      </c>
      <c r="E86" s="32">
        <v>3</v>
      </c>
    </row>
    <row r="88" spans="1:5" x14ac:dyDescent="0.25">
      <c r="A88" s="102" t="s">
        <v>73</v>
      </c>
      <c r="B88" s="103"/>
      <c r="C88" s="103"/>
      <c r="D88" s="103"/>
      <c r="E88" s="103"/>
    </row>
    <row r="89" spans="1:5" x14ac:dyDescent="0.25">
      <c r="A89" s="1" t="s">
        <v>2</v>
      </c>
      <c r="B89" s="2"/>
      <c r="C89" s="107" t="s">
        <v>3</v>
      </c>
      <c r="D89" s="107" t="s">
        <v>4</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8</v>
      </c>
      <c r="C92" s="10"/>
      <c r="D92" s="11"/>
      <c r="E92" s="11"/>
    </row>
    <row r="93" spans="1:5" x14ac:dyDescent="0.25">
      <c r="A93" s="12"/>
      <c r="B93" s="13" t="s">
        <v>9</v>
      </c>
      <c r="C93" s="14"/>
      <c r="D93" s="15"/>
      <c r="E93" s="15"/>
    </row>
    <row r="94" spans="1:5" x14ac:dyDescent="0.25">
      <c r="A94" s="8" t="s">
        <v>10</v>
      </c>
      <c r="B94" s="16" t="s">
        <v>11</v>
      </c>
      <c r="C94" s="26" t="s">
        <v>649</v>
      </c>
      <c r="D94" s="27" t="s">
        <v>65</v>
      </c>
      <c r="E94" s="26" t="s">
        <v>14</v>
      </c>
    </row>
    <row r="95" spans="1:5" x14ac:dyDescent="0.25">
      <c r="A95" s="19"/>
      <c r="B95" s="20" t="s">
        <v>15</v>
      </c>
      <c r="C95" s="21">
        <v>-0.71401530136194624</v>
      </c>
      <c r="D95" s="21">
        <v>-0.29981822178913642</v>
      </c>
      <c r="E95" s="22"/>
    </row>
    <row r="96" spans="1:5" x14ac:dyDescent="0.25">
      <c r="A96" s="8" t="s">
        <v>16</v>
      </c>
      <c r="B96" s="16" t="s">
        <v>11</v>
      </c>
      <c r="C96" s="26" t="s">
        <v>66</v>
      </c>
      <c r="D96" s="26" t="s">
        <v>67</v>
      </c>
      <c r="E96" s="26" t="s">
        <v>14</v>
      </c>
    </row>
    <row r="97" spans="1:5" x14ac:dyDescent="0.25">
      <c r="A97" s="19"/>
      <c r="B97" s="20" t="s">
        <v>15</v>
      </c>
      <c r="C97" s="21">
        <v>-0.24374975995272918</v>
      </c>
      <c r="D97" s="21">
        <v>-9.3622915536350937E-2</v>
      </c>
      <c r="E97" s="22"/>
    </row>
    <row r="98" spans="1:5" x14ac:dyDescent="0.25">
      <c r="A98" s="8" t="s">
        <v>19</v>
      </c>
      <c r="B98" s="16" t="s">
        <v>11</v>
      </c>
      <c r="C98" s="26" t="s">
        <v>235</v>
      </c>
      <c r="D98" s="26" t="s">
        <v>276</v>
      </c>
      <c r="E98" s="26" t="s">
        <v>14</v>
      </c>
    </row>
    <row r="99" spans="1:5" x14ac:dyDescent="0.25">
      <c r="A99" s="19"/>
      <c r="B99" s="20" t="s">
        <v>15</v>
      </c>
      <c r="C99" s="21">
        <v>-5.9119858462576613E-2</v>
      </c>
      <c r="D99" s="21">
        <v>-7.8926367073289816E-3</v>
      </c>
      <c r="E99" s="22"/>
    </row>
    <row r="100" spans="1:5" x14ac:dyDescent="0.25">
      <c r="A100" s="8" t="s">
        <v>22</v>
      </c>
      <c r="B100" s="16" t="s">
        <v>11</v>
      </c>
      <c r="C100" s="26" t="s">
        <v>70</v>
      </c>
      <c r="D100" s="26" t="s">
        <v>337</v>
      </c>
      <c r="E100" s="26" t="s">
        <v>14</v>
      </c>
    </row>
    <row r="101" spans="1:5" x14ac:dyDescent="0.25">
      <c r="A101" s="19"/>
      <c r="B101" s="20" t="s">
        <v>15</v>
      </c>
      <c r="C101" s="21">
        <v>0.26924092019120827</v>
      </c>
      <c r="D101" s="21">
        <v>7.8081742296484125E-2</v>
      </c>
      <c r="E101" s="22"/>
    </row>
    <row r="102" spans="1:5" ht="35.25" customHeight="1" x14ac:dyDescent="0.25">
      <c r="A102" s="90" t="s">
        <v>25</v>
      </c>
      <c r="B102" s="90"/>
      <c r="C102" s="90"/>
      <c r="D102" s="90"/>
      <c r="E102" s="90"/>
    </row>
    <row r="103" spans="1:5" x14ac:dyDescent="0.25">
      <c r="A103" s="5" t="s">
        <v>26</v>
      </c>
    </row>
    <row r="104" spans="1:5" x14ac:dyDescent="0.25">
      <c r="A104" s="5" t="s">
        <v>49</v>
      </c>
    </row>
    <row r="105" spans="1:5" x14ac:dyDescent="0.25">
      <c r="A105" s="5" t="s">
        <v>266</v>
      </c>
    </row>
    <row r="106" spans="1:5" x14ac:dyDescent="0.25">
      <c r="A106" s="5" t="s">
        <v>333</v>
      </c>
    </row>
    <row r="107" spans="1:5" x14ac:dyDescent="0.25">
      <c r="A107" s="5" t="s">
        <v>30</v>
      </c>
    </row>
    <row r="108" spans="1:5" ht="15" customHeight="1" x14ac:dyDescent="0.25">
      <c r="A108" s="91" t="s">
        <v>31</v>
      </c>
      <c r="B108" s="92"/>
      <c r="C108" s="92"/>
      <c r="D108" s="92"/>
      <c r="E108" s="93"/>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24">
        <v>43641</v>
      </c>
      <c r="C111" s="24">
        <v>45468</v>
      </c>
      <c r="D111" s="25">
        <v>0.10573006560527948</v>
      </c>
      <c r="E111" s="32">
        <v>3</v>
      </c>
    </row>
    <row r="112" spans="1:5" x14ac:dyDescent="0.25">
      <c r="A112" s="31" t="s">
        <v>37</v>
      </c>
      <c r="B112" s="24">
        <v>43613</v>
      </c>
      <c r="C112" s="24">
        <v>45440</v>
      </c>
      <c r="D112" s="25">
        <v>0.10582902157606308</v>
      </c>
      <c r="E112" s="32">
        <v>3</v>
      </c>
    </row>
    <row r="113" spans="1:5" x14ac:dyDescent="0.25">
      <c r="A113" s="39" t="s">
        <v>38</v>
      </c>
      <c r="B113" s="24">
        <v>43585</v>
      </c>
      <c r="C113" s="24">
        <v>45412</v>
      </c>
      <c r="D113" s="25">
        <v>0.10594398538097065</v>
      </c>
      <c r="E113" s="32">
        <v>3</v>
      </c>
    </row>
    <row r="114" spans="1:5" x14ac:dyDescent="0.25">
      <c r="A114" s="39" t="s">
        <v>39</v>
      </c>
      <c r="B114" s="24">
        <v>43550</v>
      </c>
      <c r="C114" s="24">
        <v>45377</v>
      </c>
      <c r="D114" s="25">
        <v>0.10620696303729485</v>
      </c>
      <c r="E114" s="32">
        <v>3</v>
      </c>
    </row>
    <row r="115" spans="1:5" x14ac:dyDescent="0.25">
      <c r="A115" s="39" t="s">
        <v>40</v>
      </c>
      <c r="B115" s="24">
        <v>43522</v>
      </c>
      <c r="C115" s="24">
        <v>45349</v>
      </c>
      <c r="D115" s="25">
        <v>0.10637215636826915</v>
      </c>
      <c r="E115" s="32">
        <v>3</v>
      </c>
    </row>
    <row r="117" spans="1:5" x14ac:dyDescent="0.25">
      <c r="A117" s="102" t="s">
        <v>93</v>
      </c>
      <c r="B117" s="103"/>
      <c r="C117" s="103"/>
      <c r="D117" s="103"/>
      <c r="E117" s="103"/>
    </row>
    <row r="118" spans="1:5" ht="15" customHeight="1" x14ac:dyDescent="0.25">
      <c r="A118" s="1" t="s">
        <v>74</v>
      </c>
      <c r="B118" s="2"/>
      <c r="C118" s="107" t="s">
        <v>3</v>
      </c>
      <c r="D118" s="107" t="s">
        <v>75</v>
      </c>
      <c r="E118" s="107"/>
    </row>
    <row r="119" spans="1:5" x14ac:dyDescent="0.25">
      <c r="A119" s="3" t="s">
        <v>5</v>
      </c>
      <c r="B119" s="4"/>
      <c r="C119" s="108"/>
      <c r="D119" s="108"/>
      <c r="E119" s="108"/>
    </row>
    <row r="120" spans="1:5" x14ac:dyDescent="0.25">
      <c r="A120" s="6" t="s">
        <v>6</v>
      </c>
      <c r="B120" s="7"/>
      <c r="C120" s="109"/>
      <c r="D120" s="109"/>
      <c r="E120" s="109"/>
    </row>
    <row r="121" spans="1:5" x14ac:dyDescent="0.25">
      <c r="A121" s="8" t="s">
        <v>7</v>
      </c>
      <c r="B121" s="9" t="s">
        <v>76</v>
      </c>
      <c r="C121" s="10"/>
      <c r="D121" s="11"/>
      <c r="E121" s="11"/>
    </row>
    <row r="122" spans="1:5" x14ac:dyDescent="0.25">
      <c r="A122" s="12"/>
      <c r="B122" s="13" t="s">
        <v>9</v>
      </c>
      <c r="C122" s="14"/>
      <c r="D122" s="15"/>
      <c r="E122" s="15"/>
    </row>
    <row r="123" spans="1:5" x14ac:dyDescent="0.25">
      <c r="A123" s="8" t="s">
        <v>10</v>
      </c>
      <c r="B123" s="16" t="s">
        <v>11</v>
      </c>
      <c r="C123" s="26" t="s">
        <v>372</v>
      </c>
      <c r="D123" s="27" t="s">
        <v>688</v>
      </c>
      <c r="E123" s="26" t="s">
        <v>14</v>
      </c>
    </row>
    <row r="124" spans="1:5" x14ac:dyDescent="0.25">
      <c r="A124" s="19"/>
      <c r="B124" s="20" t="s">
        <v>15</v>
      </c>
      <c r="C124" s="21">
        <v>-0.70167567523902741</v>
      </c>
      <c r="D124" s="21">
        <v>-0.26242599556527579</v>
      </c>
      <c r="E124" s="22"/>
    </row>
    <row r="125" spans="1:5" x14ac:dyDescent="0.25">
      <c r="A125" s="8" t="s">
        <v>16</v>
      </c>
      <c r="B125" s="16" t="s">
        <v>11</v>
      </c>
      <c r="C125" s="26" t="s">
        <v>79</v>
      </c>
      <c r="D125" s="26" t="s">
        <v>80</v>
      </c>
      <c r="E125" s="26" t="s">
        <v>14</v>
      </c>
    </row>
    <row r="126" spans="1:5" x14ac:dyDescent="0.25">
      <c r="A126" s="19"/>
      <c r="B126" s="20" t="s">
        <v>15</v>
      </c>
      <c r="C126" s="21">
        <v>-0.30515803861267721</v>
      </c>
      <c r="D126" s="21">
        <v>-5.4651640399221102E-2</v>
      </c>
      <c r="E126" s="22"/>
    </row>
    <row r="127" spans="1:5" x14ac:dyDescent="0.25">
      <c r="A127" s="8" t="s">
        <v>19</v>
      </c>
      <c r="B127" s="16" t="s">
        <v>11</v>
      </c>
      <c r="C127" s="26" t="s">
        <v>611</v>
      </c>
      <c r="D127" s="26" t="s">
        <v>736</v>
      </c>
      <c r="E127" s="26" t="s">
        <v>14</v>
      </c>
    </row>
    <row r="128" spans="1:5" x14ac:dyDescent="0.25">
      <c r="A128" s="19"/>
      <c r="B128" s="20" t="s">
        <v>15</v>
      </c>
      <c r="C128" s="21">
        <v>-6.8563839878581501E-3</v>
      </c>
      <c r="D128" s="21">
        <v>2.9257635426094275E-2</v>
      </c>
      <c r="E128" s="22"/>
    </row>
    <row r="129" spans="1:5" x14ac:dyDescent="0.25">
      <c r="A129" s="8" t="s">
        <v>22</v>
      </c>
      <c r="B129" s="16" t="s">
        <v>11</v>
      </c>
      <c r="C129" s="26" t="s">
        <v>83</v>
      </c>
      <c r="D129" s="26" t="s">
        <v>598</v>
      </c>
      <c r="E129" s="26" t="s">
        <v>14</v>
      </c>
    </row>
    <row r="130" spans="1:5" x14ac:dyDescent="0.25">
      <c r="A130" s="19"/>
      <c r="B130" s="20" t="s">
        <v>15</v>
      </c>
      <c r="C130" s="21">
        <v>0.46830915457728883</v>
      </c>
      <c r="D130" s="21">
        <v>9.1185066388660641E-2</v>
      </c>
      <c r="E130" s="22"/>
    </row>
    <row r="131" spans="1:5" ht="34.5" customHeight="1" x14ac:dyDescent="0.25">
      <c r="A131" s="90" t="s">
        <v>25</v>
      </c>
      <c r="B131" s="90"/>
      <c r="C131" s="90"/>
      <c r="D131" s="90"/>
      <c r="E131" s="90"/>
    </row>
    <row r="132" spans="1:5" x14ac:dyDescent="0.25">
      <c r="A132" s="5" t="s">
        <v>26</v>
      </c>
    </row>
    <row r="133" spans="1:5" x14ac:dyDescent="0.25">
      <c r="A133" s="5" t="s">
        <v>85</v>
      </c>
    </row>
    <row r="134" spans="1:5" x14ac:dyDescent="0.25">
      <c r="A134" s="5" t="s">
        <v>354</v>
      </c>
    </row>
    <row r="135" spans="1:5" x14ac:dyDescent="0.25">
      <c r="A135" s="5" t="s">
        <v>599</v>
      </c>
    </row>
    <row r="136" spans="1:5" x14ac:dyDescent="0.25">
      <c r="A136" s="5" t="s">
        <v>51</v>
      </c>
    </row>
    <row r="137" spans="1:5" ht="15" customHeight="1" x14ac:dyDescent="0.25">
      <c r="A137" s="91" t="s">
        <v>31</v>
      </c>
      <c r="B137" s="92"/>
      <c r="C137" s="92"/>
      <c r="D137" s="92"/>
      <c r="E137" s="93"/>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24">
        <v>43634</v>
      </c>
      <c r="C140" s="24">
        <v>45468</v>
      </c>
      <c r="D140" s="25">
        <v>0.16937129608699591</v>
      </c>
      <c r="E140" s="32">
        <v>4</v>
      </c>
    </row>
    <row r="141" spans="1:5" x14ac:dyDescent="0.25">
      <c r="A141" s="31" t="s">
        <v>37</v>
      </c>
      <c r="B141" s="24">
        <v>43606</v>
      </c>
      <c r="C141" s="24">
        <v>45440</v>
      </c>
      <c r="D141" s="25">
        <v>0.17072902103067794</v>
      </c>
      <c r="E141" s="32">
        <v>4</v>
      </c>
    </row>
    <row r="142" spans="1:5" x14ac:dyDescent="0.25">
      <c r="A142" s="39" t="s">
        <v>38</v>
      </c>
      <c r="B142" s="24">
        <v>43578</v>
      </c>
      <c r="C142" s="24">
        <v>45412</v>
      </c>
      <c r="D142" s="25">
        <v>0.17113392667712149</v>
      </c>
      <c r="E142" s="32">
        <v>4</v>
      </c>
    </row>
    <row r="143" spans="1:5" x14ac:dyDescent="0.25">
      <c r="A143" s="39" t="s">
        <v>39</v>
      </c>
      <c r="B143" s="24">
        <v>43536</v>
      </c>
      <c r="C143" s="24">
        <v>45370</v>
      </c>
      <c r="D143" s="25">
        <v>0.17211998861396163</v>
      </c>
      <c r="E143" s="32">
        <v>4</v>
      </c>
    </row>
    <row r="144" spans="1:5" x14ac:dyDescent="0.25">
      <c r="A144" s="39" t="s">
        <v>40</v>
      </c>
      <c r="B144" s="24">
        <v>43522</v>
      </c>
      <c r="C144" s="24">
        <v>45342</v>
      </c>
      <c r="D144" s="25">
        <v>0.17262361799981368</v>
      </c>
      <c r="E144" s="32">
        <v>4</v>
      </c>
    </row>
    <row r="146" spans="1:5" x14ac:dyDescent="0.25">
      <c r="A146" s="102" t="s">
        <v>94</v>
      </c>
      <c r="B146" s="103"/>
      <c r="C146" s="103"/>
      <c r="D146" s="103"/>
      <c r="E146" s="103"/>
    </row>
    <row r="147" spans="1:5" x14ac:dyDescent="0.25">
      <c r="A147" s="1" t="s">
        <v>2</v>
      </c>
      <c r="B147" s="2"/>
      <c r="C147" s="107" t="s">
        <v>3</v>
      </c>
      <c r="D147" s="107" t="s">
        <v>4</v>
      </c>
      <c r="E147" s="107"/>
    </row>
    <row r="148" spans="1:5" x14ac:dyDescent="0.25">
      <c r="A148" s="3" t="s">
        <v>5</v>
      </c>
      <c r="B148" s="4"/>
      <c r="C148" s="108"/>
      <c r="D148" s="108"/>
      <c r="E148" s="108"/>
    </row>
    <row r="149" spans="1:5" x14ac:dyDescent="0.25">
      <c r="A149" s="6" t="s">
        <v>6</v>
      </c>
      <c r="B149" s="7"/>
      <c r="C149" s="109"/>
      <c r="D149" s="109"/>
      <c r="E149" s="109"/>
    </row>
    <row r="150" spans="1:5" x14ac:dyDescent="0.25">
      <c r="A150" s="8" t="s">
        <v>7</v>
      </c>
      <c r="B150" s="9" t="s">
        <v>8</v>
      </c>
      <c r="C150" s="10"/>
      <c r="D150" s="11"/>
      <c r="E150" s="11"/>
    </row>
    <row r="151" spans="1:5" x14ac:dyDescent="0.25">
      <c r="A151" s="12"/>
      <c r="B151" s="13" t="s">
        <v>9</v>
      </c>
      <c r="C151" s="14"/>
      <c r="D151" s="15"/>
      <c r="E151" s="15"/>
    </row>
    <row r="152" spans="1:5" x14ac:dyDescent="0.25">
      <c r="A152" s="8" t="s">
        <v>10</v>
      </c>
      <c r="B152" s="16" t="s">
        <v>11</v>
      </c>
      <c r="C152" s="17" t="s">
        <v>673</v>
      </c>
      <c r="D152" s="18" t="s">
        <v>690</v>
      </c>
      <c r="E152" s="17" t="s">
        <v>14</v>
      </c>
    </row>
    <row r="153" spans="1:5" x14ac:dyDescent="0.25">
      <c r="A153" s="19"/>
      <c r="B153" s="20" t="s">
        <v>15</v>
      </c>
      <c r="C153" s="21">
        <v>-0.73511464332840182</v>
      </c>
      <c r="D153" s="21">
        <v>-0.32366689857890774</v>
      </c>
      <c r="E153" s="22"/>
    </row>
    <row r="154" spans="1:5" x14ac:dyDescent="0.25">
      <c r="A154" s="8" t="s">
        <v>16</v>
      </c>
      <c r="B154" s="16" t="s">
        <v>11</v>
      </c>
      <c r="C154" s="17" t="s">
        <v>89</v>
      </c>
      <c r="D154" s="17" t="s">
        <v>79</v>
      </c>
      <c r="E154" s="17" t="s">
        <v>14</v>
      </c>
    </row>
    <row r="155" spans="1:5" x14ac:dyDescent="0.25">
      <c r="A155" s="19"/>
      <c r="B155" s="20" t="s">
        <v>15</v>
      </c>
      <c r="C155" s="21">
        <v>-0.27369232450942749</v>
      </c>
      <c r="D155" s="21">
        <v>-0.1140908038913655</v>
      </c>
      <c r="E155" s="22"/>
    </row>
    <row r="156" spans="1:5" x14ac:dyDescent="0.25">
      <c r="A156" s="8" t="s">
        <v>19</v>
      </c>
      <c r="B156" s="16" t="s">
        <v>11</v>
      </c>
      <c r="C156" s="17" t="s">
        <v>282</v>
      </c>
      <c r="D156" s="17" t="s">
        <v>611</v>
      </c>
      <c r="E156" s="17" t="s">
        <v>14</v>
      </c>
    </row>
    <row r="157" spans="1:5" x14ac:dyDescent="0.25">
      <c r="A157" s="19"/>
      <c r="B157" s="20" t="s">
        <v>15</v>
      </c>
      <c r="C157" s="21">
        <v>-5.9780497198879678E-2</v>
      </c>
      <c r="D157" s="21">
        <v>-2.1737445271047262E-3</v>
      </c>
      <c r="E157" s="22"/>
    </row>
    <row r="158" spans="1:5" x14ac:dyDescent="0.25">
      <c r="A158" s="8" t="s">
        <v>22</v>
      </c>
      <c r="B158" s="16" t="s">
        <v>11</v>
      </c>
      <c r="C158" s="17" t="s">
        <v>90</v>
      </c>
      <c r="D158" s="17" t="s">
        <v>340</v>
      </c>
      <c r="E158" s="17" t="s">
        <v>14</v>
      </c>
    </row>
    <row r="159" spans="1:5" x14ac:dyDescent="0.25">
      <c r="A159" s="19"/>
      <c r="B159" s="20" t="s">
        <v>15</v>
      </c>
      <c r="C159" s="21">
        <v>0.29521826354717895</v>
      </c>
      <c r="D159" s="21">
        <v>9.5682802272992085E-2</v>
      </c>
      <c r="E159" s="22"/>
    </row>
    <row r="160" spans="1:5" ht="35.25" customHeight="1" x14ac:dyDescent="0.25">
      <c r="A160" s="90" t="s">
        <v>25</v>
      </c>
      <c r="B160" s="90"/>
      <c r="C160" s="90"/>
      <c r="D160" s="90"/>
      <c r="E160" s="90"/>
    </row>
    <row r="161" spans="1:5" x14ac:dyDescent="0.25">
      <c r="A161" s="5" t="s">
        <v>26</v>
      </c>
    </row>
    <row r="162" spans="1:5" x14ac:dyDescent="0.25">
      <c r="A162" s="5" t="s">
        <v>49</v>
      </c>
    </row>
    <row r="163" spans="1:5" x14ac:dyDescent="0.25">
      <c r="A163" s="5" t="s">
        <v>674</v>
      </c>
    </row>
    <row r="164" spans="1:5" x14ac:dyDescent="0.25">
      <c r="A164" s="5" t="s">
        <v>333</v>
      </c>
    </row>
    <row r="165" spans="1:5" x14ac:dyDescent="0.25">
      <c r="A165" s="5" t="s">
        <v>30</v>
      </c>
    </row>
    <row r="166" spans="1:5" ht="15" customHeight="1" x14ac:dyDescent="0.25">
      <c r="A166" s="91" t="s">
        <v>31</v>
      </c>
      <c r="B166" s="92"/>
      <c r="C166" s="92"/>
      <c r="D166" s="92"/>
      <c r="E166" s="93"/>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24">
        <v>43641</v>
      </c>
      <c r="C169" s="24">
        <v>45468</v>
      </c>
      <c r="D169" s="25">
        <v>0.12218112816042428</v>
      </c>
      <c r="E169" s="32">
        <v>4</v>
      </c>
    </row>
    <row r="170" spans="1:5" x14ac:dyDescent="0.25">
      <c r="A170" s="31" t="s">
        <v>37</v>
      </c>
      <c r="B170" s="24">
        <v>43613</v>
      </c>
      <c r="C170" s="24">
        <v>45440</v>
      </c>
      <c r="D170" s="25">
        <v>0.12231414516327695</v>
      </c>
      <c r="E170" s="32">
        <v>4</v>
      </c>
    </row>
    <row r="171" spans="1:5" x14ac:dyDescent="0.25">
      <c r="A171" s="23" t="s">
        <v>38</v>
      </c>
      <c r="B171" s="24">
        <v>43585</v>
      </c>
      <c r="C171" s="24">
        <v>45412</v>
      </c>
      <c r="D171" s="25">
        <v>0.12257705294974315</v>
      </c>
      <c r="E171" s="32">
        <v>4</v>
      </c>
    </row>
    <row r="172" spans="1:5" x14ac:dyDescent="0.25">
      <c r="A172" s="23" t="s">
        <v>39</v>
      </c>
      <c r="B172" s="24">
        <v>43550</v>
      </c>
      <c r="C172" s="24">
        <v>45377</v>
      </c>
      <c r="D172" s="25">
        <v>0.12296729827311649</v>
      </c>
      <c r="E172" s="32">
        <v>4</v>
      </c>
    </row>
    <row r="173" spans="1:5" x14ac:dyDescent="0.25">
      <c r="A173" s="23" t="s">
        <v>40</v>
      </c>
      <c r="B173" s="24">
        <v>43522</v>
      </c>
      <c r="C173" s="24">
        <v>45349</v>
      </c>
      <c r="D173" s="25">
        <v>0.12330287391924667</v>
      </c>
      <c r="E173" s="32">
        <v>4</v>
      </c>
    </row>
    <row r="175" spans="1:5" x14ac:dyDescent="0.25">
      <c r="A175" s="102" t="s">
        <v>341</v>
      </c>
      <c r="B175" s="103"/>
      <c r="C175" s="103"/>
      <c r="D175" s="103"/>
      <c r="E175" s="103"/>
    </row>
    <row r="176" spans="1:5" x14ac:dyDescent="0.25">
      <c r="A176" s="1" t="s">
        <v>2</v>
      </c>
      <c r="B176" s="2"/>
      <c r="C176" s="107" t="s">
        <v>3</v>
      </c>
      <c r="D176" s="107" t="s">
        <v>4</v>
      </c>
      <c r="E176" s="107"/>
    </row>
    <row r="177" spans="1:5" x14ac:dyDescent="0.25">
      <c r="A177" s="3" t="s">
        <v>5</v>
      </c>
      <c r="B177" s="4"/>
      <c r="C177" s="108"/>
      <c r="D177" s="108"/>
      <c r="E177" s="108"/>
    </row>
    <row r="178" spans="1:5" x14ac:dyDescent="0.25">
      <c r="A178" s="6" t="s">
        <v>6</v>
      </c>
      <c r="B178" s="7"/>
      <c r="C178" s="109"/>
      <c r="D178" s="109"/>
      <c r="E178" s="109"/>
    </row>
    <row r="179" spans="1:5" x14ac:dyDescent="0.25">
      <c r="A179" s="8" t="s">
        <v>7</v>
      </c>
      <c r="B179" s="9" t="s">
        <v>8</v>
      </c>
      <c r="C179" s="10"/>
      <c r="D179" s="11"/>
      <c r="E179" s="11"/>
    </row>
    <row r="180" spans="1:5" x14ac:dyDescent="0.25">
      <c r="A180" s="12"/>
      <c r="B180" s="13" t="s">
        <v>9</v>
      </c>
      <c r="C180" s="14"/>
      <c r="D180" s="15"/>
      <c r="E180" s="15"/>
    </row>
    <row r="181" spans="1:5" x14ac:dyDescent="0.25">
      <c r="A181" s="8" t="s">
        <v>10</v>
      </c>
      <c r="B181" s="16" t="s">
        <v>11</v>
      </c>
      <c r="C181" s="26" t="s">
        <v>675</v>
      </c>
      <c r="D181" s="27" t="s">
        <v>676</v>
      </c>
      <c r="E181" s="26" t="s">
        <v>14</v>
      </c>
    </row>
    <row r="182" spans="1:5" x14ac:dyDescent="0.25">
      <c r="A182" s="19"/>
      <c r="B182" s="20" t="s">
        <v>15</v>
      </c>
      <c r="C182" s="21">
        <v>-0.29510836592736311</v>
      </c>
      <c r="D182" s="21">
        <v>-0.11260046475104613</v>
      </c>
      <c r="E182" s="22"/>
    </row>
    <row r="183" spans="1:5" x14ac:dyDescent="0.25">
      <c r="A183" s="8" t="s">
        <v>16</v>
      </c>
      <c r="B183" s="16" t="s">
        <v>11</v>
      </c>
      <c r="C183" s="26" t="s">
        <v>292</v>
      </c>
      <c r="D183" s="26" t="s">
        <v>654</v>
      </c>
      <c r="E183" s="26" t="s">
        <v>14</v>
      </c>
    </row>
    <row r="184" spans="1:5" x14ac:dyDescent="0.25">
      <c r="A184" s="19"/>
      <c r="B184" s="20" t="s">
        <v>15</v>
      </c>
      <c r="C184" s="21">
        <v>-0.16148590951500919</v>
      </c>
      <c r="D184" s="21">
        <v>-3.1768663048766022E-2</v>
      </c>
      <c r="E184" s="22"/>
    </row>
    <row r="185" spans="1:5" x14ac:dyDescent="0.25">
      <c r="A185" s="8" t="s">
        <v>19</v>
      </c>
      <c r="B185" s="16" t="s">
        <v>11</v>
      </c>
      <c r="C185" s="26" t="s">
        <v>437</v>
      </c>
      <c r="D185" s="26" t="s">
        <v>243</v>
      </c>
      <c r="E185" s="26" t="s">
        <v>14</v>
      </c>
    </row>
    <row r="186" spans="1:5" x14ac:dyDescent="0.25">
      <c r="A186" s="19"/>
      <c r="B186" s="20" t="s">
        <v>15</v>
      </c>
      <c r="C186" s="21">
        <v>-2.4988981992675741E-2</v>
      </c>
      <c r="D186" s="21">
        <v>3.121054634681375E-3</v>
      </c>
      <c r="E186" s="22"/>
    </row>
    <row r="187" spans="1:5" x14ac:dyDescent="0.25">
      <c r="A187" s="8" t="s">
        <v>22</v>
      </c>
      <c r="B187" s="16" t="s">
        <v>11</v>
      </c>
      <c r="C187" s="26" t="s">
        <v>294</v>
      </c>
      <c r="D187" s="26" t="s">
        <v>295</v>
      </c>
      <c r="E187" s="26" t="s">
        <v>14</v>
      </c>
    </row>
    <row r="188" spans="1:5" x14ac:dyDescent="0.25">
      <c r="A188" s="19"/>
      <c r="B188" s="20" t="s">
        <v>15</v>
      </c>
      <c r="C188" s="21">
        <v>0.1131139022684966</v>
      </c>
      <c r="D188" s="21">
        <v>5.466672843059861E-2</v>
      </c>
      <c r="E188" s="22"/>
    </row>
    <row r="189" spans="1:5" ht="34.5" customHeight="1" x14ac:dyDescent="0.25">
      <c r="A189" s="90" t="s">
        <v>25</v>
      </c>
      <c r="B189" s="90"/>
      <c r="C189" s="90"/>
      <c r="D189" s="90"/>
      <c r="E189" s="90"/>
    </row>
    <row r="190" spans="1:5" x14ac:dyDescent="0.25">
      <c r="A190" s="5" t="s">
        <v>26</v>
      </c>
    </row>
    <row r="191" spans="1:5" x14ac:dyDescent="0.25">
      <c r="A191" s="5" t="s">
        <v>49</v>
      </c>
    </row>
    <row r="192" spans="1:5" x14ac:dyDescent="0.25">
      <c r="A192" s="5" t="s">
        <v>710</v>
      </c>
    </row>
    <row r="193" spans="1:5" x14ac:dyDescent="0.25">
      <c r="A193" s="5" t="s">
        <v>29</v>
      </c>
    </row>
    <row r="194" spans="1:5" x14ac:dyDescent="0.25">
      <c r="A194" s="5" t="s">
        <v>30</v>
      </c>
    </row>
    <row r="195" spans="1:5" ht="15" customHeight="1" x14ac:dyDescent="0.25">
      <c r="A195" s="91" t="s">
        <v>31</v>
      </c>
      <c r="B195" s="92"/>
      <c r="C195" s="92"/>
      <c r="D195" s="92"/>
      <c r="E195" s="93"/>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24">
        <v>44005</v>
      </c>
      <c r="C198" s="24">
        <v>45468</v>
      </c>
      <c r="D198" s="25">
        <v>5.6335852549378514E-2</v>
      </c>
      <c r="E198" s="32">
        <v>3</v>
      </c>
    </row>
    <row r="199" spans="1:5" x14ac:dyDescent="0.25">
      <c r="A199" s="31" t="s">
        <v>37</v>
      </c>
      <c r="B199" s="24">
        <v>43977</v>
      </c>
      <c r="C199" s="24">
        <v>45440</v>
      </c>
      <c r="D199" s="25">
        <v>5.6732721932074598E-2</v>
      </c>
      <c r="E199" s="32">
        <v>3</v>
      </c>
    </row>
    <row r="200" spans="1:5" x14ac:dyDescent="0.25">
      <c r="A200" s="39" t="s">
        <v>38</v>
      </c>
      <c r="B200" s="24">
        <v>43949</v>
      </c>
      <c r="C200" s="24">
        <v>45412</v>
      </c>
      <c r="D200" s="25">
        <v>5.6609950083356689E-2</v>
      </c>
      <c r="E200" s="32">
        <v>3</v>
      </c>
    </row>
    <row r="201" spans="1:5" x14ac:dyDescent="0.25">
      <c r="A201" s="39" t="s">
        <v>39</v>
      </c>
      <c r="B201" s="24">
        <v>43914</v>
      </c>
      <c r="C201" s="24">
        <v>45377</v>
      </c>
      <c r="D201" s="25">
        <v>5.9419990605145495E-2</v>
      </c>
      <c r="E201" s="32">
        <v>3</v>
      </c>
    </row>
    <row r="202" spans="1:5" x14ac:dyDescent="0.25">
      <c r="A202" s="39" t="s">
        <v>40</v>
      </c>
      <c r="B202" s="24">
        <v>43886</v>
      </c>
      <c r="C202" s="24">
        <v>45349</v>
      </c>
      <c r="D202" s="25">
        <v>6.9656298869570463E-2</v>
      </c>
      <c r="E202" s="32">
        <v>3</v>
      </c>
    </row>
    <row r="204" spans="1:5" x14ac:dyDescent="0.25">
      <c r="A204" s="102" t="s">
        <v>655</v>
      </c>
      <c r="B204" s="103"/>
      <c r="C204" s="103"/>
      <c r="D204" s="103"/>
      <c r="E204" s="103"/>
    </row>
    <row r="205" spans="1:5" x14ac:dyDescent="0.25">
      <c r="A205" s="1" t="s">
        <v>2</v>
      </c>
      <c r="B205" s="2"/>
      <c r="C205" s="107" t="s">
        <v>3</v>
      </c>
      <c r="D205" s="107" t="s">
        <v>4</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8</v>
      </c>
      <c r="C208" s="10"/>
      <c r="D208" s="11"/>
      <c r="E208" s="11"/>
    </row>
    <row r="209" spans="1:5" x14ac:dyDescent="0.25">
      <c r="A209" s="12"/>
      <c r="B209" s="13" t="s">
        <v>9</v>
      </c>
      <c r="C209" s="14"/>
      <c r="D209" s="15"/>
      <c r="E209" s="15"/>
    </row>
    <row r="210" spans="1:5" x14ac:dyDescent="0.25">
      <c r="A210" s="8" t="s">
        <v>10</v>
      </c>
      <c r="B210" s="16" t="s">
        <v>11</v>
      </c>
      <c r="C210" s="17" t="s">
        <v>711</v>
      </c>
      <c r="D210" s="18" t="s">
        <v>712</v>
      </c>
      <c r="E210" s="17" t="s">
        <v>14</v>
      </c>
    </row>
    <row r="211" spans="1:5" x14ac:dyDescent="0.25">
      <c r="A211" s="19"/>
      <c r="B211" s="20" t="s">
        <v>15</v>
      </c>
      <c r="C211" s="21">
        <v>-0.36314241011743698</v>
      </c>
      <c r="D211" s="21">
        <v>-0.11951310043278229</v>
      </c>
      <c r="E211" s="22"/>
    </row>
    <row r="212" spans="1:5" x14ac:dyDescent="0.25">
      <c r="A212" s="8" t="s">
        <v>16</v>
      </c>
      <c r="B212" s="16" t="s">
        <v>11</v>
      </c>
      <c r="C212" s="17" t="s">
        <v>658</v>
      </c>
      <c r="D212" s="17" t="s">
        <v>659</v>
      </c>
      <c r="E212" s="17" t="s">
        <v>14</v>
      </c>
    </row>
    <row r="213" spans="1:5" x14ac:dyDescent="0.25">
      <c r="A213" s="19"/>
      <c r="B213" s="20" t="s">
        <v>15</v>
      </c>
      <c r="C213" s="21">
        <v>-0.14837744740206271</v>
      </c>
      <c r="D213" s="21">
        <v>-4.1141189402876366E-2</v>
      </c>
      <c r="E213" s="22"/>
    </row>
    <row r="214" spans="1:5" x14ac:dyDescent="0.25">
      <c r="A214" s="8" t="s">
        <v>19</v>
      </c>
      <c r="B214" s="16" t="s">
        <v>11</v>
      </c>
      <c r="C214" s="17" t="s">
        <v>334</v>
      </c>
      <c r="D214" s="17" t="s">
        <v>239</v>
      </c>
      <c r="E214" s="17" t="s">
        <v>14</v>
      </c>
    </row>
    <row r="215" spans="1:5" x14ac:dyDescent="0.25">
      <c r="A215" s="19"/>
      <c r="B215" s="20" t="s">
        <v>15</v>
      </c>
      <c r="C215" s="21">
        <v>-6.3116516137391554E-2</v>
      </c>
      <c r="D215" s="21">
        <v>-1.7885036993866676E-2</v>
      </c>
      <c r="E215" s="22"/>
    </row>
    <row r="216" spans="1:5" x14ac:dyDescent="0.25">
      <c r="A216" s="8" t="s">
        <v>22</v>
      </c>
      <c r="B216" s="16" t="s">
        <v>11</v>
      </c>
      <c r="C216" s="17" t="s">
        <v>315</v>
      </c>
      <c r="D216" s="17" t="s">
        <v>439</v>
      </c>
      <c r="E216" s="17" t="s">
        <v>14</v>
      </c>
    </row>
    <row r="217" spans="1:5" x14ac:dyDescent="0.25">
      <c r="A217" s="19"/>
      <c r="B217" s="20" t="s">
        <v>15</v>
      </c>
      <c r="C217" s="21">
        <v>1.9243788752506319E-2</v>
      </c>
      <c r="D217" s="21">
        <v>4.8383756355385721E-3</v>
      </c>
      <c r="E217" s="22"/>
    </row>
    <row r="218" spans="1:5" ht="36.75" customHeight="1" x14ac:dyDescent="0.25">
      <c r="A218" s="90" t="s">
        <v>25</v>
      </c>
      <c r="B218" s="90"/>
      <c r="C218" s="90"/>
      <c r="D218" s="90"/>
      <c r="E218" s="90"/>
    </row>
    <row r="219" spans="1:5" x14ac:dyDescent="0.25">
      <c r="A219" s="5" t="s">
        <v>26</v>
      </c>
    </row>
    <row r="220" spans="1:5" x14ac:dyDescent="0.25">
      <c r="A220" s="5" t="s">
        <v>660</v>
      </c>
    </row>
    <row r="221" spans="1:5" x14ac:dyDescent="0.25">
      <c r="A221" s="5" t="s">
        <v>474</v>
      </c>
    </row>
    <row r="222" spans="1:5" x14ac:dyDescent="0.25">
      <c r="A222" s="5" t="s">
        <v>29</v>
      </c>
    </row>
    <row r="223" spans="1:5" x14ac:dyDescent="0.25">
      <c r="A223" s="5" t="s">
        <v>30</v>
      </c>
    </row>
    <row r="224" spans="1:5" ht="15" customHeight="1" x14ac:dyDescent="0.25">
      <c r="A224" s="91" t="s">
        <v>31</v>
      </c>
      <c r="B224" s="92"/>
      <c r="C224" s="92"/>
      <c r="D224" s="92"/>
      <c r="E224" s="93"/>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24">
        <v>43628</v>
      </c>
      <c r="C227" s="24">
        <v>45462</v>
      </c>
      <c r="D227" s="25">
        <v>4.9979134850399065E-2</v>
      </c>
      <c r="E227" s="32">
        <v>2</v>
      </c>
    </row>
    <row r="228" spans="1:5" x14ac:dyDescent="0.25">
      <c r="A228" s="31" t="s">
        <v>37</v>
      </c>
      <c r="B228" s="24">
        <v>43600</v>
      </c>
      <c r="C228" s="24">
        <v>45434</v>
      </c>
      <c r="D228" s="25">
        <v>4.9851700797900723E-2</v>
      </c>
      <c r="E228" s="32">
        <v>2</v>
      </c>
    </row>
    <row r="229" spans="1:5" x14ac:dyDescent="0.25">
      <c r="A229" s="23" t="s">
        <v>38</v>
      </c>
      <c r="B229" s="24">
        <v>43572</v>
      </c>
      <c r="C229" s="24">
        <v>45406</v>
      </c>
      <c r="D229" s="25">
        <v>4.9659648351851028E-2</v>
      </c>
      <c r="E229" s="32">
        <v>2</v>
      </c>
    </row>
    <row r="230" spans="1:5" x14ac:dyDescent="0.25">
      <c r="A230" s="23" t="s">
        <v>39</v>
      </c>
      <c r="B230" s="24">
        <v>43544</v>
      </c>
      <c r="C230" s="24">
        <v>45378</v>
      </c>
      <c r="D230" s="25">
        <v>4.9637061477319888E-2</v>
      </c>
      <c r="E230" s="32">
        <v>2</v>
      </c>
    </row>
    <row r="231" spans="1:5" x14ac:dyDescent="0.25">
      <c r="A231" s="23" t="s">
        <v>40</v>
      </c>
      <c r="B231" s="24">
        <v>43530</v>
      </c>
      <c r="C231" s="24">
        <v>45350</v>
      </c>
      <c r="D231" s="25">
        <v>4.9777456307113166E-2</v>
      </c>
      <c r="E231" s="32">
        <v>2</v>
      </c>
    </row>
    <row r="233" spans="1:5" x14ac:dyDescent="0.25">
      <c r="A233" s="102" t="s">
        <v>104</v>
      </c>
      <c r="B233" s="103"/>
      <c r="C233" s="103"/>
      <c r="D233" s="103"/>
      <c r="E233" s="103"/>
    </row>
    <row r="234" spans="1:5" x14ac:dyDescent="0.25">
      <c r="A234" s="1" t="s">
        <v>2</v>
      </c>
      <c r="B234" s="2"/>
      <c r="C234" s="107" t="s">
        <v>3</v>
      </c>
      <c r="D234" s="107" t="s">
        <v>4</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8</v>
      </c>
      <c r="C237" s="10"/>
      <c r="D237" s="11"/>
      <c r="E237" s="11"/>
    </row>
    <row r="238" spans="1:5" x14ac:dyDescent="0.25">
      <c r="A238" s="12"/>
      <c r="B238" s="13" t="s">
        <v>9</v>
      </c>
      <c r="C238" s="14"/>
      <c r="D238" s="15"/>
      <c r="E238" s="15"/>
    </row>
    <row r="239" spans="1:5" x14ac:dyDescent="0.25">
      <c r="A239" s="8" t="s">
        <v>10</v>
      </c>
      <c r="B239" s="16" t="s">
        <v>11</v>
      </c>
      <c r="C239" s="26" t="s">
        <v>661</v>
      </c>
      <c r="D239" s="27" t="s">
        <v>694</v>
      </c>
      <c r="E239" s="26" t="s">
        <v>14</v>
      </c>
    </row>
    <row r="240" spans="1:5" x14ac:dyDescent="0.25">
      <c r="A240" s="19"/>
      <c r="B240" s="20" t="s">
        <v>15</v>
      </c>
      <c r="C240" s="21">
        <v>-0.82248734648165123</v>
      </c>
      <c r="D240" s="21">
        <v>-0.37301206544737364</v>
      </c>
      <c r="E240" s="22"/>
    </row>
    <row r="241" spans="1:5" x14ac:dyDescent="0.25">
      <c r="A241" s="8" t="s">
        <v>16</v>
      </c>
      <c r="B241" s="16" t="s">
        <v>11</v>
      </c>
      <c r="C241" s="26" t="s">
        <v>97</v>
      </c>
      <c r="D241" s="26" t="s">
        <v>98</v>
      </c>
      <c r="E241" s="26" t="s">
        <v>14</v>
      </c>
    </row>
    <row r="242" spans="1:5" x14ac:dyDescent="0.25">
      <c r="A242" s="19"/>
      <c r="B242" s="20" t="s">
        <v>15</v>
      </c>
      <c r="C242" s="21">
        <v>-0.25622516264378659</v>
      </c>
      <c r="D242" s="21">
        <v>-9.8805965155070896E-2</v>
      </c>
      <c r="E242" s="22"/>
    </row>
    <row r="243" spans="1:5" x14ac:dyDescent="0.25">
      <c r="A243" s="8" t="s">
        <v>19</v>
      </c>
      <c r="B243" s="16" t="s">
        <v>11</v>
      </c>
      <c r="C243" s="26" t="s">
        <v>411</v>
      </c>
      <c r="D243" s="26" t="s">
        <v>174</v>
      </c>
      <c r="E243" s="26" t="s">
        <v>14</v>
      </c>
    </row>
    <row r="244" spans="1:5" x14ac:dyDescent="0.25">
      <c r="A244" s="19"/>
      <c r="B244" s="20" t="s">
        <v>15</v>
      </c>
      <c r="C244" s="21">
        <v>-2.8008458065466035E-2</v>
      </c>
      <c r="D244" s="21">
        <v>1.0214326319633926E-2</v>
      </c>
      <c r="E244" s="22"/>
    </row>
    <row r="245" spans="1:5" x14ac:dyDescent="0.25">
      <c r="A245" s="8" t="s">
        <v>22</v>
      </c>
      <c r="B245" s="16" t="s">
        <v>11</v>
      </c>
      <c r="C245" s="26" t="s">
        <v>101</v>
      </c>
      <c r="D245" s="26" t="s">
        <v>346</v>
      </c>
      <c r="E245" s="26" t="s">
        <v>14</v>
      </c>
    </row>
    <row r="246" spans="1:5" x14ac:dyDescent="0.25">
      <c r="A246" s="19"/>
      <c r="B246" s="20" t="s">
        <v>15</v>
      </c>
      <c r="C246" s="21">
        <v>0.37578180975338404</v>
      </c>
      <c r="D246" s="21">
        <v>9.9385111117586966E-2</v>
      </c>
      <c r="E246" s="22"/>
    </row>
    <row r="247" spans="1:5" ht="35.25" customHeight="1" x14ac:dyDescent="0.25">
      <c r="A247" s="90" t="s">
        <v>25</v>
      </c>
      <c r="B247" s="90"/>
      <c r="C247" s="90"/>
      <c r="D247" s="90"/>
      <c r="E247" s="90"/>
    </row>
    <row r="248" spans="1:5" x14ac:dyDescent="0.25">
      <c r="A248" s="5" t="s">
        <v>26</v>
      </c>
    </row>
    <row r="249" spans="1:5" x14ac:dyDescent="0.25">
      <c r="A249" s="5" t="s">
        <v>49</v>
      </c>
    </row>
    <row r="250" spans="1:5" x14ac:dyDescent="0.25">
      <c r="A250" s="5" t="s">
        <v>244</v>
      </c>
    </row>
    <row r="251" spans="1:5" x14ac:dyDescent="0.25">
      <c r="A251" s="5" t="s">
        <v>333</v>
      </c>
    </row>
    <row r="252" spans="1:5" x14ac:dyDescent="0.25">
      <c r="A252" s="5" t="s">
        <v>51</v>
      </c>
      <c r="B252" s="50"/>
      <c r="C252" s="50"/>
      <c r="D252" s="50"/>
      <c r="E252" s="50"/>
    </row>
    <row r="253" spans="1:5" ht="15" customHeight="1" x14ac:dyDescent="0.25">
      <c r="A253" s="91" t="s">
        <v>31</v>
      </c>
      <c r="B253" s="92"/>
      <c r="C253" s="92"/>
      <c r="D253" s="92"/>
      <c r="E253" s="93"/>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24">
        <v>43644</v>
      </c>
      <c r="C256" s="24">
        <v>45471</v>
      </c>
      <c r="D256" s="25">
        <v>0.14449567816213682</v>
      </c>
      <c r="E256" s="32">
        <v>4</v>
      </c>
    </row>
    <row r="257" spans="1:5" x14ac:dyDescent="0.25">
      <c r="A257" s="31" t="s">
        <v>37</v>
      </c>
      <c r="B257" s="24">
        <v>43616</v>
      </c>
      <c r="C257" s="24">
        <v>45443</v>
      </c>
      <c r="D257" s="25">
        <v>0.14460094514425539</v>
      </c>
      <c r="E257" s="32">
        <v>4</v>
      </c>
    </row>
    <row r="258" spans="1:5" x14ac:dyDescent="0.25">
      <c r="A258" s="39" t="s">
        <v>38</v>
      </c>
      <c r="B258" s="24">
        <v>43581</v>
      </c>
      <c r="C258" s="24">
        <v>45408</v>
      </c>
      <c r="D258" s="25">
        <v>0.14478960725865886</v>
      </c>
      <c r="E258" s="32">
        <v>4</v>
      </c>
    </row>
    <row r="259" spans="1:5" x14ac:dyDescent="0.25">
      <c r="A259" s="39" t="s">
        <v>39</v>
      </c>
      <c r="B259" s="24">
        <v>43546</v>
      </c>
      <c r="C259" s="24">
        <v>45373</v>
      </c>
      <c r="D259" s="25">
        <v>0.14524232034809914</v>
      </c>
      <c r="E259" s="32">
        <v>4</v>
      </c>
    </row>
    <row r="260" spans="1:5" x14ac:dyDescent="0.25">
      <c r="A260" s="39" t="s">
        <v>40</v>
      </c>
      <c r="B260" s="24">
        <v>43518</v>
      </c>
      <c r="C260" s="24">
        <v>45345</v>
      </c>
      <c r="D260" s="25">
        <v>0.14557248613124912</v>
      </c>
      <c r="E260" s="32">
        <v>4</v>
      </c>
    </row>
    <row r="262" spans="1:5" x14ac:dyDescent="0.25">
      <c r="A262" s="102" t="s">
        <v>116</v>
      </c>
      <c r="B262" s="103"/>
      <c r="C262" s="103"/>
      <c r="D262" s="103"/>
      <c r="E262" s="103"/>
    </row>
    <row r="263" spans="1:5" x14ac:dyDescent="0.25">
      <c r="A263" s="1" t="s">
        <v>74</v>
      </c>
      <c r="B263" s="2"/>
      <c r="C263" s="107" t="s">
        <v>3</v>
      </c>
      <c r="D263" s="107" t="s">
        <v>75</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8" t="s">
        <v>7</v>
      </c>
      <c r="B266" s="9" t="s">
        <v>76</v>
      </c>
      <c r="C266" s="10"/>
      <c r="D266" s="11"/>
      <c r="E266" s="11"/>
    </row>
    <row r="267" spans="1:5" x14ac:dyDescent="0.25">
      <c r="A267" s="12"/>
      <c r="B267" s="13" t="s">
        <v>9</v>
      </c>
      <c r="C267" s="14"/>
      <c r="D267" s="15"/>
      <c r="E267" s="15"/>
    </row>
    <row r="268" spans="1:5" x14ac:dyDescent="0.25">
      <c r="A268" s="8" t="s">
        <v>10</v>
      </c>
      <c r="B268" s="16" t="s">
        <v>11</v>
      </c>
      <c r="C268" s="26" t="s">
        <v>106</v>
      </c>
      <c r="D268" s="27" t="s">
        <v>107</v>
      </c>
      <c r="E268" s="26" t="s">
        <v>14</v>
      </c>
    </row>
    <row r="269" spans="1:5" x14ac:dyDescent="0.25">
      <c r="A269" s="19"/>
      <c r="B269" s="20" t="s">
        <v>15</v>
      </c>
      <c r="C269" s="21">
        <v>-0.79308036229789902</v>
      </c>
      <c r="D269" s="21">
        <v>-0.27995288811186592</v>
      </c>
      <c r="E269" s="22"/>
    </row>
    <row r="270" spans="1:5" x14ac:dyDescent="0.25">
      <c r="A270" s="8" t="s">
        <v>16</v>
      </c>
      <c r="B270" s="16" t="s">
        <v>11</v>
      </c>
      <c r="C270" s="26" t="s">
        <v>108</v>
      </c>
      <c r="D270" s="26" t="s">
        <v>713</v>
      </c>
      <c r="E270" s="26" t="s">
        <v>14</v>
      </c>
    </row>
    <row r="271" spans="1:5" x14ac:dyDescent="0.25">
      <c r="A271" s="19"/>
      <c r="B271" s="20" t="s">
        <v>15</v>
      </c>
      <c r="C271" s="21">
        <v>-0.32728281718066421</v>
      </c>
      <c r="D271" s="21">
        <v>-5.5683053024410567E-2</v>
      </c>
      <c r="E271" s="22"/>
    </row>
    <row r="272" spans="1:5" x14ac:dyDescent="0.25">
      <c r="A272" s="8" t="s">
        <v>19</v>
      </c>
      <c r="B272" s="16" t="s">
        <v>11</v>
      </c>
      <c r="C272" s="26" t="s">
        <v>714</v>
      </c>
      <c r="D272" s="26" t="s">
        <v>457</v>
      </c>
      <c r="E272" s="26" t="s">
        <v>14</v>
      </c>
    </row>
    <row r="273" spans="1:5" x14ac:dyDescent="0.25">
      <c r="A273" s="19"/>
      <c r="B273" s="20" t="s">
        <v>15</v>
      </c>
      <c r="C273" s="21">
        <v>8.2905017155613159E-2</v>
      </c>
      <c r="D273" s="21">
        <v>7.2288428177003095E-2</v>
      </c>
      <c r="E273" s="22"/>
    </row>
    <row r="274" spans="1:5" x14ac:dyDescent="0.25">
      <c r="A274" s="8" t="s">
        <v>22</v>
      </c>
      <c r="B274" s="16" t="s">
        <v>11</v>
      </c>
      <c r="C274" s="26" t="s">
        <v>112</v>
      </c>
      <c r="D274" s="26" t="s">
        <v>527</v>
      </c>
      <c r="E274" s="26" t="s">
        <v>14</v>
      </c>
    </row>
    <row r="275" spans="1:5" x14ac:dyDescent="0.25">
      <c r="A275" s="19"/>
      <c r="B275" s="20" t="s">
        <v>15</v>
      </c>
      <c r="C275" s="21">
        <v>1.0786521931687743</v>
      </c>
      <c r="D275" s="21">
        <v>0.14852535767636521</v>
      </c>
      <c r="E275" s="22"/>
    </row>
    <row r="276" spans="1:5" ht="36.75" customHeight="1" x14ac:dyDescent="0.25">
      <c r="A276" s="90" t="s">
        <v>25</v>
      </c>
      <c r="B276" s="90"/>
      <c r="C276" s="90"/>
      <c r="D276" s="90"/>
      <c r="E276" s="90"/>
    </row>
    <row r="277" spans="1:5" x14ac:dyDescent="0.25">
      <c r="A277" s="5" t="s">
        <v>26</v>
      </c>
    </row>
    <row r="278" spans="1:5" x14ac:dyDescent="0.25">
      <c r="A278" s="5" t="s">
        <v>715</v>
      </c>
    </row>
    <row r="279" spans="1:5" x14ac:dyDescent="0.25">
      <c r="A279" s="5" t="s">
        <v>716</v>
      </c>
    </row>
    <row r="280" spans="1:5" x14ac:dyDescent="0.25">
      <c r="A280" s="5" t="s">
        <v>528</v>
      </c>
    </row>
    <row r="281" spans="1:5" x14ac:dyDescent="0.25">
      <c r="A281" s="5" t="s">
        <v>30</v>
      </c>
      <c r="B281" s="50"/>
      <c r="C281" s="50"/>
      <c r="D281" s="50"/>
      <c r="E281" s="50"/>
    </row>
    <row r="282" spans="1:5" ht="15" customHeight="1" x14ac:dyDescent="0.25">
      <c r="A282" s="91" t="s">
        <v>31</v>
      </c>
      <c r="B282" s="92"/>
      <c r="C282" s="92"/>
      <c r="D282" s="92"/>
      <c r="E282" s="93"/>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24">
        <v>43644</v>
      </c>
      <c r="C285" s="24">
        <v>45471</v>
      </c>
      <c r="D285" s="25">
        <v>0.1724110095510018</v>
      </c>
      <c r="E285" s="32">
        <v>4</v>
      </c>
    </row>
    <row r="286" spans="1:5" x14ac:dyDescent="0.25">
      <c r="A286" s="31" t="s">
        <v>37</v>
      </c>
      <c r="B286" s="24">
        <v>43616</v>
      </c>
      <c r="C286" s="24">
        <v>45443</v>
      </c>
      <c r="D286" s="25">
        <v>0.16921961929795482</v>
      </c>
      <c r="E286" s="32">
        <v>4</v>
      </c>
    </row>
    <row r="287" spans="1:5" x14ac:dyDescent="0.25">
      <c r="A287" s="39" t="s">
        <v>38</v>
      </c>
      <c r="B287" s="24">
        <v>43585</v>
      </c>
      <c r="C287" s="24">
        <v>45412</v>
      </c>
      <c r="D287" s="25">
        <v>0.16987856584241059</v>
      </c>
      <c r="E287" s="32">
        <v>4</v>
      </c>
    </row>
    <row r="288" spans="1:5" x14ac:dyDescent="0.25">
      <c r="A288" s="39" t="s">
        <v>39</v>
      </c>
      <c r="B288" s="24">
        <v>43552</v>
      </c>
      <c r="C288" s="24">
        <v>45379</v>
      </c>
      <c r="D288" s="25">
        <v>0.17011750620391428</v>
      </c>
      <c r="E288" s="32">
        <v>4</v>
      </c>
    </row>
    <row r="289" spans="1:5" x14ac:dyDescent="0.25">
      <c r="A289" s="39" t="s">
        <v>40</v>
      </c>
      <c r="B289" s="24">
        <v>43524</v>
      </c>
      <c r="C289" s="24">
        <v>45351</v>
      </c>
      <c r="D289" s="25">
        <v>0.16999253126143196</v>
      </c>
      <c r="E289" s="32">
        <v>4</v>
      </c>
    </row>
    <row r="291" spans="1:5" x14ac:dyDescent="0.25">
      <c r="A291" s="102" t="s">
        <v>127</v>
      </c>
      <c r="B291" s="103"/>
      <c r="C291" s="103"/>
      <c r="D291" s="103"/>
      <c r="E291" s="103"/>
    </row>
    <row r="292" spans="1:5" x14ac:dyDescent="0.25">
      <c r="A292" s="1" t="s">
        <v>74</v>
      </c>
      <c r="B292" s="2"/>
      <c r="C292" s="107" t="s">
        <v>3</v>
      </c>
      <c r="D292" s="107" t="s">
        <v>75</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8" t="s">
        <v>7</v>
      </c>
      <c r="B295" s="9" t="s">
        <v>76</v>
      </c>
      <c r="C295" s="10"/>
      <c r="D295" s="11"/>
      <c r="E295" s="11"/>
    </row>
    <row r="296" spans="1:5" x14ac:dyDescent="0.25">
      <c r="A296" s="12"/>
      <c r="B296" s="13" t="s">
        <v>9</v>
      </c>
      <c r="C296" s="14"/>
      <c r="D296" s="15"/>
      <c r="E296" s="15"/>
    </row>
    <row r="297" spans="1:5" x14ac:dyDescent="0.25">
      <c r="A297" s="8" t="s">
        <v>10</v>
      </c>
      <c r="B297" s="16" t="s">
        <v>11</v>
      </c>
      <c r="C297" s="26" t="s">
        <v>117</v>
      </c>
      <c r="D297" s="27" t="s">
        <v>118</v>
      </c>
      <c r="E297" s="26" t="s">
        <v>14</v>
      </c>
    </row>
    <row r="298" spans="1:5" x14ac:dyDescent="0.25">
      <c r="A298" s="19"/>
      <c r="B298" s="20" t="s">
        <v>15</v>
      </c>
      <c r="C298" s="21">
        <v>-0.87198696030383416</v>
      </c>
      <c r="D298" s="21">
        <v>-0.32235786171573444</v>
      </c>
      <c r="E298" s="22"/>
    </row>
    <row r="299" spans="1:5" x14ac:dyDescent="0.25">
      <c r="A299" s="8" t="s">
        <v>16</v>
      </c>
      <c r="B299" s="16" t="s">
        <v>11</v>
      </c>
      <c r="C299" s="26" t="s">
        <v>119</v>
      </c>
      <c r="D299" s="26" t="s">
        <v>120</v>
      </c>
      <c r="E299" s="26" t="s">
        <v>14</v>
      </c>
    </row>
    <row r="300" spans="1:5" x14ac:dyDescent="0.25">
      <c r="A300" s="19"/>
      <c r="B300" s="20" t="s">
        <v>15</v>
      </c>
      <c r="C300" s="21">
        <v>-0.35109702057223935</v>
      </c>
      <c r="D300" s="21">
        <v>-9.0910378288848404E-2</v>
      </c>
      <c r="E300" s="22"/>
    </row>
    <row r="301" spans="1:5" x14ac:dyDescent="0.25">
      <c r="A301" s="8" t="s">
        <v>19</v>
      </c>
      <c r="B301" s="16" t="s">
        <v>11</v>
      </c>
      <c r="C301" s="26" t="s">
        <v>214</v>
      </c>
      <c r="D301" s="26" t="s">
        <v>717</v>
      </c>
      <c r="E301" s="26" t="s">
        <v>14</v>
      </c>
    </row>
    <row r="302" spans="1:5" x14ac:dyDescent="0.25">
      <c r="A302" s="19"/>
      <c r="B302" s="20" t="s">
        <v>15</v>
      </c>
      <c r="C302" s="21">
        <v>1.057086743044211E-2</v>
      </c>
      <c r="D302" s="21">
        <v>1.5119142741320646E-2</v>
      </c>
      <c r="E302" s="22"/>
    </row>
    <row r="303" spans="1:5" x14ac:dyDescent="0.25">
      <c r="A303" s="8" t="s">
        <v>22</v>
      </c>
      <c r="B303" s="16" t="s">
        <v>11</v>
      </c>
      <c r="C303" s="26" t="s">
        <v>123</v>
      </c>
      <c r="D303" s="26" t="s">
        <v>718</v>
      </c>
      <c r="E303" s="26" t="s">
        <v>14</v>
      </c>
    </row>
    <row r="304" spans="1:5" x14ac:dyDescent="0.25">
      <c r="A304" s="19"/>
      <c r="B304" s="20" t="s">
        <v>15</v>
      </c>
      <c r="C304" s="21">
        <v>0.59567629485593065</v>
      </c>
      <c r="D304" s="21">
        <v>8.5337039472884735E-2</v>
      </c>
      <c r="E304" s="22"/>
    </row>
    <row r="305" spans="1:5" ht="36" customHeight="1" x14ac:dyDescent="0.25">
      <c r="A305" s="90" t="s">
        <v>25</v>
      </c>
      <c r="B305" s="90"/>
      <c r="C305" s="90"/>
      <c r="D305" s="90"/>
      <c r="E305" s="90"/>
    </row>
    <row r="306" spans="1:5" x14ac:dyDescent="0.25">
      <c r="A306" s="5" t="s">
        <v>26</v>
      </c>
    </row>
    <row r="307" spans="1:5" x14ac:dyDescent="0.25">
      <c r="A307" s="5" t="s">
        <v>85</v>
      </c>
    </row>
    <row r="308" spans="1:5" x14ac:dyDescent="0.25">
      <c r="A308" s="5" t="s">
        <v>719</v>
      </c>
    </row>
    <row r="309" spans="1:5" x14ac:dyDescent="0.25">
      <c r="A309" s="5" t="s">
        <v>720</v>
      </c>
    </row>
    <row r="310" spans="1:5" x14ac:dyDescent="0.25">
      <c r="A310" s="5" t="s">
        <v>30</v>
      </c>
      <c r="B310" s="50"/>
      <c r="C310" s="50"/>
      <c r="D310" s="50"/>
      <c r="E310" s="50"/>
    </row>
    <row r="311" spans="1:5" ht="15" customHeight="1" x14ac:dyDescent="0.25">
      <c r="A311" s="91" t="s">
        <v>31</v>
      </c>
      <c r="B311" s="92"/>
      <c r="C311" s="92"/>
      <c r="D311" s="92"/>
      <c r="E311" s="93"/>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24">
        <v>43644</v>
      </c>
      <c r="C314" s="24">
        <v>45471</v>
      </c>
      <c r="D314" s="25">
        <v>0.20692653001399305</v>
      </c>
      <c r="E314" s="32">
        <v>5</v>
      </c>
    </row>
    <row r="315" spans="1:5" x14ac:dyDescent="0.25">
      <c r="A315" s="31" t="s">
        <v>37</v>
      </c>
      <c r="B315" s="24">
        <v>43616</v>
      </c>
      <c r="C315" s="24">
        <v>45443</v>
      </c>
      <c r="D315" s="25">
        <v>0.20648710083931671</v>
      </c>
      <c r="E315" s="32">
        <v>5</v>
      </c>
    </row>
    <row r="316" spans="1:5" x14ac:dyDescent="0.25">
      <c r="A316" s="39" t="s">
        <v>38</v>
      </c>
      <c r="B316" s="24">
        <v>43585</v>
      </c>
      <c r="C316" s="24">
        <v>45412</v>
      </c>
      <c r="D316" s="25">
        <v>0.20691222011895674</v>
      </c>
      <c r="E316" s="32">
        <v>5</v>
      </c>
    </row>
    <row r="317" spans="1:5" x14ac:dyDescent="0.25">
      <c r="A317" s="39" t="s">
        <v>39</v>
      </c>
      <c r="B317" s="24">
        <v>43552</v>
      </c>
      <c r="C317" s="24">
        <v>45379</v>
      </c>
      <c r="D317" s="25">
        <v>0.20677323579436852</v>
      </c>
      <c r="E317" s="32">
        <v>5</v>
      </c>
    </row>
    <row r="318" spans="1:5" x14ac:dyDescent="0.25">
      <c r="A318" s="39" t="s">
        <v>40</v>
      </c>
      <c r="B318" s="24">
        <v>43524</v>
      </c>
      <c r="C318" s="24">
        <v>45351</v>
      </c>
      <c r="D318" s="25">
        <v>0.20694588017293669</v>
      </c>
      <c r="E318" s="32">
        <v>5</v>
      </c>
    </row>
    <row r="320" spans="1:5" x14ac:dyDescent="0.25">
      <c r="A320" s="102" t="s">
        <v>141</v>
      </c>
      <c r="B320" s="103"/>
      <c r="C320" s="103"/>
      <c r="D320" s="103"/>
      <c r="E320" s="103"/>
    </row>
    <row r="321" spans="1:5" x14ac:dyDescent="0.25">
      <c r="A321" s="1" t="s">
        <v>128</v>
      </c>
      <c r="B321" s="2"/>
      <c r="C321" s="107" t="s">
        <v>3</v>
      </c>
      <c r="D321" s="107" t="s">
        <v>129</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130</v>
      </c>
      <c r="C324" s="10"/>
      <c r="D324" s="11"/>
      <c r="E324" s="11"/>
    </row>
    <row r="325" spans="1:5" x14ac:dyDescent="0.25">
      <c r="A325" s="12"/>
      <c r="B325" s="13" t="s">
        <v>9</v>
      </c>
      <c r="C325" s="14"/>
      <c r="D325" s="15"/>
      <c r="E325" s="15"/>
    </row>
    <row r="326" spans="1:5" x14ac:dyDescent="0.25">
      <c r="A326" s="8" t="s">
        <v>10</v>
      </c>
      <c r="B326" s="16" t="s">
        <v>11</v>
      </c>
      <c r="C326" s="26" t="s">
        <v>628</v>
      </c>
      <c r="D326" s="27" t="s">
        <v>131</v>
      </c>
      <c r="E326" s="26" t="s">
        <v>14</v>
      </c>
    </row>
    <row r="327" spans="1:5" x14ac:dyDescent="0.25">
      <c r="A327" s="19"/>
      <c r="B327" s="20" t="s">
        <v>15</v>
      </c>
      <c r="C327" s="21">
        <v>-0.2570393551739828</v>
      </c>
      <c r="D327" s="21">
        <v>-8.8083825285638961E-2</v>
      </c>
      <c r="E327" s="22"/>
    </row>
    <row r="328" spans="1:5" x14ac:dyDescent="0.25">
      <c r="A328" s="8" t="s">
        <v>16</v>
      </c>
      <c r="B328" s="16" t="s">
        <v>11</v>
      </c>
      <c r="C328" s="26" t="s">
        <v>132</v>
      </c>
      <c r="D328" s="26" t="s">
        <v>133</v>
      </c>
      <c r="E328" s="26" t="s">
        <v>14</v>
      </c>
    </row>
    <row r="329" spans="1:5" x14ac:dyDescent="0.25">
      <c r="A329" s="19"/>
      <c r="B329" s="20" t="s">
        <v>15</v>
      </c>
      <c r="C329" s="21">
        <v>-5.5390874106651999E-2</v>
      </c>
      <c r="D329" s="21">
        <v>-2.73541368948228E-2</v>
      </c>
      <c r="E329" s="22"/>
    </row>
    <row r="330" spans="1:5" x14ac:dyDescent="0.25">
      <c r="A330" s="8" t="s">
        <v>19</v>
      </c>
      <c r="B330" s="16" t="s">
        <v>11</v>
      </c>
      <c r="C330" s="26" t="s">
        <v>432</v>
      </c>
      <c r="D330" s="26" t="s">
        <v>243</v>
      </c>
      <c r="E330" s="26" t="s">
        <v>14</v>
      </c>
    </row>
    <row r="331" spans="1:5" x14ac:dyDescent="0.25">
      <c r="A331" s="19"/>
      <c r="B331" s="20" t="s">
        <v>15</v>
      </c>
      <c r="C331" s="21">
        <v>-9.7425813371465608E-4</v>
      </c>
      <c r="D331" s="21">
        <v>4.4923798698333073E-3</v>
      </c>
      <c r="E331" s="22"/>
    </row>
    <row r="332" spans="1:5" x14ac:dyDescent="0.25">
      <c r="A332" s="8" t="s">
        <v>22</v>
      </c>
      <c r="B332" s="16" t="s">
        <v>11</v>
      </c>
      <c r="C332" s="26" t="s">
        <v>136</v>
      </c>
      <c r="D332" s="26" t="s">
        <v>137</v>
      </c>
      <c r="E332" s="26" t="s">
        <v>14</v>
      </c>
    </row>
    <row r="333" spans="1:5" x14ac:dyDescent="0.25">
      <c r="A333" s="19"/>
      <c r="B333" s="20" t="s">
        <v>15</v>
      </c>
      <c r="C333" s="21">
        <v>6.0768910808723042E-2</v>
      </c>
      <c r="D333" s="21">
        <v>3.2275509174063854E-2</v>
      </c>
      <c r="E333" s="22"/>
    </row>
    <row r="334" spans="1:5" ht="35.25" customHeight="1" x14ac:dyDescent="0.25">
      <c r="A334" s="90" t="s">
        <v>25</v>
      </c>
      <c r="B334" s="90"/>
      <c r="C334" s="90"/>
      <c r="D334" s="90"/>
      <c r="E334" s="90"/>
    </row>
    <row r="335" spans="1:5" x14ac:dyDescent="0.25">
      <c r="A335" s="5" t="s">
        <v>26</v>
      </c>
    </row>
    <row r="336" spans="1:5" x14ac:dyDescent="0.25">
      <c r="A336" s="5" t="s">
        <v>138</v>
      </c>
    </row>
    <row r="337" spans="1:5" x14ac:dyDescent="0.25">
      <c r="A337" s="5" t="s">
        <v>531</v>
      </c>
    </row>
    <row r="338" spans="1:5" x14ac:dyDescent="0.25">
      <c r="A338" s="5" t="s">
        <v>140</v>
      </c>
    </row>
    <row r="339" spans="1:5" x14ac:dyDescent="0.25">
      <c r="A339" s="5" t="s">
        <v>51</v>
      </c>
      <c r="B339" s="50"/>
      <c r="C339" s="50"/>
      <c r="D339" s="50"/>
      <c r="E339" s="50"/>
    </row>
    <row r="340" spans="1:5" ht="15" customHeight="1" x14ac:dyDescent="0.25">
      <c r="A340" s="91" t="s">
        <v>31</v>
      </c>
      <c r="B340" s="92"/>
      <c r="C340" s="92"/>
      <c r="D340" s="92"/>
      <c r="E340" s="93"/>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24">
        <v>43644</v>
      </c>
      <c r="C343" s="24">
        <v>45471</v>
      </c>
      <c r="D343" s="25">
        <v>2.6448958354685938E-2</v>
      </c>
      <c r="E343" s="32">
        <v>2</v>
      </c>
    </row>
    <row r="344" spans="1:5" x14ac:dyDescent="0.25">
      <c r="A344" s="31" t="s">
        <v>37</v>
      </c>
      <c r="B344" s="24">
        <v>43616</v>
      </c>
      <c r="C344" s="24">
        <v>45443</v>
      </c>
      <c r="D344" s="25">
        <v>2.6467615012579229E-2</v>
      </c>
      <c r="E344" s="32">
        <v>2</v>
      </c>
    </row>
    <row r="345" spans="1:5" x14ac:dyDescent="0.25">
      <c r="A345" s="39" t="s">
        <v>38</v>
      </c>
      <c r="B345" s="24">
        <v>43581</v>
      </c>
      <c r="C345" s="24">
        <v>45408</v>
      </c>
      <c r="D345" s="25">
        <v>2.6464418666285978E-2</v>
      </c>
      <c r="E345" s="32">
        <v>2</v>
      </c>
    </row>
    <row r="346" spans="1:5" x14ac:dyDescent="0.25">
      <c r="A346" s="39" t="s">
        <v>39</v>
      </c>
      <c r="B346" s="24">
        <v>43546</v>
      </c>
      <c r="C346" s="24">
        <v>45373</v>
      </c>
      <c r="D346" s="25">
        <v>2.6468424234083621E-2</v>
      </c>
      <c r="E346" s="32">
        <v>2</v>
      </c>
    </row>
    <row r="347" spans="1:5" x14ac:dyDescent="0.25">
      <c r="A347" s="39" t="s">
        <v>40</v>
      </c>
      <c r="B347" s="24">
        <v>43518</v>
      </c>
      <c r="C347" s="24">
        <v>45345</v>
      </c>
      <c r="D347" s="25">
        <v>2.6485642396722978E-2</v>
      </c>
      <c r="E347" s="32">
        <v>2</v>
      </c>
    </row>
    <row r="349" spans="1:5" x14ac:dyDescent="0.25">
      <c r="A349" s="102" t="s">
        <v>151</v>
      </c>
      <c r="B349" s="103"/>
      <c r="C349" s="103"/>
      <c r="D349" s="103"/>
      <c r="E349" s="103"/>
    </row>
    <row r="350" spans="1:5" x14ac:dyDescent="0.25">
      <c r="A350" s="1" t="s">
        <v>74</v>
      </c>
      <c r="B350" s="2"/>
      <c r="C350" s="107" t="s">
        <v>3</v>
      </c>
      <c r="D350" s="107" t="s">
        <v>75</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8" t="s">
        <v>7</v>
      </c>
      <c r="B353" s="9" t="s">
        <v>76</v>
      </c>
      <c r="C353" s="10"/>
      <c r="D353" s="11"/>
      <c r="E353" s="11"/>
    </row>
    <row r="354" spans="1:5" x14ac:dyDescent="0.25">
      <c r="A354" s="12"/>
      <c r="B354" s="13" t="s">
        <v>9</v>
      </c>
      <c r="C354" s="14"/>
      <c r="D354" s="15"/>
      <c r="E354" s="15"/>
    </row>
    <row r="355" spans="1:5" x14ac:dyDescent="0.25">
      <c r="A355" s="8" t="s">
        <v>10</v>
      </c>
      <c r="B355" s="16" t="s">
        <v>11</v>
      </c>
      <c r="C355" s="26" t="s">
        <v>721</v>
      </c>
      <c r="D355" s="27" t="s">
        <v>152</v>
      </c>
      <c r="E355" s="26" t="s">
        <v>14</v>
      </c>
    </row>
    <row r="356" spans="1:5" x14ac:dyDescent="0.25">
      <c r="A356" s="19"/>
      <c r="B356" s="20" t="s">
        <v>15</v>
      </c>
      <c r="C356" s="21">
        <v>-0.51118662700409967</v>
      </c>
      <c r="D356" s="21">
        <v>-0.17755764781126193</v>
      </c>
      <c r="E356" s="22"/>
    </row>
    <row r="357" spans="1:5" x14ac:dyDescent="0.25">
      <c r="A357" s="8" t="s">
        <v>16</v>
      </c>
      <c r="B357" s="16" t="s">
        <v>11</v>
      </c>
      <c r="C357" s="26" t="s">
        <v>144</v>
      </c>
      <c r="D357" s="26" t="s">
        <v>432</v>
      </c>
      <c r="E357" s="26" t="s">
        <v>14</v>
      </c>
    </row>
    <row r="358" spans="1:5" x14ac:dyDescent="0.25">
      <c r="A358" s="19"/>
      <c r="B358" s="20" t="s">
        <v>15</v>
      </c>
      <c r="C358" s="21">
        <v>-0.19285172253831806</v>
      </c>
      <c r="D358" s="21">
        <v>-1.0848454602085944E-4</v>
      </c>
      <c r="E358" s="22"/>
    </row>
    <row r="359" spans="1:5" x14ac:dyDescent="0.25">
      <c r="A359" s="8" t="s">
        <v>19</v>
      </c>
      <c r="B359" s="16" t="s">
        <v>11</v>
      </c>
      <c r="C359" s="26" t="s">
        <v>702</v>
      </c>
      <c r="D359" s="26" t="s">
        <v>629</v>
      </c>
      <c r="E359" s="26" t="s">
        <v>14</v>
      </c>
    </row>
    <row r="360" spans="1:5" x14ac:dyDescent="0.25">
      <c r="A360" s="19"/>
      <c r="B360" s="20" t="s">
        <v>15</v>
      </c>
      <c r="C360" s="21">
        <v>6.5356856873926228E-2</v>
      </c>
      <c r="D360" s="21">
        <v>8.9086164002853518E-2</v>
      </c>
      <c r="E360" s="22"/>
    </row>
    <row r="361" spans="1:5" x14ac:dyDescent="0.25">
      <c r="A361" s="8" t="s">
        <v>22</v>
      </c>
      <c r="B361" s="16" t="s">
        <v>11</v>
      </c>
      <c r="C361" s="26" t="s">
        <v>148</v>
      </c>
      <c r="D361" s="26" t="s">
        <v>149</v>
      </c>
      <c r="E361" s="26" t="s">
        <v>14</v>
      </c>
    </row>
    <row r="362" spans="1:5" x14ac:dyDescent="0.25">
      <c r="A362" s="19"/>
      <c r="B362" s="20" t="s">
        <v>15</v>
      </c>
      <c r="C362" s="21">
        <v>0.53675078348145733</v>
      </c>
      <c r="D362" s="21">
        <v>0.14482330262176579</v>
      </c>
      <c r="E362" s="22"/>
    </row>
    <row r="363" spans="1:5" ht="34.5" customHeight="1" x14ac:dyDescent="0.25">
      <c r="A363" s="90" t="s">
        <v>25</v>
      </c>
      <c r="B363" s="90"/>
      <c r="C363" s="90"/>
      <c r="D363" s="90"/>
      <c r="E363" s="90"/>
    </row>
    <row r="364" spans="1:5" x14ac:dyDescent="0.25">
      <c r="A364" s="5" t="s">
        <v>26</v>
      </c>
    </row>
    <row r="365" spans="1:5" x14ac:dyDescent="0.25">
      <c r="A365" s="5" t="s">
        <v>85</v>
      </c>
    </row>
    <row r="366" spans="1:5" x14ac:dyDescent="0.25">
      <c r="A366" s="5" t="s">
        <v>555</v>
      </c>
    </row>
    <row r="367" spans="1:5" x14ac:dyDescent="0.25">
      <c r="A367" s="5" t="s">
        <v>150</v>
      </c>
    </row>
    <row r="368" spans="1:5" x14ac:dyDescent="0.25">
      <c r="A368" s="5" t="s">
        <v>30</v>
      </c>
      <c r="B368" s="50"/>
      <c r="C368" s="50"/>
      <c r="D368" s="50"/>
      <c r="E368" s="50"/>
    </row>
    <row r="369" spans="1:5" ht="15" customHeight="1" x14ac:dyDescent="0.25">
      <c r="A369" s="91" t="s">
        <v>31</v>
      </c>
      <c r="B369" s="92"/>
      <c r="C369" s="92"/>
      <c r="D369" s="92"/>
      <c r="E369" s="93"/>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24">
        <v>43910</v>
      </c>
      <c r="C372" s="24">
        <v>45471</v>
      </c>
      <c r="D372" s="25">
        <v>0.15996404624575108</v>
      </c>
      <c r="E372" s="32">
        <v>4</v>
      </c>
    </row>
    <row r="373" spans="1:5" x14ac:dyDescent="0.25">
      <c r="A373" s="31" t="s">
        <v>37</v>
      </c>
      <c r="B373" s="24">
        <v>43910</v>
      </c>
      <c r="C373" s="24">
        <v>45443</v>
      </c>
      <c r="D373" s="25">
        <v>0.16114739892203389</v>
      </c>
      <c r="E373" s="32">
        <v>4</v>
      </c>
    </row>
    <row r="374" spans="1:5" x14ac:dyDescent="0.25">
      <c r="A374" s="39" t="s">
        <v>38</v>
      </c>
      <c r="B374" s="24">
        <v>43910</v>
      </c>
      <c r="C374" s="24">
        <v>45412</v>
      </c>
      <c r="D374" s="25">
        <v>0.16219393035686747</v>
      </c>
      <c r="E374" s="32">
        <v>4</v>
      </c>
    </row>
    <row r="375" spans="1:5" x14ac:dyDescent="0.25">
      <c r="A375" s="39" t="s">
        <v>39</v>
      </c>
      <c r="B375" s="24">
        <v>43910</v>
      </c>
      <c r="C375" s="24">
        <v>45379</v>
      </c>
      <c r="D375" s="25">
        <v>0.16279683009740295</v>
      </c>
      <c r="E375" s="32">
        <v>4</v>
      </c>
    </row>
    <row r="376" spans="1:5" x14ac:dyDescent="0.25">
      <c r="A376" s="39" t="s">
        <v>40</v>
      </c>
      <c r="B376" s="24">
        <v>43910</v>
      </c>
      <c r="C376" s="24">
        <v>45351</v>
      </c>
      <c r="D376" s="25">
        <v>0.16369846057064918</v>
      </c>
      <c r="E376" s="32">
        <v>4</v>
      </c>
    </row>
    <row r="378" spans="1:5" x14ac:dyDescent="0.25">
      <c r="A378" s="102" t="s">
        <v>162</v>
      </c>
      <c r="B378" s="103"/>
      <c r="C378" s="103"/>
      <c r="D378" s="103"/>
      <c r="E378" s="103"/>
    </row>
    <row r="379" spans="1:5" x14ac:dyDescent="0.25">
      <c r="A379" s="1" t="s">
        <v>2</v>
      </c>
      <c r="B379" s="2"/>
      <c r="C379" s="107" t="s">
        <v>3</v>
      </c>
      <c r="D379" s="107" t="s">
        <v>4</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8</v>
      </c>
      <c r="C382" s="10"/>
      <c r="D382" s="11"/>
      <c r="E382" s="11"/>
    </row>
    <row r="383" spans="1:5" x14ac:dyDescent="0.25">
      <c r="A383" s="12"/>
      <c r="B383" s="13" t="s">
        <v>9</v>
      </c>
      <c r="C383" s="14"/>
      <c r="D383" s="15"/>
      <c r="E383" s="15"/>
    </row>
    <row r="384" spans="1:5" x14ac:dyDescent="0.25">
      <c r="A384" s="8" t="s">
        <v>10</v>
      </c>
      <c r="B384" s="16" t="s">
        <v>11</v>
      </c>
      <c r="C384" s="26" t="s">
        <v>703</v>
      </c>
      <c r="D384" s="27" t="s">
        <v>142</v>
      </c>
      <c r="E384" s="26" t="s">
        <v>14</v>
      </c>
    </row>
    <row r="385" spans="1:5" x14ac:dyDescent="0.25">
      <c r="A385" s="19"/>
      <c r="B385" s="20" t="s">
        <v>15</v>
      </c>
      <c r="C385" s="21">
        <v>-0.62767735449554141</v>
      </c>
      <c r="D385" s="21">
        <v>-0.24179826550732653</v>
      </c>
      <c r="E385" s="22"/>
    </row>
    <row r="386" spans="1:5" x14ac:dyDescent="0.25">
      <c r="A386" s="8" t="s">
        <v>16</v>
      </c>
      <c r="B386" s="16" t="s">
        <v>11</v>
      </c>
      <c r="C386" s="26" t="s">
        <v>154</v>
      </c>
      <c r="D386" s="26" t="s">
        <v>155</v>
      </c>
      <c r="E386" s="26" t="s">
        <v>14</v>
      </c>
    </row>
    <row r="387" spans="1:5" x14ac:dyDescent="0.25">
      <c r="A387" s="19"/>
      <c r="B387" s="20" t="s">
        <v>15</v>
      </c>
      <c r="C387" s="21">
        <v>-0.16338537083643567</v>
      </c>
      <c r="D387" s="21">
        <v>-5.4926864259024044E-2</v>
      </c>
      <c r="E387" s="22"/>
    </row>
    <row r="388" spans="1:5" x14ac:dyDescent="0.25">
      <c r="A388" s="8" t="s">
        <v>19</v>
      </c>
      <c r="B388" s="16" t="s">
        <v>11</v>
      </c>
      <c r="C388" s="26" t="s">
        <v>507</v>
      </c>
      <c r="D388" s="26" t="s">
        <v>157</v>
      </c>
      <c r="E388" s="26" t="s">
        <v>14</v>
      </c>
    </row>
    <row r="389" spans="1:5" x14ac:dyDescent="0.25">
      <c r="A389" s="19"/>
      <c r="B389" s="20" t="s">
        <v>15</v>
      </c>
      <c r="C389" s="21">
        <v>-3.1537224359465266E-2</v>
      </c>
      <c r="D389" s="21">
        <v>9.3495632152515995E-3</v>
      </c>
      <c r="E389" s="22"/>
    </row>
    <row r="390" spans="1:5" x14ac:dyDescent="0.25">
      <c r="A390" s="8" t="s">
        <v>22</v>
      </c>
      <c r="B390" s="16" t="s">
        <v>11</v>
      </c>
      <c r="C390" s="26" t="s">
        <v>158</v>
      </c>
      <c r="D390" s="26" t="s">
        <v>362</v>
      </c>
      <c r="E390" s="26" t="s">
        <v>14</v>
      </c>
    </row>
    <row r="391" spans="1:5" x14ac:dyDescent="0.25">
      <c r="A391" s="19"/>
      <c r="B391" s="20" t="s">
        <v>15</v>
      </c>
      <c r="C391" s="21">
        <v>0.22688072543591775</v>
      </c>
      <c r="D391" s="21">
        <v>4.9716160016590738E-2</v>
      </c>
      <c r="E391" s="22"/>
    </row>
    <row r="392" spans="1:5" ht="34.5" customHeight="1" x14ac:dyDescent="0.25">
      <c r="A392" s="90" t="s">
        <v>25</v>
      </c>
      <c r="B392" s="90"/>
      <c r="C392" s="90"/>
      <c r="D392" s="90"/>
      <c r="E392" s="90"/>
    </row>
    <row r="393" spans="1:5" x14ac:dyDescent="0.25">
      <c r="A393" s="5" t="s">
        <v>26</v>
      </c>
    </row>
    <row r="394" spans="1:5" x14ac:dyDescent="0.25">
      <c r="A394" s="5" t="s">
        <v>49</v>
      </c>
    </row>
    <row r="395" spans="1:5" x14ac:dyDescent="0.25">
      <c r="A395" s="5" t="s">
        <v>178</v>
      </c>
    </row>
    <row r="396" spans="1:5" x14ac:dyDescent="0.25">
      <c r="A396" s="5" t="s">
        <v>333</v>
      </c>
    </row>
    <row r="397" spans="1:5" x14ac:dyDescent="0.25">
      <c r="A397" s="5" t="s">
        <v>30</v>
      </c>
      <c r="B397" s="50"/>
      <c r="C397" s="50"/>
      <c r="D397" s="50"/>
      <c r="E397" s="50"/>
    </row>
    <row r="398" spans="1:5" ht="15" customHeight="1" x14ac:dyDescent="0.25">
      <c r="A398" s="91" t="s">
        <v>31</v>
      </c>
      <c r="B398" s="92"/>
      <c r="C398" s="92"/>
      <c r="D398" s="92"/>
      <c r="E398" s="93"/>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24">
        <v>43644</v>
      </c>
      <c r="C401" s="24">
        <v>45471</v>
      </c>
      <c r="D401" s="25">
        <v>8.2060375126816507E-2</v>
      </c>
      <c r="E401" s="32">
        <v>3</v>
      </c>
    </row>
    <row r="402" spans="1:5" x14ac:dyDescent="0.25">
      <c r="A402" s="31" t="s">
        <v>37</v>
      </c>
      <c r="B402" s="24">
        <v>43616</v>
      </c>
      <c r="C402" s="24">
        <v>45443</v>
      </c>
      <c r="D402" s="25">
        <v>8.2075040730984483E-2</v>
      </c>
      <c r="E402" s="32">
        <v>3</v>
      </c>
    </row>
    <row r="403" spans="1:5" x14ac:dyDescent="0.25">
      <c r="A403" s="39" t="s">
        <v>38</v>
      </c>
      <c r="B403" s="24">
        <v>43581</v>
      </c>
      <c r="C403" s="24">
        <v>45408</v>
      </c>
      <c r="D403" s="25">
        <v>8.2206582137682949E-2</v>
      </c>
      <c r="E403" s="32">
        <v>3</v>
      </c>
    </row>
    <row r="404" spans="1:5" x14ac:dyDescent="0.25">
      <c r="A404" s="39" t="s">
        <v>39</v>
      </c>
      <c r="B404" s="24">
        <v>43546</v>
      </c>
      <c r="C404" s="24">
        <v>45373</v>
      </c>
      <c r="D404" s="25">
        <v>8.2254045672447068E-2</v>
      </c>
      <c r="E404" s="32">
        <v>3</v>
      </c>
    </row>
    <row r="405" spans="1:5" x14ac:dyDescent="0.25">
      <c r="A405" s="39" t="s">
        <v>40</v>
      </c>
      <c r="B405" s="24">
        <v>43518</v>
      </c>
      <c r="C405" s="24">
        <v>45345</v>
      </c>
      <c r="D405" s="25">
        <v>8.2361069357198197E-2</v>
      </c>
      <c r="E405" s="32">
        <v>3</v>
      </c>
    </row>
    <row r="407" spans="1:5" x14ac:dyDescent="0.25">
      <c r="A407" s="102" t="s">
        <v>171</v>
      </c>
      <c r="B407" s="103"/>
      <c r="C407" s="103"/>
      <c r="D407" s="103"/>
      <c r="E407" s="103"/>
    </row>
    <row r="408" spans="1:5" x14ac:dyDescent="0.25">
      <c r="A408" s="1" t="s">
        <v>2</v>
      </c>
      <c r="B408" s="2"/>
      <c r="C408" s="107" t="s">
        <v>3</v>
      </c>
      <c r="D408" s="107" t="s">
        <v>4</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8</v>
      </c>
      <c r="C411" s="10"/>
      <c r="D411" s="11"/>
      <c r="E411" s="11"/>
    </row>
    <row r="412" spans="1:5" x14ac:dyDescent="0.25">
      <c r="A412" s="12"/>
      <c r="B412" s="13" t="s">
        <v>9</v>
      </c>
      <c r="C412" s="14"/>
      <c r="D412" s="15"/>
      <c r="E412" s="15"/>
    </row>
    <row r="413" spans="1:5" x14ac:dyDescent="0.25">
      <c r="A413" s="8" t="s">
        <v>10</v>
      </c>
      <c r="B413" s="16" t="s">
        <v>11</v>
      </c>
      <c r="C413" s="17" t="s">
        <v>666</v>
      </c>
      <c r="D413" s="18" t="s">
        <v>584</v>
      </c>
      <c r="E413" s="17" t="s">
        <v>14</v>
      </c>
    </row>
    <row r="414" spans="1:5" x14ac:dyDescent="0.25">
      <c r="A414" s="19"/>
      <c r="B414" s="20" t="s">
        <v>15</v>
      </c>
      <c r="C414" s="21">
        <v>-0.76511551079056328</v>
      </c>
      <c r="D414" s="21">
        <v>-0.354559058392382</v>
      </c>
      <c r="E414" s="22"/>
    </row>
    <row r="415" spans="1:5" x14ac:dyDescent="0.25">
      <c r="A415" s="8" t="s">
        <v>16</v>
      </c>
      <c r="B415" s="16" t="s">
        <v>11</v>
      </c>
      <c r="C415" s="17" t="s">
        <v>165</v>
      </c>
      <c r="D415" s="17" t="s">
        <v>166</v>
      </c>
      <c r="E415" s="17" t="s">
        <v>14</v>
      </c>
    </row>
    <row r="416" spans="1:5" x14ac:dyDescent="0.25">
      <c r="A416" s="19"/>
      <c r="B416" s="20" t="s">
        <v>15</v>
      </c>
      <c r="C416" s="21">
        <v>-0.25788074385122972</v>
      </c>
      <c r="D416" s="21">
        <v>-0.1037057625357376</v>
      </c>
      <c r="E416" s="22"/>
    </row>
    <row r="417" spans="1:5" x14ac:dyDescent="0.25">
      <c r="A417" s="8" t="s">
        <v>19</v>
      </c>
      <c r="B417" s="16" t="s">
        <v>11</v>
      </c>
      <c r="C417" s="17" t="s">
        <v>352</v>
      </c>
      <c r="D417" s="17" t="s">
        <v>641</v>
      </c>
      <c r="E417" s="17" t="s">
        <v>14</v>
      </c>
    </row>
    <row r="418" spans="1:5" x14ac:dyDescent="0.25">
      <c r="A418" s="19"/>
      <c r="B418" s="20" t="s">
        <v>15</v>
      </c>
      <c r="C418" s="21">
        <v>2.8613896613776113E-3</v>
      </c>
      <c r="D418" s="21">
        <v>2.8243614175812226E-2</v>
      </c>
      <c r="E418" s="22"/>
    </row>
    <row r="419" spans="1:5" x14ac:dyDescent="0.25">
      <c r="A419" s="8" t="s">
        <v>22</v>
      </c>
      <c r="B419" s="16" t="s">
        <v>11</v>
      </c>
      <c r="C419" s="17" t="s">
        <v>169</v>
      </c>
      <c r="D419" s="17" t="s">
        <v>365</v>
      </c>
      <c r="E419" s="17" t="s">
        <v>14</v>
      </c>
    </row>
    <row r="420" spans="1:5" x14ac:dyDescent="0.25">
      <c r="A420" s="19"/>
      <c r="B420" s="20" t="s">
        <v>15</v>
      </c>
      <c r="C420" s="21">
        <v>0.46172516556291399</v>
      </c>
      <c r="D420" s="21">
        <v>0.14466023392912475</v>
      </c>
      <c r="E420" s="22"/>
    </row>
    <row r="421" spans="1:5" ht="33.75" customHeight="1" x14ac:dyDescent="0.25">
      <c r="A421" s="90" t="s">
        <v>25</v>
      </c>
      <c r="B421" s="90"/>
      <c r="C421" s="90"/>
      <c r="D421" s="90"/>
      <c r="E421" s="90"/>
    </row>
    <row r="422" spans="1:5" x14ac:dyDescent="0.25">
      <c r="A422" s="5" t="s">
        <v>26</v>
      </c>
    </row>
    <row r="423" spans="1:5" x14ac:dyDescent="0.25">
      <c r="A423" s="5" t="s">
        <v>49</v>
      </c>
    </row>
    <row r="424" spans="1:5" x14ac:dyDescent="0.25">
      <c r="A424" s="5" t="s">
        <v>674</v>
      </c>
    </row>
    <row r="425" spans="1:5" x14ac:dyDescent="0.25">
      <c r="A425" s="5" t="s">
        <v>333</v>
      </c>
    </row>
    <row r="426" spans="1:5" x14ac:dyDescent="0.25">
      <c r="A426" s="5" t="s">
        <v>51</v>
      </c>
    </row>
    <row r="427" spans="1:5" ht="15" customHeight="1" x14ac:dyDescent="0.25">
      <c r="A427" s="91" t="s">
        <v>31</v>
      </c>
      <c r="B427" s="92"/>
      <c r="C427" s="92"/>
      <c r="D427" s="92"/>
      <c r="E427" s="93"/>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24">
        <v>43641</v>
      </c>
      <c r="C430" s="24">
        <v>45468</v>
      </c>
      <c r="D430" s="25">
        <v>0.14813637954240297</v>
      </c>
      <c r="E430" s="32">
        <v>4</v>
      </c>
    </row>
    <row r="431" spans="1:5" x14ac:dyDescent="0.25">
      <c r="A431" s="31" t="s">
        <v>37</v>
      </c>
      <c r="B431" s="24">
        <v>43613</v>
      </c>
      <c r="C431" s="24">
        <v>45440</v>
      </c>
      <c r="D431" s="25">
        <v>0.14818726062838478</v>
      </c>
      <c r="E431" s="32">
        <v>4</v>
      </c>
    </row>
    <row r="432" spans="1:5" x14ac:dyDescent="0.25">
      <c r="A432" s="23" t="s">
        <v>38</v>
      </c>
      <c r="B432" s="24">
        <v>43585</v>
      </c>
      <c r="C432" s="24">
        <v>45412</v>
      </c>
      <c r="D432" s="25">
        <v>0.14848399816675603</v>
      </c>
      <c r="E432" s="32">
        <v>4</v>
      </c>
    </row>
    <row r="433" spans="1:5" x14ac:dyDescent="0.25">
      <c r="A433" s="23" t="s">
        <v>39</v>
      </c>
      <c r="B433" s="24">
        <v>43550</v>
      </c>
      <c r="C433" s="24">
        <v>45377</v>
      </c>
      <c r="D433" s="25">
        <v>0.14891192204571951</v>
      </c>
      <c r="E433" s="32">
        <v>4</v>
      </c>
    </row>
    <row r="434" spans="1:5" x14ac:dyDescent="0.25">
      <c r="A434" s="23" t="s">
        <v>40</v>
      </c>
      <c r="B434" s="24">
        <v>43522</v>
      </c>
      <c r="C434" s="24">
        <v>45349</v>
      </c>
      <c r="D434" s="25">
        <v>0.14924034009704992</v>
      </c>
      <c r="E434" s="32">
        <v>4</v>
      </c>
    </row>
    <row r="436" spans="1:5" x14ac:dyDescent="0.25">
      <c r="A436" s="102" t="s">
        <v>180</v>
      </c>
      <c r="B436" s="103"/>
      <c r="C436" s="103"/>
      <c r="D436" s="103"/>
      <c r="E436" s="103"/>
    </row>
    <row r="437" spans="1:5" x14ac:dyDescent="0.25">
      <c r="A437" s="1" t="s">
        <v>2</v>
      </c>
      <c r="B437" s="2"/>
      <c r="C437" s="107" t="s">
        <v>3</v>
      </c>
      <c r="D437" s="107" t="s">
        <v>4</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8" t="s">
        <v>7</v>
      </c>
      <c r="B440" s="9" t="s">
        <v>8</v>
      </c>
      <c r="C440" s="10"/>
      <c r="D440" s="11"/>
      <c r="E440" s="11"/>
    </row>
    <row r="441" spans="1:5" x14ac:dyDescent="0.25">
      <c r="A441" s="12"/>
      <c r="B441" s="13" t="s">
        <v>9</v>
      </c>
      <c r="C441" s="14"/>
      <c r="D441" s="15"/>
      <c r="E441" s="15"/>
    </row>
    <row r="442" spans="1:5" x14ac:dyDescent="0.25">
      <c r="A442" s="8" t="s">
        <v>10</v>
      </c>
      <c r="B442" s="16" t="s">
        <v>11</v>
      </c>
      <c r="C442" s="17" t="s">
        <v>704</v>
      </c>
      <c r="D442" s="18" t="s">
        <v>418</v>
      </c>
      <c r="E442" s="17" t="s">
        <v>14</v>
      </c>
    </row>
    <row r="443" spans="1:5" x14ac:dyDescent="0.25">
      <c r="A443" s="19"/>
      <c r="B443" s="20" t="s">
        <v>15</v>
      </c>
      <c r="C443" s="21">
        <v>-0.74756377516122918</v>
      </c>
      <c r="D443" s="21">
        <v>-0.33789061295323852</v>
      </c>
      <c r="E443" s="22"/>
    </row>
    <row r="444" spans="1:5" x14ac:dyDescent="0.25">
      <c r="A444" s="8" t="s">
        <v>16</v>
      </c>
      <c r="B444" s="16" t="s">
        <v>11</v>
      </c>
      <c r="C444" s="17" t="s">
        <v>80</v>
      </c>
      <c r="D444" s="17" t="s">
        <v>67</v>
      </c>
      <c r="E444" s="17" t="s">
        <v>14</v>
      </c>
    </row>
    <row r="445" spans="1:5" x14ac:dyDescent="0.25">
      <c r="A445" s="19"/>
      <c r="B445" s="20" t="s">
        <v>15</v>
      </c>
      <c r="C445" s="21">
        <v>-0.245335006663705</v>
      </c>
      <c r="D445" s="21">
        <v>-9.3654023087861415E-2</v>
      </c>
      <c r="E445" s="22"/>
    </row>
    <row r="446" spans="1:5" x14ac:dyDescent="0.25">
      <c r="A446" s="8" t="s">
        <v>19</v>
      </c>
      <c r="B446" s="16" t="s">
        <v>11</v>
      </c>
      <c r="C446" s="17" t="s">
        <v>243</v>
      </c>
      <c r="D446" s="17" t="s">
        <v>456</v>
      </c>
      <c r="E446" s="17" t="s">
        <v>14</v>
      </c>
    </row>
    <row r="447" spans="1:5" x14ac:dyDescent="0.25">
      <c r="A447" s="19"/>
      <c r="B447" s="20" t="s">
        <v>15</v>
      </c>
      <c r="C447" s="21">
        <v>8.6126128449832695E-3</v>
      </c>
      <c r="D447" s="21">
        <v>3.2094672373836453E-2</v>
      </c>
      <c r="E447" s="22"/>
    </row>
    <row r="448" spans="1:5" x14ac:dyDescent="0.25">
      <c r="A448" s="8" t="s">
        <v>22</v>
      </c>
      <c r="B448" s="16" t="s">
        <v>11</v>
      </c>
      <c r="C448" s="17" t="s">
        <v>176</v>
      </c>
      <c r="D448" s="17" t="s">
        <v>111</v>
      </c>
      <c r="E448" s="17" t="s">
        <v>14</v>
      </c>
    </row>
    <row r="449" spans="1:5" x14ac:dyDescent="0.25">
      <c r="A449" s="19"/>
      <c r="B449" s="20" t="s">
        <v>15</v>
      </c>
      <c r="C449" s="21">
        <v>0.44704777872965362</v>
      </c>
      <c r="D449" s="21">
        <v>0.14538954911026725</v>
      </c>
      <c r="E449" s="22"/>
    </row>
    <row r="450" spans="1:5" ht="34.5" customHeight="1" x14ac:dyDescent="0.25">
      <c r="A450" s="90" t="s">
        <v>25</v>
      </c>
      <c r="B450" s="90"/>
      <c r="C450" s="90"/>
      <c r="D450" s="90"/>
      <c r="E450" s="90"/>
    </row>
    <row r="451" spans="1:5" x14ac:dyDescent="0.25">
      <c r="A451" s="5" t="s">
        <v>26</v>
      </c>
    </row>
    <row r="452" spans="1:5" x14ac:dyDescent="0.25">
      <c r="A452" s="5" t="s">
        <v>49</v>
      </c>
    </row>
    <row r="453" spans="1:5" x14ac:dyDescent="0.25">
      <c r="A453" s="5" t="s">
        <v>634</v>
      </c>
    </row>
    <row r="454" spans="1:5" x14ac:dyDescent="0.25">
      <c r="A454" s="5" t="s">
        <v>333</v>
      </c>
    </row>
    <row r="455" spans="1:5" x14ac:dyDescent="0.25">
      <c r="A455" s="5" t="s">
        <v>51</v>
      </c>
    </row>
    <row r="456" spans="1:5" ht="15" customHeight="1" x14ac:dyDescent="0.25">
      <c r="A456" s="91" t="s">
        <v>31</v>
      </c>
      <c r="B456" s="92"/>
      <c r="C456" s="92"/>
      <c r="D456" s="92"/>
      <c r="E456" s="93"/>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24">
        <v>43641</v>
      </c>
      <c r="C459" s="24">
        <v>45468</v>
      </c>
      <c r="D459" s="25">
        <v>0.14110013885398834</v>
      </c>
      <c r="E459" s="32">
        <v>4</v>
      </c>
    </row>
    <row r="460" spans="1:5" x14ac:dyDescent="0.25">
      <c r="A460" s="31" t="s">
        <v>37</v>
      </c>
      <c r="B460" s="24">
        <v>43613</v>
      </c>
      <c r="C460" s="24">
        <v>45440</v>
      </c>
      <c r="D460" s="25">
        <v>0.14107514769173982</v>
      </c>
      <c r="E460" s="32">
        <v>4</v>
      </c>
    </row>
    <row r="461" spans="1:5" x14ac:dyDescent="0.25">
      <c r="A461" s="23" t="s">
        <v>38</v>
      </c>
      <c r="B461" s="24">
        <v>43585</v>
      </c>
      <c r="C461" s="24">
        <v>45412</v>
      </c>
      <c r="D461" s="25">
        <v>0.14141073076918034</v>
      </c>
      <c r="E461" s="32">
        <v>4</v>
      </c>
    </row>
    <row r="462" spans="1:5" x14ac:dyDescent="0.25">
      <c r="A462" s="23" t="s">
        <v>39</v>
      </c>
      <c r="B462" s="24">
        <v>43550</v>
      </c>
      <c r="C462" s="24">
        <v>45377</v>
      </c>
      <c r="D462" s="25">
        <v>0.14178454972221866</v>
      </c>
      <c r="E462" s="32">
        <v>4</v>
      </c>
    </row>
    <row r="463" spans="1:5" x14ac:dyDescent="0.25">
      <c r="A463" s="23" t="s">
        <v>40</v>
      </c>
      <c r="B463" s="24">
        <v>43522</v>
      </c>
      <c r="C463" s="24">
        <v>45349</v>
      </c>
      <c r="D463" s="25">
        <v>0.14212957759739112</v>
      </c>
      <c r="E463" s="32">
        <v>4</v>
      </c>
    </row>
    <row r="465" spans="1:5" x14ac:dyDescent="0.25">
      <c r="A465" s="102" t="s">
        <v>189</v>
      </c>
      <c r="B465" s="103"/>
      <c r="C465" s="103"/>
      <c r="D465" s="103"/>
      <c r="E465" s="103"/>
    </row>
    <row r="466" spans="1:5" x14ac:dyDescent="0.25">
      <c r="A466" s="1" t="s">
        <v>128</v>
      </c>
      <c r="B466" s="2"/>
      <c r="C466" s="107" t="s">
        <v>3</v>
      </c>
      <c r="D466" s="107" t="s">
        <v>129</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130</v>
      </c>
      <c r="C469" s="10"/>
      <c r="D469" s="11"/>
      <c r="E469" s="11"/>
    </row>
    <row r="470" spans="1:5" x14ac:dyDescent="0.25">
      <c r="A470" s="12"/>
      <c r="B470" s="13" t="s">
        <v>9</v>
      </c>
      <c r="C470" s="14"/>
      <c r="D470" s="15"/>
      <c r="E470" s="15"/>
    </row>
    <row r="471" spans="1:5" x14ac:dyDescent="0.25">
      <c r="A471" s="8" t="s">
        <v>10</v>
      </c>
      <c r="B471" s="16" t="s">
        <v>11</v>
      </c>
      <c r="C471" s="26" t="s">
        <v>722</v>
      </c>
      <c r="D471" s="27" t="s">
        <v>615</v>
      </c>
      <c r="E471" s="26" t="s">
        <v>14</v>
      </c>
    </row>
    <row r="472" spans="1:5" x14ac:dyDescent="0.25">
      <c r="A472" s="19"/>
      <c r="B472" s="20" t="s">
        <v>15</v>
      </c>
      <c r="C472" s="21">
        <v>-0.51374171874782171</v>
      </c>
      <c r="D472" s="21">
        <v>-0.24252390015993475</v>
      </c>
      <c r="E472" s="22"/>
    </row>
    <row r="473" spans="1:5" x14ac:dyDescent="0.25">
      <c r="A473" s="8" t="s">
        <v>16</v>
      </c>
      <c r="B473" s="16" t="s">
        <v>11</v>
      </c>
      <c r="C473" s="26" t="s">
        <v>145</v>
      </c>
      <c r="D473" s="26" t="s">
        <v>183</v>
      </c>
      <c r="E473" s="26" t="s">
        <v>14</v>
      </c>
    </row>
    <row r="474" spans="1:5" x14ac:dyDescent="0.25">
      <c r="A474" s="19"/>
      <c r="B474" s="20" t="s">
        <v>15</v>
      </c>
      <c r="C474" s="21">
        <v>-0.18910846568725681</v>
      </c>
      <c r="D474" s="21">
        <v>-0.12340681636825479</v>
      </c>
      <c r="E474" s="22"/>
    </row>
    <row r="475" spans="1:5" x14ac:dyDescent="0.25">
      <c r="A475" s="8" t="s">
        <v>19</v>
      </c>
      <c r="B475" s="16" t="s">
        <v>11</v>
      </c>
      <c r="C475" s="26" t="s">
        <v>467</v>
      </c>
      <c r="D475" s="26" t="s">
        <v>533</v>
      </c>
      <c r="E475" s="26" t="s">
        <v>14</v>
      </c>
    </row>
    <row r="476" spans="1:5" x14ac:dyDescent="0.25">
      <c r="A476" s="19"/>
      <c r="B476" s="20" t="s">
        <v>15</v>
      </c>
      <c r="C476" s="21">
        <v>-6.9963279913071941E-2</v>
      </c>
      <c r="D476" s="21">
        <v>-1.9279718267657842E-2</v>
      </c>
      <c r="E476" s="22"/>
    </row>
    <row r="477" spans="1:5" x14ac:dyDescent="0.25">
      <c r="A477" s="8" t="s">
        <v>22</v>
      </c>
      <c r="B477" s="16" t="s">
        <v>11</v>
      </c>
      <c r="C477" s="26" t="s">
        <v>186</v>
      </c>
      <c r="D477" s="26" t="s">
        <v>187</v>
      </c>
      <c r="E477" s="26" t="s">
        <v>14</v>
      </c>
    </row>
    <row r="478" spans="1:5" x14ac:dyDescent="0.25">
      <c r="A478" s="19"/>
      <c r="B478" s="20" t="s">
        <v>15</v>
      </c>
      <c r="C478" s="21">
        <v>0.13534558449906609</v>
      </c>
      <c r="D478" s="21">
        <v>7.8925779700995236E-2</v>
      </c>
      <c r="E478" s="22"/>
    </row>
    <row r="479" spans="1:5" ht="35.25" customHeight="1" x14ac:dyDescent="0.25">
      <c r="A479" s="90" t="s">
        <v>25</v>
      </c>
      <c r="B479" s="90"/>
      <c r="C479" s="90"/>
      <c r="D479" s="90"/>
      <c r="E479" s="90"/>
    </row>
    <row r="480" spans="1:5" x14ac:dyDescent="0.25">
      <c r="A480" s="5" t="s">
        <v>26</v>
      </c>
    </row>
    <row r="481" spans="1:5" x14ac:dyDescent="0.25">
      <c r="A481" s="5" t="s">
        <v>138</v>
      </c>
    </row>
    <row r="482" spans="1:5" x14ac:dyDescent="0.25">
      <c r="A482" s="5" t="s">
        <v>209</v>
      </c>
    </row>
    <row r="483" spans="1:5" x14ac:dyDescent="0.25">
      <c r="A483" s="5" t="s">
        <v>140</v>
      </c>
    </row>
    <row r="484" spans="1:5" x14ac:dyDescent="0.25">
      <c r="A484" s="5" t="s">
        <v>51</v>
      </c>
      <c r="B484" s="50"/>
      <c r="C484" s="50"/>
      <c r="D484" s="50"/>
      <c r="E484" s="50"/>
    </row>
    <row r="485" spans="1:5" ht="15" customHeight="1" x14ac:dyDescent="0.25">
      <c r="A485" s="91" t="s">
        <v>31</v>
      </c>
      <c r="B485" s="92"/>
      <c r="C485" s="92"/>
      <c r="D485" s="92"/>
      <c r="E485" s="93"/>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24">
        <v>43634</v>
      </c>
      <c r="C488" s="24">
        <v>45468</v>
      </c>
      <c r="D488" s="25">
        <v>7.8720168978817021E-2</v>
      </c>
      <c r="E488" s="32">
        <v>3</v>
      </c>
    </row>
    <row r="489" spans="1:5" x14ac:dyDescent="0.25">
      <c r="A489" s="31" t="s">
        <v>37</v>
      </c>
      <c r="B489" s="24">
        <v>43606</v>
      </c>
      <c r="C489" s="24">
        <v>45440</v>
      </c>
      <c r="D489" s="25">
        <v>7.9050677139531497E-2</v>
      </c>
      <c r="E489" s="32">
        <v>3</v>
      </c>
    </row>
    <row r="490" spans="1:5" x14ac:dyDescent="0.25">
      <c r="A490" s="39" t="s">
        <v>38</v>
      </c>
      <c r="B490" s="24">
        <v>43578</v>
      </c>
      <c r="C490" s="24">
        <v>45412</v>
      </c>
      <c r="D490" s="25">
        <v>7.9103417221114913E-2</v>
      </c>
      <c r="E490" s="32">
        <v>3</v>
      </c>
    </row>
    <row r="491" spans="1:5" x14ac:dyDescent="0.25">
      <c r="A491" s="39" t="s">
        <v>39</v>
      </c>
      <c r="B491" s="24">
        <v>43536</v>
      </c>
      <c r="C491" s="24">
        <v>45370</v>
      </c>
      <c r="D491" s="25">
        <v>7.9433535318024023E-2</v>
      </c>
      <c r="E491" s="32">
        <v>3</v>
      </c>
    </row>
    <row r="492" spans="1:5" x14ac:dyDescent="0.25">
      <c r="A492" s="39" t="s">
        <v>40</v>
      </c>
      <c r="B492" s="24">
        <v>43522</v>
      </c>
      <c r="C492" s="24">
        <v>45342</v>
      </c>
      <c r="D492" s="25">
        <v>7.9663125391700118E-2</v>
      </c>
      <c r="E492" s="32">
        <v>3</v>
      </c>
    </row>
    <row r="494" spans="1:5" x14ac:dyDescent="0.25">
      <c r="A494" s="102" t="s">
        <v>200</v>
      </c>
      <c r="B494" s="103"/>
      <c r="C494" s="103"/>
      <c r="D494" s="103"/>
      <c r="E494" s="103"/>
    </row>
    <row r="495" spans="1:5" x14ac:dyDescent="0.25">
      <c r="A495" s="1" t="s">
        <v>74</v>
      </c>
      <c r="B495" s="2"/>
      <c r="C495" s="107" t="s">
        <v>3</v>
      </c>
      <c r="D495" s="107" t="s">
        <v>75</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76</v>
      </c>
      <c r="C498" s="10"/>
      <c r="D498" s="11"/>
      <c r="E498" s="11"/>
    </row>
    <row r="499" spans="1:5" x14ac:dyDescent="0.25">
      <c r="A499" s="12"/>
      <c r="B499" s="13" t="s">
        <v>9</v>
      </c>
      <c r="C499" s="14"/>
      <c r="D499" s="15"/>
      <c r="E499" s="15"/>
    </row>
    <row r="500" spans="1:5" x14ac:dyDescent="0.25">
      <c r="A500" s="8" t="s">
        <v>10</v>
      </c>
      <c r="B500" s="16" t="s">
        <v>11</v>
      </c>
      <c r="C500" s="26" t="s">
        <v>705</v>
      </c>
      <c r="D500" s="27" t="s">
        <v>41</v>
      </c>
      <c r="E500" s="26" t="s">
        <v>14</v>
      </c>
    </row>
    <row r="501" spans="1:5" x14ac:dyDescent="0.25">
      <c r="A501" s="19"/>
      <c r="B501" s="20" t="s">
        <v>15</v>
      </c>
      <c r="C501" s="21">
        <v>-0.67441255110358322</v>
      </c>
      <c r="D501" s="21">
        <v>-0.21642560049252846</v>
      </c>
      <c r="E501" s="22"/>
    </row>
    <row r="502" spans="1:5" x14ac:dyDescent="0.25">
      <c r="A502" s="8" t="s">
        <v>16</v>
      </c>
      <c r="B502" s="16" t="s">
        <v>11</v>
      </c>
      <c r="C502" s="26" t="s">
        <v>192</v>
      </c>
      <c r="D502" s="26" t="s">
        <v>193</v>
      </c>
      <c r="E502" s="26" t="s">
        <v>14</v>
      </c>
    </row>
    <row r="503" spans="1:5" x14ac:dyDescent="0.25">
      <c r="A503" s="19"/>
      <c r="B503" s="20" t="s">
        <v>15</v>
      </c>
      <c r="C503" s="21">
        <v>-0.2302506228329777</v>
      </c>
      <c r="D503" s="21">
        <v>-4.5361930729109767E-2</v>
      </c>
      <c r="E503" s="22"/>
    </row>
    <row r="504" spans="1:5" x14ac:dyDescent="0.25">
      <c r="A504" s="8" t="s">
        <v>19</v>
      </c>
      <c r="B504" s="16" t="s">
        <v>11</v>
      </c>
      <c r="C504" s="26" t="s">
        <v>470</v>
      </c>
      <c r="D504" s="26" t="s">
        <v>228</v>
      </c>
      <c r="E504" s="26" t="s">
        <v>14</v>
      </c>
    </row>
    <row r="505" spans="1:5" x14ac:dyDescent="0.25">
      <c r="A505" s="19"/>
      <c r="B505" s="20" t="s">
        <v>15</v>
      </c>
      <c r="C505" s="21">
        <v>-7.473868510790127E-2</v>
      </c>
      <c r="D505" s="21">
        <v>-9.3045214869043047E-3</v>
      </c>
      <c r="E505" s="22"/>
    </row>
    <row r="506" spans="1:5" x14ac:dyDescent="0.25">
      <c r="A506" s="8" t="s">
        <v>22</v>
      </c>
      <c r="B506" s="16" t="s">
        <v>11</v>
      </c>
      <c r="C506" s="26" t="s">
        <v>196</v>
      </c>
      <c r="D506" s="26" t="s">
        <v>241</v>
      </c>
      <c r="E506" s="26" t="s">
        <v>14</v>
      </c>
    </row>
    <row r="507" spans="1:5" x14ac:dyDescent="0.25">
      <c r="A507" s="19"/>
      <c r="B507" s="20" t="s">
        <v>15</v>
      </c>
      <c r="C507" s="21">
        <v>0.13851284703993083</v>
      </c>
      <c r="D507" s="21">
        <v>2.550628945097122E-2</v>
      </c>
      <c r="E507" s="22"/>
    </row>
    <row r="508" spans="1:5" ht="33.75" customHeight="1" x14ac:dyDescent="0.25">
      <c r="A508" s="90" t="s">
        <v>25</v>
      </c>
      <c r="B508" s="90"/>
      <c r="C508" s="90"/>
      <c r="D508" s="90"/>
      <c r="E508" s="90"/>
    </row>
    <row r="509" spans="1:5" x14ac:dyDescent="0.25">
      <c r="A509" s="5" t="s">
        <v>26</v>
      </c>
    </row>
    <row r="510" spans="1:5" x14ac:dyDescent="0.25">
      <c r="A510" s="5" t="s">
        <v>198</v>
      </c>
    </row>
    <row r="511" spans="1:5" x14ac:dyDescent="0.25">
      <c r="A511" s="5" t="s">
        <v>706</v>
      </c>
    </row>
    <row r="512" spans="1:5" x14ac:dyDescent="0.25">
      <c r="A512" s="5" t="s">
        <v>563</v>
      </c>
    </row>
    <row r="513" spans="1:5" x14ac:dyDescent="0.25">
      <c r="A513" s="5" t="s">
        <v>30</v>
      </c>
      <c r="B513" s="50"/>
      <c r="C513" s="50"/>
      <c r="D513" s="50"/>
      <c r="E513" s="50"/>
    </row>
    <row r="514" spans="1:5" ht="15" customHeight="1" x14ac:dyDescent="0.25">
      <c r="A514" s="91" t="s">
        <v>31</v>
      </c>
      <c r="B514" s="92"/>
      <c r="C514" s="92"/>
      <c r="D514" s="92"/>
      <c r="E514" s="93"/>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24">
        <v>43627</v>
      </c>
      <c r="C517" s="24">
        <v>45461</v>
      </c>
      <c r="D517" s="25">
        <v>0.10308977301222977</v>
      </c>
      <c r="E517" s="32">
        <v>3</v>
      </c>
    </row>
    <row r="518" spans="1:5" x14ac:dyDescent="0.25">
      <c r="A518" s="31" t="s">
        <v>37</v>
      </c>
      <c r="B518" s="24">
        <v>43599</v>
      </c>
      <c r="C518" s="24">
        <v>45433</v>
      </c>
      <c r="D518" s="25">
        <v>0.10317965464285267</v>
      </c>
      <c r="E518" s="32">
        <v>3</v>
      </c>
    </row>
    <row r="519" spans="1:5" x14ac:dyDescent="0.25">
      <c r="A519" s="39" t="s">
        <v>38</v>
      </c>
      <c r="B519" s="24">
        <v>43571</v>
      </c>
      <c r="C519" s="24">
        <v>45405</v>
      </c>
      <c r="D519" s="25">
        <v>0.10364108559196644</v>
      </c>
      <c r="E519" s="32">
        <v>3</v>
      </c>
    </row>
    <row r="520" spans="1:5" x14ac:dyDescent="0.25">
      <c r="A520" s="39" t="s">
        <v>39</v>
      </c>
      <c r="B520" s="24">
        <v>43543</v>
      </c>
      <c r="C520" s="24">
        <v>45377</v>
      </c>
      <c r="D520" s="25">
        <v>0.10397859322159336</v>
      </c>
      <c r="E520" s="32">
        <v>3</v>
      </c>
    </row>
    <row r="521" spans="1:5" x14ac:dyDescent="0.25">
      <c r="A521" s="39" t="s">
        <v>40</v>
      </c>
      <c r="B521" s="24">
        <v>43529</v>
      </c>
      <c r="C521" s="24">
        <v>45349</v>
      </c>
      <c r="D521" s="25">
        <v>0.10431295279438568</v>
      </c>
      <c r="E521" s="32">
        <v>3</v>
      </c>
    </row>
    <row r="523" spans="1:5" x14ac:dyDescent="0.25">
      <c r="A523" s="102" t="s">
        <v>210</v>
      </c>
      <c r="B523" s="103"/>
      <c r="C523" s="103"/>
      <c r="D523" s="103"/>
      <c r="E523" s="103"/>
    </row>
    <row r="524" spans="1:5" x14ac:dyDescent="0.25">
      <c r="A524" s="1" t="s">
        <v>128</v>
      </c>
      <c r="B524" s="2"/>
      <c r="C524" s="107" t="s">
        <v>3</v>
      </c>
      <c r="D524" s="107" t="s">
        <v>129</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130</v>
      </c>
      <c r="C527" s="10"/>
      <c r="D527" s="11"/>
      <c r="E527" s="11"/>
    </row>
    <row r="528" spans="1:5" x14ac:dyDescent="0.25">
      <c r="A528" s="12"/>
      <c r="B528" s="13" t="s">
        <v>9</v>
      </c>
      <c r="C528" s="14"/>
      <c r="D528" s="15"/>
      <c r="E528" s="15"/>
    </row>
    <row r="529" spans="1:5" x14ac:dyDescent="0.25">
      <c r="A529" s="8" t="s">
        <v>10</v>
      </c>
      <c r="B529" s="16" t="s">
        <v>11</v>
      </c>
      <c r="C529" s="26" t="s">
        <v>685</v>
      </c>
      <c r="D529" s="27" t="s">
        <v>669</v>
      </c>
      <c r="E529" s="26" t="s">
        <v>14</v>
      </c>
    </row>
    <row r="530" spans="1:5" x14ac:dyDescent="0.25">
      <c r="A530" s="19"/>
      <c r="B530" s="20" t="s">
        <v>15</v>
      </c>
      <c r="C530" s="21">
        <v>-0.69432313815847924</v>
      </c>
      <c r="D530" s="21">
        <v>-0.33437396837785482</v>
      </c>
      <c r="E530" s="22"/>
    </row>
    <row r="531" spans="1:5" x14ac:dyDescent="0.25">
      <c r="A531" s="8" t="s">
        <v>16</v>
      </c>
      <c r="B531" s="16" t="s">
        <v>11</v>
      </c>
      <c r="C531" s="26" t="s">
        <v>203</v>
      </c>
      <c r="D531" s="26" t="s">
        <v>204</v>
      </c>
      <c r="E531" s="26" t="s">
        <v>14</v>
      </c>
    </row>
    <row r="532" spans="1:5" x14ac:dyDescent="0.25">
      <c r="A532" s="19"/>
      <c r="B532" s="20" t="s">
        <v>15</v>
      </c>
      <c r="C532" s="21">
        <v>-0.20013817001491374</v>
      </c>
      <c r="D532" s="21">
        <v>-0.11919569528335516</v>
      </c>
      <c r="E532" s="22"/>
    </row>
    <row r="533" spans="1:5" x14ac:dyDescent="0.25">
      <c r="A533" s="8" t="s">
        <v>19</v>
      </c>
      <c r="B533" s="16" t="s">
        <v>11</v>
      </c>
      <c r="C533" s="26" t="s">
        <v>472</v>
      </c>
      <c r="D533" s="26" t="s">
        <v>46</v>
      </c>
      <c r="E533" s="26" t="s">
        <v>14</v>
      </c>
    </row>
    <row r="534" spans="1:5" x14ac:dyDescent="0.25">
      <c r="A534" s="19"/>
      <c r="B534" s="20" t="s">
        <v>15</v>
      </c>
      <c r="C534" s="21">
        <v>-3.0201571574991481E-2</v>
      </c>
      <c r="D534" s="21">
        <v>-1.5229178554284628E-3</v>
      </c>
      <c r="E534" s="22"/>
    </row>
    <row r="535" spans="1:5" x14ac:dyDescent="0.25">
      <c r="A535" s="8" t="s">
        <v>22</v>
      </c>
      <c r="B535" s="16" t="s">
        <v>11</v>
      </c>
      <c r="C535" s="26" t="s">
        <v>207</v>
      </c>
      <c r="D535" s="26" t="s">
        <v>208</v>
      </c>
      <c r="E535" s="26" t="s">
        <v>14</v>
      </c>
    </row>
    <row r="536" spans="1:5" x14ac:dyDescent="0.25">
      <c r="A536" s="19"/>
      <c r="B536" s="20" t="s">
        <v>15</v>
      </c>
      <c r="C536" s="21">
        <v>0.20995207085178436</v>
      </c>
      <c r="D536" s="21">
        <v>0.11067518871954518</v>
      </c>
      <c r="E536" s="22"/>
    </row>
    <row r="537" spans="1:5" ht="36.75" customHeight="1" x14ac:dyDescent="0.25">
      <c r="A537" s="90" t="s">
        <v>25</v>
      </c>
      <c r="B537" s="90"/>
      <c r="C537" s="90"/>
      <c r="D537" s="90"/>
      <c r="E537" s="90"/>
    </row>
    <row r="538" spans="1:5" x14ac:dyDescent="0.25">
      <c r="A538" s="5" t="s">
        <v>26</v>
      </c>
    </row>
    <row r="539" spans="1:5" x14ac:dyDescent="0.25">
      <c r="A539" s="5" t="s">
        <v>138</v>
      </c>
    </row>
    <row r="540" spans="1:5" x14ac:dyDescent="0.25">
      <c r="A540" s="5" t="s">
        <v>139</v>
      </c>
    </row>
    <row r="541" spans="1:5" x14ac:dyDescent="0.25">
      <c r="A541" s="5" t="s">
        <v>140</v>
      </c>
    </row>
    <row r="542" spans="1:5" x14ac:dyDescent="0.25">
      <c r="A542" s="5" t="s">
        <v>30</v>
      </c>
      <c r="B542" s="49"/>
      <c r="C542" s="49"/>
      <c r="D542" s="49"/>
      <c r="E542" s="49"/>
    </row>
    <row r="543" spans="1:5" ht="15" customHeight="1" x14ac:dyDescent="0.25">
      <c r="A543" s="91" t="s">
        <v>31</v>
      </c>
      <c r="B543" s="92"/>
      <c r="C543" s="92"/>
      <c r="D543" s="92"/>
      <c r="E543" s="93"/>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24">
        <v>43641</v>
      </c>
      <c r="C546" s="24">
        <v>45468</v>
      </c>
      <c r="D546" s="25">
        <v>9.8445128551058206E-2</v>
      </c>
      <c r="E546" s="32">
        <v>3</v>
      </c>
    </row>
    <row r="547" spans="1:5" x14ac:dyDescent="0.25">
      <c r="A547" s="31" t="s">
        <v>37</v>
      </c>
      <c r="B547" s="24">
        <v>43613</v>
      </c>
      <c r="C547" s="24">
        <v>45440</v>
      </c>
      <c r="D547" s="25">
        <v>9.849270646298082E-2</v>
      </c>
      <c r="E547" s="32">
        <v>3</v>
      </c>
    </row>
    <row r="548" spans="1:5" x14ac:dyDescent="0.25">
      <c r="A548" s="39" t="s">
        <v>38</v>
      </c>
      <c r="B548" s="24">
        <v>43585</v>
      </c>
      <c r="C548" s="24">
        <v>45412</v>
      </c>
      <c r="D548" s="25">
        <v>9.8592380645882244E-2</v>
      </c>
      <c r="E548" s="32">
        <v>3</v>
      </c>
    </row>
    <row r="549" spans="1:5" x14ac:dyDescent="0.25">
      <c r="A549" s="39" t="s">
        <v>39</v>
      </c>
      <c r="B549" s="24">
        <v>43550</v>
      </c>
      <c r="C549" s="24">
        <v>45377</v>
      </c>
      <c r="D549" s="25">
        <v>9.8846180687077234E-2</v>
      </c>
      <c r="E549" s="32">
        <v>3</v>
      </c>
    </row>
    <row r="550" spans="1:5" x14ac:dyDescent="0.25">
      <c r="A550" s="39" t="s">
        <v>40</v>
      </c>
      <c r="B550" s="24">
        <v>43522</v>
      </c>
      <c r="C550" s="24">
        <v>45349</v>
      </c>
      <c r="D550" s="25">
        <v>9.9025180096047313E-2</v>
      </c>
      <c r="E550" s="32">
        <v>3</v>
      </c>
    </row>
    <row r="552" spans="1:5" x14ac:dyDescent="0.25">
      <c r="A552" s="102" t="s">
        <v>218</v>
      </c>
      <c r="B552" s="103"/>
      <c r="C552" s="103"/>
      <c r="D552" s="103"/>
      <c r="E552" s="103"/>
    </row>
    <row r="553" spans="1:5" x14ac:dyDescent="0.25">
      <c r="A553" s="1" t="s">
        <v>2</v>
      </c>
      <c r="B553" s="2"/>
      <c r="C553" s="107" t="s">
        <v>3</v>
      </c>
      <c r="D553" s="107" t="s">
        <v>4</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8</v>
      </c>
      <c r="C556" s="10"/>
      <c r="D556" s="11"/>
      <c r="E556" s="11"/>
    </row>
    <row r="557" spans="1:5" x14ac:dyDescent="0.25">
      <c r="A557" s="12"/>
      <c r="B557" s="13" t="s">
        <v>9</v>
      </c>
      <c r="C557" s="14"/>
      <c r="D557" s="15"/>
      <c r="E557" s="15"/>
    </row>
    <row r="558" spans="1:5" x14ac:dyDescent="0.25">
      <c r="A558" s="8" t="s">
        <v>10</v>
      </c>
      <c r="B558" s="16" t="s">
        <v>11</v>
      </c>
      <c r="C558" s="26" t="s">
        <v>596</v>
      </c>
      <c r="D558" s="27" t="s">
        <v>591</v>
      </c>
      <c r="E558" s="26" t="s">
        <v>14</v>
      </c>
    </row>
    <row r="559" spans="1:5" x14ac:dyDescent="0.25">
      <c r="A559" s="19"/>
      <c r="B559" s="20" t="s">
        <v>15</v>
      </c>
      <c r="C559" s="21">
        <v>-0.71343969776589822</v>
      </c>
      <c r="D559" s="21">
        <v>-0.30637125460883863</v>
      </c>
      <c r="E559" s="22"/>
    </row>
    <row r="560" spans="1:5" x14ac:dyDescent="0.25">
      <c r="A560" s="8" t="s">
        <v>16</v>
      </c>
      <c r="B560" s="16" t="s">
        <v>11</v>
      </c>
      <c r="C560" s="26" t="s">
        <v>212</v>
      </c>
      <c r="D560" s="26" t="s">
        <v>67</v>
      </c>
      <c r="E560" s="26" t="s">
        <v>14</v>
      </c>
    </row>
    <row r="561" spans="1:5" x14ac:dyDescent="0.25">
      <c r="A561" s="19"/>
      <c r="B561" s="20" t="s">
        <v>15</v>
      </c>
      <c r="C561" s="21">
        <v>-0.26271415852244484</v>
      </c>
      <c r="D561" s="21">
        <v>-9.3293505898621731E-2</v>
      </c>
      <c r="E561" s="22"/>
    </row>
    <row r="562" spans="1:5" x14ac:dyDescent="0.25">
      <c r="A562" s="8" t="s">
        <v>19</v>
      </c>
      <c r="B562" s="16" t="s">
        <v>11</v>
      </c>
      <c r="C562" s="26" t="s">
        <v>68</v>
      </c>
      <c r="D562" s="26" t="s">
        <v>355</v>
      </c>
      <c r="E562" s="26" t="s">
        <v>14</v>
      </c>
    </row>
    <row r="563" spans="1:5" x14ac:dyDescent="0.25">
      <c r="A563" s="19"/>
      <c r="B563" s="20" t="s">
        <v>15</v>
      </c>
      <c r="C563" s="21">
        <v>-5.1917009868154174E-2</v>
      </c>
      <c r="D563" s="21">
        <v>1.1455140618465975E-4</v>
      </c>
      <c r="E563" s="22"/>
    </row>
    <row r="564" spans="1:5" x14ac:dyDescent="0.25">
      <c r="A564" s="8" t="s">
        <v>22</v>
      </c>
      <c r="B564" s="16" t="s">
        <v>11</v>
      </c>
      <c r="C564" s="26" t="s">
        <v>215</v>
      </c>
      <c r="D564" s="26" t="s">
        <v>381</v>
      </c>
      <c r="E564" s="26" t="s">
        <v>14</v>
      </c>
    </row>
    <row r="565" spans="1:5" x14ac:dyDescent="0.25">
      <c r="A565" s="19"/>
      <c r="B565" s="20" t="s">
        <v>15</v>
      </c>
      <c r="C565" s="21">
        <v>0.33839617486338791</v>
      </c>
      <c r="D565" s="21">
        <v>9.7158471247186462E-2</v>
      </c>
      <c r="E565" s="22"/>
    </row>
    <row r="566" spans="1:5" ht="35.25" customHeight="1" x14ac:dyDescent="0.25">
      <c r="A566" s="90" t="s">
        <v>25</v>
      </c>
      <c r="B566" s="90"/>
      <c r="C566" s="90"/>
      <c r="D566" s="90"/>
      <c r="E566" s="90"/>
    </row>
    <row r="567" spans="1:5" x14ac:dyDescent="0.25">
      <c r="A567" s="5" t="s">
        <v>26</v>
      </c>
    </row>
    <row r="568" spans="1:5" x14ac:dyDescent="0.25">
      <c r="A568" s="5" t="s">
        <v>49</v>
      </c>
    </row>
    <row r="569" spans="1:5" x14ac:dyDescent="0.25">
      <c r="A569" s="5" t="s">
        <v>723</v>
      </c>
    </row>
    <row r="570" spans="1:5" x14ac:dyDescent="0.25">
      <c r="A570" s="5" t="s">
        <v>333</v>
      </c>
    </row>
    <row r="571" spans="1:5" x14ac:dyDescent="0.25">
      <c r="A571" s="5" t="s">
        <v>30</v>
      </c>
      <c r="B571" s="48"/>
      <c r="C571" s="48"/>
      <c r="D571" s="48"/>
      <c r="E571" s="48"/>
    </row>
    <row r="572" spans="1:5" ht="15" customHeight="1" x14ac:dyDescent="0.25">
      <c r="A572" s="91" t="s">
        <v>31</v>
      </c>
      <c r="B572" s="92"/>
      <c r="C572" s="92"/>
      <c r="D572" s="92"/>
      <c r="E572" s="93"/>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24">
        <v>43641</v>
      </c>
      <c r="C575" s="24">
        <v>45468</v>
      </c>
      <c r="D575" s="25">
        <v>0.11888930018116071</v>
      </c>
      <c r="E575" s="32">
        <v>3</v>
      </c>
    </row>
    <row r="576" spans="1:5" x14ac:dyDescent="0.25">
      <c r="A576" s="31" t="s">
        <v>37</v>
      </c>
      <c r="B576" s="24">
        <v>43613</v>
      </c>
      <c r="C576" s="24">
        <v>45440</v>
      </c>
      <c r="D576" s="25">
        <v>0.11899984927622918</v>
      </c>
      <c r="E576" s="32">
        <v>3</v>
      </c>
    </row>
    <row r="577" spans="1:5" x14ac:dyDescent="0.25">
      <c r="A577" s="39" t="s">
        <v>38</v>
      </c>
      <c r="B577" s="24">
        <v>43585</v>
      </c>
      <c r="C577" s="24">
        <v>45412</v>
      </c>
      <c r="D577" s="25">
        <v>0.11912966767485494</v>
      </c>
      <c r="E577" s="32">
        <v>3</v>
      </c>
    </row>
    <row r="578" spans="1:5" x14ac:dyDescent="0.25">
      <c r="A578" s="39" t="s">
        <v>39</v>
      </c>
      <c r="B578" s="24">
        <v>43550</v>
      </c>
      <c r="C578" s="24">
        <v>45377</v>
      </c>
      <c r="D578" s="25">
        <v>0.11936733481387833</v>
      </c>
      <c r="E578" s="32">
        <v>3</v>
      </c>
    </row>
    <row r="579" spans="1:5" x14ac:dyDescent="0.25">
      <c r="A579" s="39" t="s">
        <v>40</v>
      </c>
      <c r="B579" s="24">
        <v>43522</v>
      </c>
      <c r="C579" s="24">
        <v>45349</v>
      </c>
      <c r="D579" s="25">
        <v>0.11957937419109452</v>
      </c>
      <c r="E579" s="32">
        <v>3</v>
      </c>
    </row>
    <row r="581" spans="1:5" x14ac:dyDescent="0.25">
      <c r="A581" s="102" t="s">
        <v>226</v>
      </c>
      <c r="B581" s="103"/>
      <c r="C581" s="103"/>
      <c r="D581" s="103"/>
      <c r="E581" s="103"/>
    </row>
    <row r="582" spans="1:5" x14ac:dyDescent="0.25">
      <c r="A582" s="1" t="s">
        <v>2</v>
      </c>
      <c r="B582" s="2"/>
      <c r="C582" s="107" t="s">
        <v>3</v>
      </c>
      <c r="D582" s="107" t="s">
        <v>4</v>
      </c>
      <c r="E582" s="107"/>
    </row>
    <row r="583" spans="1:5" x14ac:dyDescent="0.25">
      <c r="A583" s="3" t="s">
        <v>5</v>
      </c>
      <c r="B583" s="4"/>
      <c r="C583" s="108"/>
      <c r="D583" s="108"/>
      <c r="E583" s="108"/>
    </row>
    <row r="584" spans="1:5" x14ac:dyDescent="0.25">
      <c r="A584" s="6" t="s">
        <v>6</v>
      </c>
      <c r="B584" s="7"/>
      <c r="C584" s="109"/>
      <c r="D584" s="109"/>
      <c r="E584" s="109"/>
    </row>
    <row r="585" spans="1:5" x14ac:dyDescent="0.25">
      <c r="A585" s="8" t="s">
        <v>7</v>
      </c>
      <c r="B585" s="9" t="s">
        <v>8</v>
      </c>
      <c r="C585" s="10"/>
      <c r="D585" s="11"/>
      <c r="E585" s="11"/>
    </row>
    <row r="586" spans="1:5" x14ac:dyDescent="0.25">
      <c r="A586" s="12"/>
      <c r="B586" s="13" t="s">
        <v>9</v>
      </c>
      <c r="C586" s="14"/>
      <c r="D586" s="15"/>
      <c r="E586" s="15"/>
    </row>
    <row r="587" spans="1:5" x14ac:dyDescent="0.25">
      <c r="A587" s="8" t="s">
        <v>10</v>
      </c>
      <c r="B587" s="16" t="s">
        <v>11</v>
      </c>
      <c r="C587" s="26" t="s">
        <v>670</v>
      </c>
      <c r="D587" s="27" t="s">
        <v>592</v>
      </c>
      <c r="E587" s="26" t="s">
        <v>14</v>
      </c>
    </row>
    <row r="588" spans="1:5" x14ac:dyDescent="0.25">
      <c r="A588" s="19"/>
      <c r="B588" s="20" t="s">
        <v>15</v>
      </c>
      <c r="C588" s="21">
        <v>-0.67912765921801121</v>
      </c>
      <c r="D588" s="21">
        <v>-0.27762609152111517</v>
      </c>
      <c r="E588" s="22"/>
    </row>
    <row r="589" spans="1:5" x14ac:dyDescent="0.25">
      <c r="A589" s="8" t="s">
        <v>16</v>
      </c>
      <c r="B589" s="16" t="s">
        <v>11</v>
      </c>
      <c r="C589" s="26" t="s">
        <v>220</v>
      </c>
      <c r="D589" s="26" t="s">
        <v>221</v>
      </c>
      <c r="E589" s="26" t="s">
        <v>14</v>
      </c>
    </row>
    <row r="590" spans="1:5" x14ac:dyDescent="0.25">
      <c r="A590" s="19"/>
      <c r="B590" s="20" t="s">
        <v>15</v>
      </c>
      <c r="C590" s="21">
        <v>-0.23958107328332368</v>
      </c>
      <c r="D590" s="21">
        <v>-8.0824743882405459E-2</v>
      </c>
      <c r="E590" s="22"/>
    </row>
    <row r="591" spans="1:5" x14ac:dyDescent="0.25">
      <c r="A591" s="8" t="s">
        <v>19</v>
      </c>
      <c r="B591" s="16" t="s">
        <v>11</v>
      </c>
      <c r="C591" s="26" t="s">
        <v>56</v>
      </c>
      <c r="D591" s="26" t="s">
        <v>707</v>
      </c>
      <c r="E591" s="26" t="s">
        <v>14</v>
      </c>
    </row>
    <row r="592" spans="1:5" x14ac:dyDescent="0.25">
      <c r="A592" s="19"/>
      <c r="B592" s="20" t="s">
        <v>15</v>
      </c>
      <c r="C592" s="21">
        <v>-5.59393348407764E-2</v>
      </c>
      <c r="D592" s="21">
        <v>-2.7182855299607844E-3</v>
      </c>
      <c r="E592" s="22"/>
    </row>
    <row r="593" spans="1:5" x14ac:dyDescent="0.25">
      <c r="A593" s="8" t="s">
        <v>22</v>
      </c>
      <c r="B593" s="16" t="s">
        <v>11</v>
      </c>
      <c r="C593" s="26" t="s">
        <v>224</v>
      </c>
      <c r="D593" s="26" t="s">
        <v>384</v>
      </c>
      <c r="E593" s="26" t="s">
        <v>14</v>
      </c>
    </row>
    <row r="594" spans="1:5" x14ac:dyDescent="0.25">
      <c r="A594" s="19"/>
      <c r="B594" s="20" t="s">
        <v>15</v>
      </c>
      <c r="C594" s="21">
        <v>0.23331363872982802</v>
      </c>
      <c r="D594" s="21">
        <v>7.3007586560153381E-2</v>
      </c>
      <c r="E594" s="22"/>
    </row>
    <row r="595" spans="1:5" ht="33.75" customHeight="1" x14ac:dyDescent="0.25">
      <c r="A595" s="90" t="s">
        <v>25</v>
      </c>
      <c r="B595" s="90"/>
      <c r="C595" s="90"/>
      <c r="D595" s="90"/>
      <c r="E595" s="90"/>
    </row>
    <row r="596" spans="1:5" x14ac:dyDescent="0.25">
      <c r="A596" s="5" t="s">
        <v>26</v>
      </c>
    </row>
    <row r="597" spans="1:5" x14ac:dyDescent="0.25">
      <c r="A597" s="5" t="s">
        <v>49</v>
      </c>
    </row>
    <row r="598" spans="1:5" x14ac:dyDescent="0.25">
      <c r="A598" s="5" t="s">
        <v>382</v>
      </c>
    </row>
    <row r="599" spans="1:5" x14ac:dyDescent="0.25">
      <c r="A599" s="5" t="s">
        <v>333</v>
      </c>
    </row>
    <row r="600" spans="1:5" x14ac:dyDescent="0.25">
      <c r="A600" s="5" t="s">
        <v>30</v>
      </c>
      <c r="B600" s="47"/>
      <c r="C600" s="47"/>
      <c r="D600" s="47"/>
      <c r="E600" s="47"/>
    </row>
    <row r="601" spans="1:5" ht="15" customHeight="1" x14ac:dyDescent="0.25">
      <c r="A601" s="91" t="s">
        <v>31</v>
      </c>
      <c r="B601" s="92"/>
      <c r="C601" s="92"/>
      <c r="D601" s="92"/>
      <c r="E601" s="93"/>
    </row>
    <row r="602" spans="1:5" x14ac:dyDescent="0.25">
      <c r="A602" s="94" t="s">
        <v>32</v>
      </c>
      <c r="B602" s="94"/>
      <c r="C602" s="94"/>
      <c r="D602" s="94"/>
      <c r="E602" s="94"/>
    </row>
    <row r="603" spans="1:5" x14ac:dyDescent="0.25">
      <c r="A603" s="29" t="s">
        <v>33</v>
      </c>
      <c r="B603" s="29" t="s">
        <v>34</v>
      </c>
      <c r="C603" s="29" t="s">
        <v>35</v>
      </c>
      <c r="D603" s="30" t="s">
        <v>0</v>
      </c>
      <c r="E603" s="30" t="s">
        <v>1</v>
      </c>
    </row>
    <row r="604" spans="1:5" x14ac:dyDescent="0.25">
      <c r="A604" s="31" t="s">
        <v>36</v>
      </c>
      <c r="B604" s="24">
        <v>43641</v>
      </c>
      <c r="C604" s="24">
        <v>45468</v>
      </c>
      <c r="D604" s="25">
        <v>9.9447850805998703E-2</v>
      </c>
      <c r="E604" s="32">
        <v>3</v>
      </c>
    </row>
    <row r="605" spans="1:5" x14ac:dyDescent="0.25">
      <c r="A605" s="31" t="s">
        <v>37</v>
      </c>
      <c r="B605" s="24">
        <v>43613</v>
      </c>
      <c r="C605" s="24">
        <v>45440</v>
      </c>
      <c r="D605" s="25">
        <v>9.9553409940941209E-2</v>
      </c>
      <c r="E605" s="32">
        <v>3</v>
      </c>
    </row>
    <row r="606" spans="1:5" x14ac:dyDescent="0.25">
      <c r="A606" s="39" t="s">
        <v>38</v>
      </c>
      <c r="B606" s="24">
        <v>43585</v>
      </c>
      <c r="C606" s="24">
        <v>45412</v>
      </c>
      <c r="D606" s="25">
        <v>9.9678155758183368E-2</v>
      </c>
      <c r="E606" s="32">
        <v>3</v>
      </c>
    </row>
    <row r="607" spans="1:5" x14ac:dyDescent="0.25">
      <c r="A607" s="39" t="s">
        <v>39</v>
      </c>
      <c r="B607" s="24">
        <v>43550</v>
      </c>
      <c r="C607" s="24">
        <v>45377</v>
      </c>
      <c r="D607" s="25">
        <v>9.979783254661985E-2</v>
      </c>
      <c r="E607" s="32">
        <v>3</v>
      </c>
    </row>
    <row r="608" spans="1:5" x14ac:dyDescent="0.25">
      <c r="A608" s="39" t="s">
        <v>40</v>
      </c>
      <c r="B608" s="24">
        <v>43522</v>
      </c>
      <c r="C608" s="24">
        <v>45349</v>
      </c>
      <c r="D608" s="25">
        <v>9.9911515924901939E-2</v>
      </c>
      <c r="E608" s="32">
        <v>3</v>
      </c>
    </row>
  </sheetData>
  <mergeCells count="147">
    <mergeCell ref="A602:E602"/>
    <mergeCell ref="A15:E15"/>
    <mergeCell ref="A44:E44"/>
    <mergeCell ref="A73:E73"/>
    <mergeCell ref="A102:E102"/>
    <mergeCell ref="A160:E160"/>
    <mergeCell ref="A189:E189"/>
    <mergeCell ref="A218:E218"/>
    <mergeCell ref="A247:E247"/>
    <mergeCell ref="A276:E276"/>
    <mergeCell ref="A573:E573"/>
    <mergeCell ref="A581:E581"/>
    <mergeCell ref="C582:C584"/>
    <mergeCell ref="D582:D584"/>
    <mergeCell ref="E582:E584"/>
    <mergeCell ref="A595:E595"/>
    <mergeCell ref="A601:E601"/>
    <mergeCell ref="A544:E544"/>
    <mergeCell ref="A552:E552"/>
    <mergeCell ref="C553:C555"/>
    <mergeCell ref="D553:D555"/>
    <mergeCell ref="E553:E555"/>
    <mergeCell ref="A566:E566"/>
    <mergeCell ref="A572:E572"/>
    <mergeCell ref="A515:E515"/>
    <mergeCell ref="A523:E523"/>
    <mergeCell ref="C524:C526"/>
    <mergeCell ref="D524:D526"/>
    <mergeCell ref="E524:E526"/>
    <mergeCell ref="A537:E537"/>
    <mergeCell ref="A543:E543"/>
    <mergeCell ref="A486:E486"/>
    <mergeCell ref="A494:E494"/>
    <mergeCell ref="C495:C497"/>
    <mergeCell ref="D495:D497"/>
    <mergeCell ref="E495:E497"/>
    <mergeCell ref="A508:E508"/>
    <mergeCell ref="A514:E514"/>
    <mergeCell ref="A457:E457"/>
    <mergeCell ref="A465:E465"/>
    <mergeCell ref="C466:C468"/>
    <mergeCell ref="D466:D468"/>
    <mergeCell ref="E466:E468"/>
    <mergeCell ref="A479:E479"/>
    <mergeCell ref="A485:E485"/>
    <mergeCell ref="A428:E428"/>
    <mergeCell ref="A436:E436"/>
    <mergeCell ref="C437:C439"/>
    <mergeCell ref="D437:D439"/>
    <mergeCell ref="E437:E439"/>
    <mergeCell ref="A450:E450"/>
    <mergeCell ref="A456:E456"/>
    <mergeCell ref="A399:E399"/>
    <mergeCell ref="A407:E407"/>
    <mergeCell ref="C408:C410"/>
    <mergeCell ref="D408:D410"/>
    <mergeCell ref="E408:E410"/>
    <mergeCell ref="A421:E421"/>
    <mergeCell ref="A427:E427"/>
    <mergeCell ref="A370:E370"/>
    <mergeCell ref="A378:E378"/>
    <mergeCell ref="C379:C381"/>
    <mergeCell ref="D379:D381"/>
    <mergeCell ref="E379:E381"/>
    <mergeCell ref="A392:E392"/>
    <mergeCell ref="A398:E398"/>
    <mergeCell ref="A341:E341"/>
    <mergeCell ref="A349:E349"/>
    <mergeCell ref="C350:C352"/>
    <mergeCell ref="D350:D352"/>
    <mergeCell ref="E350:E352"/>
    <mergeCell ref="A363:E363"/>
    <mergeCell ref="A369:E369"/>
    <mergeCell ref="A312:E312"/>
    <mergeCell ref="A320:E320"/>
    <mergeCell ref="C321:C323"/>
    <mergeCell ref="D321:D323"/>
    <mergeCell ref="E321:E323"/>
    <mergeCell ref="A334:E334"/>
    <mergeCell ref="A340:E340"/>
    <mergeCell ref="A283:E283"/>
    <mergeCell ref="A291:E291"/>
    <mergeCell ref="C292:C294"/>
    <mergeCell ref="D292:D294"/>
    <mergeCell ref="E292:E294"/>
    <mergeCell ref="A305:E305"/>
    <mergeCell ref="A311:E311"/>
    <mergeCell ref="A254:E254"/>
    <mergeCell ref="A262:E262"/>
    <mergeCell ref="C263:C265"/>
    <mergeCell ref="D263:D265"/>
    <mergeCell ref="E263:E265"/>
    <mergeCell ref="A282:E282"/>
    <mergeCell ref="A225:E225"/>
    <mergeCell ref="A233:E233"/>
    <mergeCell ref="C234:C236"/>
    <mergeCell ref="D234:D236"/>
    <mergeCell ref="E234:E236"/>
    <mergeCell ref="A253:E253"/>
    <mergeCell ref="A196:E196"/>
    <mergeCell ref="A204:E204"/>
    <mergeCell ref="C205:C207"/>
    <mergeCell ref="D205:D207"/>
    <mergeCell ref="E205:E207"/>
    <mergeCell ref="A224:E224"/>
    <mergeCell ref="A167:E167"/>
    <mergeCell ref="A175:E175"/>
    <mergeCell ref="C176:C178"/>
    <mergeCell ref="D176:D178"/>
    <mergeCell ref="E176:E178"/>
    <mergeCell ref="A195:E195"/>
    <mergeCell ref="A138:E138"/>
    <mergeCell ref="A146:E146"/>
    <mergeCell ref="C147:C149"/>
    <mergeCell ref="D147:D149"/>
    <mergeCell ref="E147:E149"/>
    <mergeCell ref="A166:E166"/>
    <mergeCell ref="C118:C120"/>
    <mergeCell ref="D118:D120"/>
    <mergeCell ref="E118:E120"/>
    <mergeCell ref="A131:E131"/>
    <mergeCell ref="A137:E137"/>
    <mergeCell ref="A88:E88"/>
    <mergeCell ref="C89:C91"/>
    <mergeCell ref="D89:D91"/>
    <mergeCell ref="E89:E91"/>
    <mergeCell ref="A109:E109"/>
    <mergeCell ref="A108:E108"/>
    <mergeCell ref="A80:E80"/>
    <mergeCell ref="A79:E79"/>
    <mergeCell ref="A30:E30"/>
    <mergeCell ref="C31:C33"/>
    <mergeCell ref="D31:D33"/>
    <mergeCell ref="E31:E33"/>
    <mergeCell ref="A51:E51"/>
    <mergeCell ref="A50:E50"/>
    <mergeCell ref="A117:E117"/>
    <mergeCell ref="A1:E1"/>
    <mergeCell ref="C2:C4"/>
    <mergeCell ref="D2:D4"/>
    <mergeCell ref="E2:E4"/>
    <mergeCell ref="A22:E22"/>
    <mergeCell ref="A21:E21"/>
    <mergeCell ref="A59:E59"/>
    <mergeCell ref="C60:C62"/>
    <mergeCell ref="D60:D62"/>
    <mergeCell ref="E60:E6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0F093-0E24-4FA1-BD1E-0631A6471B05}">
  <dimension ref="A1:E608"/>
  <sheetViews>
    <sheetView workbookViewId="0">
      <selection activeCell="H13" sqref="H13"/>
    </sheetView>
  </sheetViews>
  <sheetFormatPr baseColWidth="10" defaultRowHeight="15" x14ac:dyDescent="0.25"/>
  <cols>
    <col min="1" max="1" width="20.85546875" customWidth="1"/>
    <col min="2" max="2" width="51.7109375" customWidth="1"/>
    <col min="5" max="5" width="16.85546875" customWidth="1"/>
  </cols>
  <sheetData>
    <row r="1" spans="1:5" x14ac:dyDescent="0.25">
      <c r="A1" s="102" t="s">
        <v>61</v>
      </c>
      <c r="B1" s="103"/>
      <c r="C1" s="103"/>
      <c r="D1" s="103"/>
      <c r="E1" s="103"/>
    </row>
    <row r="2" spans="1:5" x14ac:dyDescent="0.25">
      <c r="A2" s="1" t="s">
        <v>2</v>
      </c>
      <c r="B2" s="2"/>
      <c r="C2" s="107" t="s">
        <v>3</v>
      </c>
      <c r="D2" s="107" t="s">
        <v>4</v>
      </c>
      <c r="E2" s="107"/>
    </row>
    <row r="3" spans="1:5" x14ac:dyDescent="0.25">
      <c r="A3" s="3" t="s">
        <v>5</v>
      </c>
      <c r="B3" s="4"/>
      <c r="C3" s="108"/>
      <c r="D3" s="108"/>
      <c r="E3" s="108"/>
    </row>
    <row r="4" spans="1:5" x14ac:dyDescent="0.25">
      <c r="A4" s="6" t="s">
        <v>6</v>
      </c>
      <c r="B4" s="7"/>
      <c r="C4" s="109"/>
      <c r="D4" s="109"/>
      <c r="E4" s="109"/>
    </row>
    <row r="5" spans="1:5" x14ac:dyDescent="0.25">
      <c r="A5" s="8" t="s">
        <v>7</v>
      </c>
      <c r="B5" s="9" t="s">
        <v>8</v>
      </c>
      <c r="C5" s="10"/>
      <c r="D5" s="11"/>
      <c r="E5" s="11"/>
    </row>
    <row r="6" spans="1:5" x14ac:dyDescent="0.25">
      <c r="A6" s="12"/>
      <c r="B6" s="13" t="s">
        <v>9</v>
      </c>
      <c r="C6" s="14"/>
      <c r="D6" s="15"/>
      <c r="E6" s="15"/>
    </row>
    <row r="7" spans="1:5" x14ac:dyDescent="0.25">
      <c r="A7" s="8" t="s">
        <v>10</v>
      </c>
      <c r="B7" s="16" t="s">
        <v>11</v>
      </c>
      <c r="C7" s="26" t="s">
        <v>648</v>
      </c>
      <c r="D7" s="27" t="s">
        <v>724</v>
      </c>
      <c r="E7" s="26" t="s">
        <v>14</v>
      </c>
    </row>
    <row r="8" spans="1:5" x14ac:dyDescent="0.25">
      <c r="A8" s="19"/>
      <c r="B8" s="20" t="s">
        <v>15</v>
      </c>
      <c r="C8" s="21">
        <v>-0.3223060037376333</v>
      </c>
      <c r="D8" s="21">
        <v>-0.11317698374624463</v>
      </c>
      <c r="E8" s="22"/>
    </row>
    <row r="9" spans="1:5" x14ac:dyDescent="0.25">
      <c r="A9" s="8" t="s">
        <v>16</v>
      </c>
      <c r="B9" s="16" t="s">
        <v>11</v>
      </c>
      <c r="C9" s="26" t="s">
        <v>17</v>
      </c>
      <c r="D9" s="26" t="s">
        <v>227</v>
      </c>
      <c r="E9" s="26" t="s">
        <v>14</v>
      </c>
    </row>
    <row r="10" spans="1:5" x14ac:dyDescent="0.25">
      <c r="A10" s="19"/>
      <c r="B10" s="20" t="s">
        <v>15</v>
      </c>
      <c r="C10" s="21">
        <v>-0.17081007141479332</v>
      </c>
      <c r="D10" s="21">
        <v>-4.6291311522888012E-2</v>
      </c>
      <c r="E10" s="22"/>
    </row>
    <row r="11" spans="1:5" x14ac:dyDescent="0.25">
      <c r="A11" s="8" t="s">
        <v>19</v>
      </c>
      <c r="B11" s="16" t="s">
        <v>11</v>
      </c>
      <c r="C11" s="26" t="s">
        <v>68</v>
      </c>
      <c r="D11" s="26" t="s">
        <v>46</v>
      </c>
      <c r="E11" s="26" t="s">
        <v>14</v>
      </c>
    </row>
    <row r="12" spans="1:5" x14ac:dyDescent="0.25">
      <c r="A12" s="19"/>
      <c r="B12" s="20" t="s">
        <v>15</v>
      </c>
      <c r="C12" s="21">
        <v>-5.1674265123890284E-2</v>
      </c>
      <c r="D12" s="21">
        <v>-1.0548917235859712E-3</v>
      </c>
      <c r="E12" s="22"/>
    </row>
    <row r="13" spans="1:5" x14ac:dyDescent="0.25">
      <c r="A13" s="8" t="s">
        <v>22</v>
      </c>
      <c r="B13" s="16" t="s">
        <v>11</v>
      </c>
      <c r="C13" s="26" t="s">
        <v>23</v>
      </c>
      <c r="D13" s="26" t="s">
        <v>24</v>
      </c>
      <c r="E13" s="26" t="s">
        <v>14</v>
      </c>
    </row>
    <row r="14" spans="1:5" x14ac:dyDescent="0.25">
      <c r="A14" s="19"/>
      <c r="B14" s="20" t="s">
        <v>15</v>
      </c>
      <c r="C14" s="21">
        <v>0.11098701768095109</v>
      </c>
      <c r="D14" s="21">
        <v>3.3841123997990996E-2</v>
      </c>
      <c r="E14" s="22"/>
    </row>
    <row r="15" spans="1:5" ht="35.25" customHeight="1" x14ac:dyDescent="0.25">
      <c r="A15" s="90" t="s">
        <v>25</v>
      </c>
      <c r="B15" s="90"/>
      <c r="C15" s="90"/>
      <c r="D15" s="90"/>
      <c r="E15" s="90"/>
    </row>
    <row r="16" spans="1:5" x14ac:dyDescent="0.25">
      <c r="A16" s="5" t="s">
        <v>26</v>
      </c>
    </row>
    <row r="17" spans="1:5" x14ac:dyDescent="0.25">
      <c r="A17" s="5" t="s">
        <v>49</v>
      </c>
    </row>
    <row r="18" spans="1:5" x14ac:dyDescent="0.25">
      <c r="A18" s="5" t="s">
        <v>392</v>
      </c>
    </row>
    <row r="19" spans="1:5" x14ac:dyDescent="0.25">
      <c r="A19" s="5" t="s">
        <v>29</v>
      </c>
    </row>
    <row r="20" spans="1:5" x14ac:dyDescent="0.25">
      <c r="A20" s="5" t="s">
        <v>30</v>
      </c>
    </row>
    <row r="21" spans="1:5" ht="15" customHeight="1" x14ac:dyDescent="0.25">
      <c r="A21" s="91" t="s">
        <v>31</v>
      </c>
      <c r="B21" s="92"/>
      <c r="C21" s="92"/>
      <c r="D21" s="92"/>
      <c r="E21" s="93"/>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24">
        <v>43922</v>
      </c>
      <c r="C24" s="24">
        <v>45503</v>
      </c>
      <c r="D24" s="25">
        <v>5.0918332851942978E-2</v>
      </c>
      <c r="E24" s="32">
        <v>3</v>
      </c>
    </row>
    <row r="25" spans="1:5" x14ac:dyDescent="0.25">
      <c r="A25" s="31" t="s">
        <v>37</v>
      </c>
      <c r="B25" s="24">
        <v>43922</v>
      </c>
      <c r="C25" s="24">
        <v>45468</v>
      </c>
      <c r="D25" s="25">
        <v>5.1400426676060103E-2</v>
      </c>
      <c r="E25" s="32">
        <v>3</v>
      </c>
    </row>
    <row r="26" spans="1:5" x14ac:dyDescent="0.25">
      <c r="A26" s="39" t="s">
        <v>38</v>
      </c>
      <c r="B26" s="24">
        <v>43922</v>
      </c>
      <c r="C26" s="24">
        <v>45440</v>
      </c>
      <c r="D26" s="25">
        <v>5.174284838950325E-2</v>
      </c>
      <c r="E26" s="32">
        <v>3</v>
      </c>
    </row>
    <row r="27" spans="1:5" x14ac:dyDescent="0.25">
      <c r="A27" s="39" t="s">
        <v>39</v>
      </c>
      <c r="B27" s="24">
        <v>43922</v>
      </c>
      <c r="C27" s="24">
        <v>45412</v>
      </c>
      <c r="D27" s="25">
        <v>5.2187914876270738E-2</v>
      </c>
      <c r="E27" s="32">
        <v>3</v>
      </c>
    </row>
    <row r="28" spans="1:5" x14ac:dyDescent="0.25">
      <c r="A28" s="39" t="s">
        <v>40</v>
      </c>
      <c r="B28" s="24">
        <v>43914</v>
      </c>
      <c r="C28" s="24">
        <v>45377</v>
      </c>
      <c r="D28" s="25">
        <v>5.2953913408029969E-2</v>
      </c>
      <c r="E28" s="32">
        <v>3</v>
      </c>
    </row>
    <row r="30" spans="1:5" x14ac:dyDescent="0.25">
      <c r="A30" s="102" t="s">
        <v>62</v>
      </c>
      <c r="B30" s="103"/>
      <c r="C30" s="103"/>
      <c r="D30" s="103"/>
      <c r="E30" s="103"/>
    </row>
    <row r="31" spans="1:5" x14ac:dyDescent="0.25">
      <c r="A31" s="1" t="s">
        <v>2</v>
      </c>
      <c r="B31" s="2"/>
      <c r="C31" s="107" t="s">
        <v>3</v>
      </c>
      <c r="D31" s="107" t="s">
        <v>4</v>
      </c>
      <c r="E31" s="107"/>
    </row>
    <row r="32" spans="1:5" x14ac:dyDescent="0.25">
      <c r="A32" s="3" t="s">
        <v>5</v>
      </c>
      <c r="B32" s="4"/>
      <c r="C32" s="108"/>
      <c r="D32" s="108"/>
      <c r="E32" s="108"/>
    </row>
    <row r="33" spans="1:5" x14ac:dyDescent="0.25">
      <c r="A33" s="6" t="s">
        <v>6</v>
      </c>
      <c r="B33" s="7"/>
      <c r="C33" s="109"/>
      <c r="D33" s="109"/>
      <c r="E33" s="109"/>
    </row>
    <row r="34" spans="1:5" x14ac:dyDescent="0.25">
      <c r="A34" s="8" t="s">
        <v>7</v>
      </c>
      <c r="B34" s="9" t="s">
        <v>8</v>
      </c>
      <c r="C34" s="10"/>
      <c r="D34" s="11"/>
      <c r="E34" s="11"/>
    </row>
    <row r="35" spans="1:5" x14ac:dyDescent="0.25">
      <c r="A35" s="12"/>
      <c r="B35" s="13" t="s">
        <v>9</v>
      </c>
      <c r="C35" s="14"/>
      <c r="D35" s="15"/>
      <c r="E35" s="15"/>
    </row>
    <row r="36" spans="1:5" x14ac:dyDescent="0.25">
      <c r="A36" s="8" t="s">
        <v>10</v>
      </c>
      <c r="B36" s="16" t="s">
        <v>11</v>
      </c>
      <c r="C36" s="26" t="s">
        <v>672</v>
      </c>
      <c r="D36" s="27" t="s">
        <v>408</v>
      </c>
      <c r="E36" s="26" t="s">
        <v>14</v>
      </c>
    </row>
    <row r="37" spans="1:5" x14ac:dyDescent="0.25">
      <c r="A37" s="19"/>
      <c r="B37" s="20" t="s">
        <v>15</v>
      </c>
      <c r="C37" s="21">
        <v>-0.71542494643109422</v>
      </c>
      <c r="D37" s="21">
        <v>-0.30509721064919548</v>
      </c>
      <c r="E37" s="22"/>
    </row>
    <row r="38" spans="1:5" x14ac:dyDescent="0.25">
      <c r="A38" s="8" t="s">
        <v>16</v>
      </c>
      <c r="B38" s="16" t="s">
        <v>11</v>
      </c>
      <c r="C38" s="26" t="s">
        <v>43</v>
      </c>
      <c r="D38" s="26" t="s">
        <v>44</v>
      </c>
      <c r="E38" s="26" t="s">
        <v>14</v>
      </c>
    </row>
    <row r="39" spans="1:5" x14ac:dyDescent="0.25">
      <c r="A39" s="19"/>
      <c r="B39" s="20" t="s">
        <v>15</v>
      </c>
      <c r="C39" s="21">
        <v>-0.2368179688415134</v>
      </c>
      <c r="D39" s="21">
        <v>-0.10035389916003834</v>
      </c>
      <c r="E39" s="22"/>
    </row>
    <row r="40" spans="1:5" x14ac:dyDescent="0.25">
      <c r="A40" s="8" t="s">
        <v>19</v>
      </c>
      <c r="B40" s="16" t="s">
        <v>11</v>
      </c>
      <c r="C40" s="26" t="s">
        <v>415</v>
      </c>
      <c r="D40" s="26" t="s">
        <v>259</v>
      </c>
      <c r="E40" s="26" t="s">
        <v>14</v>
      </c>
    </row>
    <row r="41" spans="1:5" x14ac:dyDescent="0.25">
      <c r="A41" s="19"/>
      <c r="B41" s="20" t="s">
        <v>15</v>
      </c>
      <c r="C41" s="21">
        <v>-4.9309110445060478E-2</v>
      </c>
      <c r="D41" s="21">
        <v>-5.7773758673210773E-3</v>
      </c>
      <c r="E41" s="22"/>
    </row>
    <row r="42" spans="1:5" x14ac:dyDescent="0.25">
      <c r="A42" s="8" t="s">
        <v>22</v>
      </c>
      <c r="B42" s="16" t="s">
        <v>11</v>
      </c>
      <c r="C42" s="26" t="s">
        <v>47</v>
      </c>
      <c r="D42" s="26" t="s">
        <v>386</v>
      </c>
      <c r="E42" s="26" t="s">
        <v>14</v>
      </c>
    </row>
    <row r="43" spans="1:5" x14ac:dyDescent="0.25">
      <c r="A43" s="19"/>
      <c r="B43" s="20" t="s">
        <v>15</v>
      </c>
      <c r="C43" s="21">
        <v>0.24686012108449584</v>
      </c>
      <c r="D43" s="21">
        <v>7.8413893966054804E-2</v>
      </c>
      <c r="E43" s="22"/>
    </row>
    <row r="44" spans="1:5" ht="36" customHeight="1" x14ac:dyDescent="0.25">
      <c r="A44" s="90" t="s">
        <v>25</v>
      </c>
      <c r="B44" s="90"/>
      <c r="C44" s="90"/>
      <c r="D44" s="90"/>
      <c r="E44" s="90"/>
    </row>
    <row r="45" spans="1:5" x14ac:dyDescent="0.25">
      <c r="A45" s="5" t="s">
        <v>26</v>
      </c>
    </row>
    <row r="46" spans="1:5" x14ac:dyDescent="0.25">
      <c r="A46" s="5" t="s">
        <v>49</v>
      </c>
    </row>
    <row r="47" spans="1:5" x14ac:dyDescent="0.25">
      <c r="A47" s="5" t="s">
        <v>50</v>
      </c>
    </row>
    <row r="48" spans="1:5" x14ac:dyDescent="0.25">
      <c r="A48" s="5" t="s">
        <v>333</v>
      </c>
    </row>
    <row r="49" spans="1:5" x14ac:dyDescent="0.25">
      <c r="A49" s="5" t="s">
        <v>51</v>
      </c>
    </row>
    <row r="50" spans="1:5" ht="15" customHeight="1" x14ac:dyDescent="0.25">
      <c r="A50" s="91" t="s">
        <v>31</v>
      </c>
      <c r="B50" s="92"/>
      <c r="C50" s="92"/>
      <c r="D50" s="92"/>
      <c r="E50" s="93"/>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24">
        <v>43676</v>
      </c>
      <c r="C53" s="24">
        <v>45503</v>
      </c>
      <c r="D53" s="25">
        <v>0.11152563090415017</v>
      </c>
      <c r="E53" s="32">
        <v>3</v>
      </c>
    </row>
    <row r="54" spans="1:5" x14ac:dyDescent="0.25">
      <c r="A54" s="31" t="s">
        <v>37</v>
      </c>
      <c r="B54" s="24">
        <v>43641</v>
      </c>
      <c r="C54" s="24">
        <v>45468</v>
      </c>
      <c r="D54" s="25">
        <v>0.11155767627855492</v>
      </c>
      <c r="E54" s="32">
        <v>3</v>
      </c>
    </row>
    <row r="55" spans="1:5" x14ac:dyDescent="0.25">
      <c r="A55" s="39" t="s">
        <v>38</v>
      </c>
      <c r="B55" s="24">
        <v>43613</v>
      </c>
      <c r="C55" s="24">
        <v>45440</v>
      </c>
      <c r="D55" s="25">
        <v>0.11182404968689337</v>
      </c>
      <c r="E55" s="32">
        <v>3</v>
      </c>
    </row>
    <row r="56" spans="1:5" x14ac:dyDescent="0.25">
      <c r="A56" s="39" t="s">
        <v>39</v>
      </c>
      <c r="B56" s="24">
        <v>43585</v>
      </c>
      <c r="C56" s="24">
        <v>45412</v>
      </c>
      <c r="D56" s="25">
        <v>0.11211569842171677</v>
      </c>
      <c r="E56" s="32">
        <v>3</v>
      </c>
    </row>
    <row r="57" spans="1:5" x14ac:dyDescent="0.25">
      <c r="A57" s="39" t="s">
        <v>40</v>
      </c>
      <c r="B57" s="24">
        <v>43550</v>
      </c>
      <c r="C57" s="24">
        <v>45377</v>
      </c>
      <c r="D57" s="25">
        <v>0.11265913245760578</v>
      </c>
      <c r="E57" s="32">
        <v>3</v>
      </c>
    </row>
    <row r="59" spans="1:5" x14ac:dyDescent="0.25">
      <c r="A59" s="102" t="s">
        <v>63</v>
      </c>
      <c r="B59" s="103"/>
      <c r="C59" s="103"/>
      <c r="D59" s="103"/>
      <c r="E59" s="103"/>
    </row>
    <row r="60" spans="1:5" x14ac:dyDescent="0.25">
      <c r="A60" s="1" t="s">
        <v>2</v>
      </c>
      <c r="B60" s="2"/>
      <c r="C60" s="107" t="s">
        <v>3</v>
      </c>
      <c r="D60" s="107" t="s">
        <v>4</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8</v>
      </c>
      <c r="C63" s="10"/>
      <c r="D63" s="11"/>
      <c r="E63" s="11"/>
    </row>
    <row r="64" spans="1:5" x14ac:dyDescent="0.25">
      <c r="A64" s="12"/>
      <c r="B64" s="13" t="s">
        <v>9</v>
      </c>
      <c r="C64" s="14"/>
      <c r="D64" s="15"/>
      <c r="E64" s="15"/>
    </row>
    <row r="65" spans="1:5" x14ac:dyDescent="0.25">
      <c r="A65" s="8" t="s">
        <v>10</v>
      </c>
      <c r="B65" s="16" t="s">
        <v>11</v>
      </c>
      <c r="C65" s="26" t="s">
        <v>572</v>
      </c>
      <c r="D65" s="27" t="s">
        <v>566</v>
      </c>
      <c r="E65" s="26" t="s">
        <v>14</v>
      </c>
    </row>
    <row r="66" spans="1:5" x14ac:dyDescent="0.25">
      <c r="A66" s="19"/>
      <c r="B66" s="20" t="s">
        <v>15</v>
      </c>
      <c r="C66" s="21">
        <v>-0.73169853324470591</v>
      </c>
      <c r="D66" s="21">
        <v>-0.31478134249212408</v>
      </c>
      <c r="E66" s="22"/>
    </row>
    <row r="67" spans="1:5" x14ac:dyDescent="0.25">
      <c r="A67" s="8" t="s">
        <v>16</v>
      </c>
      <c r="B67" s="16" t="s">
        <v>11</v>
      </c>
      <c r="C67" s="26" t="s">
        <v>54</v>
      </c>
      <c r="D67" s="26" t="s">
        <v>55</v>
      </c>
      <c r="E67" s="26" t="s">
        <v>14</v>
      </c>
    </row>
    <row r="68" spans="1:5" x14ac:dyDescent="0.25">
      <c r="A68" s="19"/>
      <c r="B68" s="20" t="s">
        <v>15</v>
      </c>
      <c r="C68" s="21">
        <v>-0.26436082210035372</v>
      </c>
      <c r="D68" s="21">
        <v>-8.9988529727498157E-2</v>
      </c>
      <c r="E68" s="22"/>
    </row>
    <row r="69" spans="1:5" x14ac:dyDescent="0.25">
      <c r="A69" s="8" t="s">
        <v>19</v>
      </c>
      <c r="B69" s="16" t="s">
        <v>11</v>
      </c>
      <c r="C69" s="26" t="s">
        <v>387</v>
      </c>
      <c r="D69" s="26" t="s">
        <v>251</v>
      </c>
      <c r="E69" s="26" t="s">
        <v>14</v>
      </c>
    </row>
    <row r="70" spans="1:5" x14ac:dyDescent="0.25">
      <c r="A70" s="19"/>
      <c r="B70" s="20" t="s">
        <v>15</v>
      </c>
      <c r="C70" s="21">
        <v>-6.4614040131087291E-2</v>
      </c>
      <c r="D70" s="21">
        <v>2.6336694748452238E-3</v>
      </c>
      <c r="E70" s="22"/>
    </row>
    <row r="71" spans="1:5" x14ac:dyDescent="0.25">
      <c r="A71" s="8" t="s">
        <v>22</v>
      </c>
      <c r="B71" s="16" t="s">
        <v>11</v>
      </c>
      <c r="C71" s="26" t="s">
        <v>57</v>
      </c>
      <c r="D71" s="26" t="s">
        <v>335</v>
      </c>
      <c r="E71" s="26" t="s">
        <v>14</v>
      </c>
    </row>
    <row r="72" spans="1:5" x14ac:dyDescent="0.25">
      <c r="A72" s="19"/>
      <c r="B72" s="20" t="s">
        <v>15</v>
      </c>
      <c r="C72" s="21">
        <v>0.20672817384674036</v>
      </c>
      <c r="D72" s="21">
        <v>6.858003677855895E-2</v>
      </c>
      <c r="E72" s="22"/>
    </row>
    <row r="73" spans="1:5" ht="33.75" customHeight="1" x14ac:dyDescent="0.25">
      <c r="A73" s="90" t="s">
        <v>25</v>
      </c>
      <c r="B73" s="90"/>
      <c r="C73" s="90"/>
      <c r="D73" s="90"/>
      <c r="E73" s="90"/>
    </row>
    <row r="74" spans="1:5" x14ac:dyDescent="0.25">
      <c r="A74" s="5" t="s">
        <v>26</v>
      </c>
    </row>
    <row r="75" spans="1:5" x14ac:dyDescent="0.25">
      <c r="A75" s="5" t="s">
        <v>49</v>
      </c>
    </row>
    <row r="76" spans="1:5" x14ac:dyDescent="0.25">
      <c r="A76" s="5" t="s">
        <v>725</v>
      </c>
    </row>
    <row r="77" spans="1:5" x14ac:dyDescent="0.25">
      <c r="A77" s="5" t="s">
        <v>333</v>
      </c>
    </row>
    <row r="78" spans="1:5" x14ac:dyDescent="0.25">
      <c r="A78" s="5" t="s">
        <v>51</v>
      </c>
    </row>
    <row r="79" spans="1:5" ht="15" customHeight="1" x14ac:dyDescent="0.25">
      <c r="A79" s="91" t="s">
        <v>31</v>
      </c>
      <c r="B79" s="92"/>
      <c r="C79" s="92"/>
      <c r="D79" s="92"/>
      <c r="E79" s="93"/>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24">
        <v>43676</v>
      </c>
      <c r="C82" s="24">
        <v>45503</v>
      </c>
      <c r="D82" s="25">
        <v>0.11184439025807182</v>
      </c>
      <c r="E82" s="32">
        <v>3</v>
      </c>
    </row>
    <row r="83" spans="1:5" x14ac:dyDescent="0.25">
      <c r="A83" s="31" t="s">
        <v>37</v>
      </c>
      <c r="B83" s="24">
        <v>43641</v>
      </c>
      <c r="C83" s="24">
        <v>45468</v>
      </c>
      <c r="D83" s="25">
        <v>0.11176170591159362</v>
      </c>
      <c r="E83" s="32">
        <v>3</v>
      </c>
    </row>
    <row r="84" spans="1:5" x14ac:dyDescent="0.25">
      <c r="A84" s="39" t="s">
        <v>38</v>
      </c>
      <c r="B84" s="24">
        <v>43613</v>
      </c>
      <c r="C84" s="24">
        <v>45440</v>
      </c>
      <c r="D84" s="25">
        <v>0.11173335917555506</v>
      </c>
      <c r="E84" s="32">
        <v>3</v>
      </c>
    </row>
    <row r="85" spans="1:5" x14ac:dyDescent="0.25">
      <c r="A85" s="39" t="s">
        <v>39</v>
      </c>
      <c r="B85" s="24">
        <v>43585</v>
      </c>
      <c r="C85" s="24">
        <v>45412</v>
      </c>
      <c r="D85" s="25">
        <v>0.11185438992897578</v>
      </c>
      <c r="E85" s="32">
        <v>3</v>
      </c>
    </row>
    <row r="86" spans="1:5" x14ac:dyDescent="0.25">
      <c r="A86" s="39" t="s">
        <v>40</v>
      </c>
      <c r="B86" s="24">
        <v>43550</v>
      </c>
      <c r="C86" s="24">
        <v>45377</v>
      </c>
      <c r="D86" s="25">
        <v>0.11209101863859849</v>
      </c>
      <c r="E86" s="32">
        <v>3</v>
      </c>
    </row>
    <row r="88" spans="1:5" x14ac:dyDescent="0.25">
      <c r="A88" s="102" t="s">
        <v>73</v>
      </c>
      <c r="B88" s="103"/>
      <c r="C88" s="103"/>
      <c r="D88" s="103"/>
      <c r="E88" s="103"/>
    </row>
    <row r="89" spans="1:5" x14ac:dyDescent="0.25">
      <c r="A89" s="1" t="s">
        <v>2</v>
      </c>
      <c r="B89" s="2"/>
      <c r="C89" s="107" t="s">
        <v>3</v>
      </c>
      <c r="D89" s="107" t="s">
        <v>4</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8</v>
      </c>
      <c r="C92" s="10"/>
      <c r="D92" s="11"/>
      <c r="E92" s="11"/>
    </row>
    <row r="93" spans="1:5" x14ac:dyDescent="0.25">
      <c r="A93" s="12"/>
      <c r="B93" s="13" t="s">
        <v>9</v>
      </c>
      <c r="C93" s="14"/>
      <c r="D93" s="15"/>
      <c r="E93" s="15"/>
    </row>
    <row r="94" spans="1:5" x14ac:dyDescent="0.25">
      <c r="A94" s="8" t="s">
        <v>10</v>
      </c>
      <c r="B94" s="16" t="s">
        <v>11</v>
      </c>
      <c r="C94" s="26" t="s">
        <v>649</v>
      </c>
      <c r="D94" s="27" t="s">
        <v>65</v>
      </c>
      <c r="E94" s="26" t="s">
        <v>14</v>
      </c>
    </row>
    <row r="95" spans="1:5" x14ac:dyDescent="0.25">
      <c r="A95" s="19"/>
      <c r="B95" s="20" t="s">
        <v>15</v>
      </c>
      <c r="C95" s="21">
        <v>-0.71400277875136686</v>
      </c>
      <c r="D95" s="21">
        <v>-0.29981286941257335</v>
      </c>
      <c r="E95" s="22"/>
    </row>
    <row r="96" spans="1:5" x14ac:dyDescent="0.25">
      <c r="A96" s="8" t="s">
        <v>16</v>
      </c>
      <c r="B96" s="16" t="s">
        <v>11</v>
      </c>
      <c r="C96" s="26" t="s">
        <v>66</v>
      </c>
      <c r="D96" s="26" t="s">
        <v>67</v>
      </c>
      <c r="E96" s="26" t="s">
        <v>14</v>
      </c>
    </row>
    <row r="97" spans="1:5" x14ac:dyDescent="0.25">
      <c r="A97" s="19"/>
      <c r="B97" s="20" t="s">
        <v>15</v>
      </c>
      <c r="C97" s="21">
        <v>-0.24374975995272918</v>
      </c>
      <c r="D97" s="21">
        <v>-9.3622915536350937E-2</v>
      </c>
      <c r="E97" s="22"/>
    </row>
    <row r="98" spans="1:5" x14ac:dyDescent="0.25">
      <c r="A98" s="8" t="s">
        <v>19</v>
      </c>
      <c r="B98" s="16" t="s">
        <v>11</v>
      </c>
      <c r="C98" s="26" t="s">
        <v>235</v>
      </c>
      <c r="D98" s="26" t="s">
        <v>323</v>
      </c>
      <c r="E98" s="26" t="s">
        <v>14</v>
      </c>
    </row>
    <row r="99" spans="1:5" x14ac:dyDescent="0.25">
      <c r="A99" s="19"/>
      <c r="B99" s="20" t="s">
        <v>15</v>
      </c>
      <c r="C99" s="21">
        <v>-5.9119858462576613E-2</v>
      </c>
      <c r="D99" s="21">
        <v>-8.1410501980436756E-3</v>
      </c>
      <c r="E99" s="22"/>
    </row>
    <row r="100" spans="1:5" x14ac:dyDescent="0.25">
      <c r="A100" s="8" t="s">
        <v>22</v>
      </c>
      <c r="B100" s="16" t="s">
        <v>11</v>
      </c>
      <c r="C100" s="26" t="s">
        <v>70</v>
      </c>
      <c r="D100" s="26" t="s">
        <v>337</v>
      </c>
      <c r="E100" s="26" t="s">
        <v>14</v>
      </c>
    </row>
    <row r="101" spans="1:5" x14ac:dyDescent="0.25">
      <c r="A101" s="19"/>
      <c r="B101" s="20" t="s">
        <v>15</v>
      </c>
      <c r="C101" s="21">
        <v>0.26924092019120827</v>
      </c>
      <c r="D101" s="21">
        <v>7.8081742296484125E-2</v>
      </c>
      <c r="E101" s="22"/>
    </row>
    <row r="102" spans="1:5" ht="36" customHeight="1" x14ac:dyDescent="0.25">
      <c r="A102" s="90" t="s">
        <v>25</v>
      </c>
      <c r="B102" s="90"/>
      <c r="C102" s="90"/>
      <c r="D102" s="90"/>
      <c r="E102" s="90"/>
    </row>
    <row r="103" spans="1:5" x14ac:dyDescent="0.25">
      <c r="A103" s="5" t="s">
        <v>26</v>
      </c>
    </row>
    <row r="104" spans="1:5" x14ac:dyDescent="0.25">
      <c r="A104" s="5" t="s">
        <v>49</v>
      </c>
    </row>
    <row r="105" spans="1:5" x14ac:dyDescent="0.25">
      <c r="A105" s="5" t="s">
        <v>726</v>
      </c>
    </row>
    <row r="106" spans="1:5" x14ac:dyDescent="0.25">
      <c r="A106" s="5" t="s">
        <v>333</v>
      </c>
    </row>
    <row r="107" spans="1:5" x14ac:dyDescent="0.25">
      <c r="A107" s="5" t="s">
        <v>30</v>
      </c>
    </row>
    <row r="108" spans="1:5" ht="15" customHeight="1" x14ac:dyDescent="0.25">
      <c r="A108" s="91" t="s">
        <v>31</v>
      </c>
      <c r="B108" s="92"/>
      <c r="C108" s="92"/>
      <c r="D108" s="92"/>
      <c r="E108" s="93"/>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24">
        <v>43676</v>
      </c>
      <c r="C111" s="24">
        <v>45503</v>
      </c>
      <c r="D111" s="25">
        <v>0.10571775438646085</v>
      </c>
      <c r="E111" s="32">
        <v>3</v>
      </c>
    </row>
    <row r="112" spans="1:5" x14ac:dyDescent="0.25">
      <c r="A112" s="31" t="s">
        <v>37</v>
      </c>
      <c r="B112" s="24">
        <v>43641</v>
      </c>
      <c r="C112" s="24">
        <v>45468</v>
      </c>
      <c r="D112" s="25">
        <v>0.10573006560527948</v>
      </c>
      <c r="E112" s="32">
        <v>3</v>
      </c>
    </row>
    <row r="113" spans="1:5" x14ac:dyDescent="0.25">
      <c r="A113" s="39" t="s">
        <v>38</v>
      </c>
      <c r="B113" s="24">
        <v>43613</v>
      </c>
      <c r="C113" s="24">
        <v>45440</v>
      </c>
      <c r="D113" s="25">
        <v>0.10582902157606308</v>
      </c>
      <c r="E113" s="32">
        <v>3</v>
      </c>
    </row>
    <row r="114" spans="1:5" x14ac:dyDescent="0.25">
      <c r="A114" s="39" t="s">
        <v>39</v>
      </c>
      <c r="B114" s="24">
        <v>43585</v>
      </c>
      <c r="C114" s="24">
        <v>45412</v>
      </c>
      <c r="D114" s="25">
        <v>0.10594398538097065</v>
      </c>
      <c r="E114" s="32">
        <v>3</v>
      </c>
    </row>
    <row r="115" spans="1:5" x14ac:dyDescent="0.25">
      <c r="A115" s="39" t="s">
        <v>40</v>
      </c>
      <c r="B115" s="24">
        <v>43550</v>
      </c>
      <c r="C115" s="24">
        <v>45377</v>
      </c>
      <c r="D115" s="25">
        <v>0.10620696303729485</v>
      </c>
      <c r="E115" s="32">
        <v>3</v>
      </c>
    </row>
    <row r="117" spans="1:5" x14ac:dyDescent="0.25">
      <c r="A117" s="102" t="s">
        <v>93</v>
      </c>
      <c r="B117" s="103"/>
      <c r="C117" s="103"/>
      <c r="D117" s="103"/>
      <c r="E117" s="103"/>
    </row>
    <row r="118" spans="1:5" x14ac:dyDescent="0.25">
      <c r="A118" s="1" t="s">
        <v>74</v>
      </c>
      <c r="B118" s="2"/>
      <c r="C118" s="107" t="s">
        <v>3</v>
      </c>
      <c r="D118" s="107" t="s">
        <v>75</v>
      </c>
      <c r="E118" s="107"/>
    </row>
    <row r="119" spans="1:5" x14ac:dyDescent="0.25">
      <c r="A119" s="3" t="s">
        <v>5</v>
      </c>
      <c r="B119" s="4"/>
      <c r="C119" s="108"/>
      <c r="D119" s="108"/>
      <c r="E119" s="108"/>
    </row>
    <row r="120" spans="1:5" x14ac:dyDescent="0.25">
      <c r="A120" s="6" t="s">
        <v>6</v>
      </c>
      <c r="B120" s="7"/>
      <c r="C120" s="109"/>
      <c r="D120" s="109"/>
      <c r="E120" s="109"/>
    </row>
    <row r="121" spans="1:5" x14ac:dyDescent="0.25">
      <c r="A121" s="8" t="s">
        <v>7</v>
      </c>
      <c r="B121" s="9" t="s">
        <v>76</v>
      </c>
      <c r="C121" s="10"/>
      <c r="D121" s="11"/>
      <c r="E121" s="11"/>
    </row>
    <row r="122" spans="1:5" x14ac:dyDescent="0.25">
      <c r="A122" s="12"/>
      <c r="B122" s="13" t="s">
        <v>9</v>
      </c>
      <c r="C122" s="14"/>
      <c r="D122" s="15"/>
      <c r="E122" s="15"/>
    </row>
    <row r="123" spans="1:5" x14ac:dyDescent="0.25">
      <c r="A123" s="8" t="s">
        <v>10</v>
      </c>
      <c r="B123" s="16" t="s">
        <v>11</v>
      </c>
      <c r="C123" s="26" t="s">
        <v>191</v>
      </c>
      <c r="D123" s="27" t="s">
        <v>688</v>
      </c>
      <c r="E123" s="26" t="s">
        <v>14</v>
      </c>
    </row>
    <row r="124" spans="1:5" x14ac:dyDescent="0.25">
      <c r="A124" s="19"/>
      <c r="B124" s="20" t="s">
        <v>15</v>
      </c>
      <c r="C124" s="21">
        <v>-0.70140926007066229</v>
      </c>
      <c r="D124" s="21">
        <v>-0.26237974284446264</v>
      </c>
      <c r="E124" s="22"/>
    </row>
    <row r="125" spans="1:5" x14ac:dyDescent="0.25">
      <c r="A125" s="8" t="s">
        <v>16</v>
      </c>
      <c r="B125" s="16" t="s">
        <v>11</v>
      </c>
      <c r="C125" s="26" t="s">
        <v>79</v>
      </c>
      <c r="D125" s="26" t="s">
        <v>80</v>
      </c>
      <c r="E125" s="26" t="s">
        <v>14</v>
      </c>
    </row>
    <row r="126" spans="1:5" x14ac:dyDescent="0.25">
      <c r="A126" s="19"/>
      <c r="B126" s="20" t="s">
        <v>15</v>
      </c>
      <c r="C126" s="21">
        <v>-0.30515803861267721</v>
      </c>
      <c r="D126" s="21">
        <v>-5.4651640399221102E-2</v>
      </c>
      <c r="E126" s="22"/>
    </row>
    <row r="127" spans="1:5" x14ac:dyDescent="0.25">
      <c r="A127" s="8" t="s">
        <v>19</v>
      </c>
      <c r="B127" s="16" t="s">
        <v>11</v>
      </c>
      <c r="C127" s="26" t="s">
        <v>611</v>
      </c>
      <c r="D127" s="26" t="s">
        <v>534</v>
      </c>
      <c r="E127" s="26" t="s">
        <v>14</v>
      </c>
    </row>
    <row r="128" spans="1:5" x14ac:dyDescent="0.25">
      <c r="A128" s="19"/>
      <c r="B128" s="20" t="s">
        <v>15</v>
      </c>
      <c r="C128" s="21">
        <v>-6.8563839878581501E-3</v>
      </c>
      <c r="D128" s="21">
        <v>2.996720431240707E-2</v>
      </c>
      <c r="E128" s="22"/>
    </row>
    <row r="129" spans="1:5" x14ac:dyDescent="0.25">
      <c r="A129" s="8" t="s">
        <v>22</v>
      </c>
      <c r="B129" s="16" t="s">
        <v>11</v>
      </c>
      <c r="C129" s="26" t="s">
        <v>83</v>
      </c>
      <c r="D129" s="26" t="s">
        <v>598</v>
      </c>
      <c r="E129" s="26" t="s">
        <v>14</v>
      </c>
    </row>
    <row r="130" spans="1:5" x14ac:dyDescent="0.25">
      <c r="A130" s="19"/>
      <c r="B130" s="20" t="s">
        <v>15</v>
      </c>
      <c r="C130" s="21">
        <v>0.46830915457728883</v>
      </c>
      <c r="D130" s="21">
        <v>9.1185066388660641E-2</v>
      </c>
      <c r="E130" s="22"/>
    </row>
    <row r="131" spans="1:5" ht="37.5" customHeight="1" x14ac:dyDescent="0.25">
      <c r="A131" s="90" t="s">
        <v>25</v>
      </c>
      <c r="B131" s="90"/>
      <c r="C131" s="90"/>
      <c r="D131" s="90"/>
      <c r="E131" s="90"/>
    </row>
    <row r="132" spans="1:5" x14ac:dyDescent="0.25">
      <c r="A132" s="5" t="s">
        <v>26</v>
      </c>
    </row>
    <row r="133" spans="1:5" x14ac:dyDescent="0.25">
      <c r="A133" s="5" t="s">
        <v>85</v>
      </c>
    </row>
    <row r="134" spans="1:5" x14ac:dyDescent="0.25">
      <c r="A134" s="5" t="s">
        <v>719</v>
      </c>
    </row>
    <row r="135" spans="1:5" x14ac:dyDescent="0.25">
      <c r="A135" s="5" t="s">
        <v>599</v>
      </c>
    </row>
    <row r="136" spans="1:5" x14ac:dyDescent="0.25">
      <c r="A136" s="5" t="s">
        <v>51</v>
      </c>
    </row>
    <row r="137" spans="1:5" ht="15" customHeight="1" x14ac:dyDescent="0.25">
      <c r="A137" s="91" t="s">
        <v>31</v>
      </c>
      <c r="B137" s="92"/>
      <c r="C137" s="92"/>
      <c r="D137" s="92"/>
      <c r="E137" s="93"/>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24">
        <v>43662</v>
      </c>
      <c r="C140" s="24">
        <v>45496</v>
      </c>
      <c r="D140" s="25">
        <v>0.16923591815882921</v>
      </c>
      <c r="E140" s="32">
        <v>4</v>
      </c>
    </row>
    <row r="141" spans="1:5" x14ac:dyDescent="0.25">
      <c r="A141" s="31" t="s">
        <v>37</v>
      </c>
      <c r="B141" s="24">
        <v>43634</v>
      </c>
      <c r="C141" s="24">
        <v>45468</v>
      </c>
      <c r="D141" s="25">
        <v>0.16937129608699591</v>
      </c>
      <c r="E141" s="32">
        <v>4</v>
      </c>
    </row>
    <row r="142" spans="1:5" x14ac:dyDescent="0.25">
      <c r="A142" s="39" t="s">
        <v>38</v>
      </c>
      <c r="B142" s="24">
        <v>43606</v>
      </c>
      <c r="C142" s="24">
        <v>45440</v>
      </c>
      <c r="D142" s="25">
        <v>0.17072902103067794</v>
      </c>
      <c r="E142" s="32">
        <v>4</v>
      </c>
    </row>
    <row r="143" spans="1:5" x14ac:dyDescent="0.25">
      <c r="A143" s="39" t="s">
        <v>39</v>
      </c>
      <c r="B143" s="24">
        <v>43578</v>
      </c>
      <c r="C143" s="24">
        <v>45412</v>
      </c>
      <c r="D143" s="25">
        <v>0.17113392667712149</v>
      </c>
      <c r="E143" s="32">
        <v>4</v>
      </c>
    </row>
    <row r="144" spans="1:5" x14ac:dyDescent="0.25">
      <c r="A144" s="39" t="s">
        <v>40</v>
      </c>
      <c r="B144" s="24">
        <v>43536</v>
      </c>
      <c r="C144" s="24">
        <v>45370</v>
      </c>
      <c r="D144" s="25">
        <v>0.17211998861396163</v>
      </c>
      <c r="E144" s="32">
        <v>4</v>
      </c>
    </row>
    <row r="146" spans="1:5" x14ac:dyDescent="0.25">
      <c r="A146" s="102" t="s">
        <v>94</v>
      </c>
      <c r="B146" s="103"/>
      <c r="C146" s="103"/>
      <c r="D146" s="103"/>
      <c r="E146" s="103"/>
    </row>
    <row r="147" spans="1:5" x14ac:dyDescent="0.25">
      <c r="A147" s="1" t="s">
        <v>2</v>
      </c>
      <c r="B147" s="2"/>
      <c r="C147" s="107" t="s">
        <v>3</v>
      </c>
      <c r="D147" s="107" t="s">
        <v>4</v>
      </c>
      <c r="E147" s="107"/>
    </row>
    <row r="148" spans="1:5" x14ac:dyDescent="0.25">
      <c r="A148" s="3" t="s">
        <v>5</v>
      </c>
      <c r="B148" s="4"/>
      <c r="C148" s="108"/>
      <c r="D148" s="108"/>
      <c r="E148" s="108"/>
    </row>
    <row r="149" spans="1:5" x14ac:dyDescent="0.25">
      <c r="A149" s="6" t="s">
        <v>6</v>
      </c>
      <c r="B149" s="7"/>
      <c r="C149" s="109"/>
      <c r="D149" s="109"/>
      <c r="E149" s="109"/>
    </row>
    <row r="150" spans="1:5" x14ac:dyDescent="0.25">
      <c r="A150" s="8" t="s">
        <v>7</v>
      </c>
      <c r="B150" s="9" t="s">
        <v>8</v>
      </c>
      <c r="C150" s="10"/>
      <c r="D150" s="11"/>
      <c r="E150" s="11"/>
    </row>
    <row r="151" spans="1:5" x14ac:dyDescent="0.25">
      <c r="A151" s="12"/>
      <c r="B151" s="13" t="s">
        <v>9</v>
      </c>
      <c r="C151" s="14"/>
      <c r="D151" s="15"/>
      <c r="E151" s="15"/>
    </row>
    <row r="152" spans="1:5" x14ac:dyDescent="0.25">
      <c r="A152" s="8" t="s">
        <v>10</v>
      </c>
      <c r="B152" s="16" t="s">
        <v>11</v>
      </c>
      <c r="C152" s="26" t="s">
        <v>673</v>
      </c>
      <c r="D152" s="27" t="s">
        <v>690</v>
      </c>
      <c r="E152" s="26" t="s">
        <v>14</v>
      </c>
    </row>
    <row r="153" spans="1:5" x14ac:dyDescent="0.25">
      <c r="A153" s="19"/>
      <c r="B153" s="20" t="s">
        <v>15</v>
      </c>
      <c r="C153" s="21">
        <v>-0.73507526399654632</v>
      </c>
      <c r="D153" s="21">
        <v>-0.32365440888634311</v>
      </c>
      <c r="E153" s="22"/>
    </row>
    <row r="154" spans="1:5" x14ac:dyDescent="0.25">
      <c r="A154" s="8" t="s">
        <v>16</v>
      </c>
      <c r="B154" s="16" t="s">
        <v>11</v>
      </c>
      <c r="C154" s="26" t="s">
        <v>89</v>
      </c>
      <c r="D154" s="26" t="s">
        <v>79</v>
      </c>
      <c r="E154" s="26" t="s">
        <v>14</v>
      </c>
    </row>
    <row r="155" spans="1:5" x14ac:dyDescent="0.25">
      <c r="A155" s="19"/>
      <c r="B155" s="20" t="s">
        <v>15</v>
      </c>
      <c r="C155" s="21">
        <v>-0.27369232450942749</v>
      </c>
      <c r="D155" s="21">
        <v>-0.1140908038913655</v>
      </c>
      <c r="E155" s="22"/>
    </row>
    <row r="156" spans="1:5" x14ac:dyDescent="0.25">
      <c r="A156" s="8" t="s">
        <v>19</v>
      </c>
      <c r="B156" s="16" t="s">
        <v>11</v>
      </c>
      <c r="C156" s="26" t="s">
        <v>282</v>
      </c>
      <c r="D156" s="26" t="s">
        <v>185</v>
      </c>
      <c r="E156" s="26" t="s">
        <v>14</v>
      </c>
    </row>
    <row r="157" spans="1:5" x14ac:dyDescent="0.25">
      <c r="A157" s="19"/>
      <c r="B157" s="20" t="s">
        <v>15</v>
      </c>
      <c r="C157" s="21">
        <v>-5.9780497198879678E-2</v>
      </c>
      <c r="D157" s="21">
        <v>-2.9783666227989336E-3</v>
      </c>
      <c r="E157" s="22"/>
    </row>
    <row r="158" spans="1:5" x14ac:dyDescent="0.25">
      <c r="A158" s="8" t="s">
        <v>22</v>
      </c>
      <c r="B158" s="16" t="s">
        <v>11</v>
      </c>
      <c r="C158" s="26" t="s">
        <v>90</v>
      </c>
      <c r="D158" s="26" t="s">
        <v>340</v>
      </c>
      <c r="E158" s="26" t="s">
        <v>14</v>
      </c>
    </row>
    <row r="159" spans="1:5" x14ac:dyDescent="0.25">
      <c r="A159" s="19"/>
      <c r="B159" s="20" t="s">
        <v>15</v>
      </c>
      <c r="C159" s="21">
        <v>0.29521826354717895</v>
      </c>
      <c r="D159" s="21">
        <v>9.5682802272992085E-2</v>
      </c>
      <c r="E159" s="22"/>
    </row>
    <row r="160" spans="1:5" ht="35.25" customHeight="1" x14ac:dyDescent="0.25">
      <c r="A160" s="90" t="s">
        <v>25</v>
      </c>
      <c r="B160" s="90"/>
      <c r="C160" s="90"/>
      <c r="D160" s="90"/>
      <c r="E160" s="90"/>
    </row>
    <row r="161" spans="1:5" x14ac:dyDescent="0.25">
      <c r="A161" s="5" t="s">
        <v>26</v>
      </c>
    </row>
    <row r="162" spans="1:5" x14ac:dyDescent="0.25">
      <c r="A162" s="5" t="s">
        <v>49</v>
      </c>
    </row>
    <row r="163" spans="1:5" x14ac:dyDescent="0.25">
      <c r="A163" s="5" t="s">
        <v>671</v>
      </c>
    </row>
    <row r="164" spans="1:5" x14ac:dyDescent="0.25">
      <c r="A164" s="5" t="s">
        <v>333</v>
      </c>
    </row>
    <row r="165" spans="1:5" x14ac:dyDescent="0.25">
      <c r="A165" s="5" t="s">
        <v>30</v>
      </c>
    </row>
    <row r="166" spans="1:5" ht="15" customHeight="1" x14ac:dyDescent="0.25">
      <c r="A166" s="91" t="s">
        <v>31</v>
      </c>
      <c r="B166" s="92"/>
      <c r="C166" s="92"/>
      <c r="D166" s="92"/>
      <c r="E166" s="93"/>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24">
        <v>43676</v>
      </c>
      <c r="C169" s="24">
        <v>45503</v>
      </c>
      <c r="D169" s="25">
        <v>0.12216682983673051</v>
      </c>
      <c r="E169" s="32">
        <v>4</v>
      </c>
    </row>
    <row r="170" spans="1:5" x14ac:dyDescent="0.25">
      <c r="A170" s="31" t="s">
        <v>37</v>
      </c>
      <c r="B170" s="24">
        <v>43641</v>
      </c>
      <c r="C170" s="24">
        <v>45468</v>
      </c>
      <c r="D170" s="25">
        <v>0.12218112816042428</v>
      </c>
      <c r="E170" s="32">
        <v>4</v>
      </c>
    </row>
    <row r="171" spans="1:5" x14ac:dyDescent="0.25">
      <c r="A171" s="39" t="s">
        <v>38</v>
      </c>
      <c r="B171" s="24">
        <v>43613</v>
      </c>
      <c r="C171" s="24">
        <v>45440</v>
      </c>
      <c r="D171" s="25">
        <v>0.12231414516327695</v>
      </c>
      <c r="E171" s="32">
        <v>4</v>
      </c>
    </row>
    <row r="172" spans="1:5" x14ac:dyDescent="0.25">
      <c r="A172" s="39" t="s">
        <v>39</v>
      </c>
      <c r="B172" s="24">
        <v>43585</v>
      </c>
      <c r="C172" s="24">
        <v>45412</v>
      </c>
      <c r="D172" s="25">
        <v>0.12257705294974315</v>
      </c>
      <c r="E172" s="32">
        <v>4</v>
      </c>
    </row>
    <row r="173" spans="1:5" x14ac:dyDescent="0.25">
      <c r="A173" s="39" t="s">
        <v>40</v>
      </c>
      <c r="B173" s="24">
        <v>43550</v>
      </c>
      <c r="C173" s="24">
        <v>45377</v>
      </c>
      <c r="D173" s="25">
        <v>0.12296729827311649</v>
      </c>
      <c r="E173" s="32">
        <v>4</v>
      </c>
    </row>
    <row r="175" spans="1:5" x14ac:dyDescent="0.25">
      <c r="A175" s="102" t="s">
        <v>341</v>
      </c>
      <c r="B175" s="103"/>
      <c r="C175" s="103"/>
      <c r="D175" s="103"/>
      <c r="E175" s="103"/>
    </row>
    <row r="176" spans="1:5" x14ac:dyDescent="0.25">
      <c r="A176" s="1" t="s">
        <v>2</v>
      </c>
      <c r="B176" s="2"/>
      <c r="C176" s="107" t="s">
        <v>3</v>
      </c>
      <c r="D176" s="107" t="s">
        <v>4</v>
      </c>
      <c r="E176" s="107"/>
    </row>
    <row r="177" spans="1:5" x14ac:dyDescent="0.25">
      <c r="A177" s="3" t="s">
        <v>5</v>
      </c>
      <c r="B177" s="4"/>
      <c r="C177" s="108"/>
      <c r="D177" s="108"/>
      <c r="E177" s="108"/>
    </row>
    <row r="178" spans="1:5" x14ac:dyDescent="0.25">
      <c r="A178" s="6" t="s">
        <v>6</v>
      </c>
      <c r="B178" s="7"/>
      <c r="C178" s="109"/>
      <c r="D178" s="109"/>
      <c r="E178" s="109"/>
    </row>
    <row r="179" spans="1:5" x14ac:dyDescent="0.25">
      <c r="A179" s="8" t="s">
        <v>7</v>
      </c>
      <c r="B179" s="9" t="s">
        <v>8</v>
      </c>
      <c r="C179" s="10"/>
      <c r="D179" s="11"/>
      <c r="E179" s="11"/>
    </row>
    <row r="180" spans="1:5" x14ac:dyDescent="0.25">
      <c r="A180" s="12"/>
      <c r="B180" s="13" t="s">
        <v>9</v>
      </c>
      <c r="C180" s="14"/>
      <c r="D180" s="15"/>
      <c r="E180" s="15"/>
    </row>
    <row r="181" spans="1:5" x14ac:dyDescent="0.25">
      <c r="A181" s="8" t="s">
        <v>10</v>
      </c>
      <c r="B181" s="16" t="s">
        <v>11</v>
      </c>
      <c r="C181" s="26" t="s">
        <v>675</v>
      </c>
      <c r="D181" s="27" t="s">
        <v>676</v>
      </c>
      <c r="E181" s="26" t="s">
        <v>14</v>
      </c>
    </row>
    <row r="182" spans="1:5" x14ac:dyDescent="0.25">
      <c r="A182" s="19"/>
      <c r="B182" s="20" t="s">
        <v>15</v>
      </c>
      <c r="C182" s="21">
        <v>-0.29510640027634838</v>
      </c>
      <c r="D182" s="21">
        <v>-0.11259417647083392</v>
      </c>
      <c r="E182" s="22"/>
    </row>
    <row r="183" spans="1:5" x14ac:dyDescent="0.25">
      <c r="A183" s="8" t="s">
        <v>16</v>
      </c>
      <c r="B183" s="16" t="s">
        <v>11</v>
      </c>
      <c r="C183" s="26" t="s">
        <v>292</v>
      </c>
      <c r="D183" s="26" t="s">
        <v>654</v>
      </c>
      <c r="E183" s="26" t="s">
        <v>14</v>
      </c>
    </row>
    <row r="184" spans="1:5" x14ac:dyDescent="0.25">
      <c r="A184" s="19"/>
      <c r="B184" s="20" t="s">
        <v>15</v>
      </c>
      <c r="C184" s="21">
        <v>-0.16148590951500919</v>
      </c>
      <c r="D184" s="21">
        <v>-3.1768663048766022E-2</v>
      </c>
      <c r="E184" s="22"/>
    </row>
    <row r="185" spans="1:5" x14ac:dyDescent="0.25">
      <c r="A185" s="8" t="s">
        <v>19</v>
      </c>
      <c r="B185" s="16" t="s">
        <v>11</v>
      </c>
      <c r="C185" s="26" t="s">
        <v>437</v>
      </c>
      <c r="D185" s="26" t="s">
        <v>473</v>
      </c>
      <c r="E185" s="26" t="s">
        <v>14</v>
      </c>
    </row>
    <row r="186" spans="1:5" x14ac:dyDescent="0.25">
      <c r="A186" s="19"/>
      <c r="B186" s="20" t="s">
        <v>15</v>
      </c>
      <c r="C186" s="21">
        <v>-2.4988981992675741E-2</v>
      </c>
      <c r="D186" s="21">
        <v>2.4761200087093371E-3</v>
      </c>
      <c r="E186" s="22"/>
    </row>
    <row r="187" spans="1:5" x14ac:dyDescent="0.25">
      <c r="A187" s="8" t="s">
        <v>22</v>
      </c>
      <c r="B187" s="16" t="s">
        <v>11</v>
      </c>
      <c r="C187" s="26" t="s">
        <v>294</v>
      </c>
      <c r="D187" s="26" t="s">
        <v>295</v>
      </c>
      <c r="E187" s="26" t="s">
        <v>14</v>
      </c>
    </row>
    <row r="188" spans="1:5" x14ac:dyDescent="0.25">
      <c r="A188" s="19"/>
      <c r="B188" s="20" t="s">
        <v>15</v>
      </c>
      <c r="C188" s="21">
        <v>0.1131139022684966</v>
      </c>
      <c r="D188" s="21">
        <v>5.466672843059861E-2</v>
      </c>
      <c r="E188" s="22"/>
    </row>
    <row r="189" spans="1:5" ht="34.5" customHeight="1" x14ac:dyDescent="0.25">
      <c r="A189" s="90" t="s">
        <v>25</v>
      </c>
      <c r="B189" s="90"/>
      <c r="C189" s="90"/>
      <c r="D189" s="90"/>
      <c r="E189" s="90"/>
    </row>
    <row r="190" spans="1:5" x14ac:dyDescent="0.25">
      <c r="A190" s="5" t="s">
        <v>26</v>
      </c>
    </row>
    <row r="191" spans="1:5" x14ac:dyDescent="0.25">
      <c r="A191" s="5" t="s">
        <v>49</v>
      </c>
    </row>
    <row r="192" spans="1:5" x14ac:dyDescent="0.25">
      <c r="A192" s="5" t="s">
        <v>326</v>
      </c>
    </row>
    <row r="193" spans="1:5" x14ac:dyDescent="0.25">
      <c r="A193" s="5" t="s">
        <v>29</v>
      </c>
    </row>
    <row r="194" spans="1:5" x14ac:dyDescent="0.25">
      <c r="A194" s="5" t="s">
        <v>30</v>
      </c>
    </row>
    <row r="195" spans="1:5" ht="15" customHeight="1" x14ac:dyDescent="0.25">
      <c r="A195" s="91" t="s">
        <v>31</v>
      </c>
      <c r="B195" s="92"/>
      <c r="C195" s="92"/>
      <c r="D195" s="92"/>
      <c r="E195" s="93"/>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24">
        <v>44040</v>
      </c>
      <c r="C198" s="24">
        <v>45503</v>
      </c>
      <c r="D198" s="25">
        <v>5.605955540897048E-2</v>
      </c>
      <c r="E198" s="32">
        <v>3</v>
      </c>
    </row>
    <row r="199" spans="1:5" x14ac:dyDescent="0.25">
      <c r="A199" s="31" t="s">
        <v>37</v>
      </c>
      <c r="B199" s="24">
        <v>44005</v>
      </c>
      <c r="C199" s="24">
        <v>45468</v>
      </c>
      <c r="D199" s="25">
        <v>5.6335852549378514E-2</v>
      </c>
      <c r="E199" s="32">
        <v>3</v>
      </c>
    </row>
    <row r="200" spans="1:5" x14ac:dyDescent="0.25">
      <c r="A200" s="39" t="s">
        <v>38</v>
      </c>
      <c r="B200" s="24">
        <v>43977</v>
      </c>
      <c r="C200" s="24">
        <v>45440</v>
      </c>
      <c r="D200" s="25">
        <v>5.6732721932074598E-2</v>
      </c>
      <c r="E200" s="32">
        <v>3</v>
      </c>
    </row>
    <row r="201" spans="1:5" x14ac:dyDescent="0.25">
      <c r="A201" s="39" t="s">
        <v>39</v>
      </c>
      <c r="B201" s="24">
        <v>43949</v>
      </c>
      <c r="C201" s="24">
        <v>45412</v>
      </c>
      <c r="D201" s="25">
        <v>5.6609950083356689E-2</v>
      </c>
      <c r="E201" s="32">
        <v>3</v>
      </c>
    </row>
    <row r="202" spans="1:5" x14ac:dyDescent="0.25">
      <c r="A202" s="39" t="s">
        <v>40</v>
      </c>
      <c r="B202" s="24">
        <v>43914</v>
      </c>
      <c r="C202" s="24">
        <v>45377</v>
      </c>
      <c r="D202" s="25">
        <v>5.9419990605145495E-2</v>
      </c>
      <c r="E202" s="32">
        <v>3</v>
      </c>
    </row>
    <row r="204" spans="1:5" x14ac:dyDescent="0.25">
      <c r="A204" s="102" t="s">
        <v>655</v>
      </c>
      <c r="B204" s="103"/>
      <c r="C204" s="103"/>
      <c r="D204" s="103"/>
      <c r="E204" s="103"/>
    </row>
    <row r="205" spans="1:5" x14ac:dyDescent="0.25">
      <c r="A205" s="1" t="s">
        <v>2</v>
      </c>
      <c r="B205" s="2"/>
      <c r="C205" s="107" t="s">
        <v>3</v>
      </c>
      <c r="D205" s="107" t="s">
        <v>4</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8</v>
      </c>
      <c r="C208" s="10"/>
      <c r="D208" s="11"/>
      <c r="E208" s="11"/>
    </row>
    <row r="209" spans="1:5" x14ac:dyDescent="0.25">
      <c r="A209" s="12"/>
      <c r="B209" s="13" t="s">
        <v>9</v>
      </c>
      <c r="C209" s="14"/>
      <c r="D209" s="15"/>
      <c r="E209" s="15"/>
    </row>
    <row r="210" spans="1:5" x14ac:dyDescent="0.25">
      <c r="A210" s="8" t="s">
        <v>10</v>
      </c>
      <c r="B210" s="16" t="s">
        <v>11</v>
      </c>
      <c r="C210" s="26" t="s">
        <v>711</v>
      </c>
      <c r="D210" s="27" t="s">
        <v>712</v>
      </c>
      <c r="E210" s="26" t="s">
        <v>14</v>
      </c>
    </row>
    <row r="211" spans="1:5" x14ac:dyDescent="0.25">
      <c r="A211" s="19"/>
      <c r="B211" s="20" t="s">
        <v>15</v>
      </c>
      <c r="C211" s="21">
        <v>-0.36316751953013382</v>
      </c>
      <c r="D211" s="21">
        <v>-0.11950977819238373</v>
      </c>
      <c r="E211" s="22"/>
    </row>
    <row r="212" spans="1:5" x14ac:dyDescent="0.25">
      <c r="A212" s="8" t="s">
        <v>16</v>
      </c>
      <c r="B212" s="16" t="s">
        <v>11</v>
      </c>
      <c r="C212" s="26" t="s">
        <v>658</v>
      </c>
      <c r="D212" s="26" t="s">
        <v>659</v>
      </c>
      <c r="E212" s="26" t="s">
        <v>14</v>
      </c>
    </row>
    <row r="213" spans="1:5" x14ac:dyDescent="0.25">
      <c r="A213" s="19"/>
      <c r="B213" s="20" t="s">
        <v>15</v>
      </c>
      <c r="C213" s="21">
        <v>-0.14837744740206271</v>
      </c>
      <c r="D213" s="21">
        <v>-4.1141189402876366E-2</v>
      </c>
      <c r="E213" s="22"/>
    </row>
    <row r="214" spans="1:5" x14ac:dyDescent="0.25">
      <c r="A214" s="8" t="s">
        <v>19</v>
      </c>
      <c r="B214" s="16" t="s">
        <v>11</v>
      </c>
      <c r="C214" s="26" t="s">
        <v>334</v>
      </c>
      <c r="D214" s="26" t="s">
        <v>133</v>
      </c>
      <c r="E214" s="26" t="s">
        <v>14</v>
      </c>
    </row>
    <row r="215" spans="1:5" x14ac:dyDescent="0.25">
      <c r="A215" s="19"/>
      <c r="B215" s="20" t="s">
        <v>15</v>
      </c>
      <c r="C215" s="21">
        <v>-6.3116516137391554E-2</v>
      </c>
      <c r="D215" s="21">
        <v>-1.8432784166617644E-2</v>
      </c>
      <c r="E215" s="22"/>
    </row>
    <row r="216" spans="1:5" x14ac:dyDescent="0.25">
      <c r="A216" s="8" t="s">
        <v>22</v>
      </c>
      <c r="B216" s="16" t="s">
        <v>11</v>
      </c>
      <c r="C216" s="26" t="s">
        <v>315</v>
      </c>
      <c r="D216" s="26" t="s">
        <v>439</v>
      </c>
      <c r="E216" s="26" t="s">
        <v>14</v>
      </c>
    </row>
    <row r="217" spans="1:5" x14ac:dyDescent="0.25">
      <c r="A217" s="19"/>
      <c r="B217" s="20" t="s">
        <v>15</v>
      </c>
      <c r="C217" s="21">
        <v>1.9243788752506319E-2</v>
      </c>
      <c r="D217" s="21">
        <v>4.8383756355385721E-3</v>
      </c>
      <c r="E217" s="22"/>
    </row>
    <row r="218" spans="1:5" ht="35.25" customHeight="1" x14ac:dyDescent="0.25">
      <c r="A218" s="90" t="s">
        <v>25</v>
      </c>
      <c r="B218" s="90"/>
      <c r="C218" s="90"/>
      <c r="D218" s="90"/>
      <c r="E218" s="90"/>
    </row>
    <row r="219" spans="1:5" x14ac:dyDescent="0.25">
      <c r="A219" s="5" t="s">
        <v>26</v>
      </c>
    </row>
    <row r="220" spans="1:5" x14ac:dyDescent="0.25">
      <c r="A220" s="5" t="s">
        <v>660</v>
      </c>
    </row>
    <row r="221" spans="1:5" x14ac:dyDescent="0.25">
      <c r="A221" s="5" t="s">
        <v>727</v>
      </c>
    </row>
    <row r="222" spans="1:5" x14ac:dyDescent="0.25">
      <c r="A222" s="5" t="s">
        <v>29</v>
      </c>
    </row>
    <row r="223" spans="1:5" x14ac:dyDescent="0.25">
      <c r="A223" s="5" t="s">
        <v>30</v>
      </c>
    </row>
    <row r="224" spans="1:5" ht="15" customHeight="1" x14ac:dyDescent="0.25">
      <c r="A224" s="91" t="s">
        <v>31</v>
      </c>
      <c r="B224" s="92"/>
      <c r="C224" s="92"/>
      <c r="D224" s="92"/>
      <c r="E224" s="93"/>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24">
        <v>43670</v>
      </c>
      <c r="C227" s="24">
        <v>45504</v>
      </c>
      <c r="D227" s="25">
        <v>4.9915151640090548E-2</v>
      </c>
      <c r="E227" s="32">
        <v>2</v>
      </c>
    </row>
    <row r="228" spans="1:5" x14ac:dyDescent="0.25">
      <c r="A228" s="31" t="s">
        <v>37</v>
      </c>
      <c r="B228" s="24">
        <v>43628</v>
      </c>
      <c r="C228" s="24">
        <v>45462</v>
      </c>
      <c r="D228" s="25">
        <v>4.9979134850399065E-2</v>
      </c>
      <c r="E228" s="32">
        <v>2</v>
      </c>
    </row>
    <row r="229" spans="1:5" x14ac:dyDescent="0.25">
      <c r="A229" s="39" t="s">
        <v>38</v>
      </c>
      <c r="B229" s="24">
        <v>43600</v>
      </c>
      <c r="C229" s="24">
        <v>45434</v>
      </c>
      <c r="D229" s="25">
        <v>4.9851700797900723E-2</v>
      </c>
      <c r="E229" s="32">
        <v>2</v>
      </c>
    </row>
    <row r="230" spans="1:5" x14ac:dyDescent="0.25">
      <c r="A230" s="39" t="s">
        <v>39</v>
      </c>
      <c r="B230" s="24">
        <v>43572</v>
      </c>
      <c r="C230" s="24">
        <v>45406</v>
      </c>
      <c r="D230" s="25">
        <v>4.9659648351851028E-2</v>
      </c>
      <c r="E230" s="32">
        <v>2</v>
      </c>
    </row>
    <row r="231" spans="1:5" x14ac:dyDescent="0.25">
      <c r="A231" s="39" t="s">
        <v>40</v>
      </c>
      <c r="B231" s="24">
        <v>43544</v>
      </c>
      <c r="C231" s="24">
        <v>45378</v>
      </c>
      <c r="D231" s="25">
        <v>4.9637061477319888E-2</v>
      </c>
      <c r="E231" s="32">
        <v>2</v>
      </c>
    </row>
    <row r="233" spans="1:5" x14ac:dyDescent="0.25">
      <c r="A233" s="102" t="s">
        <v>104</v>
      </c>
      <c r="B233" s="103"/>
      <c r="C233" s="103"/>
      <c r="D233" s="103"/>
      <c r="E233" s="103"/>
    </row>
    <row r="234" spans="1:5" x14ac:dyDescent="0.25">
      <c r="A234" s="1" t="s">
        <v>2</v>
      </c>
      <c r="B234" s="2"/>
      <c r="C234" s="107" t="s">
        <v>3</v>
      </c>
      <c r="D234" s="107" t="s">
        <v>4</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8</v>
      </c>
      <c r="C237" s="10"/>
      <c r="D237" s="11"/>
      <c r="E237" s="11"/>
    </row>
    <row r="238" spans="1:5" x14ac:dyDescent="0.25">
      <c r="A238" s="12"/>
      <c r="B238" s="13" t="s">
        <v>9</v>
      </c>
      <c r="C238" s="14"/>
      <c r="D238" s="15"/>
      <c r="E238" s="15"/>
    </row>
    <row r="239" spans="1:5" x14ac:dyDescent="0.25">
      <c r="A239" s="8" t="s">
        <v>10</v>
      </c>
      <c r="B239" s="16" t="s">
        <v>11</v>
      </c>
      <c r="C239" s="26" t="s">
        <v>728</v>
      </c>
      <c r="D239" s="27" t="s">
        <v>694</v>
      </c>
      <c r="E239" s="26" t="s">
        <v>14</v>
      </c>
    </row>
    <row r="240" spans="1:5" x14ac:dyDescent="0.25">
      <c r="A240" s="19"/>
      <c r="B240" s="20" t="s">
        <v>15</v>
      </c>
      <c r="C240" s="21">
        <v>-0.82257846465342266</v>
      </c>
      <c r="D240" s="21">
        <v>-0.37301613753327367</v>
      </c>
      <c r="E240" s="22"/>
    </row>
    <row r="241" spans="1:5" x14ac:dyDescent="0.25">
      <c r="A241" s="8" t="s">
        <v>16</v>
      </c>
      <c r="B241" s="16" t="s">
        <v>11</v>
      </c>
      <c r="C241" s="26" t="s">
        <v>97</v>
      </c>
      <c r="D241" s="26" t="s">
        <v>98</v>
      </c>
      <c r="E241" s="26" t="s">
        <v>14</v>
      </c>
    </row>
    <row r="242" spans="1:5" x14ac:dyDescent="0.25">
      <c r="A242" s="19"/>
      <c r="B242" s="20" t="s">
        <v>15</v>
      </c>
      <c r="C242" s="21">
        <v>-0.25622516264378659</v>
      </c>
      <c r="D242" s="21">
        <v>-9.8805965155070896E-2</v>
      </c>
      <c r="E242" s="22"/>
    </row>
    <row r="243" spans="1:5" x14ac:dyDescent="0.25">
      <c r="A243" s="8" t="s">
        <v>19</v>
      </c>
      <c r="B243" s="16" t="s">
        <v>11</v>
      </c>
      <c r="C243" s="26" t="s">
        <v>411</v>
      </c>
      <c r="D243" s="26" t="s">
        <v>100</v>
      </c>
      <c r="E243" s="26" t="s">
        <v>14</v>
      </c>
    </row>
    <row r="244" spans="1:5" x14ac:dyDescent="0.25">
      <c r="A244" s="19"/>
      <c r="B244" s="20" t="s">
        <v>15</v>
      </c>
      <c r="C244" s="21">
        <v>-2.8008458065466035E-2</v>
      </c>
      <c r="D244" s="21">
        <v>9.6745360446623963E-3</v>
      </c>
      <c r="E244" s="22"/>
    </row>
    <row r="245" spans="1:5" x14ac:dyDescent="0.25">
      <c r="A245" s="8" t="s">
        <v>22</v>
      </c>
      <c r="B245" s="16" t="s">
        <v>11</v>
      </c>
      <c r="C245" s="26" t="s">
        <v>101</v>
      </c>
      <c r="D245" s="26" t="s">
        <v>346</v>
      </c>
      <c r="E245" s="26" t="s">
        <v>14</v>
      </c>
    </row>
    <row r="246" spans="1:5" x14ac:dyDescent="0.25">
      <c r="A246" s="19"/>
      <c r="B246" s="20" t="s">
        <v>15</v>
      </c>
      <c r="C246" s="21">
        <v>0.37578180975338404</v>
      </c>
      <c r="D246" s="21">
        <v>9.9385111117586966E-2</v>
      </c>
      <c r="E246" s="22"/>
    </row>
    <row r="247" spans="1:5" ht="35.25" customHeight="1" x14ac:dyDescent="0.25">
      <c r="A247" s="90" t="s">
        <v>25</v>
      </c>
      <c r="B247" s="90"/>
      <c r="C247" s="90"/>
      <c r="D247" s="90"/>
      <c r="E247" s="90"/>
    </row>
    <row r="248" spans="1:5" x14ac:dyDescent="0.25">
      <c r="A248" s="5" t="s">
        <v>26</v>
      </c>
    </row>
    <row r="249" spans="1:5" x14ac:dyDescent="0.25">
      <c r="A249" s="5" t="s">
        <v>49</v>
      </c>
    </row>
    <row r="250" spans="1:5" x14ac:dyDescent="0.25">
      <c r="A250" s="5" t="s">
        <v>103</v>
      </c>
    </row>
    <row r="251" spans="1:5" x14ac:dyDescent="0.25">
      <c r="A251" s="5" t="s">
        <v>333</v>
      </c>
    </row>
    <row r="252" spans="1:5" x14ac:dyDescent="0.25">
      <c r="A252" s="5" t="s">
        <v>51</v>
      </c>
      <c r="B252" s="50"/>
      <c r="C252" s="50"/>
      <c r="D252" s="50"/>
      <c r="E252" s="50"/>
    </row>
    <row r="253" spans="1:5" ht="15" customHeight="1" x14ac:dyDescent="0.25">
      <c r="A253" s="91" t="s">
        <v>31</v>
      </c>
      <c r="B253" s="92"/>
      <c r="C253" s="92"/>
      <c r="D253" s="92"/>
      <c r="E253" s="93"/>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24">
        <v>43672</v>
      </c>
      <c r="C256" s="24">
        <v>45499</v>
      </c>
      <c r="D256" s="25">
        <v>0.14430937159623106</v>
      </c>
      <c r="E256" s="32">
        <v>4</v>
      </c>
    </row>
    <row r="257" spans="1:5" x14ac:dyDescent="0.25">
      <c r="A257" s="31" t="s">
        <v>37</v>
      </c>
      <c r="B257" s="24">
        <v>43644</v>
      </c>
      <c r="C257" s="24">
        <v>45471</v>
      </c>
      <c r="D257" s="25">
        <v>0.14449567816213682</v>
      </c>
      <c r="E257" s="32">
        <v>4</v>
      </c>
    </row>
    <row r="258" spans="1:5" x14ac:dyDescent="0.25">
      <c r="A258" s="39" t="s">
        <v>38</v>
      </c>
      <c r="B258" s="24">
        <v>43616</v>
      </c>
      <c r="C258" s="24">
        <v>45443</v>
      </c>
      <c r="D258" s="25">
        <v>0.14460094514425539</v>
      </c>
      <c r="E258" s="32">
        <v>4</v>
      </c>
    </row>
    <row r="259" spans="1:5" x14ac:dyDescent="0.25">
      <c r="A259" s="39" t="s">
        <v>39</v>
      </c>
      <c r="B259" s="24">
        <v>43581</v>
      </c>
      <c r="C259" s="24">
        <v>45408</v>
      </c>
      <c r="D259" s="25">
        <v>0.14478960725865886</v>
      </c>
      <c r="E259" s="32">
        <v>4</v>
      </c>
    </row>
    <row r="260" spans="1:5" x14ac:dyDescent="0.25">
      <c r="A260" s="39" t="s">
        <v>40</v>
      </c>
      <c r="B260" s="24">
        <v>43546</v>
      </c>
      <c r="C260" s="24">
        <v>45373</v>
      </c>
      <c r="D260" s="25">
        <v>0.14524232034809914</v>
      </c>
      <c r="E260" s="32">
        <v>4</v>
      </c>
    </row>
    <row r="262" spans="1:5" x14ac:dyDescent="0.25">
      <c r="A262" s="102" t="s">
        <v>116</v>
      </c>
      <c r="B262" s="103"/>
      <c r="C262" s="103"/>
      <c r="D262" s="103"/>
      <c r="E262" s="103"/>
    </row>
    <row r="263" spans="1:5" x14ac:dyDescent="0.25">
      <c r="A263" s="1" t="s">
        <v>74</v>
      </c>
      <c r="B263" s="2"/>
      <c r="C263" s="107" t="s">
        <v>3</v>
      </c>
      <c r="D263" s="107" t="s">
        <v>75</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8" t="s">
        <v>7</v>
      </c>
      <c r="B266" s="9" t="s">
        <v>76</v>
      </c>
      <c r="C266" s="10"/>
      <c r="D266" s="11"/>
      <c r="E266" s="11"/>
    </row>
    <row r="267" spans="1:5" x14ac:dyDescent="0.25">
      <c r="A267" s="12"/>
      <c r="B267" s="13" t="s">
        <v>9</v>
      </c>
      <c r="C267" s="14"/>
      <c r="D267" s="15"/>
      <c r="E267" s="15"/>
    </row>
    <row r="268" spans="1:5" x14ac:dyDescent="0.25">
      <c r="A268" s="8" t="s">
        <v>10</v>
      </c>
      <c r="B268" s="16" t="s">
        <v>11</v>
      </c>
      <c r="C268" s="26" t="s">
        <v>106</v>
      </c>
      <c r="D268" s="27" t="s">
        <v>107</v>
      </c>
      <c r="E268" s="26" t="s">
        <v>14</v>
      </c>
    </row>
    <row r="269" spans="1:5" x14ac:dyDescent="0.25">
      <c r="A269" s="19"/>
      <c r="B269" s="20" t="s">
        <v>15</v>
      </c>
      <c r="C269" s="21">
        <v>-0.7927930464410391</v>
      </c>
      <c r="D269" s="21">
        <v>-0.27990863648009123</v>
      </c>
      <c r="E269" s="22"/>
    </row>
    <row r="270" spans="1:5" x14ac:dyDescent="0.25">
      <c r="A270" s="8" t="s">
        <v>16</v>
      </c>
      <c r="B270" s="16" t="s">
        <v>11</v>
      </c>
      <c r="C270" s="26" t="s">
        <v>108</v>
      </c>
      <c r="D270" s="26" t="s">
        <v>729</v>
      </c>
      <c r="E270" s="26" t="s">
        <v>14</v>
      </c>
    </row>
    <row r="271" spans="1:5" x14ac:dyDescent="0.25">
      <c r="A271" s="19"/>
      <c r="B271" s="20" t="s">
        <v>15</v>
      </c>
      <c r="C271" s="21">
        <v>-0.32728281718066421</v>
      </c>
      <c r="D271" s="21">
        <v>-4.3959616359444786E-2</v>
      </c>
      <c r="E271" s="22"/>
    </row>
    <row r="272" spans="1:5" x14ac:dyDescent="0.25">
      <c r="A272" s="8" t="s">
        <v>19</v>
      </c>
      <c r="B272" s="16" t="s">
        <v>11</v>
      </c>
      <c r="C272" s="26" t="s">
        <v>730</v>
      </c>
      <c r="D272" s="26" t="s">
        <v>731</v>
      </c>
      <c r="E272" s="26" t="s">
        <v>14</v>
      </c>
    </row>
    <row r="273" spans="1:5" x14ac:dyDescent="0.25">
      <c r="A273" s="19"/>
      <c r="B273" s="20" t="s">
        <v>15</v>
      </c>
      <c r="C273" s="21">
        <v>7.7473797412914491E-2</v>
      </c>
      <c r="D273" s="21">
        <v>7.2182990544146453E-2</v>
      </c>
      <c r="E273" s="22"/>
    </row>
    <row r="274" spans="1:5" x14ac:dyDescent="0.25">
      <c r="A274" s="8" t="s">
        <v>22</v>
      </c>
      <c r="B274" s="16" t="s">
        <v>11</v>
      </c>
      <c r="C274" s="26" t="s">
        <v>112</v>
      </c>
      <c r="D274" s="26" t="s">
        <v>527</v>
      </c>
      <c r="E274" s="26" t="s">
        <v>14</v>
      </c>
    </row>
    <row r="275" spans="1:5" x14ac:dyDescent="0.25">
      <c r="A275" s="19"/>
      <c r="B275" s="20" t="s">
        <v>15</v>
      </c>
      <c r="C275" s="21">
        <v>1.0786521931687743</v>
      </c>
      <c r="D275" s="21">
        <v>0.14852535767636521</v>
      </c>
      <c r="E275" s="22"/>
    </row>
    <row r="276" spans="1:5" ht="35.25" customHeight="1" x14ac:dyDescent="0.25">
      <c r="A276" s="90" t="s">
        <v>25</v>
      </c>
      <c r="B276" s="90"/>
      <c r="C276" s="90"/>
      <c r="D276" s="90"/>
      <c r="E276" s="90"/>
    </row>
    <row r="277" spans="1:5" x14ac:dyDescent="0.25">
      <c r="A277" s="5" t="s">
        <v>26</v>
      </c>
    </row>
    <row r="278" spans="1:5" x14ac:dyDescent="0.25">
      <c r="A278" s="5" t="s">
        <v>732</v>
      </c>
    </row>
    <row r="279" spans="1:5" x14ac:dyDescent="0.25">
      <c r="A279" s="5" t="s">
        <v>428</v>
      </c>
    </row>
    <row r="280" spans="1:5" x14ac:dyDescent="0.25">
      <c r="A280" s="5" t="s">
        <v>528</v>
      </c>
    </row>
    <row r="281" spans="1:5" x14ac:dyDescent="0.25">
      <c r="A281" s="5" t="s">
        <v>30</v>
      </c>
      <c r="B281" s="50"/>
      <c r="C281" s="50"/>
      <c r="D281" s="50"/>
      <c r="E281" s="50"/>
    </row>
    <row r="282" spans="1:5" ht="15" customHeight="1" x14ac:dyDescent="0.25">
      <c r="A282" s="91" t="s">
        <v>31</v>
      </c>
      <c r="B282" s="92"/>
      <c r="C282" s="92"/>
      <c r="D282" s="92"/>
      <c r="E282" s="93"/>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24">
        <v>43677</v>
      </c>
      <c r="C285" s="24">
        <v>45504</v>
      </c>
      <c r="D285" s="25">
        <v>0.17359911469833997</v>
      </c>
      <c r="E285" s="32">
        <v>4</v>
      </c>
    </row>
    <row r="286" spans="1:5" x14ac:dyDescent="0.25">
      <c r="A286" s="31" t="s">
        <v>37</v>
      </c>
      <c r="B286" s="24">
        <v>43644</v>
      </c>
      <c r="C286" s="24">
        <v>45471</v>
      </c>
      <c r="D286" s="25">
        <v>0.1724110095510018</v>
      </c>
      <c r="E286" s="32">
        <v>4</v>
      </c>
    </row>
    <row r="287" spans="1:5" x14ac:dyDescent="0.25">
      <c r="A287" s="39" t="s">
        <v>38</v>
      </c>
      <c r="B287" s="24">
        <v>43616</v>
      </c>
      <c r="C287" s="24">
        <v>45443</v>
      </c>
      <c r="D287" s="25">
        <v>0.16921961929795482</v>
      </c>
      <c r="E287" s="32">
        <v>4</v>
      </c>
    </row>
    <row r="288" spans="1:5" x14ac:dyDescent="0.25">
      <c r="A288" s="39" t="s">
        <v>39</v>
      </c>
      <c r="B288" s="24">
        <v>43585</v>
      </c>
      <c r="C288" s="24">
        <v>45412</v>
      </c>
      <c r="D288" s="25">
        <v>0.16987856584241059</v>
      </c>
      <c r="E288" s="32">
        <v>4</v>
      </c>
    </row>
    <row r="289" spans="1:5" x14ac:dyDescent="0.25">
      <c r="A289" s="39" t="s">
        <v>40</v>
      </c>
      <c r="B289" s="24">
        <v>43552</v>
      </c>
      <c r="C289" s="24">
        <v>45379</v>
      </c>
      <c r="D289" s="25">
        <v>0.17011750620391428</v>
      </c>
      <c r="E289" s="32">
        <v>4</v>
      </c>
    </row>
    <row r="291" spans="1:5" x14ac:dyDescent="0.25">
      <c r="A291" s="102" t="s">
        <v>127</v>
      </c>
      <c r="B291" s="103"/>
      <c r="C291" s="103"/>
      <c r="D291" s="103"/>
      <c r="E291" s="103"/>
    </row>
    <row r="292" spans="1:5" x14ac:dyDescent="0.25">
      <c r="A292" s="1" t="s">
        <v>74</v>
      </c>
      <c r="B292" s="2"/>
      <c r="C292" s="107" t="s">
        <v>3</v>
      </c>
      <c r="D292" s="107" t="s">
        <v>75</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8" t="s">
        <v>7</v>
      </c>
      <c r="B295" s="9" t="s">
        <v>76</v>
      </c>
      <c r="C295" s="10"/>
      <c r="D295" s="11"/>
      <c r="E295" s="11"/>
    </row>
    <row r="296" spans="1:5" x14ac:dyDescent="0.25">
      <c r="A296" s="12"/>
      <c r="B296" s="13" t="s">
        <v>9</v>
      </c>
      <c r="C296" s="14"/>
      <c r="D296" s="15"/>
      <c r="E296" s="15"/>
    </row>
    <row r="297" spans="1:5" x14ac:dyDescent="0.25">
      <c r="A297" s="8" t="s">
        <v>10</v>
      </c>
      <c r="B297" s="16" t="s">
        <v>11</v>
      </c>
      <c r="C297" s="26" t="s">
        <v>117</v>
      </c>
      <c r="D297" s="27" t="s">
        <v>118</v>
      </c>
      <c r="E297" s="26" t="s">
        <v>14</v>
      </c>
    </row>
    <row r="298" spans="1:5" x14ac:dyDescent="0.25">
      <c r="A298" s="19"/>
      <c r="B298" s="20" t="s">
        <v>15</v>
      </c>
      <c r="C298" s="21">
        <v>-0.87192462763500655</v>
      </c>
      <c r="D298" s="21">
        <v>-0.32234764154113504</v>
      </c>
      <c r="E298" s="22"/>
    </row>
    <row r="299" spans="1:5" x14ac:dyDescent="0.25">
      <c r="A299" s="8" t="s">
        <v>16</v>
      </c>
      <c r="B299" s="16" t="s">
        <v>11</v>
      </c>
      <c r="C299" s="26" t="s">
        <v>119</v>
      </c>
      <c r="D299" s="26" t="s">
        <v>120</v>
      </c>
      <c r="E299" s="26" t="s">
        <v>14</v>
      </c>
    </row>
    <row r="300" spans="1:5" x14ac:dyDescent="0.25">
      <c r="A300" s="19"/>
      <c r="B300" s="20" t="s">
        <v>15</v>
      </c>
      <c r="C300" s="21">
        <v>-0.35109702057223935</v>
      </c>
      <c r="D300" s="21">
        <v>-9.0910378288848404E-2</v>
      </c>
      <c r="E300" s="22"/>
    </row>
    <row r="301" spans="1:5" x14ac:dyDescent="0.25">
      <c r="A301" s="8" t="s">
        <v>19</v>
      </c>
      <c r="B301" s="16" t="s">
        <v>11</v>
      </c>
      <c r="C301" s="26" t="s">
        <v>214</v>
      </c>
      <c r="D301" s="26" t="s">
        <v>641</v>
      </c>
      <c r="E301" s="26" t="s">
        <v>14</v>
      </c>
    </row>
    <row r="302" spans="1:5" x14ac:dyDescent="0.25">
      <c r="A302" s="19"/>
      <c r="B302" s="20" t="s">
        <v>15</v>
      </c>
      <c r="C302" s="21">
        <v>1.057086743044211E-2</v>
      </c>
      <c r="D302" s="21">
        <v>1.6761873491440982E-2</v>
      </c>
      <c r="E302" s="22"/>
    </row>
    <row r="303" spans="1:5" x14ac:dyDescent="0.25">
      <c r="A303" s="8" t="s">
        <v>22</v>
      </c>
      <c r="B303" s="16" t="s">
        <v>11</v>
      </c>
      <c r="C303" s="26" t="s">
        <v>123</v>
      </c>
      <c r="D303" s="26" t="s">
        <v>718</v>
      </c>
      <c r="E303" s="26" t="s">
        <v>14</v>
      </c>
    </row>
    <row r="304" spans="1:5" x14ac:dyDescent="0.25">
      <c r="A304" s="19"/>
      <c r="B304" s="20" t="s">
        <v>15</v>
      </c>
      <c r="C304" s="21">
        <v>0.59567629485593065</v>
      </c>
      <c r="D304" s="21">
        <v>8.5337039472884735E-2</v>
      </c>
      <c r="E304" s="22"/>
    </row>
    <row r="305" spans="1:5" ht="34.5" customHeight="1" x14ac:dyDescent="0.25">
      <c r="A305" s="90" t="s">
        <v>25</v>
      </c>
      <c r="B305" s="90"/>
      <c r="C305" s="90"/>
      <c r="D305" s="90"/>
      <c r="E305" s="90"/>
    </row>
    <row r="306" spans="1:5" x14ac:dyDescent="0.25">
      <c r="A306" s="5" t="s">
        <v>26</v>
      </c>
    </row>
    <row r="307" spans="1:5" x14ac:dyDescent="0.25">
      <c r="A307" s="5" t="s">
        <v>85</v>
      </c>
    </row>
    <row r="308" spans="1:5" x14ac:dyDescent="0.25">
      <c r="A308" s="5" t="s">
        <v>719</v>
      </c>
    </row>
    <row r="309" spans="1:5" x14ac:dyDescent="0.25">
      <c r="A309" s="5" t="s">
        <v>720</v>
      </c>
    </row>
    <row r="310" spans="1:5" x14ac:dyDescent="0.25">
      <c r="A310" s="5" t="s">
        <v>30</v>
      </c>
      <c r="B310" s="50"/>
      <c r="C310" s="50"/>
      <c r="D310" s="50"/>
      <c r="E310" s="50"/>
    </row>
    <row r="311" spans="1:5" ht="15" customHeight="1" x14ac:dyDescent="0.25">
      <c r="A311" s="91" t="s">
        <v>31</v>
      </c>
      <c r="B311" s="92"/>
      <c r="C311" s="92"/>
      <c r="D311" s="92"/>
      <c r="E311" s="93"/>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24">
        <v>43677</v>
      </c>
      <c r="C314" s="24">
        <v>45504</v>
      </c>
      <c r="D314" s="25">
        <v>0.20755881963044195</v>
      </c>
      <c r="E314" s="32">
        <v>5</v>
      </c>
    </row>
    <row r="315" spans="1:5" x14ac:dyDescent="0.25">
      <c r="A315" s="31" t="s">
        <v>37</v>
      </c>
      <c r="B315" s="24">
        <v>43644</v>
      </c>
      <c r="C315" s="24">
        <v>45471</v>
      </c>
      <c r="D315" s="25">
        <v>0.20692653001399305</v>
      </c>
      <c r="E315" s="32">
        <v>5</v>
      </c>
    </row>
    <row r="316" spans="1:5" x14ac:dyDescent="0.25">
      <c r="A316" s="39" t="s">
        <v>38</v>
      </c>
      <c r="B316" s="24">
        <v>43616</v>
      </c>
      <c r="C316" s="24">
        <v>45443</v>
      </c>
      <c r="D316" s="25">
        <v>0.20648710083931671</v>
      </c>
      <c r="E316" s="32">
        <v>5</v>
      </c>
    </row>
    <row r="317" spans="1:5" x14ac:dyDescent="0.25">
      <c r="A317" s="39" t="s">
        <v>39</v>
      </c>
      <c r="B317" s="24">
        <v>43585</v>
      </c>
      <c r="C317" s="24">
        <v>45412</v>
      </c>
      <c r="D317" s="25">
        <v>0.20691222011895674</v>
      </c>
      <c r="E317" s="32">
        <v>5</v>
      </c>
    </row>
    <row r="318" spans="1:5" x14ac:dyDescent="0.25">
      <c r="A318" s="39" t="s">
        <v>40</v>
      </c>
      <c r="B318" s="24">
        <v>43552</v>
      </c>
      <c r="C318" s="24">
        <v>45379</v>
      </c>
      <c r="D318" s="25">
        <v>0.20677323579436852</v>
      </c>
      <c r="E318" s="32">
        <v>5</v>
      </c>
    </row>
    <row r="320" spans="1:5" x14ac:dyDescent="0.25">
      <c r="A320" s="102" t="s">
        <v>141</v>
      </c>
      <c r="B320" s="103"/>
      <c r="C320" s="103"/>
      <c r="D320" s="103"/>
      <c r="E320" s="103"/>
    </row>
    <row r="321" spans="1:5" x14ac:dyDescent="0.25">
      <c r="A321" s="1" t="s">
        <v>128</v>
      </c>
      <c r="B321" s="2"/>
      <c r="C321" s="107" t="s">
        <v>3</v>
      </c>
      <c r="D321" s="107" t="s">
        <v>129</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130</v>
      </c>
      <c r="C324" s="10"/>
      <c r="D324" s="11"/>
      <c r="E324" s="11"/>
    </row>
    <row r="325" spans="1:5" x14ac:dyDescent="0.25">
      <c r="A325" s="12"/>
      <c r="B325" s="13" t="s">
        <v>9</v>
      </c>
      <c r="C325" s="14"/>
      <c r="D325" s="15"/>
      <c r="E325" s="15"/>
    </row>
    <row r="326" spans="1:5" x14ac:dyDescent="0.25">
      <c r="A326" s="8" t="s">
        <v>10</v>
      </c>
      <c r="B326" s="16" t="s">
        <v>11</v>
      </c>
      <c r="C326" s="26" t="s">
        <v>628</v>
      </c>
      <c r="D326" s="27" t="s">
        <v>131</v>
      </c>
      <c r="E326" s="26" t="s">
        <v>14</v>
      </c>
    </row>
    <row r="327" spans="1:5" x14ac:dyDescent="0.25">
      <c r="A327" s="19"/>
      <c r="B327" s="20" t="s">
        <v>15</v>
      </c>
      <c r="C327" s="21">
        <v>-0.25711717752261398</v>
      </c>
      <c r="D327" s="21">
        <v>-8.8094776246930739E-2</v>
      </c>
      <c r="E327" s="22"/>
    </row>
    <row r="328" spans="1:5" x14ac:dyDescent="0.25">
      <c r="A328" s="8" t="s">
        <v>16</v>
      </c>
      <c r="B328" s="16" t="s">
        <v>11</v>
      </c>
      <c r="C328" s="26" t="s">
        <v>132</v>
      </c>
      <c r="D328" s="26" t="s">
        <v>133</v>
      </c>
      <c r="E328" s="26" t="s">
        <v>14</v>
      </c>
    </row>
    <row r="329" spans="1:5" x14ac:dyDescent="0.25">
      <c r="A329" s="19"/>
      <c r="B329" s="20" t="s">
        <v>15</v>
      </c>
      <c r="C329" s="21">
        <v>-5.5390874106651999E-2</v>
      </c>
      <c r="D329" s="21">
        <v>-2.73541368948228E-2</v>
      </c>
      <c r="E329" s="22"/>
    </row>
    <row r="330" spans="1:5" x14ac:dyDescent="0.25">
      <c r="A330" s="8" t="s">
        <v>19</v>
      </c>
      <c r="B330" s="16" t="s">
        <v>11</v>
      </c>
      <c r="C330" s="26" t="s">
        <v>432</v>
      </c>
      <c r="D330" s="26" t="s">
        <v>243</v>
      </c>
      <c r="E330" s="26" t="s">
        <v>14</v>
      </c>
    </row>
    <row r="331" spans="1:5" x14ac:dyDescent="0.25">
      <c r="A331" s="19"/>
      <c r="B331" s="20" t="s">
        <v>15</v>
      </c>
      <c r="C331" s="21">
        <v>-5.7650862068947539E-4</v>
      </c>
      <c r="D331" s="21">
        <v>4.546783323672754E-3</v>
      </c>
      <c r="E331" s="22"/>
    </row>
    <row r="332" spans="1:5" x14ac:dyDescent="0.25">
      <c r="A332" s="8" t="s">
        <v>22</v>
      </c>
      <c r="B332" s="16" t="s">
        <v>11</v>
      </c>
      <c r="C332" s="26" t="s">
        <v>136</v>
      </c>
      <c r="D332" s="26" t="s">
        <v>137</v>
      </c>
      <c r="E332" s="26" t="s">
        <v>14</v>
      </c>
    </row>
    <row r="333" spans="1:5" x14ac:dyDescent="0.25">
      <c r="A333" s="19"/>
      <c r="B333" s="20" t="s">
        <v>15</v>
      </c>
      <c r="C333" s="21">
        <v>6.0768910808723042E-2</v>
      </c>
      <c r="D333" s="21">
        <v>3.2275509174063854E-2</v>
      </c>
      <c r="E333" s="22"/>
    </row>
    <row r="334" spans="1:5" ht="36" customHeight="1" x14ac:dyDescent="0.25">
      <c r="A334" s="90" t="s">
        <v>25</v>
      </c>
      <c r="B334" s="90"/>
      <c r="C334" s="90"/>
      <c r="D334" s="90"/>
      <c r="E334" s="90"/>
    </row>
    <row r="335" spans="1:5" x14ac:dyDescent="0.25">
      <c r="A335" s="5" t="s">
        <v>26</v>
      </c>
    </row>
    <row r="336" spans="1:5" x14ac:dyDescent="0.25">
      <c r="A336" s="5" t="s">
        <v>138</v>
      </c>
    </row>
    <row r="337" spans="1:5" x14ac:dyDescent="0.25">
      <c r="A337" s="5" t="s">
        <v>631</v>
      </c>
    </row>
    <row r="338" spans="1:5" x14ac:dyDescent="0.25">
      <c r="A338" s="5" t="s">
        <v>140</v>
      </c>
    </row>
    <row r="339" spans="1:5" x14ac:dyDescent="0.25">
      <c r="A339" s="5" t="s">
        <v>51</v>
      </c>
      <c r="B339" s="50"/>
      <c r="C339" s="50"/>
      <c r="D339" s="50"/>
      <c r="E339" s="50"/>
    </row>
    <row r="340" spans="1:5" ht="15" customHeight="1" x14ac:dyDescent="0.25">
      <c r="A340" s="91" t="s">
        <v>31</v>
      </c>
      <c r="B340" s="92"/>
      <c r="C340" s="92"/>
      <c r="D340" s="92"/>
      <c r="E340" s="93"/>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24">
        <v>43672</v>
      </c>
      <c r="C343" s="24">
        <v>45499</v>
      </c>
      <c r="D343" s="25">
        <v>2.6432861401883334E-2</v>
      </c>
      <c r="E343" s="32">
        <v>2</v>
      </c>
    </row>
    <row r="344" spans="1:5" x14ac:dyDescent="0.25">
      <c r="A344" s="31" t="s">
        <v>37</v>
      </c>
      <c r="B344" s="24">
        <v>43644</v>
      </c>
      <c r="C344" s="24">
        <v>45471</v>
      </c>
      <c r="D344" s="25">
        <v>2.6448958354685938E-2</v>
      </c>
      <c r="E344" s="32">
        <v>2</v>
      </c>
    </row>
    <row r="345" spans="1:5" x14ac:dyDescent="0.25">
      <c r="A345" s="39" t="s">
        <v>38</v>
      </c>
      <c r="B345" s="24">
        <v>43616</v>
      </c>
      <c r="C345" s="24">
        <v>45443</v>
      </c>
      <c r="D345" s="25">
        <v>2.6467615012579229E-2</v>
      </c>
      <c r="E345" s="32">
        <v>2</v>
      </c>
    </row>
    <row r="346" spans="1:5" x14ac:dyDescent="0.25">
      <c r="A346" s="39" t="s">
        <v>39</v>
      </c>
      <c r="B346" s="24">
        <v>43581</v>
      </c>
      <c r="C346" s="24">
        <v>45408</v>
      </c>
      <c r="D346" s="25">
        <v>2.6464418666285978E-2</v>
      </c>
      <c r="E346" s="32">
        <v>2</v>
      </c>
    </row>
    <row r="347" spans="1:5" x14ac:dyDescent="0.25">
      <c r="A347" s="39" t="s">
        <v>40</v>
      </c>
      <c r="B347" s="24">
        <v>43546</v>
      </c>
      <c r="C347" s="24">
        <v>45373</v>
      </c>
      <c r="D347" s="25">
        <v>2.6468424234083621E-2</v>
      </c>
      <c r="E347" s="32">
        <v>2</v>
      </c>
    </row>
    <row r="349" spans="1:5" x14ac:dyDescent="0.25">
      <c r="A349" s="102" t="s">
        <v>151</v>
      </c>
      <c r="B349" s="103"/>
      <c r="C349" s="103"/>
      <c r="D349" s="103"/>
      <c r="E349" s="103"/>
    </row>
    <row r="350" spans="1:5" x14ac:dyDescent="0.25">
      <c r="A350" s="1" t="s">
        <v>74</v>
      </c>
      <c r="B350" s="2"/>
      <c r="C350" s="107" t="s">
        <v>3</v>
      </c>
      <c r="D350" s="107" t="s">
        <v>75</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8" t="s">
        <v>7</v>
      </c>
      <c r="B353" s="9" t="s">
        <v>76</v>
      </c>
      <c r="C353" s="10"/>
      <c r="D353" s="11"/>
      <c r="E353" s="11"/>
    </row>
    <row r="354" spans="1:5" x14ac:dyDescent="0.25">
      <c r="A354" s="12"/>
      <c r="B354" s="13" t="s">
        <v>9</v>
      </c>
      <c r="C354" s="14"/>
      <c r="D354" s="15"/>
      <c r="E354" s="15"/>
    </row>
    <row r="355" spans="1:5" x14ac:dyDescent="0.25">
      <c r="A355" s="8" t="s">
        <v>10</v>
      </c>
      <c r="B355" s="16" t="s">
        <v>11</v>
      </c>
      <c r="C355" s="26" t="s">
        <v>721</v>
      </c>
      <c r="D355" s="27" t="s">
        <v>383</v>
      </c>
      <c r="E355" s="26" t="s">
        <v>14</v>
      </c>
    </row>
    <row r="356" spans="1:5" x14ac:dyDescent="0.25">
      <c r="A356" s="19"/>
      <c r="B356" s="20" t="s">
        <v>15</v>
      </c>
      <c r="C356" s="21">
        <v>-0.51125296078759397</v>
      </c>
      <c r="D356" s="21">
        <v>-0.17697660997146825</v>
      </c>
      <c r="E356" s="22"/>
    </row>
    <row r="357" spans="1:5" x14ac:dyDescent="0.25">
      <c r="A357" s="8" t="s">
        <v>16</v>
      </c>
      <c r="B357" s="16" t="s">
        <v>11</v>
      </c>
      <c r="C357" s="26" t="s">
        <v>144</v>
      </c>
      <c r="D357" s="26" t="s">
        <v>432</v>
      </c>
      <c r="E357" s="26" t="s">
        <v>14</v>
      </c>
    </row>
    <row r="358" spans="1:5" x14ac:dyDescent="0.25">
      <c r="A358" s="19"/>
      <c r="B358" s="20" t="s">
        <v>15</v>
      </c>
      <c r="C358" s="21">
        <v>-0.19285172253831806</v>
      </c>
      <c r="D358" s="21">
        <v>-1.0848454602085944E-4</v>
      </c>
      <c r="E358" s="22"/>
    </row>
    <row r="359" spans="1:5" x14ac:dyDescent="0.25">
      <c r="A359" s="8" t="s">
        <v>19</v>
      </c>
      <c r="B359" s="16" t="s">
        <v>11</v>
      </c>
      <c r="C359" s="26" t="s">
        <v>702</v>
      </c>
      <c r="D359" s="26" t="s">
        <v>629</v>
      </c>
      <c r="E359" s="26" t="s">
        <v>14</v>
      </c>
    </row>
    <row r="360" spans="1:5" x14ac:dyDescent="0.25">
      <c r="A360" s="19"/>
      <c r="B360" s="20" t="s">
        <v>15</v>
      </c>
      <c r="C360" s="21">
        <v>6.5356856873926228E-2</v>
      </c>
      <c r="D360" s="21">
        <v>8.9086164002853518E-2</v>
      </c>
      <c r="E360" s="22"/>
    </row>
    <row r="361" spans="1:5" x14ac:dyDescent="0.25">
      <c r="A361" s="8" t="s">
        <v>22</v>
      </c>
      <c r="B361" s="16" t="s">
        <v>11</v>
      </c>
      <c r="C361" s="26" t="s">
        <v>148</v>
      </c>
      <c r="D361" s="26" t="s">
        <v>149</v>
      </c>
      <c r="E361" s="26" t="s">
        <v>14</v>
      </c>
    </row>
    <row r="362" spans="1:5" x14ac:dyDescent="0.25">
      <c r="A362" s="19"/>
      <c r="B362" s="20" t="s">
        <v>15</v>
      </c>
      <c r="C362" s="21">
        <v>0.53675078348145733</v>
      </c>
      <c r="D362" s="21">
        <v>0.14482330262176579</v>
      </c>
      <c r="E362" s="22"/>
    </row>
    <row r="363" spans="1:5" ht="33.75" customHeight="1" x14ac:dyDescent="0.25">
      <c r="A363" s="90" t="s">
        <v>25</v>
      </c>
      <c r="B363" s="90"/>
      <c r="C363" s="90"/>
      <c r="D363" s="90"/>
      <c r="E363" s="90"/>
    </row>
    <row r="364" spans="1:5" x14ac:dyDescent="0.25">
      <c r="A364" s="5" t="s">
        <v>26</v>
      </c>
    </row>
    <row r="365" spans="1:5" x14ac:dyDescent="0.25">
      <c r="A365" s="5" t="s">
        <v>85</v>
      </c>
    </row>
    <row r="366" spans="1:5" x14ac:dyDescent="0.25">
      <c r="A366" s="5" t="s">
        <v>555</v>
      </c>
    </row>
    <row r="367" spans="1:5" x14ac:dyDescent="0.25">
      <c r="A367" s="5" t="s">
        <v>150</v>
      </c>
    </row>
    <row r="368" spans="1:5" x14ac:dyDescent="0.25">
      <c r="A368" s="5" t="s">
        <v>30</v>
      </c>
      <c r="B368" s="50"/>
      <c r="C368" s="50"/>
      <c r="D368" s="50"/>
      <c r="E368" s="50"/>
    </row>
    <row r="369" spans="1:5" ht="15" customHeight="1" x14ac:dyDescent="0.25">
      <c r="A369" s="91" t="s">
        <v>31</v>
      </c>
      <c r="B369" s="92"/>
      <c r="C369" s="92"/>
      <c r="D369" s="92"/>
      <c r="E369" s="93"/>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24">
        <v>43910</v>
      </c>
      <c r="C372" s="24">
        <v>45504</v>
      </c>
      <c r="D372" s="25">
        <v>0.15978080338836945</v>
      </c>
      <c r="E372" s="32">
        <v>4</v>
      </c>
    </row>
    <row r="373" spans="1:5" x14ac:dyDescent="0.25">
      <c r="A373" s="31" t="s">
        <v>37</v>
      </c>
      <c r="B373" s="24">
        <v>43910</v>
      </c>
      <c r="C373" s="24">
        <v>45471</v>
      </c>
      <c r="D373" s="25">
        <v>0.15996404624575108</v>
      </c>
      <c r="E373" s="32">
        <v>4</v>
      </c>
    </row>
    <row r="374" spans="1:5" x14ac:dyDescent="0.25">
      <c r="A374" s="39" t="s">
        <v>38</v>
      </c>
      <c r="B374" s="24">
        <v>43910</v>
      </c>
      <c r="C374" s="24">
        <v>45443</v>
      </c>
      <c r="D374" s="25">
        <v>0.16114739892203389</v>
      </c>
      <c r="E374" s="32">
        <v>4</v>
      </c>
    </row>
    <row r="375" spans="1:5" x14ac:dyDescent="0.25">
      <c r="A375" s="39" t="s">
        <v>39</v>
      </c>
      <c r="B375" s="24">
        <v>43910</v>
      </c>
      <c r="C375" s="24">
        <v>45412</v>
      </c>
      <c r="D375" s="25">
        <v>0.16219393035686747</v>
      </c>
      <c r="E375" s="32">
        <v>4</v>
      </c>
    </row>
    <row r="376" spans="1:5" x14ac:dyDescent="0.25">
      <c r="A376" s="39" t="s">
        <v>40</v>
      </c>
      <c r="B376" s="24">
        <v>43910</v>
      </c>
      <c r="C376" s="24">
        <v>45379</v>
      </c>
      <c r="D376" s="25">
        <v>0.16279683009740295</v>
      </c>
      <c r="E376" s="32">
        <v>4</v>
      </c>
    </row>
    <row r="378" spans="1:5" x14ac:dyDescent="0.25">
      <c r="A378" s="102" t="s">
        <v>162</v>
      </c>
      <c r="B378" s="103"/>
      <c r="C378" s="103"/>
      <c r="D378" s="103"/>
      <c r="E378" s="103"/>
    </row>
    <row r="379" spans="1:5" x14ac:dyDescent="0.25">
      <c r="A379" s="1" t="s">
        <v>2</v>
      </c>
      <c r="B379" s="2"/>
      <c r="C379" s="107" t="s">
        <v>3</v>
      </c>
      <c r="D379" s="107" t="s">
        <v>4</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8</v>
      </c>
      <c r="C382" s="10"/>
      <c r="D382" s="11"/>
      <c r="E382" s="11"/>
    </row>
    <row r="383" spans="1:5" x14ac:dyDescent="0.25">
      <c r="A383" s="12"/>
      <c r="B383" s="13" t="s">
        <v>9</v>
      </c>
      <c r="C383" s="14"/>
      <c r="D383" s="15"/>
      <c r="E383" s="15"/>
    </row>
    <row r="384" spans="1:5" x14ac:dyDescent="0.25">
      <c r="A384" s="8" t="s">
        <v>10</v>
      </c>
      <c r="B384" s="16" t="s">
        <v>11</v>
      </c>
      <c r="C384" s="17" t="s">
        <v>703</v>
      </c>
      <c r="D384" s="18" t="s">
        <v>142</v>
      </c>
      <c r="E384" s="17" t="s">
        <v>14</v>
      </c>
    </row>
    <row r="385" spans="1:5" x14ac:dyDescent="0.25">
      <c r="A385" s="19"/>
      <c r="B385" s="20" t="s">
        <v>15</v>
      </c>
      <c r="C385" s="21">
        <v>-0.62778134899966409</v>
      </c>
      <c r="D385" s="21">
        <v>-0.24182162866065438</v>
      </c>
      <c r="E385" s="22"/>
    </row>
    <row r="386" spans="1:5" x14ac:dyDescent="0.25">
      <c r="A386" s="8" t="s">
        <v>16</v>
      </c>
      <c r="B386" s="16" t="s">
        <v>11</v>
      </c>
      <c r="C386" s="17" t="s">
        <v>154</v>
      </c>
      <c r="D386" s="17" t="s">
        <v>155</v>
      </c>
      <c r="E386" s="17" t="s">
        <v>14</v>
      </c>
    </row>
    <row r="387" spans="1:5" x14ac:dyDescent="0.25">
      <c r="A387" s="19"/>
      <c r="B387" s="20" t="s">
        <v>15</v>
      </c>
      <c r="C387" s="21">
        <v>-0.16338537083643567</v>
      </c>
      <c r="D387" s="21">
        <v>-5.4926864259024044E-2</v>
      </c>
      <c r="E387" s="22"/>
    </row>
    <row r="388" spans="1:5" x14ac:dyDescent="0.25">
      <c r="A388" s="8" t="s">
        <v>19</v>
      </c>
      <c r="B388" s="16" t="s">
        <v>11</v>
      </c>
      <c r="C388" s="17" t="s">
        <v>507</v>
      </c>
      <c r="D388" s="17" t="s">
        <v>157</v>
      </c>
      <c r="E388" s="17" t="s">
        <v>14</v>
      </c>
    </row>
    <row r="389" spans="1:5" x14ac:dyDescent="0.25">
      <c r="A389" s="19"/>
      <c r="B389" s="20" t="s">
        <v>15</v>
      </c>
      <c r="C389" s="21">
        <v>-3.1537224359465266E-2</v>
      </c>
      <c r="D389" s="21">
        <v>9.3495632152515995E-3</v>
      </c>
      <c r="E389" s="22"/>
    </row>
    <row r="390" spans="1:5" x14ac:dyDescent="0.25">
      <c r="A390" s="8" t="s">
        <v>22</v>
      </c>
      <c r="B390" s="16" t="s">
        <v>11</v>
      </c>
      <c r="C390" s="17" t="s">
        <v>158</v>
      </c>
      <c r="D390" s="17" t="s">
        <v>362</v>
      </c>
      <c r="E390" s="17" t="s">
        <v>14</v>
      </c>
    </row>
    <row r="391" spans="1:5" x14ac:dyDescent="0.25">
      <c r="A391" s="19"/>
      <c r="B391" s="20" t="s">
        <v>15</v>
      </c>
      <c r="C391" s="21">
        <v>0.22688072543591775</v>
      </c>
      <c r="D391" s="21">
        <v>4.9716160016590738E-2</v>
      </c>
      <c r="E391" s="22"/>
    </row>
    <row r="392" spans="1:5" ht="34.5" customHeight="1" x14ac:dyDescent="0.25">
      <c r="A392" s="90" t="s">
        <v>25</v>
      </c>
      <c r="B392" s="90"/>
      <c r="C392" s="90"/>
      <c r="D392" s="90"/>
      <c r="E392" s="90"/>
    </row>
    <row r="393" spans="1:5" x14ac:dyDescent="0.25">
      <c r="A393" s="5" t="s">
        <v>26</v>
      </c>
    </row>
    <row r="394" spans="1:5" x14ac:dyDescent="0.25">
      <c r="A394" s="5" t="s">
        <v>49</v>
      </c>
    </row>
    <row r="395" spans="1:5" x14ac:dyDescent="0.25">
      <c r="A395" s="5" t="s">
        <v>178</v>
      </c>
    </row>
    <row r="396" spans="1:5" x14ac:dyDescent="0.25">
      <c r="A396" s="5" t="s">
        <v>333</v>
      </c>
    </row>
    <row r="397" spans="1:5" x14ac:dyDescent="0.25">
      <c r="A397" s="5" t="s">
        <v>30</v>
      </c>
    </row>
    <row r="398" spans="1:5" ht="15" customHeight="1" x14ac:dyDescent="0.25">
      <c r="A398" s="91" t="s">
        <v>31</v>
      </c>
      <c r="B398" s="92"/>
      <c r="C398" s="92"/>
      <c r="D398" s="92"/>
      <c r="E398" s="93"/>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24">
        <v>43672</v>
      </c>
      <c r="C401" s="24">
        <v>45499</v>
      </c>
      <c r="D401" s="25">
        <v>8.2052553867253838E-2</v>
      </c>
      <c r="E401" s="32">
        <v>3</v>
      </c>
    </row>
    <row r="402" spans="1:5" x14ac:dyDescent="0.25">
      <c r="A402" s="31" t="s">
        <v>37</v>
      </c>
      <c r="B402" s="24">
        <v>43644</v>
      </c>
      <c r="C402" s="24">
        <v>45471</v>
      </c>
      <c r="D402" s="25">
        <v>8.2060375126816507E-2</v>
      </c>
      <c r="E402" s="32">
        <v>3</v>
      </c>
    </row>
    <row r="403" spans="1:5" x14ac:dyDescent="0.25">
      <c r="A403" s="23" t="s">
        <v>38</v>
      </c>
      <c r="B403" s="24">
        <v>43616</v>
      </c>
      <c r="C403" s="24">
        <v>45443</v>
      </c>
      <c r="D403" s="25">
        <v>8.2075040730984483E-2</v>
      </c>
      <c r="E403" s="32">
        <v>3</v>
      </c>
    </row>
    <row r="404" spans="1:5" x14ac:dyDescent="0.25">
      <c r="A404" s="23" t="s">
        <v>39</v>
      </c>
      <c r="B404" s="24">
        <v>43581</v>
      </c>
      <c r="C404" s="24">
        <v>45408</v>
      </c>
      <c r="D404" s="25">
        <v>8.2206582137682949E-2</v>
      </c>
      <c r="E404" s="32">
        <v>3</v>
      </c>
    </row>
    <row r="405" spans="1:5" x14ac:dyDescent="0.25">
      <c r="A405" s="23" t="s">
        <v>40</v>
      </c>
      <c r="B405" s="24">
        <v>43546</v>
      </c>
      <c r="C405" s="24">
        <v>45373</v>
      </c>
      <c r="D405" s="25">
        <v>8.2254045672447068E-2</v>
      </c>
      <c r="E405" s="32">
        <v>3</v>
      </c>
    </row>
    <row r="407" spans="1:5" x14ac:dyDescent="0.25">
      <c r="A407" s="102" t="s">
        <v>171</v>
      </c>
      <c r="B407" s="103"/>
      <c r="C407" s="103"/>
      <c r="D407" s="103"/>
      <c r="E407" s="103"/>
    </row>
    <row r="408" spans="1:5" x14ac:dyDescent="0.25">
      <c r="A408" s="1" t="s">
        <v>2</v>
      </c>
      <c r="B408" s="2"/>
      <c r="C408" s="107" t="s">
        <v>3</v>
      </c>
      <c r="D408" s="107" t="s">
        <v>4</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8</v>
      </c>
      <c r="C411" s="10"/>
      <c r="D411" s="11"/>
      <c r="E411" s="11"/>
    </row>
    <row r="412" spans="1:5" x14ac:dyDescent="0.25">
      <c r="A412" s="12"/>
      <c r="B412" s="13" t="s">
        <v>9</v>
      </c>
      <c r="C412" s="14"/>
      <c r="D412" s="15"/>
      <c r="E412" s="15"/>
    </row>
    <row r="413" spans="1:5" x14ac:dyDescent="0.25">
      <c r="A413" s="8" t="s">
        <v>10</v>
      </c>
      <c r="B413" s="16" t="s">
        <v>11</v>
      </c>
      <c r="C413" s="26" t="s">
        <v>666</v>
      </c>
      <c r="D413" s="27" t="s">
        <v>584</v>
      </c>
      <c r="E413" s="26" t="s">
        <v>14</v>
      </c>
    </row>
    <row r="414" spans="1:5" x14ac:dyDescent="0.25">
      <c r="A414" s="19"/>
      <c r="B414" s="20" t="s">
        <v>15</v>
      </c>
      <c r="C414" s="21">
        <v>-0.76503839820243613</v>
      </c>
      <c r="D414" s="21">
        <v>-0.35454047902738517</v>
      </c>
      <c r="E414" s="22"/>
    </row>
    <row r="415" spans="1:5" x14ac:dyDescent="0.25">
      <c r="A415" s="8" t="s">
        <v>16</v>
      </c>
      <c r="B415" s="16" t="s">
        <v>11</v>
      </c>
      <c r="C415" s="26" t="s">
        <v>165</v>
      </c>
      <c r="D415" s="26" t="s">
        <v>166</v>
      </c>
      <c r="E415" s="26" t="s">
        <v>14</v>
      </c>
    </row>
    <row r="416" spans="1:5" x14ac:dyDescent="0.25">
      <c r="A416" s="19"/>
      <c r="B416" s="20" t="s">
        <v>15</v>
      </c>
      <c r="C416" s="21">
        <v>-0.25788074385122972</v>
      </c>
      <c r="D416" s="21">
        <v>-0.1037057625357376</v>
      </c>
      <c r="E416" s="22"/>
    </row>
    <row r="417" spans="1:5" x14ac:dyDescent="0.25">
      <c r="A417" s="8" t="s">
        <v>19</v>
      </c>
      <c r="B417" s="16" t="s">
        <v>11</v>
      </c>
      <c r="C417" s="26" t="s">
        <v>352</v>
      </c>
      <c r="D417" s="26" t="s">
        <v>696</v>
      </c>
      <c r="E417" s="26" t="s">
        <v>14</v>
      </c>
    </row>
    <row r="418" spans="1:5" x14ac:dyDescent="0.25">
      <c r="A418" s="19"/>
      <c r="B418" s="20" t="s">
        <v>15</v>
      </c>
      <c r="C418" s="21">
        <v>2.8613896613776113E-3</v>
      </c>
      <c r="D418" s="21">
        <v>2.7198324037930766E-2</v>
      </c>
      <c r="E418" s="22"/>
    </row>
    <row r="419" spans="1:5" x14ac:dyDescent="0.25">
      <c r="A419" s="8" t="s">
        <v>22</v>
      </c>
      <c r="B419" s="16" t="s">
        <v>11</v>
      </c>
      <c r="C419" s="26" t="s">
        <v>169</v>
      </c>
      <c r="D419" s="26" t="s">
        <v>365</v>
      </c>
      <c r="E419" s="26" t="s">
        <v>14</v>
      </c>
    </row>
    <row r="420" spans="1:5" x14ac:dyDescent="0.25">
      <c r="A420" s="19"/>
      <c r="B420" s="20" t="s">
        <v>15</v>
      </c>
      <c r="C420" s="21">
        <v>0.46172516556291399</v>
      </c>
      <c r="D420" s="21">
        <v>0.14466023392912475</v>
      </c>
      <c r="E420" s="22"/>
    </row>
    <row r="421" spans="1:5" ht="34.5" customHeight="1" x14ac:dyDescent="0.25">
      <c r="A421" s="90" t="s">
        <v>25</v>
      </c>
      <c r="B421" s="90"/>
      <c r="C421" s="90"/>
      <c r="D421" s="90"/>
      <c r="E421" s="90"/>
    </row>
    <row r="422" spans="1:5" x14ac:dyDescent="0.25">
      <c r="A422" s="5" t="s">
        <v>26</v>
      </c>
    </row>
    <row r="423" spans="1:5" x14ac:dyDescent="0.25">
      <c r="A423" s="5" t="s">
        <v>49</v>
      </c>
    </row>
    <row r="424" spans="1:5" x14ac:dyDescent="0.25">
      <c r="A424" s="5" t="s">
        <v>278</v>
      </c>
    </row>
    <row r="425" spans="1:5" x14ac:dyDescent="0.25">
      <c r="A425" s="5" t="s">
        <v>333</v>
      </c>
    </row>
    <row r="426" spans="1:5" x14ac:dyDescent="0.25">
      <c r="A426" s="5" t="s">
        <v>51</v>
      </c>
    </row>
    <row r="427" spans="1:5" ht="15" customHeight="1" x14ac:dyDescent="0.25">
      <c r="A427" s="91" t="s">
        <v>31</v>
      </c>
      <c r="B427" s="92"/>
      <c r="C427" s="92"/>
      <c r="D427" s="92"/>
      <c r="E427" s="93"/>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24">
        <v>43676</v>
      </c>
      <c r="C430" s="24">
        <v>45503</v>
      </c>
      <c r="D430" s="25">
        <v>0.14818488151246126</v>
      </c>
      <c r="E430" s="32">
        <v>4</v>
      </c>
    </row>
    <row r="431" spans="1:5" x14ac:dyDescent="0.25">
      <c r="A431" s="31" t="s">
        <v>37</v>
      </c>
      <c r="B431" s="24">
        <v>43641</v>
      </c>
      <c r="C431" s="24">
        <v>45468</v>
      </c>
      <c r="D431" s="25">
        <v>0.14813637954240297</v>
      </c>
      <c r="E431" s="32">
        <v>4</v>
      </c>
    </row>
    <row r="432" spans="1:5" x14ac:dyDescent="0.25">
      <c r="A432" s="39" t="s">
        <v>38</v>
      </c>
      <c r="B432" s="24">
        <v>43613</v>
      </c>
      <c r="C432" s="24">
        <v>45440</v>
      </c>
      <c r="D432" s="25">
        <v>0.14818726062838478</v>
      </c>
      <c r="E432" s="32">
        <v>4</v>
      </c>
    </row>
    <row r="433" spans="1:5" x14ac:dyDescent="0.25">
      <c r="A433" s="39" t="s">
        <v>39</v>
      </c>
      <c r="B433" s="24">
        <v>43585</v>
      </c>
      <c r="C433" s="24">
        <v>45412</v>
      </c>
      <c r="D433" s="25">
        <v>0.14848399816675603</v>
      </c>
      <c r="E433" s="32">
        <v>4</v>
      </c>
    </row>
    <row r="434" spans="1:5" x14ac:dyDescent="0.25">
      <c r="A434" s="39" t="s">
        <v>40</v>
      </c>
      <c r="B434" s="24">
        <v>43550</v>
      </c>
      <c r="C434" s="24">
        <v>45377</v>
      </c>
      <c r="D434" s="25">
        <v>0.14891192204571951</v>
      </c>
      <c r="E434" s="32">
        <v>4</v>
      </c>
    </row>
    <row r="436" spans="1:5" x14ac:dyDescent="0.25">
      <c r="A436" s="102" t="s">
        <v>180</v>
      </c>
      <c r="B436" s="103"/>
      <c r="C436" s="103"/>
      <c r="D436" s="103"/>
      <c r="E436" s="103"/>
    </row>
    <row r="437" spans="1:5" x14ac:dyDescent="0.25">
      <c r="A437" s="1" t="s">
        <v>2</v>
      </c>
      <c r="B437" s="2"/>
      <c r="C437" s="107" t="s">
        <v>3</v>
      </c>
      <c r="D437" s="107" t="s">
        <v>4</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8" t="s">
        <v>7</v>
      </c>
      <c r="B440" s="9" t="s">
        <v>8</v>
      </c>
      <c r="C440" s="10"/>
      <c r="D440" s="11"/>
      <c r="E440" s="11"/>
    </row>
    <row r="441" spans="1:5" x14ac:dyDescent="0.25">
      <c r="A441" s="12"/>
      <c r="B441" s="13" t="s">
        <v>9</v>
      </c>
      <c r="C441" s="14"/>
      <c r="D441" s="15"/>
      <c r="E441" s="15"/>
    </row>
    <row r="442" spans="1:5" x14ac:dyDescent="0.25">
      <c r="A442" s="8" t="s">
        <v>10</v>
      </c>
      <c r="B442" s="16" t="s">
        <v>11</v>
      </c>
      <c r="C442" s="26" t="s">
        <v>704</v>
      </c>
      <c r="D442" s="27" t="s">
        <v>418</v>
      </c>
      <c r="E442" s="26" t="s">
        <v>14</v>
      </c>
    </row>
    <row r="443" spans="1:5" x14ac:dyDescent="0.25">
      <c r="A443" s="19"/>
      <c r="B443" s="20" t="s">
        <v>15</v>
      </c>
      <c r="C443" s="21">
        <v>-0.74751400546080737</v>
      </c>
      <c r="D443" s="21">
        <v>-0.33787835246519493</v>
      </c>
      <c r="E443" s="22"/>
    </row>
    <row r="444" spans="1:5" x14ac:dyDescent="0.25">
      <c r="A444" s="8" t="s">
        <v>16</v>
      </c>
      <c r="B444" s="16" t="s">
        <v>11</v>
      </c>
      <c r="C444" s="26" t="s">
        <v>80</v>
      </c>
      <c r="D444" s="26" t="s">
        <v>67</v>
      </c>
      <c r="E444" s="26" t="s">
        <v>14</v>
      </c>
    </row>
    <row r="445" spans="1:5" x14ac:dyDescent="0.25">
      <c r="A445" s="19"/>
      <c r="B445" s="20" t="s">
        <v>15</v>
      </c>
      <c r="C445" s="21">
        <v>-0.245335006663705</v>
      </c>
      <c r="D445" s="21">
        <v>-9.3654023087861415E-2</v>
      </c>
      <c r="E445" s="22"/>
    </row>
    <row r="446" spans="1:5" x14ac:dyDescent="0.25">
      <c r="A446" s="8" t="s">
        <v>19</v>
      </c>
      <c r="B446" s="16" t="s">
        <v>11</v>
      </c>
      <c r="C446" s="26" t="s">
        <v>243</v>
      </c>
      <c r="D446" s="26" t="s">
        <v>733</v>
      </c>
      <c r="E446" s="26" t="s">
        <v>14</v>
      </c>
    </row>
    <row r="447" spans="1:5" x14ac:dyDescent="0.25">
      <c r="A447" s="19"/>
      <c r="B447" s="20" t="s">
        <v>15</v>
      </c>
      <c r="C447" s="21">
        <v>8.6126128449832695E-3</v>
      </c>
      <c r="D447" s="21">
        <v>3.0571185233214448E-2</v>
      </c>
      <c r="E447" s="22"/>
    </row>
    <row r="448" spans="1:5" x14ac:dyDescent="0.25">
      <c r="A448" s="8" t="s">
        <v>22</v>
      </c>
      <c r="B448" s="16" t="s">
        <v>11</v>
      </c>
      <c r="C448" s="26" t="s">
        <v>176</v>
      </c>
      <c r="D448" s="26" t="s">
        <v>111</v>
      </c>
      <c r="E448" s="26" t="s">
        <v>14</v>
      </c>
    </row>
    <row r="449" spans="1:5" x14ac:dyDescent="0.25">
      <c r="A449" s="19"/>
      <c r="B449" s="20" t="s">
        <v>15</v>
      </c>
      <c r="C449" s="21">
        <v>0.44704777872965362</v>
      </c>
      <c r="D449" s="21">
        <v>0.14538954911026725</v>
      </c>
      <c r="E449" s="22"/>
    </row>
    <row r="450" spans="1:5" ht="36" customHeight="1" x14ac:dyDescent="0.25">
      <c r="A450" s="90" t="s">
        <v>25</v>
      </c>
      <c r="B450" s="90"/>
      <c r="C450" s="90"/>
      <c r="D450" s="90"/>
      <c r="E450" s="90"/>
    </row>
    <row r="451" spans="1:5" x14ac:dyDescent="0.25">
      <c r="A451" s="5" t="s">
        <v>26</v>
      </c>
    </row>
    <row r="452" spans="1:5" x14ac:dyDescent="0.25">
      <c r="A452" s="5" t="s">
        <v>49</v>
      </c>
    </row>
    <row r="453" spans="1:5" x14ac:dyDescent="0.25">
      <c r="A453" s="5" t="s">
        <v>330</v>
      </c>
    </row>
    <row r="454" spans="1:5" x14ac:dyDescent="0.25">
      <c r="A454" s="5" t="s">
        <v>333</v>
      </c>
    </row>
    <row r="455" spans="1:5" x14ac:dyDescent="0.25">
      <c r="A455" s="5" t="s">
        <v>51</v>
      </c>
    </row>
    <row r="456" spans="1:5" ht="15" customHeight="1" x14ac:dyDescent="0.25">
      <c r="A456" s="91" t="s">
        <v>31</v>
      </c>
      <c r="B456" s="92"/>
      <c r="C456" s="92"/>
      <c r="D456" s="92"/>
      <c r="E456" s="93"/>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24">
        <v>43676</v>
      </c>
      <c r="C459" s="24">
        <v>45503</v>
      </c>
      <c r="D459" s="25">
        <v>0.1411133741000416</v>
      </c>
      <c r="E459" s="32">
        <v>4</v>
      </c>
    </row>
    <row r="460" spans="1:5" x14ac:dyDescent="0.25">
      <c r="A460" s="31" t="s">
        <v>37</v>
      </c>
      <c r="B460" s="24">
        <v>43641</v>
      </c>
      <c r="C460" s="24">
        <v>45468</v>
      </c>
      <c r="D460" s="25">
        <v>0.14110013885398834</v>
      </c>
      <c r="E460" s="32">
        <v>4</v>
      </c>
    </row>
    <row r="461" spans="1:5" x14ac:dyDescent="0.25">
      <c r="A461" s="39" t="s">
        <v>38</v>
      </c>
      <c r="B461" s="24">
        <v>43613</v>
      </c>
      <c r="C461" s="24">
        <v>45440</v>
      </c>
      <c r="D461" s="25">
        <v>0.14107514769173982</v>
      </c>
      <c r="E461" s="32">
        <v>4</v>
      </c>
    </row>
    <row r="462" spans="1:5" x14ac:dyDescent="0.25">
      <c r="A462" s="39" t="s">
        <v>39</v>
      </c>
      <c r="B462" s="24">
        <v>43585</v>
      </c>
      <c r="C462" s="24">
        <v>45412</v>
      </c>
      <c r="D462" s="25">
        <v>0.14141073076918034</v>
      </c>
      <c r="E462" s="32">
        <v>4</v>
      </c>
    </row>
    <row r="463" spans="1:5" x14ac:dyDescent="0.25">
      <c r="A463" s="39" t="s">
        <v>40</v>
      </c>
      <c r="B463" s="24">
        <v>43550</v>
      </c>
      <c r="C463" s="24">
        <v>45377</v>
      </c>
      <c r="D463" s="25">
        <v>0.14178454972221866</v>
      </c>
      <c r="E463" s="32">
        <v>4</v>
      </c>
    </row>
    <row r="465" spans="1:5" x14ac:dyDescent="0.25">
      <c r="A465" s="102" t="s">
        <v>189</v>
      </c>
      <c r="B465" s="103"/>
      <c r="C465" s="103"/>
      <c r="D465" s="103"/>
      <c r="E465" s="103"/>
    </row>
    <row r="466" spans="1:5" x14ac:dyDescent="0.25">
      <c r="A466" s="1" t="s">
        <v>128</v>
      </c>
      <c r="B466" s="2"/>
      <c r="C466" s="107" t="s">
        <v>3</v>
      </c>
      <c r="D466" s="107" t="s">
        <v>129</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130</v>
      </c>
      <c r="C469" s="10"/>
      <c r="D469" s="11"/>
      <c r="E469" s="11"/>
    </row>
    <row r="470" spans="1:5" x14ac:dyDescent="0.25">
      <c r="A470" s="12"/>
      <c r="B470" s="13" t="s">
        <v>9</v>
      </c>
      <c r="C470" s="14"/>
      <c r="D470" s="15"/>
      <c r="E470" s="15"/>
    </row>
    <row r="471" spans="1:5" x14ac:dyDescent="0.25">
      <c r="A471" s="8" t="s">
        <v>10</v>
      </c>
      <c r="B471" s="16" t="s">
        <v>11</v>
      </c>
      <c r="C471" s="26" t="s">
        <v>722</v>
      </c>
      <c r="D471" s="27" t="s">
        <v>615</v>
      </c>
      <c r="E471" s="26" t="s">
        <v>14</v>
      </c>
    </row>
    <row r="472" spans="1:5" x14ac:dyDescent="0.25">
      <c r="A472" s="19"/>
      <c r="B472" s="20" t="s">
        <v>15</v>
      </c>
      <c r="C472" s="21">
        <v>-0.51375056034836197</v>
      </c>
      <c r="D472" s="21">
        <v>-0.24252185834076279</v>
      </c>
      <c r="E472" s="22"/>
    </row>
    <row r="473" spans="1:5" x14ac:dyDescent="0.25">
      <c r="A473" s="8" t="s">
        <v>16</v>
      </c>
      <c r="B473" s="16" t="s">
        <v>11</v>
      </c>
      <c r="C473" s="26" t="s">
        <v>145</v>
      </c>
      <c r="D473" s="26" t="s">
        <v>183</v>
      </c>
      <c r="E473" s="26" t="s">
        <v>14</v>
      </c>
    </row>
    <row r="474" spans="1:5" x14ac:dyDescent="0.25">
      <c r="A474" s="19"/>
      <c r="B474" s="20" t="s">
        <v>15</v>
      </c>
      <c r="C474" s="21">
        <v>-0.18910846568725681</v>
      </c>
      <c r="D474" s="21">
        <v>-0.12340681636825479</v>
      </c>
      <c r="E474" s="22"/>
    </row>
    <row r="475" spans="1:5" x14ac:dyDescent="0.25">
      <c r="A475" s="8" t="s">
        <v>19</v>
      </c>
      <c r="B475" s="16" t="s">
        <v>11</v>
      </c>
      <c r="C475" s="26" t="s">
        <v>467</v>
      </c>
      <c r="D475" s="26" t="s">
        <v>587</v>
      </c>
      <c r="E475" s="26" t="s">
        <v>14</v>
      </c>
    </row>
    <row r="476" spans="1:5" x14ac:dyDescent="0.25">
      <c r="A476" s="19"/>
      <c r="B476" s="20" t="s">
        <v>15</v>
      </c>
      <c r="C476" s="21">
        <v>-6.9963279913071941E-2</v>
      </c>
      <c r="D476" s="21">
        <v>-1.8580588733173142E-2</v>
      </c>
      <c r="E476" s="22"/>
    </row>
    <row r="477" spans="1:5" x14ac:dyDescent="0.25">
      <c r="A477" s="8" t="s">
        <v>22</v>
      </c>
      <c r="B477" s="16" t="s">
        <v>11</v>
      </c>
      <c r="C477" s="26" t="s">
        <v>186</v>
      </c>
      <c r="D477" s="26" t="s">
        <v>187</v>
      </c>
      <c r="E477" s="26" t="s">
        <v>14</v>
      </c>
    </row>
    <row r="478" spans="1:5" x14ac:dyDescent="0.25">
      <c r="A478" s="19"/>
      <c r="B478" s="20" t="s">
        <v>15</v>
      </c>
      <c r="C478" s="21">
        <v>0.13534558449906609</v>
      </c>
      <c r="D478" s="21">
        <v>7.8925779700995236E-2</v>
      </c>
      <c r="E478" s="22"/>
    </row>
    <row r="479" spans="1:5" ht="36.75" customHeight="1" x14ac:dyDescent="0.25">
      <c r="A479" s="90" t="s">
        <v>25</v>
      </c>
      <c r="B479" s="90"/>
      <c r="C479" s="90"/>
      <c r="D479" s="90"/>
      <c r="E479" s="90"/>
    </row>
    <row r="480" spans="1:5" x14ac:dyDescent="0.25">
      <c r="A480" s="5" t="s">
        <v>26</v>
      </c>
    </row>
    <row r="481" spans="1:5" x14ac:dyDescent="0.25">
      <c r="A481" s="5" t="s">
        <v>138</v>
      </c>
    </row>
    <row r="482" spans="1:5" x14ac:dyDescent="0.25">
      <c r="A482" s="5" t="s">
        <v>588</v>
      </c>
    </row>
    <row r="483" spans="1:5" x14ac:dyDescent="0.25">
      <c r="A483" s="5" t="s">
        <v>140</v>
      </c>
    </row>
    <row r="484" spans="1:5" x14ac:dyDescent="0.25">
      <c r="A484" s="5" t="s">
        <v>51</v>
      </c>
      <c r="B484" s="50"/>
      <c r="C484" s="50"/>
      <c r="D484" s="50"/>
      <c r="E484" s="50"/>
    </row>
    <row r="485" spans="1:5" ht="15" customHeight="1" x14ac:dyDescent="0.25">
      <c r="A485" s="91" t="s">
        <v>31</v>
      </c>
      <c r="B485" s="92"/>
      <c r="C485" s="92"/>
      <c r="D485" s="92"/>
      <c r="E485" s="93"/>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24">
        <v>43662</v>
      </c>
      <c r="C488" s="24">
        <v>45496</v>
      </c>
      <c r="D488" s="25">
        <v>7.8698630454521204E-2</v>
      </c>
      <c r="E488" s="32">
        <v>3</v>
      </c>
    </row>
    <row r="489" spans="1:5" x14ac:dyDescent="0.25">
      <c r="A489" s="31" t="s">
        <v>37</v>
      </c>
      <c r="B489" s="24">
        <v>43634</v>
      </c>
      <c r="C489" s="24">
        <v>45468</v>
      </c>
      <c r="D489" s="25">
        <v>7.8720168978817021E-2</v>
      </c>
      <c r="E489" s="32">
        <v>3</v>
      </c>
    </row>
    <row r="490" spans="1:5" x14ac:dyDescent="0.25">
      <c r="A490" s="39" t="s">
        <v>38</v>
      </c>
      <c r="B490" s="24">
        <v>43606</v>
      </c>
      <c r="C490" s="24">
        <v>45440</v>
      </c>
      <c r="D490" s="25">
        <v>7.9050677139531497E-2</v>
      </c>
      <c r="E490" s="32">
        <v>3</v>
      </c>
    </row>
    <row r="491" spans="1:5" x14ac:dyDescent="0.25">
      <c r="A491" s="39" t="s">
        <v>39</v>
      </c>
      <c r="B491" s="24">
        <v>43578</v>
      </c>
      <c r="C491" s="24">
        <v>45412</v>
      </c>
      <c r="D491" s="25">
        <v>7.9103417221114913E-2</v>
      </c>
      <c r="E491" s="32">
        <v>3</v>
      </c>
    </row>
    <row r="492" spans="1:5" x14ac:dyDescent="0.25">
      <c r="A492" s="39" t="s">
        <v>40</v>
      </c>
      <c r="B492" s="24">
        <v>43536</v>
      </c>
      <c r="C492" s="24">
        <v>45370</v>
      </c>
      <c r="D492" s="25">
        <v>7.9433535318024023E-2</v>
      </c>
      <c r="E492" s="32">
        <v>3</v>
      </c>
    </row>
    <row r="494" spans="1:5" x14ac:dyDescent="0.25">
      <c r="A494" s="102" t="s">
        <v>200</v>
      </c>
      <c r="B494" s="103"/>
      <c r="C494" s="103"/>
      <c r="D494" s="103"/>
      <c r="E494" s="103"/>
    </row>
    <row r="495" spans="1:5" x14ac:dyDescent="0.25">
      <c r="A495" s="1" t="s">
        <v>74</v>
      </c>
      <c r="B495" s="2"/>
      <c r="C495" s="107" t="s">
        <v>3</v>
      </c>
      <c r="D495" s="107" t="s">
        <v>75</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76</v>
      </c>
      <c r="C498" s="10"/>
      <c r="D498" s="11"/>
      <c r="E498" s="11"/>
    </row>
    <row r="499" spans="1:5" x14ac:dyDescent="0.25">
      <c r="A499" s="12"/>
      <c r="B499" s="13" t="s">
        <v>9</v>
      </c>
      <c r="C499" s="14"/>
      <c r="D499" s="15"/>
      <c r="E499" s="15"/>
    </row>
    <row r="500" spans="1:5" x14ac:dyDescent="0.25">
      <c r="A500" s="8" t="s">
        <v>10</v>
      </c>
      <c r="B500" s="16" t="s">
        <v>11</v>
      </c>
      <c r="C500" s="26" t="s">
        <v>705</v>
      </c>
      <c r="D500" s="27" t="s">
        <v>41</v>
      </c>
      <c r="E500" s="26" t="s">
        <v>14</v>
      </c>
    </row>
    <row r="501" spans="1:5" x14ac:dyDescent="0.25">
      <c r="A501" s="19"/>
      <c r="B501" s="20" t="s">
        <v>15</v>
      </c>
      <c r="C501" s="21">
        <v>-0.6744837661662203</v>
      </c>
      <c r="D501" s="21">
        <v>-0.2164312543352318</v>
      </c>
      <c r="E501" s="22"/>
    </row>
    <row r="502" spans="1:5" x14ac:dyDescent="0.25">
      <c r="A502" s="8" t="s">
        <v>16</v>
      </c>
      <c r="B502" s="16" t="s">
        <v>11</v>
      </c>
      <c r="C502" s="26" t="s">
        <v>192</v>
      </c>
      <c r="D502" s="26" t="s">
        <v>193</v>
      </c>
      <c r="E502" s="26" t="s">
        <v>14</v>
      </c>
    </row>
    <row r="503" spans="1:5" x14ac:dyDescent="0.25">
      <c r="A503" s="19"/>
      <c r="B503" s="20" t="s">
        <v>15</v>
      </c>
      <c r="C503" s="21">
        <v>-0.2302506228329777</v>
      </c>
      <c r="D503" s="21">
        <v>-4.5361930729109767E-2</v>
      </c>
      <c r="E503" s="22"/>
    </row>
    <row r="504" spans="1:5" x14ac:dyDescent="0.25">
      <c r="A504" s="8" t="s">
        <v>19</v>
      </c>
      <c r="B504" s="16" t="s">
        <v>11</v>
      </c>
      <c r="C504" s="26" t="s">
        <v>470</v>
      </c>
      <c r="D504" s="26" t="s">
        <v>228</v>
      </c>
      <c r="E504" s="26" t="s">
        <v>14</v>
      </c>
    </row>
    <row r="505" spans="1:5" x14ac:dyDescent="0.25">
      <c r="A505" s="19"/>
      <c r="B505" s="20" t="s">
        <v>15</v>
      </c>
      <c r="C505" s="21">
        <v>-7.473868510790127E-2</v>
      </c>
      <c r="D505" s="21">
        <v>-9.3930003488265079E-3</v>
      </c>
      <c r="E505" s="22"/>
    </row>
    <row r="506" spans="1:5" x14ac:dyDescent="0.25">
      <c r="A506" s="8" t="s">
        <v>22</v>
      </c>
      <c r="B506" s="16" t="s">
        <v>11</v>
      </c>
      <c r="C506" s="26" t="s">
        <v>196</v>
      </c>
      <c r="D506" s="26" t="s">
        <v>241</v>
      </c>
      <c r="E506" s="26" t="s">
        <v>14</v>
      </c>
    </row>
    <row r="507" spans="1:5" x14ac:dyDescent="0.25">
      <c r="A507" s="19"/>
      <c r="B507" s="20" t="s">
        <v>15</v>
      </c>
      <c r="C507" s="21">
        <v>0.13851284703993083</v>
      </c>
      <c r="D507" s="21">
        <v>2.550628945097122E-2</v>
      </c>
      <c r="E507" s="22"/>
    </row>
    <row r="508" spans="1:5" ht="34.5" customHeight="1" x14ac:dyDescent="0.25">
      <c r="A508" s="90" t="s">
        <v>25</v>
      </c>
      <c r="B508" s="90"/>
      <c r="C508" s="90"/>
      <c r="D508" s="90"/>
      <c r="E508" s="90"/>
    </row>
    <row r="509" spans="1:5" x14ac:dyDescent="0.25">
      <c r="A509" s="5" t="s">
        <v>26</v>
      </c>
    </row>
    <row r="510" spans="1:5" x14ac:dyDescent="0.25">
      <c r="A510" s="5" t="s">
        <v>198</v>
      </c>
    </row>
    <row r="511" spans="1:5" x14ac:dyDescent="0.25">
      <c r="A511" s="5" t="s">
        <v>706</v>
      </c>
    </row>
    <row r="512" spans="1:5" x14ac:dyDescent="0.25">
      <c r="A512" s="5" t="s">
        <v>563</v>
      </c>
    </row>
    <row r="513" spans="1:5" x14ac:dyDescent="0.25">
      <c r="A513" s="5" t="s">
        <v>30</v>
      </c>
      <c r="B513" s="50"/>
      <c r="C513" s="50"/>
      <c r="D513" s="50"/>
      <c r="E513" s="50"/>
    </row>
    <row r="514" spans="1:5" ht="15" customHeight="1" x14ac:dyDescent="0.25">
      <c r="A514" s="91" t="s">
        <v>31</v>
      </c>
      <c r="B514" s="92"/>
      <c r="C514" s="92"/>
      <c r="D514" s="92"/>
      <c r="E514" s="93"/>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24">
        <v>43669</v>
      </c>
      <c r="C517" s="24">
        <v>45503</v>
      </c>
      <c r="D517" s="25">
        <v>0.10303022586556226</v>
      </c>
      <c r="E517" s="32">
        <v>3</v>
      </c>
    </row>
    <row r="518" spans="1:5" x14ac:dyDescent="0.25">
      <c r="A518" s="31" t="s">
        <v>37</v>
      </c>
      <c r="B518" s="24">
        <v>43627</v>
      </c>
      <c r="C518" s="24">
        <v>45461</v>
      </c>
      <c r="D518" s="25">
        <v>0.10308977301222977</v>
      </c>
      <c r="E518" s="32">
        <v>3</v>
      </c>
    </row>
    <row r="519" spans="1:5" x14ac:dyDescent="0.25">
      <c r="A519" s="39" t="s">
        <v>38</v>
      </c>
      <c r="B519" s="24">
        <v>43599</v>
      </c>
      <c r="C519" s="24">
        <v>45433</v>
      </c>
      <c r="D519" s="25">
        <v>0.10317965464285267</v>
      </c>
      <c r="E519" s="32">
        <v>3</v>
      </c>
    </row>
    <row r="520" spans="1:5" x14ac:dyDescent="0.25">
      <c r="A520" s="39" t="s">
        <v>39</v>
      </c>
      <c r="B520" s="24">
        <v>43571</v>
      </c>
      <c r="C520" s="24">
        <v>45405</v>
      </c>
      <c r="D520" s="25">
        <v>0.10364108559196644</v>
      </c>
      <c r="E520" s="32">
        <v>3</v>
      </c>
    </row>
    <row r="521" spans="1:5" x14ac:dyDescent="0.25">
      <c r="A521" s="39" t="s">
        <v>40</v>
      </c>
      <c r="B521" s="24">
        <v>43543</v>
      </c>
      <c r="C521" s="24">
        <v>45377</v>
      </c>
      <c r="D521" s="25">
        <v>0.10397859322159336</v>
      </c>
      <c r="E521" s="32">
        <v>3</v>
      </c>
    </row>
    <row r="523" spans="1:5" x14ac:dyDescent="0.25">
      <c r="A523" s="102" t="s">
        <v>210</v>
      </c>
      <c r="B523" s="103"/>
      <c r="C523" s="103"/>
      <c r="D523" s="103"/>
      <c r="E523" s="103"/>
    </row>
    <row r="524" spans="1:5" x14ac:dyDescent="0.25">
      <c r="A524" s="1" t="s">
        <v>128</v>
      </c>
      <c r="B524" s="2"/>
      <c r="C524" s="107" t="s">
        <v>3</v>
      </c>
      <c r="D524" s="107" t="s">
        <v>129</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130</v>
      </c>
      <c r="C527" s="10"/>
      <c r="D527" s="11"/>
      <c r="E527" s="11"/>
    </row>
    <row r="528" spans="1:5" x14ac:dyDescent="0.25">
      <c r="A528" s="12"/>
      <c r="B528" s="13" t="s">
        <v>9</v>
      </c>
      <c r="C528" s="14"/>
      <c r="D528" s="15"/>
      <c r="E528" s="15"/>
    </row>
    <row r="529" spans="1:5" x14ac:dyDescent="0.25">
      <c r="A529" s="8" t="s">
        <v>10</v>
      </c>
      <c r="B529" s="16" t="s">
        <v>11</v>
      </c>
      <c r="C529" s="26" t="s">
        <v>685</v>
      </c>
      <c r="D529" s="27" t="s">
        <v>669</v>
      </c>
      <c r="E529" s="26" t="s">
        <v>14</v>
      </c>
    </row>
    <row r="530" spans="1:5" x14ac:dyDescent="0.25">
      <c r="A530" s="19"/>
      <c r="B530" s="20" t="s">
        <v>15</v>
      </c>
      <c r="C530" s="21">
        <v>-0.69433578913992755</v>
      </c>
      <c r="D530" s="21">
        <v>-0.3343746913588046</v>
      </c>
      <c r="E530" s="22"/>
    </row>
    <row r="531" spans="1:5" x14ac:dyDescent="0.25">
      <c r="A531" s="8" t="s">
        <v>16</v>
      </c>
      <c r="B531" s="16" t="s">
        <v>11</v>
      </c>
      <c r="C531" s="26" t="s">
        <v>203</v>
      </c>
      <c r="D531" s="26" t="s">
        <v>204</v>
      </c>
      <c r="E531" s="26" t="s">
        <v>14</v>
      </c>
    </row>
    <row r="532" spans="1:5" x14ac:dyDescent="0.25">
      <c r="A532" s="19"/>
      <c r="B532" s="20" t="s">
        <v>15</v>
      </c>
      <c r="C532" s="21">
        <v>-0.20013817001491374</v>
      </c>
      <c r="D532" s="21">
        <v>-0.11919569528335516</v>
      </c>
      <c r="E532" s="22"/>
    </row>
    <row r="533" spans="1:5" x14ac:dyDescent="0.25">
      <c r="A533" s="8" t="s">
        <v>19</v>
      </c>
      <c r="B533" s="16" t="s">
        <v>11</v>
      </c>
      <c r="C533" s="26" t="s">
        <v>472</v>
      </c>
      <c r="D533" s="26" t="s">
        <v>352</v>
      </c>
      <c r="E533" s="26" t="s">
        <v>14</v>
      </c>
    </row>
    <row r="534" spans="1:5" x14ac:dyDescent="0.25">
      <c r="A534" s="19"/>
      <c r="B534" s="20" t="s">
        <v>15</v>
      </c>
      <c r="C534" s="21">
        <v>-3.0201571574991481E-2</v>
      </c>
      <c r="D534" s="21">
        <v>1.2937638517780403E-3</v>
      </c>
      <c r="E534" s="22"/>
    </row>
    <row r="535" spans="1:5" x14ac:dyDescent="0.25">
      <c r="A535" s="8" t="s">
        <v>22</v>
      </c>
      <c r="B535" s="16" t="s">
        <v>11</v>
      </c>
      <c r="C535" s="26" t="s">
        <v>207</v>
      </c>
      <c r="D535" s="26" t="s">
        <v>208</v>
      </c>
      <c r="E535" s="26" t="s">
        <v>14</v>
      </c>
    </row>
    <row r="536" spans="1:5" x14ac:dyDescent="0.25">
      <c r="A536" s="19"/>
      <c r="B536" s="20" t="s">
        <v>15</v>
      </c>
      <c r="C536" s="21">
        <v>0.20995207085178436</v>
      </c>
      <c r="D536" s="21">
        <v>0.11067518871954518</v>
      </c>
      <c r="E536" s="22"/>
    </row>
    <row r="537" spans="1:5" ht="37.5" customHeight="1" x14ac:dyDescent="0.25">
      <c r="A537" s="90" t="s">
        <v>25</v>
      </c>
      <c r="B537" s="90"/>
      <c r="C537" s="90"/>
      <c r="D537" s="90"/>
      <c r="E537" s="90"/>
    </row>
    <row r="538" spans="1:5" x14ac:dyDescent="0.25">
      <c r="A538" s="5" t="s">
        <v>26</v>
      </c>
    </row>
    <row r="539" spans="1:5" x14ac:dyDescent="0.25">
      <c r="A539" s="5" t="s">
        <v>138</v>
      </c>
    </row>
    <row r="540" spans="1:5" x14ac:dyDescent="0.25">
      <c r="A540" s="5" t="s">
        <v>412</v>
      </c>
    </row>
    <row r="541" spans="1:5" x14ac:dyDescent="0.25">
      <c r="A541" s="5" t="s">
        <v>140</v>
      </c>
    </row>
    <row r="542" spans="1:5" x14ac:dyDescent="0.25">
      <c r="A542" s="5" t="s">
        <v>30</v>
      </c>
      <c r="B542" s="49"/>
      <c r="C542" s="49"/>
      <c r="D542" s="49"/>
      <c r="E542" s="49"/>
    </row>
    <row r="543" spans="1:5" ht="15" customHeight="1" x14ac:dyDescent="0.25">
      <c r="A543" s="91" t="s">
        <v>31</v>
      </c>
      <c r="B543" s="92"/>
      <c r="C543" s="92"/>
      <c r="D543" s="92"/>
      <c r="E543" s="93"/>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24">
        <v>43676</v>
      </c>
      <c r="C546" s="24">
        <v>45503</v>
      </c>
      <c r="D546" s="25">
        <v>9.8428833751907543E-2</v>
      </c>
      <c r="E546" s="32">
        <v>3</v>
      </c>
    </row>
    <row r="547" spans="1:5" x14ac:dyDescent="0.25">
      <c r="A547" s="31" t="s">
        <v>37</v>
      </c>
      <c r="B547" s="24">
        <v>43641</v>
      </c>
      <c r="C547" s="24">
        <v>45468</v>
      </c>
      <c r="D547" s="25">
        <v>9.8445128551058206E-2</v>
      </c>
      <c r="E547" s="32">
        <v>3</v>
      </c>
    </row>
    <row r="548" spans="1:5" x14ac:dyDescent="0.25">
      <c r="A548" s="39" t="s">
        <v>38</v>
      </c>
      <c r="B548" s="24">
        <v>43613</v>
      </c>
      <c r="C548" s="24">
        <v>45440</v>
      </c>
      <c r="D548" s="25">
        <v>9.849270646298082E-2</v>
      </c>
      <c r="E548" s="32">
        <v>3</v>
      </c>
    </row>
    <row r="549" spans="1:5" x14ac:dyDescent="0.25">
      <c r="A549" s="39" t="s">
        <v>39</v>
      </c>
      <c r="B549" s="24">
        <v>43585</v>
      </c>
      <c r="C549" s="24">
        <v>45412</v>
      </c>
      <c r="D549" s="25">
        <v>9.8592380645882244E-2</v>
      </c>
      <c r="E549" s="32">
        <v>3</v>
      </c>
    </row>
    <row r="550" spans="1:5" x14ac:dyDescent="0.25">
      <c r="A550" s="39" t="s">
        <v>40</v>
      </c>
      <c r="B550" s="24">
        <v>43550</v>
      </c>
      <c r="C550" s="24">
        <v>45377</v>
      </c>
      <c r="D550" s="25">
        <v>9.8846180687077234E-2</v>
      </c>
      <c r="E550" s="32">
        <v>3</v>
      </c>
    </row>
    <row r="552" spans="1:5" x14ac:dyDescent="0.25">
      <c r="A552" s="102" t="s">
        <v>218</v>
      </c>
      <c r="B552" s="103"/>
      <c r="C552" s="103"/>
      <c r="D552" s="103"/>
      <c r="E552" s="103"/>
    </row>
    <row r="553" spans="1:5" x14ac:dyDescent="0.25">
      <c r="A553" s="1" t="s">
        <v>2</v>
      </c>
      <c r="B553" s="2"/>
      <c r="C553" s="107" t="s">
        <v>3</v>
      </c>
      <c r="D553" s="107" t="s">
        <v>4</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8</v>
      </c>
      <c r="C556" s="10"/>
      <c r="D556" s="11"/>
      <c r="E556" s="11"/>
    </row>
    <row r="557" spans="1:5" x14ac:dyDescent="0.25">
      <c r="A557" s="12"/>
      <c r="B557" s="13" t="s">
        <v>9</v>
      </c>
      <c r="C557" s="14"/>
      <c r="D557" s="15"/>
      <c r="E557" s="15"/>
    </row>
    <row r="558" spans="1:5" x14ac:dyDescent="0.25">
      <c r="A558" s="8" t="s">
        <v>10</v>
      </c>
      <c r="B558" s="16" t="s">
        <v>11</v>
      </c>
      <c r="C558" s="26" t="s">
        <v>596</v>
      </c>
      <c r="D558" s="27" t="s">
        <v>591</v>
      </c>
      <c r="E558" s="26" t="s">
        <v>14</v>
      </c>
    </row>
    <row r="559" spans="1:5" x14ac:dyDescent="0.25">
      <c r="A559" s="19"/>
      <c r="B559" s="20" t="s">
        <v>15</v>
      </c>
      <c r="C559" s="21">
        <v>-0.71336231600335176</v>
      </c>
      <c r="D559" s="21">
        <v>-0.30635108417447776</v>
      </c>
      <c r="E559" s="22"/>
    </row>
    <row r="560" spans="1:5" x14ac:dyDescent="0.25">
      <c r="A560" s="8" t="s">
        <v>16</v>
      </c>
      <c r="B560" s="16" t="s">
        <v>11</v>
      </c>
      <c r="C560" s="26" t="s">
        <v>212</v>
      </c>
      <c r="D560" s="26" t="s">
        <v>67</v>
      </c>
      <c r="E560" s="26" t="s">
        <v>14</v>
      </c>
    </row>
    <row r="561" spans="1:5" x14ac:dyDescent="0.25">
      <c r="A561" s="19"/>
      <c r="B561" s="20" t="s">
        <v>15</v>
      </c>
      <c r="C561" s="21">
        <v>-0.26271415852244484</v>
      </c>
      <c r="D561" s="21">
        <v>-9.3293505898621731E-2</v>
      </c>
      <c r="E561" s="22"/>
    </row>
    <row r="562" spans="1:5" x14ac:dyDescent="0.25">
      <c r="A562" s="8" t="s">
        <v>19</v>
      </c>
      <c r="B562" s="16" t="s">
        <v>11</v>
      </c>
      <c r="C562" s="26" t="s">
        <v>68</v>
      </c>
      <c r="D562" s="26" t="s">
        <v>432</v>
      </c>
      <c r="E562" s="26" t="s">
        <v>14</v>
      </c>
    </row>
    <row r="563" spans="1:5" x14ac:dyDescent="0.25">
      <c r="A563" s="19"/>
      <c r="B563" s="20" t="s">
        <v>15</v>
      </c>
      <c r="C563" s="21">
        <v>-5.1917009868154174E-2</v>
      </c>
      <c r="D563" s="21">
        <v>-3.3568717362020273E-4</v>
      </c>
      <c r="E563" s="22"/>
    </row>
    <row r="564" spans="1:5" x14ac:dyDescent="0.25">
      <c r="A564" s="8" t="s">
        <v>22</v>
      </c>
      <c r="B564" s="16" t="s">
        <v>11</v>
      </c>
      <c r="C564" s="26" t="s">
        <v>215</v>
      </c>
      <c r="D564" s="26" t="s">
        <v>381</v>
      </c>
      <c r="E564" s="26" t="s">
        <v>14</v>
      </c>
    </row>
    <row r="565" spans="1:5" x14ac:dyDescent="0.25">
      <c r="A565" s="19"/>
      <c r="B565" s="20" t="s">
        <v>15</v>
      </c>
      <c r="C565" s="21">
        <v>0.33839617486338791</v>
      </c>
      <c r="D565" s="21">
        <v>9.7158471247186462E-2</v>
      </c>
      <c r="E565" s="22"/>
    </row>
    <row r="566" spans="1:5" ht="34.5" customHeight="1" x14ac:dyDescent="0.25">
      <c r="A566" s="90" t="s">
        <v>25</v>
      </c>
      <c r="B566" s="90"/>
      <c r="C566" s="90"/>
      <c r="D566" s="90"/>
      <c r="E566" s="90"/>
    </row>
    <row r="567" spans="1:5" x14ac:dyDescent="0.25">
      <c r="A567" s="5" t="s">
        <v>26</v>
      </c>
    </row>
    <row r="568" spans="1:5" x14ac:dyDescent="0.25">
      <c r="A568" s="5" t="s">
        <v>49</v>
      </c>
    </row>
    <row r="569" spans="1:5" x14ac:dyDescent="0.25">
      <c r="A569" s="5" t="s">
        <v>734</v>
      </c>
    </row>
    <row r="570" spans="1:5" x14ac:dyDescent="0.25">
      <c r="A570" s="5" t="s">
        <v>333</v>
      </c>
    </row>
    <row r="571" spans="1:5" x14ac:dyDescent="0.25">
      <c r="A571" s="5" t="s">
        <v>30</v>
      </c>
      <c r="B571" s="48"/>
      <c r="C571" s="48"/>
      <c r="D571" s="48"/>
      <c r="E571" s="48"/>
    </row>
    <row r="572" spans="1:5" ht="15" customHeight="1" x14ac:dyDescent="0.25">
      <c r="A572" s="91" t="s">
        <v>31</v>
      </c>
      <c r="B572" s="92"/>
      <c r="C572" s="92"/>
      <c r="D572" s="92"/>
      <c r="E572" s="93"/>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24">
        <v>43676</v>
      </c>
      <c r="C575" s="24">
        <v>45503</v>
      </c>
      <c r="D575" s="25">
        <v>0.11889043161267723</v>
      </c>
      <c r="E575" s="32">
        <v>3</v>
      </c>
    </row>
    <row r="576" spans="1:5" x14ac:dyDescent="0.25">
      <c r="A576" s="31" t="s">
        <v>37</v>
      </c>
      <c r="B576" s="24">
        <v>43641</v>
      </c>
      <c r="C576" s="24">
        <v>45468</v>
      </c>
      <c r="D576" s="25">
        <v>0.11888930018116071</v>
      </c>
      <c r="E576" s="32">
        <v>3</v>
      </c>
    </row>
    <row r="577" spans="1:5" x14ac:dyDescent="0.25">
      <c r="A577" s="39" t="s">
        <v>38</v>
      </c>
      <c r="B577" s="24">
        <v>43613</v>
      </c>
      <c r="C577" s="24">
        <v>45440</v>
      </c>
      <c r="D577" s="25">
        <v>0.11899984927622918</v>
      </c>
      <c r="E577" s="32">
        <v>3</v>
      </c>
    </row>
    <row r="578" spans="1:5" x14ac:dyDescent="0.25">
      <c r="A578" s="39" t="s">
        <v>39</v>
      </c>
      <c r="B578" s="24">
        <v>43585</v>
      </c>
      <c r="C578" s="24">
        <v>45412</v>
      </c>
      <c r="D578" s="25">
        <v>0.11912966767485494</v>
      </c>
      <c r="E578" s="32">
        <v>3</v>
      </c>
    </row>
    <row r="579" spans="1:5" x14ac:dyDescent="0.25">
      <c r="A579" s="39" t="s">
        <v>40</v>
      </c>
      <c r="B579" s="24">
        <v>43550</v>
      </c>
      <c r="C579" s="24">
        <v>45377</v>
      </c>
      <c r="D579" s="25">
        <v>0.11936733481387833</v>
      </c>
      <c r="E579" s="32">
        <v>3</v>
      </c>
    </row>
    <row r="581" spans="1:5" x14ac:dyDescent="0.25">
      <c r="A581" s="102" t="s">
        <v>226</v>
      </c>
      <c r="B581" s="103"/>
      <c r="C581" s="103"/>
      <c r="D581" s="103"/>
      <c r="E581" s="103"/>
    </row>
    <row r="582" spans="1:5" x14ac:dyDescent="0.25">
      <c r="A582" s="1" t="s">
        <v>2</v>
      </c>
      <c r="B582" s="2"/>
      <c r="C582" s="107" t="s">
        <v>3</v>
      </c>
      <c r="D582" s="107" t="s">
        <v>4</v>
      </c>
      <c r="E582" s="107"/>
    </row>
    <row r="583" spans="1:5" x14ac:dyDescent="0.25">
      <c r="A583" s="3" t="s">
        <v>5</v>
      </c>
      <c r="B583" s="4"/>
      <c r="C583" s="108"/>
      <c r="D583" s="108"/>
      <c r="E583" s="108"/>
    </row>
    <row r="584" spans="1:5" x14ac:dyDescent="0.25">
      <c r="A584" s="6" t="s">
        <v>6</v>
      </c>
      <c r="B584" s="7"/>
      <c r="C584" s="109"/>
      <c r="D584" s="109"/>
      <c r="E584" s="109"/>
    </row>
    <row r="585" spans="1:5" x14ac:dyDescent="0.25">
      <c r="A585" s="8" t="s">
        <v>7</v>
      </c>
      <c r="B585" s="9" t="s">
        <v>8</v>
      </c>
      <c r="C585" s="10"/>
      <c r="D585" s="11"/>
      <c r="E585" s="11"/>
    </row>
    <row r="586" spans="1:5" x14ac:dyDescent="0.25">
      <c r="A586" s="12"/>
      <c r="B586" s="13" t="s">
        <v>9</v>
      </c>
      <c r="C586" s="14"/>
      <c r="D586" s="15"/>
      <c r="E586" s="15"/>
    </row>
    <row r="587" spans="1:5" x14ac:dyDescent="0.25">
      <c r="A587" s="8" t="s">
        <v>10</v>
      </c>
      <c r="B587" s="16" t="s">
        <v>11</v>
      </c>
      <c r="C587" s="26" t="s">
        <v>670</v>
      </c>
      <c r="D587" s="27" t="s">
        <v>592</v>
      </c>
      <c r="E587" s="26" t="s">
        <v>14</v>
      </c>
    </row>
    <row r="588" spans="1:5" x14ac:dyDescent="0.25">
      <c r="A588" s="19"/>
      <c r="B588" s="20" t="s">
        <v>15</v>
      </c>
      <c r="C588" s="21">
        <v>-0.67906197121956846</v>
      </c>
      <c r="D588" s="21">
        <v>-0.27760971970791615</v>
      </c>
      <c r="E588" s="22"/>
    </row>
    <row r="589" spans="1:5" x14ac:dyDescent="0.25">
      <c r="A589" s="8" t="s">
        <v>16</v>
      </c>
      <c r="B589" s="16" t="s">
        <v>11</v>
      </c>
      <c r="C589" s="26" t="s">
        <v>220</v>
      </c>
      <c r="D589" s="26" t="s">
        <v>221</v>
      </c>
      <c r="E589" s="26" t="s">
        <v>14</v>
      </c>
    </row>
    <row r="590" spans="1:5" x14ac:dyDescent="0.25">
      <c r="A590" s="19"/>
      <c r="B590" s="20" t="s">
        <v>15</v>
      </c>
      <c r="C590" s="21">
        <v>-0.23958107328332368</v>
      </c>
      <c r="D590" s="21">
        <v>-8.0824743882405459E-2</v>
      </c>
      <c r="E590" s="22"/>
    </row>
    <row r="591" spans="1:5" x14ac:dyDescent="0.25">
      <c r="A591" s="8" t="s">
        <v>19</v>
      </c>
      <c r="B591" s="16" t="s">
        <v>11</v>
      </c>
      <c r="C591" s="26" t="s">
        <v>56</v>
      </c>
      <c r="D591" s="26" t="s">
        <v>185</v>
      </c>
      <c r="E591" s="26" t="s">
        <v>14</v>
      </c>
    </row>
    <row r="592" spans="1:5" x14ac:dyDescent="0.25">
      <c r="A592" s="19"/>
      <c r="B592" s="20" t="s">
        <v>15</v>
      </c>
      <c r="C592" s="21">
        <v>-5.59393348407764E-2</v>
      </c>
      <c r="D592" s="21">
        <v>-3.1612635688273993E-3</v>
      </c>
      <c r="E592" s="22"/>
    </row>
    <row r="593" spans="1:5" x14ac:dyDescent="0.25">
      <c r="A593" s="8" t="s">
        <v>22</v>
      </c>
      <c r="B593" s="16" t="s">
        <v>11</v>
      </c>
      <c r="C593" s="26" t="s">
        <v>224</v>
      </c>
      <c r="D593" s="26" t="s">
        <v>384</v>
      </c>
      <c r="E593" s="26" t="s">
        <v>14</v>
      </c>
    </row>
    <row r="594" spans="1:5" x14ac:dyDescent="0.25">
      <c r="A594" s="19"/>
      <c r="B594" s="20" t="s">
        <v>15</v>
      </c>
      <c r="C594" s="21">
        <v>0.23331363872982802</v>
      </c>
      <c r="D594" s="21">
        <v>7.3007586560153381E-2</v>
      </c>
      <c r="E594" s="22"/>
    </row>
    <row r="595" spans="1:5" ht="33.75" customHeight="1" x14ac:dyDescent="0.25">
      <c r="A595" s="90" t="s">
        <v>25</v>
      </c>
      <c r="B595" s="90"/>
      <c r="C595" s="90"/>
      <c r="D595" s="90"/>
      <c r="E595" s="90"/>
    </row>
    <row r="596" spans="1:5" x14ac:dyDescent="0.25">
      <c r="A596" s="5" t="s">
        <v>26</v>
      </c>
    </row>
    <row r="597" spans="1:5" x14ac:dyDescent="0.25">
      <c r="A597" s="5" t="s">
        <v>49</v>
      </c>
    </row>
    <row r="598" spans="1:5" x14ac:dyDescent="0.25">
      <c r="A598" s="5" t="s">
        <v>735</v>
      </c>
    </row>
    <row r="599" spans="1:5" x14ac:dyDescent="0.25">
      <c r="A599" s="5" t="s">
        <v>333</v>
      </c>
    </row>
    <row r="600" spans="1:5" x14ac:dyDescent="0.25">
      <c r="A600" s="5" t="s">
        <v>30</v>
      </c>
      <c r="B600" s="47"/>
      <c r="C600" s="47"/>
      <c r="D600" s="47"/>
      <c r="E600" s="47"/>
    </row>
    <row r="601" spans="1:5" ht="15" customHeight="1" x14ac:dyDescent="0.25">
      <c r="A601" s="91" t="s">
        <v>31</v>
      </c>
      <c r="B601" s="92"/>
      <c r="C601" s="92"/>
      <c r="D601" s="92"/>
      <c r="E601" s="93"/>
    </row>
    <row r="602" spans="1:5" x14ac:dyDescent="0.25">
      <c r="A602" s="94" t="s">
        <v>32</v>
      </c>
      <c r="B602" s="94"/>
      <c r="C602" s="94"/>
      <c r="D602" s="94"/>
      <c r="E602" s="94"/>
    </row>
    <row r="603" spans="1:5" x14ac:dyDescent="0.25">
      <c r="A603" s="29" t="s">
        <v>33</v>
      </c>
      <c r="B603" s="29" t="s">
        <v>34</v>
      </c>
      <c r="C603" s="29" t="s">
        <v>35</v>
      </c>
      <c r="D603" s="30" t="s">
        <v>0</v>
      </c>
      <c r="E603" s="30" t="s">
        <v>1</v>
      </c>
    </row>
    <row r="604" spans="1:5" x14ac:dyDescent="0.25">
      <c r="A604" s="31" t="s">
        <v>36</v>
      </c>
      <c r="B604" s="24">
        <v>43676</v>
      </c>
      <c r="C604" s="24">
        <v>45503</v>
      </c>
      <c r="D604" s="25">
        <v>9.945196262050307E-2</v>
      </c>
      <c r="E604" s="32">
        <v>3</v>
      </c>
    </row>
    <row r="605" spans="1:5" x14ac:dyDescent="0.25">
      <c r="A605" s="31" t="s">
        <v>37</v>
      </c>
      <c r="B605" s="24">
        <v>43641</v>
      </c>
      <c r="C605" s="24">
        <v>45468</v>
      </c>
      <c r="D605" s="25">
        <v>9.9447850805998703E-2</v>
      </c>
      <c r="E605" s="32">
        <v>3</v>
      </c>
    </row>
    <row r="606" spans="1:5" x14ac:dyDescent="0.25">
      <c r="A606" s="39" t="s">
        <v>38</v>
      </c>
      <c r="B606" s="24">
        <v>43613</v>
      </c>
      <c r="C606" s="24">
        <v>45440</v>
      </c>
      <c r="D606" s="25">
        <v>9.9553409940941209E-2</v>
      </c>
      <c r="E606" s="32">
        <v>3</v>
      </c>
    </row>
    <row r="607" spans="1:5" x14ac:dyDescent="0.25">
      <c r="A607" s="39" t="s">
        <v>39</v>
      </c>
      <c r="B607" s="24">
        <v>43585</v>
      </c>
      <c r="C607" s="24">
        <v>45412</v>
      </c>
      <c r="D607" s="25">
        <v>9.9678155758183368E-2</v>
      </c>
      <c r="E607" s="32">
        <v>3</v>
      </c>
    </row>
    <row r="608" spans="1:5" x14ac:dyDescent="0.25">
      <c r="A608" s="39" t="s">
        <v>40</v>
      </c>
      <c r="B608" s="24">
        <v>43550</v>
      </c>
      <c r="C608" s="24">
        <v>45377</v>
      </c>
      <c r="D608" s="25">
        <v>9.979783254661985E-2</v>
      </c>
      <c r="E608" s="32">
        <v>3</v>
      </c>
    </row>
  </sheetData>
  <mergeCells count="147">
    <mergeCell ref="A581:E581"/>
    <mergeCell ref="C582:C584"/>
    <mergeCell ref="D582:D584"/>
    <mergeCell ref="E582:E584"/>
    <mergeCell ref="A602:E602"/>
    <mergeCell ref="A595:E595"/>
    <mergeCell ref="A601:E601"/>
    <mergeCell ref="A552:E552"/>
    <mergeCell ref="C553:C555"/>
    <mergeCell ref="D553:D555"/>
    <mergeCell ref="E553:E555"/>
    <mergeCell ref="A573:E573"/>
    <mergeCell ref="A566:E566"/>
    <mergeCell ref="A572:E572"/>
    <mergeCell ref="A523:E523"/>
    <mergeCell ref="C524:C526"/>
    <mergeCell ref="D524:D526"/>
    <mergeCell ref="E524:E526"/>
    <mergeCell ref="A544:E544"/>
    <mergeCell ref="A537:E537"/>
    <mergeCell ref="A543:E543"/>
    <mergeCell ref="A494:E494"/>
    <mergeCell ref="C495:C497"/>
    <mergeCell ref="D495:D497"/>
    <mergeCell ref="E495:E497"/>
    <mergeCell ref="A515:E515"/>
    <mergeCell ref="A508:E508"/>
    <mergeCell ref="A514:E514"/>
    <mergeCell ref="A465:E465"/>
    <mergeCell ref="C466:C468"/>
    <mergeCell ref="D466:D468"/>
    <mergeCell ref="E466:E468"/>
    <mergeCell ref="A486:E486"/>
    <mergeCell ref="A479:E479"/>
    <mergeCell ref="A485:E485"/>
    <mergeCell ref="A436:E436"/>
    <mergeCell ref="C437:C439"/>
    <mergeCell ref="D437:D439"/>
    <mergeCell ref="E437:E439"/>
    <mergeCell ref="A457:E457"/>
    <mergeCell ref="A450:E450"/>
    <mergeCell ref="A456:E456"/>
    <mergeCell ref="A407:E407"/>
    <mergeCell ref="C408:C410"/>
    <mergeCell ref="D408:D410"/>
    <mergeCell ref="E408:E410"/>
    <mergeCell ref="A428:E428"/>
    <mergeCell ref="A421:E421"/>
    <mergeCell ref="A427:E427"/>
    <mergeCell ref="A378:E378"/>
    <mergeCell ref="C379:C381"/>
    <mergeCell ref="D379:D381"/>
    <mergeCell ref="E379:E381"/>
    <mergeCell ref="A399:E399"/>
    <mergeCell ref="A392:E392"/>
    <mergeCell ref="A398:E398"/>
    <mergeCell ref="A349:E349"/>
    <mergeCell ref="C350:C352"/>
    <mergeCell ref="D350:D352"/>
    <mergeCell ref="E350:E352"/>
    <mergeCell ref="A370:E370"/>
    <mergeCell ref="A363:E363"/>
    <mergeCell ref="A369:E369"/>
    <mergeCell ref="A320:E320"/>
    <mergeCell ref="C321:C323"/>
    <mergeCell ref="D321:D323"/>
    <mergeCell ref="E321:E323"/>
    <mergeCell ref="A341:E341"/>
    <mergeCell ref="A334:E334"/>
    <mergeCell ref="A340:E340"/>
    <mergeCell ref="A291:E291"/>
    <mergeCell ref="C292:C294"/>
    <mergeCell ref="D292:D294"/>
    <mergeCell ref="E292:E294"/>
    <mergeCell ref="A312:E312"/>
    <mergeCell ref="A305:E305"/>
    <mergeCell ref="A311:E311"/>
    <mergeCell ref="A262:E262"/>
    <mergeCell ref="C263:C265"/>
    <mergeCell ref="D263:D265"/>
    <mergeCell ref="E263:E265"/>
    <mergeCell ref="A283:E283"/>
    <mergeCell ref="A276:E276"/>
    <mergeCell ref="A282:E282"/>
    <mergeCell ref="A233:E233"/>
    <mergeCell ref="C234:C236"/>
    <mergeCell ref="D234:D236"/>
    <mergeCell ref="E234:E236"/>
    <mergeCell ref="A254:E254"/>
    <mergeCell ref="A247:E247"/>
    <mergeCell ref="A253:E253"/>
    <mergeCell ref="A204:E204"/>
    <mergeCell ref="C205:C207"/>
    <mergeCell ref="D205:D207"/>
    <mergeCell ref="E205:E207"/>
    <mergeCell ref="A225:E225"/>
    <mergeCell ref="A218:E218"/>
    <mergeCell ref="A224:E224"/>
    <mergeCell ref="A175:E175"/>
    <mergeCell ref="C176:C178"/>
    <mergeCell ref="D176:D178"/>
    <mergeCell ref="E176:E178"/>
    <mergeCell ref="A196:E196"/>
    <mergeCell ref="A189:E189"/>
    <mergeCell ref="A195:E195"/>
    <mergeCell ref="A146:E146"/>
    <mergeCell ref="C147:C149"/>
    <mergeCell ref="D147:D149"/>
    <mergeCell ref="E147:E149"/>
    <mergeCell ref="A167:E167"/>
    <mergeCell ref="A160:E160"/>
    <mergeCell ref="A166:E166"/>
    <mergeCell ref="A117:E117"/>
    <mergeCell ref="C118:C120"/>
    <mergeCell ref="D118:D120"/>
    <mergeCell ref="E118:E120"/>
    <mergeCell ref="A138:E138"/>
    <mergeCell ref="A131:E131"/>
    <mergeCell ref="A137:E137"/>
    <mergeCell ref="A88:E88"/>
    <mergeCell ref="C89:C91"/>
    <mergeCell ref="D89:D91"/>
    <mergeCell ref="E89:E91"/>
    <mergeCell ref="A109:E109"/>
    <mergeCell ref="A102:E102"/>
    <mergeCell ref="A108:E108"/>
    <mergeCell ref="A80:E80"/>
    <mergeCell ref="A73:E73"/>
    <mergeCell ref="A79:E79"/>
    <mergeCell ref="A30:E30"/>
    <mergeCell ref="C31:C33"/>
    <mergeCell ref="D31:D33"/>
    <mergeCell ref="E31:E33"/>
    <mergeCell ref="A51:E51"/>
    <mergeCell ref="A44:E44"/>
    <mergeCell ref="A50:E50"/>
    <mergeCell ref="A1:E1"/>
    <mergeCell ref="C2:C4"/>
    <mergeCell ref="D2:D4"/>
    <mergeCell ref="E2:E4"/>
    <mergeCell ref="A22:E22"/>
    <mergeCell ref="A15:E15"/>
    <mergeCell ref="A21:E21"/>
    <mergeCell ref="A59:E59"/>
    <mergeCell ref="C60:C62"/>
    <mergeCell ref="D60:D62"/>
    <mergeCell ref="E60:E6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AC126-13AA-4F13-9462-F0A457B9B289}">
  <dimension ref="A1:E608"/>
  <sheetViews>
    <sheetView workbookViewId="0">
      <selection activeCell="A50" sqref="A50:E50"/>
    </sheetView>
  </sheetViews>
  <sheetFormatPr baseColWidth="10" defaultRowHeight="15" x14ac:dyDescent="0.25"/>
  <cols>
    <col min="1" max="1" width="20.85546875" customWidth="1"/>
    <col min="2" max="2" width="51.7109375" customWidth="1"/>
    <col min="5" max="5" width="16.85546875" customWidth="1"/>
  </cols>
  <sheetData>
    <row r="1" spans="1:5" x14ac:dyDescent="0.25">
      <c r="A1" s="102" t="s">
        <v>61</v>
      </c>
      <c r="B1" s="103"/>
      <c r="C1" s="103"/>
      <c r="D1" s="103"/>
      <c r="E1" s="103"/>
    </row>
    <row r="2" spans="1:5" x14ac:dyDescent="0.25">
      <c r="A2" s="1" t="s">
        <v>2</v>
      </c>
      <c r="B2" s="2"/>
      <c r="C2" s="107" t="s">
        <v>3</v>
      </c>
      <c r="D2" s="107" t="s">
        <v>4</v>
      </c>
      <c r="E2" s="107"/>
    </row>
    <row r="3" spans="1:5" x14ac:dyDescent="0.25">
      <c r="A3" s="3" t="s">
        <v>5</v>
      </c>
      <c r="B3" s="4"/>
      <c r="C3" s="108"/>
      <c r="D3" s="108"/>
      <c r="E3" s="108"/>
    </row>
    <row r="4" spans="1:5" x14ac:dyDescent="0.25">
      <c r="A4" s="6" t="s">
        <v>6</v>
      </c>
      <c r="B4" s="7"/>
      <c r="C4" s="109"/>
      <c r="D4" s="109"/>
      <c r="E4" s="109"/>
    </row>
    <row r="5" spans="1:5" x14ac:dyDescent="0.25">
      <c r="A5" s="8" t="s">
        <v>7</v>
      </c>
      <c r="B5" s="9" t="s">
        <v>8</v>
      </c>
      <c r="C5" s="10"/>
      <c r="D5" s="11"/>
      <c r="E5" s="11"/>
    </row>
    <row r="6" spans="1:5" x14ac:dyDescent="0.25">
      <c r="A6" s="12"/>
      <c r="B6" s="13" t="s">
        <v>9</v>
      </c>
      <c r="C6" s="14"/>
      <c r="D6" s="15"/>
      <c r="E6" s="15"/>
    </row>
    <row r="7" spans="1:5" x14ac:dyDescent="0.25">
      <c r="A7" s="8" t="s">
        <v>10</v>
      </c>
      <c r="B7" s="16" t="s">
        <v>11</v>
      </c>
      <c r="C7" s="17" t="s">
        <v>648</v>
      </c>
      <c r="D7" s="18" t="s">
        <v>724</v>
      </c>
      <c r="E7" s="17" t="s">
        <v>14</v>
      </c>
    </row>
    <row r="8" spans="1:5" x14ac:dyDescent="0.25">
      <c r="A8" s="19"/>
      <c r="B8" s="20" t="s">
        <v>15</v>
      </c>
      <c r="C8" s="21">
        <v>-0.32243197772623466</v>
      </c>
      <c r="D8" s="21">
        <v>-0.11319599604253872</v>
      </c>
      <c r="E8" s="22"/>
    </row>
    <row r="9" spans="1:5" x14ac:dyDescent="0.25">
      <c r="A9" s="8" t="s">
        <v>16</v>
      </c>
      <c r="B9" s="16" t="s">
        <v>11</v>
      </c>
      <c r="C9" s="17" t="s">
        <v>17</v>
      </c>
      <c r="D9" s="17" t="s">
        <v>227</v>
      </c>
      <c r="E9" s="17" t="s">
        <v>14</v>
      </c>
    </row>
    <row r="10" spans="1:5" x14ac:dyDescent="0.25">
      <c r="A10" s="19"/>
      <c r="B10" s="20" t="s">
        <v>15</v>
      </c>
      <c r="C10" s="21">
        <v>-0.17081007141479332</v>
      </c>
      <c r="D10" s="21">
        <v>-4.6291311522888012E-2</v>
      </c>
      <c r="E10" s="22"/>
    </row>
    <row r="11" spans="1:5" x14ac:dyDescent="0.25">
      <c r="A11" s="8" t="s">
        <v>19</v>
      </c>
      <c r="B11" s="16" t="s">
        <v>11</v>
      </c>
      <c r="C11" s="17" t="s">
        <v>68</v>
      </c>
      <c r="D11" s="17" t="s">
        <v>620</v>
      </c>
      <c r="E11" s="17" t="s">
        <v>14</v>
      </c>
    </row>
    <row r="12" spans="1:5" x14ac:dyDescent="0.25">
      <c r="A12" s="19"/>
      <c r="B12" s="20" t="s">
        <v>15</v>
      </c>
      <c r="C12" s="21">
        <v>-5.1674265123890284E-2</v>
      </c>
      <c r="D12" s="21">
        <v>-1.6801019689722807E-3</v>
      </c>
      <c r="E12" s="22"/>
    </row>
    <row r="13" spans="1:5" x14ac:dyDescent="0.25">
      <c r="A13" s="8" t="s">
        <v>22</v>
      </c>
      <c r="B13" s="16" t="s">
        <v>11</v>
      </c>
      <c r="C13" s="17" t="s">
        <v>23</v>
      </c>
      <c r="D13" s="17" t="s">
        <v>24</v>
      </c>
      <c r="E13" s="17" t="s">
        <v>14</v>
      </c>
    </row>
    <row r="14" spans="1:5" x14ac:dyDescent="0.25">
      <c r="A14" s="19"/>
      <c r="B14" s="20" t="s">
        <v>15</v>
      </c>
      <c r="C14" s="21">
        <v>0.11098701768095109</v>
      </c>
      <c r="D14" s="21">
        <v>3.3841123997990996E-2</v>
      </c>
      <c r="E14" s="22"/>
    </row>
    <row r="15" spans="1:5" ht="36.75" customHeight="1" x14ac:dyDescent="0.25">
      <c r="A15" s="130" t="s">
        <v>25</v>
      </c>
      <c r="B15" s="130"/>
      <c r="C15" s="130"/>
      <c r="D15" s="130"/>
      <c r="E15" s="130"/>
    </row>
    <row r="16" spans="1:5" x14ac:dyDescent="0.25">
      <c r="A16" s="5" t="s">
        <v>26</v>
      </c>
    </row>
    <row r="17" spans="1:5" x14ac:dyDescent="0.25">
      <c r="A17" s="5" t="s">
        <v>49</v>
      </c>
    </row>
    <row r="18" spans="1:5" x14ac:dyDescent="0.25">
      <c r="A18" s="5" t="s">
        <v>737</v>
      </c>
    </row>
    <row r="19" spans="1:5" x14ac:dyDescent="0.25">
      <c r="A19" s="5" t="s">
        <v>29</v>
      </c>
    </row>
    <row r="20" spans="1:5" x14ac:dyDescent="0.25">
      <c r="A20" s="5" t="s">
        <v>30</v>
      </c>
    </row>
    <row r="21" spans="1:5" ht="15" customHeight="1" x14ac:dyDescent="0.25">
      <c r="A21" s="91" t="s">
        <v>31</v>
      </c>
      <c r="B21" s="92"/>
      <c r="C21" s="92"/>
      <c r="D21" s="92"/>
      <c r="E21" s="93"/>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24">
        <v>43922</v>
      </c>
      <c r="C24" s="24">
        <v>45531</v>
      </c>
      <c r="D24" s="25">
        <v>5.0783867701630625E-2</v>
      </c>
      <c r="E24" s="32">
        <v>3</v>
      </c>
    </row>
    <row r="25" spans="1:5" x14ac:dyDescent="0.25">
      <c r="A25" s="31" t="s">
        <v>37</v>
      </c>
      <c r="B25" s="24">
        <v>43922</v>
      </c>
      <c r="C25" s="24">
        <v>45503</v>
      </c>
      <c r="D25" s="25">
        <v>5.0918332851942978E-2</v>
      </c>
      <c r="E25" s="32">
        <v>3</v>
      </c>
    </row>
    <row r="26" spans="1:5" x14ac:dyDescent="0.25">
      <c r="A26" s="23" t="s">
        <v>38</v>
      </c>
      <c r="B26" s="24">
        <v>43922</v>
      </c>
      <c r="C26" s="24">
        <v>45468</v>
      </c>
      <c r="D26" s="25">
        <v>5.1400426676060103E-2</v>
      </c>
      <c r="E26" s="32">
        <v>3</v>
      </c>
    </row>
    <row r="27" spans="1:5" x14ac:dyDescent="0.25">
      <c r="A27" s="23" t="s">
        <v>39</v>
      </c>
      <c r="B27" s="24">
        <v>43922</v>
      </c>
      <c r="C27" s="24">
        <v>45440</v>
      </c>
      <c r="D27" s="25">
        <v>5.174284838950325E-2</v>
      </c>
      <c r="E27" s="32">
        <v>3</v>
      </c>
    </row>
    <row r="28" spans="1:5" x14ac:dyDescent="0.25">
      <c r="A28" s="23" t="s">
        <v>40</v>
      </c>
      <c r="B28" s="24">
        <v>43922</v>
      </c>
      <c r="C28" s="24">
        <v>45412</v>
      </c>
      <c r="D28" s="25">
        <v>5.2187914876270738E-2</v>
      </c>
      <c r="E28" s="32">
        <v>3</v>
      </c>
    </row>
    <row r="30" spans="1:5" x14ac:dyDescent="0.25">
      <c r="A30" s="102" t="s">
        <v>62</v>
      </c>
      <c r="B30" s="103"/>
      <c r="C30" s="103"/>
      <c r="D30" s="103"/>
      <c r="E30" s="103"/>
    </row>
    <row r="31" spans="1:5" x14ac:dyDescent="0.25">
      <c r="A31" s="1" t="s">
        <v>2</v>
      </c>
      <c r="B31" s="2"/>
      <c r="C31" s="107" t="s">
        <v>3</v>
      </c>
      <c r="D31" s="107" t="s">
        <v>4</v>
      </c>
      <c r="E31" s="107"/>
    </row>
    <row r="32" spans="1:5" x14ac:dyDescent="0.25">
      <c r="A32" s="3" t="s">
        <v>5</v>
      </c>
      <c r="B32" s="4"/>
      <c r="C32" s="108"/>
      <c r="D32" s="108"/>
      <c r="E32" s="108"/>
    </row>
    <row r="33" spans="1:5" x14ac:dyDescent="0.25">
      <c r="A33" s="6" t="s">
        <v>6</v>
      </c>
      <c r="B33" s="7"/>
      <c r="C33" s="109"/>
      <c r="D33" s="109"/>
      <c r="E33" s="109"/>
    </row>
    <row r="34" spans="1:5" x14ac:dyDescent="0.25">
      <c r="A34" s="8" t="s">
        <v>7</v>
      </c>
      <c r="B34" s="9" t="s">
        <v>8</v>
      </c>
      <c r="C34" s="10"/>
      <c r="D34" s="11"/>
      <c r="E34" s="11"/>
    </row>
    <row r="35" spans="1:5" x14ac:dyDescent="0.25">
      <c r="A35" s="12"/>
      <c r="B35" s="13" t="s">
        <v>9</v>
      </c>
      <c r="C35" s="14"/>
      <c r="D35" s="15"/>
      <c r="E35" s="15"/>
    </row>
    <row r="36" spans="1:5" x14ac:dyDescent="0.25">
      <c r="A36" s="8" t="s">
        <v>10</v>
      </c>
      <c r="B36" s="16" t="s">
        <v>11</v>
      </c>
      <c r="C36" s="26" t="s">
        <v>708</v>
      </c>
      <c r="D36" s="27" t="s">
        <v>380</v>
      </c>
      <c r="E36" s="26" t="s">
        <v>14</v>
      </c>
    </row>
    <row r="37" spans="1:5" x14ac:dyDescent="0.25">
      <c r="A37" s="19"/>
      <c r="B37" s="20" t="s">
        <v>15</v>
      </c>
      <c r="C37" s="21">
        <v>-0.7160565754050412</v>
      </c>
      <c r="D37" s="21">
        <v>-0.3052098871333222</v>
      </c>
      <c r="E37" s="22"/>
    </row>
    <row r="38" spans="1:5" x14ac:dyDescent="0.25">
      <c r="A38" s="8" t="s">
        <v>16</v>
      </c>
      <c r="B38" s="16" t="s">
        <v>11</v>
      </c>
      <c r="C38" s="26" t="s">
        <v>43</v>
      </c>
      <c r="D38" s="26" t="s">
        <v>44</v>
      </c>
      <c r="E38" s="26" t="s">
        <v>14</v>
      </c>
    </row>
    <row r="39" spans="1:5" x14ac:dyDescent="0.25">
      <c r="A39" s="19"/>
      <c r="B39" s="20" t="s">
        <v>15</v>
      </c>
      <c r="C39" s="21">
        <v>-0.2368179688415134</v>
      </c>
      <c r="D39" s="21">
        <v>-0.10035389916003834</v>
      </c>
      <c r="E39" s="22"/>
    </row>
    <row r="40" spans="1:5" x14ac:dyDescent="0.25">
      <c r="A40" s="8" t="s">
        <v>19</v>
      </c>
      <c r="B40" s="16" t="s">
        <v>11</v>
      </c>
      <c r="C40" s="26" t="s">
        <v>415</v>
      </c>
      <c r="D40" s="26" t="s">
        <v>69</v>
      </c>
      <c r="E40" s="26" t="s">
        <v>14</v>
      </c>
    </row>
    <row r="41" spans="1:5" x14ac:dyDescent="0.25">
      <c r="A41" s="19"/>
      <c r="B41" s="20" t="s">
        <v>15</v>
      </c>
      <c r="C41" s="21">
        <v>-4.9309110445060478E-2</v>
      </c>
      <c r="D41" s="21">
        <v>-5.8911437992055227E-3</v>
      </c>
      <c r="E41" s="22"/>
    </row>
    <row r="42" spans="1:5" x14ac:dyDescent="0.25">
      <c r="A42" s="8" t="s">
        <v>22</v>
      </c>
      <c r="B42" s="16" t="s">
        <v>11</v>
      </c>
      <c r="C42" s="26" t="s">
        <v>47</v>
      </c>
      <c r="D42" s="26" t="s">
        <v>386</v>
      </c>
      <c r="E42" s="26" t="s">
        <v>14</v>
      </c>
    </row>
    <row r="43" spans="1:5" x14ac:dyDescent="0.25">
      <c r="A43" s="19"/>
      <c r="B43" s="20" t="s">
        <v>15</v>
      </c>
      <c r="C43" s="21">
        <v>0.24686012108449584</v>
      </c>
      <c r="D43" s="21">
        <v>7.8413893966054804E-2</v>
      </c>
      <c r="E43" s="22"/>
    </row>
    <row r="44" spans="1:5" ht="36" customHeight="1" x14ac:dyDescent="0.25">
      <c r="A44" s="130" t="s">
        <v>25</v>
      </c>
      <c r="B44" s="130"/>
      <c r="C44" s="130"/>
      <c r="D44" s="130"/>
      <c r="E44" s="130"/>
    </row>
    <row r="45" spans="1:5" x14ac:dyDescent="0.25">
      <c r="A45" s="5" t="s">
        <v>26</v>
      </c>
    </row>
    <row r="46" spans="1:5" x14ac:dyDescent="0.25">
      <c r="A46" s="5" t="s">
        <v>49</v>
      </c>
    </row>
    <row r="47" spans="1:5" x14ac:dyDescent="0.25">
      <c r="A47" s="5" t="s">
        <v>738</v>
      </c>
    </row>
    <row r="48" spans="1:5" x14ac:dyDescent="0.25">
      <c r="A48" s="5" t="s">
        <v>333</v>
      </c>
    </row>
    <row r="49" spans="1:5" x14ac:dyDescent="0.25">
      <c r="A49" s="5" t="s">
        <v>51</v>
      </c>
    </row>
    <row r="50" spans="1:5" ht="15" customHeight="1" x14ac:dyDescent="0.25">
      <c r="A50" s="91" t="s">
        <v>31</v>
      </c>
      <c r="B50" s="92"/>
      <c r="C50" s="92"/>
      <c r="D50" s="92"/>
      <c r="E50" s="93"/>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24">
        <v>43704</v>
      </c>
      <c r="C53" s="24">
        <v>45531</v>
      </c>
      <c r="D53" s="25">
        <v>0.11116385649607501</v>
      </c>
      <c r="E53" s="32">
        <v>3</v>
      </c>
    </row>
    <row r="54" spans="1:5" x14ac:dyDescent="0.25">
      <c r="A54" s="31" t="s">
        <v>37</v>
      </c>
      <c r="B54" s="24">
        <v>43676</v>
      </c>
      <c r="C54" s="24">
        <v>45503</v>
      </c>
      <c r="D54" s="25">
        <v>0.11152563090415017</v>
      </c>
      <c r="E54" s="32">
        <v>3</v>
      </c>
    </row>
    <row r="55" spans="1:5" x14ac:dyDescent="0.25">
      <c r="A55" s="39" t="s">
        <v>38</v>
      </c>
      <c r="B55" s="24">
        <v>43641</v>
      </c>
      <c r="C55" s="24">
        <v>45468</v>
      </c>
      <c r="D55" s="25">
        <v>0.11155767627855492</v>
      </c>
      <c r="E55" s="32">
        <v>3</v>
      </c>
    </row>
    <row r="56" spans="1:5" x14ac:dyDescent="0.25">
      <c r="A56" s="39" t="s">
        <v>39</v>
      </c>
      <c r="B56" s="24">
        <v>43613</v>
      </c>
      <c r="C56" s="24">
        <v>45440</v>
      </c>
      <c r="D56" s="25">
        <v>0.11182404968689337</v>
      </c>
      <c r="E56" s="32">
        <v>3</v>
      </c>
    </row>
    <row r="57" spans="1:5" x14ac:dyDescent="0.25">
      <c r="A57" s="39" t="s">
        <v>40</v>
      </c>
      <c r="B57" s="24">
        <v>43585</v>
      </c>
      <c r="C57" s="24">
        <v>45412</v>
      </c>
      <c r="D57" s="25">
        <v>0.11211569842171677</v>
      </c>
      <c r="E57" s="32">
        <v>3</v>
      </c>
    </row>
    <row r="59" spans="1:5" x14ac:dyDescent="0.25">
      <c r="A59" s="102" t="s">
        <v>63</v>
      </c>
      <c r="B59" s="103"/>
      <c r="C59" s="103"/>
      <c r="D59" s="103"/>
      <c r="E59" s="103"/>
    </row>
    <row r="60" spans="1:5" x14ac:dyDescent="0.25">
      <c r="A60" s="1" t="s">
        <v>2</v>
      </c>
      <c r="B60" s="2"/>
      <c r="C60" s="107" t="s">
        <v>3</v>
      </c>
      <c r="D60" s="107" t="s">
        <v>4</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8</v>
      </c>
      <c r="C63" s="10"/>
      <c r="D63" s="11"/>
      <c r="E63" s="11"/>
    </row>
    <row r="64" spans="1:5" x14ac:dyDescent="0.25">
      <c r="A64" s="12"/>
      <c r="B64" s="13" t="s">
        <v>9</v>
      </c>
      <c r="C64" s="14"/>
      <c r="D64" s="15"/>
      <c r="E64" s="15"/>
    </row>
    <row r="65" spans="1:5" x14ac:dyDescent="0.25">
      <c r="A65" s="8" t="s">
        <v>10</v>
      </c>
      <c r="B65" s="16" t="s">
        <v>11</v>
      </c>
      <c r="C65" s="26" t="s">
        <v>572</v>
      </c>
      <c r="D65" s="27" t="s">
        <v>566</v>
      </c>
      <c r="E65" s="26" t="s">
        <v>14</v>
      </c>
    </row>
    <row r="66" spans="1:5" x14ac:dyDescent="0.25">
      <c r="A66" s="19"/>
      <c r="B66" s="20" t="s">
        <v>15</v>
      </c>
      <c r="C66" s="21">
        <v>-0.73156356799322808</v>
      </c>
      <c r="D66" s="21">
        <v>-0.31476403932021446</v>
      </c>
      <c r="E66" s="22"/>
    </row>
    <row r="67" spans="1:5" x14ac:dyDescent="0.25">
      <c r="A67" s="8" t="s">
        <v>16</v>
      </c>
      <c r="B67" s="16" t="s">
        <v>11</v>
      </c>
      <c r="C67" s="26" t="s">
        <v>54</v>
      </c>
      <c r="D67" s="26" t="s">
        <v>55</v>
      </c>
      <c r="E67" s="26" t="s">
        <v>14</v>
      </c>
    </row>
    <row r="68" spans="1:5" x14ac:dyDescent="0.25">
      <c r="A68" s="19"/>
      <c r="B68" s="20" t="s">
        <v>15</v>
      </c>
      <c r="C68" s="21">
        <v>-0.26436082210035372</v>
      </c>
      <c r="D68" s="21">
        <v>-8.9988529727498157E-2</v>
      </c>
      <c r="E68" s="22"/>
    </row>
    <row r="69" spans="1:5" x14ac:dyDescent="0.25">
      <c r="A69" s="8" t="s">
        <v>19</v>
      </c>
      <c r="B69" s="16" t="s">
        <v>11</v>
      </c>
      <c r="C69" s="26" t="s">
        <v>387</v>
      </c>
      <c r="D69" s="26" t="s">
        <v>473</v>
      </c>
      <c r="E69" s="26" t="s">
        <v>14</v>
      </c>
    </row>
    <row r="70" spans="1:5" x14ac:dyDescent="0.25">
      <c r="A70" s="19"/>
      <c r="B70" s="20" t="s">
        <v>15</v>
      </c>
      <c r="C70" s="21">
        <v>-6.4614040131087291E-2</v>
      </c>
      <c r="D70" s="21">
        <v>2.2351822902166862E-3</v>
      </c>
      <c r="E70" s="22"/>
    </row>
    <row r="71" spans="1:5" x14ac:dyDescent="0.25">
      <c r="A71" s="8" t="s">
        <v>22</v>
      </c>
      <c r="B71" s="16" t="s">
        <v>11</v>
      </c>
      <c r="C71" s="26" t="s">
        <v>57</v>
      </c>
      <c r="D71" s="26" t="s">
        <v>335</v>
      </c>
      <c r="E71" s="26" t="s">
        <v>14</v>
      </c>
    </row>
    <row r="72" spans="1:5" x14ac:dyDescent="0.25">
      <c r="A72" s="19"/>
      <c r="B72" s="20" t="s">
        <v>15</v>
      </c>
      <c r="C72" s="21">
        <v>0.20672817384674036</v>
      </c>
      <c r="D72" s="21">
        <v>6.858003677855895E-2</v>
      </c>
      <c r="E72" s="22"/>
    </row>
    <row r="73" spans="1:5" ht="36" customHeight="1" x14ac:dyDescent="0.25">
      <c r="A73" s="130" t="s">
        <v>25</v>
      </c>
      <c r="B73" s="130"/>
      <c r="C73" s="130"/>
      <c r="D73" s="130"/>
      <c r="E73" s="130"/>
    </row>
    <row r="74" spans="1:5" x14ac:dyDescent="0.25">
      <c r="A74" s="5" t="s">
        <v>26</v>
      </c>
    </row>
    <row r="75" spans="1:5" x14ac:dyDescent="0.25">
      <c r="A75" s="5" t="s">
        <v>49</v>
      </c>
    </row>
    <row r="76" spans="1:5" x14ac:dyDescent="0.25">
      <c r="A76" s="5" t="s">
        <v>601</v>
      </c>
    </row>
    <row r="77" spans="1:5" x14ac:dyDescent="0.25">
      <c r="A77" s="5" t="s">
        <v>333</v>
      </c>
    </row>
    <row r="78" spans="1:5" x14ac:dyDescent="0.25">
      <c r="A78" s="5" t="s">
        <v>51</v>
      </c>
    </row>
    <row r="79" spans="1:5" ht="15" customHeight="1" x14ac:dyDescent="0.25">
      <c r="A79" s="91" t="s">
        <v>31</v>
      </c>
      <c r="B79" s="92"/>
      <c r="C79" s="92"/>
      <c r="D79" s="92"/>
      <c r="E79" s="93"/>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24">
        <v>43704</v>
      </c>
      <c r="C82" s="24">
        <v>45531</v>
      </c>
      <c r="D82" s="25">
        <v>0.11206060387041163</v>
      </c>
      <c r="E82" s="32">
        <v>3</v>
      </c>
    </row>
    <row r="83" spans="1:5" x14ac:dyDescent="0.25">
      <c r="A83" s="31" t="s">
        <v>37</v>
      </c>
      <c r="B83" s="24">
        <v>43676</v>
      </c>
      <c r="C83" s="24">
        <v>45503</v>
      </c>
      <c r="D83" s="25">
        <v>0.11184439025807182</v>
      </c>
      <c r="E83" s="32">
        <v>3</v>
      </c>
    </row>
    <row r="84" spans="1:5" x14ac:dyDescent="0.25">
      <c r="A84" s="39" t="s">
        <v>38</v>
      </c>
      <c r="B84" s="24">
        <v>43641</v>
      </c>
      <c r="C84" s="24">
        <v>45468</v>
      </c>
      <c r="D84" s="25">
        <v>0.11176170591159362</v>
      </c>
      <c r="E84" s="32">
        <v>3</v>
      </c>
    </row>
    <row r="85" spans="1:5" x14ac:dyDescent="0.25">
      <c r="A85" s="39" t="s">
        <v>39</v>
      </c>
      <c r="B85" s="24">
        <v>43613</v>
      </c>
      <c r="C85" s="24">
        <v>45440</v>
      </c>
      <c r="D85" s="25">
        <v>0.11173335917555506</v>
      </c>
      <c r="E85" s="32">
        <v>3</v>
      </c>
    </row>
    <row r="86" spans="1:5" x14ac:dyDescent="0.25">
      <c r="A86" s="39" t="s">
        <v>40</v>
      </c>
      <c r="B86" s="24">
        <v>43585</v>
      </c>
      <c r="C86" s="24">
        <v>45412</v>
      </c>
      <c r="D86" s="25">
        <v>0.11185438992897578</v>
      </c>
      <c r="E86" s="32">
        <v>3</v>
      </c>
    </row>
    <row r="88" spans="1:5" x14ac:dyDescent="0.25">
      <c r="A88" s="102" t="s">
        <v>73</v>
      </c>
      <c r="B88" s="103"/>
      <c r="C88" s="103"/>
      <c r="D88" s="103"/>
      <c r="E88" s="103"/>
    </row>
    <row r="89" spans="1:5" x14ac:dyDescent="0.25">
      <c r="A89" s="1" t="s">
        <v>2</v>
      </c>
      <c r="B89" s="2"/>
      <c r="C89" s="107" t="s">
        <v>3</v>
      </c>
      <c r="D89" s="107" t="s">
        <v>4</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8</v>
      </c>
      <c r="C92" s="10"/>
      <c r="D92" s="11"/>
      <c r="E92" s="11"/>
    </row>
    <row r="93" spans="1:5" x14ac:dyDescent="0.25">
      <c r="A93" s="12"/>
      <c r="B93" s="13" t="s">
        <v>9</v>
      </c>
      <c r="C93" s="14"/>
      <c r="D93" s="15"/>
      <c r="E93" s="15"/>
    </row>
    <row r="94" spans="1:5" x14ac:dyDescent="0.25">
      <c r="A94" s="8" t="s">
        <v>10</v>
      </c>
      <c r="B94" s="16" t="s">
        <v>11</v>
      </c>
      <c r="C94" s="17" t="s">
        <v>649</v>
      </c>
      <c r="D94" s="18" t="s">
        <v>65</v>
      </c>
      <c r="E94" s="17" t="s">
        <v>14</v>
      </c>
    </row>
    <row r="95" spans="1:5" x14ac:dyDescent="0.25">
      <c r="A95" s="19"/>
      <c r="B95" s="20" t="s">
        <v>15</v>
      </c>
      <c r="C95" s="21">
        <v>-0.71437435943225669</v>
      </c>
      <c r="D95" s="21">
        <v>-0.29989618599404289</v>
      </c>
      <c r="E95" s="22"/>
    </row>
    <row r="96" spans="1:5" x14ac:dyDescent="0.25">
      <c r="A96" s="8" t="s">
        <v>16</v>
      </c>
      <c r="B96" s="16" t="s">
        <v>11</v>
      </c>
      <c r="C96" s="17" t="s">
        <v>66</v>
      </c>
      <c r="D96" s="17" t="s">
        <v>67</v>
      </c>
      <c r="E96" s="17" t="s">
        <v>14</v>
      </c>
    </row>
    <row r="97" spans="1:5" x14ac:dyDescent="0.25">
      <c r="A97" s="19"/>
      <c r="B97" s="20" t="s">
        <v>15</v>
      </c>
      <c r="C97" s="21">
        <v>-0.24374975995272918</v>
      </c>
      <c r="D97" s="21">
        <v>-9.3622915536350937E-2</v>
      </c>
      <c r="E97" s="22"/>
    </row>
    <row r="98" spans="1:5" x14ac:dyDescent="0.25">
      <c r="A98" s="8" t="s">
        <v>19</v>
      </c>
      <c r="B98" s="16" t="s">
        <v>11</v>
      </c>
      <c r="C98" s="17" t="s">
        <v>235</v>
      </c>
      <c r="D98" s="17" t="s">
        <v>437</v>
      </c>
      <c r="E98" s="17" t="s">
        <v>14</v>
      </c>
    </row>
    <row r="99" spans="1:5" x14ac:dyDescent="0.25">
      <c r="A99" s="19"/>
      <c r="B99" s="20" t="s">
        <v>15</v>
      </c>
      <c r="C99" s="21">
        <v>-5.9119858462576613E-2</v>
      </c>
      <c r="D99" s="21">
        <v>-8.294122827647521E-3</v>
      </c>
      <c r="E99" s="22"/>
    </row>
    <row r="100" spans="1:5" x14ac:dyDescent="0.25">
      <c r="A100" s="8" t="s">
        <v>22</v>
      </c>
      <c r="B100" s="16" t="s">
        <v>11</v>
      </c>
      <c r="C100" s="17" t="s">
        <v>70</v>
      </c>
      <c r="D100" s="17" t="s">
        <v>337</v>
      </c>
      <c r="E100" s="17" t="s">
        <v>14</v>
      </c>
    </row>
    <row r="101" spans="1:5" x14ac:dyDescent="0.25">
      <c r="A101" s="19"/>
      <c r="B101" s="20" t="s">
        <v>15</v>
      </c>
      <c r="C101" s="21">
        <v>0.26924092019120827</v>
      </c>
      <c r="D101" s="21">
        <v>7.8081742296484125E-2</v>
      </c>
      <c r="E101" s="22"/>
    </row>
    <row r="102" spans="1:5" ht="39" customHeight="1" x14ac:dyDescent="0.25">
      <c r="A102" s="130" t="s">
        <v>25</v>
      </c>
      <c r="B102" s="130"/>
      <c r="C102" s="130"/>
      <c r="D102" s="130"/>
      <c r="E102" s="130"/>
    </row>
    <row r="103" spans="1:5" x14ac:dyDescent="0.25">
      <c r="A103" s="5" t="s">
        <v>26</v>
      </c>
    </row>
    <row r="104" spans="1:5" x14ac:dyDescent="0.25">
      <c r="A104" s="5" t="s">
        <v>49</v>
      </c>
    </row>
    <row r="105" spans="1:5" x14ac:dyDescent="0.25">
      <c r="A105" s="5" t="s">
        <v>709</v>
      </c>
    </row>
    <row r="106" spans="1:5" x14ac:dyDescent="0.25">
      <c r="A106" s="5" t="s">
        <v>333</v>
      </c>
    </row>
    <row r="107" spans="1:5" x14ac:dyDescent="0.25">
      <c r="A107" s="5" t="s">
        <v>30</v>
      </c>
    </row>
    <row r="108" spans="1:5" ht="15" customHeight="1" x14ac:dyDescent="0.25">
      <c r="A108" s="91" t="s">
        <v>31</v>
      </c>
      <c r="B108" s="92"/>
      <c r="C108" s="92"/>
      <c r="D108" s="92"/>
      <c r="E108" s="93"/>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24">
        <v>43704</v>
      </c>
      <c r="C111" s="24">
        <v>45531</v>
      </c>
      <c r="D111" s="25">
        <v>0.10557683890501951</v>
      </c>
      <c r="E111" s="32">
        <v>3</v>
      </c>
    </row>
    <row r="112" spans="1:5" x14ac:dyDescent="0.25">
      <c r="A112" s="31" t="s">
        <v>37</v>
      </c>
      <c r="B112" s="24">
        <v>43676</v>
      </c>
      <c r="C112" s="24">
        <v>45503</v>
      </c>
      <c r="D112" s="25">
        <v>0.10571775438646085</v>
      </c>
      <c r="E112" s="32">
        <v>3</v>
      </c>
    </row>
    <row r="113" spans="1:5" x14ac:dyDescent="0.25">
      <c r="A113" s="23" t="s">
        <v>38</v>
      </c>
      <c r="B113" s="24">
        <v>43641</v>
      </c>
      <c r="C113" s="24">
        <v>45468</v>
      </c>
      <c r="D113" s="25">
        <v>0.10573006560527948</v>
      </c>
      <c r="E113" s="32">
        <v>3</v>
      </c>
    </row>
    <row r="114" spans="1:5" x14ac:dyDescent="0.25">
      <c r="A114" s="23" t="s">
        <v>39</v>
      </c>
      <c r="B114" s="24">
        <v>43613</v>
      </c>
      <c r="C114" s="24">
        <v>45440</v>
      </c>
      <c r="D114" s="25">
        <v>0.10582902157606308</v>
      </c>
      <c r="E114" s="32">
        <v>3</v>
      </c>
    </row>
    <row r="115" spans="1:5" x14ac:dyDescent="0.25">
      <c r="A115" s="23" t="s">
        <v>40</v>
      </c>
      <c r="B115" s="24">
        <v>43585</v>
      </c>
      <c r="C115" s="24">
        <v>45412</v>
      </c>
      <c r="D115" s="25">
        <v>0.10594398538097065</v>
      </c>
      <c r="E115" s="32">
        <v>3</v>
      </c>
    </row>
    <row r="117" spans="1:5" x14ac:dyDescent="0.25">
      <c r="A117" s="102" t="s">
        <v>93</v>
      </c>
      <c r="B117" s="103"/>
      <c r="C117" s="103"/>
      <c r="D117" s="103"/>
      <c r="E117" s="103"/>
    </row>
    <row r="118" spans="1:5" x14ac:dyDescent="0.25">
      <c r="A118" s="1" t="s">
        <v>74</v>
      </c>
      <c r="B118" s="2"/>
      <c r="C118" s="107" t="s">
        <v>3</v>
      </c>
      <c r="D118" s="107" t="s">
        <v>75</v>
      </c>
      <c r="E118" s="107"/>
    </row>
    <row r="119" spans="1:5" x14ac:dyDescent="0.25">
      <c r="A119" s="3" t="s">
        <v>5</v>
      </c>
      <c r="B119" s="4"/>
      <c r="C119" s="108"/>
      <c r="D119" s="108"/>
      <c r="E119" s="108"/>
    </row>
    <row r="120" spans="1:5" x14ac:dyDescent="0.25">
      <c r="A120" s="6" t="s">
        <v>6</v>
      </c>
      <c r="B120" s="7"/>
      <c r="C120" s="109"/>
      <c r="D120" s="109"/>
      <c r="E120" s="109"/>
    </row>
    <row r="121" spans="1:5" x14ac:dyDescent="0.25">
      <c r="A121" s="8" t="s">
        <v>7</v>
      </c>
      <c r="B121" s="9" t="s">
        <v>76</v>
      </c>
      <c r="C121" s="10"/>
      <c r="D121" s="11"/>
      <c r="E121" s="11"/>
    </row>
    <row r="122" spans="1:5" x14ac:dyDescent="0.25">
      <c r="A122" s="12"/>
      <c r="B122" s="13" t="s">
        <v>9</v>
      </c>
      <c r="C122" s="14"/>
      <c r="D122" s="15"/>
      <c r="E122" s="15"/>
    </row>
    <row r="123" spans="1:5" x14ac:dyDescent="0.25">
      <c r="A123" s="8" t="s">
        <v>10</v>
      </c>
      <c r="B123" s="16" t="s">
        <v>11</v>
      </c>
      <c r="C123" s="26" t="s">
        <v>191</v>
      </c>
      <c r="D123" s="27" t="s">
        <v>688</v>
      </c>
      <c r="E123" s="26" t="s">
        <v>14</v>
      </c>
    </row>
    <row r="124" spans="1:5" x14ac:dyDescent="0.25">
      <c r="A124" s="19"/>
      <c r="B124" s="20" t="s">
        <v>15</v>
      </c>
      <c r="C124" s="21">
        <v>-0.70063441464567289</v>
      </c>
      <c r="D124" s="21">
        <v>-0.26235486500461069</v>
      </c>
      <c r="E124" s="22"/>
    </row>
    <row r="125" spans="1:5" x14ac:dyDescent="0.25">
      <c r="A125" s="8" t="s">
        <v>16</v>
      </c>
      <c r="B125" s="16" t="s">
        <v>11</v>
      </c>
      <c r="C125" s="26" t="s">
        <v>79</v>
      </c>
      <c r="D125" s="26" t="s">
        <v>80</v>
      </c>
      <c r="E125" s="26" t="s">
        <v>14</v>
      </c>
    </row>
    <row r="126" spans="1:5" x14ac:dyDescent="0.25">
      <c r="A126" s="19"/>
      <c r="B126" s="20" t="s">
        <v>15</v>
      </c>
      <c r="C126" s="21">
        <v>-0.30515803861267721</v>
      </c>
      <c r="D126" s="21">
        <v>-5.4651640399221102E-2</v>
      </c>
      <c r="E126" s="22"/>
    </row>
    <row r="127" spans="1:5" x14ac:dyDescent="0.25">
      <c r="A127" s="8" t="s">
        <v>19</v>
      </c>
      <c r="B127" s="16" t="s">
        <v>11</v>
      </c>
      <c r="C127" s="26" t="s">
        <v>611</v>
      </c>
      <c r="D127" s="26" t="s">
        <v>534</v>
      </c>
      <c r="E127" s="26" t="s">
        <v>14</v>
      </c>
    </row>
    <row r="128" spans="1:5" x14ac:dyDescent="0.25">
      <c r="A128" s="19"/>
      <c r="B128" s="20" t="s">
        <v>15</v>
      </c>
      <c r="C128" s="21">
        <v>-6.8563839878581501E-3</v>
      </c>
      <c r="D128" s="21">
        <v>2.996720431240707E-2</v>
      </c>
      <c r="E128" s="22"/>
    </row>
    <row r="129" spans="1:5" x14ac:dyDescent="0.25">
      <c r="A129" s="8" t="s">
        <v>22</v>
      </c>
      <c r="B129" s="16" t="s">
        <v>11</v>
      </c>
      <c r="C129" s="26" t="s">
        <v>83</v>
      </c>
      <c r="D129" s="26" t="s">
        <v>598</v>
      </c>
      <c r="E129" s="26" t="s">
        <v>14</v>
      </c>
    </row>
    <row r="130" spans="1:5" x14ac:dyDescent="0.25">
      <c r="A130" s="19"/>
      <c r="B130" s="20" t="s">
        <v>15</v>
      </c>
      <c r="C130" s="21">
        <v>0.46830915457728883</v>
      </c>
      <c r="D130" s="21">
        <v>9.1185066388660641E-2</v>
      </c>
      <c r="E130" s="22"/>
    </row>
    <row r="131" spans="1:5" ht="36" customHeight="1" x14ac:dyDescent="0.25">
      <c r="A131" s="130" t="s">
        <v>25</v>
      </c>
      <c r="B131" s="130"/>
      <c r="C131" s="130"/>
      <c r="D131" s="130"/>
      <c r="E131" s="130"/>
    </row>
    <row r="132" spans="1:5" ht="15" customHeight="1" x14ac:dyDescent="0.25">
      <c r="A132" s="5" t="s">
        <v>26</v>
      </c>
    </row>
    <row r="133" spans="1:5" x14ac:dyDescent="0.25">
      <c r="A133" s="5" t="s">
        <v>85</v>
      </c>
    </row>
    <row r="134" spans="1:5" x14ac:dyDescent="0.25">
      <c r="A134" s="5" t="s">
        <v>719</v>
      </c>
    </row>
    <row r="135" spans="1:5" x14ac:dyDescent="0.25">
      <c r="A135" s="5" t="s">
        <v>599</v>
      </c>
    </row>
    <row r="136" spans="1:5" x14ac:dyDescent="0.25">
      <c r="A136" s="5" t="s">
        <v>51</v>
      </c>
    </row>
    <row r="137" spans="1:5" ht="15" customHeight="1" x14ac:dyDescent="0.25">
      <c r="A137" s="91" t="s">
        <v>31</v>
      </c>
      <c r="B137" s="92"/>
      <c r="C137" s="92"/>
      <c r="D137" s="92"/>
      <c r="E137" s="93"/>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24">
        <v>43690</v>
      </c>
      <c r="C140" s="24">
        <v>45524</v>
      </c>
      <c r="D140" s="25">
        <v>0.1726155804860707</v>
      </c>
      <c r="E140" s="32">
        <v>4</v>
      </c>
    </row>
    <row r="141" spans="1:5" x14ac:dyDescent="0.25">
      <c r="A141" s="31" t="s">
        <v>37</v>
      </c>
      <c r="B141" s="24">
        <v>43662</v>
      </c>
      <c r="C141" s="24">
        <v>45496</v>
      </c>
      <c r="D141" s="25">
        <v>0.16923591815882921</v>
      </c>
      <c r="E141" s="32">
        <v>4</v>
      </c>
    </row>
    <row r="142" spans="1:5" x14ac:dyDescent="0.25">
      <c r="A142" s="39" t="s">
        <v>38</v>
      </c>
      <c r="B142" s="24">
        <v>43634</v>
      </c>
      <c r="C142" s="24">
        <v>45468</v>
      </c>
      <c r="D142" s="25">
        <v>0.16937129608699591</v>
      </c>
      <c r="E142" s="32">
        <v>4</v>
      </c>
    </row>
    <row r="143" spans="1:5" x14ac:dyDescent="0.25">
      <c r="A143" s="39" t="s">
        <v>39</v>
      </c>
      <c r="B143" s="24">
        <v>43606</v>
      </c>
      <c r="C143" s="24">
        <v>45440</v>
      </c>
      <c r="D143" s="25">
        <v>0.17072902103067794</v>
      </c>
      <c r="E143" s="32">
        <v>4</v>
      </c>
    </row>
    <row r="144" spans="1:5" x14ac:dyDescent="0.25">
      <c r="A144" s="39" t="s">
        <v>40</v>
      </c>
      <c r="B144" s="24">
        <v>43578</v>
      </c>
      <c r="C144" s="24">
        <v>45412</v>
      </c>
      <c r="D144" s="25">
        <v>0.17113392667712149</v>
      </c>
      <c r="E144" s="32">
        <v>4</v>
      </c>
    </row>
    <row r="146" spans="1:5" x14ac:dyDescent="0.25">
      <c r="A146" s="102" t="s">
        <v>94</v>
      </c>
      <c r="B146" s="103"/>
      <c r="C146" s="103"/>
      <c r="D146" s="103"/>
      <c r="E146" s="103"/>
    </row>
    <row r="147" spans="1:5" x14ac:dyDescent="0.25">
      <c r="A147" s="1" t="s">
        <v>2</v>
      </c>
      <c r="B147" s="2"/>
      <c r="C147" s="107" t="s">
        <v>3</v>
      </c>
      <c r="D147" s="107" t="s">
        <v>4</v>
      </c>
      <c r="E147" s="107"/>
    </row>
    <row r="148" spans="1:5" x14ac:dyDescent="0.25">
      <c r="A148" s="3" t="s">
        <v>5</v>
      </c>
      <c r="B148" s="4"/>
      <c r="C148" s="108"/>
      <c r="D148" s="108"/>
      <c r="E148" s="108"/>
    </row>
    <row r="149" spans="1:5" x14ac:dyDescent="0.25">
      <c r="A149" s="6" t="s">
        <v>6</v>
      </c>
      <c r="B149" s="7"/>
      <c r="C149" s="109"/>
      <c r="D149" s="109"/>
      <c r="E149" s="109"/>
    </row>
    <row r="150" spans="1:5" x14ac:dyDescent="0.25">
      <c r="A150" s="8" t="s">
        <v>7</v>
      </c>
      <c r="B150" s="9" t="s">
        <v>8</v>
      </c>
      <c r="C150" s="10"/>
      <c r="D150" s="11"/>
      <c r="E150" s="11"/>
    </row>
    <row r="151" spans="1:5" x14ac:dyDescent="0.25">
      <c r="A151" s="12"/>
      <c r="B151" s="13" t="s">
        <v>9</v>
      </c>
      <c r="C151" s="14"/>
      <c r="D151" s="15"/>
      <c r="E151" s="15"/>
    </row>
    <row r="152" spans="1:5" x14ac:dyDescent="0.25">
      <c r="A152" s="8" t="s">
        <v>10</v>
      </c>
      <c r="B152" s="16" t="s">
        <v>11</v>
      </c>
      <c r="C152" s="26" t="s">
        <v>673</v>
      </c>
      <c r="D152" s="27" t="s">
        <v>690</v>
      </c>
      <c r="E152" s="26" t="s">
        <v>14</v>
      </c>
    </row>
    <row r="153" spans="1:5" x14ac:dyDescent="0.25">
      <c r="A153" s="19"/>
      <c r="B153" s="20" t="s">
        <v>15</v>
      </c>
      <c r="C153" s="21">
        <v>-0.73545408300543602</v>
      </c>
      <c r="D153" s="21">
        <v>-0.32373507032756765</v>
      </c>
      <c r="E153" s="22"/>
    </row>
    <row r="154" spans="1:5" x14ac:dyDescent="0.25">
      <c r="A154" s="8" t="s">
        <v>16</v>
      </c>
      <c r="B154" s="16" t="s">
        <v>11</v>
      </c>
      <c r="C154" s="26" t="s">
        <v>89</v>
      </c>
      <c r="D154" s="26" t="s">
        <v>79</v>
      </c>
      <c r="E154" s="26" t="s">
        <v>14</v>
      </c>
    </row>
    <row r="155" spans="1:5" x14ac:dyDescent="0.25">
      <c r="A155" s="19"/>
      <c r="B155" s="20" t="s">
        <v>15</v>
      </c>
      <c r="C155" s="21">
        <v>-0.27369232450942749</v>
      </c>
      <c r="D155" s="21">
        <v>-0.1140908038913655</v>
      </c>
      <c r="E155" s="22"/>
    </row>
    <row r="156" spans="1:5" x14ac:dyDescent="0.25">
      <c r="A156" s="8" t="s">
        <v>19</v>
      </c>
      <c r="B156" s="16" t="s">
        <v>11</v>
      </c>
      <c r="C156" s="26" t="s">
        <v>282</v>
      </c>
      <c r="D156" s="26" t="s">
        <v>269</v>
      </c>
      <c r="E156" s="26" t="s">
        <v>14</v>
      </c>
    </row>
    <row r="157" spans="1:5" x14ac:dyDescent="0.25">
      <c r="A157" s="19"/>
      <c r="B157" s="20" t="s">
        <v>15</v>
      </c>
      <c r="C157" s="21">
        <v>-5.9780497198879678E-2</v>
      </c>
      <c r="D157" s="21">
        <v>-3.5043221972449468E-3</v>
      </c>
      <c r="E157" s="22"/>
    </row>
    <row r="158" spans="1:5" x14ac:dyDescent="0.25">
      <c r="A158" s="8" t="s">
        <v>22</v>
      </c>
      <c r="B158" s="16" t="s">
        <v>11</v>
      </c>
      <c r="C158" s="26" t="s">
        <v>90</v>
      </c>
      <c r="D158" s="26" t="s">
        <v>340</v>
      </c>
      <c r="E158" s="26" t="s">
        <v>14</v>
      </c>
    </row>
    <row r="159" spans="1:5" x14ac:dyDescent="0.25">
      <c r="A159" s="19"/>
      <c r="B159" s="20" t="s">
        <v>15</v>
      </c>
      <c r="C159" s="21">
        <v>0.29521826354717895</v>
      </c>
      <c r="D159" s="21">
        <v>9.5682802272992085E-2</v>
      </c>
      <c r="E159" s="22"/>
    </row>
    <row r="160" spans="1:5" ht="35.25" customHeight="1" x14ac:dyDescent="0.25">
      <c r="A160" s="130" t="s">
        <v>25</v>
      </c>
      <c r="B160" s="130"/>
      <c r="C160" s="130"/>
      <c r="D160" s="130"/>
      <c r="E160" s="130"/>
    </row>
    <row r="161" spans="1:5" x14ac:dyDescent="0.25">
      <c r="A161" s="5" t="s">
        <v>26</v>
      </c>
    </row>
    <row r="162" spans="1:5" x14ac:dyDescent="0.25">
      <c r="A162" s="5" t="s">
        <v>49</v>
      </c>
    </row>
    <row r="163" spans="1:5" x14ac:dyDescent="0.25">
      <c r="A163" s="5" t="s">
        <v>382</v>
      </c>
    </row>
    <row r="164" spans="1:5" x14ac:dyDescent="0.25">
      <c r="A164" s="5" t="s">
        <v>333</v>
      </c>
    </row>
    <row r="165" spans="1:5" x14ac:dyDescent="0.25">
      <c r="A165" s="5" t="s">
        <v>30</v>
      </c>
    </row>
    <row r="166" spans="1:5" ht="15" customHeight="1" x14ac:dyDescent="0.25">
      <c r="A166" s="91" t="s">
        <v>31</v>
      </c>
      <c r="B166" s="92"/>
      <c r="C166" s="92"/>
      <c r="D166" s="92"/>
      <c r="E166" s="93"/>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24">
        <v>43704</v>
      </c>
      <c r="C169" s="24">
        <v>45531</v>
      </c>
      <c r="D169" s="25">
        <v>0.12194785581371195</v>
      </c>
      <c r="E169" s="32">
        <v>4</v>
      </c>
    </row>
    <row r="170" spans="1:5" x14ac:dyDescent="0.25">
      <c r="A170" s="31" t="s">
        <v>37</v>
      </c>
      <c r="B170" s="24">
        <v>43676</v>
      </c>
      <c r="C170" s="24">
        <v>45503</v>
      </c>
      <c r="D170" s="25">
        <v>0.12216682983673051</v>
      </c>
      <c r="E170" s="32">
        <v>4</v>
      </c>
    </row>
    <row r="171" spans="1:5" x14ac:dyDescent="0.25">
      <c r="A171" s="39" t="s">
        <v>38</v>
      </c>
      <c r="B171" s="24">
        <v>43641</v>
      </c>
      <c r="C171" s="24">
        <v>45468</v>
      </c>
      <c r="D171" s="25">
        <v>0.12218112816042428</v>
      </c>
      <c r="E171" s="32">
        <v>4</v>
      </c>
    </row>
    <row r="172" spans="1:5" x14ac:dyDescent="0.25">
      <c r="A172" s="39" t="s">
        <v>39</v>
      </c>
      <c r="B172" s="24">
        <v>43613</v>
      </c>
      <c r="C172" s="24">
        <v>45440</v>
      </c>
      <c r="D172" s="25">
        <v>0.12231414516327695</v>
      </c>
      <c r="E172" s="32">
        <v>4</v>
      </c>
    </row>
    <row r="173" spans="1:5" x14ac:dyDescent="0.25">
      <c r="A173" s="39" t="s">
        <v>40</v>
      </c>
      <c r="B173" s="24">
        <v>43585</v>
      </c>
      <c r="C173" s="24">
        <v>45412</v>
      </c>
      <c r="D173" s="25">
        <v>0.12257705294974315</v>
      </c>
      <c r="E173" s="32">
        <v>4</v>
      </c>
    </row>
    <row r="175" spans="1:5" x14ac:dyDescent="0.25">
      <c r="A175" s="102" t="s">
        <v>341</v>
      </c>
      <c r="B175" s="103"/>
      <c r="C175" s="103"/>
      <c r="D175" s="103"/>
      <c r="E175" s="103"/>
    </row>
    <row r="176" spans="1:5" x14ac:dyDescent="0.25">
      <c r="A176" s="1" t="s">
        <v>2</v>
      </c>
      <c r="B176" s="2"/>
      <c r="C176" s="107" t="s">
        <v>3</v>
      </c>
      <c r="D176" s="107" t="s">
        <v>4</v>
      </c>
      <c r="E176" s="107"/>
    </row>
    <row r="177" spans="1:5" x14ac:dyDescent="0.25">
      <c r="A177" s="3" t="s">
        <v>5</v>
      </c>
      <c r="B177" s="4"/>
      <c r="C177" s="108"/>
      <c r="D177" s="108"/>
      <c r="E177" s="108"/>
    </row>
    <row r="178" spans="1:5" x14ac:dyDescent="0.25">
      <c r="A178" s="6" t="s">
        <v>6</v>
      </c>
      <c r="B178" s="7"/>
      <c r="C178" s="109"/>
      <c r="D178" s="109"/>
      <c r="E178" s="109"/>
    </row>
    <row r="179" spans="1:5" x14ac:dyDescent="0.25">
      <c r="A179" s="8" t="s">
        <v>7</v>
      </c>
      <c r="B179" s="9" t="s">
        <v>8</v>
      </c>
      <c r="C179" s="10"/>
      <c r="D179" s="11"/>
      <c r="E179" s="11"/>
    </row>
    <row r="180" spans="1:5" x14ac:dyDescent="0.25">
      <c r="A180" s="12"/>
      <c r="B180" s="13" t="s">
        <v>9</v>
      </c>
      <c r="C180" s="14"/>
      <c r="D180" s="15"/>
      <c r="E180" s="15"/>
    </row>
    <row r="181" spans="1:5" x14ac:dyDescent="0.25">
      <c r="A181" s="8" t="s">
        <v>10</v>
      </c>
      <c r="B181" s="16" t="s">
        <v>11</v>
      </c>
      <c r="C181" s="26" t="s">
        <v>675</v>
      </c>
      <c r="D181" s="27" t="s">
        <v>676</v>
      </c>
      <c r="E181" s="26" t="s">
        <v>14</v>
      </c>
    </row>
    <row r="182" spans="1:5" x14ac:dyDescent="0.25">
      <c r="A182" s="19"/>
      <c r="B182" s="20" t="s">
        <v>15</v>
      </c>
      <c r="C182" s="21">
        <v>-0.2946549832788915</v>
      </c>
      <c r="D182" s="21">
        <v>-0.11254639426491209</v>
      </c>
      <c r="E182" s="22"/>
    </row>
    <row r="183" spans="1:5" x14ac:dyDescent="0.25">
      <c r="A183" s="8" t="s">
        <v>16</v>
      </c>
      <c r="B183" s="16" t="s">
        <v>11</v>
      </c>
      <c r="C183" s="26" t="s">
        <v>292</v>
      </c>
      <c r="D183" s="26" t="s">
        <v>654</v>
      </c>
      <c r="E183" s="26" t="s">
        <v>14</v>
      </c>
    </row>
    <row r="184" spans="1:5" x14ac:dyDescent="0.25">
      <c r="A184" s="19"/>
      <c r="B184" s="20" t="s">
        <v>15</v>
      </c>
      <c r="C184" s="21">
        <v>-0.16148590951500919</v>
      </c>
      <c r="D184" s="21">
        <v>-3.1768663048766022E-2</v>
      </c>
      <c r="E184" s="22"/>
    </row>
    <row r="185" spans="1:5" x14ac:dyDescent="0.25">
      <c r="A185" s="8" t="s">
        <v>19</v>
      </c>
      <c r="B185" s="16" t="s">
        <v>11</v>
      </c>
      <c r="C185" s="26" t="s">
        <v>437</v>
      </c>
      <c r="D185" s="26" t="s">
        <v>272</v>
      </c>
      <c r="E185" s="26" t="s">
        <v>14</v>
      </c>
    </row>
    <row r="186" spans="1:5" x14ac:dyDescent="0.25">
      <c r="A186" s="19"/>
      <c r="B186" s="20" t="s">
        <v>15</v>
      </c>
      <c r="C186" s="21">
        <v>-2.4988981992675741E-2</v>
      </c>
      <c r="D186" s="21">
        <v>1.9776883081286112E-3</v>
      </c>
      <c r="E186" s="22"/>
    </row>
    <row r="187" spans="1:5" x14ac:dyDescent="0.25">
      <c r="A187" s="8" t="s">
        <v>22</v>
      </c>
      <c r="B187" s="16" t="s">
        <v>11</v>
      </c>
      <c r="C187" s="26" t="s">
        <v>294</v>
      </c>
      <c r="D187" s="26" t="s">
        <v>295</v>
      </c>
      <c r="E187" s="26" t="s">
        <v>14</v>
      </c>
    </row>
    <row r="188" spans="1:5" x14ac:dyDescent="0.25">
      <c r="A188" s="19"/>
      <c r="B188" s="20" t="s">
        <v>15</v>
      </c>
      <c r="C188" s="21">
        <v>0.1131139022684966</v>
      </c>
      <c r="D188" s="21">
        <v>5.466672843059861E-2</v>
      </c>
      <c r="E188" s="22"/>
    </row>
    <row r="189" spans="1:5" ht="36.75" customHeight="1" x14ac:dyDescent="0.25">
      <c r="A189" s="130" t="s">
        <v>25</v>
      </c>
      <c r="B189" s="130"/>
      <c r="C189" s="130"/>
      <c r="D189" s="130"/>
      <c r="E189" s="130"/>
    </row>
    <row r="190" spans="1:5" x14ac:dyDescent="0.25">
      <c r="A190" s="5" t="s">
        <v>26</v>
      </c>
    </row>
    <row r="191" spans="1:5" x14ac:dyDescent="0.25">
      <c r="A191" s="5" t="s">
        <v>49</v>
      </c>
    </row>
    <row r="192" spans="1:5" x14ac:dyDescent="0.25">
      <c r="A192" s="5" t="s">
        <v>710</v>
      </c>
    </row>
    <row r="193" spans="1:5" x14ac:dyDescent="0.25">
      <c r="A193" s="5" t="s">
        <v>29</v>
      </c>
    </row>
    <row r="194" spans="1:5" x14ac:dyDescent="0.25">
      <c r="A194" s="5" t="s">
        <v>30</v>
      </c>
    </row>
    <row r="195" spans="1:5" ht="15" customHeight="1" x14ac:dyDescent="0.25">
      <c r="A195" s="91" t="s">
        <v>31</v>
      </c>
      <c r="B195" s="92"/>
      <c r="C195" s="92"/>
      <c r="D195" s="92"/>
      <c r="E195" s="93"/>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24">
        <v>44068</v>
      </c>
      <c r="C198" s="24">
        <v>45531</v>
      </c>
      <c r="D198" s="25">
        <v>5.6976616540385668E-2</v>
      </c>
      <c r="E198" s="32">
        <v>3</v>
      </c>
    </row>
    <row r="199" spans="1:5" x14ac:dyDescent="0.25">
      <c r="A199" s="31" t="s">
        <v>37</v>
      </c>
      <c r="B199" s="24">
        <v>44040</v>
      </c>
      <c r="C199" s="24">
        <v>45503</v>
      </c>
      <c r="D199" s="25">
        <v>5.605955540897048E-2</v>
      </c>
      <c r="E199" s="32">
        <v>3</v>
      </c>
    </row>
    <row r="200" spans="1:5" x14ac:dyDescent="0.25">
      <c r="A200" s="39" t="s">
        <v>38</v>
      </c>
      <c r="B200" s="24">
        <v>44005</v>
      </c>
      <c r="C200" s="24">
        <v>45468</v>
      </c>
      <c r="D200" s="25">
        <v>5.6335852549378514E-2</v>
      </c>
      <c r="E200" s="32">
        <v>3</v>
      </c>
    </row>
    <row r="201" spans="1:5" x14ac:dyDescent="0.25">
      <c r="A201" s="39" t="s">
        <v>39</v>
      </c>
      <c r="B201" s="24">
        <v>43977</v>
      </c>
      <c r="C201" s="24">
        <v>45440</v>
      </c>
      <c r="D201" s="25">
        <v>5.6732721932074598E-2</v>
      </c>
      <c r="E201" s="32">
        <v>3</v>
      </c>
    </row>
    <row r="202" spans="1:5" x14ac:dyDescent="0.25">
      <c r="A202" s="39" t="s">
        <v>40</v>
      </c>
      <c r="B202" s="24">
        <v>43949</v>
      </c>
      <c r="C202" s="24">
        <v>45412</v>
      </c>
      <c r="D202" s="25">
        <v>5.6609950083356689E-2</v>
      </c>
      <c r="E202" s="32">
        <v>3</v>
      </c>
    </row>
    <row r="204" spans="1:5" x14ac:dyDescent="0.25">
      <c r="A204" s="102" t="s">
        <v>655</v>
      </c>
      <c r="B204" s="103"/>
      <c r="C204" s="103"/>
      <c r="D204" s="103"/>
      <c r="E204" s="103"/>
    </row>
    <row r="205" spans="1:5" x14ac:dyDescent="0.25">
      <c r="A205" s="1" t="s">
        <v>2</v>
      </c>
      <c r="B205" s="2"/>
      <c r="C205" s="107" t="s">
        <v>3</v>
      </c>
      <c r="D205" s="107" t="s">
        <v>4</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8</v>
      </c>
      <c r="C208" s="10"/>
      <c r="D208" s="11"/>
      <c r="E208" s="11"/>
    </row>
    <row r="209" spans="1:5" x14ac:dyDescent="0.25">
      <c r="A209" s="12"/>
      <c r="B209" s="13" t="s">
        <v>9</v>
      </c>
      <c r="C209" s="14"/>
      <c r="D209" s="15"/>
      <c r="E209" s="15"/>
    </row>
    <row r="210" spans="1:5" x14ac:dyDescent="0.25">
      <c r="A210" s="8" t="s">
        <v>10</v>
      </c>
      <c r="B210" s="16" t="s">
        <v>11</v>
      </c>
      <c r="C210" s="26" t="s">
        <v>656</v>
      </c>
      <c r="D210" s="27" t="s">
        <v>712</v>
      </c>
      <c r="E210" s="26" t="s">
        <v>14</v>
      </c>
    </row>
    <row r="211" spans="1:5" x14ac:dyDescent="0.25">
      <c r="A211" s="19"/>
      <c r="B211" s="20" t="s">
        <v>15</v>
      </c>
      <c r="C211" s="21">
        <v>-0.36358143307024926</v>
      </c>
      <c r="D211" s="21">
        <v>-0.11955712350884151</v>
      </c>
      <c r="E211" s="22"/>
    </row>
    <row r="212" spans="1:5" x14ac:dyDescent="0.25">
      <c r="A212" s="8" t="s">
        <v>16</v>
      </c>
      <c r="B212" s="16" t="s">
        <v>11</v>
      </c>
      <c r="C212" s="26" t="s">
        <v>658</v>
      </c>
      <c r="D212" s="26" t="s">
        <v>659</v>
      </c>
      <c r="E212" s="26" t="s">
        <v>14</v>
      </c>
    </row>
    <row r="213" spans="1:5" x14ac:dyDescent="0.25">
      <c r="A213" s="19"/>
      <c r="B213" s="20" t="s">
        <v>15</v>
      </c>
      <c r="C213" s="21">
        <v>-0.14837744740206271</v>
      </c>
      <c r="D213" s="21">
        <v>-4.1141189402876366E-2</v>
      </c>
      <c r="E213" s="22"/>
    </row>
    <row r="214" spans="1:5" x14ac:dyDescent="0.25">
      <c r="A214" s="8" t="s">
        <v>19</v>
      </c>
      <c r="B214" s="16" t="s">
        <v>11</v>
      </c>
      <c r="C214" s="26" t="s">
        <v>334</v>
      </c>
      <c r="D214" s="26" t="s">
        <v>132</v>
      </c>
      <c r="E214" s="26" t="s">
        <v>14</v>
      </c>
    </row>
    <row r="215" spans="1:5" x14ac:dyDescent="0.25">
      <c r="A215" s="19"/>
      <c r="B215" s="20" t="s">
        <v>15</v>
      </c>
      <c r="C215" s="21">
        <v>-6.3116516137391554E-2</v>
      </c>
      <c r="D215" s="21">
        <v>-1.8827933867999858E-2</v>
      </c>
      <c r="E215" s="22"/>
    </row>
    <row r="216" spans="1:5" x14ac:dyDescent="0.25">
      <c r="A216" s="8" t="s">
        <v>22</v>
      </c>
      <c r="B216" s="16" t="s">
        <v>11</v>
      </c>
      <c r="C216" s="26" t="s">
        <v>315</v>
      </c>
      <c r="D216" s="26" t="s">
        <v>439</v>
      </c>
      <c r="E216" s="26" t="s">
        <v>14</v>
      </c>
    </row>
    <row r="217" spans="1:5" x14ac:dyDescent="0.25">
      <c r="A217" s="19"/>
      <c r="B217" s="20" t="s">
        <v>15</v>
      </c>
      <c r="C217" s="21">
        <v>1.9243788752506319E-2</v>
      </c>
      <c r="D217" s="21">
        <v>4.8383756355385721E-3</v>
      </c>
      <c r="E217" s="22"/>
    </row>
    <row r="218" spans="1:5" ht="36" customHeight="1" x14ac:dyDescent="0.25">
      <c r="A218" s="130" t="s">
        <v>25</v>
      </c>
      <c r="B218" s="130"/>
      <c r="C218" s="130"/>
      <c r="D218" s="130"/>
      <c r="E218" s="130"/>
    </row>
    <row r="219" spans="1:5" x14ac:dyDescent="0.25">
      <c r="A219" s="5" t="s">
        <v>26</v>
      </c>
    </row>
    <row r="220" spans="1:5" x14ac:dyDescent="0.25">
      <c r="A220" s="5" t="s">
        <v>660</v>
      </c>
    </row>
    <row r="221" spans="1:5" x14ac:dyDescent="0.25">
      <c r="A221" s="5" t="s">
        <v>739</v>
      </c>
    </row>
    <row r="222" spans="1:5" x14ac:dyDescent="0.25">
      <c r="A222" s="5" t="s">
        <v>29</v>
      </c>
    </row>
    <row r="223" spans="1:5" x14ac:dyDescent="0.25">
      <c r="A223" s="5" t="s">
        <v>30</v>
      </c>
    </row>
    <row r="224" spans="1:5" ht="15" customHeight="1" x14ac:dyDescent="0.25">
      <c r="A224" s="91" t="s">
        <v>31</v>
      </c>
      <c r="B224" s="92"/>
      <c r="C224" s="92"/>
      <c r="D224" s="92"/>
      <c r="E224" s="93"/>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24">
        <v>43698</v>
      </c>
      <c r="C227" s="24">
        <v>45532</v>
      </c>
      <c r="D227" s="25">
        <v>4.9819601360008466E-2</v>
      </c>
      <c r="E227" s="32">
        <v>2</v>
      </c>
    </row>
    <row r="228" spans="1:5" x14ac:dyDescent="0.25">
      <c r="A228" s="31" t="s">
        <v>37</v>
      </c>
      <c r="B228" s="24">
        <v>43670</v>
      </c>
      <c r="C228" s="24">
        <v>45504</v>
      </c>
      <c r="D228" s="25">
        <v>4.9915151640090548E-2</v>
      </c>
      <c r="E228" s="32">
        <v>2</v>
      </c>
    </row>
    <row r="229" spans="1:5" x14ac:dyDescent="0.25">
      <c r="A229" s="39" t="s">
        <v>38</v>
      </c>
      <c r="B229" s="24">
        <v>43628</v>
      </c>
      <c r="C229" s="24">
        <v>45462</v>
      </c>
      <c r="D229" s="25">
        <v>4.9979134850399065E-2</v>
      </c>
      <c r="E229" s="32">
        <v>2</v>
      </c>
    </row>
    <row r="230" spans="1:5" x14ac:dyDescent="0.25">
      <c r="A230" s="39" t="s">
        <v>39</v>
      </c>
      <c r="B230" s="24">
        <v>43600</v>
      </c>
      <c r="C230" s="24">
        <v>45434</v>
      </c>
      <c r="D230" s="25">
        <v>4.9851700797900723E-2</v>
      </c>
      <c r="E230" s="32">
        <v>2</v>
      </c>
    </row>
    <row r="231" spans="1:5" x14ac:dyDescent="0.25">
      <c r="A231" s="39" t="s">
        <v>40</v>
      </c>
      <c r="B231" s="24">
        <v>43572</v>
      </c>
      <c r="C231" s="24">
        <v>45406</v>
      </c>
      <c r="D231" s="25">
        <v>4.9659648351851028E-2</v>
      </c>
      <c r="E231" s="32">
        <v>2</v>
      </c>
    </row>
    <row r="233" spans="1:5" x14ac:dyDescent="0.25">
      <c r="A233" s="102" t="s">
        <v>104</v>
      </c>
      <c r="B233" s="103"/>
      <c r="C233" s="103"/>
      <c r="D233" s="103"/>
      <c r="E233" s="103"/>
    </row>
    <row r="234" spans="1:5" x14ac:dyDescent="0.25">
      <c r="A234" s="1" t="s">
        <v>2</v>
      </c>
      <c r="B234" s="2"/>
      <c r="C234" s="107" t="s">
        <v>3</v>
      </c>
      <c r="D234" s="107" t="s">
        <v>4</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8</v>
      </c>
      <c r="C237" s="10"/>
      <c r="D237" s="11"/>
      <c r="E237" s="11"/>
    </row>
    <row r="238" spans="1:5" x14ac:dyDescent="0.25">
      <c r="A238" s="12"/>
      <c r="B238" s="13" t="s">
        <v>9</v>
      </c>
      <c r="C238" s="14"/>
      <c r="D238" s="15"/>
      <c r="E238" s="15"/>
    </row>
    <row r="239" spans="1:5" x14ac:dyDescent="0.25">
      <c r="A239" s="8" t="s">
        <v>10</v>
      </c>
      <c r="B239" s="16" t="s">
        <v>11</v>
      </c>
      <c r="C239" s="26" t="s">
        <v>728</v>
      </c>
      <c r="D239" s="27" t="s">
        <v>694</v>
      </c>
      <c r="E239" s="26" t="s">
        <v>14</v>
      </c>
    </row>
    <row r="240" spans="1:5" x14ac:dyDescent="0.25">
      <c r="A240" s="19"/>
      <c r="B240" s="20" t="s">
        <v>15</v>
      </c>
      <c r="C240" s="21">
        <v>-0.8230849164984424</v>
      </c>
      <c r="D240" s="21">
        <v>-0.3731345474579002</v>
      </c>
      <c r="E240" s="22"/>
    </row>
    <row r="241" spans="1:5" x14ac:dyDescent="0.25">
      <c r="A241" s="8" t="s">
        <v>16</v>
      </c>
      <c r="B241" s="16" t="s">
        <v>11</v>
      </c>
      <c r="C241" s="26" t="s">
        <v>97</v>
      </c>
      <c r="D241" s="26" t="s">
        <v>98</v>
      </c>
      <c r="E241" s="26" t="s">
        <v>14</v>
      </c>
    </row>
    <row r="242" spans="1:5" x14ac:dyDescent="0.25">
      <c r="A242" s="19"/>
      <c r="B242" s="20" t="s">
        <v>15</v>
      </c>
      <c r="C242" s="21">
        <v>-0.25622516264378659</v>
      </c>
      <c r="D242" s="21">
        <v>-9.8805965155070896E-2</v>
      </c>
      <c r="E242" s="22"/>
    </row>
    <row r="243" spans="1:5" x14ac:dyDescent="0.25">
      <c r="A243" s="8" t="s">
        <v>19</v>
      </c>
      <c r="B243" s="16" t="s">
        <v>11</v>
      </c>
      <c r="C243" s="26" t="s">
        <v>411</v>
      </c>
      <c r="D243" s="26" t="s">
        <v>167</v>
      </c>
      <c r="E243" s="26" t="s">
        <v>14</v>
      </c>
    </row>
    <row r="244" spans="1:5" x14ac:dyDescent="0.25">
      <c r="A244" s="19"/>
      <c r="B244" s="20" t="s">
        <v>15</v>
      </c>
      <c r="C244" s="21">
        <v>-2.8008458065466035E-2</v>
      </c>
      <c r="D244" s="21">
        <v>7.8530308448911956E-3</v>
      </c>
      <c r="E244" s="22"/>
    </row>
    <row r="245" spans="1:5" x14ac:dyDescent="0.25">
      <c r="A245" s="8" t="s">
        <v>22</v>
      </c>
      <c r="B245" s="16" t="s">
        <v>11</v>
      </c>
      <c r="C245" s="26" t="s">
        <v>101</v>
      </c>
      <c r="D245" s="26" t="s">
        <v>346</v>
      </c>
      <c r="E245" s="26" t="s">
        <v>14</v>
      </c>
    </row>
    <row r="246" spans="1:5" x14ac:dyDescent="0.25">
      <c r="A246" s="19"/>
      <c r="B246" s="20" t="s">
        <v>15</v>
      </c>
      <c r="C246" s="21">
        <v>0.37578180975338404</v>
      </c>
      <c r="D246" s="21">
        <v>9.9385111117586966E-2</v>
      </c>
      <c r="E246" s="22"/>
    </row>
    <row r="247" spans="1:5" ht="36" customHeight="1" x14ac:dyDescent="0.25">
      <c r="A247" s="130" t="s">
        <v>25</v>
      </c>
      <c r="B247" s="130"/>
      <c r="C247" s="130"/>
      <c r="D247" s="130"/>
      <c r="E247" s="130"/>
    </row>
    <row r="248" spans="1:5" x14ac:dyDescent="0.25">
      <c r="A248" s="5" t="s">
        <v>26</v>
      </c>
    </row>
    <row r="249" spans="1:5" x14ac:dyDescent="0.25">
      <c r="A249" s="5" t="s">
        <v>49</v>
      </c>
    </row>
    <row r="250" spans="1:5" x14ac:dyDescent="0.25">
      <c r="A250" s="5" t="s">
        <v>727</v>
      </c>
    </row>
    <row r="251" spans="1:5" x14ac:dyDescent="0.25">
      <c r="A251" s="5" t="s">
        <v>333</v>
      </c>
    </row>
    <row r="252" spans="1:5" x14ac:dyDescent="0.25">
      <c r="A252" s="5" t="s">
        <v>51</v>
      </c>
      <c r="B252" s="50"/>
      <c r="C252" s="50"/>
      <c r="D252" s="50"/>
      <c r="E252" s="50"/>
    </row>
    <row r="253" spans="1:5" ht="15" customHeight="1" x14ac:dyDescent="0.25">
      <c r="A253" s="91" t="s">
        <v>31</v>
      </c>
      <c r="B253" s="92"/>
      <c r="C253" s="92"/>
      <c r="D253" s="92"/>
      <c r="E253" s="93"/>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24">
        <v>43707</v>
      </c>
      <c r="C256" s="24">
        <v>45534</v>
      </c>
      <c r="D256" s="25">
        <v>0.14395732053669932</v>
      </c>
      <c r="E256" s="32">
        <v>4</v>
      </c>
    </row>
    <row r="257" spans="1:5" x14ac:dyDescent="0.25">
      <c r="A257" s="31" t="s">
        <v>37</v>
      </c>
      <c r="B257" s="24">
        <v>43672</v>
      </c>
      <c r="C257" s="24">
        <v>45499</v>
      </c>
      <c r="D257" s="25">
        <v>0.14430937159623106</v>
      </c>
      <c r="E257" s="32">
        <v>4</v>
      </c>
    </row>
    <row r="258" spans="1:5" x14ac:dyDescent="0.25">
      <c r="A258" s="39" t="s">
        <v>38</v>
      </c>
      <c r="B258" s="24">
        <v>43644</v>
      </c>
      <c r="C258" s="24">
        <v>45471</v>
      </c>
      <c r="D258" s="25">
        <v>0.14449567816213682</v>
      </c>
      <c r="E258" s="32">
        <v>4</v>
      </c>
    </row>
    <row r="259" spans="1:5" x14ac:dyDescent="0.25">
      <c r="A259" s="39" t="s">
        <v>39</v>
      </c>
      <c r="B259" s="24">
        <v>43616</v>
      </c>
      <c r="C259" s="24">
        <v>45443</v>
      </c>
      <c r="D259" s="25">
        <v>0.14460094514425539</v>
      </c>
      <c r="E259" s="32">
        <v>4</v>
      </c>
    </row>
    <row r="260" spans="1:5" x14ac:dyDescent="0.25">
      <c r="A260" s="39" t="s">
        <v>40</v>
      </c>
      <c r="B260" s="24">
        <v>43581</v>
      </c>
      <c r="C260" s="24">
        <v>45408</v>
      </c>
      <c r="D260" s="25">
        <v>0.14478960725865886</v>
      </c>
      <c r="E260" s="32">
        <v>4</v>
      </c>
    </row>
    <row r="262" spans="1:5" x14ac:dyDescent="0.25">
      <c r="A262" s="102" t="s">
        <v>116</v>
      </c>
      <c r="B262" s="103"/>
      <c r="C262" s="103"/>
      <c r="D262" s="103"/>
      <c r="E262" s="103"/>
    </row>
    <row r="263" spans="1:5" x14ac:dyDescent="0.25">
      <c r="A263" s="1" t="s">
        <v>74</v>
      </c>
      <c r="B263" s="2"/>
      <c r="C263" s="107" t="s">
        <v>3</v>
      </c>
      <c r="D263" s="107" t="s">
        <v>75</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8" t="s">
        <v>7</v>
      </c>
      <c r="B266" s="9" t="s">
        <v>76</v>
      </c>
      <c r="C266" s="10"/>
      <c r="D266" s="11"/>
      <c r="E266" s="11"/>
    </row>
    <row r="267" spans="1:5" x14ac:dyDescent="0.25">
      <c r="A267" s="12"/>
      <c r="B267" s="13" t="s">
        <v>9</v>
      </c>
      <c r="C267" s="14"/>
      <c r="D267" s="15"/>
      <c r="E267" s="15"/>
    </row>
    <row r="268" spans="1:5" x14ac:dyDescent="0.25">
      <c r="A268" s="8" t="s">
        <v>10</v>
      </c>
      <c r="B268" s="16" t="s">
        <v>11</v>
      </c>
      <c r="C268" s="26" t="s">
        <v>106</v>
      </c>
      <c r="D268" s="27" t="s">
        <v>107</v>
      </c>
      <c r="E268" s="26" t="s">
        <v>14</v>
      </c>
    </row>
    <row r="269" spans="1:5" x14ac:dyDescent="0.25">
      <c r="A269" s="19"/>
      <c r="B269" s="20" t="s">
        <v>15</v>
      </c>
      <c r="C269" s="21">
        <v>-0.79273645370576284</v>
      </c>
      <c r="D269" s="21">
        <v>-0.27990378790354475</v>
      </c>
      <c r="E269" s="22"/>
    </row>
    <row r="270" spans="1:5" x14ac:dyDescent="0.25">
      <c r="A270" s="8" t="s">
        <v>16</v>
      </c>
      <c r="B270" s="16" t="s">
        <v>11</v>
      </c>
      <c r="C270" s="26" t="s">
        <v>108</v>
      </c>
      <c r="D270" s="26" t="s">
        <v>740</v>
      </c>
      <c r="E270" s="26" t="s">
        <v>14</v>
      </c>
    </row>
    <row r="271" spans="1:5" x14ac:dyDescent="0.25">
      <c r="A271" s="19"/>
      <c r="B271" s="20" t="s">
        <v>15</v>
      </c>
      <c r="C271" s="21">
        <v>-0.32728281718066421</v>
      </c>
      <c r="D271" s="21">
        <v>-4.0667484562920686E-2</v>
      </c>
      <c r="E271" s="22"/>
    </row>
    <row r="272" spans="1:5" x14ac:dyDescent="0.25">
      <c r="A272" s="8" t="s">
        <v>19</v>
      </c>
      <c r="B272" s="16" t="s">
        <v>11</v>
      </c>
      <c r="C272" s="26" t="s">
        <v>307</v>
      </c>
      <c r="D272" s="26" t="s">
        <v>741</v>
      </c>
      <c r="E272" s="26" t="s">
        <v>14</v>
      </c>
    </row>
    <row r="273" spans="1:5" x14ac:dyDescent="0.25">
      <c r="A273" s="19"/>
      <c r="B273" s="20" t="s">
        <v>15</v>
      </c>
      <c r="C273" s="21">
        <v>7.2258895741046381E-2</v>
      </c>
      <c r="D273" s="21">
        <v>7.5219173467966582E-2</v>
      </c>
      <c r="E273" s="22"/>
    </row>
    <row r="274" spans="1:5" x14ac:dyDescent="0.25">
      <c r="A274" s="8" t="s">
        <v>22</v>
      </c>
      <c r="B274" s="16" t="s">
        <v>11</v>
      </c>
      <c r="C274" s="26" t="s">
        <v>112</v>
      </c>
      <c r="D274" s="26" t="s">
        <v>527</v>
      </c>
      <c r="E274" s="26" t="s">
        <v>14</v>
      </c>
    </row>
    <row r="275" spans="1:5" x14ac:dyDescent="0.25">
      <c r="A275" s="19"/>
      <c r="B275" s="20" t="s">
        <v>15</v>
      </c>
      <c r="C275" s="21">
        <v>1.0786521931687743</v>
      </c>
      <c r="D275" s="21">
        <v>0.14852535767636521</v>
      </c>
      <c r="E275" s="22"/>
    </row>
    <row r="276" spans="1:5" ht="35.25" customHeight="1" x14ac:dyDescent="0.25">
      <c r="A276" s="130" t="s">
        <v>25</v>
      </c>
      <c r="B276" s="130"/>
      <c r="C276" s="130"/>
      <c r="D276" s="130"/>
      <c r="E276" s="130"/>
    </row>
    <row r="277" spans="1:5" x14ac:dyDescent="0.25">
      <c r="A277" s="5" t="s">
        <v>26</v>
      </c>
    </row>
    <row r="278" spans="1:5" x14ac:dyDescent="0.25">
      <c r="A278" s="5" t="s">
        <v>742</v>
      </c>
    </row>
    <row r="279" spans="1:5" x14ac:dyDescent="0.25">
      <c r="A279" s="5" t="s">
        <v>716</v>
      </c>
    </row>
    <row r="280" spans="1:5" x14ac:dyDescent="0.25">
      <c r="A280" s="5" t="s">
        <v>528</v>
      </c>
    </row>
    <row r="281" spans="1:5" x14ac:dyDescent="0.25">
      <c r="A281" s="5" t="s">
        <v>30</v>
      </c>
      <c r="B281" s="50"/>
      <c r="C281" s="50"/>
      <c r="D281" s="50"/>
      <c r="E281" s="50"/>
    </row>
    <row r="282" spans="1:5" ht="15" customHeight="1" x14ac:dyDescent="0.25">
      <c r="A282" s="91" t="s">
        <v>31</v>
      </c>
      <c r="B282" s="92"/>
      <c r="C282" s="92"/>
      <c r="D282" s="92"/>
      <c r="E282" s="93"/>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24">
        <v>43707</v>
      </c>
      <c r="C285" s="24">
        <v>45534</v>
      </c>
      <c r="D285" s="25">
        <v>0.17428121851497697</v>
      </c>
      <c r="E285" s="32">
        <v>4</v>
      </c>
    </row>
    <row r="286" spans="1:5" x14ac:dyDescent="0.25">
      <c r="A286" s="31" t="s">
        <v>37</v>
      </c>
      <c r="B286" s="24">
        <v>43677</v>
      </c>
      <c r="C286" s="24">
        <v>45504</v>
      </c>
      <c r="D286" s="25">
        <v>0.17359911469833997</v>
      </c>
      <c r="E286" s="32">
        <v>4</v>
      </c>
    </row>
    <row r="287" spans="1:5" x14ac:dyDescent="0.25">
      <c r="A287" s="39" t="s">
        <v>38</v>
      </c>
      <c r="B287" s="24">
        <v>43644</v>
      </c>
      <c r="C287" s="24">
        <v>45471</v>
      </c>
      <c r="D287" s="25">
        <v>0.1724110095510018</v>
      </c>
      <c r="E287" s="32">
        <v>4</v>
      </c>
    </row>
    <row r="288" spans="1:5" x14ac:dyDescent="0.25">
      <c r="A288" s="39" t="s">
        <v>39</v>
      </c>
      <c r="B288" s="24">
        <v>43616</v>
      </c>
      <c r="C288" s="24">
        <v>45443</v>
      </c>
      <c r="D288" s="25">
        <v>0.16921961929795482</v>
      </c>
      <c r="E288" s="32">
        <v>4</v>
      </c>
    </row>
    <row r="289" spans="1:5" x14ac:dyDescent="0.25">
      <c r="A289" s="39" t="s">
        <v>40</v>
      </c>
      <c r="B289" s="24">
        <v>43585</v>
      </c>
      <c r="C289" s="24">
        <v>45412</v>
      </c>
      <c r="D289" s="25">
        <v>0.16987856584241059</v>
      </c>
      <c r="E289" s="32">
        <v>4</v>
      </c>
    </row>
    <row r="291" spans="1:5" x14ac:dyDescent="0.25">
      <c r="A291" s="102" t="s">
        <v>127</v>
      </c>
      <c r="B291" s="103"/>
      <c r="C291" s="103"/>
      <c r="D291" s="103"/>
      <c r="E291" s="103"/>
    </row>
    <row r="292" spans="1:5" x14ac:dyDescent="0.25">
      <c r="A292" s="1" t="s">
        <v>74</v>
      </c>
      <c r="B292" s="2"/>
      <c r="C292" s="107" t="s">
        <v>3</v>
      </c>
      <c r="D292" s="107" t="s">
        <v>75</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8" t="s">
        <v>7</v>
      </c>
      <c r="B295" s="9" t="s">
        <v>76</v>
      </c>
      <c r="C295" s="10"/>
      <c r="D295" s="11"/>
      <c r="E295" s="11"/>
    </row>
    <row r="296" spans="1:5" x14ac:dyDescent="0.25">
      <c r="A296" s="12"/>
      <c r="B296" s="13" t="s">
        <v>9</v>
      </c>
      <c r="C296" s="14"/>
      <c r="D296" s="15"/>
      <c r="E296" s="15"/>
    </row>
    <row r="297" spans="1:5" x14ac:dyDescent="0.25">
      <c r="A297" s="8" t="s">
        <v>10</v>
      </c>
      <c r="B297" s="16" t="s">
        <v>11</v>
      </c>
      <c r="C297" s="26" t="s">
        <v>117</v>
      </c>
      <c r="D297" s="27" t="s">
        <v>118</v>
      </c>
      <c r="E297" s="26" t="s">
        <v>14</v>
      </c>
    </row>
    <row r="298" spans="1:5" x14ac:dyDescent="0.25">
      <c r="A298" s="19"/>
      <c r="B298" s="20" t="s">
        <v>15</v>
      </c>
      <c r="C298" s="21">
        <v>-0.87195603517197817</v>
      </c>
      <c r="D298" s="21">
        <v>-0.32235247118603128</v>
      </c>
      <c r="E298" s="22"/>
    </row>
    <row r="299" spans="1:5" x14ac:dyDescent="0.25">
      <c r="A299" s="8" t="s">
        <v>16</v>
      </c>
      <c r="B299" s="16" t="s">
        <v>11</v>
      </c>
      <c r="C299" s="26" t="s">
        <v>119</v>
      </c>
      <c r="D299" s="26" t="s">
        <v>120</v>
      </c>
      <c r="E299" s="26" t="s">
        <v>14</v>
      </c>
    </row>
    <row r="300" spans="1:5" x14ac:dyDescent="0.25">
      <c r="A300" s="19"/>
      <c r="B300" s="20" t="s">
        <v>15</v>
      </c>
      <c r="C300" s="21">
        <v>-0.35109702057223935</v>
      </c>
      <c r="D300" s="21">
        <v>-9.0910378288848404E-2</v>
      </c>
      <c r="E300" s="22"/>
    </row>
    <row r="301" spans="1:5" x14ac:dyDescent="0.25">
      <c r="A301" s="8" t="s">
        <v>19</v>
      </c>
      <c r="B301" s="16" t="s">
        <v>11</v>
      </c>
      <c r="C301" s="26" t="s">
        <v>214</v>
      </c>
      <c r="D301" s="26" t="s">
        <v>743</v>
      </c>
      <c r="E301" s="26" t="s">
        <v>14</v>
      </c>
    </row>
    <row r="302" spans="1:5" x14ac:dyDescent="0.25">
      <c r="A302" s="19"/>
      <c r="B302" s="20" t="s">
        <v>15</v>
      </c>
      <c r="C302" s="21">
        <v>1.0611888986702178E-2</v>
      </c>
      <c r="D302" s="21">
        <v>1.8844488369621049E-2</v>
      </c>
      <c r="E302" s="22"/>
    </row>
    <row r="303" spans="1:5" x14ac:dyDescent="0.25">
      <c r="A303" s="8" t="s">
        <v>22</v>
      </c>
      <c r="B303" s="16" t="s">
        <v>11</v>
      </c>
      <c r="C303" s="26" t="s">
        <v>123</v>
      </c>
      <c r="D303" s="26" t="s">
        <v>718</v>
      </c>
      <c r="E303" s="26" t="s">
        <v>14</v>
      </c>
    </row>
    <row r="304" spans="1:5" x14ac:dyDescent="0.25">
      <c r="A304" s="19"/>
      <c r="B304" s="20" t="s">
        <v>15</v>
      </c>
      <c r="C304" s="21">
        <v>0.59567629485593065</v>
      </c>
      <c r="D304" s="21">
        <v>8.5337039472884735E-2</v>
      </c>
      <c r="E304" s="22"/>
    </row>
    <row r="305" spans="1:5" ht="36.75" customHeight="1" x14ac:dyDescent="0.25">
      <c r="A305" s="130" t="s">
        <v>25</v>
      </c>
      <c r="B305" s="130"/>
      <c r="C305" s="130"/>
      <c r="D305" s="130"/>
      <c r="E305" s="130"/>
    </row>
    <row r="306" spans="1:5" x14ac:dyDescent="0.25">
      <c r="A306" s="5" t="s">
        <v>26</v>
      </c>
    </row>
    <row r="307" spans="1:5" x14ac:dyDescent="0.25">
      <c r="A307" s="5" t="s">
        <v>85</v>
      </c>
    </row>
    <row r="308" spans="1:5" x14ac:dyDescent="0.25">
      <c r="A308" s="5" t="s">
        <v>744</v>
      </c>
    </row>
    <row r="309" spans="1:5" x14ac:dyDescent="0.25">
      <c r="A309" s="5" t="s">
        <v>720</v>
      </c>
    </row>
    <row r="310" spans="1:5" x14ac:dyDescent="0.25">
      <c r="A310" s="5" t="s">
        <v>30</v>
      </c>
      <c r="B310" s="50"/>
      <c r="C310" s="50"/>
      <c r="D310" s="50"/>
      <c r="E310" s="50"/>
    </row>
    <row r="311" spans="1:5" ht="15" customHeight="1" x14ac:dyDescent="0.25">
      <c r="A311" s="91" t="s">
        <v>31</v>
      </c>
      <c r="B311" s="92"/>
      <c r="C311" s="92"/>
      <c r="D311" s="92"/>
      <c r="E311" s="93"/>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24">
        <v>43707</v>
      </c>
      <c r="C314" s="24">
        <v>45534</v>
      </c>
      <c r="D314" s="25">
        <v>0.20721350875342404</v>
      </c>
      <c r="E314" s="32">
        <v>5</v>
      </c>
    </row>
    <row r="315" spans="1:5" x14ac:dyDescent="0.25">
      <c r="A315" s="31" t="s">
        <v>37</v>
      </c>
      <c r="B315" s="24">
        <v>43677</v>
      </c>
      <c r="C315" s="24">
        <v>45504</v>
      </c>
      <c r="D315" s="25">
        <v>0.20755881963044195</v>
      </c>
      <c r="E315" s="32">
        <v>5</v>
      </c>
    </row>
    <row r="316" spans="1:5" x14ac:dyDescent="0.25">
      <c r="A316" s="39" t="s">
        <v>38</v>
      </c>
      <c r="B316" s="24">
        <v>43644</v>
      </c>
      <c r="C316" s="24">
        <v>45471</v>
      </c>
      <c r="D316" s="25">
        <v>0.20692653001399305</v>
      </c>
      <c r="E316" s="32">
        <v>5</v>
      </c>
    </row>
    <row r="317" spans="1:5" x14ac:dyDescent="0.25">
      <c r="A317" s="39" t="s">
        <v>39</v>
      </c>
      <c r="B317" s="24">
        <v>43616</v>
      </c>
      <c r="C317" s="24">
        <v>45443</v>
      </c>
      <c r="D317" s="25">
        <v>0.20648710083931671</v>
      </c>
      <c r="E317" s="32">
        <v>5</v>
      </c>
    </row>
    <row r="318" spans="1:5" x14ac:dyDescent="0.25">
      <c r="A318" s="39" t="s">
        <v>40</v>
      </c>
      <c r="B318" s="24">
        <v>43585</v>
      </c>
      <c r="C318" s="24">
        <v>45412</v>
      </c>
      <c r="D318" s="25">
        <v>0.20691222011895674</v>
      </c>
      <c r="E318" s="32">
        <v>5</v>
      </c>
    </row>
    <row r="320" spans="1:5" x14ac:dyDescent="0.25">
      <c r="A320" s="102" t="s">
        <v>141</v>
      </c>
      <c r="B320" s="103"/>
      <c r="C320" s="103"/>
      <c r="D320" s="103"/>
      <c r="E320" s="103"/>
    </row>
    <row r="321" spans="1:5" x14ac:dyDescent="0.25">
      <c r="A321" s="1" t="s">
        <v>128</v>
      </c>
      <c r="B321" s="2"/>
      <c r="C321" s="107" t="s">
        <v>3</v>
      </c>
      <c r="D321" s="107" t="s">
        <v>129</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130</v>
      </c>
      <c r="C324" s="10"/>
      <c r="D324" s="11"/>
      <c r="E324" s="11"/>
    </row>
    <row r="325" spans="1:5" x14ac:dyDescent="0.25">
      <c r="A325" s="12"/>
      <c r="B325" s="13" t="s">
        <v>9</v>
      </c>
      <c r="C325" s="14"/>
      <c r="D325" s="15"/>
      <c r="E325" s="15"/>
    </row>
    <row r="326" spans="1:5" x14ac:dyDescent="0.25">
      <c r="A326" s="8" t="s">
        <v>10</v>
      </c>
      <c r="B326" s="16" t="s">
        <v>11</v>
      </c>
      <c r="C326" s="26" t="s">
        <v>628</v>
      </c>
      <c r="D326" s="27" t="s">
        <v>131</v>
      </c>
      <c r="E326" s="26" t="s">
        <v>14</v>
      </c>
    </row>
    <row r="327" spans="1:5" x14ac:dyDescent="0.25">
      <c r="A327" s="19"/>
      <c r="B327" s="20" t="s">
        <v>15</v>
      </c>
      <c r="C327" s="21">
        <v>-0.25703884556892176</v>
      </c>
      <c r="D327" s="21">
        <v>-8.8084818392049846E-2</v>
      </c>
      <c r="E327" s="22"/>
    </row>
    <row r="328" spans="1:5" x14ac:dyDescent="0.25">
      <c r="A328" s="8" t="s">
        <v>16</v>
      </c>
      <c r="B328" s="16" t="s">
        <v>11</v>
      </c>
      <c r="C328" s="26" t="s">
        <v>132</v>
      </c>
      <c r="D328" s="26" t="s">
        <v>133</v>
      </c>
      <c r="E328" s="26" t="s">
        <v>14</v>
      </c>
    </row>
    <row r="329" spans="1:5" x14ac:dyDescent="0.25">
      <c r="A329" s="19"/>
      <c r="B329" s="20" t="s">
        <v>15</v>
      </c>
      <c r="C329" s="21">
        <v>-5.5390874106651999E-2</v>
      </c>
      <c r="D329" s="21">
        <v>-2.73541368948228E-2</v>
      </c>
      <c r="E329" s="22"/>
    </row>
    <row r="330" spans="1:5" x14ac:dyDescent="0.25">
      <c r="A330" s="8" t="s">
        <v>19</v>
      </c>
      <c r="B330" s="16" t="s">
        <v>11</v>
      </c>
      <c r="C330" s="26" t="s">
        <v>355</v>
      </c>
      <c r="D330" s="26" t="s">
        <v>229</v>
      </c>
      <c r="E330" s="26" t="s">
        <v>14</v>
      </c>
    </row>
    <row r="331" spans="1:5" x14ac:dyDescent="0.25">
      <c r="A331" s="19"/>
      <c r="B331" s="20" t="s">
        <v>15</v>
      </c>
      <c r="C331" s="21">
        <v>-2.1885231776663794E-4</v>
      </c>
      <c r="D331" s="21">
        <v>4.8549432368347745E-3</v>
      </c>
      <c r="E331" s="22"/>
    </row>
    <row r="332" spans="1:5" x14ac:dyDescent="0.25">
      <c r="A332" s="8" t="s">
        <v>22</v>
      </c>
      <c r="B332" s="16" t="s">
        <v>11</v>
      </c>
      <c r="C332" s="26" t="s">
        <v>136</v>
      </c>
      <c r="D332" s="26" t="s">
        <v>137</v>
      </c>
      <c r="E332" s="26" t="s">
        <v>14</v>
      </c>
    </row>
    <row r="333" spans="1:5" x14ac:dyDescent="0.25">
      <c r="A333" s="19"/>
      <c r="B333" s="20" t="s">
        <v>15</v>
      </c>
      <c r="C333" s="21">
        <v>6.0768910808723042E-2</v>
      </c>
      <c r="D333" s="21">
        <v>3.2275509174063854E-2</v>
      </c>
      <c r="E333" s="22"/>
    </row>
    <row r="334" spans="1:5" ht="35.25" customHeight="1" x14ac:dyDescent="0.25">
      <c r="A334" s="130" t="s">
        <v>25</v>
      </c>
      <c r="B334" s="130"/>
      <c r="C334" s="130"/>
      <c r="D334" s="130"/>
      <c r="E334" s="130"/>
    </row>
    <row r="335" spans="1:5" x14ac:dyDescent="0.25">
      <c r="A335" s="5" t="s">
        <v>26</v>
      </c>
    </row>
    <row r="336" spans="1:5" x14ac:dyDescent="0.25">
      <c r="A336" s="5" t="s">
        <v>138</v>
      </c>
    </row>
    <row r="337" spans="1:5" x14ac:dyDescent="0.25">
      <c r="A337" s="5" t="s">
        <v>484</v>
      </c>
    </row>
    <row r="338" spans="1:5" x14ac:dyDescent="0.25">
      <c r="A338" s="5" t="s">
        <v>140</v>
      </c>
    </row>
    <row r="339" spans="1:5" x14ac:dyDescent="0.25">
      <c r="A339" s="5" t="s">
        <v>51</v>
      </c>
      <c r="B339" s="50"/>
      <c r="C339" s="50"/>
      <c r="D339" s="50"/>
      <c r="E339" s="50"/>
    </row>
    <row r="340" spans="1:5" ht="15" customHeight="1" x14ac:dyDescent="0.25">
      <c r="A340" s="91" t="s">
        <v>31</v>
      </c>
      <c r="B340" s="92"/>
      <c r="C340" s="92"/>
      <c r="D340" s="92"/>
      <c r="E340" s="93"/>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24">
        <v>43707</v>
      </c>
      <c r="C343" s="24">
        <v>45534</v>
      </c>
      <c r="D343" s="25">
        <v>2.6446233315558551E-2</v>
      </c>
      <c r="E343" s="32">
        <v>2</v>
      </c>
    </row>
    <row r="344" spans="1:5" x14ac:dyDescent="0.25">
      <c r="A344" s="31" t="s">
        <v>37</v>
      </c>
      <c r="B344" s="24">
        <v>43672</v>
      </c>
      <c r="C344" s="24">
        <v>45499</v>
      </c>
      <c r="D344" s="25">
        <v>2.6432861401883334E-2</v>
      </c>
      <c r="E344" s="32">
        <v>2</v>
      </c>
    </row>
    <row r="345" spans="1:5" x14ac:dyDescent="0.25">
      <c r="A345" s="39" t="s">
        <v>38</v>
      </c>
      <c r="B345" s="24">
        <v>43644</v>
      </c>
      <c r="C345" s="24">
        <v>45471</v>
      </c>
      <c r="D345" s="25">
        <v>2.6448958354685938E-2</v>
      </c>
      <c r="E345" s="32">
        <v>2</v>
      </c>
    </row>
    <row r="346" spans="1:5" x14ac:dyDescent="0.25">
      <c r="A346" s="39" t="s">
        <v>39</v>
      </c>
      <c r="B346" s="24">
        <v>43616</v>
      </c>
      <c r="C346" s="24">
        <v>45443</v>
      </c>
      <c r="D346" s="25">
        <v>2.6467615012579229E-2</v>
      </c>
      <c r="E346" s="32">
        <v>2</v>
      </c>
    </row>
    <row r="347" spans="1:5" x14ac:dyDescent="0.25">
      <c r="A347" s="39" t="s">
        <v>40</v>
      </c>
      <c r="B347" s="24">
        <v>43581</v>
      </c>
      <c r="C347" s="24">
        <v>45408</v>
      </c>
      <c r="D347" s="25">
        <v>2.6464418666285978E-2</v>
      </c>
      <c r="E347" s="32">
        <v>2</v>
      </c>
    </row>
    <row r="349" spans="1:5" x14ac:dyDescent="0.25">
      <c r="A349" s="102" t="s">
        <v>151</v>
      </c>
      <c r="B349" s="103"/>
      <c r="C349" s="103"/>
      <c r="D349" s="103"/>
      <c r="E349" s="103"/>
    </row>
    <row r="350" spans="1:5" x14ac:dyDescent="0.25">
      <c r="A350" s="1" t="s">
        <v>74</v>
      </c>
      <c r="B350" s="2"/>
      <c r="C350" s="107" t="s">
        <v>3</v>
      </c>
      <c r="D350" s="107" t="s">
        <v>75</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8" t="s">
        <v>7</v>
      </c>
      <c r="B353" s="9" t="s">
        <v>76</v>
      </c>
      <c r="C353" s="10"/>
      <c r="D353" s="11"/>
      <c r="E353" s="11"/>
    </row>
    <row r="354" spans="1:5" x14ac:dyDescent="0.25">
      <c r="A354" s="12"/>
      <c r="B354" s="13" t="s">
        <v>9</v>
      </c>
      <c r="C354" s="14"/>
      <c r="D354" s="15"/>
      <c r="E354" s="15"/>
    </row>
    <row r="355" spans="1:5" x14ac:dyDescent="0.25">
      <c r="A355" s="8" t="s">
        <v>10</v>
      </c>
      <c r="B355" s="16" t="s">
        <v>11</v>
      </c>
      <c r="C355" s="26" t="s">
        <v>614</v>
      </c>
      <c r="D355" s="27" t="s">
        <v>383</v>
      </c>
      <c r="E355" s="26" t="s">
        <v>14</v>
      </c>
    </row>
    <row r="356" spans="1:5" x14ac:dyDescent="0.25">
      <c r="A356" s="19"/>
      <c r="B356" s="20" t="s">
        <v>15</v>
      </c>
      <c r="C356" s="21">
        <v>-0.51162140953026158</v>
      </c>
      <c r="D356" s="21">
        <v>-0.17695239053147604</v>
      </c>
      <c r="E356" s="22"/>
    </row>
    <row r="357" spans="1:5" x14ac:dyDescent="0.25">
      <c r="A357" s="8" t="s">
        <v>16</v>
      </c>
      <c r="B357" s="16" t="s">
        <v>11</v>
      </c>
      <c r="C357" s="26" t="s">
        <v>144</v>
      </c>
      <c r="D357" s="26" t="s">
        <v>432</v>
      </c>
      <c r="E357" s="26" t="s">
        <v>14</v>
      </c>
    </row>
    <row r="358" spans="1:5" x14ac:dyDescent="0.25">
      <c r="A358" s="19"/>
      <c r="B358" s="20" t="s">
        <v>15</v>
      </c>
      <c r="C358" s="21">
        <v>-0.19285172253831806</v>
      </c>
      <c r="D358" s="21">
        <v>-1.0848454602085944E-4</v>
      </c>
      <c r="E358" s="22"/>
    </row>
    <row r="359" spans="1:5" x14ac:dyDescent="0.25">
      <c r="A359" s="8" t="s">
        <v>19</v>
      </c>
      <c r="B359" s="16" t="s">
        <v>11</v>
      </c>
      <c r="C359" s="26" t="s">
        <v>137</v>
      </c>
      <c r="D359" s="26" t="s">
        <v>148</v>
      </c>
      <c r="E359" s="26" t="s">
        <v>14</v>
      </c>
    </row>
    <row r="360" spans="1:5" x14ac:dyDescent="0.25">
      <c r="A360" s="19"/>
      <c r="B360" s="20" t="s">
        <v>15</v>
      </c>
      <c r="C360" s="21">
        <v>6.564700907677623E-2</v>
      </c>
      <c r="D360" s="21">
        <v>8.9742176019851128E-2</v>
      </c>
      <c r="E360" s="22"/>
    </row>
    <row r="361" spans="1:5" x14ac:dyDescent="0.25">
      <c r="A361" s="8" t="s">
        <v>22</v>
      </c>
      <c r="B361" s="16" t="s">
        <v>11</v>
      </c>
      <c r="C361" s="26" t="s">
        <v>148</v>
      </c>
      <c r="D361" s="26" t="s">
        <v>149</v>
      </c>
      <c r="E361" s="26" t="s">
        <v>14</v>
      </c>
    </row>
    <row r="362" spans="1:5" x14ac:dyDescent="0.25">
      <c r="A362" s="19"/>
      <c r="B362" s="20" t="s">
        <v>15</v>
      </c>
      <c r="C362" s="21">
        <v>0.53675078348145733</v>
      </c>
      <c r="D362" s="21">
        <v>0.14482330262176579</v>
      </c>
      <c r="E362" s="22"/>
    </row>
    <row r="363" spans="1:5" ht="39" customHeight="1" x14ac:dyDescent="0.25">
      <c r="A363" s="130" t="s">
        <v>25</v>
      </c>
      <c r="B363" s="130"/>
      <c r="C363" s="130"/>
      <c r="D363" s="130"/>
      <c r="E363" s="130"/>
    </row>
    <row r="364" spans="1:5" x14ac:dyDescent="0.25">
      <c r="A364" s="5" t="s">
        <v>26</v>
      </c>
    </row>
    <row r="365" spans="1:5" x14ac:dyDescent="0.25">
      <c r="A365" s="5" t="s">
        <v>85</v>
      </c>
    </row>
    <row r="366" spans="1:5" x14ac:dyDescent="0.25">
      <c r="A366" s="5" t="s">
        <v>555</v>
      </c>
    </row>
    <row r="367" spans="1:5" x14ac:dyDescent="0.25">
      <c r="A367" s="5" t="s">
        <v>150</v>
      </c>
    </row>
    <row r="368" spans="1:5" x14ac:dyDescent="0.25">
      <c r="A368" s="5" t="s">
        <v>30</v>
      </c>
      <c r="B368" s="50"/>
      <c r="C368" s="50"/>
      <c r="D368" s="50"/>
      <c r="E368" s="50"/>
    </row>
    <row r="369" spans="1:5" ht="15" customHeight="1" x14ac:dyDescent="0.25">
      <c r="A369" s="91" t="s">
        <v>31</v>
      </c>
      <c r="B369" s="92"/>
      <c r="C369" s="92"/>
      <c r="D369" s="92"/>
      <c r="E369" s="93"/>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24">
        <v>43910</v>
      </c>
      <c r="C372" s="24">
        <v>45534</v>
      </c>
      <c r="D372" s="25">
        <v>0.16062986929641496</v>
      </c>
      <c r="E372" s="32">
        <v>4</v>
      </c>
    </row>
    <row r="373" spans="1:5" x14ac:dyDescent="0.25">
      <c r="A373" s="31" t="s">
        <v>37</v>
      </c>
      <c r="B373" s="24">
        <v>43910</v>
      </c>
      <c r="C373" s="24">
        <v>45504</v>
      </c>
      <c r="D373" s="25">
        <v>0.15978080338836945</v>
      </c>
      <c r="E373" s="32">
        <v>4</v>
      </c>
    </row>
    <row r="374" spans="1:5" x14ac:dyDescent="0.25">
      <c r="A374" s="39" t="s">
        <v>38</v>
      </c>
      <c r="B374" s="24">
        <v>43910</v>
      </c>
      <c r="C374" s="24">
        <v>45471</v>
      </c>
      <c r="D374" s="25">
        <v>0.15996404624575108</v>
      </c>
      <c r="E374" s="32">
        <v>4</v>
      </c>
    </row>
    <row r="375" spans="1:5" x14ac:dyDescent="0.25">
      <c r="A375" s="39" t="s">
        <v>39</v>
      </c>
      <c r="B375" s="24">
        <v>43910</v>
      </c>
      <c r="C375" s="24">
        <v>45443</v>
      </c>
      <c r="D375" s="25">
        <v>0.16114739892203389</v>
      </c>
      <c r="E375" s="32">
        <v>4</v>
      </c>
    </row>
    <row r="376" spans="1:5" x14ac:dyDescent="0.25">
      <c r="A376" s="39" t="s">
        <v>40</v>
      </c>
      <c r="B376" s="24">
        <v>43910</v>
      </c>
      <c r="C376" s="24">
        <v>45412</v>
      </c>
      <c r="D376" s="25">
        <v>0.16219393035686747</v>
      </c>
      <c r="E376" s="32">
        <v>4</v>
      </c>
    </row>
    <row r="378" spans="1:5" x14ac:dyDescent="0.25">
      <c r="A378" s="102" t="s">
        <v>162</v>
      </c>
      <c r="B378" s="103"/>
      <c r="C378" s="103"/>
      <c r="D378" s="103"/>
      <c r="E378" s="103"/>
    </row>
    <row r="379" spans="1:5" x14ac:dyDescent="0.25">
      <c r="A379" s="1" t="s">
        <v>2</v>
      </c>
      <c r="B379" s="2"/>
      <c r="C379" s="107" t="s">
        <v>3</v>
      </c>
      <c r="D379" s="107" t="s">
        <v>4</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8</v>
      </c>
      <c r="C382" s="10"/>
      <c r="D382" s="11"/>
      <c r="E382" s="11"/>
    </row>
    <row r="383" spans="1:5" x14ac:dyDescent="0.25">
      <c r="A383" s="12"/>
      <c r="B383" s="13" t="s">
        <v>9</v>
      </c>
      <c r="C383" s="14"/>
      <c r="D383" s="15"/>
      <c r="E383" s="15"/>
    </row>
    <row r="384" spans="1:5" x14ac:dyDescent="0.25">
      <c r="A384" s="8" t="s">
        <v>10</v>
      </c>
      <c r="B384" s="16" t="s">
        <v>11</v>
      </c>
      <c r="C384" s="26" t="s">
        <v>745</v>
      </c>
      <c r="D384" s="27" t="s">
        <v>142</v>
      </c>
      <c r="E384" s="26" t="s">
        <v>14</v>
      </c>
    </row>
    <row r="385" spans="1:5" x14ac:dyDescent="0.25">
      <c r="A385" s="19"/>
      <c r="B385" s="20" t="s">
        <v>15</v>
      </c>
      <c r="C385" s="21">
        <v>-0.62858807524045557</v>
      </c>
      <c r="D385" s="21">
        <v>-0.24195611340160628</v>
      </c>
      <c r="E385" s="22"/>
    </row>
    <row r="386" spans="1:5" x14ac:dyDescent="0.25">
      <c r="A386" s="8" t="s">
        <v>16</v>
      </c>
      <c r="B386" s="16" t="s">
        <v>11</v>
      </c>
      <c r="C386" s="26" t="s">
        <v>154</v>
      </c>
      <c r="D386" s="26" t="s">
        <v>155</v>
      </c>
      <c r="E386" s="26" t="s">
        <v>14</v>
      </c>
    </row>
    <row r="387" spans="1:5" x14ac:dyDescent="0.25">
      <c r="A387" s="19"/>
      <c r="B387" s="20" t="s">
        <v>15</v>
      </c>
      <c r="C387" s="21">
        <v>-0.16338537083643567</v>
      </c>
      <c r="D387" s="21">
        <v>-5.4926864259024044E-2</v>
      </c>
      <c r="E387" s="22"/>
    </row>
    <row r="388" spans="1:5" x14ac:dyDescent="0.25">
      <c r="A388" s="8" t="s">
        <v>19</v>
      </c>
      <c r="B388" s="16" t="s">
        <v>11</v>
      </c>
      <c r="C388" s="26" t="s">
        <v>507</v>
      </c>
      <c r="D388" s="26" t="s">
        <v>508</v>
      </c>
      <c r="E388" s="26" t="s">
        <v>14</v>
      </c>
    </row>
    <row r="389" spans="1:5" x14ac:dyDescent="0.25">
      <c r="A389" s="19"/>
      <c r="B389" s="20" t="s">
        <v>15</v>
      </c>
      <c r="C389" s="21">
        <v>-3.1537224359465266E-2</v>
      </c>
      <c r="D389" s="21">
        <v>8.3661069081222283E-3</v>
      </c>
      <c r="E389" s="22"/>
    </row>
    <row r="390" spans="1:5" x14ac:dyDescent="0.25">
      <c r="A390" s="8" t="s">
        <v>22</v>
      </c>
      <c r="B390" s="16" t="s">
        <v>11</v>
      </c>
      <c r="C390" s="26" t="s">
        <v>158</v>
      </c>
      <c r="D390" s="26" t="s">
        <v>362</v>
      </c>
      <c r="E390" s="26" t="s">
        <v>14</v>
      </c>
    </row>
    <row r="391" spans="1:5" x14ac:dyDescent="0.25">
      <c r="A391" s="19"/>
      <c r="B391" s="20" t="s">
        <v>15</v>
      </c>
      <c r="C391" s="21">
        <v>0.22688072543591775</v>
      </c>
      <c r="D391" s="21">
        <v>4.9716160016590738E-2</v>
      </c>
      <c r="E391" s="22"/>
    </row>
    <row r="392" spans="1:5" ht="36.75" customHeight="1" x14ac:dyDescent="0.25">
      <c r="A392" s="130" t="s">
        <v>25</v>
      </c>
      <c r="B392" s="130"/>
      <c r="C392" s="130"/>
      <c r="D392" s="130"/>
      <c r="E392" s="130"/>
    </row>
    <row r="393" spans="1:5" x14ac:dyDescent="0.25">
      <c r="A393" s="5" t="s">
        <v>26</v>
      </c>
    </row>
    <row r="394" spans="1:5" x14ac:dyDescent="0.25">
      <c r="A394" s="5" t="s">
        <v>49</v>
      </c>
    </row>
    <row r="395" spans="1:5" x14ac:dyDescent="0.25">
      <c r="A395" s="5" t="s">
        <v>363</v>
      </c>
    </row>
    <row r="396" spans="1:5" x14ac:dyDescent="0.25">
      <c r="A396" s="5" t="s">
        <v>333</v>
      </c>
    </row>
    <row r="397" spans="1:5" x14ac:dyDescent="0.25">
      <c r="A397" s="5" t="s">
        <v>30</v>
      </c>
    </row>
    <row r="398" spans="1:5" ht="15" customHeight="1" x14ac:dyDescent="0.25">
      <c r="A398" s="91" t="s">
        <v>31</v>
      </c>
      <c r="B398" s="92"/>
      <c r="C398" s="92"/>
      <c r="D398" s="92"/>
      <c r="E398" s="93"/>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24">
        <v>43707</v>
      </c>
      <c r="C401" s="24">
        <v>45534</v>
      </c>
      <c r="D401" s="25">
        <v>8.1759956381541238E-2</v>
      </c>
      <c r="E401" s="32">
        <v>3</v>
      </c>
    </row>
    <row r="402" spans="1:5" x14ac:dyDescent="0.25">
      <c r="A402" s="31" t="s">
        <v>37</v>
      </c>
      <c r="B402" s="24">
        <v>43672</v>
      </c>
      <c r="C402" s="24">
        <v>45499</v>
      </c>
      <c r="D402" s="25">
        <v>8.2052553867253838E-2</v>
      </c>
      <c r="E402" s="32">
        <v>3</v>
      </c>
    </row>
    <row r="403" spans="1:5" x14ac:dyDescent="0.25">
      <c r="A403" s="39" t="s">
        <v>38</v>
      </c>
      <c r="B403" s="24">
        <v>43644</v>
      </c>
      <c r="C403" s="24">
        <v>45471</v>
      </c>
      <c r="D403" s="25">
        <v>8.2060375126816507E-2</v>
      </c>
      <c r="E403" s="32">
        <v>3</v>
      </c>
    </row>
    <row r="404" spans="1:5" x14ac:dyDescent="0.25">
      <c r="A404" s="39" t="s">
        <v>39</v>
      </c>
      <c r="B404" s="24">
        <v>43616</v>
      </c>
      <c r="C404" s="24">
        <v>45443</v>
      </c>
      <c r="D404" s="25">
        <v>8.2075040730984483E-2</v>
      </c>
      <c r="E404" s="32">
        <v>3</v>
      </c>
    </row>
    <row r="405" spans="1:5" x14ac:dyDescent="0.25">
      <c r="A405" s="39" t="s">
        <v>40</v>
      </c>
      <c r="B405" s="24">
        <v>43581</v>
      </c>
      <c r="C405" s="24">
        <v>45408</v>
      </c>
      <c r="D405" s="25">
        <v>8.2206582137682949E-2</v>
      </c>
      <c r="E405" s="32">
        <v>3</v>
      </c>
    </row>
    <row r="407" spans="1:5" x14ac:dyDescent="0.25">
      <c r="A407" s="102" t="s">
        <v>171</v>
      </c>
      <c r="B407" s="103"/>
      <c r="C407" s="103"/>
      <c r="D407" s="103"/>
      <c r="E407" s="103"/>
    </row>
    <row r="408" spans="1:5" x14ac:dyDescent="0.25">
      <c r="A408" s="1" t="s">
        <v>2</v>
      </c>
      <c r="B408" s="2"/>
      <c r="C408" s="107" t="s">
        <v>3</v>
      </c>
      <c r="D408" s="107" t="s">
        <v>4</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8</v>
      </c>
      <c r="C411" s="10"/>
      <c r="D411" s="11"/>
      <c r="E411" s="11"/>
    </row>
    <row r="412" spans="1:5" x14ac:dyDescent="0.25">
      <c r="A412" s="12"/>
      <c r="B412" s="13" t="s">
        <v>9</v>
      </c>
      <c r="C412" s="14"/>
      <c r="D412" s="15"/>
      <c r="E412" s="15"/>
    </row>
    <row r="413" spans="1:5" x14ac:dyDescent="0.25">
      <c r="A413" s="8" t="s">
        <v>10</v>
      </c>
      <c r="B413" s="16" t="s">
        <v>11</v>
      </c>
      <c r="C413" s="26" t="s">
        <v>666</v>
      </c>
      <c r="D413" s="27" t="s">
        <v>584</v>
      </c>
      <c r="E413" s="26" t="s">
        <v>14</v>
      </c>
    </row>
    <row r="414" spans="1:5" x14ac:dyDescent="0.25">
      <c r="A414" s="19"/>
      <c r="B414" s="20" t="s">
        <v>15</v>
      </c>
      <c r="C414" s="21">
        <v>-0.76510535021484827</v>
      </c>
      <c r="D414" s="21">
        <v>-0.35456406303946275</v>
      </c>
      <c r="E414" s="22"/>
    </row>
    <row r="415" spans="1:5" x14ac:dyDescent="0.25">
      <c r="A415" s="8" t="s">
        <v>16</v>
      </c>
      <c r="B415" s="16" t="s">
        <v>11</v>
      </c>
      <c r="C415" s="26" t="s">
        <v>165</v>
      </c>
      <c r="D415" s="26" t="s">
        <v>166</v>
      </c>
      <c r="E415" s="26" t="s">
        <v>14</v>
      </c>
    </row>
    <row r="416" spans="1:5" x14ac:dyDescent="0.25">
      <c r="A416" s="19"/>
      <c r="B416" s="20" t="s">
        <v>15</v>
      </c>
      <c r="C416" s="21">
        <v>-0.25788074385122972</v>
      </c>
      <c r="D416" s="21">
        <v>-0.1037057625357376</v>
      </c>
      <c r="E416" s="22"/>
    </row>
    <row r="417" spans="1:5" x14ac:dyDescent="0.25">
      <c r="A417" s="8" t="s">
        <v>19</v>
      </c>
      <c r="B417" s="16" t="s">
        <v>11</v>
      </c>
      <c r="C417" s="26" t="s">
        <v>352</v>
      </c>
      <c r="D417" s="26" t="s">
        <v>746</v>
      </c>
      <c r="E417" s="26" t="s">
        <v>14</v>
      </c>
    </row>
    <row r="418" spans="1:5" x14ac:dyDescent="0.25">
      <c r="A418" s="19"/>
      <c r="B418" s="20" t="s">
        <v>15</v>
      </c>
      <c r="C418" s="21">
        <v>2.8613896613776113E-3</v>
      </c>
      <c r="D418" s="21">
        <v>2.676472964606158E-2</v>
      </c>
      <c r="E418" s="22"/>
    </row>
    <row r="419" spans="1:5" x14ac:dyDescent="0.25">
      <c r="A419" s="8" t="s">
        <v>22</v>
      </c>
      <c r="B419" s="16" t="s">
        <v>11</v>
      </c>
      <c r="C419" s="26" t="s">
        <v>169</v>
      </c>
      <c r="D419" s="26" t="s">
        <v>365</v>
      </c>
      <c r="E419" s="26" t="s">
        <v>14</v>
      </c>
    </row>
    <row r="420" spans="1:5" x14ac:dyDescent="0.25">
      <c r="A420" s="19"/>
      <c r="B420" s="20" t="s">
        <v>15</v>
      </c>
      <c r="C420" s="21">
        <v>0.46172516556291399</v>
      </c>
      <c r="D420" s="21">
        <v>0.14466023392912475</v>
      </c>
      <c r="E420" s="22"/>
    </row>
    <row r="421" spans="1:5" ht="37.5" customHeight="1" x14ac:dyDescent="0.25">
      <c r="A421" s="130" t="s">
        <v>25</v>
      </c>
      <c r="B421" s="130"/>
      <c r="C421" s="130"/>
      <c r="D421" s="130"/>
      <c r="E421" s="130"/>
    </row>
    <row r="422" spans="1:5" x14ac:dyDescent="0.25">
      <c r="A422" s="5" t="s">
        <v>26</v>
      </c>
    </row>
    <row r="423" spans="1:5" x14ac:dyDescent="0.25">
      <c r="A423" s="5" t="s">
        <v>49</v>
      </c>
    </row>
    <row r="424" spans="1:5" x14ac:dyDescent="0.25">
      <c r="A424" s="5" t="s">
        <v>747</v>
      </c>
    </row>
    <row r="425" spans="1:5" x14ac:dyDescent="0.25">
      <c r="A425" s="5" t="s">
        <v>333</v>
      </c>
    </row>
    <row r="426" spans="1:5" x14ac:dyDescent="0.25">
      <c r="A426" s="5" t="s">
        <v>51</v>
      </c>
    </row>
    <row r="427" spans="1:5" ht="15" customHeight="1" x14ac:dyDescent="0.25">
      <c r="A427" s="91" t="s">
        <v>31</v>
      </c>
      <c r="B427" s="92"/>
      <c r="C427" s="92"/>
      <c r="D427" s="92"/>
      <c r="E427" s="93"/>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24">
        <v>43704</v>
      </c>
      <c r="C430" s="24">
        <v>45531</v>
      </c>
      <c r="D430" s="25">
        <v>0.14826012798419044</v>
      </c>
      <c r="E430" s="32">
        <v>4</v>
      </c>
    </row>
    <row r="431" spans="1:5" x14ac:dyDescent="0.25">
      <c r="A431" s="31" t="s">
        <v>37</v>
      </c>
      <c r="B431" s="24">
        <v>43676</v>
      </c>
      <c r="C431" s="24">
        <v>45503</v>
      </c>
      <c r="D431" s="25">
        <v>0.14818488151246126</v>
      </c>
      <c r="E431" s="32">
        <v>4</v>
      </c>
    </row>
    <row r="432" spans="1:5" x14ac:dyDescent="0.25">
      <c r="A432" s="39" t="s">
        <v>38</v>
      </c>
      <c r="B432" s="24">
        <v>43641</v>
      </c>
      <c r="C432" s="24">
        <v>45468</v>
      </c>
      <c r="D432" s="25">
        <v>0.14813637954240297</v>
      </c>
      <c r="E432" s="32">
        <v>4</v>
      </c>
    </row>
    <row r="433" spans="1:5" x14ac:dyDescent="0.25">
      <c r="A433" s="39" t="s">
        <v>39</v>
      </c>
      <c r="B433" s="24">
        <v>43613</v>
      </c>
      <c r="C433" s="24">
        <v>45440</v>
      </c>
      <c r="D433" s="25">
        <v>0.14818726062838478</v>
      </c>
      <c r="E433" s="32">
        <v>4</v>
      </c>
    </row>
    <row r="434" spans="1:5" x14ac:dyDescent="0.25">
      <c r="A434" s="39" t="s">
        <v>40</v>
      </c>
      <c r="B434" s="24">
        <v>43585</v>
      </c>
      <c r="C434" s="24">
        <v>45412</v>
      </c>
      <c r="D434" s="25">
        <v>0.14848399816675603</v>
      </c>
      <c r="E434" s="32">
        <v>4</v>
      </c>
    </row>
    <row r="436" spans="1:5" x14ac:dyDescent="0.25">
      <c r="A436" s="102" t="s">
        <v>180</v>
      </c>
      <c r="B436" s="103"/>
      <c r="C436" s="103"/>
      <c r="D436" s="103"/>
      <c r="E436" s="103"/>
    </row>
    <row r="437" spans="1:5" x14ac:dyDescent="0.25">
      <c r="A437" s="1" t="s">
        <v>2</v>
      </c>
      <c r="B437" s="2"/>
      <c r="C437" s="107" t="s">
        <v>3</v>
      </c>
      <c r="D437" s="107" t="s">
        <v>4</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8" t="s">
        <v>7</v>
      </c>
      <c r="B440" s="9" t="s">
        <v>8</v>
      </c>
      <c r="C440" s="10"/>
      <c r="D440" s="11"/>
      <c r="E440" s="11"/>
    </row>
    <row r="441" spans="1:5" x14ac:dyDescent="0.25">
      <c r="A441" s="12"/>
      <c r="B441" s="13" t="s">
        <v>9</v>
      </c>
      <c r="C441" s="14"/>
      <c r="D441" s="15"/>
      <c r="E441" s="15"/>
    </row>
    <row r="442" spans="1:5" x14ac:dyDescent="0.25">
      <c r="A442" s="8" t="s">
        <v>10</v>
      </c>
      <c r="B442" s="16" t="s">
        <v>11</v>
      </c>
      <c r="C442" s="26" t="s">
        <v>704</v>
      </c>
      <c r="D442" s="27" t="s">
        <v>418</v>
      </c>
      <c r="E442" s="26" t="s">
        <v>14</v>
      </c>
    </row>
    <row r="443" spans="1:5" x14ac:dyDescent="0.25">
      <c r="A443" s="19"/>
      <c r="B443" s="20" t="s">
        <v>15</v>
      </c>
      <c r="C443" s="21">
        <v>-0.74753866938813518</v>
      </c>
      <c r="D443" s="21">
        <v>-0.33789301889062939</v>
      </c>
      <c r="E443" s="22"/>
    </row>
    <row r="444" spans="1:5" x14ac:dyDescent="0.25">
      <c r="A444" s="8" t="s">
        <v>16</v>
      </c>
      <c r="B444" s="16" t="s">
        <v>11</v>
      </c>
      <c r="C444" s="26" t="s">
        <v>80</v>
      </c>
      <c r="D444" s="26" t="s">
        <v>67</v>
      </c>
      <c r="E444" s="26" t="s">
        <v>14</v>
      </c>
    </row>
    <row r="445" spans="1:5" x14ac:dyDescent="0.25">
      <c r="A445" s="19"/>
      <c r="B445" s="20" t="s">
        <v>15</v>
      </c>
      <c r="C445" s="21">
        <v>-0.245335006663705</v>
      </c>
      <c r="D445" s="21">
        <v>-9.3654023087861415E-2</v>
      </c>
      <c r="E445" s="22"/>
    </row>
    <row r="446" spans="1:5" x14ac:dyDescent="0.25">
      <c r="A446" s="8" t="s">
        <v>19</v>
      </c>
      <c r="B446" s="16" t="s">
        <v>11</v>
      </c>
      <c r="C446" s="26" t="s">
        <v>243</v>
      </c>
      <c r="D446" s="26" t="s">
        <v>748</v>
      </c>
      <c r="E446" s="26" t="s">
        <v>14</v>
      </c>
    </row>
    <row r="447" spans="1:5" x14ac:dyDescent="0.25">
      <c r="A447" s="19"/>
      <c r="B447" s="20" t="s">
        <v>15</v>
      </c>
      <c r="C447" s="21">
        <v>8.524150332673841E-3</v>
      </c>
      <c r="D447" s="21">
        <v>2.9631451186276969E-2</v>
      </c>
      <c r="E447" s="22"/>
    </row>
    <row r="448" spans="1:5" x14ac:dyDescent="0.25">
      <c r="A448" s="8" t="s">
        <v>22</v>
      </c>
      <c r="B448" s="16" t="s">
        <v>11</v>
      </c>
      <c r="C448" s="26" t="s">
        <v>176</v>
      </c>
      <c r="D448" s="26" t="s">
        <v>111</v>
      </c>
      <c r="E448" s="26" t="s">
        <v>14</v>
      </c>
    </row>
    <row r="449" spans="1:5" x14ac:dyDescent="0.25">
      <c r="A449" s="19"/>
      <c r="B449" s="20" t="s">
        <v>15</v>
      </c>
      <c r="C449" s="21">
        <v>0.44704777872965362</v>
      </c>
      <c r="D449" s="21">
        <v>0.14538954911026725</v>
      </c>
      <c r="E449" s="22"/>
    </row>
    <row r="450" spans="1:5" ht="36.75" customHeight="1" x14ac:dyDescent="0.25">
      <c r="A450" s="130" t="s">
        <v>25</v>
      </c>
      <c r="B450" s="130"/>
      <c r="C450" s="130"/>
      <c r="D450" s="130"/>
      <c r="E450" s="130"/>
    </row>
    <row r="451" spans="1:5" x14ac:dyDescent="0.25">
      <c r="A451" s="5" t="s">
        <v>26</v>
      </c>
    </row>
    <row r="452" spans="1:5" x14ac:dyDescent="0.25">
      <c r="A452" s="5" t="s">
        <v>49</v>
      </c>
    </row>
    <row r="453" spans="1:5" x14ac:dyDescent="0.25">
      <c r="A453" s="5" t="s">
        <v>262</v>
      </c>
    </row>
    <row r="454" spans="1:5" x14ac:dyDescent="0.25">
      <c r="A454" s="5" t="s">
        <v>333</v>
      </c>
    </row>
    <row r="455" spans="1:5" x14ac:dyDescent="0.25">
      <c r="A455" s="5" t="s">
        <v>51</v>
      </c>
    </row>
    <row r="456" spans="1:5" ht="15" customHeight="1" x14ac:dyDescent="0.25">
      <c r="A456" s="91" t="s">
        <v>31</v>
      </c>
      <c r="B456" s="92"/>
      <c r="C456" s="92"/>
      <c r="D456" s="92"/>
      <c r="E456" s="93"/>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24">
        <v>43704</v>
      </c>
      <c r="C459" s="24">
        <v>45531</v>
      </c>
      <c r="D459" s="25">
        <v>0.1412417484598687</v>
      </c>
      <c r="E459" s="32">
        <v>4</v>
      </c>
    </row>
    <row r="460" spans="1:5" x14ac:dyDescent="0.25">
      <c r="A460" s="31" t="s">
        <v>37</v>
      </c>
      <c r="B460" s="24">
        <v>43676</v>
      </c>
      <c r="C460" s="24">
        <v>45503</v>
      </c>
      <c r="D460" s="25">
        <v>0.1411133741000416</v>
      </c>
      <c r="E460" s="32">
        <v>4</v>
      </c>
    </row>
    <row r="461" spans="1:5" x14ac:dyDescent="0.25">
      <c r="A461" s="39" t="s">
        <v>38</v>
      </c>
      <c r="B461" s="24">
        <v>43641</v>
      </c>
      <c r="C461" s="24">
        <v>45468</v>
      </c>
      <c r="D461" s="25">
        <v>0.14110013885398834</v>
      </c>
      <c r="E461" s="32">
        <v>4</v>
      </c>
    </row>
    <row r="462" spans="1:5" x14ac:dyDescent="0.25">
      <c r="A462" s="39" t="s">
        <v>39</v>
      </c>
      <c r="B462" s="24">
        <v>43613</v>
      </c>
      <c r="C462" s="24">
        <v>45440</v>
      </c>
      <c r="D462" s="25">
        <v>0.14107514769173982</v>
      </c>
      <c r="E462" s="32">
        <v>4</v>
      </c>
    </row>
    <row r="463" spans="1:5" x14ac:dyDescent="0.25">
      <c r="A463" s="39" t="s">
        <v>40</v>
      </c>
      <c r="B463" s="24">
        <v>43585</v>
      </c>
      <c r="C463" s="24">
        <v>45412</v>
      </c>
      <c r="D463" s="25">
        <v>0.14141073076918034</v>
      </c>
      <c r="E463" s="32">
        <v>4</v>
      </c>
    </row>
    <row r="465" spans="1:5" x14ac:dyDescent="0.25">
      <c r="A465" s="102" t="s">
        <v>189</v>
      </c>
      <c r="B465" s="103"/>
      <c r="C465" s="103"/>
      <c r="D465" s="103"/>
      <c r="E465" s="103"/>
    </row>
    <row r="466" spans="1:5" x14ac:dyDescent="0.25">
      <c r="A466" s="1" t="s">
        <v>128</v>
      </c>
      <c r="B466" s="2"/>
      <c r="C466" s="107" t="s">
        <v>3</v>
      </c>
      <c r="D466" s="107" t="s">
        <v>129</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130</v>
      </c>
      <c r="C469" s="10"/>
      <c r="D469" s="11"/>
      <c r="E469" s="11"/>
    </row>
    <row r="470" spans="1:5" x14ac:dyDescent="0.25">
      <c r="A470" s="12"/>
      <c r="B470" s="13" t="s">
        <v>9</v>
      </c>
      <c r="C470" s="14"/>
      <c r="D470" s="15"/>
      <c r="E470" s="15"/>
    </row>
    <row r="471" spans="1:5" x14ac:dyDescent="0.25">
      <c r="A471" s="8" t="s">
        <v>10</v>
      </c>
      <c r="B471" s="16" t="s">
        <v>11</v>
      </c>
      <c r="C471" s="26" t="s">
        <v>722</v>
      </c>
      <c r="D471" s="27" t="s">
        <v>615</v>
      </c>
      <c r="E471" s="26" t="s">
        <v>14</v>
      </c>
    </row>
    <row r="472" spans="1:5" x14ac:dyDescent="0.25">
      <c r="A472" s="19"/>
      <c r="B472" s="20" t="s">
        <v>15</v>
      </c>
      <c r="C472" s="21">
        <v>-0.51379915115541008</v>
      </c>
      <c r="D472" s="21">
        <v>-0.24255072631391972</v>
      </c>
      <c r="E472" s="22"/>
    </row>
    <row r="473" spans="1:5" x14ac:dyDescent="0.25">
      <c r="A473" s="8" t="s">
        <v>16</v>
      </c>
      <c r="B473" s="16" t="s">
        <v>11</v>
      </c>
      <c r="C473" s="26" t="s">
        <v>145</v>
      </c>
      <c r="D473" s="26" t="s">
        <v>183</v>
      </c>
      <c r="E473" s="26" t="s">
        <v>14</v>
      </c>
    </row>
    <row r="474" spans="1:5" x14ac:dyDescent="0.25">
      <c r="A474" s="19"/>
      <c r="B474" s="20" t="s">
        <v>15</v>
      </c>
      <c r="C474" s="21">
        <v>-0.18910846568725681</v>
      </c>
      <c r="D474" s="21">
        <v>-0.12340681636825479</v>
      </c>
      <c r="E474" s="22"/>
    </row>
    <row r="475" spans="1:5" x14ac:dyDescent="0.25">
      <c r="A475" s="8" t="s">
        <v>19</v>
      </c>
      <c r="B475" s="16" t="s">
        <v>11</v>
      </c>
      <c r="C475" s="26" t="s">
        <v>467</v>
      </c>
      <c r="D475" s="26" t="s">
        <v>511</v>
      </c>
      <c r="E475" s="26" t="s">
        <v>14</v>
      </c>
    </row>
    <row r="476" spans="1:5" x14ac:dyDescent="0.25">
      <c r="A476" s="19"/>
      <c r="B476" s="20" t="s">
        <v>15</v>
      </c>
      <c r="C476" s="21">
        <v>-6.9963279913071941E-2</v>
      </c>
      <c r="D476" s="21">
        <v>-1.7205164600610168E-2</v>
      </c>
      <c r="E476" s="22"/>
    </row>
    <row r="477" spans="1:5" x14ac:dyDescent="0.25">
      <c r="A477" s="8" t="s">
        <v>22</v>
      </c>
      <c r="B477" s="16" t="s">
        <v>11</v>
      </c>
      <c r="C477" s="26" t="s">
        <v>186</v>
      </c>
      <c r="D477" s="26" t="s">
        <v>187</v>
      </c>
      <c r="E477" s="26" t="s">
        <v>14</v>
      </c>
    </row>
    <row r="478" spans="1:5" x14ac:dyDescent="0.25">
      <c r="A478" s="19"/>
      <c r="B478" s="20" t="s">
        <v>15</v>
      </c>
      <c r="C478" s="21">
        <v>0.13534558449906609</v>
      </c>
      <c r="D478" s="21">
        <v>7.8925779700995236E-2</v>
      </c>
      <c r="E478" s="22"/>
    </row>
    <row r="479" spans="1:5" ht="35.25" customHeight="1" x14ac:dyDescent="0.25">
      <c r="A479" s="130" t="s">
        <v>25</v>
      </c>
      <c r="B479" s="130"/>
      <c r="C479" s="130"/>
      <c r="D479" s="130"/>
      <c r="E479" s="130"/>
    </row>
    <row r="480" spans="1:5" x14ac:dyDescent="0.25">
      <c r="A480" s="5" t="s">
        <v>26</v>
      </c>
    </row>
    <row r="481" spans="1:5" x14ac:dyDescent="0.25">
      <c r="A481" s="5" t="s">
        <v>138</v>
      </c>
    </row>
    <row r="482" spans="1:5" x14ac:dyDescent="0.25">
      <c r="A482" s="5" t="s">
        <v>631</v>
      </c>
    </row>
    <row r="483" spans="1:5" x14ac:dyDescent="0.25">
      <c r="A483" s="5" t="s">
        <v>140</v>
      </c>
    </row>
    <row r="484" spans="1:5" x14ac:dyDescent="0.25">
      <c r="A484" s="5" t="s">
        <v>51</v>
      </c>
      <c r="B484" s="50"/>
      <c r="C484" s="50"/>
      <c r="D484" s="50"/>
      <c r="E484" s="50"/>
    </row>
    <row r="485" spans="1:5" ht="15" customHeight="1" x14ac:dyDescent="0.25">
      <c r="A485" s="91" t="s">
        <v>31</v>
      </c>
      <c r="B485" s="92"/>
      <c r="C485" s="92"/>
      <c r="D485" s="92"/>
      <c r="E485" s="93"/>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24">
        <v>43690</v>
      </c>
      <c r="C488" s="24">
        <v>45524</v>
      </c>
      <c r="D488" s="25">
        <v>7.8806168773508711E-2</v>
      </c>
      <c r="E488" s="32">
        <v>3</v>
      </c>
    </row>
    <row r="489" spans="1:5" x14ac:dyDescent="0.25">
      <c r="A489" s="31" t="s">
        <v>37</v>
      </c>
      <c r="B489" s="24">
        <v>43662</v>
      </c>
      <c r="C489" s="24">
        <v>45496</v>
      </c>
      <c r="D489" s="25">
        <v>7.8698630454521204E-2</v>
      </c>
      <c r="E489" s="32">
        <v>3</v>
      </c>
    </row>
    <row r="490" spans="1:5" x14ac:dyDescent="0.25">
      <c r="A490" s="39" t="s">
        <v>38</v>
      </c>
      <c r="B490" s="24">
        <v>43634</v>
      </c>
      <c r="C490" s="24">
        <v>45468</v>
      </c>
      <c r="D490" s="25">
        <v>7.8720168978817021E-2</v>
      </c>
      <c r="E490" s="32">
        <v>3</v>
      </c>
    </row>
    <row r="491" spans="1:5" x14ac:dyDescent="0.25">
      <c r="A491" s="39" t="s">
        <v>39</v>
      </c>
      <c r="B491" s="24">
        <v>43606</v>
      </c>
      <c r="C491" s="24">
        <v>45440</v>
      </c>
      <c r="D491" s="25">
        <v>7.9050677139531497E-2</v>
      </c>
      <c r="E491" s="32">
        <v>3</v>
      </c>
    </row>
    <row r="492" spans="1:5" x14ac:dyDescent="0.25">
      <c r="A492" s="39" t="s">
        <v>40</v>
      </c>
      <c r="B492" s="24">
        <v>43578</v>
      </c>
      <c r="C492" s="24">
        <v>45412</v>
      </c>
      <c r="D492" s="25">
        <v>7.9103417221114913E-2</v>
      </c>
      <c r="E492" s="32">
        <v>3</v>
      </c>
    </row>
    <row r="494" spans="1:5" x14ac:dyDescent="0.25">
      <c r="A494" s="102" t="s">
        <v>200</v>
      </c>
      <c r="B494" s="103"/>
      <c r="C494" s="103"/>
      <c r="D494" s="103"/>
      <c r="E494" s="103"/>
    </row>
    <row r="495" spans="1:5" x14ac:dyDescent="0.25">
      <c r="A495" s="1" t="s">
        <v>74</v>
      </c>
      <c r="B495" s="2"/>
      <c r="C495" s="107" t="s">
        <v>3</v>
      </c>
      <c r="D495" s="107" t="s">
        <v>75</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76</v>
      </c>
      <c r="C498" s="10"/>
      <c r="D498" s="11"/>
      <c r="E498" s="11"/>
    </row>
    <row r="499" spans="1:5" x14ac:dyDescent="0.25">
      <c r="A499" s="12"/>
      <c r="B499" s="13" t="s">
        <v>9</v>
      </c>
      <c r="C499" s="14"/>
      <c r="D499" s="15"/>
      <c r="E499" s="15"/>
    </row>
    <row r="500" spans="1:5" x14ac:dyDescent="0.25">
      <c r="A500" s="8" t="s">
        <v>10</v>
      </c>
      <c r="B500" s="16" t="s">
        <v>11</v>
      </c>
      <c r="C500" s="26" t="s">
        <v>749</v>
      </c>
      <c r="D500" s="27" t="s">
        <v>41</v>
      </c>
      <c r="E500" s="26" t="s">
        <v>14</v>
      </c>
    </row>
    <row r="501" spans="1:5" x14ac:dyDescent="0.25">
      <c r="A501" s="19"/>
      <c r="B501" s="20" t="s">
        <v>15</v>
      </c>
      <c r="C501" s="21">
        <v>-0.67543542940217094</v>
      </c>
      <c r="D501" s="21">
        <v>-0.21659551215721473</v>
      </c>
      <c r="E501" s="22"/>
    </row>
    <row r="502" spans="1:5" x14ac:dyDescent="0.25">
      <c r="A502" s="8" t="s">
        <v>16</v>
      </c>
      <c r="B502" s="16" t="s">
        <v>11</v>
      </c>
      <c r="C502" s="26" t="s">
        <v>192</v>
      </c>
      <c r="D502" s="26" t="s">
        <v>193</v>
      </c>
      <c r="E502" s="26" t="s">
        <v>14</v>
      </c>
    </row>
    <row r="503" spans="1:5" x14ac:dyDescent="0.25">
      <c r="A503" s="19"/>
      <c r="B503" s="20" t="s">
        <v>15</v>
      </c>
      <c r="C503" s="21">
        <v>-0.2302506228329777</v>
      </c>
      <c r="D503" s="21">
        <v>-4.5361930729109767E-2</v>
      </c>
      <c r="E503" s="22"/>
    </row>
    <row r="504" spans="1:5" x14ac:dyDescent="0.25">
      <c r="A504" s="8" t="s">
        <v>19</v>
      </c>
      <c r="B504" s="16" t="s">
        <v>11</v>
      </c>
      <c r="C504" s="26" t="s">
        <v>470</v>
      </c>
      <c r="D504" s="26" t="s">
        <v>228</v>
      </c>
      <c r="E504" s="26" t="s">
        <v>14</v>
      </c>
    </row>
    <row r="505" spans="1:5" x14ac:dyDescent="0.25">
      <c r="A505" s="19"/>
      <c r="B505" s="20" t="s">
        <v>15</v>
      </c>
      <c r="C505" s="21">
        <v>-7.473868510790127E-2</v>
      </c>
      <c r="D505" s="21">
        <v>-9.3930003488265079E-3</v>
      </c>
      <c r="E505" s="22"/>
    </row>
    <row r="506" spans="1:5" x14ac:dyDescent="0.25">
      <c r="A506" s="8" t="s">
        <v>22</v>
      </c>
      <c r="B506" s="16" t="s">
        <v>11</v>
      </c>
      <c r="C506" s="26" t="s">
        <v>196</v>
      </c>
      <c r="D506" s="26" t="s">
        <v>241</v>
      </c>
      <c r="E506" s="26" t="s">
        <v>14</v>
      </c>
    </row>
    <row r="507" spans="1:5" x14ac:dyDescent="0.25">
      <c r="A507" s="19"/>
      <c r="B507" s="20" t="s">
        <v>15</v>
      </c>
      <c r="C507" s="21">
        <v>0.13851284703993083</v>
      </c>
      <c r="D507" s="21">
        <v>2.550628945097122E-2</v>
      </c>
      <c r="E507" s="22"/>
    </row>
    <row r="508" spans="1:5" ht="40.5" customHeight="1" x14ac:dyDescent="0.25">
      <c r="A508" s="130" t="s">
        <v>25</v>
      </c>
      <c r="B508" s="130"/>
      <c r="C508" s="130"/>
      <c r="D508" s="130"/>
      <c r="E508" s="130"/>
    </row>
    <row r="509" spans="1:5" x14ac:dyDescent="0.25">
      <c r="A509" s="5" t="s">
        <v>26</v>
      </c>
    </row>
    <row r="510" spans="1:5" x14ac:dyDescent="0.25">
      <c r="A510" s="5" t="s">
        <v>198</v>
      </c>
    </row>
    <row r="511" spans="1:5" x14ac:dyDescent="0.25">
      <c r="A511" s="5" t="s">
        <v>706</v>
      </c>
    </row>
    <row r="512" spans="1:5" x14ac:dyDescent="0.25">
      <c r="A512" s="5" t="s">
        <v>563</v>
      </c>
    </row>
    <row r="513" spans="1:5" x14ac:dyDescent="0.25">
      <c r="A513" s="5" t="s">
        <v>30</v>
      </c>
      <c r="B513" s="50"/>
      <c r="C513" s="50"/>
      <c r="D513" s="50"/>
      <c r="E513" s="50"/>
    </row>
    <row r="514" spans="1:5" ht="15" customHeight="1" x14ac:dyDescent="0.25">
      <c r="A514" s="91" t="s">
        <v>31</v>
      </c>
      <c r="B514" s="92"/>
      <c r="C514" s="92"/>
      <c r="D514" s="92"/>
      <c r="E514" s="93"/>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24">
        <v>43697</v>
      </c>
      <c r="C517" s="24">
        <v>45531</v>
      </c>
      <c r="D517" s="25">
        <v>0.1027355222957668</v>
      </c>
      <c r="E517" s="32">
        <v>3</v>
      </c>
    </row>
    <row r="518" spans="1:5" x14ac:dyDescent="0.25">
      <c r="A518" s="31" t="s">
        <v>37</v>
      </c>
      <c r="B518" s="24">
        <v>43669</v>
      </c>
      <c r="C518" s="24">
        <v>45503</v>
      </c>
      <c r="D518" s="25">
        <v>0.10303022586556226</v>
      </c>
      <c r="E518" s="32">
        <v>3</v>
      </c>
    </row>
    <row r="519" spans="1:5" x14ac:dyDescent="0.25">
      <c r="A519" s="39" t="s">
        <v>38</v>
      </c>
      <c r="B519" s="24">
        <v>43627</v>
      </c>
      <c r="C519" s="24">
        <v>45461</v>
      </c>
      <c r="D519" s="25">
        <v>0.10308977301222977</v>
      </c>
      <c r="E519" s="32">
        <v>3</v>
      </c>
    </row>
    <row r="520" spans="1:5" x14ac:dyDescent="0.25">
      <c r="A520" s="39" t="s">
        <v>39</v>
      </c>
      <c r="B520" s="24">
        <v>43599</v>
      </c>
      <c r="C520" s="24">
        <v>45433</v>
      </c>
      <c r="D520" s="25">
        <v>0.10317965464285267</v>
      </c>
      <c r="E520" s="32">
        <v>3</v>
      </c>
    </row>
    <row r="521" spans="1:5" x14ac:dyDescent="0.25">
      <c r="A521" s="39" t="s">
        <v>40</v>
      </c>
      <c r="B521" s="24">
        <v>43571</v>
      </c>
      <c r="C521" s="24">
        <v>45405</v>
      </c>
      <c r="D521" s="25">
        <v>0.10364108559196644</v>
      </c>
      <c r="E521" s="32">
        <v>3</v>
      </c>
    </row>
    <row r="523" spans="1:5" x14ac:dyDescent="0.25">
      <c r="A523" s="102" t="s">
        <v>210</v>
      </c>
      <c r="B523" s="103"/>
      <c r="C523" s="103"/>
      <c r="D523" s="103"/>
      <c r="E523" s="103"/>
    </row>
    <row r="524" spans="1:5" x14ac:dyDescent="0.25">
      <c r="A524" s="1" t="s">
        <v>128</v>
      </c>
      <c r="B524" s="2"/>
      <c r="C524" s="107" t="s">
        <v>3</v>
      </c>
      <c r="D524" s="107" t="s">
        <v>129</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130</v>
      </c>
      <c r="C527" s="10"/>
      <c r="D527" s="11"/>
      <c r="E527" s="11"/>
    </row>
    <row r="528" spans="1:5" x14ac:dyDescent="0.25">
      <c r="A528" s="12"/>
      <c r="B528" s="13" t="s">
        <v>9</v>
      </c>
      <c r="C528" s="14"/>
      <c r="D528" s="15"/>
      <c r="E528" s="15"/>
    </row>
    <row r="529" spans="1:5" x14ac:dyDescent="0.25">
      <c r="A529" s="8" t="s">
        <v>10</v>
      </c>
      <c r="B529" s="16" t="s">
        <v>11</v>
      </c>
      <c r="C529" s="26" t="s">
        <v>77</v>
      </c>
      <c r="D529" s="27" t="s">
        <v>669</v>
      </c>
      <c r="E529" s="26" t="s">
        <v>14</v>
      </c>
    </row>
    <row r="530" spans="1:5" x14ac:dyDescent="0.25">
      <c r="A530" s="19"/>
      <c r="B530" s="20" t="s">
        <v>15</v>
      </c>
      <c r="C530" s="21">
        <v>-0.69467166041238482</v>
      </c>
      <c r="D530" s="21">
        <v>-0.33448429954807224</v>
      </c>
      <c r="E530" s="22"/>
    </row>
    <row r="531" spans="1:5" x14ac:dyDescent="0.25">
      <c r="A531" s="8" t="s">
        <v>16</v>
      </c>
      <c r="B531" s="16" t="s">
        <v>11</v>
      </c>
      <c r="C531" s="26" t="s">
        <v>203</v>
      </c>
      <c r="D531" s="26" t="s">
        <v>204</v>
      </c>
      <c r="E531" s="26" t="s">
        <v>14</v>
      </c>
    </row>
    <row r="532" spans="1:5" x14ac:dyDescent="0.25">
      <c r="A532" s="19"/>
      <c r="B532" s="20" t="s">
        <v>15</v>
      </c>
      <c r="C532" s="21">
        <v>-0.20013817001491374</v>
      </c>
      <c r="D532" s="21">
        <v>-0.11919569528335516</v>
      </c>
      <c r="E532" s="22"/>
    </row>
    <row r="533" spans="1:5" x14ac:dyDescent="0.25">
      <c r="A533" s="8" t="s">
        <v>19</v>
      </c>
      <c r="B533" s="16" t="s">
        <v>11</v>
      </c>
      <c r="C533" s="26" t="s">
        <v>472</v>
      </c>
      <c r="D533" s="26" t="s">
        <v>352</v>
      </c>
      <c r="E533" s="26" t="s">
        <v>14</v>
      </c>
    </row>
    <row r="534" spans="1:5" x14ac:dyDescent="0.25">
      <c r="A534" s="19"/>
      <c r="B534" s="20" t="s">
        <v>15</v>
      </c>
      <c r="C534" s="21">
        <v>-3.0201571574991481E-2</v>
      </c>
      <c r="D534" s="21">
        <v>1.6710939607822439E-3</v>
      </c>
      <c r="E534" s="22"/>
    </row>
    <row r="535" spans="1:5" x14ac:dyDescent="0.25">
      <c r="A535" s="8" t="s">
        <v>22</v>
      </c>
      <c r="B535" s="16" t="s">
        <v>11</v>
      </c>
      <c r="C535" s="26" t="s">
        <v>207</v>
      </c>
      <c r="D535" s="26" t="s">
        <v>208</v>
      </c>
      <c r="E535" s="26" t="s">
        <v>14</v>
      </c>
    </row>
    <row r="536" spans="1:5" x14ac:dyDescent="0.25">
      <c r="A536" s="19"/>
      <c r="B536" s="20" t="s">
        <v>15</v>
      </c>
      <c r="C536" s="21">
        <v>0.20995207085178436</v>
      </c>
      <c r="D536" s="21">
        <v>0.11067518871954518</v>
      </c>
      <c r="E536" s="22"/>
    </row>
    <row r="537" spans="1:5" ht="35.25" customHeight="1" x14ac:dyDescent="0.25">
      <c r="A537" s="130" t="s">
        <v>25</v>
      </c>
      <c r="B537" s="130"/>
      <c r="C537" s="130"/>
      <c r="D537" s="130"/>
      <c r="E537" s="130"/>
    </row>
    <row r="538" spans="1:5" x14ac:dyDescent="0.25">
      <c r="A538" s="5" t="s">
        <v>26</v>
      </c>
    </row>
    <row r="539" spans="1:5" x14ac:dyDescent="0.25">
      <c r="A539" s="5" t="s">
        <v>138</v>
      </c>
    </row>
    <row r="540" spans="1:5" x14ac:dyDescent="0.25">
      <c r="A540" s="5" t="s">
        <v>750</v>
      </c>
    </row>
    <row r="541" spans="1:5" x14ac:dyDescent="0.25">
      <c r="A541" s="5" t="s">
        <v>140</v>
      </c>
    </row>
    <row r="542" spans="1:5" x14ac:dyDescent="0.25">
      <c r="A542" s="5" t="s">
        <v>30</v>
      </c>
      <c r="B542" s="49"/>
      <c r="C542" s="49"/>
      <c r="D542" s="49"/>
      <c r="E542" s="49"/>
    </row>
    <row r="543" spans="1:5" ht="15" customHeight="1" x14ac:dyDescent="0.25">
      <c r="A543" s="91" t="s">
        <v>31</v>
      </c>
      <c r="B543" s="92"/>
      <c r="C543" s="92"/>
      <c r="D543" s="92"/>
      <c r="E543" s="93"/>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24">
        <v>43704</v>
      </c>
      <c r="C546" s="24">
        <v>45531</v>
      </c>
      <c r="D546" s="25">
        <v>9.8330601892455238E-2</v>
      </c>
      <c r="E546" s="32">
        <v>3</v>
      </c>
    </row>
    <row r="547" spans="1:5" x14ac:dyDescent="0.25">
      <c r="A547" s="31" t="s">
        <v>37</v>
      </c>
      <c r="B547" s="24">
        <v>43676</v>
      </c>
      <c r="C547" s="24">
        <v>45503</v>
      </c>
      <c r="D547" s="25">
        <v>9.8428833751907543E-2</v>
      </c>
      <c r="E547" s="32">
        <v>3</v>
      </c>
    </row>
    <row r="548" spans="1:5" x14ac:dyDescent="0.25">
      <c r="A548" s="39" t="s">
        <v>38</v>
      </c>
      <c r="B548" s="24">
        <v>43641</v>
      </c>
      <c r="C548" s="24">
        <v>45468</v>
      </c>
      <c r="D548" s="25">
        <v>9.8445128551058206E-2</v>
      </c>
      <c r="E548" s="32">
        <v>3</v>
      </c>
    </row>
    <row r="549" spans="1:5" x14ac:dyDescent="0.25">
      <c r="A549" s="39" t="s">
        <v>39</v>
      </c>
      <c r="B549" s="24">
        <v>43613</v>
      </c>
      <c r="C549" s="24">
        <v>45440</v>
      </c>
      <c r="D549" s="25">
        <v>9.849270646298082E-2</v>
      </c>
      <c r="E549" s="32">
        <v>3</v>
      </c>
    </row>
    <row r="550" spans="1:5" x14ac:dyDescent="0.25">
      <c r="A550" s="39" t="s">
        <v>40</v>
      </c>
      <c r="B550" s="24">
        <v>43585</v>
      </c>
      <c r="C550" s="24">
        <v>45412</v>
      </c>
      <c r="D550" s="25">
        <v>9.8592380645882244E-2</v>
      </c>
      <c r="E550" s="32">
        <v>3</v>
      </c>
    </row>
    <row r="552" spans="1:5" x14ac:dyDescent="0.25">
      <c r="A552" s="102" t="s">
        <v>218</v>
      </c>
      <c r="B552" s="103"/>
      <c r="C552" s="103"/>
      <c r="D552" s="103"/>
      <c r="E552" s="103"/>
    </row>
    <row r="553" spans="1:5" x14ac:dyDescent="0.25">
      <c r="A553" s="1" t="s">
        <v>2</v>
      </c>
      <c r="B553" s="2"/>
      <c r="C553" s="107" t="s">
        <v>3</v>
      </c>
      <c r="D553" s="107" t="s">
        <v>4</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8</v>
      </c>
      <c r="C556" s="10"/>
      <c r="D556" s="11"/>
      <c r="E556" s="11"/>
    </row>
    <row r="557" spans="1:5" x14ac:dyDescent="0.25">
      <c r="A557" s="12"/>
      <c r="B557" s="13" t="s">
        <v>9</v>
      </c>
      <c r="C557" s="14"/>
      <c r="D557" s="15"/>
      <c r="E557" s="15"/>
    </row>
    <row r="558" spans="1:5" x14ac:dyDescent="0.25">
      <c r="A558" s="8" t="s">
        <v>10</v>
      </c>
      <c r="B558" s="16" t="s">
        <v>11</v>
      </c>
      <c r="C558" s="26" t="s">
        <v>649</v>
      </c>
      <c r="D558" s="27" t="s">
        <v>591</v>
      </c>
      <c r="E558" s="26" t="s">
        <v>14</v>
      </c>
    </row>
    <row r="559" spans="1:5" x14ac:dyDescent="0.25">
      <c r="A559" s="19"/>
      <c r="B559" s="20" t="s">
        <v>15</v>
      </c>
      <c r="C559" s="21">
        <v>-0.7136650789627309</v>
      </c>
      <c r="D559" s="21">
        <v>-0.3064184790253266</v>
      </c>
      <c r="E559" s="22"/>
    </row>
    <row r="560" spans="1:5" x14ac:dyDescent="0.25">
      <c r="A560" s="8" t="s">
        <v>16</v>
      </c>
      <c r="B560" s="16" t="s">
        <v>11</v>
      </c>
      <c r="C560" s="26" t="s">
        <v>212</v>
      </c>
      <c r="D560" s="26" t="s">
        <v>67</v>
      </c>
      <c r="E560" s="26" t="s">
        <v>14</v>
      </c>
    </row>
    <row r="561" spans="1:5" x14ac:dyDescent="0.25">
      <c r="A561" s="19"/>
      <c r="B561" s="20" t="s">
        <v>15</v>
      </c>
      <c r="C561" s="21">
        <v>-0.26271415852244484</v>
      </c>
      <c r="D561" s="21">
        <v>-9.3293505898621731E-2</v>
      </c>
      <c r="E561" s="22"/>
    </row>
    <row r="562" spans="1:5" x14ac:dyDescent="0.25">
      <c r="A562" s="8" t="s">
        <v>19</v>
      </c>
      <c r="B562" s="16" t="s">
        <v>11</v>
      </c>
      <c r="C562" s="26" t="s">
        <v>68</v>
      </c>
      <c r="D562" s="26" t="s">
        <v>223</v>
      </c>
      <c r="E562" s="26" t="s">
        <v>14</v>
      </c>
    </row>
    <row r="563" spans="1:5" x14ac:dyDescent="0.25">
      <c r="A563" s="19"/>
      <c r="B563" s="20" t="s">
        <v>15</v>
      </c>
      <c r="C563" s="21">
        <v>-5.1917009868154174E-2</v>
      </c>
      <c r="D563" s="21">
        <v>-6.7266192401072011E-4</v>
      </c>
      <c r="E563" s="22"/>
    </row>
    <row r="564" spans="1:5" x14ac:dyDescent="0.25">
      <c r="A564" s="8" t="s">
        <v>22</v>
      </c>
      <c r="B564" s="16" t="s">
        <v>11</v>
      </c>
      <c r="C564" s="26" t="s">
        <v>215</v>
      </c>
      <c r="D564" s="26" t="s">
        <v>381</v>
      </c>
      <c r="E564" s="26" t="s">
        <v>14</v>
      </c>
    </row>
    <row r="565" spans="1:5" x14ac:dyDescent="0.25">
      <c r="A565" s="19"/>
      <c r="B565" s="20" t="s">
        <v>15</v>
      </c>
      <c r="C565" s="21">
        <v>0.33839617486338791</v>
      </c>
      <c r="D565" s="21">
        <v>9.7158471247186462E-2</v>
      </c>
      <c r="E565" s="22"/>
    </row>
    <row r="566" spans="1:5" ht="36" customHeight="1" x14ac:dyDescent="0.25">
      <c r="A566" s="130" t="s">
        <v>25</v>
      </c>
      <c r="B566" s="130"/>
      <c r="C566" s="130"/>
      <c r="D566" s="130"/>
      <c r="E566" s="130"/>
    </row>
    <row r="567" spans="1:5" x14ac:dyDescent="0.25">
      <c r="A567" s="5" t="s">
        <v>26</v>
      </c>
    </row>
    <row r="568" spans="1:5" x14ac:dyDescent="0.25">
      <c r="A568" s="5" t="s">
        <v>49</v>
      </c>
    </row>
    <row r="569" spans="1:5" x14ac:dyDescent="0.25">
      <c r="A569" s="5" t="s">
        <v>266</v>
      </c>
    </row>
    <row r="570" spans="1:5" x14ac:dyDescent="0.25">
      <c r="A570" s="5" t="s">
        <v>333</v>
      </c>
    </row>
    <row r="571" spans="1:5" x14ac:dyDescent="0.25">
      <c r="A571" s="5" t="s">
        <v>30</v>
      </c>
      <c r="B571" s="48"/>
      <c r="C571" s="48"/>
      <c r="D571" s="48"/>
      <c r="E571" s="48"/>
    </row>
    <row r="572" spans="1:5" ht="15" customHeight="1" x14ac:dyDescent="0.25">
      <c r="A572" s="91" t="s">
        <v>31</v>
      </c>
      <c r="B572" s="92"/>
      <c r="C572" s="92"/>
      <c r="D572" s="92"/>
      <c r="E572" s="93"/>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24">
        <v>43704</v>
      </c>
      <c r="C575" s="24">
        <v>45531</v>
      </c>
      <c r="D575" s="25">
        <v>0.1187881160625687</v>
      </c>
      <c r="E575" s="32">
        <v>3</v>
      </c>
    </row>
    <row r="576" spans="1:5" x14ac:dyDescent="0.25">
      <c r="A576" s="31" t="s">
        <v>37</v>
      </c>
      <c r="B576" s="24">
        <v>43676</v>
      </c>
      <c r="C576" s="24">
        <v>45503</v>
      </c>
      <c r="D576" s="25">
        <v>0.11889043161267723</v>
      </c>
      <c r="E576" s="32">
        <v>3</v>
      </c>
    </row>
    <row r="577" spans="1:5" x14ac:dyDescent="0.25">
      <c r="A577" s="39" t="s">
        <v>38</v>
      </c>
      <c r="B577" s="24">
        <v>43641</v>
      </c>
      <c r="C577" s="24">
        <v>45468</v>
      </c>
      <c r="D577" s="25">
        <v>0.11888930018116071</v>
      </c>
      <c r="E577" s="32">
        <v>3</v>
      </c>
    </row>
    <row r="578" spans="1:5" x14ac:dyDescent="0.25">
      <c r="A578" s="39" t="s">
        <v>39</v>
      </c>
      <c r="B578" s="24">
        <v>43613</v>
      </c>
      <c r="C578" s="24">
        <v>45440</v>
      </c>
      <c r="D578" s="25">
        <v>0.11899984927622918</v>
      </c>
      <c r="E578" s="32">
        <v>3</v>
      </c>
    </row>
    <row r="579" spans="1:5" x14ac:dyDescent="0.25">
      <c r="A579" s="39" t="s">
        <v>40</v>
      </c>
      <c r="B579" s="24">
        <v>43585</v>
      </c>
      <c r="C579" s="24">
        <v>45412</v>
      </c>
      <c r="D579" s="25">
        <v>0.11912966767485494</v>
      </c>
      <c r="E579" s="32">
        <v>3</v>
      </c>
    </row>
    <row r="581" spans="1:5" x14ac:dyDescent="0.25">
      <c r="A581" s="102" t="s">
        <v>226</v>
      </c>
      <c r="B581" s="103"/>
      <c r="C581" s="103"/>
      <c r="D581" s="103"/>
      <c r="E581" s="103"/>
    </row>
    <row r="582" spans="1:5" x14ac:dyDescent="0.25">
      <c r="A582" s="1" t="s">
        <v>2</v>
      </c>
      <c r="B582" s="2"/>
      <c r="C582" s="107" t="s">
        <v>3</v>
      </c>
      <c r="D582" s="107" t="s">
        <v>4</v>
      </c>
      <c r="E582" s="107"/>
    </row>
    <row r="583" spans="1:5" x14ac:dyDescent="0.25">
      <c r="A583" s="3" t="s">
        <v>5</v>
      </c>
      <c r="B583" s="4"/>
      <c r="C583" s="108"/>
      <c r="D583" s="108"/>
      <c r="E583" s="108"/>
    </row>
    <row r="584" spans="1:5" x14ac:dyDescent="0.25">
      <c r="A584" s="6" t="s">
        <v>6</v>
      </c>
      <c r="B584" s="7"/>
      <c r="C584" s="109"/>
      <c r="D584" s="109"/>
      <c r="E584" s="109"/>
    </row>
    <row r="585" spans="1:5" x14ac:dyDescent="0.25">
      <c r="A585" s="8" t="s">
        <v>7</v>
      </c>
      <c r="B585" s="9" t="s">
        <v>8</v>
      </c>
      <c r="C585" s="10"/>
      <c r="D585" s="11"/>
      <c r="E585" s="11"/>
    </row>
    <row r="586" spans="1:5" x14ac:dyDescent="0.25">
      <c r="A586" s="12"/>
      <c r="B586" s="13" t="s">
        <v>9</v>
      </c>
      <c r="C586" s="14"/>
      <c r="D586" s="15"/>
      <c r="E586" s="15"/>
    </row>
    <row r="587" spans="1:5" x14ac:dyDescent="0.25">
      <c r="A587" s="8" t="s">
        <v>10</v>
      </c>
      <c r="B587" s="16" t="s">
        <v>11</v>
      </c>
      <c r="C587" s="26" t="s">
        <v>670</v>
      </c>
      <c r="D587" s="27" t="s">
        <v>592</v>
      </c>
      <c r="E587" s="26" t="s">
        <v>14</v>
      </c>
    </row>
    <row r="588" spans="1:5" x14ac:dyDescent="0.25">
      <c r="A588" s="19"/>
      <c r="B588" s="20" t="s">
        <v>15</v>
      </c>
      <c r="C588" s="21">
        <v>-0.67936616688708384</v>
      </c>
      <c r="D588" s="21">
        <v>-0.27767620439344376</v>
      </c>
      <c r="E588" s="22"/>
    </row>
    <row r="589" spans="1:5" x14ac:dyDescent="0.25">
      <c r="A589" s="8" t="s">
        <v>16</v>
      </c>
      <c r="B589" s="16" t="s">
        <v>11</v>
      </c>
      <c r="C589" s="26" t="s">
        <v>220</v>
      </c>
      <c r="D589" s="26" t="s">
        <v>221</v>
      </c>
      <c r="E589" s="26" t="s">
        <v>14</v>
      </c>
    </row>
    <row r="590" spans="1:5" x14ac:dyDescent="0.25">
      <c r="A590" s="19"/>
      <c r="B590" s="20" t="s">
        <v>15</v>
      </c>
      <c r="C590" s="21">
        <v>-0.23958107328332368</v>
      </c>
      <c r="D590" s="21">
        <v>-8.0824743882405459E-2</v>
      </c>
      <c r="E590" s="22"/>
    </row>
    <row r="591" spans="1:5" x14ac:dyDescent="0.25">
      <c r="A591" s="8" t="s">
        <v>19</v>
      </c>
      <c r="B591" s="16" t="s">
        <v>11</v>
      </c>
      <c r="C591" s="26" t="s">
        <v>56</v>
      </c>
      <c r="D591" s="26" t="s">
        <v>269</v>
      </c>
      <c r="E591" s="26" t="s">
        <v>14</v>
      </c>
    </row>
    <row r="592" spans="1:5" x14ac:dyDescent="0.25">
      <c r="A592" s="19"/>
      <c r="B592" s="20" t="s">
        <v>15</v>
      </c>
      <c r="C592" s="21">
        <v>-5.59393348407764E-2</v>
      </c>
      <c r="D592" s="21">
        <v>-3.4805458188981175E-3</v>
      </c>
      <c r="E592" s="22"/>
    </row>
    <row r="593" spans="1:5" x14ac:dyDescent="0.25">
      <c r="A593" s="8" t="s">
        <v>22</v>
      </c>
      <c r="B593" s="16" t="s">
        <v>11</v>
      </c>
      <c r="C593" s="26" t="s">
        <v>224</v>
      </c>
      <c r="D593" s="26" t="s">
        <v>384</v>
      </c>
      <c r="E593" s="26" t="s">
        <v>14</v>
      </c>
    </row>
    <row r="594" spans="1:5" x14ac:dyDescent="0.25">
      <c r="A594" s="19"/>
      <c r="B594" s="20" t="s">
        <v>15</v>
      </c>
      <c r="C594" s="21">
        <v>0.23331363872982802</v>
      </c>
      <c r="D594" s="21">
        <v>7.3007586560153381E-2</v>
      </c>
      <c r="E594" s="22"/>
    </row>
    <row r="595" spans="1:5" ht="36.75" customHeight="1" x14ac:dyDescent="0.25">
      <c r="A595" s="130" t="s">
        <v>25</v>
      </c>
      <c r="B595" s="130"/>
      <c r="C595" s="130"/>
      <c r="D595" s="130"/>
      <c r="E595" s="130"/>
    </row>
    <row r="596" spans="1:5" x14ac:dyDescent="0.25">
      <c r="A596" s="5" t="s">
        <v>26</v>
      </c>
    </row>
    <row r="597" spans="1:5" x14ac:dyDescent="0.25">
      <c r="A597" s="5" t="s">
        <v>49</v>
      </c>
    </row>
    <row r="598" spans="1:5" x14ac:dyDescent="0.25">
      <c r="A598" s="5" t="s">
        <v>623</v>
      </c>
    </row>
    <row r="599" spans="1:5" x14ac:dyDescent="0.25">
      <c r="A599" s="5" t="s">
        <v>333</v>
      </c>
    </row>
    <row r="600" spans="1:5" x14ac:dyDescent="0.25">
      <c r="A600" s="5" t="s">
        <v>30</v>
      </c>
      <c r="B600" s="47"/>
      <c r="C600" s="47"/>
      <c r="D600" s="47"/>
      <c r="E600" s="47"/>
    </row>
    <row r="601" spans="1:5" ht="15" customHeight="1" x14ac:dyDescent="0.25">
      <c r="A601" s="91" t="s">
        <v>31</v>
      </c>
      <c r="B601" s="92"/>
      <c r="C601" s="92"/>
      <c r="D601" s="92"/>
      <c r="E601" s="93"/>
    </row>
    <row r="602" spans="1:5" x14ac:dyDescent="0.25">
      <c r="A602" s="94" t="s">
        <v>32</v>
      </c>
      <c r="B602" s="94"/>
      <c r="C602" s="94"/>
      <c r="D602" s="94"/>
      <c r="E602" s="94"/>
    </row>
    <row r="603" spans="1:5" x14ac:dyDescent="0.25">
      <c r="A603" s="29" t="s">
        <v>33</v>
      </c>
      <c r="B603" s="29" t="s">
        <v>34</v>
      </c>
      <c r="C603" s="29" t="s">
        <v>35</v>
      </c>
      <c r="D603" s="30" t="s">
        <v>0</v>
      </c>
      <c r="E603" s="30" t="s">
        <v>1</v>
      </c>
    </row>
    <row r="604" spans="1:5" x14ac:dyDescent="0.25">
      <c r="A604" s="31" t="s">
        <v>36</v>
      </c>
      <c r="B604" s="24">
        <v>43704</v>
      </c>
      <c r="C604" s="24">
        <v>45531</v>
      </c>
      <c r="D604" s="25">
        <v>9.9384758383528421E-2</v>
      </c>
      <c r="E604" s="32">
        <v>3</v>
      </c>
    </row>
    <row r="605" spans="1:5" x14ac:dyDescent="0.25">
      <c r="A605" s="31" t="s">
        <v>37</v>
      </c>
      <c r="B605" s="24">
        <v>43676</v>
      </c>
      <c r="C605" s="24">
        <v>45503</v>
      </c>
      <c r="D605" s="25">
        <v>9.945196262050307E-2</v>
      </c>
      <c r="E605" s="32">
        <v>3</v>
      </c>
    </row>
    <row r="606" spans="1:5" x14ac:dyDescent="0.25">
      <c r="A606" s="39" t="s">
        <v>38</v>
      </c>
      <c r="B606" s="24">
        <v>43641</v>
      </c>
      <c r="C606" s="24">
        <v>45468</v>
      </c>
      <c r="D606" s="25">
        <v>9.9447850805998703E-2</v>
      </c>
      <c r="E606" s="32">
        <v>3</v>
      </c>
    </row>
    <row r="607" spans="1:5" x14ac:dyDescent="0.25">
      <c r="A607" s="39" t="s">
        <v>39</v>
      </c>
      <c r="B607" s="24">
        <v>43613</v>
      </c>
      <c r="C607" s="24">
        <v>45440</v>
      </c>
      <c r="D607" s="25">
        <v>9.9553409940941209E-2</v>
      </c>
      <c r="E607" s="32">
        <v>3</v>
      </c>
    </row>
    <row r="608" spans="1:5" x14ac:dyDescent="0.25">
      <c r="A608" s="39" t="s">
        <v>40</v>
      </c>
      <c r="B608" s="24">
        <v>43585</v>
      </c>
      <c r="C608" s="24">
        <v>45412</v>
      </c>
      <c r="D608" s="25">
        <v>9.9678155758183368E-2</v>
      </c>
      <c r="E608" s="32">
        <v>3</v>
      </c>
    </row>
  </sheetData>
  <mergeCells count="147">
    <mergeCell ref="A581:E581"/>
    <mergeCell ref="C582:C584"/>
    <mergeCell ref="D582:D584"/>
    <mergeCell ref="E582:E584"/>
    <mergeCell ref="A602:E602"/>
    <mergeCell ref="A595:E595"/>
    <mergeCell ref="A601:E601"/>
    <mergeCell ref="A552:E552"/>
    <mergeCell ref="C553:C555"/>
    <mergeCell ref="D553:D555"/>
    <mergeCell ref="E553:E555"/>
    <mergeCell ref="A573:E573"/>
    <mergeCell ref="A566:E566"/>
    <mergeCell ref="A572:E572"/>
    <mergeCell ref="A523:E523"/>
    <mergeCell ref="C524:C526"/>
    <mergeCell ref="D524:D526"/>
    <mergeCell ref="E524:E526"/>
    <mergeCell ref="A544:E544"/>
    <mergeCell ref="A537:E537"/>
    <mergeCell ref="A543:E543"/>
    <mergeCell ref="A494:E494"/>
    <mergeCell ref="C495:C497"/>
    <mergeCell ref="D495:D497"/>
    <mergeCell ref="E495:E497"/>
    <mergeCell ref="A515:E515"/>
    <mergeCell ref="A508:E508"/>
    <mergeCell ref="A514:E514"/>
    <mergeCell ref="A465:E465"/>
    <mergeCell ref="C466:C468"/>
    <mergeCell ref="D466:D468"/>
    <mergeCell ref="E466:E468"/>
    <mergeCell ref="A486:E486"/>
    <mergeCell ref="A479:E479"/>
    <mergeCell ref="A485:E485"/>
    <mergeCell ref="A436:E436"/>
    <mergeCell ref="C437:C439"/>
    <mergeCell ref="D437:D439"/>
    <mergeCell ref="E437:E439"/>
    <mergeCell ref="A457:E457"/>
    <mergeCell ref="A450:E450"/>
    <mergeCell ref="A456:E456"/>
    <mergeCell ref="A407:E407"/>
    <mergeCell ref="C408:C410"/>
    <mergeCell ref="D408:D410"/>
    <mergeCell ref="E408:E410"/>
    <mergeCell ref="A428:E428"/>
    <mergeCell ref="A421:E421"/>
    <mergeCell ref="A427:E427"/>
    <mergeCell ref="A378:E378"/>
    <mergeCell ref="C379:C381"/>
    <mergeCell ref="D379:D381"/>
    <mergeCell ref="E379:E381"/>
    <mergeCell ref="A399:E399"/>
    <mergeCell ref="A392:E392"/>
    <mergeCell ref="A398:E398"/>
    <mergeCell ref="A349:E349"/>
    <mergeCell ref="C350:C352"/>
    <mergeCell ref="D350:D352"/>
    <mergeCell ref="E350:E352"/>
    <mergeCell ref="A370:E370"/>
    <mergeCell ref="A363:E363"/>
    <mergeCell ref="A369:E369"/>
    <mergeCell ref="A320:E320"/>
    <mergeCell ref="C321:C323"/>
    <mergeCell ref="D321:D323"/>
    <mergeCell ref="E321:E323"/>
    <mergeCell ref="A341:E341"/>
    <mergeCell ref="A334:E334"/>
    <mergeCell ref="A340:E340"/>
    <mergeCell ref="A291:E291"/>
    <mergeCell ref="C292:C294"/>
    <mergeCell ref="D292:D294"/>
    <mergeCell ref="E292:E294"/>
    <mergeCell ref="A312:E312"/>
    <mergeCell ref="A305:E305"/>
    <mergeCell ref="A311:E311"/>
    <mergeCell ref="A262:E262"/>
    <mergeCell ref="C263:C265"/>
    <mergeCell ref="D263:D265"/>
    <mergeCell ref="E263:E265"/>
    <mergeCell ref="A283:E283"/>
    <mergeCell ref="A276:E276"/>
    <mergeCell ref="A282:E282"/>
    <mergeCell ref="A233:E233"/>
    <mergeCell ref="C234:C236"/>
    <mergeCell ref="D234:D236"/>
    <mergeCell ref="E234:E236"/>
    <mergeCell ref="A254:E254"/>
    <mergeCell ref="A247:E247"/>
    <mergeCell ref="A253:E253"/>
    <mergeCell ref="A204:E204"/>
    <mergeCell ref="C205:C207"/>
    <mergeCell ref="D205:D207"/>
    <mergeCell ref="E205:E207"/>
    <mergeCell ref="A225:E225"/>
    <mergeCell ref="A218:E218"/>
    <mergeCell ref="A224:E224"/>
    <mergeCell ref="A175:E175"/>
    <mergeCell ref="C176:C178"/>
    <mergeCell ref="D176:D178"/>
    <mergeCell ref="E176:E178"/>
    <mergeCell ref="A196:E196"/>
    <mergeCell ref="A189:E189"/>
    <mergeCell ref="A195:E195"/>
    <mergeCell ref="A146:E146"/>
    <mergeCell ref="C147:C149"/>
    <mergeCell ref="D147:D149"/>
    <mergeCell ref="E147:E149"/>
    <mergeCell ref="A167:E167"/>
    <mergeCell ref="A160:E160"/>
    <mergeCell ref="A166:E166"/>
    <mergeCell ref="A117:E117"/>
    <mergeCell ref="C118:C120"/>
    <mergeCell ref="D118:D120"/>
    <mergeCell ref="E118:E120"/>
    <mergeCell ref="A138:E138"/>
    <mergeCell ref="A131:E131"/>
    <mergeCell ref="A137:E137"/>
    <mergeCell ref="A88:E88"/>
    <mergeCell ref="C89:C91"/>
    <mergeCell ref="D89:D91"/>
    <mergeCell ref="E89:E91"/>
    <mergeCell ref="A109:E109"/>
    <mergeCell ref="A102:E102"/>
    <mergeCell ref="A108:E108"/>
    <mergeCell ref="A80:E80"/>
    <mergeCell ref="A73:E73"/>
    <mergeCell ref="A79:E79"/>
    <mergeCell ref="A30:E30"/>
    <mergeCell ref="C31:C33"/>
    <mergeCell ref="D31:D33"/>
    <mergeCell ref="E31:E33"/>
    <mergeCell ref="A51:E51"/>
    <mergeCell ref="A44:E44"/>
    <mergeCell ref="A50:E50"/>
    <mergeCell ref="A1:E1"/>
    <mergeCell ref="C2:C4"/>
    <mergeCell ref="D2:D4"/>
    <mergeCell ref="E2:E4"/>
    <mergeCell ref="A22:E22"/>
    <mergeCell ref="A15:E15"/>
    <mergeCell ref="A21:E21"/>
    <mergeCell ref="A59:E59"/>
    <mergeCell ref="C60:C62"/>
    <mergeCell ref="D60:D62"/>
    <mergeCell ref="E60:E62"/>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2CB40-7DAA-4C19-BE41-1120F10746F6}">
  <dimension ref="A1:E608"/>
  <sheetViews>
    <sheetView topLeftCell="A20" workbookViewId="0">
      <selection activeCell="J20" sqref="J20"/>
    </sheetView>
  </sheetViews>
  <sheetFormatPr baseColWidth="10" defaultRowHeight="15" x14ac:dyDescent="0.25"/>
  <cols>
    <col min="1" max="1" width="20.85546875" customWidth="1"/>
    <col min="2" max="2" width="51.7109375" customWidth="1"/>
    <col min="5" max="5" width="16.85546875" customWidth="1"/>
  </cols>
  <sheetData>
    <row r="1" spans="1:5" x14ac:dyDescent="0.25">
      <c r="A1" s="102" t="s">
        <v>61</v>
      </c>
      <c r="B1" s="103"/>
      <c r="C1" s="103"/>
      <c r="D1" s="103"/>
      <c r="E1" s="103"/>
    </row>
    <row r="2" spans="1:5" x14ac:dyDescent="0.25">
      <c r="A2" s="1" t="s">
        <v>2</v>
      </c>
      <c r="B2" s="2"/>
      <c r="C2" s="107" t="s">
        <v>3</v>
      </c>
      <c r="D2" s="107" t="s">
        <v>4</v>
      </c>
      <c r="E2" s="107"/>
    </row>
    <row r="3" spans="1:5" x14ac:dyDescent="0.25">
      <c r="A3" s="3" t="s">
        <v>5</v>
      </c>
      <c r="B3" s="4"/>
      <c r="C3" s="108"/>
      <c r="D3" s="108"/>
      <c r="E3" s="108"/>
    </row>
    <row r="4" spans="1:5" x14ac:dyDescent="0.25">
      <c r="A4" s="6" t="s">
        <v>6</v>
      </c>
      <c r="B4" s="7"/>
      <c r="C4" s="109"/>
      <c r="D4" s="109"/>
      <c r="E4" s="109"/>
    </row>
    <row r="5" spans="1:5" x14ac:dyDescent="0.25">
      <c r="A5" s="8" t="s">
        <v>7</v>
      </c>
      <c r="B5" s="9" t="s">
        <v>8</v>
      </c>
      <c r="C5" s="10"/>
      <c r="D5" s="11"/>
      <c r="E5" s="11"/>
    </row>
    <row r="6" spans="1:5" x14ac:dyDescent="0.25">
      <c r="A6" s="12"/>
      <c r="B6" s="13" t="s">
        <v>9</v>
      </c>
      <c r="C6" s="14"/>
      <c r="D6" s="15"/>
      <c r="E6" s="15"/>
    </row>
    <row r="7" spans="1:5" x14ac:dyDescent="0.25">
      <c r="A7" s="8" t="s">
        <v>10</v>
      </c>
      <c r="B7" s="16" t="s">
        <v>11</v>
      </c>
      <c r="C7" s="26" t="s">
        <v>648</v>
      </c>
      <c r="D7" s="27" t="s">
        <v>724</v>
      </c>
      <c r="E7" s="26" t="s">
        <v>14</v>
      </c>
    </row>
    <row r="8" spans="1:5" x14ac:dyDescent="0.25">
      <c r="A8" s="19"/>
      <c r="B8" s="20" t="s">
        <v>15</v>
      </c>
      <c r="C8" s="21">
        <v>-0.32248187046855115</v>
      </c>
      <c r="D8" s="21">
        <v>-0.11319024103758579</v>
      </c>
      <c r="E8" s="22"/>
    </row>
    <row r="9" spans="1:5" x14ac:dyDescent="0.25">
      <c r="A9" s="8" t="s">
        <v>16</v>
      </c>
      <c r="B9" s="16" t="s">
        <v>11</v>
      </c>
      <c r="C9" s="26" t="s">
        <v>17</v>
      </c>
      <c r="D9" s="26" t="s">
        <v>227</v>
      </c>
      <c r="E9" s="26" t="s">
        <v>14</v>
      </c>
    </row>
    <row r="10" spans="1:5" x14ac:dyDescent="0.25">
      <c r="A10" s="19"/>
      <c r="B10" s="20" t="s">
        <v>15</v>
      </c>
      <c r="C10" s="21">
        <v>-0.17081007141479332</v>
      </c>
      <c r="D10" s="21">
        <v>-4.6291311522888012E-2</v>
      </c>
      <c r="E10" s="22"/>
    </row>
    <row r="11" spans="1:5" x14ac:dyDescent="0.25">
      <c r="A11" s="8" t="s">
        <v>19</v>
      </c>
      <c r="B11" s="16" t="s">
        <v>11</v>
      </c>
      <c r="C11" s="26" t="s">
        <v>68</v>
      </c>
      <c r="D11" s="26" t="s">
        <v>374</v>
      </c>
      <c r="E11" s="26" t="s">
        <v>14</v>
      </c>
    </row>
    <row r="12" spans="1:5" x14ac:dyDescent="0.25">
      <c r="A12" s="19"/>
      <c r="B12" s="20" t="s">
        <v>15</v>
      </c>
      <c r="C12" s="21">
        <v>-5.1674265123890284E-2</v>
      </c>
      <c r="D12" s="21">
        <v>-2.0719355183352883E-3</v>
      </c>
      <c r="E12" s="22"/>
    </row>
    <row r="13" spans="1:5" x14ac:dyDescent="0.25">
      <c r="A13" s="8" t="s">
        <v>22</v>
      </c>
      <c r="B13" s="16" t="s">
        <v>11</v>
      </c>
      <c r="C13" s="26" t="s">
        <v>23</v>
      </c>
      <c r="D13" s="26" t="s">
        <v>24</v>
      </c>
      <c r="E13" s="26" t="s">
        <v>14</v>
      </c>
    </row>
    <row r="14" spans="1:5" x14ac:dyDescent="0.25">
      <c r="A14" s="19"/>
      <c r="B14" s="20" t="s">
        <v>15</v>
      </c>
      <c r="C14" s="21">
        <v>0.11098701768095109</v>
      </c>
      <c r="D14" s="21">
        <v>3.3841123997990996E-2</v>
      </c>
      <c r="E14" s="22"/>
    </row>
    <row r="15" spans="1:5" ht="33.6" customHeight="1" x14ac:dyDescent="0.25">
      <c r="A15" s="90" t="s">
        <v>25</v>
      </c>
      <c r="B15" s="90"/>
      <c r="C15" s="90"/>
      <c r="D15" s="90"/>
      <c r="E15" s="90"/>
    </row>
    <row r="16" spans="1:5" x14ac:dyDescent="0.25">
      <c r="A16" s="5" t="s">
        <v>26</v>
      </c>
    </row>
    <row r="17" spans="1:5" x14ac:dyDescent="0.25">
      <c r="A17" s="5" t="s">
        <v>49</v>
      </c>
    </row>
    <row r="18" spans="1:5" x14ac:dyDescent="0.25">
      <c r="A18" s="5" t="s">
        <v>634</v>
      </c>
    </row>
    <row r="19" spans="1:5" x14ac:dyDescent="0.25">
      <c r="A19" s="5" t="s">
        <v>29</v>
      </c>
    </row>
    <row r="20" spans="1:5" x14ac:dyDescent="0.25">
      <c r="A20" s="5" t="s">
        <v>30</v>
      </c>
    </row>
    <row r="21" spans="1:5" ht="14.45" customHeight="1" x14ac:dyDescent="0.25">
      <c r="A21" s="91" t="s">
        <v>31</v>
      </c>
      <c r="B21" s="92"/>
      <c r="C21" s="92"/>
      <c r="D21" s="92"/>
      <c r="E21" s="93"/>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24">
        <v>43922</v>
      </c>
      <c r="C24" s="24">
        <v>45559</v>
      </c>
      <c r="D24" s="25">
        <v>5.0385522191206289E-2</v>
      </c>
      <c r="E24" s="32">
        <v>3</v>
      </c>
    </row>
    <row r="25" spans="1:5" x14ac:dyDescent="0.25">
      <c r="A25" s="31" t="s">
        <v>37</v>
      </c>
      <c r="B25" s="24">
        <v>43922</v>
      </c>
      <c r="C25" s="24">
        <v>45531</v>
      </c>
      <c r="D25" s="25">
        <v>5.0783867701630625E-2</v>
      </c>
      <c r="E25" s="32">
        <v>3</v>
      </c>
    </row>
    <row r="26" spans="1:5" x14ac:dyDescent="0.25">
      <c r="A26" s="39" t="s">
        <v>38</v>
      </c>
      <c r="B26" s="24">
        <v>43922</v>
      </c>
      <c r="C26" s="24">
        <v>45503</v>
      </c>
      <c r="D26" s="25">
        <v>5.0918332851942978E-2</v>
      </c>
      <c r="E26" s="32">
        <v>3</v>
      </c>
    </row>
    <row r="27" spans="1:5" x14ac:dyDescent="0.25">
      <c r="A27" s="39" t="s">
        <v>39</v>
      </c>
      <c r="B27" s="24">
        <v>43922</v>
      </c>
      <c r="C27" s="24">
        <v>45468</v>
      </c>
      <c r="D27" s="25">
        <v>5.1400426676060103E-2</v>
      </c>
      <c r="E27" s="32">
        <v>3</v>
      </c>
    </row>
    <row r="28" spans="1:5" x14ac:dyDescent="0.25">
      <c r="A28" s="39" t="s">
        <v>40</v>
      </c>
      <c r="B28" s="24">
        <v>43922</v>
      </c>
      <c r="C28" s="24">
        <v>45440</v>
      </c>
      <c r="D28" s="25">
        <v>5.174284838950325E-2</v>
      </c>
      <c r="E28" s="32">
        <v>3</v>
      </c>
    </row>
    <row r="30" spans="1:5" x14ac:dyDescent="0.25">
      <c r="A30" s="102" t="s">
        <v>62</v>
      </c>
      <c r="B30" s="103"/>
      <c r="C30" s="103"/>
      <c r="D30" s="103"/>
      <c r="E30" s="103"/>
    </row>
    <row r="31" spans="1:5" x14ac:dyDescent="0.25">
      <c r="A31" s="1" t="s">
        <v>2</v>
      </c>
      <c r="B31" s="2"/>
      <c r="C31" s="107" t="s">
        <v>3</v>
      </c>
      <c r="D31" s="107" t="s">
        <v>4</v>
      </c>
      <c r="E31" s="107"/>
    </row>
    <row r="32" spans="1:5" x14ac:dyDescent="0.25">
      <c r="A32" s="3" t="s">
        <v>5</v>
      </c>
      <c r="B32" s="4"/>
      <c r="C32" s="108"/>
      <c r="D32" s="108"/>
      <c r="E32" s="108"/>
    </row>
    <row r="33" spans="1:5" x14ac:dyDescent="0.25">
      <c r="A33" s="6" t="s">
        <v>6</v>
      </c>
      <c r="B33" s="7"/>
      <c r="C33" s="109"/>
      <c r="D33" s="109"/>
      <c r="E33" s="109"/>
    </row>
    <row r="34" spans="1:5" x14ac:dyDescent="0.25">
      <c r="A34" s="8" t="s">
        <v>7</v>
      </c>
      <c r="B34" s="9" t="s">
        <v>8</v>
      </c>
      <c r="C34" s="10"/>
      <c r="D34" s="11"/>
      <c r="E34" s="11"/>
    </row>
    <row r="35" spans="1:5" x14ac:dyDescent="0.25">
      <c r="A35" s="12"/>
      <c r="B35" s="13" t="s">
        <v>9</v>
      </c>
      <c r="C35" s="14"/>
      <c r="D35" s="15"/>
      <c r="E35" s="15"/>
    </row>
    <row r="36" spans="1:5" x14ac:dyDescent="0.25">
      <c r="A36" s="8" t="s">
        <v>10</v>
      </c>
      <c r="B36" s="16" t="s">
        <v>11</v>
      </c>
      <c r="C36" s="17" t="s">
        <v>708</v>
      </c>
      <c r="D36" s="18" t="s">
        <v>380</v>
      </c>
      <c r="E36" s="17" t="s">
        <v>14</v>
      </c>
    </row>
    <row r="37" spans="1:5" x14ac:dyDescent="0.25">
      <c r="A37" s="19"/>
      <c r="B37" s="20" t="s">
        <v>15</v>
      </c>
      <c r="C37" s="21">
        <v>-0.71631977645719913</v>
      </c>
      <c r="D37" s="21">
        <v>-0.30525296632598331</v>
      </c>
      <c r="E37" s="22"/>
    </row>
    <row r="38" spans="1:5" x14ac:dyDescent="0.25">
      <c r="A38" s="8" t="s">
        <v>16</v>
      </c>
      <c r="B38" s="16" t="s">
        <v>11</v>
      </c>
      <c r="C38" s="17" t="s">
        <v>43</v>
      </c>
      <c r="D38" s="17" t="s">
        <v>44</v>
      </c>
      <c r="E38" s="17" t="s">
        <v>14</v>
      </c>
    </row>
    <row r="39" spans="1:5" x14ac:dyDescent="0.25">
      <c r="A39" s="19"/>
      <c r="B39" s="20" t="s">
        <v>15</v>
      </c>
      <c r="C39" s="21">
        <v>-0.2368179688415134</v>
      </c>
      <c r="D39" s="21">
        <v>-0.10035389916003834</v>
      </c>
      <c r="E39" s="22"/>
    </row>
    <row r="40" spans="1:5" x14ac:dyDescent="0.25">
      <c r="A40" s="8" t="s">
        <v>19</v>
      </c>
      <c r="B40" s="16" t="s">
        <v>11</v>
      </c>
      <c r="C40" s="17" t="s">
        <v>415</v>
      </c>
      <c r="D40" s="17" t="s">
        <v>205</v>
      </c>
      <c r="E40" s="17" t="s">
        <v>14</v>
      </c>
    </row>
    <row r="41" spans="1:5" x14ac:dyDescent="0.25">
      <c r="A41" s="19"/>
      <c r="B41" s="20" t="s">
        <v>15</v>
      </c>
      <c r="C41" s="21">
        <v>-4.9309110445060478E-2</v>
      </c>
      <c r="D41" s="21">
        <v>-6.5492239003858144E-3</v>
      </c>
      <c r="E41" s="22"/>
    </row>
    <row r="42" spans="1:5" x14ac:dyDescent="0.25">
      <c r="A42" s="8" t="s">
        <v>22</v>
      </c>
      <c r="B42" s="16" t="s">
        <v>11</v>
      </c>
      <c r="C42" s="17" t="s">
        <v>47</v>
      </c>
      <c r="D42" s="17" t="s">
        <v>386</v>
      </c>
      <c r="E42" s="17" t="s">
        <v>14</v>
      </c>
    </row>
    <row r="43" spans="1:5" x14ac:dyDescent="0.25">
      <c r="A43" s="19"/>
      <c r="B43" s="20" t="s">
        <v>15</v>
      </c>
      <c r="C43" s="21">
        <v>0.24686012108449584</v>
      </c>
      <c r="D43" s="21">
        <v>7.8413893966054804E-2</v>
      </c>
      <c r="E43" s="22"/>
    </row>
    <row r="44" spans="1:5" ht="33" customHeight="1" x14ac:dyDescent="0.25">
      <c r="A44" s="90" t="s">
        <v>25</v>
      </c>
      <c r="B44" s="90"/>
      <c r="C44" s="90"/>
      <c r="D44" s="90"/>
      <c r="E44" s="90"/>
    </row>
    <row r="45" spans="1:5" x14ac:dyDescent="0.25">
      <c r="A45" s="5" t="s">
        <v>26</v>
      </c>
    </row>
    <row r="46" spans="1:5" x14ac:dyDescent="0.25">
      <c r="A46" s="5" t="s">
        <v>49</v>
      </c>
    </row>
    <row r="47" spans="1:5" x14ac:dyDescent="0.25">
      <c r="A47" s="5" t="s">
        <v>565</v>
      </c>
    </row>
    <row r="48" spans="1:5" x14ac:dyDescent="0.25">
      <c r="A48" s="5" t="s">
        <v>333</v>
      </c>
    </row>
    <row r="49" spans="1:5" x14ac:dyDescent="0.25">
      <c r="A49" s="5" t="s">
        <v>51</v>
      </c>
    </row>
    <row r="50" spans="1:5" ht="14.45" customHeight="1" x14ac:dyDescent="0.25">
      <c r="A50" s="91" t="s">
        <v>31</v>
      </c>
      <c r="B50" s="92"/>
      <c r="C50" s="92"/>
      <c r="D50" s="92"/>
      <c r="E50" s="93"/>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24">
        <v>43732</v>
      </c>
      <c r="C53" s="24">
        <v>45559</v>
      </c>
      <c r="D53" s="25">
        <v>0.11088692615538503</v>
      </c>
      <c r="E53" s="32">
        <v>3</v>
      </c>
    </row>
    <row r="54" spans="1:5" x14ac:dyDescent="0.25">
      <c r="A54" s="31" t="s">
        <v>37</v>
      </c>
      <c r="B54" s="24">
        <v>43704</v>
      </c>
      <c r="C54" s="24">
        <v>45531</v>
      </c>
      <c r="D54" s="25">
        <v>0.11116385649607501</v>
      </c>
      <c r="E54" s="32">
        <v>3</v>
      </c>
    </row>
    <row r="55" spans="1:5" x14ac:dyDescent="0.25">
      <c r="A55" s="23" t="s">
        <v>38</v>
      </c>
      <c r="B55" s="24">
        <v>43676</v>
      </c>
      <c r="C55" s="24">
        <v>45503</v>
      </c>
      <c r="D55" s="25">
        <v>0.11152563090415017</v>
      </c>
      <c r="E55" s="32">
        <v>3</v>
      </c>
    </row>
    <row r="56" spans="1:5" x14ac:dyDescent="0.25">
      <c r="A56" s="23" t="s">
        <v>39</v>
      </c>
      <c r="B56" s="24">
        <v>43641</v>
      </c>
      <c r="C56" s="24">
        <v>45468</v>
      </c>
      <c r="D56" s="25">
        <v>0.11155767627855492</v>
      </c>
      <c r="E56" s="32">
        <v>3</v>
      </c>
    </row>
    <row r="57" spans="1:5" x14ac:dyDescent="0.25">
      <c r="A57" s="23" t="s">
        <v>40</v>
      </c>
      <c r="B57" s="24">
        <v>43613</v>
      </c>
      <c r="C57" s="24">
        <v>45440</v>
      </c>
      <c r="D57" s="25">
        <v>0.11182404968689337</v>
      </c>
      <c r="E57" s="32">
        <v>3</v>
      </c>
    </row>
    <row r="59" spans="1:5" x14ac:dyDescent="0.25">
      <c r="A59" s="102" t="s">
        <v>63</v>
      </c>
      <c r="B59" s="103"/>
      <c r="C59" s="103"/>
      <c r="D59" s="103"/>
      <c r="E59" s="103"/>
    </row>
    <row r="60" spans="1:5" x14ac:dyDescent="0.25">
      <c r="A60" s="1" t="s">
        <v>2</v>
      </c>
      <c r="B60" s="2"/>
      <c r="C60" s="107" t="s">
        <v>3</v>
      </c>
      <c r="D60" s="107" t="s">
        <v>4</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8</v>
      </c>
      <c r="C63" s="10"/>
      <c r="D63" s="11"/>
      <c r="E63" s="11"/>
    </row>
    <row r="64" spans="1:5" x14ac:dyDescent="0.25">
      <c r="A64" s="12"/>
      <c r="B64" s="13" t="s">
        <v>9</v>
      </c>
      <c r="C64" s="14"/>
      <c r="D64" s="15"/>
      <c r="E64" s="15"/>
    </row>
    <row r="65" spans="1:5" x14ac:dyDescent="0.25">
      <c r="A65" s="8" t="s">
        <v>10</v>
      </c>
      <c r="B65" s="16" t="s">
        <v>11</v>
      </c>
      <c r="C65" s="17" t="s">
        <v>572</v>
      </c>
      <c r="D65" s="18" t="s">
        <v>566</v>
      </c>
      <c r="E65" s="17" t="s">
        <v>14</v>
      </c>
    </row>
    <row r="66" spans="1:5" x14ac:dyDescent="0.25">
      <c r="A66" s="19"/>
      <c r="B66" s="20" t="s">
        <v>15</v>
      </c>
      <c r="C66" s="21">
        <v>-0.73156121703905597</v>
      </c>
      <c r="D66" s="21">
        <v>-0.31475916862408981</v>
      </c>
      <c r="E66" s="22"/>
    </row>
    <row r="67" spans="1:5" x14ac:dyDescent="0.25">
      <c r="A67" s="8" t="s">
        <v>16</v>
      </c>
      <c r="B67" s="16" t="s">
        <v>11</v>
      </c>
      <c r="C67" s="17" t="s">
        <v>54</v>
      </c>
      <c r="D67" s="17" t="s">
        <v>55</v>
      </c>
      <c r="E67" s="17" t="s">
        <v>14</v>
      </c>
    </row>
    <row r="68" spans="1:5" x14ac:dyDescent="0.25">
      <c r="A68" s="19"/>
      <c r="B68" s="20" t="s">
        <v>15</v>
      </c>
      <c r="C68" s="21">
        <v>-0.26436082210035372</v>
      </c>
      <c r="D68" s="21">
        <v>-8.9988529727498157E-2</v>
      </c>
      <c r="E68" s="22"/>
    </row>
    <row r="69" spans="1:5" x14ac:dyDescent="0.25">
      <c r="A69" s="8" t="s">
        <v>19</v>
      </c>
      <c r="B69" s="16" t="s">
        <v>11</v>
      </c>
      <c r="C69" s="17" t="s">
        <v>387</v>
      </c>
      <c r="D69" s="17" t="s">
        <v>492</v>
      </c>
      <c r="E69" s="17" t="s">
        <v>14</v>
      </c>
    </row>
    <row r="70" spans="1:5" x14ac:dyDescent="0.25">
      <c r="A70" s="19"/>
      <c r="B70" s="20" t="s">
        <v>15</v>
      </c>
      <c r="C70" s="21">
        <v>-6.4614040131087291E-2</v>
      </c>
      <c r="D70" s="21">
        <v>1.7662847939245996E-3</v>
      </c>
      <c r="E70" s="22"/>
    </row>
    <row r="71" spans="1:5" x14ac:dyDescent="0.25">
      <c r="A71" s="8" t="s">
        <v>22</v>
      </c>
      <c r="B71" s="16" t="s">
        <v>11</v>
      </c>
      <c r="C71" s="17" t="s">
        <v>57</v>
      </c>
      <c r="D71" s="17" t="s">
        <v>335</v>
      </c>
      <c r="E71" s="17" t="s">
        <v>14</v>
      </c>
    </row>
    <row r="72" spans="1:5" x14ac:dyDescent="0.25">
      <c r="A72" s="19"/>
      <c r="B72" s="20" t="s">
        <v>15</v>
      </c>
      <c r="C72" s="21">
        <v>0.20672817384674036</v>
      </c>
      <c r="D72" s="21">
        <v>6.858003677855895E-2</v>
      </c>
      <c r="E72" s="22"/>
    </row>
    <row r="73" spans="1:5" ht="34.9" customHeight="1" x14ac:dyDescent="0.25">
      <c r="A73" s="90" t="s">
        <v>25</v>
      </c>
      <c r="B73" s="90"/>
      <c r="C73" s="90"/>
      <c r="D73" s="90"/>
      <c r="E73" s="90"/>
    </row>
    <row r="74" spans="1:5" x14ac:dyDescent="0.25">
      <c r="A74" s="5" t="s">
        <v>26</v>
      </c>
    </row>
    <row r="75" spans="1:5" x14ac:dyDescent="0.25">
      <c r="A75" s="5" t="s">
        <v>49</v>
      </c>
    </row>
    <row r="76" spans="1:5" x14ac:dyDescent="0.25">
      <c r="A76" s="5" t="s">
        <v>225</v>
      </c>
    </row>
    <row r="77" spans="1:5" x14ac:dyDescent="0.25">
      <c r="A77" s="5" t="s">
        <v>333</v>
      </c>
    </row>
    <row r="78" spans="1:5" x14ac:dyDescent="0.25">
      <c r="A78" s="5" t="s">
        <v>51</v>
      </c>
    </row>
    <row r="79" spans="1:5" ht="14.45" customHeight="1" x14ac:dyDescent="0.25">
      <c r="A79" s="91" t="s">
        <v>31</v>
      </c>
      <c r="B79" s="92"/>
      <c r="C79" s="92"/>
      <c r="D79" s="92"/>
      <c r="E79" s="93"/>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24">
        <v>43732</v>
      </c>
      <c r="C82" s="24">
        <v>45559</v>
      </c>
      <c r="D82" s="25">
        <v>0.11199472246770135</v>
      </c>
      <c r="E82" s="32">
        <v>3</v>
      </c>
    </row>
    <row r="83" spans="1:5" x14ac:dyDescent="0.25">
      <c r="A83" s="31" t="s">
        <v>37</v>
      </c>
      <c r="B83" s="24">
        <v>43704</v>
      </c>
      <c r="C83" s="24">
        <v>45531</v>
      </c>
      <c r="D83" s="25">
        <v>0.11206060387041163</v>
      </c>
      <c r="E83" s="32">
        <v>3</v>
      </c>
    </row>
    <row r="84" spans="1:5" x14ac:dyDescent="0.25">
      <c r="A84" s="23" t="s">
        <v>38</v>
      </c>
      <c r="B84" s="24">
        <v>43676</v>
      </c>
      <c r="C84" s="24">
        <v>45503</v>
      </c>
      <c r="D84" s="25">
        <v>0.11184439025807182</v>
      </c>
      <c r="E84" s="32">
        <v>3</v>
      </c>
    </row>
    <row r="85" spans="1:5" x14ac:dyDescent="0.25">
      <c r="A85" s="23" t="s">
        <v>39</v>
      </c>
      <c r="B85" s="24">
        <v>43641</v>
      </c>
      <c r="C85" s="24">
        <v>45468</v>
      </c>
      <c r="D85" s="25">
        <v>0.11176170591159362</v>
      </c>
      <c r="E85" s="32">
        <v>3</v>
      </c>
    </row>
    <row r="86" spans="1:5" x14ac:dyDescent="0.25">
      <c r="A86" s="23" t="s">
        <v>40</v>
      </c>
      <c r="B86" s="24">
        <v>43613</v>
      </c>
      <c r="C86" s="24">
        <v>45440</v>
      </c>
      <c r="D86" s="25">
        <v>0.11173335917555506</v>
      </c>
      <c r="E86" s="32">
        <v>3</v>
      </c>
    </row>
    <row r="88" spans="1:5" x14ac:dyDescent="0.25">
      <c r="A88" s="102" t="s">
        <v>73</v>
      </c>
      <c r="B88" s="103"/>
      <c r="C88" s="103"/>
      <c r="D88" s="103"/>
      <c r="E88" s="103"/>
    </row>
    <row r="89" spans="1:5" x14ac:dyDescent="0.25">
      <c r="A89" s="1" t="s">
        <v>2</v>
      </c>
      <c r="B89" s="2"/>
      <c r="C89" s="107" t="s">
        <v>3</v>
      </c>
      <c r="D89" s="107" t="s">
        <v>4</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8</v>
      </c>
      <c r="C92" s="10"/>
      <c r="D92" s="11"/>
      <c r="E92" s="11"/>
    </row>
    <row r="93" spans="1:5" x14ac:dyDescent="0.25">
      <c r="A93" s="12"/>
      <c r="B93" s="13" t="s">
        <v>9</v>
      </c>
      <c r="C93" s="14"/>
      <c r="D93" s="15"/>
      <c r="E93" s="15"/>
    </row>
    <row r="94" spans="1:5" x14ac:dyDescent="0.25">
      <c r="A94" s="8" t="s">
        <v>10</v>
      </c>
      <c r="B94" s="16" t="s">
        <v>11</v>
      </c>
      <c r="C94" s="17" t="s">
        <v>672</v>
      </c>
      <c r="D94" s="18" t="s">
        <v>65</v>
      </c>
      <c r="E94" s="17" t="s">
        <v>14</v>
      </c>
    </row>
    <row r="95" spans="1:5" x14ac:dyDescent="0.25">
      <c r="A95" s="19"/>
      <c r="B95" s="20" t="s">
        <v>15</v>
      </c>
      <c r="C95" s="21">
        <v>-0.71479652849455944</v>
      </c>
      <c r="D95" s="21">
        <v>-0.29998052607596914</v>
      </c>
      <c r="E95" s="22"/>
    </row>
    <row r="96" spans="1:5" x14ac:dyDescent="0.25">
      <c r="A96" s="8" t="s">
        <v>16</v>
      </c>
      <c r="B96" s="16" t="s">
        <v>11</v>
      </c>
      <c r="C96" s="17" t="s">
        <v>66</v>
      </c>
      <c r="D96" s="17" t="s">
        <v>67</v>
      </c>
      <c r="E96" s="17" t="s">
        <v>14</v>
      </c>
    </row>
    <row r="97" spans="1:5" x14ac:dyDescent="0.25">
      <c r="A97" s="19"/>
      <c r="B97" s="20" t="s">
        <v>15</v>
      </c>
      <c r="C97" s="21">
        <v>-0.24374975995272918</v>
      </c>
      <c r="D97" s="21">
        <v>-9.3622915536350937E-2</v>
      </c>
      <c r="E97" s="22"/>
    </row>
    <row r="98" spans="1:5" x14ac:dyDescent="0.25">
      <c r="A98" s="8" t="s">
        <v>19</v>
      </c>
      <c r="B98" s="16" t="s">
        <v>11</v>
      </c>
      <c r="C98" s="17" t="s">
        <v>235</v>
      </c>
      <c r="D98" s="17" t="s">
        <v>437</v>
      </c>
      <c r="E98" s="17" t="s">
        <v>14</v>
      </c>
    </row>
    <row r="99" spans="1:5" x14ac:dyDescent="0.25">
      <c r="A99" s="19"/>
      <c r="B99" s="20" t="s">
        <v>15</v>
      </c>
      <c r="C99" s="21">
        <v>-5.9119858462576613E-2</v>
      </c>
      <c r="D99" s="21">
        <v>-8.3948604210952738E-3</v>
      </c>
      <c r="E99" s="22"/>
    </row>
    <row r="100" spans="1:5" x14ac:dyDescent="0.25">
      <c r="A100" s="8" t="s">
        <v>22</v>
      </c>
      <c r="B100" s="16" t="s">
        <v>11</v>
      </c>
      <c r="C100" s="17" t="s">
        <v>70</v>
      </c>
      <c r="D100" s="17" t="s">
        <v>337</v>
      </c>
      <c r="E100" s="17" t="s">
        <v>14</v>
      </c>
    </row>
    <row r="101" spans="1:5" x14ac:dyDescent="0.25">
      <c r="A101" s="19"/>
      <c r="B101" s="20" t="s">
        <v>15</v>
      </c>
      <c r="C101" s="21">
        <v>0.26924092019120827</v>
      </c>
      <c r="D101" s="21">
        <v>7.8081742296484125E-2</v>
      </c>
      <c r="E101" s="22"/>
    </row>
    <row r="102" spans="1:5" ht="36" customHeight="1" x14ac:dyDescent="0.25">
      <c r="A102" s="90" t="s">
        <v>25</v>
      </c>
      <c r="B102" s="90"/>
      <c r="C102" s="90"/>
      <c r="D102" s="90"/>
      <c r="E102" s="90"/>
    </row>
    <row r="103" spans="1:5" x14ac:dyDescent="0.25">
      <c r="A103" s="5" t="s">
        <v>26</v>
      </c>
    </row>
    <row r="104" spans="1:5" x14ac:dyDescent="0.25">
      <c r="A104" s="5" t="s">
        <v>49</v>
      </c>
    </row>
    <row r="105" spans="1:5" x14ac:dyDescent="0.25">
      <c r="A105" s="5" t="s">
        <v>674</v>
      </c>
    </row>
    <row r="106" spans="1:5" x14ac:dyDescent="0.25">
      <c r="A106" s="5" t="s">
        <v>333</v>
      </c>
    </row>
    <row r="107" spans="1:5" x14ac:dyDescent="0.25">
      <c r="A107" s="5" t="s">
        <v>30</v>
      </c>
    </row>
    <row r="108" spans="1:5" ht="14.45" customHeight="1" x14ac:dyDescent="0.25">
      <c r="A108" s="91" t="s">
        <v>31</v>
      </c>
      <c r="B108" s="92"/>
      <c r="C108" s="92"/>
      <c r="D108" s="92"/>
      <c r="E108" s="93"/>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24">
        <v>43732</v>
      </c>
      <c r="C111" s="24">
        <v>45559</v>
      </c>
      <c r="D111" s="25">
        <v>0.1052583269406677</v>
      </c>
      <c r="E111" s="32">
        <v>3</v>
      </c>
    </row>
    <row r="112" spans="1:5" x14ac:dyDescent="0.25">
      <c r="A112" s="31" t="s">
        <v>37</v>
      </c>
      <c r="B112" s="24">
        <v>43704</v>
      </c>
      <c r="C112" s="24">
        <v>45531</v>
      </c>
      <c r="D112" s="25">
        <v>0.10557683890501951</v>
      </c>
      <c r="E112" s="32">
        <v>3</v>
      </c>
    </row>
    <row r="113" spans="1:5" x14ac:dyDescent="0.25">
      <c r="A113" s="23" t="s">
        <v>38</v>
      </c>
      <c r="B113" s="24">
        <v>43676</v>
      </c>
      <c r="C113" s="24">
        <v>45503</v>
      </c>
      <c r="D113" s="25">
        <v>0.10571775438646085</v>
      </c>
      <c r="E113" s="32">
        <v>3</v>
      </c>
    </row>
    <row r="114" spans="1:5" x14ac:dyDescent="0.25">
      <c r="A114" s="23" t="s">
        <v>39</v>
      </c>
      <c r="B114" s="24">
        <v>43641</v>
      </c>
      <c r="C114" s="24">
        <v>45468</v>
      </c>
      <c r="D114" s="25">
        <v>0.10573006560527948</v>
      </c>
      <c r="E114" s="32">
        <v>3</v>
      </c>
    </row>
    <row r="115" spans="1:5" x14ac:dyDescent="0.25">
      <c r="A115" s="23" t="s">
        <v>40</v>
      </c>
      <c r="B115" s="24">
        <v>43613</v>
      </c>
      <c r="C115" s="24">
        <v>45440</v>
      </c>
      <c r="D115" s="25">
        <v>0.10582902157606308</v>
      </c>
      <c r="E115" s="32">
        <v>3</v>
      </c>
    </row>
    <row r="117" spans="1:5" x14ac:dyDescent="0.25">
      <c r="A117" s="102" t="s">
        <v>93</v>
      </c>
      <c r="B117" s="103"/>
      <c r="C117" s="103"/>
      <c r="D117" s="103"/>
      <c r="E117" s="103"/>
    </row>
    <row r="118" spans="1:5" x14ac:dyDescent="0.25">
      <c r="A118" s="1" t="s">
        <v>74</v>
      </c>
      <c r="B118" s="2"/>
      <c r="C118" s="107" t="s">
        <v>3</v>
      </c>
      <c r="D118" s="107" t="s">
        <v>75</v>
      </c>
      <c r="E118" s="107"/>
    </row>
    <row r="119" spans="1:5" x14ac:dyDescent="0.25">
      <c r="A119" s="3" t="s">
        <v>5</v>
      </c>
      <c r="B119" s="4"/>
      <c r="C119" s="108"/>
      <c r="D119" s="108"/>
      <c r="E119" s="108"/>
    </row>
    <row r="120" spans="1:5" x14ac:dyDescent="0.25">
      <c r="A120" s="6" t="s">
        <v>6</v>
      </c>
      <c r="B120" s="7"/>
      <c r="C120" s="109"/>
      <c r="D120" s="109"/>
      <c r="E120" s="109"/>
    </row>
    <row r="121" spans="1:5" x14ac:dyDescent="0.25">
      <c r="A121" s="8" t="s">
        <v>7</v>
      </c>
      <c r="B121" s="9" t="s">
        <v>76</v>
      </c>
      <c r="C121" s="10"/>
      <c r="D121" s="11"/>
      <c r="E121" s="11"/>
    </row>
    <row r="122" spans="1:5" x14ac:dyDescent="0.25">
      <c r="A122" s="12"/>
      <c r="B122" s="13" t="s">
        <v>9</v>
      </c>
      <c r="C122" s="14"/>
      <c r="D122" s="15"/>
      <c r="E122" s="15"/>
    </row>
    <row r="123" spans="1:5" x14ac:dyDescent="0.25">
      <c r="A123" s="8" t="s">
        <v>10</v>
      </c>
      <c r="B123" s="16" t="s">
        <v>11</v>
      </c>
      <c r="C123" s="17" t="s">
        <v>191</v>
      </c>
      <c r="D123" s="18" t="s">
        <v>688</v>
      </c>
      <c r="E123" s="17" t="s">
        <v>14</v>
      </c>
    </row>
    <row r="124" spans="1:5" x14ac:dyDescent="0.25">
      <c r="A124" s="19"/>
      <c r="B124" s="20" t="s">
        <v>15</v>
      </c>
      <c r="C124" s="21">
        <v>-0.7007884009460047</v>
      </c>
      <c r="D124" s="21">
        <v>-0.26235361404455204</v>
      </c>
      <c r="E124" s="22"/>
    </row>
    <row r="125" spans="1:5" x14ac:dyDescent="0.25">
      <c r="A125" s="8" t="s">
        <v>16</v>
      </c>
      <c r="B125" s="16" t="s">
        <v>11</v>
      </c>
      <c r="C125" s="17" t="s">
        <v>79</v>
      </c>
      <c r="D125" s="17" t="s">
        <v>80</v>
      </c>
      <c r="E125" s="17" t="s">
        <v>14</v>
      </c>
    </row>
    <row r="126" spans="1:5" x14ac:dyDescent="0.25">
      <c r="A126" s="19"/>
      <c r="B126" s="20" t="s">
        <v>15</v>
      </c>
      <c r="C126" s="21">
        <v>-0.30515803861267721</v>
      </c>
      <c r="D126" s="21">
        <v>-5.4651640399221102E-2</v>
      </c>
      <c r="E126" s="22"/>
    </row>
    <row r="127" spans="1:5" x14ac:dyDescent="0.25">
      <c r="A127" s="8" t="s">
        <v>19</v>
      </c>
      <c r="B127" s="16" t="s">
        <v>11</v>
      </c>
      <c r="C127" s="17" t="s">
        <v>611</v>
      </c>
      <c r="D127" s="17" t="s">
        <v>751</v>
      </c>
      <c r="E127" s="17" t="s">
        <v>14</v>
      </c>
    </row>
    <row r="128" spans="1:5" x14ac:dyDescent="0.25">
      <c r="A128" s="19"/>
      <c r="B128" s="20" t="s">
        <v>15</v>
      </c>
      <c r="C128" s="21">
        <v>-6.8563839878581501E-3</v>
      </c>
      <c r="D128" s="21">
        <v>3.310028731325132E-2</v>
      </c>
      <c r="E128" s="22"/>
    </row>
    <row r="129" spans="1:5" x14ac:dyDescent="0.25">
      <c r="A129" s="8" t="s">
        <v>22</v>
      </c>
      <c r="B129" s="16" t="s">
        <v>11</v>
      </c>
      <c r="C129" s="17" t="s">
        <v>83</v>
      </c>
      <c r="D129" s="17" t="s">
        <v>598</v>
      </c>
      <c r="E129" s="17" t="s">
        <v>14</v>
      </c>
    </row>
    <row r="130" spans="1:5" x14ac:dyDescent="0.25">
      <c r="A130" s="19"/>
      <c r="B130" s="20" t="s">
        <v>15</v>
      </c>
      <c r="C130" s="21">
        <v>0.46830915457728883</v>
      </c>
      <c r="D130" s="21">
        <v>9.1185066388660641E-2</v>
      </c>
      <c r="E130" s="22"/>
    </row>
    <row r="131" spans="1:5" ht="33" customHeight="1" x14ac:dyDescent="0.25">
      <c r="A131" s="90" t="s">
        <v>25</v>
      </c>
      <c r="B131" s="90"/>
      <c r="C131" s="90"/>
      <c r="D131" s="90"/>
      <c r="E131" s="90"/>
    </row>
    <row r="132" spans="1:5" x14ac:dyDescent="0.25">
      <c r="A132" s="5" t="s">
        <v>26</v>
      </c>
    </row>
    <row r="133" spans="1:5" x14ac:dyDescent="0.25">
      <c r="A133" s="5" t="s">
        <v>85</v>
      </c>
    </row>
    <row r="134" spans="1:5" x14ac:dyDescent="0.25">
      <c r="A134" s="5" t="s">
        <v>752</v>
      </c>
    </row>
    <row r="135" spans="1:5" x14ac:dyDescent="0.25">
      <c r="A135" s="5" t="s">
        <v>599</v>
      </c>
    </row>
    <row r="136" spans="1:5" x14ac:dyDescent="0.25">
      <c r="A136" s="5" t="s">
        <v>51</v>
      </c>
    </row>
    <row r="137" spans="1:5" ht="14.45" customHeight="1" x14ac:dyDescent="0.25">
      <c r="A137" s="91" t="s">
        <v>31</v>
      </c>
      <c r="B137" s="92"/>
      <c r="C137" s="92"/>
      <c r="D137" s="92"/>
      <c r="E137" s="93"/>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24">
        <v>43718</v>
      </c>
      <c r="C140" s="24">
        <v>45552</v>
      </c>
      <c r="D140" s="25">
        <v>0.17167152284984857</v>
      </c>
      <c r="E140" s="32">
        <v>4</v>
      </c>
    </row>
    <row r="141" spans="1:5" x14ac:dyDescent="0.25">
      <c r="A141" s="31" t="s">
        <v>37</v>
      </c>
      <c r="B141" s="24">
        <v>43690</v>
      </c>
      <c r="C141" s="24">
        <v>45524</v>
      </c>
      <c r="D141" s="25">
        <v>0.1726155804860707</v>
      </c>
      <c r="E141" s="32">
        <v>4</v>
      </c>
    </row>
    <row r="142" spans="1:5" x14ac:dyDescent="0.25">
      <c r="A142" s="23" t="s">
        <v>38</v>
      </c>
      <c r="B142" s="24">
        <v>43662</v>
      </c>
      <c r="C142" s="24">
        <v>45496</v>
      </c>
      <c r="D142" s="25">
        <v>0.16923591815882921</v>
      </c>
      <c r="E142" s="32">
        <v>4</v>
      </c>
    </row>
    <row r="143" spans="1:5" x14ac:dyDescent="0.25">
      <c r="A143" s="23" t="s">
        <v>39</v>
      </c>
      <c r="B143" s="24">
        <v>43634</v>
      </c>
      <c r="C143" s="24">
        <v>45468</v>
      </c>
      <c r="D143" s="25">
        <v>0.16937129608699591</v>
      </c>
      <c r="E143" s="32">
        <v>4</v>
      </c>
    </row>
    <row r="144" spans="1:5" x14ac:dyDescent="0.25">
      <c r="A144" s="23" t="s">
        <v>40</v>
      </c>
      <c r="B144" s="24">
        <v>43606</v>
      </c>
      <c r="C144" s="24">
        <v>45440</v>
      </c>
      <c r="D144" s="25">
        <v>0.17072902103067794</v>
      </c>
      <c r="E144" s="32">
        <v>4</v>
      </c>
    </row>
    <row r="146" spans="1:5" x14ac:dyDescent="0.25">
      <c r="A146" s="102" t="s">
        <v>94</v>
      </c>
      <c r="B146" s="103"/>
      <c r="C146" s="103"/>
      <c r="D146" s="103"/>
      <c r="E146" s="103"/>
    </row>
    <row r="147" spans="1:5" x14ac:dyDescent="0.25">
      <c r="A147" s="1" t="s">
        <v>2</v>
      </c>
      <c r="B147" s="2"/>
      <c r="C147" s="107" t="s">
        <v>3</v>
      </c>
      <c r="D147" s="107" t="s">
        <v>4</v>
      </c>
      <c r="E147" s="107"/>
    </row>
    <row r="148" spans="1:5" x14ac:dyDescent="0.25">
      <c r="A148" s="3" t="s">
        <v>5</v>
      </c>
      <c r="B148" s="4"/>
      <c r="C148" s="108"/>
      <c r="D148" s="108"/>
      <c r="E148" s="108"/>
    </row>
    <row r="149" spans="1:5" x14ac:dyDescent="0.25">
      <c r="A149" s="6" t="s">
        <v>6</v>
      </c>
      <c r="B149" s="7"/>
      <c r="C149" s="109"/>
      <c r="D149" s="109"/>
      <c r="E149" s="109"/>
    </row>
    <row r="150" spans="1:5" x14ac:dyDescent="0.25">
      <c r="A150" s="8" t="s">
        <v>7</v>
      </c>
      <c r="B150" s="9" t="s">
        <v>8</v>
      </c>
      <c r="C150" s="10"/>
      <c r="D150" s="11"/>
      <c r="E150" s="11"/>
    </row>
    <row r="151" spans="1:5" x14ac:dyDescent="0.25">
      <c r="A151" s="12"/>
      <c r="B151" s="13" t="s">
        <v>9</v>
      </c>
      <c r="C151" s="14"/>
      <c r="D151" s="15"/>
      <c r="E151" s="15"/>
    </row>
    <row r="152" spans="1:5" x14ac:dyDescent="0.25">
      <c r="A152" s="8" t="s">
        <v>10</v>
      </c>
      <c r="B152" s="16" t="s">
        <v>11</v>
      </c>
      <c r="C152" s="17" t="s">
        <v>753</v>
      </c>
      <c r="D152" s="18" t="s">
        <v>690</v>
      </c>
      <c r="E152" s="17" t="s">
        <v>14</v>
      </c>
    </row>
    <row r="153" spans="1:5" x14ac:dyDescent="0.25">
      <c r="A153" s="19"/>
      <c r="B153" s="20" t="s">
        <v>15</v>
      </c>
      <c r="C153" s="21">
        <v>-0.73555618161130898</v>
      </c>
      <c r="D153" s="21">
        <v>-0.32374594516780042</v>
      </c>
      <c r="E153" s="22"/>
    </row>
    <row r="154" spans="1:5" x14ac:dyDescent="0.25">
      <c r="A154" s="8" t="s">
        <v>16</v>
      </c>
      <c r="B154" s="16" t="s">
        <v>11</v>
      </c>
      <c r="C154" s="17" t="s">
        <v>89</v>
      </c>
      <c r="D154" s="17" t="s">
        <v>79</v>
      </c>
      <c r="E154" s="17" t="s">
        <v>14</v>
      </c>
    </row>
    <row r="155" spans="1:5" x14ac:dyDescent="0.25">
      <c r="A155" s="19"/>
      <c r="B155" s="20" t="s">
        <v>15</v>
      </c>
      <c r="C155" s="21">
        <v>-0.27369232450942749</v>
      </c>
      <c r="D155" s="21">
        <v>-0.1140908038913655</v>
      </c>
      <c r="E155" s="22"/>
    </row>
    <row r="156" spans="1:5" x14ac:dyDescent="0.25">
      <c r="A156" s="8" t="s">
        <v>19</v>
      </c>
      <c r="B156" s="16" t="s">
        <v>11</v>
      </c>
      <c r="C156" s="17" t="s">
        <v>282</v>
      </c>
      <c r="D156" s="17" t="s">
        <v>332</v>
      </c>
      <c r="E156" s="17" t="s">
        <v>14</v>
      </c>
    </row>
    <row r="157" spans="1:5" x14ac:dyDescent="0.25">
      <c r="A157" s="19"/>
      <c r="B157" s="20" t="s">
        <v>15</v>
      </c>
      <c r="C157" s="21">
        <v>-5.9780497198879678E-2</v>
      </c>
      <c r="D157" s="21">
        <v>-4.0193027205762677E-3</v>
      </c>
      <c r="E157" s="22"/>
    </row>
    <row r="158" spans="1:5" x14ac:dyDescent="0.25">
      <c r="A158" s="8" t="s">
        <v>22</v>
      </c>
      <c r="B158" s="16" t="s">
        <v>11</v>
      </c>
      <c r="C158" s="17" t="s">
        <v>90</v>
      </c>
      <c r="D158" s="17" t="s">
        <v>340</v>
      </c>
      <c r="E158" s="17" t="s">
        <v>14</v>
      </c>
    </row>
    <row r="159" spans="1:5" x14ac:dyDescent="0.25">
      <c r="A159" s="19"/>
      <c r="B159" s="20" t="s">
        <v>15</v>
      </c>
      <c r="C159" s="21">
        <v>0.29521826354717895</v>
      </c>
      <c r="D159" s="21">
        <v>9.5682802272992085E-2</v>
      </c>
      <c r="E159" s="22"/>
    </row>
    <row r="160" spans="1:5" ht="32.450000000000003" customHeight="1" x14ac:dyDescent="0.25">
      <c r="A160" s="90" t="s">
        <v>25</v>
      </c>
      <c r="B160" s="90"/>
      <c r="C160" s="90"/>
      <c r="D160" s="90"/>
      <c r="E160" s="90"/>
    </row>
    <row r="161" spans="1:5" x14ac:dyDescent="0.25">
      <c r="A161" s="5" t="s">
        <v>26</v>
      </c>
    </row>
    <row r="162" spans="1:5" x14ac:dyDescent="0.25">
      <c r="A162" s="5" t="s">
        <v>49</v>
      </c>
    </row>
    <row r="163" spans="1:5" x14ac:dyDescent="0.25">
      <c r="A163" s="5" t="s">
        <v>565</v>
      </c>
    </row>
    <row r="164" spans="1:5" x14ac:dyDescent="0.25">
      <c r="A164" s="5" t="s">
        <v>333</v>
      </c>
    </row>
    <row r="165" spans="1:5" x14ac:dyDescent="0.25">
      <c r="A165" s="5" t="s">
        <v>30</v>
      </c>
    </row>
    <row r="166" spans="1:5" ht="14.45" customHeight="1" x14ac:dyDescent="0.25">
      <c r="A166" s="91" t="s">
        <v>31</v>
      </c>
      <c r="B166" s="92"/>
      <c r="C166" s="92"/>
      <c r="D166" s="92"/>
      <c r="E166" s="93"/>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24">
        <v>43732</v>
      </c>
      <c r="C169" s="24">
        <v>45559</v>
      </c>
      <c r="D169" s="25">
        <v>0.12173771069683238</v>
      </c>
      <c r="E169" s="32">
        <v>4</v>
      </c>
    </row>
    <row r="170" spans="1:5" x14ac:dyDescent="0.25">
      <c r="A170" s="31" t="s">
        <v>37</v>
      </c>
      <c r="B170" s="24">
        <v>43704</v>
      </c>
      <c r="C170" s="24">
        <v>45531</v>
      </c>
      <c r="D170" s="25">
        <v>0.12194785581371195</v>
      </c>
      <c r="E170" s="32">
        <v>4</v>
      </c>
    </row>
    <row r="171" spans="1:5" x14ac:dyDescent="0.25">
      <c r="A171" s="23" t="s">
        <v>38</v>
      </c>
      <c r="B171" s="24">
        <v>43676</v>
      </c>
      <c r="C171" s="24">
        <v>45503</v>
      </c>
      <c r="D171" s="25">
        <v>0.12216682983673051</v>
      </c>
      <c r="E171" s="32">
        <v>4</v>
      </c>
    </row>
    <row r="172" spans="1:5" x14ac:dyDescent="0.25">
      <c r="A172" s="23" t="s">
        <v>39</v>
      </c>
      <c r="B172" s="24">
        <v>43641</v>
      </c>
      <c r="C172" s="24">
        <v>45468</v>
      </c>
      <c r="D172" s="25">
        <v>0.12218112816042428</v>
      </c>
      <c r="E172" s="32">
        <v>4</v>
      </c>
    </row>
    <row r="173" spans="1:5" x14ac:dyDescent="0.25">
      <c r="A173" s="23" t="s">
        <v>40</v>
      </c>
      <c r="B173" s="24">
        <v>43613</v>
      </c>
      <c r="C173" s="24">
        <v>45440</v>
      </c>
      <c r="D173" s="25">
        <v>0.12231414516327695</v>
      </c>
      <c r="E173" s="32">
        <v>4</v>
      </c>
    </row>
    <row r="175" spans="1:5" x14ac:dyDescent="0.25">
      <c r="A175" s="102" t="s">
        <v>341</v>
      </c>
      <c r="B175" s="103"/>
      <c r="C175" s="103"/>
      <c r="D175" s="103"/>
      <c r="E175" s="103"/>
    </row>
    <row r="176" spans="1:5" x14ac:dyDescent="0.25">
      <c r="A176" s="1" t="s">
        <v>2</v>
      </c>
      <c r="B176" s="2"/>
      <c r="C176" s="107" t="s">
        <v>3</v>
      </c>
      <c r="D176" s="107" t="s">
        <v>4</v>
      </c>
      <c r="E176" s="107"/>
    </row>
    <row r="177" spans="1:5" x14ac:dyDescent="0.25">
      <c r="A177" s="3" t="s">
        <v>5</v>
      </c>
      <c r="B177" s="4"/>
      <c r="C177" s="108"/>
      <c r="D177" s="108"/>
      <c r="E177" s="108"/>
    </row>
    <row r="178" spans="1:5" x14ac:dyDescent="0.25">
      <c r="A178" s="6" t="s">
        <v>6</v>
      </c>
      <c r="B178" s="7"/>
      <c r="C178" s="109"/>
      <c r="D178" s="109"/>
      <c r="E178" s="109"/>
    </row>
    <row r="179" spans="1:5" x14ac:dyDescent="0.25">
      <c r="A179" s="8" t="s">
        <v>7</v>
      </c>
      <c r="B179" s="9" t="s">
        <v>8</v>
      </c>
      <c r="C179" s="10"/>
      <c r="D179" s="11"/>
      <c r="E179" s="11"/>
    </row>
    <row r="180" spans="1:5" x14ac:dyDescent="0.25">
      <c r="A180" s="12"/>
      <c r="B180" s="13" t="s">
        <v>9</v>
      </c>
      <c r="C180" s="14"/>
      <c r="D180" s="15"/>
      <c r="E180" s="15"/>
    </row>
    <row r="181" spans="1:5" x14ac:dyDescent="0.25">
      <c r="A181" s="8" t="s">
        <v>10</v>
      </c>
      <c r="B181" s="16" t="s">
        <v>11</v>
      </c>
      <c r="C181" s="17" t="s">
        <v>675</v>
      </c>
      <c r="D181" s="18" t="s">
        <v>676</v>
      </c>
      <c r="E181" s="17" t="s">
        <v>14</v>
      </c>
    </row>
    <row r="182" spans="1:5" x14ac:dyDescent="0.25">
      <c r="A182" s="19"/>
      <c r="B182" s="20" t="s">
        <v>15</v>
      </c>
      <c r="C182" s="21">
        <v>-0.29482231110535806</v>
      </c>
      <c r="D182" s="21">
        <v>-0.11256770510499226</v>
      </c>
      <c r="E182" s="22"/>
    </row>
    <row r="183" spans="1:5" x14ac:dyDescent="0.25">
      <c r="A183" s="8" t="s">
        <v>16</v>
      </c>
      <c r="B183" s="16" t="s">
        <v>11</v>
      </c>
      <c r="C183" s="17" t="s">
        <v>292</v>
      </c>
      <c r="D183" s="17" t="s">
        <v>654</v>
      </c>
      <c r="E183" s="17" t="s">
        <v>14</v>
      </c>
    </row>
    <row r="184" spans="1:5" x14ac:dyDescent="0.25">
      <c r="A184" s="19"/>
      <c r="B184" s="20" t="s">
        <v>15</v>
      </c>
      <c r="C184" s="21">
        <v>-0.16148590951500919</v>
      </c>
      <c r="D184" s="21">
        <v>-3.1768663048766022E-2</v>
      </c>
      <c r="E184" s="22"/>
    </row>
    <row r="185" spans="1:5" x14ac:dyDescent="0.25">
      <c r="A185" s="8" t="s">
        <v>19</v>
      </c>
      <c r="B185" s="16" t="s">
        <v>11</v>
      </c>
      <c r="C185" s="17" t="s">
        <v>437</v>
      </c>
      <c r="D185" s="17" t="s">
        <v>352</v>
      </c>
      <c r="E185" s="17" t="s">
        <v>14</v>
      </c>
    </row>
    <row r="186" spans="1:5" x14ac:dyDescent="0.25">
      <c r="A186" s="19"/>
      <c r="B186" s="20" t="s">
        <v>15</v>
      </c>
      <c r="C186" s="21">
        <v>-2.4818120177345526E-2</v>
      </c>
      <c r="D186" s="21">
        <v>8.6607838875663035E-4</v>
      </c>
      <c r="E186" s="22"/>
    </row>
    <row r="187" spans="1:5" x14ac:dyDescent="0.25">
      <c r="A187" s="8" t="s">
        <v>22</v>
      </c>
      <c r="B187" s="16" t="s">
        <v>11</v>
      </c>
      <c r="C187" s="17" t="s">
        <v>294</v>
      </c>
      <c r="D187" s="17" t="s">
        <v>295</v>
      </c>
      <c r="E187" s="17" t="s">
        <v>14</v>
      </c>
    </row>
    <row r="188" spans="1:5" x14ac:dyDescent="0.25">
      <c r="A188" s="19"/>
      <c r="B188" s="20" t="s">
        <v>15</v>
      </c>
      <c r="C188" s="21">
        <v>0.1131139022684966</v>
      </c>
      <c r="D188" s="21">
        <v>5.466672843059861E-2</v>
      </c>
      <c r="E188" s="22"/>
    </row>
    <row r="189" spans="1:5" ht="32.450000000000003" customHeight="1" x14ac:dyDescent="0.25">
      <c r="A189" s="90" t="s">
        <v>25</v>
      </c>
      <c r="B189" s="90"/>
      <c r="C189" s="90"/>
      <c r="D189" s="90"/>
      <c r="E189" s="90"/>
    </row>
    <row r="190" spans="1:5" x14ac:dyDescent="0.25">
      <c r="A190" s="5" t="s">
        <v>26</v>
      </c>
    </row>
    <row r="191" spans="1:5" x14ac:dyDescent="0.25">
      <c r="A191" s="5" t="s">
        <v>49</v>
      </c>
    </row>
    <row r="192" spans="1:5" x14ac:dyDescent="0.25">
      <c r="A192" s="5" t="s">
        <v>693</v>
      </c>
    </row>
    <row r="193" spans="1:5" x14ac:dyDescent="0.25">
      <c r="A193" s="5" t="s">
        <v>29</v>
      </c>
    </row>
    <row r="194" spans="1:5" x14ac:dyDescent="0.25">
      <c r="A194" s="5" t="s">
        <v>30</v>
      </c>
    </row>
    <row r="195" spans="1:5" ht="14.45" customHeight="1" x14ac:dyDescent="0.25">
      <c r="A195" s="91" t="s">
        <v>31</v>
      </c>
      <c r="B195" s="92"/>
      <c r="C195" s="92"/>
      <c r="D195" s="92"/>
      <c r="E195" s="93"/>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24">
        <v>44096</v>
      </c>
      <c r="C198" s="24">
        <v>45559</v>
      </c>
      <c r="D198" s="25">
        <v>5.6896674108790631E-2</v>
      </c>
      <c r="E198" s="32">
        <v>3</v>
      </c>
    </row>
    <row r="199" spans="1:5" x14ac:dyDescent="0.25">
      <c r="A199" s="31" t="s">
        <v>37</v>
      </c>
      <c r="B199" s="24">
        <v>44068</v>
      </c>
      <c r="C199" s="24">
        <v>45531</v>
      </c>
      <c r="D199" s="25">
        <v>5.6976616540385668E-2</v>
      </c>
      <c r="E199" s="32">
        <v>3</v>
      </c>
    </row>
    <row r="200" spans="1:5" x14ac:dyDescent="0.25">
      <c r="A200" s="23" t="s">
        <v>38</v>
      </c>
      <c r="B200" s="24">
        <v>44040</v>
      </c>
      <c r="C200" s="24">
        <v>45503</v>
      </c>
      <c r="D200" s="25">
        <v>5.605955540897048E-2</v>
      </c>
      <c r="E200" s="32">
        <v>3</v>
      </c>
    </row>
    <row r="201" spans="1:5" x14ac:dyDescent="0.25">
      <c r="A201" s="23" t="s">
        <v>39</v>
      </c>
      <c r="B201" s="24">
        <v>44005</v>
      </c>
      <c r="C201" s="24">
        <v>45468</v>
      </c>
      <c r="D201" s="25">
        <v>5.6335852549378514E-2</v>
      </c>
      <c r="E201" s="32">
        <v>3</v>
      </c>
    </row>
    <row r="202" spans="1:5" x14ac:dyDescent="0.25">
      <c r="A202" s="23" t="s">
        <v>40</v>
      </c>
      <c r="B202" s="24">
        <v>43977</v>
      </c>
      <c r="C202" s="24">
        <v>45440</v>
      </c>
      <c r="D202" s="25">
        <v>5.6732721932074598E-2</v>
      </c>
      <c r="E202" s="32">
        <v>3</v>
      </c>
    </row>
    <row r="204" spans="1:5" x14ac:dyDescent="0.25">
      <c r="A204" s="102" t="s">
        <v>655</v>
      </c>
      <c r="B204" s="103"/>
      <c r="C204" s="103"/>
      <c r="D204" s="103"/>
      <c r="E204" s="103"/>
    </row>
    <row r="205" spans="1:5" x14ac:dyDescent="0.25">
      <c r="A205" s="1" t="s">
        <v>2</v>
      </c>
      <c r="B205" s="2"/>
      <c r="C205" s="107" t="s">
        <v>3</v>
      </c>
      <c r="D205" s="107" t="s">
        <v>4</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8</v>
      </c>
      <c r="C208" s="10"/>
      <c r="D208" s="11"/>
      <c r="E208" s="11"/>
    </row>
    <row r="209" spans="1:5" x14ac:dyDescent="0.25">
      <c r="A209" s="12"/>
      <c r="B209" s="13" t="s">
        <v>9</v>
      </c>
      <c r="C209" s="14"/>
      <c r="D209" s="15"/>
      <c r="E209" s="15"/>
    </row>
    <row r="210" spans="1:5" x14ac:dyDescent="0.25">
      <c r="A210" s="8" t="s">
        <v>10</v>
      </c>
      <c r="B210" s="16" t="s">
        <v>11</v>
      </c>
      <c r="C210" s="17" t="s">
        <v>711</v>
      </c>
      <c r="D210" s="18" t="s">
        <v>712</v>
      </c>
      <c r="E210" s="17" t="s">
        <v>14</v>
      </c>
    </row>
    <row r="211" spans="1:5" x14ac:dyDescent="0.25">
      <c r="A211" s="19"/>
      <c r="B211" s="20" t="s">
        <v>15</v>
      </c>
      <c r="C211" s="21">
        <v>-0.3634728370000766</v>
      </c>
      <c r="D211" s="21">
        <v>-0.11954590068992299</v>
      </c>
      <c r="E211" s="22"/>
    </row>
    <row r="212" spans="1:5" x14ac:dyDescent="0.25">
      <c r="A212" s="8" t="s">
        <v>16</v>
      </c>
      <c r="B212" s="16" t="s">
        <v>11</v>
      </c>
      <c r="C212" s="17" t="s">
        <v>658</v>
      </c>
      <c r="D212" s="17" t="s">
        <v>659</v>
      </c>
      <c r="E212" s="17" t="s">
        <v>14</v>
      </c>
    </row>
    <row r="213" spans="1:5" x14ac:dyDescent="0.25">
      <c r="A213" s="19"/>
      <c r="B213" s="20" t="s">
        <v>15</v>
      </c>
      <c r="C213" s="21">
        <v>-0.14837744740206271</v>
      </c>
      <c r="D213" s="21">
        <v>-4.1141189402876366E-2</v>
      </c>
      <c r="E213" s="22"/>
    </row>
    <row r="214" spans="1:5" x14ac:dyDescent="0.25">
      <c r="A214" s="8" t="s">
        <v>19</v>
      </c>
      <c r="B214" s="16" t="s">
        <v>11</v>
      </c>
      <c r="C214" s="17" t="s">
        <v>334</v>
      </c>
      <c r="D214" s="17" t="s">
        <v>194</v>
      </c>
      <c r="E214" s="17" t="s">
        <v>14</v>
      </c>
    </row>
    <row r="215" spans="1:5" x14ac:dyDescent="0.25">
      <c r="A215" s="19"/>
      <c r="B215" s="20" t="s">
        <v>15</v>
      </c>
      <c r="C215" s="21">
        <v>-6.3102437704694592E-2</v>
      </c>
      <c r="D215" s="21">
        <v>-1.9255336518835042E-2</v>
      </c>
      <c r="E215" s="22"/>
    </row>
    <row r="216" spans="1:5" x14ac:dyDescent="0.25">
      <c r="A216" s="8" t="s">
        <v>22</v>
      </c>
      <c r="B216" s="16" t="s">
        <v>11</v>
      </c>
      <c r="C216" s="17" t="s">
        <v>315</v>
      </c>
      <c r="D216" s="17" t="s">
        <v>439</v>
      </c>
      <c r="E216" s="17" t="s">
        <v>14</v>
      </c>
    </row>
    <row r="217" spans="1:5" x14ac:dyDescent="0.25">
      <c r="A217" s="19"/>
      <c r="B217" s="20" t="s">
        <v>15</v>
      </c>
      <c r="C217" s="21">
        <v>1.9243788752506319E-2</v>
      </c>
      <c r="D217" s="21">
        <v>4.8383756355385721E-3</v>
      </c>
      <c r="E217" s="22"/>
    </row>
    <row r="218" spans="1:5" ht="33" customHeight="1" x14ac:dyDescent="0.25">
      <c r="A218" s="90" t="s">
        <v>25</v>
      </c>
      <c r="B218" s="90"/>
      <c r="C218" s="90"/>
      <c r="D218" s="90"/>
      <c r="E218" s="90"/>
    </row>
    <row r="219" spans="1:5" x14ac:dyDescent="0.25">
      <c r="A219" s="5" t="s">
        <v>26</v>
      </c>
    </row>
    <row r="220" spans="1:5" x14ac:dyDescent="0.25">
      <c r="A220" s="5" t="s">
        <v>660</v>
      </c>
    </row>
    <row r="221" spans="1:5" x14ac:dyDescent="0.25">
      <c r="A221" s="5" t="s">
        <v>737</v>
      </c>
    </row>
    <row r="222" spans="1:5" x14ac:dyDescent="0.25">
      <c r="A222" s="5" t="s">
        <v>29</v>
      </c>
    </row>
    <row r="223" spans="1:5" x14ac:dyDescent="0.25">
      <c r="A223" s="5" t="s">
        <v>30</v>
      </c>
    </row>
    <row r="224" spans="1:5" ht="14.45" customHeight="1" x14ac:dyDescent="0.25">
      <c r="A224" s="91" t="s">
        <v>31</v>
      </c>
      <c r="B224" s="92"/>
      <c r="C224" s="92"/>
      <c r="D224" s="92"/>
      <c r="E224" s="93"/>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24">
        <v>43726</v>
      </c>
      <c r="C227" s="24">
        <v>45560</v>
      </c>
      <c r="D227" s="25">
        <v>4.9875730420438733E-2</v>
      </c>
      <c r="E227" s="32">
        <v>2</v>
      </c>
    </row>
    <row r="228" spans="1:5" x14ac:dyDescent="0.25">
      <c r="A228" s="31" t="s">
        <v>37</v>
      </c>
      <c r="B228" s="24">
        <v>43698</v>
      </c>
      <c r="C228" s="24">
        <v>45532</v>
      </c>
      <c r="D228" s="25">
        <v>4.9819601360008466E-2</v>
      </c>
      <c r="E228" s="32">
        <v>2</v>
      </c>
    </row>
    <row r="229" spans="1:5" x14ac:dyDescent="0.25">
      <c r="A229" s="23" t="s">
        <v>38</v>
      </c>
      <c r="B229" s="24">
        <v>43670</v>
      </c>
      <c r="C229" s="24">
        <v>45504</v>
      </c>
      <c r="D229" s="25">
        <v>4.9915151640090548E-2</v>
      </c>
      <c r="E229" s="32">
        <v>2</v>
      </c>
    </row>
    <row r="230" spans="1:5" x14ac:dyDescent="0.25">
      <c r="A230" s="23" t="s">
        <v>39</v>
      </c>
      <c r="B230" s="24">
        <v>43628</v>
      </c>
      <c r="C230" s="24">
        <v>45462</v>
      </c>
      <c r="D230" s="25">
        <v>4.9979134850399065E-2</v>
      </c>
      <c r="E230" s="32">
        <v>2</v>
      </c>
    </row>
    <row r="231" spans="1:5" x14ac:dyDescent="0.25">
      <c r="A231" s="23" t="s">
        <v>40</v>
      </c>
      <c r="B231" s="24">
        <v>43600</v>
      </c>
      <c r="C231" s="24">
        <v>45434</v>
      </c>
      <c r="D231" s="25">
        <v>4.9851700797900723E-2</v>
      </c>
      <c r="E231" s="32">
        <v>2</v>
      </c>
    </row>
    <row r="233" spans="1:5" x14ac:dyDescent="0.25">
      <c r="A233" s="102" t="s">
        <v>104</v>
      </c>
      <c r="B233" s="103"/>
      <c r="C233" s="103"/>
      <c r="D233" s="103"/>
      <c r="E233" s="103"/>
    </row>
    <row r="234" spans="1:5" x14ac:dyDescent="0.25">
      <c r="A234" s="1" t="s">
        <v>2</v>
      </c>
      <c r="B234" s="2"/>
      <c r="C234" s="107" t="s">
        <v>3</v>
      </c>
      <c r="D234" s="107" t="s">
        <v>4</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8</v>
      </c>
      <c r="C237" s="10"/>
      <c r="D237" s="11"/>
      <c r="E237" s="11"/>
    </row>
    <row r="238" spans="1:5" x14ac:dyDescent="0.25">
      <c r="A238" s="12"/>
      <c r="B238" s="13" t="s">
        <v>9</v>
      </c>
      <c r="C238" s="14"/>
      <c r="D238" s="15"/>
      <c r="E238" s="15"/>
    </row>
    <row r="239" spans="1:5" x14ac:dyDescent="0.25">
      <c r="A239" s="8" t="s">
        <v>10</v>
      </c>
      <c r="B239" s="16" t="s">
        <v>11</v>
      </c>
      <c r="C239" s="26" t="s">
        <v>728</v>
      </c>
      <c r="D239" s="27" t="s">
        <v>694</v>
      </c>
      <c r="E239" s="26" t="s">
        <v>14</v>
      </c>
    </row>
    <row r="240" spans="1:5" x14ac:dyDescent="0.25">
      <c r="A240" s="19"/>
      <c r="B240" s="20" t="s">
        <v>15</v>
      </c>
      <c r="C240" s="21">
        <v>-0.82311278583503045</v>
      </c>
      <c r="D240" s="21">
        <v>-0.37313662244370038</v>
      </c>
      <c r="E240" s="22"/>
    </row>
    <row r="241" spans="1:5" x14ac:dyDescent="0.25">
      <c r="A241" s="8" t="s">
        <v>16</v>
      </c>
      <c r="B241" s="16" t="s">
        <v>11</v>
      </c>
      <c r="C241" s="26" t="s">
        <v>97</v>
      </c>
      <c r="D241" s="26" t="s">
        <v>98</v>
      </c>
      <c r="E241" s="26" t="s">
        <v>14</v>
      </c>
    </row>
    <row r="242" spans="1:5" x14ac:dyDescent="0.25">
      <c r="A242" s="19"/>
      <c r="B242" s="20" t="s">
        <v>15</v>
      </c>
      <c r="C242" s="21">
        <v>-0.25622516264378659</v>
      </c>
      <c r="D242" s="21">
        <v>-9.8805965155070896E-2</v>
      </c>
      <c r="E242" s="22"/>
    </row>
    <row r="243" spans="1:5" x14ac:dyDescent="0.25">
      <c r="A243" s="8" t="s">
        <v>19</v>
      </c>
      <c r="B243" s="16" t="s">
        <v>11</v>
      </c>
      <c r="C243" s="26" t="s">
        <v>411</v>
      </c>
      <c r="D243" s="26" t="s">
        <v>361</v>
      </c>
      <c r="E243" s="26" t="s">
        <v>14</v>
      </c>
    </row>
    <row r="244" spans="1:5" x14ac:dyDescent="0.25">
      <c r="A244" s="19"/>
      <c r="B244" s="20" t="s">
        <v>15</v>
      </c>
      <c r="C244" s="21">
        <v>-2.7927415719080306E-2</v>
      </c>
      <c r="D244" s="21">
        <v>7.3964080476178751E-3</v>
      </c>
      <c r="E244" s="22"/>
    </row>
    <row r="245" spans="1:5" x14ac:dyDescent="0.25">
      <c r="A245" s="8" t="s">
        <v>22</v>
      </c>
      <c r="B245" s="16" t="s">
        <v>11</v>
      </c>
      <c r="C245" s="26" t="s">
        <v>101</v>
      </c>
      <c r="D245" s="26" t="s">
        <v>346</v>
      </c>
      <c r="E245" s="26" t="s">
        <v>14</v>
      </c>
    </row>
    <row r="246" spans="1:5" x14ac:dyDescent="0.25">
      <c r="A246" s="19"/>
      <c r="B246" s="20" t="s">
        <v>15</v>
      </c>
      <c r="C246" s="21">
        <v>0.37578180975338404</v>
      </c>
      <c r="D246" s="21">
        <v>9.9385111117586966E-2</v>
      </c>
      <c r="E246" s="22"/>
    </row>
    <row r="247" spans="1:5" ht="33" customHeight="1" x14ac:dyDescent="0.25">
      <c r="A247" s="90" t="s">
        <v>25</v>
      </c>
      <c r="B247" s="90"/>
      <c r="C247" s="90"/>
      <c r="D247" s="90"/>
      <c r="E247" s="90"/>
    </row>
    <row r="248" spans="1:5" x14ac:dyDescent="0.25">
      <c r="A248" s="5" t="s">
        <v>26</v>
      </c>
    </row>
    <row r="249" spans="1:5" x14ac:dyDescent="0.25">
      <c r="A249" s="5" t="s">
        <v>49</v>
      </c>
    </row>
    <row r="250" spans="1:5" x14ac:dyDescent="0.25">
      <c r="A250" s="5" t="s">
        <v>754</v>
      </c>
    </row>
    <row r="251" spans="1:5" x14ac:dyDescent="0.25">
      <c r="A251" s="5" t="s">
        <v>333</v>
      </c>
    </row>
    <row r="252" spans="1:5" x14ac:dyDescent="0.25">
      <c r="A252" s="5" t="s">
        <v>51</v>
      </c>
      <c r="B252" s="50"/>
      <c r="C252" s="50"/>
      <c r="D252" s="50"/>
      <c r="E252" s="50"/>
    </row>
    <row r="253" spans="1:5" ht="14.45" customHeight="1" x14ac:dyDescent="0.25">
      <c r="A253" s="91" t="s">
        <v>31</v>
      </c>
      <c r="B253" s="92"/>
      <c r="C253" s="92"/>
      <c r="D253" s="92"/>
      <c r="E253" s="93"/>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24">
        <v>43735</v>
      </c>
      <c r="C256" s="24">
        <v>45562</v>
      </c>
      <c r="D256" s="25">
        <v>0.14390839340652731</v>
      </c>
      <c r="E256" s="32">
        <v>4</v>
      </c>
    </row>
    <row r="257" spans="1:5" x14ac:dyDescent="0.25">
      <c r="A257" s="31" t="s">
        <v>37</v>
      </c>
      <c r="B257" s="24">
        <v>43707</v>
      </c>
      <c r="C257" s="24">
        <v>45534</v>
      </c>
      <c r="D257" s="25">
        <v>0.14395732053669932</v>
      </c>
      <c r="E257" s="32">
        <v>4</v>
      </c>
    </row>
    <row r="258" spans="1:5" x14ac:dyDescent="0.25">
      <c r="A258" s="39" t="s">
        <v>38</v>
      </c>
      <c r="B258" s="24">
        <v>43672</v>
      </c>
      <c r="C258" s="24">
        <v>45499</v>
      </c>
      <c r="D258" s="25">
        <v>0.14430937159623106</v>
      </c>
      <c r="E258" s="32">
        <v>4</v>
      </c>
    </row>
    <row r="259" spans="1:5" x14ac:dyDescent="0.25">
      <c r="A259" s="39" t="s">
        <v>39</v>
      </c>
      <c r="B259" s="24">
        <v>43644</v>
      </c>
      <c r="C259" s="24">
        <v>45471</v>
      </c>
      <c r="D259" s="25">
        <v>0.14449567816213682</v>
      </c>
      <c r="E259" s="32">
        <v>4</v>
      </c>
    </row>
    <row r="260" spans="1:5" x14ac:dyDescent="0.25">
      <c r="A260" s="39" t="s">
        <v>40</v>
      </c>
      <c r="B260" s="24">
        <v>43616</v>
      </c>
      <c r="C260" s="24">
        <v>45443</v>
      </c>
      <c r="D260" s="25">
        <v>0.14460094514425539</v>
      </c>
      <c r="E260" s="32">
        <v>4</v>
      </c>
    </row>
    <row r="262" spans="1:5" x14ac:dyDescent="0.25">
      <c r="A262" s="102" t="s">
        <v>116</v>
      </c>
      <c r="B262" s="103"/>
      <c r="C262" s="103"/>
      <c r="D262" s="103"/>
      <c r="E262" s="103"/>
    </row>
    <row r="263" spans="1:5" x14ac:dyDescent="0.25">
      <c r="A263" s="1" t="s">
        <v>74</v>
      </c>
      <c r="B263" s="2"/>
      <c r="C263" s="107" t="s">
        <v>3</v>
      </c>
      <c r="D263" s="107" t="s">
        <v>75</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8" t="s">
        <v>7</v>
      </c>
      <c r="B266" s="9" t="s">
        <v>76</v>
      </c>
      <c r="C266" s="10"/>
      <c r="D266" s="11"/>
      <c r="E266" s="11"/>
    </row>
    <row r="267" spans="1:5" x14ac:dyDescent="0.25">
      <c r="A267" s="12"/>
      <c r="B267" s="13" t="s">
        <v>9</v>
      </c>
      <c r="C267" s="14"/>
      <c r="D267" s="15"/>
      <c r="E267" s="15"/>
    </row>
    <row r="268" spans="1:5" x14ac:dyDescent="0.25">
      <c r="A268" s="8" t="s">
        <v>10</v>
      </c>
      <c r="B268" s="16" t="s">
        <v>11</v>
      </c>
      <c r="C268" s="26" t="s">
        <v>106</v>
      </c>
      <c r="D268" s="27" t="s">
        <v>107</v>
      </c>
      <c r="E268" s="26" t="s">
        <v>14</v>
      </c>
    </row>
    <row r="269" spans="1:5" x14ac:dyDescent="0.25">
      <c r="A269" s="19"/>
      <c r="B269" s="20" t="s">
        <v>15</v>
      </c>
      <c r="C269" s="21">
        <v>-0.7926588045119658</v>
      </c>
      <c r="D269" s="21">
        <v>-0.27989243471379777</v>
      </c>
      <c r="E269" s="22"/>
    </row>
    <row r="270" spans="1:5" x14ac:dyDescent="0.25">
      <c r="A270" s="8" t="s">
        <v>16</v>
      </c>
      <c r="B270" s="16" t="s">
        <v>11</v>
      </c>
      <c r="C270" s="26" t="s">
        <v>108</v>
      </c>
      <c r="D270" s="26" t="s">
        <v>193</v>
      </c>
      <c r="E270" s="26" t="s">
        <v>14</v>
      </c>
    </row>
    <row r="271" spans="1:5" x14ac:dyDescent="0.25">
      <c r="A271" s="19"/>
      <c r="B271" s="20" t="s">
        <v>15</v>
      </c>
      <c r="C271" s="21">
        <v>-0.32728281718066421</v>
      </c>
      <c r="D271" s="21">
        <v>-4.5344088856358877E-2</v>
      </c>
      <c r="E271" s="22"/>
    </row>
    <row r="272" spans="1:5" x14ac:dyDescent="0.25">
      <c r="A272" s="8" t="s">
        <v>19</v>
      </c>
      <c r="B272" s="16" t="s">
        <v>11</v>
      </c>
      <c r="C272" s="26" t="s">
        <v>699</v>
      </c>
      <c r="D272" s="26" t="s">
        <v>755</v>
      </c>
      <c r="E272" s="26" t="s">
        <v>14</v>
      </c>
    </row>
    <row r="273" spans="1:5" x14ac:dyDescent="0.25">
      <c r="A273" s="19"/>
      <c r="B273" s="20" t="s">
        <v>15</v>
      </c>
      <c r="C273" s="21">
        <v>6.9330306469920666E-2</v>
      </c>
      <c r="D273" s="21">
        <v>7.7774542055751184E-2</v>
      </c>
      <c r="E273" s="22"/>
    </row>
    <row r="274" spans="1:5" x14ac:dyDescent="0.25">
      <c r="A274" s="8" t="s">
        <v>22</v>
      </c>
      <c r="B274" s="16" t="s">
        <v>11</v>
      </c>
      <c r="C274" s="26" t="s">
        <v>112</v>
      </c>
      <c r="D274" s="26" t="s">
        <v>527</v>
      </c>
      <c r="E274" s="26" t="s">
        <v>14</v>
      </c>
    </row>
    <row r="275" spans="1:5" x14ac:dyDescent="0.25">
      <c r="A275" s="19"/>
      <c r="B275" s="20" t="s">
        <v>15</v>
      </c>
      <c r="C275" s="21">
        <v>1.0786521931687743</v>
      </c>
      <c r="D275" s="21">
        <v>0.14852535767636521</v>
      </c>
      <c r="E275" s="22"/>
    </row>
    <row r="276" spans="1:5" ht="34.9" customHeight="1" x14ac:dyDescent="0.25">
      <c r="A276" s="90" t="s">
        <v>25</v>
      </c>
      <c r="B276" s="90"/>
      <c r="C276" s="90"/>
      <c r="D276" s="90"/>
      <c r="E276" s="90"/>
    </row>
    <row r="277" spans="1:5" x14ac:dyDescent="0.25">
      <c r="A277" s="5" t="s">
        <v>26</v>
      </c>
    </row>
    <row r="278" spans="1:5" x14ac:dyDescent="0.25">
      <c r="A278" s="5" t="s">
        <v>756</v>
      </c>
    </row>
    <row r="279" spans="1:5" x14ac:dyDescent="0.25">
      <c r="A279" s="5" t="s">
        <v>757</v>
      </c>
    </row>
    <row r="280" spans="1:5" x14ac:dyDescent="0.25">
      <c r="A280" s="5" t="s">
        <v>528</v>
      </c>
    </row>
    <row r="281" spans="1:5" x14ac:dyDescent="0.25">
      <c r="A281" s="5" t="s">
        <v>30</v>
      </c>
      <c r="B281" s="50"/>
      <c r="C281" s="50"/>
      <c r="D281" s="50"/>
      <c r="E281" s="50"/>
    </row>
    <row r="282" spans="1:5" ht="14.45" customHeight="1" x14ac:dyDescent="0.25">
      <c r="A282" s="91" t="s">
        <v>31</v>
      </c>
      <c r="B282" s="92"/>
      <c r="C282" s="92"/>
      <c r="D282" s="92"/>
      <c r="E282" s="93"/>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24">
        <v>43738</v>
      </c>
      <c r="C285" s="24">
        <v>45565</v>
      </c>
      <c r="D285" s="25">
        <v>0.17456139286204214</v>
      </c>
      <c r="E285" s="32">
        <v>4</v>
      </c>
    </row>
    <row r="286" spans="1:5" x14ac:dyDescent="0.25">
      <c r="A286" s="31" t="s">
        <v>37</v>
      </c>
      <c r="B286" s="24">
        <v>43707</v>
      </c>
      <c r="C286" s="24">
        <v>45534</v>
      </c>
      <c r="D286" s="25">
        <v>0.17428121851497697</v>
      </c>
      <c r="E286" s="32">
        <v>4</v>
      </c>
    </row>
    <row r="287" spans="1:5" x14ac:dyDescent="0.25">
      <c r="A287" s="39" t="s">
        <v>38</v>
      </c>
      <c r="B287" s="24">
        <v>43677</v>
      </c>
      <c r="C287" s="24">
        <v>45504</v>
      </c>
      <c r="D287" s="25">
        <v>0.17359911469833997</v>
      </c>
      <c r="E287" s="32">
        <v>4</v>
      </c>
    </row>
    <row r="288" spans="1:5" x14ac:dyDescent="0.25">
      <c r="A288" s="39" t="s">
        <v>39</v>
      </c>
      <c r="B288" s="24">
        <v>43644</v>
      </c>
      <c r="C288" s="24">
        <v>45471</v>
      </c>
      <c r="D288" s="25">
        <v>0.1724110095510018</v>
      </c>
      <c r="E288" s="32">
        <v>4</v>
      </c>
    </row>
    <row r="289" spans="1:5" x14ac:dyDescent="0.25">
      <c r="A289" s="39" t="s">
        <v>40</v>
      </c>
      <c r="B289" s="24">
        <v>43616</v>
      </c>
      <c r="C289" s="24">
        <v>45443</v>
      </c>
      <c r="D289" s="25">
        <v>0.16921961929795482</v>
      </c>
      <c r="E289" s="32">
        <v>4</v>
      </c>
    </row>
    <row r="291" spans="1:5" x14ac:dyDescent="0.25">
      <c r="A291" s="102" t="s">
        <v>127</v>
      </c>
      <c r="B291" s="103"/>
      <c r="C291" s="103"/>
      <c r="D291" s="103"/>
      <c r="E291" s="103"/>
    </row>
    <row r="292" spans="1:5" x14ac:dyDescent="0.25">
      <c r="A292" s="1" t="s">
        <v>74</v>
      </c>
      <c r="B292" s="2"/>
      <c r="C292" s="107" t="s">
        <v>3</v>
      </c>
      <c r="D292" s="107" t="s">
        <v>75</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8" t="s">
        <v>7</v>
      </c>
      <c r="B295" s="9" t="s">
        <v>76</v>
      </c>
      <c r="C295" s="10"/>
      <c r="D295" s="11"/>
      <c r="E295" s="11"/>
    </row>
    <row r="296" spans="1:5" x14ac:dyDescent="0.25">
      <c r="A296" s="12"/>
      <c r="B296" s="13" t="s">
        <v>9</v>
      </c>
      <c r="C296" s="14"/>
      <c r="D296" s="15"/>
      <c r="E296" s="15"/>
    </row>
    <row r="297" spans="1:5" x14ac:dyDescent="0.25">
      <c r="A297" s="8" t="s">
        <v>10</v>
      </c>
      <c r="B297" s="16" t="s">
        <v>11</v>
      </c>
      <c r="C297" s="26" t="s">
        <v>117</v>
      </c>
      <c r="D297" s="27" t="s">
        <v>118</v>
      </c>
      <c r="E297" s="26" t="s">
        <v>14</v>
      </c>
    </row>
    <row r="298" spans="1:5" x14ac:dyDescent="0.25">
      <c r="A298" s="19"/>
      <c r="B298" s="20" t="s">
        <v>15</v>
      </c>
      <c r="C298" s="21">
        <v>-0.87181231955303862</v>
      </c>
      <c r="D298" s="21">
        <v>-0.32232608187052991</v>
      </c>
      <c r="E298" s="22"/>
    </row>
    <row r="299" spans="1:5" x14ac:dyDescent="0.25">
      <c r="A299" s="8" t="s">
        <v>16</v>
      </c>
      <c r="B299" s="16" t="s">
        <v>11</v>
      </c>
      <c r="C299" s="26" t="s">
        <v>119</v>
      </c>
      <c r="D299" s="26" t="s">
        <v>120</v>
      </c>
      <c r="E299" s="26" t="s">
        <v>14</v>
      </c>
    </row>
    <row r="300" spans="1:5" x14ac:dyDescent="0.25">
      <c r="A300" s="19"/>
      <c r="B300" s="20" t="s">
        <v>15</v>
      </c>
      <c r="C300" s="21">
        <v>-0.35109702057223935</v>
      </c>
      <c r="D300" s="21">
        <v>-9.0910378288848404E-2</v>
      </c>
      <c r="E300" s="22"/>
    </row>
    <row r="301" spans="1:5" x14ac:dyDescent="0.25">
      <c r="A301" s="8" t="s">
        <v>19</v>
      </c>
      <c r="B301" s="16" t="s">
        <v>11</v>
      </c>
      <c r="C301" s="26" t="s">
        <v>21</v>
      </c>
      <c r="D301" s="26" t="s">
        <v>349</v>
      </c>
      <c r="E301" s="26" t="s">
        <v>14</v>
      </c>
    </row>
    <row r="302" spans="1:5" x14ac:dyDescent="0.25">
      <c r="A302" s="19"/>
      <c r="B302" s="20" t="s">
        <v>15</v>
      </c>
      <c r="C302" s="21">
        <v>1.1557520995003845E-2</v>
      </c>
      <c r="D302" s="21">
        <v>2.1106768443553303E-2</v>
      </c>
      <c r="E302" s="22"/>
    </row>
    <row r="303" spans="1:5" x14ac:dyDescent="0.25">
      <c r="A303" s="8" t="s">
        <v>22</v>
      </c>
      <c r="B303" s="16" t="s">
        <v>11</v>
      </c>
      <c r="C303" s="26" t="s">
        <v>123</v>
      </c>
      <c r="D303" s="26" t="s">
        <v>718</v>
      </c>
      <c r="E303" s="26" t="s">
        <v>14</v>
      </c>
    </row>
    <row r="304" spans="1:5" x14ac:dyDescent="0.25">
      <c r="A304" s="19"/>
      <c r="B304" s="20" t="s">
        <v>15</v>
      </c>
      <c r="C304" s="21">
        <v>0.59567629485593065</v>
      </c>
      <c r="D304" s="21">
        <v>8.5337039472884735E-2</v>
      </c>
      <c r="E304" s="22"/>
    </row>
    <row r="305" spans="1:5" ht="35.450000000000003" customHeight="1" x14ac:dyDescent="0.25">
      <c r="A305" s="90" t="s">
        <v>25</v>
      </c>
      <c r="B305" s="90"/>
      <c r="C305" s="90"/>
      <c r="D305" s="90"/>
      <c r="E305" s="90"/>
    </row>
    <row r="306" spans="1:5" x14ac:dyDescent="0.25">
      <c r="A306" s="5" t="s">
        <v>26</v>
      </c>
    </row>
    <row r="307" spans="1:5" x14ac:dyDescent="0.25">
      <c r="A307" s="5" t="s">
        <v>85</v>
      </c>
    </row>
    <row r="308" spans="1:5" x14ac:dyDescent="0.25">
      <c r="A308" s="5" t="s">
        <v>555</v>
      </c>
    </row>
    <row r="309" spans="1:5" x14ac:dyDescent="0.25">
      <c r="A309" s="5" t="s">
        <v>720</v>
      </c>
    </row>
    <row r="310" spans="1:5" x14ac:dyDescent="0.25">
      <c r="A310" s="5" t="s">
        <v>30</v>
      </c>
      <c r="B310" s="50"/>
      <c r="C310" s="50"/>
      <c r="D310" s="50"/>
      <c r="E310" s="50"/>
    </row>
    <row r="311" spans="1:5" ht="14.45" customHeight="1" x14ac:dyDescent="0.25">
      <c r="A311" s="91" t="s">
        <v>31</v>
      </c>
      <c r="B311" s="92"/>
      <c r="C311" s="92"/>
      <c r="D311" s="92"/>
      <c r="E311" s="93"/>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24">
        <v>43738</v>
      </c>
      <c r="C314" s="24">
        <v>45565</v>
      </c>
      <c r="D314" s="25">
        <v>0.20833634164841172</v>
      </c>
      <c r="E314" s="32">
        <v>5</v>
      </c>
    </row>
    <row r="315" spans="1:5" x14ac:dyDescent="0.25">
      <c r="A315" s="31" t="s">
        <v>37</v>
      </c>
      <c r="B315" s="24">
        <v>43707</v>
      </c>
      <c r="C315" s="24">
        <v>45534</v>
      </c>
      <c r="D315" s="25">
        <v>0.20721350875342404</v>
      </c>
      <c r="E315" s="32">
        <v>5</v>
      </c>
    </row>
    <row r="316" spans="1:5" x14ac:dyDescent="0.25">
      <c r="A316" s="39" t="s">
        <v>38</v>
      </c>
      <c r="B316" s="24">
        <v>43677</v>
      </c>
      <c r="C316" s="24">
        <v>45504</v>
      </c>
      <c r="D316" s="25">
        <v>0.20755881963044195</v>
      </c>
      <c r="E316" s="32">
        <v>5</v>
      </c>
    </row>
    <row r="317" spans="1:5" x14ac:dyDescent="0.25">
      <c r="A317" s="39" t="s">
        <v>39</v>
      </c>
      <c r="B317" s="24">
        <v>43644</v>
      </c>
      <c r="C317" s="24">
        <v>45471</v>
      </c>
      <c r="D317" s="25">
        <v>0.20692653001399305</v>
      </c>
      <c r="E317" s="32">
        <v>5</v>
      </c>
    </row>
    <row r="318" spans="1:5" x14ac:dyDescent="0.25">
      <c r="A318" s="39" t="s">
        <v>40</v>
      </c>
      <c r="B318" s="24">
        <v>43616</v>
      </c>
      <c r="C318" s="24">
        <v>45443</v>
      </c>
      <c r="D318" s="25">
        <v>0.20648710083931671</v>
      </c>
      <c r="E318" s="32">
        <v>5</v>
      </c>
    </row>
    <row r="320" spans="1:5" x14ac:dyDescent="0.25">
      <c r="A320" s="102" t="s">
        <v>141</v>
      </c>
      <c r="B320" s="103"/>
      <c r="C320" s="103"/>
      <c r="D320" s="103"/>
      <c r="E320" s="103"/>
    </row>
    <row r="321" spans="1:5" x14ac:dyDescent="0.25">
      <c r="A321" s="1" t="s">
        <v>128</v>
      </c>
      <c r="B321" s="2"/>
      <c r="C321" s="107" t="s">
        <v>3</v>
      </c>
      <c r="D321" s="107" t="s">
        <v>129</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130</v>
      </c>
      <c r="C324" s="10"/>
      <c r="D324" s="11"/>
      <c r="E324" s="11"/>
    </row>
    <row r="325" spans="1:5" x14ac:dyDescent="0.25">
      <c r="A325" s="12"/>
      <c r="B325" s="13" t="s">
        <v>9</v>
      </c>
      <c r="C325" s="14"/>
      <c r="D325" s="15"/>
      <c r="E325" s="15"/>
    </row>
    <row r="326" spans="1:5" x14ac:dyDescent="0.25">
      <c r="A326" s="8" t="s">
        <v>10</v>
      </c>
      <c r="B326" s="16" t="s">
        <v>11</v>
      </c>
      <c r="C326" s="26" t="s">
        <v>628</v>
      </c>
      <c r="D326" s="27" t="s">
        <v>131</v>
      </c>
      <c r="E326" s="26" t="s">
        <v>14</v>
      </c>
    </row>
    <row r="327" spans="1:5" x14ac:dyDescent="0.25">
      <c r="A327" s="19"/>
      <c r="B327" s="20" t="s">
        <v>15</v>
      </c>
      <c r="C327" s="21">
        <v>-0.25721758864388278</v>
      </c>
      <c r="D327" s="21">
        <v>-8.8114374053097744E-2</v>
      </c>
      <c r="E327" s="22"/>
    </row>
    <row r="328" spans="1:5" x14ac:dyDescent="0.25">
      <c r="A328" s="8" t="s">
        <v>16</v>
      </c>
      <c r="B328" s="16" t="s">
        <v>11</v>
      </c>
      <c r="C328" s="26" t="s">
        <v>132</v>
      </c>
      <c r="D328" s="26" t="s">
        <v>133</v>
      </c>
      <c r="E328" s="26" t="s">
        <v>14</v>
      </c>
    </row>
    <row r="329" spans="1:5" x14ac:dyDescent="0.25">
      <c r="A329" s="19"/>
      <c r="B329" s="20" t="s">
        <v>15</v>
      </c>
      <c r="C329" s="21">
        <v>-5.5390874106651999E-2</v>
      </c>
      <c r="D329" s="21">
        <v>-2.73541368948228E-2</v>
      </c>
      <c r="E329" s="22"/>
    </row>
    <row r="330" spans="1:5" x14ac:dyDescent="0.25">
      <c r="A330" s="8" t="s">
        <v>19</v>
      </c>
      <c r="B330" s="16" t="s">
        <v>11</v>
      </c>
      <c r="C330" s="26" t="s">
        <v>355</v>
      </c>
      <c r="D330" s="26" t="s">
        <v>229</v>
      </c>
      <c r="E330" s="26" t="s">
        <v>14</v>
      </c>
    </row>
    <row r="331" spans="1:5" x14ac:dyDescent="0.25">
      <c r="A331" s="19"/>
      <c r="B331" s="20" t="s">
        <v>15</v>
      </c>
      <c r="C331" s="21">
        <v>3.8871650211569353E-4</v>
      </c>
      <c r="D331" s="21">
        <v>5.0460619395713557E-3</v>
      </c>
      <c r="E331" s="22"/>
    </row>
    <row r="332" spans="1:5" x14ac:dyDescent="0.25">
      <c r="A332" s="8" t="s">
        <v>22</v>
      </c>
      <c r="B332" s="16" t="s">
        <v>11</v>
      </c>
      <c r="C332" s="26" t="s">
        <v>136</v>
      </c>
      <c r="D332" s="26" t="s">
        <v>137</v>
      </c>
      <c r="E332" s="26" t="s">
        <v>14</v>
      </c>
    </row>
    <row r="333" spans="1:5" x14ac:dyDescent="0.25">
      <c r="A333" s="19"/>
      <c r="B333" s="20" t="s">
        <v>15</v>
      </c>
      <c r="C333" s="21">
        <v>6.0768910808723042E-2</v>
      </c>
      <c r="D333" s="21">
        <v>3.2275509174063854E-2</v>
      </c>
      <c r="E333" s="22"/>
    </row>
    <row r="334" spans="1:5" ht="33" customHeight="1" x14ac:dyDescent="0.25">
      <c r="A334" s="90" t="s">
        <v>25</v>
      </c>
      <c r="B334" s="90"/>
      <c r="C334" s="90"/>
      <c r="D334" s="90"/>
      <c r="E334" s="90"/>
    </row>
    <row r="335" spans="1:5" x14ac:dyDescent="0.25">
      <c r="A335" s="5" t="s">
        <v>26</v>
      </c>
    </row>
    <row r="336" spans="1:5" x14ac:dyDescent="0.25">
      <c r="A336" s="5" t="s">
        <v>138</v>
      </c>
    </row>
    <row r="337" spans="1:5" x14ac:dyDescent="0.25">
      <c r="A337" s="5" t="s">
        <v>462</v>
      </c>
    </row>
    <row r="338" spans="1:5" x14ac:dyDescent="0.25">
      <c r="A338" s="5" t="s">
        <v>140</v>
      </c>
    </row>
    <row r="339" spans="1:5" x14ac:dyDescent="0.25">
      <c r="A339" s="5" t="s">
        <v>51</v>
      </c>
      <c r="B339" s="50"/>
      <c r="C339" s="50"/>
      <c r="D339" s="50"/>
      <c r="E339" s="50"/>
    </row>
    <row r="340" spans="1:5" ht="14.45" customHeight="1" x14ac:dyDescent="0.25">
      <c r="A340" s="91" t="s">
        <v>31</v>
      </c>
      <c r="B340" s="92"/>
      <c r="C340" s="92"/>
      <c r="D340" s="92"/>
      <c r="E340" s="93"/>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24">
        <v>43735</v>
      </c>
      <c r="C343" s="24">
        <v>45562</v>
      </c>
      <c r="D343" s="25">
        <v>2.6431722556456583E-2</v>
      </c>
      <c r="E343" s="32">
        <v>2</v>
      </c>
    </row>
    <row r="344" spans="1:5" x14ac:dyDescent="0.25">
      <c r="A344" s="31" t="s">
        <v>37</v>
      </c>
      <c r="B344" s="24">
        <v>43707</v>
      </c>
      <c r="C344" s="24">
        <v>45534</v>
      </c>
      <c r="D344" s="25">
        <v>2.6446233315558551E-2</v>
      </c>
      <c r="E344" s="32">
        <v>2</v>
      </c>
    </row>
    <row r="345" spans="1:5" x14ac:dyDescent="0.25">
      <c r="A345" s="39" t="s">
        <v>38</v>
      </c>
      <c r="B345" s="24">
        <v>43672</v>
      </c>
      <c r="C345" s="24">
        <v>45499</v>
      </c>
      <c r="D345" s="25">
        <v>2.6432861401883334E-2</v>
      </c>
      <c r="E345" s="32">
        <v>2</v>
      </c>
    </row>
    <row r="346" spans="1:5" x14ac:dyDescent="0.25">
      <c r="A346" s="39" t="s">
        <v>39</v>
      </c>
      <c r="B346" s="24">
        <v>43644</v>
      </c>
      <c r="C346" s="24">
        <v>45471</v>
      </c>
      <c r="D346" s="25">
        <v>2.6448958354685938E-2</v>
      </c>
      <c r="E346" s="32">
        <v>2</v>
      </c>
    </row>
    <row r="347" spans="1:5" x14ac:dyDescent="0.25">
      <c r="A347" s="39" t="s">
        <v>40</v>
      </c>
      <c r="B347" s="24">
        <v>43616</v>
      </c>
      <c r="C347" s="24">
        <v>45443</v>
      </c>
      <c r="D347" s="25">
        <v>2.6467615012579229E-2</v>
      </c>
      <c r="E347" s="32">
        <v>2</v>
      </c>
    </row>
    <row r="349" spans="1:5" x14ac:dyDescent="0.25">
      <c r="A349" s="102" t="s">
        <v>151</v>
      </c>
      <c r="B349" s="103"/>
      <c r="C349" s="103"/>
      <c r="D349" s="103"/>
      <c r="E349" s="103"/>
    </row>
    <row r="350" spans="1:5" x14ac:dyDescent="0.25">
      <c r="A350" s="1" t="s">
        <v>74</v>
      </c>
      <c r="B350" s="2"/>
      <c r="C350" s="107" t="s">
        <v>3</v>
      </c>
      <c r="D350" s="107" t="s">
        <v>75</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8" t="s">
        <v>7</v>
      </c>
      <c r="B353" s="9" t="s">
        <v>76</v>
      </c>
      <c r="C353" s="10"/>
      <c r="D353" s="11"/>
      <c r="E353" s="11"/>
    </row>
    <row r="354" spans="1:5" x14ac:dyDescent="0.25">
      <c r="A354" s="12"/>
      <c r="B354" s="13" t="s">
        <v>9</v>
      </c>
      <c r="C354" s="14"/>
      <c r="D354" s="15"/>
      <c r="E354" s="15"/>
    </row>
    <row r="355" spans="1:5" x14ac:dyDescent="0.25">
      <c r="A355" s="8" t="s">
        <v>10</v>
      </c>
      <c r="B355" s="16" t="s">
        <v>11</v>
      </c>
      <c r="C355" s="26" t="s">
        <v>614</v>
      </c>
      <c r="D355" s="27" t="s">
        <v>383</v>
      </c>
      <c r="E355" s="26" t="s">
        <v>14</v>
      </c>
    </row>
    <row r="356" spans="1:5" x14ac:dyDescent="0.25">
      <c r="A356" s="19"/>
      <c r="B356" s="20" t="s">
        <v>15</v>
      </c>
      <c r="C356" s="21">
        <v>-0.51164961788784002</v>
      </c>
      <c r="D356" s="21">
        <v>-0.17692637461592098</v>
      </c>
      <c r="E356" s="22"/>
    </row>
    <row r="357" spans="1:5" x14ac:dyDescent="0.25">
      <c r="A357" s="8" t="s">
        <v>16</v>
      </c>
      <c r="B357" s="16" t="s">
        <v>11</v>
      </c>
      <c r="C357" s="26" t="s">
        <v>144</v>
      </c>
      <c r="D357" s="26" t="s">
        <v>432</v>
      </c>
      <c r="E357" s="26" t="s">
        <v>14</v>
      </c>
    </row>
    <row r="358" spans="1:5" x14ac:dyDescent="0.25">
      <c r="A358" s="19"/>
      <c r="B358" s="20" t="s">
        <v>15</v>
      </c>
      <c r="C358" s="21">
        <v>-0.19285172253831806</v>
      </c>
      <c r="D358" s="21">
        <v>-1.0848454602085944E-4</v>
      </c>
      <c r="E358" s="22"/>
    </row>
    <row r="359" spans="1:5" x14ac:dyDescent="0.25">
      <c r="A359" s="8" t="s">
        <v>19</v>
      </c>
      <c r="B359" s="16" t="s">
        <v>11</v>
      </c>
      <c r="C359" s="26" t="s">
        <v>486</v>
      </c>
      <c r="D359" s="26" t="s">
        <v>758</v>
      </c>
      <c r="E359" s="26" t="s">
        <v>14</v>
      </c>
    </row>
    <row r="360" spans="1:5" x14ac:dyDescent="0.25">
      <c r="A360" s="19"/>
      <c r="B360" s="20" t="s">
        <v>15</v>
      </c>
      <c r="C360" s="21">
        <v>6.8070410228858513E-2</v>
      </c>
      <c r="D360" s="21">
        <v>9.0589072646380941E-2</v>
      </c>
      <c r="E360" s="22"/>
    </row>
    <row r="361" spans="1:5" x14ac:dyDescent="0.25">
      <c r="A361" s="8" t="s">
        <v>22</v>
      </c>
      <c r="B361" s="16" t="s">
        <v>11</v>
      </c>
      <c r="C361" s="26" t="s">
        <v>148</v>
      </c>
      <c r="D361" s="26" t="s">
        <v>149</v>
      </c>
      <c r="E361" s="26" t="s">
        <v>14</v>
      </c>
    </row>
    <row r="362" spans="1:5" x14ac:dyDescent="0.25">
      <c r="A362" s="19"/>
      <c r="B362" s="20" t="s">
        <v>15</v>
      </c>
      <c r="C362" s="21">
        <v>0.53675078348145733</v>
      </c>
      <c r="D362" s="21">
        <v>0.14482330262176579</v>
      </c>
      <c r="E362" s="22"/>
    </row>
    <row r="363" spans="1:5" ht="36" customHeight="1" x14ac:dyDescent="0.25">
      <c r="A363" s="90" t="s">
        <v>25</v>
      </c>
      <c r="B363" s="90"/>
      <c r="C363" s="90"/>
      <c r="D363" s="90"/>
      <c r="E363" s="90"/>
    </row>
    <row r="364" spans="1:5" x14ac:dyDescent="0.25">
      <c r="A364" s="5" t="s">
        <v>26</v>
      </c>
    </row>
    <row r="365" spans="1:5" x14ac:dyDescent="0.25">
      <c r="A365" s="5" t="s">
        <v>85</v>
      </c>
    </row>
    <row r="366" spans="1:5" x14ac:dyDescent="0.25">
      <c r="A366" s="5" t="s">
        <v>757</v>
      </c>
    </row>
    <row r="367" spans="1:5" x14ac:dyDescent="0.25">
      <c r="A367" s="5" t="s">
        <v>150</v>
      </c>
    </row>
    <row r="368" spans="1:5" x14ac:dyDescent="0.25">
      <c r="A368" s="5" t="s">
        <v>30</v>
      </c>
      <c r="B368" s="50"/>
      <c r="C368" s="50"/>
      <c r="D368" s="50"/>
      <c r="E368" s="50"/>
    </row>
    <row r="369" spans="1:5" ht="14.45" customHeight="1" x14ac:dyDescent="0.25">
      <c r="A369" s="91" t="s">
        <v>31</v>
      </c>
      <c r="B369" s="92"/>
      <c r="C369" s="92"/>
      <c r="D369" s="92"/>
      <c r="E369" s="93"/>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24">
        <v>43910</v>
      </c>
      <c r="C372" s="24">
        <v>45565</v>
      </c>
      <c r="D372" s="25">
        <v>0.16036759165524209</v>
      </c>
      <c r="E372" s="32">
        <v>4</v>
      </c>
    </row>
    <row r="373" spans="1:5" x14ac:dyDescent="0.25">
      <c r="A373" s="31" t="s">
        <v>37</v>
      </c>
      <c r="B373" s="24">
        <v>43910</v>
      </c>
      <c r="C373" s="24">
        <v>45534</v>
      </c>
      <c r="D373" s="25">
        <v>0.16062986929641496</v>
      </c>
      <c r="E373" s="32">
        <v>4</v>
      </c>
    </row>
    <row r="374" spans="1:5" x14ac:dyDescent="0.25">
      <c r="A374" s="39" t="s">
        <v>38</v>
      </c>
      <c r="B374" s="24">
        <v>43910</v>
      </c>
      <c r="C374" s="24">
        <v>45504</v>
      </c>
      <c r="D374" s="25">
        <v>0.15978080338836945</v>
      </c>
      <c r="E374" s="32">
        <v>4</v>
      </c>
    </row>
    <row r="375" spans="1:5" x14ac:dyDescent="0.25">
      <c r="A375" s="39" t="s">
        <v>39</v>
      </c>
      <c r="B375" s="24">
        <v>43910</v>
      </c>
      <c r="C375" s="24">
        <v>45471</v>
      </c>
      <c r="D375" s="25">
        <v>0.15996404624575108</v>
      </c>
      <c r="E375" s="32">
        <v>4</v>
      </c>
    </row>
    <row r="376" spans="1:5" x14ac:dyDescent="0.25">
      <c r="A376" s="39" t="s">
        <v>40</v>
      </c>
      <c r="B376" s="24">
        <v>43910</v>
      </c>
      <c r="C376" s="24">
        <v>45443</v>
      </c>
      <c r="D376" s="25">
        <v>0.16114739892203389</v>
      </c>
      <c r="E376" s="32">
        <v>4</v>
      </c>
    </row>
    <row r="378" spans="1:5" x14ac:dyDescent="0.25">
      <c r="A378" s="102" t="s">
        <v>162</v>
      </c>
      <c r="B378" s="103"/>
      <c r="C378" s="103"/>
      <c r="D378" s="103"/>
      <c r="E378" s="103"/>
    </row>
    <row r="379" spans="1:5" x14ac:dyDescent="0.25">
      <c r="A379" s="1" t="s">
        <v>2</v>
      </c>
      <c r="B379" s="2"/>
      <c r="C379" s="107" t="s">
        <v>3</v>
      </c>
      <c r="D379" s="107" t="s">
        <v>4</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8</v>
      </c>
      <c r="C382" s="10"/>
      <c r="D382" s="11"/>
      <c r="E382" s="11"/>
    </row>
    <row r="383" spans="1:5" x14ac:dyDescent="0.25">
      <c r="A383" s="12"/>
      <c r="B383" s="13" t="s">
        <v>9</v>
      </c>
      <c r="C383" s="14"/>
      <c r="D383" s="15"/>
      <c r="E383" s="15"/>
    </row>
    <row r="384" spans="1:5" x14ac:dyDescent="0.25">
      <c r="A384" s="8" t="s">
        <v>10</v>
      </c>
      <c r="B384" s="16" t="s">
        <v>11</v>
      </c>
      <c r="C384" s="26" t="s">
        <v>745</v>
      </c>
      <c r="D384" s="27" t="s">
        <v>142</v>
      </c>
      <c r="E384" s="26" t="s">
        <v>14</v>
      </c>
    </row>
    <row r="385" spans="1:5" x14ac:dyDescent="0.25">
      <c r="A385" s="19"/>
      <c r="B385" s="20" t="s">
        <v>15</v>
      </c>
      <c r="C385" s="21">
        <v>-0.6288166150328911</v>
      </c>
      <c r="D385" s="21">
        <v>-0.24198677910418143</v>
      </c>
      <c r="E385" s="22"/>
    </row>
    <row r="386" spans="1:5" x14ac:dyDescent="0.25">
      <c r="A386" s="8" t="s">
        <v>16</v>
      </c>
      <c r="B386" s="16" t="s">
        <v>11</v>
      </c>
      <c r="C386" s="26" t="s">
        <v>154</v>
      </c>
      <c r="D386" s="26" t="s">
        <v>155</v>
      </c>
      <c r="E386" s="26" t="s">
        <v>14</v>
      </c>
    </row>
    <row r="387" spans="1:5" x14ac:dyDescent="0.25">
      <c r="A387" s="19"/>
      <c r="B387" s="20" t="s">
        <v>15</v>
      </c>
      <c r="C387" s="21">
        <v>-0.16338537083643567</v>
      </c>
      <c r="D387" s="21">
        <v>-5.4926864259024044E-2</v>
      </c>
      <c r="E387" s="22"/>
    </row>
    <row r="388" spans="1:5" x14ac:dyDescent="0.25">
      <c r="A388" s="8" t="s">
        <v>19</v>
      </c>
      <c r="B388" s="16" t="s">
        <v>11</v>
      </c>
      <c r="C388" s="26" t="s">
        <v>472</v>
      </c>
      <c r="D388" s="26" t="s">
        <v>508</v>
      </c>
      <c r="E388" s="26" t="s">
        <v>14</v>
      </c>
    </row>
    <row r="389" spans="1:5" x14ac:dyDescent="0.25">
      <c r="A389" s="19"/>
      <c r="B389" s="20" t="s">
        <v>15</v>
      </c>
      <c r="C389" s="21">
        <v>-3.0463421916990252E-2</v>
      </c>
      <c r="D389" s="21">
        <v>8.3661069081222283E-3</v>
      </c>
      <c r="E389" s="22"/>
    </row>
    <row r="390" spans="1:5" x14ac:dyDescent="0.25">
      <c r="A390" s="8" t="s">
        <v>22</v>
      </c>
      <c r="B390" s="16" t="s">
        <v>11</v>
      </c>
      <c r="C390" s="26" t="s">
        <v>158</v>
      </c>
      <c r="D390" s="26" t="s">
        <v>362</v>
      </c>
      <c r="E390" s="26" t="s">
        <v>14</v>
      </c>
    </row>
    <row r="391" spans="1:5" x14ac:dyDescent="0.25">
      <c r="A391" s="19"/>
      <c r="B391" s="20" t="s">
        <v>15</v>
      </c>
      <c r="C391" s="21">
        <v>0.22688072543591775</v>
      </c>
      <c r="D391" s="21">
        <v>4.9716160016590738E-2</v>
      </c>
      <c r="E391" s="22"/>
    </row>
    <row r="392" spans="1:5" ht="33" customHeight="1" x14ac:dyDescent="0.25">
      <c r="A392" s="90" t="s">
        <v>25</v>
      </c>
      <c r="B392" s="90"/>
      <c r="C392" s="90"/>
      <c r="D392" s="90"/>
      <c r="E392" s="90"/>
    </row>
    <row r="393" spans="1:5" x14ac:dyDescent="0.25">
      <c r="A393" s="5" t="s">
        <v>26</v>
      </c>
    </row>
    <row r="394" spans="1:5" x14ac:dyDescent="0.25">
      <c r="A394" s="5" t="s">
        <v>49</v>
      </c>
    </row>
    <row r="395" spans="1:5" x14ac:dyDescent="0.25">
      <c r="A395" s="5" t="s">
        <v>363</v>
      </c>
    </row>
    <row r="396" spans="1:5" x14ac:dyDescent="0.25">
      <c r="A396" s="5" t="s">
        <v>333</v>
      </c>
    </row>
    <row r="397" spans="1:5" x14ac:dyDescent="0.25">
      <c r="A397" s="5" t="s">
        <v>30</v>
      </c>
    </row>
    <row r="398" spans="1:5" ht="14.45" customHeight="1" x14ac:dyDescent="0.25">
      <c r="A398" s="91" t="s">
        <v>31</v>
      </c>
      <c r="B398" s="92"/>
      <c r="C398" s="92"/>
      <c r="D398" s="92"/>
      <c r="E398" s="93"/>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24">
        <v>43735</v>
      </c>
      <c r="C401" s="24">
        <v>45562</v>
      </c>
      <c r="D401" s="25">
        <v>8.1624863339986697E-2</v>
      </c>
      <c r="E401" s="32">
        <v>3</v>
      </c>
    </row>
    <row r="402" spans="1:5" x14ac:dyDescent="0.25">
      <c r="A402" s="31" t="s">
        <v>37</v>
      </c>
      <c r="B402" s="24">
        <v>43707</v>
      </c>
      <c r="C402" s="24">
        <v>45534</v>
      </c>
      <c r="D402" s="25">
        <v>8.1759956381541238E-2</v>
      </c>
      <c r="E402" s="32">
        <v>3</v>
      </c>
    </row>
    <row r="403" spans="1:5" x14ac:dyDescent="0.25">
      <c r="A403" s="39" t="s">
        <v>38</v>
      </c>
      <c r="B403" s="24">
        <v>43672</v>
      </c>
      <c r="C403" s="24">
        <v>45499</v>
      </c>
      <c r="D403" s="25">
        <v>8.2052553867253838E-2</v>
      </c>
      <c r="E403" s="32">
        <v>3</v>
      </c>
    </row>
    <row r="404" spans="1:5" x14ac:dyDescent="0.25">
      <c r="A404" s="39" t="s">
        <v>39</v>
      </c>
      <c r="B404" s="24">
        <v>43644</v>
      </c>
      <c r="C404" s="24">
        <v>45471</v>
      </c>
      <c r="D404" s="25">
        <v>8.2060375126816507E-2</v>
      </c>
      <c r="E404" s="32">
        <v>3</v>
      </c>
    </row>
    <row r="405" spans="1:5" x14ac:dyDescent="0.25">
      <c r="A405" s="39" t="s">
        <v>40</v>
      </c>
      <c r="B405" s="24">
        <v>43616</v>
      </c>
      <c r="C405" s="24">
        <v>45443</v>
      </c>
      <c r="D405" s="25">
        <v>8.2075040730984483E-2</v>
      </c>
      <c r="E405" s="32">
        <v>3</v>
      </c>
    </row>
    <row r="407" spans="1:5" x14ac:dyDescent="0.25">
      <c r="A407" s="102" t="s">
        <v>171</v>
      </c>
      <c r="B407" s="103"/>
      <c r="C407" s="103"/>
      <c r="D407" s="103"/>
      <c r="E407" s="103"/>
    </row>
    <row r="408" spans="1:5" x14ac:dyDescent="0.25">
      <c r="A408" s="1" t="s">
        <v>2</v>
      </c>
      <c r="B408" s="2"/>
      <c r="C408" s="107" t="s">
        <v>3</v>
      </c>
      <c r="D408" s="107" t="s">
        <v>4</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8</v>
      </c>
      <c r="C411" s="10"/>
      <c r="D411" s="11"/>
      <c r="E411" s="11"/>
    </row>
    <row r="412" spans="1:5" x14ac:dyDescent="0.25">
      <c r="A412" s="12"/>
      <c r="B412" s="13" t="s">
        <v>9</v>
      </c>
      <c r="C412" s="14"/>
      <c r="D412" s="15"/>
      <c r="E412" s="15"/>
    </row>
    <row r="413" spans="1:5" x14ac:dyDescent="0.25">
      <c r="A413" s="8" t="s">
        <v>10</v>
      </c>
      <c r="B413" s="16" t="s">
        <v>11</v>
      </c>
      <c r="C413" s="26" t="s">
        <v>666</v>
      </c>
      <c r="D413" s="27" t="s">
        <v>584</v>
      </c>
      <c r="E413" s="26" t="s">
        <v>14</v>
      </c>
    </row>
    <row r="414" spans="1:5" x14ac:dyDescent="0.25">
      <c r="A414" s="19"/>
      <c r="B414" s="20" t="s">
        <v>15</v>
      </c>
      <c r="C414" s="21">
        <v>-0.76498408908040905</v>
      </c>
      <c r="D414" s="21">
        <v>-0.35452470829109906</v>
      </c>
      <c r="E414" s="22"/>
    </row>
    <row r="415" spans="1:5" x14ac:dyDescent="0.25">
      <c r="A415" s="8" t="s">
        <v>16</v>
      </c>
      <c r="B415" s="16" t="s">
        <v>11</v>
      </c>
      <c r="C415" s="26" t="s">
        <v>165</v>
      </c>
      <c r="D415" s="26" t="s">
        <v>166</v>
      </c>
      <c r="E415" s="26" t="s">
        <v>14</v>
      </c>
    </row>
    <row r="416" spans="1:5" x14ac:dyDescent="0.25">
      <c r="A416" s="19"/>
      <c r="B416" s="20" t="s">
        <v>15</v>
      </c>
      <c r="C416" s="21">
        <v>-0.25788074385122972</v>
      </c>
      <c r="D416" s="21">
        <v>-0.1037057625357376</v>
      </c>
      <c r="E416" s="22"/>
    </row>
    <row r="417" spans="1:5" x14ac:dyDescent="0.25">
      <c r="A417" s="8" t="s">
        <v>19</v>
      </c>
      <c r="B417" s="16" t="s">
        <v>11</v>
      </c>
      <c r="C417" s="26" t="s">
        <v>352</v>
      </c>
      <c r="D417" s="26" t="s">
        <v>759</v>
      </c>
      <c r="E417" s="26" t="s">
        <v>14</v>
      </c>
    </row>
    <row r="418" spans="1:5" x14ac:dyDescent="0.25">
      <c r="A418" s="19"/>
      <c r="B418" s="20" t="s">
        <v>15</v>
      </c>
      <c r="C418" s="21">
        <v>2.8613896613776113E-3</v>
      </c>
      <c r="D418" s="21">
        <v>2.621411339646218E-2</v>
      </c>
      <c r="E418" s="22"/>
    </row>
    <row r="419" spans="1:5" x14ac:dyDescent="0.25">
      <c r="A419" s="8" t="s">
        <v>22</v>
      </c>
      <c r="B419" s="16" t="s">
        <v>11</v>
      </c>
      <c r="C419" s="26" t="s">
        <v>169</v>
      </c>
      <c r="D419" s="26" t="s">
        <v>365</v>
      </c>
      <c r="E419" s="26" t="s">
        <v>14</v>
      </c>
    </row>
    <row r="420" spans="1:5" x14ac:dyDescent="0.25">
      <c r="A420" s="19"/>
      <c r="B420" s="20" t="s">
        <v>15</v>
      </c>
      <c r="C420" s="21">
        <v>0.46172516556291399</v>
      </c>
      <c r="D420" s="21">
        <v>0.14466023392912475</v>
      </c>
      <c r="E420" s="22"/>
    </row>
    <row r="421" spans="1:5" ht="34.9" customHeight="1" x14ac:dyDescent="0.25">
      <c r="A421" s="90" t="s">
        <v>25</v>
      </c>
      <c r="B421" s="90"/>
      <c r="C421" s="90"/>
      <c r="D421" s="90"/>
      <c r="E421" s="90"/>
    </row>
    <row r="422" spans="1:5" x14ac:dyDescent="0.25">
      <c r="A422" s="5" t="s">
        <v>26</v>
      </c>
    </row>
    <row r="423" spans="1:5" x14ac:dyDescent="0.25">
      <c r="A423" s="5" t="s">
        <v>49</v>
      </c>
    </row>
    <row r="424" spans="1:5" x14ac:dyDescent="0.25">
      <c r="A424" s="5" t="s">
        <v>735</v>
      </c>
    </row>
    <row r="425" spans="1:5" x14ac:dyDescent="0.25">
      <c r="A425" s="5" t="s">
        <v>333</v>
      </c>
    </row>
    <row r="426" spans="1:5" x14ac:dyDescent="0.25">
      <c r="A426" s="5" t="s">
        <v>51</v>
      </c>
    </row>
    <row r="427" spans="1:5" ht="14.45" customHeight="1" x14ac:dyDescent="0.25">
      <c r="A427" s="91" t="s">
        <v>31</v>
      </c>
      <c r="B427" s="92"/>
      <c r="C427" s="92"/>
      <c r="D427" s="92"/>
      <c r="E427" s="93"/>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24">
        <v>43732</v>
      </c>
      <c r="C430" s="24">
        <v>45559</v>
      </c>
      <c r="D430" s="25">
        <v>0.14818556888188852</v>
      </c>
      <c r="E430" s="32">
        <v>4</v>
      </c>
    </row>
    <row r="431" spans="1:5" x14ac:dyDescent="0.25">
      <c r="A431" s="31" t="s">
        <v>37</v>
      </c>
      <c r="B431" s="24">
        <v>43704</v>
      </c>
      <c r="C431" s="24">
        <v>45531</v>
      </c>
      <c r="D431" s="25">
        <v>0.14826012798419044</v>
      </c>
      <c r="E431" s="32">
        <v>4</v>
      </c>
    </row>
    <row r="432" spans="1:5" x14ac:dyDescent="0.25">
      <c r="A432" s="39" t="s">
        <v>38</v>
      </c>
      <c r="B432" s="24">
        <v>43676</v>
      </c>
      <c r="C432" s="24">
        <v>45503</v>
      </c>
      <c r="D432" s="25">
        <v>0.14818488151246126</v>
      </c>
      <c r="E432" s="32">
        <v>4</v>
      </c>
    </row>
    <row r="433" spans="1:5" x14ac:dyDescent="0.25">
      <c r="A433" s="39" t="s">
        <v>39</v>
      </c>
      <c r="B433" s="24">
        <v>43641</v>
      </c>
      <c r="C433" s="24">
        <v>45468</v>
      </c>
      <c r="D433" s="25">
        <v>0.14813637954240297</v>
      </c>
      <c r="E433" s="32">
        <v>4</v>
      </c>
    </row>
    <row r="434" spans="1:5" x14ac:dyDescent="0.25">
      <c r="A434" s="39" t="s">
        <v>40</v>
      </c>
      <c r="B434" s="24">
        <v>43613</v>
      </c>
      <c r="C434" s="24">
        <v>45440</v>
      </c>
      <c r="D434" s="25">
        <v>0.14818726062838478</v>
      </c>
      <c r="E434" s="32">
        <v>4</v>
      </c>
    </row>
    <row r="436" spans="1:5" x14ac:dyDescent="0.25">
      <c r="A436" s="102" t="s">
        <v>180</v>
      </c>
      <c r="B436" s="103"/>
      <c r="C436" s="103"/>
      <c r="D436" s="103"/>
      <c r="E436" s="103"/>
    </row>
    <row r="437" spans="1:5" x14ac:dyDescent="0.25">
      <c r="A437" s="1" t="s">
        <v>2</v>
      </c>
      <c r="B437" s="2"/>
      <c r="C437" s="107" t="s">
        <v>3</v>
      </c>
      <c r="D437" s="107" t="s">
        <v>4</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8" t="s">
        <v>7</v>
      </c>
      <c r="B440" s="9" t="s">
        <v>8</v>
      </c>
      <c r="C440" s="10"/>
      <c r="D440" s="11"/>
      <c r="E440" s="11"/>
    </row>
    <row r="441" spans="1:5" x14ac:dyDescent="0.25">
      <c r="A441" s="12"/>
      <c r="B441" s="13" t="s">
        <v>9</v>
      </c>
      <c r="C441" s="14"/>
      <c r="D441" s="15"/>
      <c r="E441" s="15"/>
    </row>
    <row r="442" spans="1:5" x14ac:dyDescent="0.25">
      <c r="A442" s="8" t="s">
        <v>10</v>
      </c>
      <c r="B442" s="16" t="s">
        <v>11</v>
      </c>
      <c r="C442" s="26" t="s">
        <v>704</v>
      </c>
      <c r="D442" s="27" t="s">
        <v>418</v>
      </c>
      <c r="E442" s="26" t="s">
        <v>14</v>
      </c>
    </row>
    <row r="443" spans="1:5" x14ac:dyDescent="0.25">
      <c r="A443" s="19"/>
      <c r="B443" s="20" t="s">
        <v>15</v>
      </c>
      <c r="C443" s="21">
        <v>-0.74750042765968749</v>
      </c>
      <c r="D443" s="21">
        <v>-0.3378744438970176</v>
      </c>
      <c r="E443" s="22"/>
    </row>
    <row r="444" spans="1:5" x14ac:dyDescent="0.25">
      <c r="A444" s="8" t="s">
        <v>16</v>
      </c>
      <c r="B444" s="16" t="s">
        <v>11</v>
      </c>
      <c r="C444" s="26" t="s">
        <v>80</v>
      </c>
      <c r="D444" s="26" t="s">
        <v>67</v>
      </c>
      <c r="E444" s="26" t="s">
        <v>14</v>
      </c>
    </row>
    <row r="445" spans="1:5" x14ac:dyDescent="0.25">
      <c r="A445" s="19"/>
      <c r="B445" s="20" t="s">
        <v>15</v>
      </c>
      <c r="C445" s="21">
        <v>-0.245335006663705</v>
      </c>
      <c r="D445" s="21">
        <v>-9.3654023087861415E-2</v>
      </c>
      <c r="E445" s="22"/>
    </row>
    <row r="446" spans="1:5" x14ac:dyDescent="0.25">
      <c r="A446" s="8" t="s">
        <v>19</v>
      </c>
      <c r="B446" s="16" t="s">
        <v>11</v>
      </c>
      <c r="C446" s="26" t="s">
        <v>243</v>
      </c>
      <c r="D446" s="26" t="s">
        <v>682</v>
      </c>
      <c r="E446" s="26" t="s">
        <v>14</v>
      </c>
    </row>
    <row r="447" spans="1:5" x14ac:dyDescent="0.25">
      <c r="A447" s="19"/>
      <c r="B447" s="20" t="s">
        <v>15</v>
      </c>
      <c r="C447" s="21">
        <v>8.524150332673841E-3</v>
      </c>
      <c r="D447" s="21">
        <v>2.8995300634451215E-2</v>
      </c>
      <c r="E447" s="22"/>
    </row>
    <row r="448" spans="1:5" x14ac:dyDescent="0.25">
      <c r="A448" s="8" t="s">
        <v>22</v>
      </c>
      <c r="B448" s="16" t="s">
        <v>11</v>
      </c>
      <c r="C448" s="26" t="s">
        <v>176</v>
      </c>
      <c r="D448" s="26" t="s">
        <v>111</v>
      </c>
      <c r="E448" s="26" t="s">
        <v>14</v>
      </c>
    </row>
    <row r="449" spans="1:5" x14ac:dyDescent="0.25">
      <c r="A449" s="19"/>
      <c r="B449" s="20" t="s">
        <v>15</v>
      </c>
      <c r="C449" s="21">
        <v>0.44704777872965362</v>
      </c>
      <c r="D449" s="21">
        <v>0.14538954911026725</v>
      </c>
      <c r="E449" s="22"/>
    </row>
    <row r="450" spans="1:5" ht="33.6" customHeight="1" x14ac:dyDescent="0.25">
      <c r="A450" s="90" t="s">
        <v>25</v>
      </c>
      <c r="B450" s="90"/>
      <c r="C450" s="90"/>
      <c r="D450" s="90"/>
      <c r="E450" s="90"/>
    </row>
    <row r="451" spans="1:5" x14ac:dyDescent="0.25">
      <c r="A451" s="5" t="s">
        <v>26</v>
      </c>
    </row>
    <row r="452" spans="1:5" x14ac:dyDescent="0.25">
      <c r="A452" s="5" t="s">
        <v>49</v>
      </c>
    </row>
    <row r="453" spans="1:5" x14ac:dyDescent="0.25">
      <c r="A453" s="5" t="s">
        <v>262</v>
      </c>
    </row>
    <row r="454" spans="1:5" x14ac:dyDescent="0.25">
      <c r="A454" s="5" t="s">
        <v>333</v>
      </c>
    </row>
    <row r="455" spans="1:5" x14ac:dyDescent="0.25">
      <c r="A455" s="5" t="s">
        <v>51</v>
      </c>
    </row>
    <row r="456" spans="1:5" ht="14.45" customHeight="1" x14ac:dyDescent="0.25">
      <c r="A456" s="91" t="s">
        <v>31</v>
      </c>
      <c r="B456" s="92"/>
      <c r="C456" s="92"/>
      <c r="D456" s="92"/>
      <c r="E456" s="93"/>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24">
        <v>43732</v>
      </c>
      <c r="C459" s="24">
        <v>45559</v>
      </c>
      <c r="D459" s="25">
        <v>0.14108426545568822</v>
      </c>
      <c r="E459" s="32">
        <v>4</v>
      </c>
    </row>
    <row r="460" spans="1:5" x14ac:dyDescent="0.25">
      <c r="A460" s="31" t="s">
        <v>37</v>
      </c>
      <c r="B460" s="24">
        <v>43704</v>
      </c>
      <c r="C460" s="24">
        <v>45531</v>
      </c>
      <c r="D460" s="25">
        <v>0.1412417484598687</v>
      </c>
      <c r="E460" s="32">
        <v>4</v>
      </c>
    </row>
    <row r="461" spans="1:5" x14ac:dyDescent="0.25">
      <c r="A461" s="39" t="s">
        <v>38</v>
      </c>
      <c r="B461" s="24">
        <v>43676</v>
      </c>
      <c r="C461" s="24">
        <v>45503</v>
      </c>
      <c r="D461" s="25">
        <v>0.1411133741000416</v>
      </c>
      <c r="E461" s="32">
        <v>4</v>
      </c>
    </row>
    <row r="462" spans="1:5" x14ac:dyDescent="0.25">
      <c r="A462" s="39" t="s">
        <v>39</v>
      </c>
      <c r="B462" s="24">
        <v>43641</v>
      </c>
      <c r="C462" s="24">
        <v>45468</v>
      </c>
      <c r="D462" s="25">
        <v>0.14110013885398834</v>
      </c>
      <c r="E462" s="32">
        <v>4</v>
      </c>
    </row>
    <row r="463" spans="1:5" x14ac:dyDescent="0.25">
      <c r="A463" s="39" t="s">
        <v>40</v>
      </c>
      <c r="B463" s="24">
        <v>43613</v>
      </c>
      <c r="C463" s="24">
        <v>45440</v>
      </c>
      <c r="D463" s="25">
        <v>0.14107514769173982</v>
      </c>
      <c r="E463" s="32">
        <v>4</v>
      </c>
    </row>
    <row r="465" spans="1:5" x14ac:dyDescent="0.25">
      <c r="A465" s="102" t="s">
        <v>189</v>
      </c>
      <c r="B465" s="103"/>
      <c r="C465" s="103"/>
      <c r="D465" s="103"/>
      <c r="E465" s="103"/>
    </row>
    <row r="466" spans="1:5" x14ac:dyDescent="0.25">
      <c r="A466" s="1" t="s">
        <v>128</v>
      </c>
      <c r="B466" s="2"/>
      <c r="C466" s="107" t="s">
        <v>3</v>
      </c>
      <c r="D466" s="107" t="s">
        <v>129</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130</v>
      </c>
      <c r="C469" s="10"/>
      <c r="D469" s="11"/>
      <c r="E469" s="11"/>
    </row>
    <row r="470" spans="1:5" x14ac:dyDescent="0.25">
      <c r="A470" s="12"/>
      <c r="B470" s="13" t="s">
        <v>9</v>
      </c>
      <c r="C470" s="14"/>
      <c r="D470" s="15"/>
      <c r="E470" s="15"/>
    </row>
    <row r="471" spans="1:5" x14ac:dyDescent="0.25">
      <c r="A471" s="8" t="s">
        <v>10</v>
      </c>
      <c r="B471" s="16" t="s">
        <v>11</v>
      </c>
      <c r="C471" s="26" t="s">
        <v>722</v>
      </c>
      <c r="D471" s="27" t="s">
        <v>615</v>
      </c>
      <c r="E471" s="26" t="s">
        <v>14</v>
      </c>
    </row>
    <row r="472" spans="1:5" x14ac:dyDescent="0.25">
      <c r="A472" s="19"/>
      <c r="B472" s="20" t="s">
        <v>15</v>
      </c>
      <c r="C472" s="21">
        <v>-0.51383668629156198</v>
      </c>
      <c r="D472" s="21">
        <v>-0.24252767147458199</v>
      </c>
      <c r="E472" s="22"/>
    </row>
    <row r="473" spans="1:5" x14ac:dyDescent="0.25">
      <c r="A473" s="8" t="s">
        <v>16</v>
      </c>
      <c r="B473" s="16" t="s">
        <v>11</v>
      </c>
      <c r="C473" s="26" t="s">
        <v>145</v>
      </c>
      <c r="D473" s="26" t="s">
        <v>183</v>
      </c>
      <c r="E473" s="26" t="s">
        <v>14</v>
      </c>
    </row>
    <row r="474" spans="1:5" x14ac:dyDescent="0.25">
      <c r="A474" s="19"/>
      <c r="B474" s="20" t="s">
        <v>15</v>
      </c>
      <c r="C474" s="21">
        <v>-0.18910846568725681</v>
      </c>
      <c r="D474" s="21">
        <v>-0.12340681636825479</v>
      </c>
      <c r="E474" s="22"/>
    </row>
    <row r="475" spans="1:5" x14ac:dyDescent="0.25">
      <c r="A475" s="8" t="s">
        <v>19</v>
      </c>
      <c r="B475" s="16" t="s">
        <v>11</v>
      </c>
      <c r="C475" s="26" t="s">
        <v>467</v>
      </c>
      <c r="D475" s="26" t="s">
        <v>472</v>
      </c>
      <c r="E475" s="26" t="s">
        <v>14</v>
      </c>
    </row>
    <row r="476" spans="1:5" x14ac:dyDescent="0.25">
      <c r="A476" s="19"/>
      <c r="B476" s="20" t="s">
        <v>15</v>
      </c>
      <c r="C476" s="21">
        <v>-6.9963279913071941E-2</v>
      </c>
      <c r="D476" s="21">
        <v>-1.5202119750417964E-2</v>
      </c>
      <c r="E476" s="22"/>
    </row>
    <row r="477" spans="1:5" x14ac:dyDescent="0.25">
      <c r="A477" s="8" t="s">
        <v>22</v>
      </c>
      <c r="B477" s="16" t="s">
        <v>11</v>
      </c>
      <c r="C477" s="26" t="s">
        <v>186</v>
      </c>
      <c r="D477" s="26" t="s">
        <v>187</v>
      </c>
      <c r="E477" s="26" t="s">
        <v>14</v>
      </c>
    </row>
    <row r="478" spans="1:5" x14ac:dyDescent="0.25">
      <c r="A478" s="19"/>
      <c r="B478" s="20" t="s">
        <v>15</v>
      </c>
      <c r="C478" s="21">
        <v>0.13534558449906609</v>
      </c>
      <c r="D478" s="21">
        <v>7.8925779700995236E-2</v>
      </c>
      <c r="E478" s="22"/>
    </row>
    <row r="479" spans="1:5" ht="35.450000000000003" customHeight="1" x14ac:dyDescent="0.25">
      <c r="A479" s="90" t="s">
        <v>25</v>
      </c>
      <c r="B479" s="90"/>
      <c r="C479" s="90"/>
      <c r="D479" s="90"/>
      <c r="E479" s="90"/>
    </row>
    <row r="480" spans="1:5" x14ac:dyDescent="0.25">
      <c r="A480" s="5" t="s">
        <v>26</v>
      </c>
    </row>
    <row r="481" spans="1:5" x14ac:dyDescent="0.25">
      <c r="A481" s="5" t="s">
        <v>138</v>
      </c>
    </row>
    <row r="482" spans="1:5" x14ac:dyDescent="0.25">
      <c r="A482" s="5" t="s">
        <v>760</v>
      </c>
    </row>
    <row r="483" spans="1:5" x14ac:dyDescent="0.25">
      <c r="A483" s="5" t="s">
        <v>140</v>
      </c>
    </row>
    <row r="484" spans="1:5" x14ac:dyDescent="0.25">
      <c r="A484" s="5" t="s">
        <v>51</v>
      </c>
      <c r="B484" s="50"/>
      <c r="C484" s="50"/>
      <c r="D484" s="50"/>
      <c r="E484" s="50"/>
    </row>
    <row r="485" spans="1:5" ht="14.45" customHeight="1" x14ac:dyDescent="0.25">
      <c r="A485" s="91" t="s">
        <v>31</v>
      </c>
      <c r="B485" s="92"/>
      <c r="C485" s="92"/>
      <c r="D485" s="92"/>
      <c r="E485" s="93"/>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24">
        <v>43718</v>
      </c>
      <c r="C488" s="24">
        <v>45552</v>
      </c>
      <c r="D488" s="25">
        <v>7.8630967916358263E-2</v>
      </c>
      <c r="E488" s="32">
        <v>3</v>
      </c>
    </row>
    <row r="489" spans="1:5" x14ac:dyDescent="0.25">
      <c r="A489" s="31" t="s">
        <v>37</v>
      </c>
      <c r="B489" s="24">
        <v>43690</v>
      </c>
      <c r="C489" s="24">
        <v>45524</v>
      </c>
      <c r="D489" s="25">
        <v>7.8806168773508711E-2</v>
      </c>
      <c r="E489" s="32">
        <v>3</v>
      </c>
    </row>
    <row r="490" spans="1:5" x14ac:dyDescent="0.25">
      <c r="A490" s="39" t="s">
        <v>38</v>
      </c>
      <c r="B490" s="24">
        <v>43662</v>
      </c>
      <c r="C490" s="24">
        <v>45496</v>
      </c>
      <c r="D490" s="25">
        <v>7.8698630454521204E-2</v>
      </c>
      <c r="E490" s="32">
        <v>3</v>
      </c>
    </row>
    <row r="491" spans="1:5" x14ac:dyDescent="0.25">
      <c r="A491" s="39" t="s">
        <v>39</v>
      </c>
      <c r="B491" s="24">
        <v>43634</v>
      </c>
      <c r="C491" s="24">
        <v>45468</v>
      </c>
      <c r="D491" s="25">
        <v>7.8720168978817021E-2</v>
      </c>
      <c r="E491" s="32">
        <v>3</v>
      </c>
    </row>
    <row r="492" spans="1:5" x14ac:dyDescent="0.25">
      <c r="A492" s="39" t="s">
        <v>40</v>
      </c>
      <c r="B492" s="24">
        <v>43606</v>
      </c>
      <c r="C492" s="24">
        <v>45440</v>
      </c>
      <c r="D492" s="25">
        <v>7.9050677139531497E-2</v>
      </c>
      <c r="E492" s="32">
        <v>3</v>
      </c>
    </row>
    <row r="494" spans="1:5" x14ac:dyDescent="0.25">
      <c r="A494" s="102" t="s">
        <v>200</v>
      </c>
      <c r="B494" s="103"/>
      <c r="C494" s="103"/>
      <c r="D494" s="103"/>
      <c r="E494" s="103"/>
    </row>
    <row r="495" spans="1:5" x14ac:dyDescent="0.25">
      <c r="A495" s="1" t="s">
        <v>74</v>
      </c>
      <c r="B495" s="2"/>
      <c r="C495" s="107" t="s">
        <v>3</v>
      </c>
      <c r="D495" s="107" t="s">
        <v>75</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76</v>
      </c>
      <c r="C498" s="10"/>
      <c r="D498" s="11"/>
      <c r="E498" s="11"/>
    </row>
    <row r="499" spans="1:5" x14ac:dyDescent="0.25">
      <c r="A499" s="12"/>
      <c r="B499" s="13" t="s">
        <v>9</v>
      </c>
      <c r="C499" s="14"/>
      <c r="D499" s="15"/>
      <c r="E499" s="15"/>
    </row>
    <row r="500" spans="1:5" x14ac:dyDescent="0.25">
      <c r="A500" s="8" t="s">
        <v>10</v>
      </c>
      <c r="B500" s="16" t="s">
        <v>11</v>
      </c>
      <c r="C500" s="26" t="s">
        <v>448</v>
      </c>
      <c r="D500" s="27" t="s">
        <v>41</v>
      </c>
      <c r="E500" s="26" t="s">
        <v>14</v>
      </c>
    </row>
    <row r="501" spans="1:5" x14ac:dyDescent="0.25">
      <c r="A501" s="19"/>
      <c r="B501" s="20" t="s">
        <v>15</v>
      </c>
      <c r="C501" s="21">
        <v>-0.67579295217841762</v>
      </c>
      <c r="D501" s="21">
        <v>-0.21663800352962048</v>
      </c>
      <c r="E501" s="22"/>
    </row>
    <row r="502" spans="1:5" x14ac:dyDescent="0.25">
      <c r="A502" s="8" t="s">
        <v>16</v>
      </c>
      <c r="B502" s="16" t="s">
        <v>11</v>
      </c>
      <c r="C502" s="26" t="s">
        <v>192</v>
      </c>
      <c r="D502" s="26" t="s">
        <v>193</v>
      </c>
      <c r="E502" s="26" t="s">
        <v>14</v>
      </c>
    </row>
    <row r="503" spans="1:5" x14ac:dyDescent="0.25">
      <c r="A503" s="19"/>
      <c r="B503" s="20" t="s">
        <v>15</v>
      </c>
      <c r="C503" s="21">
        <v>-0.2302506228329777</v>
      </c>
      <c r="D503" s="21">
        <v>-4.5361930729109767E-2</v>
      </c>
      <c r="E503" s="22"/>
    </row>
    <row r="504" spans="1:5" x14ac:dyDescent="0.25">
      <c r="A504" s="8" t="s">
        <v>19</v>
      </c>
      <c r="B504" s="16" t="s">
        <v>11</v>
      </c>
      <c r="C504" s="26" t="s">
        <v>470</v>
      </c>
      <c r="D504" s="26" t="s">
        <v>228</v>
      </c>
      <c r="E504" s="26" t="s">
        <v>14</v>
      </c>
    </row>
    <row r="505" spans="1:5" x14ac:dyDescent="0.25">
      <c r="A505" s="19"/>
      <c r="B505" s="20" t="s">
        <v>15</v>
      </c>
      <c r="C505" s="21">
        <v>-7.473868510790127E-2</v>
      </c>
      <c r="D505" s="21">
        <v>-9.3930003488265079E-3</v>
      </c>
      <c r="E505" s="22"/>
    </row>
    <row r="506" spans="1:5" x14ac:dyDescent="0.25">
      <c r="A506" s="8" t="s">
        <v>22</v>
      </c>
      <c r="B506" s="16" t="s">
        <v>11</v>
      </c>
      <c r="C506" s="26" t="s">
        <v>196</v>
      </c>
      <c r="D506" s="26" t="s">
        <v>241</v>
      </c>
      <c r="E506" s="26" t="s">
        <v>14</v>
      </c>
    </row>
    <row r="507" spans="1:5" x14ac:dyDescent="0.25">
      <c r="A507" s="19"/>
      <c r="B507" s="20" t="s">
        <v>15</v>
      </c>
      <c r="C507" s="21">
        <v>0.13851284703993083</v>
      </c>
      <c r="D507" s="21">
        <v>2.550628945097122E-2</v>
      </c>
      <c r="E507" s="22"/>
    </row>
    <row r="508" spans="1:5" ht="36" customHeight="1" x14ac:dyDescent="0.25">
      <c r="A508" s="90" t="s">
        <v>25</v>
      </c>
      <c r="B508" s="90"/>
      <c r="C508" s="90"/>
      <c r="D508" s="90"/>
      <c r="E508" s="90"/>
    </row>
    <row r="509" spans="1:5" x14ac:dyDescent="0.25">
      <c r="A509" s="5" t="s">
        <v>26</v>
      </c>
    </row>
    <row r="510" spans="1:5" x14ac:dyDescent="0.25">
      <c r="A510" s="5" t="s">
        <v>198</v>
      </c>
    </row>
    <row r="511" spans="1:5" x14ac:dyDescent="0.25">
      <c r="A511" s="5" t="s">
        <v>706</v>
      </c>
    </row>
    <row r="512" spans="1:5" x14ac:dyDescent="0.25">
      <c r="A512" s="5" t="s">
        <v>563</v>
      </c>
    </row>
    <row r="513" spans="1:5" x14ac:dyDescent="0.25">
      <c r="A513" s="5" t="s">
        <v>30</v>
      </c>
      <c r="B513" s="50"/>
      <c r="C513" s="50"/>
      <c r="D513" s="50"/>
      <c r="E513" s="50"/>
    </row>
    <row r="514" spans="1:5" ht="14.45" customHeight="1" x14ac:dyDescent="0.25">
      <c r="A514" s="91" t="s">
        <v>31</v>
      </c>
      <c r="B514" s="92"/>
      <c r="C514" s="92"/>
      <c r="D514" s="92"/>
      <c r="E514" s="93"/>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24">
        <v>43725</v>
      </c>
      <c r="C517" s="24">
        <v>45559</v>
      </c>
      <c r="D517" s="25">
        <v>0.1024820042007915</v>
      </c>
      <c r="E517" s="32">
        <v>3</v>
      </c>
    </row>
    <row r="518" spans="1:5" x14ac:dyDescent="0.25">
      <c r="A518" s="31" t="s">
        <v>37</v>
      </c>
      <c r="B518" s="24">
        <v>43697</v>
      </c>
      <c r="C518" s="24">
        <v>45531</v>
      </c>
      <c r="D518" s="25">
        <v>0.1027355222957668</v>
      </c>
      <c r="E518" s="32">
        <v>3</v>
      </c>
    </row>
    <row r="519" spans="1:5" x14ac:dyDescent="0.25">
      <c r="A519" s="39" t="s">
        <v>38</v>
      </c>
      <c r="B519" s="24">
        <v>43669</v>
      </c>
      <c r="C519" s="24">
        <v>45503</v>
      </c>
      <c r="D519" s="25">
        <v>0.10303022586556226</v>
      </c>
      <c r="E519" s="32">
        <v>3</v>
      </c>
    </row>
    <row r="520" spans="1:5" x14ac:dyDescent="0.25">
      <c r="A520" s="39" t="s">
        <v>39</v>
      </c>
      <c r="B520" s="24">
        <v>43627</v>
      </c>
      <c r="C520" s="24">
        <v>45461</v>
      </c>
      <c r="D520" s="25">
        <v>0.10308977301222977</v>
      </c>
      <c r="E520" s="32">
        <v>3</v>
      </c>
    </row>
    <row r="521" spans="1:5" x14ac:dyDescent="0.25">
      <c r="A521" s="39" t="s">
        <v>40</v>
      </c>
      <c r="B521" s="24">
        <v>43599</v>
      </c>
      <c r="C521" s="24">
        <v>45433</v>
      </c>
      <c r="D521" s="25">
        <v>0.10317965464285267</v>
      </c>
      <c r="E521" s="32">
        <v>3</v>
      </c>
    </row>
    <row r="523" spans="1:5" x14ac:dyDescent="0.25">
      <c r="A523" s="102" t="s">
        <v>210</v>
      </c>
      <c r="B523" s="103"/>
      <c r="C523" s="103"/>
      <c r="D523" s="103"/>
      <c r="E523" s="103"/>
    </row>
    <row r="524" spans="1:5" x14ac:dyDescent="0.25">
      <c r="A524" s="1" t="s">
        <v>128</v>
      </c>
      <c r="B524" s="2"/>
      <c r="C524" s="107" t="s">
        <v>3</v>
      </c>
      <c r="D524" s="107" t="s">
        <v>129</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130</v>
      </c>
      <c r="C527" s="10"/>
      <c r="D527" s="11"/>
      <c r="E527" s="11"/>
    </row>
    <row r="528" spans="1:5" x14ac:dyDescent="0.25">
      <c r="A528" s="12"/>
      <c r="B528" s="13" t="s">
        <v>9</v>
      </c>
      <c r="C528" s="14"/>
      <c r="D528" s="15"/>
      <c r="E528" s="15"/>
    </row>
    <row r="529" spans="1:5" x14ac:dyDescent="0.25">
      <c r="A529" s="8" t="s">
        <v>10</v>
      </c>
      <c r="B529" s="16" t="s">
        <v>11</v>
      </c>
      <c r="C529" s="26" t="s">
        <v>77</v>
      </c>
      <c r="D529" s="27" t="s">
        <v>669</v>
      </c>
      <c r="E529" s="26" t="s">
        <v>14</v>
      </c>
    </row>
    <row r="530" spans="1:5" x14ac:dyDescent="0.25">
      <c r="A530" s="19"/>
      <c r="B530" s="20" t="s">
        <v>15</v>
      </c>
      <c r="C530" s="21">
        <v>-0.69477155311030758</v>
      </c>
      <c r="D530" s="21">
        <v>-0.33450112042427693</v>
      </c>
      <c r="E530" s="22"/>
    </row>
    <row r="531" spans="1:5" x14ac:dyDescent="0.25">
      <c r="A531" s="8" t="s">
        <v>16</v>
      </c>
      <c r="B531" s="16" t="s">
        <v>11</v>
      </c>
      <c r="C531" s="26" t="s">
        <v>203</v>
      </c>
      <c r="D531" s="26" t="s">
        <v>204</v>
      </c>
      <c r="E531" s="26" t="s">
        <v>14</v>
      </c>
    </row>
    <row r="532" spans="1:5" x14ac:dyDescent="0.25">
      <c r="A532" s="19"/>
      <c r="B532" s="20" t="s">
        <v>15</v>
      </c>
      <c r="C532" s="21">
        <v>-0.20013817001491374</v>
      </c>
      <c r="D532" s="21">
        <v>-0.11919569528335516</v>
      </c>
      <c r="E532" s="22"/>
    </row>
    <row r="533" spans="1:5" x14ac:dyDescent="0.25">
      <c r="A533" s="8" t="s">
        <v>19</v>
      </c>
      <c r="B533" s="16" t="s">
        <v>11</v>
      </c>
      <c r="C533" s="26" t="s">
        <v>472</v>
      </c>
      <c r="D533" s="26" t="s">
        <v>492</v>
      </c>
      <c r="E533" s="26" t="s">
        <v>14</v>
      </c>
    </row>
    <row r="534" spans="1:5" x14ac:dyDescent="0.25">
      <c r="A534" s="19"/>
      <c r="B534" s="20" t="s">
        <v>15</v>
      </c>
      <c r="C534" s="21">
        <v>-3.0002825457370763E-2</v>
      </c>
      <c r="D534" s="21">
        <v>2.6834223886011976E-3</v>
      </c>
      <c r="E534" s="22"/>
    </row>
    <row r="535" spans="1:5" x14ac:dyDescent="0.25">
      <c r="A535" s="8" t="s">
        <v>22</v>
      </c>
      <c r="B535" s="16" t="s">
        <v>11</v>
      </c>
      <c r="C535" s="26" t="s">
        <v>207</v>
      </c>
      <c r="D535" s="26" t="s">
        <v>208</v>
      </c>
      <c r="E535" s="26" t="s">
        <v>14</v>
      </c>
    </row>
    <row r="536" spans="1:5" x14ac:dyDescent="0.25">
      <c r="A536" s="19"/>
      <c r="B536" s="20" t="s">
        <v>15</v>
      </c>
      <c r="C536" s="21">
        <v>0.20995207085178436</v>
      </c>
      <c r="D536" s="21">
        <v>0.11067518871954518</v>
      </c>
      <c r="E536" s="22"/>
    </row>
    <row r="537" spans="1:5" ht="34.15" customHeight="1" x14ac:dyDescent="0.25">
      <c r="A537" s="90" t="s">
        <v>25</v>
      </c>
      <c r="B537" s="90"/>
      <c r="C537" s="90"/>
      <c r="D537" s="90"/>
      <c r="E537" s="90"/>
    </row>
    <row r="538" spans="1:5" x14ac:dyDescent="0.25">
      <c r="A538" s="5" t="s">
        <v>26</v>
      </c>
    </row>
    <row r="539" spans="1:5" x14ac:dyDescent="0.25">
      <c r="A539" s="5" t="s">
        <v>138</v>
      </c>
    </row>
    <row r="540" spans="1:5" x14ac:dyDescent="0.25">
      <c r="A540" s="5" t="s">
        <v>493</v>
      </c>
    </row>
    <row r="541" spans="1:5" x14ac:dyDescent="0.25">
      <c r="A541" s="5" t="s">
        <v>140</v>
      </c>
    </row>
    <row r="542" spans="1:5" x14ac:dyDescent="0.25">
      <c r="A542" s="5" t="s">
        <v>30</v>
      </c>
      <c r="B542" s="49"/>
      <c r="C542" s="49"/>
      <c r="D542" s="49"/>
      <c r="E542" s="49"/>
    </row>
    <row r="543" spans="1:5" ht="14.45" customHeight="1" x14ac:dyDescent="0.25">
      <c r="A543" s="91" t="s">
        <v>31</v>
      </c>
      <c r="B543" s="92"/>
      <c r="C543" s="92"/>
      <c r="D543" s="92"/>
      <c r="E543" s="93"/>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24">
        <v>43732</v>
      </c>
      <c r="C546" s="24">
        <v>45559</v>
      </c>
      <c r="D546" s="25">
        <v>9.8237379088401189E-2</v>
      </c>
      <c r="E546" s="32">
        <v>3</v>
      </c>
    </row>
    <row r="547" spans="1:5" x14ac:dyDescent="0.25">
      <c r="A547" s="31" t="s">
        <v>37</v>
      </c>
      <c r="B547" s="24">
        <v>43704</v>
      </c>
      <c r="C547" s="24">
        <v>45531</v>
      </c>
      <c r="D547" s="25">
        <v>9.8330601892455238E-2</v>
      </c>
      <c r="E547" s="32">
        <v>3</v>
      </c>
    </row>
    <row r="548" spans="1:5" x14ac:dyDescent="0.25">
      <c r="A548" s="39" t="s">
        <v>38</v>
      </c>
      <c r="B548" s="24">
        <v>43676</v>
      </c>
      <c r="C548" s="24">
        <v>45503</v>
      </c>
      <c r="D548" s="25">
        <v>9.8428833751907543E-2</v>
      </c>
      <c r="E548" s="32">
        <v>3</v>
      </c>
    </row>
    <row r="549" spans="1:5" x14ac:dyDescent="0.25">
      <c r="A549" s="39" t="s">
        <v>39</v>
      </c>
      <c r="B549" s="24">
        <v>43641</v>
      </c>
      <c r="C549" s="24">
        <v>45468</v>
      </c>
      <c r="D549" s="25">
        <v>9.8445128551058206E-2</v>
      </c>
      <c r="E549" s="32">
        <v>3</v>
      </c>
    </row>
    <row r="550" spans="1:5" x14ac:dyDescent="0.25">
      <c r="A550" s="39" t="s">
        <v>40</v>
      </c>
      <c r="B550" s="24">
        <v>43613</v>
      </c>
      <c r="C550" s="24">
        <v>45440</v>
      </c>
      <c r="D550" s="25">
        <v>9.849270646298082E-2</v>
      </c>
      <c r="E550" s="32">
        <v>3</v>
      </c>
    </row>
    <row r="552" spans="1:5" x14ac:dyDescent="0.25">
      <c r="A552" s="102" t="s">
        <v>218</v>
      </c>
      <c r="B552" s="103"/>
      <c r="C552" s="103"/>
      <c r="D552" s="103"/>
      <c r="E552" s="103"/>
    </row>
    <row r="553" spans="1:5" x14ac:dyDescent="0.25">
      <c r="A553" s="1" t="s">
        <v>2</v>
      </c>
      <c r="B553" s="2"/>
      <c r="C553" s="107" t="s">
        <v>3</v>
      </c>
      <c r="D553" s="107" t="s">
        <v>4</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8</v>
      </c>
      <c r="C556" s="10"/>
      <c r="D556" s="11"/>
      <c r="E556" s="11"/>
    </row>
    <row r="557" spans="1:5" x14ac:dyDescent="0.25">
      <c r="A557" s="12"/>
      <c r="B557" s="13" t="s">
        <v>9</v>
      </c>
      <c r="C557" s="14"/>
      <c r="D557" s="15"/>
      <c r="E557" s="15"/>
    </row>
    <row r="558" spans="1:5" x14ac:dyDescent="0.25">
      <c r="A558" s="8" t="s">
        <v>10</v>
      </c>
      <c r="B558" s="16" t="s">
        <v>11</v>
      </c>
      <c r="C558" s="17" t="s">
        <v>649</v>
      </c>
      <c r="D558" s="18" t="s">
        <v>591</v>
      </c>
      <c r="E558" s="17" t="s">
        <v>14</v>
      </c>
    </row>
    <row r="559" spans="1:5" x14ac:dyDescent="0.25">
      <c r="A559" s="19"/>
      <c r="B559" s="20" t="s">
        <v>15</v>
      </c>
      <c r="C559" s="21">
        <v>-0.71388828655162562</v>
      </c>
      <c r="D559" s="21">
        <v>-0.3064540620175209</v>
      </c>
      <c r="E559" s="22"/>
    </row>
    <row r="560" spans="1:5" x14ac:dyDescent="0.25">
      <c r="A560" s="8" t="s">
        <v>16</v>
      </c>
      <c r="B560" s="16" t="s">
        <v>11</v>
      </c>
      <c r="C560" s="17" t="s">
        <v>212</v>
      </c>
      <c r="D560" s="17" t="s">
        <v>67</v>
      </c>
      <c r="E560" s="17" t="s">
        <v>14</v>
      </c>
    </row>
    <row r="561" spans="1:5" x14ac:dyDescent="0.25">
      <c r="A561" s="19"/>
      <c r="B561" s="20" t="s">
        <v>15</v>
      </c>
      <c r="C561" s="21">
        <v>-0.26271415852244484</v>
      </c>
      <c r="D561" s="21">
        <v>-9.3293505898621731E-2</v>
      </c>
      <c r="E561" s="22"/>
    </row>
    <row r="562" spans="1:5" x14ac:dyDescent="0.25">
      <c r="A562" s="8" t="s">
        <v>19</v>
      </c>
      <c r="B562" s="16" t="s">
        <v>11</v>
      </c>
      <c r="C562" s="17" t="s">
        <v>68</v>
      </c>
      <c r="D562" s="17" t="s">
        <v>223</v>
      </c>
      <c r="E562" s="17" t="s">
        <v>14</v>
      </c>
    </row>
    <row r="563" spans="1:5" x14ac:dyDescent="0.25">
      <c r="A563" s="19"/>
      <c r="B563" s="20" t="s">
        <v>15</v>
      </c>
      <c r="C563" s="21">
        <v>-5.1917009868154174E-2</v>
      </c>
      <c r="D563" s="21">
        <v>-7.4257706100389065E-4</v>
      </c>
      <c r="E563" s="22"/>
    </row>
    <row r="564" spans="1:5" x14ac:dyDescent="0.25">
      <c r="A564" s="8" t="s">
        <v>22</v>
      </c>
      <c r="B564" s="16" t="s">
        <v>11</v>
      </c>
      <c r="C564" s="17" t="s">
        <v>215</v>
      </c>
      <c r="D564" s="17" t="s">
        <v>381</v>
      </c>
      <c r="E564" s="17" t="s">
        <v>14</v>
      </c>
    </row>
    <row r="565" spans="1:5" x14ac:dyDescent="0.25">
      <c r="A565" s="19"/>
      <c r="B565" s="20" t="s">
        <v>15</v>
      </c>
      <c r="C565" s="21">
        <v>0.33839617486338791</v>
      </c>
      <c r="D565" s="21">
        <v>9.7158471247186462E-2</v>
      </c>
      <c r="E565" s="22"/>
    </row>
    <row r="566" spans="1:5" ht="33.6" customHeight="1" x14ac:dyDescent="0.25">
      <c r="A566" s="90" t="s">
        <v>25</v>
      </c>
      <c r="B566" s="90"/>
      <c r="C566" s="90"/>
      <c r="D566" s="90"/>
      <c r="E566" s="90"/>
    </row>
    <row r="567" spans="1:5" x14ac:dyDescent="0.25">
      <c r="A567" s="5" t="s">
        <v>26</v>
      </c>
    </row>
    <row r="568" spans="1:5" x14ac:dyDescent="0.25">
      <c r="A568" s="5" t="s">
        <v>49</v>
      </c>
    </row>
    <row r="569" spans="1:5" x14ac:dyDescent="0.25">
      <c r="A569" s="5" t="s">
        <v>522</v>
      </c>
    </row>
    <row r="570" spans="1:5" x14ac:dyDescent="0.25">
      <c r="A570" s="5" t="s">
        <v>333</v>
      </c>
    </row>
    <row r="571" spans="1:5" x14ac:dyDescent="0.25">
      <c r="A571" s="5" t="s">
        <v>30</v>
      </c>
    </row>
    <row r="572" spans="1:5" ht="14.45" customHeight="1" x14ac:dyDescent="0.25">
      <c r="A572" s="91" t="s">
        <v>31</v>
      </c>
      <c r="B572" s="92"/>
      <c r="C572" s="92"/>
      <c r="D572" s="92"/>
      <c r="E572" s="93"/>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24">
        <v>43732</v>
      </c>
      <c r="C575" s="24">
        <v>45559</v>
      </c>
      <c r="D575" s="25">
        <v>0.11851861813908147</v>
      </c>
      <c r="E575" s="32">
        <v>3</v>
      </c>
    </row>
    <row r="576" spans="1:5" x14ac:dyDescent="0.25">
      <c r="A576" s="31" t="s">
        <v>37</v>
      </c>
      <c r="B576" s="24">
        <v>43704</v>
      </c>
      <c r="C576" s="24">
        <v>45531</v>
      </c>
      <c r="D576" s="25">
        <v>0.1187881160625687</v>
      </c>
      <c r="E576" s="32">
        <v>3</v>
      </c>
    </row>
    <row r="577" spans="1:5" x14ac:dyDescent="0.25">
      <c r="A577" s="23" t="s">
        <v>38</v>
      </c>
      <c r="B577" s="24">
        <v>43676</v>
      </c>
      <c r="C577" s="24">
        <v>45503</v>
      </c>
      <c r="D577" s="25">
        <v>0.11889043161267723</v>
      </c>
      <c r="E577" s="32">
        <v>3</v>
      </c>
    </row>
    <row r="578" spans="1:5" x14ac:dyDescent="0.25">
      <c r="A578" s="23" t="s">
        <v>39</v>
      </c>
      <c r="B578" s="24">
        <v>43641</v>
      </c>
      <c r="C578" s="24">
        <v>45468</v>
      </c>
      <c r="D578" s="25">
        <v>0.11888930018116071</v>
      </c>
      <c r="E578" s="32">
        <v>3</v>
      </c>
    </row>
    <row r="579" spans="1:5" x14ac:dyDescent="0.25">
      <c r="A579" s="23" t="s">
        <v>40</v>
      </c>
      <c r="B579" s="24">
        <v>43613</v>
      </c>
      <c r="C579" s="24">
        <v>45440</v>
      </c>
      <c r="D579" s="25">
        <v>0.11899984927622918</v>
      </c>
      <c r="E579" s="32">
        <v>3</v>
      </c>
    </row>
    <row r="581" spans="1:5" x14ac:dyDescent="0.25">
      <c r="A581" s="102" t="s">
        <v>226</v>
      </c>
      <c r="B581" s="103"/>
      <c r="C581" s="103"/>
      <c r="D581" s="103"/>
      <c r="E581" s="103"/>
    </row>
    <row r="582" spans="1:5" x14ac:dyDescent="0.25">
      <c r="A582" s="1" t="s">
        <v>2</v>
      </c>
      <c r="B582" s="2"/>
      <c r="C582" s="107" t="s">
        <v>3</v>
      </c>
      <c r="D582" s="107" t="s">
        <v>4</v>
      </c>
      <c r="E582" s="107"/>
    </row>
    <row r="583" spans="1:5" x14ac:dyDescent="0.25">
      <c r="A583" s="3" t="s">
        <v>5</v>
      </c>
      <c r="B583" s="4"/>
      <c r="C583" s="108"/>
      <c r="D583" s="108"/>
      <c r="E583" s="108"/>
    </row>
    <row r="584" spans="1:5" x14ac:dyDescent="0.25">
      <c r="A584" s="6" t="s">
        <v>6</v>
      </c>
      <c r="B584" s="7"/>
      <c r="C584" s="109"/>
      <c r="D584" s="109"/>
      <c r="E584" s="109"/>
    </row>
    <row r="585" spans="1:5" x14ac:dyDescent="0.25">
      <c r="A585" s="8" t="s">
        <v>7</v>
      </c>
      <c r="B585" s="9" t="s">
        <v>8</v>
      </c>
      <c r="C585" s="10"/>
      <c r="D585" s="11"/>
      <c r="E585" s="11"/>
    </row>
    <row r="586" spans="1:5" x14ac:dyDescent="0.25">
      <c r="A586" s="12"/>
      <c r="B586" s="13" t="s">
        <v>9</v>
      </c>
      <c r="C586" s="14"/>
      <c r="D586" s="15"/>
      <c r="E586" s="15"/>
    </row>
    <row r="587" spans="1:5" x14ac:dyDescent="0.25">
      <c r="A587" s="8" t="s">
        <v>10</v>
      </c>
      <c r="B587" s="16" t="s">
        <v>11</v>
      </c>
      <c r="C587" s="17" t="s">
        <v>761</v>
      </c>
      <c r="D587" s="18" t="s">
        <v>592</v>
      </c>
      <c r="E587" s="17" t="s">
        <v>14</v>
      </c>
    </row>
    <row r="588" spans="1:5" x14ac:dyDescent="0.25">
      <c r="A588" s="19"/>
      <c r="B588" s="20" t="s">
        <v>15</v>
      </c>
      <c r="C588" s="21">
        <v>-0.67972587716507427</v>
      </c>
      <c r="D588" s="21">
        <v>-0.27773839762865471</v>
      </c>
      <c r="E588" s="22"/>
    </row>
    <row r="589" spans="1:5" x14ac:dyDescent="0.25">
      <c r="A589" s="8" t="s">
        <v>16</v>
      </c>
      <c r="B589" s="16" t="s">
        <v>11</v>
      </c>
      <c r="C589" s="17" t="s">
        <v>220</v>
      </c>
      <c r="D589" s="17" t="s">
        <v>221</v>
      </c>
      <c r="E589" s="17" t="s">
        <v>14</v>
      </c>
    </row>
    <row r="590" spans="1:5" x14ac:dyDescent="0.25">
      <c r="A590" s="19"/>
      <c r="B590" s="20" t="s">
        <v>15</v>
      </c>
      <c r="C590" s="21">
        <v>-0.23958107328332368</v>
      </c>
      <c r="D590" s="21">
        <v>-8.0824743882405459E-2</v>
      </c>
      <c r="E590" s="22"/>
    </row>
    <row r="591" spans="1:5" x14ac:dyDescent="0.25">
      <c r="A591" s="8" t="s">
        <v>19</v>
      </c>
      <c r="B591" s="16" t="s">
        <v>11</v>
      </c>
      <c r="C591" s="17" t="s">
        <v>56</v>
      </c>
      <c r="D591" s="17" t="s">
        <v>232</v>
      </c>
      <c r="E591" s="17" t="s">
        <v>14</v>
      </c>
    </row>
    <row r="592" spans="1:5" x14ac:dyDescent="0.25">
      <c r="A592" s="19"/>
      <c r="B592" s="20" t="s">
        <v>15</v>
      </c>
      <c r="C592" s="21">
        <v>-5.59393348407764E-2</v>
      </c>
      <c r="D592" s="21">
        <v>-3.8095194633744889E-3</v>
      </c>
      <c r="E592" s="22"/>
    </row>
    <row r="593" spans="1:5" x14ac:dyDescent="0.25">
      <c r="A593" s="8" t="s">
        <v>22</v>
      </c>
      <c r="B593" s="16" t="s">
        <v>11</v>
      </c>
      <c r="C593" s="17" t="s">
        <v>224</v>
      </c>
      <c r="D593" s="17" t="s">
        <v>384</v>
      </c>
      <c r="E593" s="17" t="s">
        <v>14</v>
      </c>
    </row>
    <row r="594" spans="1:5" x14ac:dyDescent="0.25">
      <c r="A594" s="19"/>
      <c r="B594" s="20" t="s">
        <v>15</v>
      </c>
      <c r="C594" s="21">
        <v>0.23331363872982802</v>
      </c>
      <c r="D594" s="21">
        <v>7.3007586560153381E-2</v>
      </c>
      <c r="E594" s="22"/>
    </row>
    <row r="595" spans="1:5" ht="32.450000000000003" customHeight="1" x14ac:dyDescent="0.25">
      <c r="A595" s="90" t="s">
        <v>25</v>
      </c>
      <c r="B595" s="90"/>
      <c r="C595" s="90"/>
      <c r="D595" s="90"/>
      <c r="E595" s="90"/>
    </row>
    <row r="596" spans="1:5" x14ac:dyDescent="0.25">
      <c r="A596" s="5" t="s">
        <v>26</v>
      </c>
    </row>
    <row r="597" spans="1:5" x14ac:dyDescent="0.25">
      <c r="A597" s="5" t="s">
        <v>49</v>
      </c>
    </row>
    <row r="598" spans="1:5" x14ac:dyDescent="0.25">
      <c r="A598" s="5" t="s">
        <v>647</v>
      </c>
    </row>
    <row r="599" spans="1:5" x14ac:dyDescent="0.25">
      <c r="A599" s="5" t="s">
        <v>333</v>
      </c>
    </row>
    <row r="600" spans="1:5" x14ac:dyDescent="0.25">
      <c r="A600" s="5" t="s">
        <v>30</v>
      </c>
    </row>
    <row r="601" spans="1:5" ht="14.45" customHeight="1" x14ac:dyDescent="0.25">
      <c r="A601" s="91" t="s">
        <v>31</v>
      </c>
      <c r="B601" s="92"/>
      <c r="C601" s="92"/>
      <c r="D601" s="92"/>
      <c r="E601" s="93"/>
    </row>
    <row r="602" spans="1:5" x14ac:dyDescent="0.25">
      <c r="A602" s="94" t="s">
        <v>32</v>
      </c>
      <c r="B602" s="94"/>
      <c r="C602" s="94"/>
      <c r="D602" s="94"/>
      <c r="E602" s="94"/>
    </row>
    <row r="603" spans="1:5" x14ac:dyDescent="0.25">
      <c r="A603" s="29" t="s">
        <v>33</v>
      </c>
      <c r="B603" s="29" t="s">
        <v>34</v>
      </c>
      <c r="C603" s="29" t="s">
        <v>35</v>
      </c>
      <c r="D603" s="30" t="s">
        <v>0</v>
      </c>
      <c r="E603" s="30" t="s">
        <v>1</v>
      </c>
    </row>
    <row r="604" spans="1:5" x14ac:dyDescent="0.25">
      <c r="A604" s="31" t="s">
        <v>36</v>
      </c>
      <c r="B604" s="24">
        <v>43732</v>
      </c>
      <c r="C604" s="24">
        <v>45559</v>
      </c>
      <c r="D604" s="25">
        <v>9.9123173273179585E-2</v>
      </c>
      <c r="E604" s="32">
        <v>3</v>
      </c>
    </row>
    <row r="605" spans="1:5" x14ac:dyDescent="0.25">
      <c r="A605" s="31" t="s">
        <v>37</v>
      </c>
      <c r="B605" s="24">
        <v>43704</v>
      </c>
      <c r="C605" s="24">
        <v>45531</v>
      </c>
      <c r="D605" s="25">
        <v>9.9384758383528421E-2</v>
      </c>
      <c r="E605" s="32">
        <v>3</v>
      </c>
    </row>
    <row r="606" spans="1:5" x14ac:dyDescent="0.25">
      <c r="A606" s="23" t="s">
        <v>38</v>
      </c>
      <c r="B606" s="24">
        <v>43676</v>
      </c>
      <c r="C606" s="24">
        <v>45503</v>
      </c>
      <c r="D606" s="25">
        <v>9.945196262050307E-2</v>
      </c>
      <c r="E606" s="32">
        <v>3</v>
      </c>
    </row>
    <row r="607" spans="1:5" x14ac:dyDescent="0.25">
      <c r="A607" s="23" t="s">
        <v>39</v>
      </c>
      <c r="B607" s="24">
        <v>43641</v>
      </c>
      <c r="C607" s="24">
        <v>45468</v>
      </c>
      <c r="D607" s="25">
        <v>9.9447850805998703E-2</v>
      </c>
      <c r="E607" s="32">
        <v>3</v>
      </c>
    </row>
    <row r="608" spans="1:5" x14ac:dyDescent="0.25">
      <c r="A608" s="23" t="s">
        <v>40</v>
      </c>
      <c r="B608" s="24">
        <v>43613</v>
      </c>
      <c r="C608" s="24">
        <v>45440</v>
      </c>
      <c r="D608" s="25">
        <v>9.9553409940941209E-2</v>
      </c>
      <c r="E608" s="32">
        <v>3</v>
      </c>
    </row>
  </sheetData>
  <mergeCells count="147">
    <mergeCell ref="A1:E1"/>
    <mergeCell ref="C2:C4"/>
    <mergeCell ref="D2:D4"/>
    <mergeCell ref="E2:E4"/>
    <mergeCell ref="A22:E22"/>
    <mergeCell ref="A15:E15"/>
    <mergeCell ref="A21:E21"/>
    <mergeCell ref="A59:E59"/>
    <mergeCell ref="C60:C62"/>
    <mergeCell ref="D60:D62"/>
    <mergeCell ref="E60:E62"/>
    <mergeCell ref="A80:E80"/>
    <mergeCell ref="A73:E73"/>
    <mergeCell ref="A79:E79"/>
    <mergeCell ref="A30:E30"/>
    <mergeCell ref="C31:C33"/>
    <mergeCell ref="D31:D33"/>
    <mergeCell ref="E31:E33"/>
    <mergeCell ref="A51:E51"/>
    <mergeCell ref="A44:E44"/>
    <mergeCell ref="A50:E50"/>
    <mergeCell ref="A117:E117"/>
    <mergeCell ref="C118:C120"/>
    <mergeCell ref="D118:D120"/>
    <mergeCell ref="E118:E120"/>
    <mergeCell ref="A138:E138"/>
    <mergeCell ref="A131:E131"/>
    <mergeCell ref="A137:E137"/>
    <mergeCell ref="A88:E88"/>
    <mergeCell ref="C89:C91"/>
    <mergeCell ref="D89:D91"/>
    <mergeCell ref="E89:E91"/>
    <mergeCell ref="A109:E109"/>
    <mergeCell ref="A102:E102"/>
    <mergeCell ref="A108:E108"/>
    <mergeCell ref="A175:E175"/>
    <mergeCell ref="C176:C178"/>
    <mergeCell ref="D176:D178"/>
    <mergeCell ref="E176:E178"/>
    <mergeCell ref="A196:E196"/>
    <mergeCell ref="A189:E189"/>
    <mergeCell ref="A195:E195"/>
    <mergeCell ref="A146:E146"/>
    <mergeCell ref="C147:C149"/>
    <mergeCell ref="D147:D149"/>
    <mergeCell ref="E147:E149"/>
    <mergeCell ref="A167:E167"/>
    <mergeCell ref="A160:E160"/>
    <mergeCell ref="A166:E166"/>
    <mergeCell ref="A233:E233"/>
    <mergeCell ref="C234:C236"/>
    <mergeCell ref="D234:D236"/>
    <mergeCell ref="E234:E236"/>
    <mergeCell ref="A254:E254"/>
    <mergeCell ref="A247:E247"/>
    <mergeCell ref="A253:E253"/>
    <mergeCell ref="A204:E204"/>
    <mergeCell ref="C205:C207"/>
    <mergeCell ref="D205:D207"/>
    <mergeCell ref="E205:E207"/>
    <mergeCell ref="A225:E225"/>
    <mergeCell ref="A218:E218"/>
    <mergeCell ref="A224:E224"/>
    <mergeCell ref="A291:E291"/>
    <mergeCell ref="C292:C294"/>
    <mergeCell ref="D292:D294"/>
    <mergeCell ref="E292:E294"/>
    <mergeCell ref="A312:E312"/>
    <mergeCell ref="A305:E305"/>
    <mergeCell ref="A311:E311"/>
    <mergeCell ref="A262:E262"/>
    <mergeCell ref="C263:C265"/>
    <mergeCell ref="D263:D265"/>
    <mergeCell ref="E263:E265"/>
    <mergeCell ref="A283:E283"/>
    <mergeCell ref="A276:E276"/>
    <mergeCell ref="A282:E282"/>
    <mergeCell ref="A349:E349"/>
    <mergeCell ref="C350:C352"/>
    <mergeCell ref="D350:D352"/>
    <mergeCell ref="E350:E352"/>
    <mergeCell ref="A370:E370"/>
    <mergeCell ref="A363:E363"/>
    <mergeCell ref="A369:E369"/>
    <mergeCell ref="A320:E320"/>
    <mergeCell ref="C321:C323"/>
    <mergeCell ref="D321:D323"/>
    <mergeCell ref="E321:E323"/>
    <mergeCell ref="A341:E341"/>
    <mergeCell ref="A334:E334"/>
    <mergeCell ref="A340:E340"/>
    <mergeCell ref="A407:E407"/>
    <mergeCell ref="C408:C410"/>
    <mergeCell ref="D408:D410"/>
    <mergeCell ref="E408:E410"/>
    <mergeCell ref="A428:E428"/>
    <mergeCell ref="A421:E421"/>
    <mergeCell ref="A427:E427"/>
    <mergeCell ref="A378:E378"/>
    <mergeCell ref="C379:C381"/>
    <mergeCell ref="D379:D381"/>
    <mergeCell ref="E379:E381"/>
    <mergeCell ref="A399:E399"/>
    <mergeCell ref="A392:E392"/>
    <mergeCell ref="A398:E398"/>
    <mergeCell ref="A465:E465"/>
    <mergeCell ref="C466:C468"/>
    <mergeCell ref="D466:D468"/>
    <mergeCell ref="E466:E468"/>
    <mergeCell ref="A486:E486"/>
    <mergeCell ref="A479:E479"/>
    <mergeCell ref="A485:E485"/>
    <mergeCell ref="A436:E436"/>
    <mergeCell ref="C437:C439"/>
    <mergeCell ref="D437:D439"/>
    <mergeCell ref="E437:E439"/>
    <mergeCell ref="A457:E457"/>
    <mergeCell ref="A450:E450"/>
    <mergeCell ref="A456:E456"/>
    <mergeCell ref="A523:E523"/>
    <mergeCell ref="C524:C526"/>
    <mergeCell ref="D524:D526"/>
    <mergeCell ref="E524:E526"/>
    <mergeCell ref="A544:E544"/>
    <mergeCell ref="A537:E537"/>
    <mergeCell ref="A543:E543"/>
    <mergeCell ref="A494:E494"/>
    <mergeCell ref="C495:C497"/>
    <mergeCell ref="D495:D497"/>
    <mergeCell ref="E495:E497"/>
    <mergeCell ref="A515:E515"/>
    <mergeCell ref="A508:E508"/>
    <mergeCell ref="A514:E514"/>
    <mergeCell ref="A581:E581"/>
    <mergeCell ref="C582:C584"/>
    <mergeCell ref="D582:D584"/>
    <mergeCell ref="E582:E584"/>
    <mergeCell ref="A602:E602"/>
    <mergeCell ref="A595:E595"/>
    <mergeCell ref="A601:E601"/>
    <mergeCell ref="A552:E552"/>
    <mergeCell ref="C553:C555"/>
    <mergeCell ref="D553:D555"/>
    <mergeCell ref="E553:E555"/>
    <mergeCell ref="A573:E573"/>
    <mergeCell ref="A566:E566"/>
    <mergeCell ref="A572:E572"/>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A8AA4-7912-411C-AB8D-2955FFCBB5D4}">
  <dimension ref="A1:E608"/>
  <sheetViews>
    <sheetView topLeftCell="A29" workbookViewId="0">
      <selection activeCell="J44" sqref="J44"/>
    </sheetView>
  </sheetViews>
  <sheetFormatPr baseColWidth="10" defaultRowHeight="15" x14ac:dyDescent="0.25"/>
  <cols>
    <col min="1" max="1" width="20.85546875" customWidth="1"/>
    <col min="2" max="2" width="51.7109375" customWidth="1"/>
    <col min="5" max="5" width="16.85546875" customWidth="1"/>
  </cols>
  <sheetData>
    <row r="1" spans="1:5" x14ac:dyDescent="0.25">
      <c r="A1" s="102" t="s">
        <v>61</v>
      </c>
      <c r="B1" s="103"/>
      <c r="C1" s="103"/>
      <c r="D1" s="103"/>
      <c r="E1" s="103"/>
    </row>
    <row r="2" spans="1:5" x14ac:dyDescent="0.25">
      <c r="A2" s="1" t="s">
        <v>2</v>
      </c>
      <c r="B2" s="2"/>
      <c r="C2" s="107" t="s">
        <v>3</v>
      </c>
      <c r="D2" s="107" t="s">
        <v>4</v>
      </c>
      <c r="E2" s="107"/>
    </row>
    <row r="3" spans="1:5" x14ac:dyDescent="0.25">
      <c r="A3" s="3" t="s">
        <v>5</v>
      </c>
      <c r="B3" s="4"/>
      <c r="C3" s="108"/>
      <c r="D3" s="108"/>
      <c r="E3" s="108"/>
    </row>
    <row r="4" spans="1:5" x14ac:dyDescent="0.25">
      <c r="A4" s="6" t="s">
        <v>6</v>
      </c>
      <c r="B4" s="7"/>
      <c r="C4" s="109"/>
      <c r="D4" s="109"/>
      <c r="E4" s="109"/>
    </row>
    <row r="5" spans="1:5" x14ac:dyDescent="0.25">
      <c r="A5" s="8" t="s">
        <v>7</v>
      </c>
      <c r="B5" s="9" t="s">
        <v>8</v>
      </c>
      <c r="C5" s="10"/>
      <c r="D5" s="11"/>
      <c r="E5" s="11"/>
    </row>
    <row r="6" spans="1:5" x14ac:dyDescent="0.25">
      <c r="A6" s="12"/>
      <c r="B6" s="13" t="s">
        <v>9</v>
      </c>
      <c r="C6" s="14"/>
      <c r="D6" s="15"/>
      <c r="E6" s="15"/>
    </row>
    <row r="7" spans="1:5" x14ac:dyDescent="0.25">
      <c r="A7" s="8" t="s">
        <v>10</v>
      </c>
      <c r="B7" s="16" t="s">
        <v>11</v>
      </c>
      <c r="C7" s="17" t="s">
        <v>762</v>
      </c>
      <c r="D7" s="18" t="s">
        <v>724</v>
      </c>
      <c r="E7" s="17" t="s">
        <v>14</v>
      </c>
    </row>
    <row r="8" spans="1:5" x14ac:dyDescent="0.25">
      <c r="A8" s="19"/>
      <c r="B8" s="20" t="s">
        <v>15</v>
      </c>
      <c r="C8" s="21">
        <v>-0.32252680012928214</v>
      </c>
      <c r="D8" s="21">
        <v>-0.11317989527772387</v>
      </c>
      <c r="E8" s="22"/>
    </row>
    <row r="9" spans="1:5" x14ac:dyDescent="0.25">
      <c r="A9" s="8" t="s">
        <v>16</v>
      </c>
      <c r="B9" s="16" t="s">
        <v>11</v>
      </c>
      <c r="C9" s="17" t="s">
        <v>17</v>
      </c>
      <c r="D9" s="17" t="s">
        <v>227</v>
      </c>
      <c r="E9" s="17" t="s">
        <v>14</v>
      </c>
    </row>
    <row r="10" spans="1:5" x14ac:dyDescent="0.25">
      <c r="A10" s="19"/>
      <c r="B10" s="20" t="s">
        <v>15</v>
      </c>
      <c r="C10" s="21">
        <v>-0.17081007141479332</v>
      </c>
      <c r="D10" s="21">
        <v>-4.6291311522888012E-2</v>
      </c>
      <c r="E10" s="22"/>
    </row>
    <row r="11" spans="1:5" x14ac:dyDescent="0.25">
      <c r="A11" s="8" t="s">
        <v>19</v>
      </c>
      <c r="B11" s="16" t="s">
        <v>11</v>
      </c>
      <c r="C11" s="17" t="s">
        <v>268</v>
      </c>
      <c r="D11" s="17" t="s">
        <v>707</v>
      </c>
      <c r="E11" s="17" t="s">
        <v>14</v>
      </c>
    </row>
    <row r="12" spans="1:5" x14ac:dyDescent="0.25">
      <c r="A12" s="19"/>
      <c r="B12" s="20" t="s">
        <v>15</v>
      </c>
      <c r="C12" s="21">
        <v>-5.0857849034475322E-2</v>
      </c>
      <c r="D12" s="21">
        <v>-2.6312335768818862E-3</v>
      </c>
      <c r="E12" s="22"/>
    </row>
    <row r="13" spans="1:5" x14ac:dyDescent="0.25">
      <c r="A13" s="8" t="s">
        <v>22</v>
      </c>
      <c r="B13" s="16" t="s">
        <v>11</v>
      </c>
      <c r="C13" s="17" t="s">
        <v>23</v>
      </c>
      <c r="D13" s="17" t="s">
        <v>24</v>
      </c>
      <c r="E13" s="17" t="s">
        <v>14</v>
      </c>
    </row>
    <row r="14" spans="1:5" x14ac:dyDescent="0.25">
      <c r="A14" s="19"/>
      <c r="B14" s="20" t="s">
        <v>15</v>
      </c>
      <c r="C14" s="21">
        <v>0.11098701768095109</v>
      </c>
      <c r="D14" s="21">
        <v>3.3841123997990996E-2</v>
      </c>
      <c r="E14" s="22"/>
    </row>
    <row r="15" spans="1:5" ht="35.450000000000003" customHeight="1" x14ac:dyDescent="0.25">
      <c r="A15" s="90" t="s">
        <v>25</v>
      </c>
      <c r="B15" s="90"/>
      <c r="C15" s="90"/>
      <c r="D15" s="90"/>
      <c r="E15" s="90"/>
    </row>
    <row r="16" spans="1:5" x14ac:dyDescent="0.25">
      <c r="A16" s="5" t="s">
        <v>26</v>
      </c>
    </row>
    <row r="17" spans="1:5" x14ac:dyDescent="0.25">
      <c r="A17" s="5" t="s">
        <v>49</v>
      </c>
    </row>
    <row r="18" spans="1:5" x14ac:dyDescent="0.25">
      <c r="A18" s="5" t="s">
        <v>540</v>
      </c>
    </row>
    <row r="19" spans="1:5" x14ac:dyDescent="0.25">
      <c r="A19" s="5" t="s">
        <v>29</v>
      </c>
    </row>
    <row r="20" spans="1:5" x14ac:dyDescent="0.25">
      <c r="A20" s="5" t="s">
        <v>30</v>
      </c>
    </row>
    <row r="21" spans="1:5" ht="14.45" customHeight="1" x14ac:dyDescent="0.25">
      <c r="A21" s="91" t="s">
        <v>31</v>
      </c>
      <c r="B21" s="92"/>
      <c r="C21" s="92"/>
      <c r="D21" s="92"/>
      <c r="E21" s="93"/>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24">
        <v>43922</v>
      </c>
      <c r="C24" s="24">
        <v>45594</v>
      </c>
      <c r="D24" s="25">
        <v>4.9882822383373875E-2</v>
      </c>
      <c r="E24" s="32">
        <v>2</v>
      </c>
    </row>
    <row r="25" spans="1:5" x14ac:dyDescent="0.25">
      <c r="A25" s="31" t="s">
        <v>37</v>
      </c>
      <c r="B25" s="24">
        <v>43922</v>
      </c>
      <c r="C25" s="24">
        <v>45559</v>
      </c>
      <c r="D25" s="25">
        <v>5.0385522191206289E-2</v>
      </c>
      <c r="E25" s="32">
        <v>3</v>
      </c>
    </row>
    <row r="26" spans="1:5" x14ac:dyDescent="0.25">
      <c r="A26" s="23" t="s">
        <v>38</v>
      </c>
      <c r="B26" s="24">
        <v>43922</v>
      </c>
      <c r="C26" s="24">
        <v>45531</v>
      </c>
      <c r="D26" s="25">
        <v>5.0783867701630625E-2</v>
      </c>
      <c r="E26" s="32">
        <v>3</v>
      </c>
    </row>
    <row r="27" spans="1:5" x14ac:dyDescent="0.25">
      <c r="A27" s="23" t="s">
        <v>39</v>
      </c>
      <c r="B27" s="24">
        <v>43922</v>
      </c>
      <c r="C27" s="24">
        <v>45503</v>
      </c>
      <c r="D27" s="25">
        <v>5.0918332851942978E-2</v>
      </c>
      <c r="E27" s="32">
        <v>3</v>
      </c>
    </row>
    <row r="28" spans="1:5" x14ac:dyDescent="0.25">
      <c r="A28" s="23" t="s">
        <v>40</v>
      </c>
      <c r="B28" s="24">
        <v>43922</v>
      </c>
      <c r="C28" s="24">
        <v>45468</v>
      </c>
      <c r="D28" s="25">
        <v>5.1400426676060103E-2</v>
      </c>
      <c r="E28" s="32">
        <v>3</v>
      </c>
    </row>
    <row r="30" spans="1:5" x14ac:dyDescent="0.25">
      <c r="A30" s="102" t="s">
        <v>62</v>
      </c>
      <c r="B30" s="103"/>
      <c r="C30" s="103"/>
      <c r="D30" s="103"/>
      <c r="E30" s="103"/>
    </row>
    <row r="31" spans="1:5" ht="14.45" customHeight="1" x14ac:dyDescent="0.25">
      <c r="A31" s="1" t="s">
        <v>2</v>
      </c>
      <c r="B31" s="2"/>
      <c r="C31" s="107" t="s">
        <v>3</v>
      </c>
      <c r="D31" s="107" t="s">
        <v>4</v>
      </c>
      <c r="E31" s="107"/>
    </row>
    <row r="32" spans="1:5" x14ac:dyDescent="0.25">
      <c r="A32" s="3" t="s">
        <v>5</v>
      </c>
      <c r="B32" s="4"/>
      <c r="C32" s="108"/>
      <c r="D32" s="108"/>
      <c r="E32" s="108"/>
    </row>
    <row r="33" spans="1:5" x14ac:dyDescent="0.25">
      <c r="A33" s="6" t="s">
        <v>6</v>
      </c>
      <c r="B33" s="7"/>
      <c r="C33" s="109"/>
      <c r="D33" s="109"/>
      <c r="E33" s="109"/>
    </row>
    <row r="34" spans="1:5" x14ac:dyDescent="0.25">
      <c r="A34" s="8" t="s">
        <v>7</v>
      </c>
      <c r="B34" s="9" t="s">
        <v>8</v>
      </c>
      <c r="C34" s="10"/>
      <c r="D34" s="11"/>
      <c r="E34" s="11"/>
    </row>
    <row r="35" spans="1:5" x14ac:dyDescent="0.25">
      <c r="A35" s="12"/>
      <c r="B35" s="13" t="s">
        <v>9</v>
      </c>
      <c r="C35" s="14"/>
      <c r="D35" s="15"/>
      <c r="E35" s="15"/>
    </row>
    <row r="36" spans="1:5" x14ac:dyDescent="0.25">
      <c r="A36" s="8" t="s">
        <v>10</v>
      </c>
      <c r="B36" s="16" t="s">
        <v>11</v>
      </c>
      <c r="C36" s="26" t="s">
        <v>789</v>
      </c>
      <c r="D36" s="27" t="s">
        <v>380</v>
      </c>
      <c r="E36" s="26" t="s">
        <v>14</v>
      </c>
    </row>
    <row r="37" spans="1:5" x14ac:dyDescent="0.25">
      <c r="A37" s="19"/>
      <c r="B37" s="20" t="s">
        <v>15</v>
      </c>
      <c r="C37" s="21">
        <v>-0.71764683303841958</v>
      </c>
      <c r="D37" s="21">
        <v>-0.30550401822525453</v>
      </c>
      <c r="E37" s="22"/>
    </row>
    <row r="38" spans="1:5" x14ac:dyDescent="0.25">
      <c r="A38" s="8" t="s">
        <v>16</v>
      </c>
      <c r="B38" s="16" t="s">
        <v>11</v>
      </c>
      <c r="C38" s="26" t="s">
        <v>43</v>
      </c>
      <c r="D38" s="26" t="s">
        <v>44</v>
      </c>
      <c r="E38" s="26" t="s">
        <v>14</v>
      </c>
    </row>
    <row r="39" spans="1:5" x14ac:dyDescent="0.25">
      <c r="A39" s="19"/>
      <c r="B39" s="20" t="s">
        <v>15</v>
      </c>
      <c r="C39" s="21">
        <v>-0.2368179688415134</v>
      </c>
      <c r="D39" s="21">
        <v>-0.10035389916003834</v>
      </c>
      <c r="E39" s="22"/>
    </row>
    <row r="40" spans="1:5" x14ac:dyDescent="0.25">
      <c r="A40" s="8" t="s">
        <v>19</v>
      </c>
      <c r="B40" s="16" t="s">
        <v>11</v>
      </c>
      <c r="C40" s="26" t="s">
        <v>415</v>
      </c>
      <c r="D40" s="26" t="s">
        <v>422</v>
      </c>
      <c r="E40" s="26" t="s">
        <v>14</v>
      </c>
    </row>
    <row r="41" spans="1:5" x14ac:dyDescent="0.25">
      <c r="A41" s="19"/>
      <c r="B41" s="20" t="s">
        <v>15</v>
      </c>
      <c r="C41" s="21">
        <v>-4.9309110445060478E-2</v>
      </c>
      <c r="D41" s="21">
        <v>-7.2575248054664865E-3</v>
      </c>
      <c r="E41" s="22"/>
    </row>
    <row r="42" spans="1:5" x14ac:dyDescent="0.25">
      <c r="A42" s="8" t="s">
        <v>22</v>
      </c>
      <c r="B42" s="16" t="s">
        <v>11</v>
      </c>
      <c r="C42" s="26" t="s">
        <v>47</v>
      </c>
      <c r="D42" s="26" t="s">
        <v>386</v>
      </c>
      <c r="E42" s="26" t="s">
        <v>14</v>
      </c>
    </row>
    <row r="43" spans="1:5" x14ac:dyDescent="0.25">
      <c r="A43" s="19"/>
      <c r="B43" s="20" t="s">
        <v>15</v>
      </c>
      <c r="C43" s="21">
        <v>0.24686012108449584</v>
      </c>
      <c r="D43" s="21">
        <v>7.8413893966054804E-2</v>
      </c>
      <c r="E43" s="22"/>
    </row>
    <row r="44" spans="1:5" ht="36" customHeight="1" x14ac:dyDescent="0.25">
      <c r="A44" s="90" t="s">
        <v>25</v>
      </c>
      <c r="B44" s="90"/>
      <c r="C44" s="90"/>
      <c r="D44" s="90"/>
      <c r="E44" s="90"/>
    </row>
    <row r="45" spans="1:5" x14ac:dyDescent="0.25">
      <c r="A45" s="5" t="s">
        <v>26</v>
      </c>
    </row>
    <row r="46" spans="1:5" x14ac:dyDescent="0.25">
      <c r="A46" s="5" t="s">
        <v>49</v>
      </c>
    </row>
    <row r="47" spans="1:5" x14ac:dyDescent="0.25">
      <c r="A47" s="5" t="s">
        <v>763</v>
      </c>
    </row>
    <row r="48" spans="1:5" x14ac:dyDescent="0.25">
      <c r="A48" s="5" t="s">
        <v>333</v>
      </c>
    </row>
    <row r="49" spans="1:5" x14ac:dyDescent="0.25">
      <c r="A49" s="5" t="s">
        <v>51</v>
      </c>
    </row>
    <row r="50" spans="1:5" ht="14.45" customHeight="1" x14ac:dyDescent="0.25">
      <c r="A50" s="91" t="s">
        <v>31</v>
      </c>
      <c r="B50" s="92"/>
      <c r="C50" s="92"/>
      <c r="D50" s="92"/>
      <c r="E50" s="93"/>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24">
        <v>43767</v>
      </c>
      <c r="C53" s="24">
        <v>45594</v>
      </c>
      <c r="D53" s="25">
        <v>0.10997486737628936</v>
      </c>
      <c r="E53" s="32">
        <v>3</v>
      </c>
    </row>
    <row r="54" spans="1:5" x14ac:dyDescent="0.25">
      <c r="A54" s="31" t="s">
        <v>37</v>
      </c>
      <c r="B54" s="24">
        <v>43732</v>
      </c>
      <c r="C54" s="24">
        <v>45559</v>
      </c>
      <c r="D54" s="25">
        <v>0.11088692615538503</v>
      </c>
      <c r="E54" s="32">
        <v>3</v>
      </c>
    </row>
    <row r="55" spans="1:5" x14ac:dyDescent="0.25">
      <c r="A55" s="39" t="s">
        <v>38</v>
      </c>
      <c r="B55" s="24">
        <v>43704</v>
      </c>
      <c r="C55" s="24">
        <v>45531</v>
      </c>
      <c r="D55" s="25">
        <v>0.11116385649607501</v>
      </c>
      <c r="E55" s="32">
        <v>3</v>
      </c>
    </row>
    <row r="56" spans="1:5" x14ac:dyDescent="0.25">
      <c r="A56" s="39" t="s">
        <v>39</v>
      </c>
      <c r="B56" s="24">
        <v>43676</v>
      </c>
      <c r="C56" s="24">
        <v>45503</v>
      </c>
      <c r="D56" s="25">
        <v>0.11152563090415017</v>
      </c>
      <c r="E56" s="32">
        <v>3</v>
      </c>
    </row>
    <row r="57" spans="1:5" x14ac:dyDescent="0.25">
      <c r="A57" s="39" t="s">
        <v>40</v>
      </c>
      <c r="B57" s="24">
        <v>43641</v>
      </c>
      <c r="C57" s="24">
        <v>45468</v>
      </c>
      <c r="D57" s="25">
        <v>0.11155767627855492</v>
      </c>
      <c r="E57" s="32">
        <v>3</v>
      </c>
    </row>
    <row r="59" spans="1:5" x14ac:dyDescent="0.25">
      <c r="A59" s="102" t="s">
        <v>63</v>
      </c>
      <c r="B59" s="103"/>
      <c r="C59" s="103"/>
      <c r="D59" s="103"/>
      <c r="E59" s="103"/>
    </row>
    <row r="60" spans="1:5" x14ac:dyDescent="0.25">
      <c r="A60" s="1" t="s">
        <v>2</v>
      </c>
      <c r="B60" s="2"/>
      <c r="C60" s="107" t="s">
        <v>3</v>
      </c>
      <c r="D60" s="107" t="s">
        <v>4</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8</v>
      </c>
      <c r="C63" s="10"/>
      <c r="D63" s="11"/>
      <c r="E63" s="11"/>
    </row>
    <row r="64" spans="1:5" x14ac:dyDescent="0.25">
      <c r="A64" s="12"/>
      <c r="B64" s="13" t="s">
        <v>9</v>
      </c>
      <c r="C64" s="14"/>
      <c r="D64" s="15"/>
      <c r="E64" s="15"/>
    </row>
    <row r="65" spans="1:5" x14ac:dyDescent="0.25">
      <c r="A65" s="8" t="s">
        <v>10</v>
      </c>
      <c r="B65" s="16" t="s">
        <v>11</v>
      </c>
      <c r="C65" s="26" t="s">
        <v>572</v>
      </c>
      <c r="D65" s="27" t="s">
        <v>566</v>
      </c>
      <c r="E65" s="26" t="s">
        <v>14</v>
      </c>
    </row>
    <row r="66" spans="1:5" x14ac:dyDescent="0.25">
      <c r="A66" s="19"/>
      <c r="B66" s="20" t="s">
        <v>15</v>
      </c>
      <c r="C66" s="21">
        <v>-0.73222895866911042</v>
      </c>
      <c r="D66" s="21">
        <v>-0.31489873417290704</v>
      </c>
      <c r="E66" s="22"/>
    </row>
    <row r="67" spans="1:5" x14ac:dyDescent="0.25">
      <c r="A67" s="8" t="s">
        <v>16</v>
      </c>
      <c r="B67" s="16" t="s">
        <v>11</v>
      </c>
      <c r="C67" s="26" t="s">
        <v>54</v>
      </c>
      <c r="D67" s="26" t="s">
        <v>55</v>
      </c>
      <c r="E67" s="26" t="s">
        <v>14</v>
      </c>
    </row>
    <row r="68" spans="1:5" x14ac:dyDescent="0.25">
      <c r="A68" s="19"/>
      <c r="B68" s="20" t="s">
        <v>15</v>
      </c>
      <c r="C68" s="21">
        <v>-0.26436082210035372</v>
      </c>
      <c r="D68" s="21">
        <v>-8.9988529727498157E-2</v>
      </c>
      <c r="E68" s="22"/>
    </row>
    <row r="69" spans="1:5" x14ac:dyDescent="0.25">
      <c r="A69" s="8" t="s">
        <v>19</v>
      </c>
      <c r="B69" s="16" t="s">
        <v>11</v>
      </c>
      <c r="C69" s="26" t="s">
        <v>334</v>
      </c>
      <c r="D69" s="26" t="s">
        <v>134</v>
      </c>
      <c r="E69" s="26" t="s">
        <v>14</v>
      </c>
    </row>
    <row r="70" spans="1:5" x14ac:dyDescent="0.25">
      <c r="A70" s="19"/>
      <c r="B70" s="20" t="s">
        <v>15</v>
      </c>
      <c r="C70" s="21">
        <v>-6.3364337372479707E-2</v>
      </c>
      <c r="D70" s="21">
        <v>6.4520766398290519E-4</v>
      </c>
      <c r="E70" s="22"/>
    </row>
    <row r="71" spans="1:5" x14ac:dyDescent="0.25">
      <c r="A71" s="8" t="s">
        <v>22</v>
      </c>
      <c r="B71" s="16" t="s">
        <v>11</v>
      </c>
      <c r="C71" s="26" t="s">
        <v>57</v>
      </c>
      <c r="D71" s="26" t="s">
        <v>335</v>
      </c>
      <c r="E71" s="26" t="s">
        <v>14</v>
      </c>
    </row>
    <row r="72" spans="1:5" x14ac:dyDescent="0.25">
      <c r="A72" s="19"/>
      <c r="B72" s="20" t="s">
        <v>15</v>
      </c>
      <c r="C72" s="21">
        <v>0.20672817384674036</v>
      </c>
      <c r="D72" s="21">
        <v>6.858003677855895E-2</v>
      </c>
      <c r="E72" s="22"/>
    </row>
    <row r="73" spans="1:5" ht="35.450000000000003" customHeight="1" x14ac:dyDescent="0.25">
      <c r="A73" s="90" t="s">
        <v>25</v>
      </c>
      <c r="B73" s="90"/>
      <c r="C73" s="90"/>
      <c r="D73" s="90"/>
      <c r="E73" s="90"/>
    </row>
    <row r="74" spans="1:5" x14ac:dyDescent="0.25">
      <c r="A74" s="5" t="s">
        <v>26</v>
      </c>
    </row>
    <row r="75" spans="1:5" x14ac:dyDescent="0.25">
      <c r="A75" s="5" t="s">
        <v>49</v>
      </c>
    </row>
    <row r="76" spans="1:5" x14ac:dyDescent="0.25">
      <c r="A76" s="5" t="s">
        <v>737</v>
      </c>
    </row>
    <row r="77" spans="1:5" x14ac:dyDescent="0.25">
      <c r="A77" s="5" t="s">
        <v>333</v>
      </c>
    </row>
    <row r="78" spans="1:5" x14ac:dyDescent="0.25">
      <c r="A78" s="5" t="s">
        <v>51</v>
      </c>
    </row>
    <row r="79" spans="1:5" ht="14.45" customHeight="1" x14ac:dyDescent="0.25">
      <c r="A79" s="91" t="s">
        <v>31</v>
      </c>
      <c r="B79" s="92"/>
      <c r="C79" s="92"/>
      <c r="D79" s="92"/>
      <c r="E79" s="93"/>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24">
        <v>43767</v>
      </c>
      <c r="C82" s="24">
        <v>45594</v>
      </c>
      <c r="D82" s="25">
        <v>0.11145028486316634</v>
      </c>
      <c r="E82" s="32">
        <v>3</v>
      </c>
    </row>
    <row r="83" spans="1:5" x14ac:dyDescent="0.25">
      <c r="A83" s="31" t="s">
        <v>37</v>
      </c>
      <c r="B83" s="24">
        <v>43732</v>
      </c>
      <c r="C83" s="24">
        <v>45559</v>
      </c>
      <c r="D83" s="25">
        <v>0.11199472246770135</v>
      </c>
      <c r="E83" s="32">
        <v>3</v>
      </c>
    </row>
    <row r="84" spans="1:5" x14ac:dyDescent="0.25">
      <c r="A84" s="39" t="s">
        <v>38</v>
      </c>
      <c r="B84" s="24">
        <v>43704</v>
      </c>
      <c r="C84" s="24">
        <v>45531</v>
      </c>
      <c r="D84" s="25">
        <v>0.11206060387041163</v>
      </c>
      <c r="E84" s="32">
        <v>3</v>
      </c>
    </row>
    <row r="85" spans="1:5" x14ac:dyDescent="0.25">
      <c r="A85" s="39" t="s">
        <v>39</v>
      </c>
      <c r="B85" s="24">
        <v>43676</v>
      </c>
      <c r="C85" s="24">
        <v>45503</v>
      </c>
      <c r="D85" s="25">
        <v>0.11184439025807182</v>
      </c>
      <c r="E85" s="32">
        <v>3</v>
      </c>
    </row>
    <row r="86" spans="1:5" x14ac:dyDescent="0.25">
      <c r="A86" s="39" t="s">
        <v>40</v>
      </c>
      <c r="B86" s="24">
        <v>43641</v>
      </c>
      <c r="C86" s="24">
        <v>45468</v>
      </c>
      <c r="D86" s="25">
        <v>0.11176170591159362</v>
      </c>
      <c r="E86" s="32">
        <v>3</v>
      </c>
    </row>
    <row r="88" spans="1:5" x14ac:dyDescent="0.25">
      <c r="A88" s="102" t="s">
        <v>73</v>
      </c>
      <c r="B88" s="103"/>
      <c r="C88" s="103"/>
      <c r="D88" s="103"/>
      <c r="E88" s="103"/>
    </row>
    <row r="89" spans="1:5" x14ac:dyDescent="0.25">
      <c r="A89" s="1" t="s">
        <v>2</v>
      </c>
      <c r="B89" s="2"/>
      <c r="C89" s="107" t="s">
        <v>3</v>
      </c>
      <c r="D89" s="107" t="s">
        <v>4</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8</v>
      </c>
      <c r="C92" s="10"/>
      <c r="D92" s="11"/>
      <c r="E92" s="11"/>
    </row>
    <row r="93" spans="1:5" x14ac:dyDescent="0.25">
      <c r="A93" s="12"/>
      <c r="B93" s="13" t="s">
        <v>9</v>
      </c>
      <c r="C93" s="14"/>
      <c r="D93" s="15"/>
      <c r="E93" s="15"/>
    </row>
    <row r="94" spans="1:5" x14ac:dyDescent="0.25">
      <c r="A94" s="8" t="s">
        <v>10</v>
      </c>
      <c r="B94" s="16" t="s">
        <v>11</v>
      </c>
      <c r="C94" s="17" t="s">
        <v>708</v>
      </c>
      <c r="D94" s="18" t="s">
        <v>65</v>
      </c>
      <c r="E94" s="17" t="s">
        <v>14</v>
      </c>
    </row>
    <row r="95" spans="1:5" x14ac:dyDescent="0.25">
      <c r="A95" s="19"/>
      <c r="B95" s="20" t="s">
        <v>15</v>
      </c>
      <c r="C95" s="21">
        <v>-0.71554849571799861</v>
      </c>
      <c r="D95" s="21">
        <v>-0.30012815567667672</v>
      </c>
      <c r="E95" s="22"/>
    </row>
    <row r="96" spans="1:5" x14ac:dyDescent="0.25">
      <c r="A96" s="8" t="s">
        <v>16</v>
      </c>
      <c r="B96" s="16" t="s">
        <v>11</v>
      </c>
      <c r="C96" s="17" t="s">
        <v>66</v>
      </c>
      <c r="D96" s="17" t="s">
        <v>67</v>
      </c>
      <c r="E96" s="17" t="s">
        <v>14</v>
      </c>
    </row>
    <row r="97" spans="1:5" x14ac:dyDescent="0.25">
      <c r="A97" s="19"/>
      <c r="B97" s="20" t="s">
        <v>15</v>
      </c>
      <c r="C97" s="21">
        <v>-0.24374975995272918</v>
      </c>
      <c r="D97" s="21">
        <v>-9.3622915536350937E-2</v>
      </c>
      <c r="E97" s="22"/>
    </row>
    <row r="98" spans="1:5" x14ac:dyDescent="0.25">
      <c r="A98" s="8" t="s">
        <v>19</v>
      </c>
      <c r="B98" s="16" t="s">
        <v>11</v>
      </c>
      <c r="C98" s="17" t="s">
        <v>235</v>
      </c>
      <c r="D98" s="17" t="s">
        <v>549</v>
      </c>
      <c r="E98" s="17" t="s">
        <v>14</v>
      </c>
    </row>
    <row r="99" spans="1:5" x14ac:dyDescent="0.25">
      <c r="A99" s="19"/>
      <c r="B99" s="20" t="s">
        <v>15</v>
      </c>
      <c r="C99" s="21">
        <v>-5.8969468812812731E-2</v>
      </c>
      <c r="D99" s="21">
        <v>-8.6799443059775161E-3</v>
      </c>
      <c r="E99" s="22"/>
    </row>
    <row r="100" spans="1:5" x14ac:dyDescent="0.25">
      <c r="A100" s="8" t="s">
        <v>22</v>
      </c>
      <c r="B100" s="16" t="s">
        <v>11</v>
      </c>
      <c r="C100" s="17" t="s">
        <v>70</v>
      </c>
      <c r="D100" s="17" t="s">
        <v>337</v>
      </c>
      <c r="E100" s="17" t="s">
        <v>14</v>
      </c>
    </row>
    <row r="101" spans="1:5" x14ac:dyDescent="0.25">
      <c r="A101" s="19"/>
      <c r="B101" s="20" t="s">
        <v>15</v>
      </c>
      <c r="C101" s="21">
        <v>0.26924092019120827</v>
      </c>
      <c r="D101" s="21">
        <v>7.8081742296484125E-2</v>
      </c>
      <c r="E101" s="22"/>
    </row>
    <row r="102" spans="1:5" ht="33" customHeight="1" x14ac:dyDescent="0.25">
      <c r="A102" s="90" t="s">
        <v>25</v>
      </c>
      <c r="B102" s="90"/>
      <c r="C102" s="90"/>
      <c r="D102" s="90"/>
      <c r="E102" s="90"/>
    </row>
    <row r="103" spans="1:5" x14ac:dyDescent="0.25">
      <c r="A103" s="5" t="s">
        <v>26</v>
      </c>
    </row>
    <row r="104" spans="1:5" x14ac:dyDescent="0.25">
      <c r="A104" s="5" t="s">
        <v>49</v>
      </c>
    </row>
    <row r="105" spans="1:5" x14ac:dyDescent="0.25">
      <c r="A105" s="5" t="s">
        <v>764</v>
      </c>
    </row>
    <row r="106" spans="1:5" x14ac:dyDescent="0.25">
      <c r="A106" s="5" t="s">
        <v>333</v>
      </c>
    </row>
    <row r="107" spans="1:5" x14ac:dyDescent="0.25">
      <c r="A107" s="5" t="s">
        <v>30</v>
      </c>
    </row>
    <row r="108" spans="1:5" ht="14.45" customHeight="1" x14ac:dyDescent="0.25">
      <c r="A108" s="91" t="s">
        <v>31</v>
      </c>
      <c r="B108" s="92"/>
      <c r="C108" s="92"/>
      <c r="D108" s="92"/>
      <c r="E108" s="93"/>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24">
        <v>43767</v>
      </c>
      <c r="C111" s="24">
        <v>45594</v>
      </c>
      <c r="D111" s="25">
        <v>0.10477645459914253</v>
      </c>
      <c r="E111" s="32">
        <v>3</v>
      </c>
    </row>
    <row r="112" spans="1:5" x14ac:dyDescent="0.25">
      <c r="A112" s="31" t="s">
        <v>37</v>
      </c>
      <c r="B112" s="24">
        <v>43732</v>
      </c>
      <c r="C112" s="24">
        <v>45559</v>
      </c>
      <c r="D112" s="25">
        <v>0.1052583269406677</v>
      </c>
      <c r="E112" s="32">
        <v>3</v>
      </c>
    </row>
    <row r="113" spans="1:5" x14ac:dyDescent="0.25">
      <c r="A113" s="23" t="s">
        <v>38</v>
      </c>
      <c r="B113" s="24">
        <v>43704</v>
      </c>
      <c r="C113" s="24">
        <v>45531</v>
      </c>
      <c r="D113" s="25">
        <v>0.10557683890501951</v>
      </c>
      <c r="E113" s="32">
        <v>3</v>
      </c>
    </row>
    <row r="114" spans="1:5" x14ac:dyDescent="0.25">
      <c r="A114" s="23" t="s">
        <v>39</v>
      </c>
      <c r="B114" s="24">
        <v>43676</v>
      </c>
      <c r="C114" s="24">
        <v>45503</v>
      </c>
      <c r="D114" s="25">
        <v>0.10571775438646085</v>
      </c>
      <c r="E114" s="32">
        <v>3</v>
      </c>
    </row>
    <row r="115" spans="1:5" x14ac:dyDescent="0.25">
      <c r="A115" s="23" t="s">
        <v>40</v>
      </c>
      <c r="B115" s="24">
        <v>43641</v>
      </c>
      <c r="C115" s="24">
        <v>45468</v>
      </c>
      <c r="D115" s="25">
        <v>0.10573006560527948</v>
      </c>
      <c r="E115" s="32">
        <v>3</v>
      </c>
    </row>
    <row r="117" spans="1:5" x14ac:dyDescent="0.25">
      <c r="A117" s="102" t="s">
        <v>93</v>
      </c>
      <c r="B117" s="103"/>
      <c r="C117" s="103"/>
      <c r="D117" s="103"/>
      <c r="E117" s="103"/>
    </row>
    <row r="118" spans="1:5" x14ac:dyDescent="0.25">
      <c r="A118" s="1" t="s">
        <v>74</v>
      </c>
      <c r="B118" s="2"/>
      <c r="C118" s="107" t="s">
        <v>3</v>
      </c>
      <c r="D118" s="107" t="s">
        <v>75</v>
      </c>
      <c r="E118" s="107"/>
    </row>
    <row r="119" spans="1:5" x14ac:dyDescent="0.25">
      <c r="A119" s="3" t="s">
        <v>5</v>
      </c>
      <c r="B119" s="4"/>
      <c r="C119" s="108"/>
      <c r="D119" s="108"/>
      <c r="E119" s="108"/>
    </row>
    <row r="120" spans="1:5" x14ac:dyDescent="0.25">
      <c r="A120" s="6" t="s">
        <v>6</v>
      </c>
      <c r="B120" s="7"/>
      <c r="C120" s="109"/>
      <c r="D120" s="109"/>
      <c r="E120" s="109"/>
    </row>
    <row r="121" spans="1:5" x14ac:dyDescent="0.25">
      <c r="A121" s="8" t="s">
        <v>7</v>
      </c>
      <c r="B121" s="9" t="s">
        <v>76</v>
      </c>
      <c r="C121" s="10"/>
      <c r="D121" s="11"/>
      <c r="E121" s="11"/>
    </row>
    <row r="122" spans="1:5" x14ac:dyDescent="0.25">
      <c r="A122" s="12"/>
      <c r="B122" s="13" t="s">
        <v>9</v>
      </c>
      <c r="C122" s="14"/>
      <c r="D122" s="15"/>
      <c r="E122" s="15"/>
    </row>
    <row r="123" spans="1:5" x14ac:dyDescent="0.25">
      <c r="A123" s="8" t="s">
        <v>10</v>
      </c>
      <c r="B123" s="16" t="s">
        <v>11</v>
      </c>
      <c r="C123" s="26" t="s">
        <v>191</v>
      </c>
      <c r="D123" s="27" t="s">
        <v>688</v>
      </c>
      <c r="E123" s="26" t="s">
        <v>14</v>
      </c>
    </row>
    <row r="124" spans="1:5" x14ac:dyDescent="0.25">
      <c r="A124" s="19"/>
      <c r="B124" s="20" t="s">
        <v>15</v>
      </c>
      <c r="C124" s="21">
        <v>-0.70124365348777618</v>
      </c>
      <c r="D124" s="21">
        <v>-0.26241703280891526</v>
      </c>
      <c r="E124" s="22"/>
    </row>
    <row r="125" spans="1:5" x14ac:dyDescent="0.25">
      <c r="A125" s="8" t="s">
        <v>16</v>
      </c>
      <c r="B125" s="16" t="s">
        <v>11</v>
      </c>
      <c r="C125" s="26" t="s">
        <v>79</v>
      </c>
      <c r="D125" s="26" t="s">
        <v>80</v>
      </c>
      <c r="E125" s="26" t="s">
        <v>14</v>
      </c>
    </row>
    <row r="126" spans="1:5" x14ac:dyDescent="0.25">
      <c r="A126" s="19"/>
      <c r="B126" s="20" t="s">
        <v>15</v>
      </c>
      <c r="C126" s="21">
        <v>-0.30515803861267721</v>
      </c>
      <c r="D126" s="21">
        <v>-5.4651640399221102E-2</v>
      </c>
      <c r="E126" s="22"/>
    </row>
    <row r="127" spans="1:5" x14ac:dyDescent="0.25">
      <c r="A127" s="8" t="s">
        <v>19</v>
      </c>
      <c r="B127" s="16" t="s">
        <v>11</v>
      </c>
      <c r="C127" s="26" t="s">
        <v>611</v>
      </c>
      <c r="D127" s="26" t="s">
        <v>765</v>
      </c>
      <c r="E127" s="26" t="s">
        <v>14</v>
      </c>
    </row>
    <row r="128" spans="1:5" x14ac:dyDescent="0.25">
      <c r="A128" s="19"/>
      <c r="B128" s="20" t="s">
        <v>15</v>
      </c>
      <c r="C128" s="21">
        <v>-6.8563839878581501E-3</v>
      </c>
      <c r="D128" s="21">
        <v>3.3983821774980605E-2</v>
      </c>
      <c r="E128" s="22"/>
    </row>
    <row r="129" spans="1:5" x14ac:dyDescent="0.25">
      <c r="A129" s="8" t="s">
        <v>22</v>
      </c>
      <c r="B129" s="16" t="s">
        <v>11</v>
      </c>
      <c r="C129" s="26" t="s">
        <v>83</v>
      </c>
      <c r="D129" s="26" t="s">
        <v>598</v>
      </c>
      <c r="E129" s="26" t="s">
        <v>14</v>
      </c>
    </row>
    <row r="130" spans="1:5" x14ac:dyDescent="0.25">
      <c r="A130" s="19"/>
      <c r="B130" s="20" t="s">
        <v>15</v>
      </c>
      <c r="C130" s="21">
        <v>0.46830915457728883</v>
      </c>
      <c r="D130" s="21">
        <v>9.1185066388660641E-2</v>
      </c>
      <c r="E130" s="22"/>
    </row>
    <row r="131" spans="1:5" ht="34.9" customHeight="1" x14ac:dyDescent="0.25">
      <c r="A131" s="90" t="s">
        <v>25</v>
      </c>
      <c r="B131" s="90"/>
      <c r="C131" s="90"/>
      <c r="D131" s="90"/>
      <c r="E131" s="90"/>
    </row>
    <row r="132" spans="1:5" x14ac:dyDescent="0.25">
      <c r="A132" s="5" t="s">
        <v>26</v>
      </c>
    </row>
    <row r="133" spans="1:5" x14ac:dyDescent="0.25">
      <c r="A133" s="5" t="s">
        <v>85</v>
      </c>
    </row>
    <row r="134" spans="1:5" x14ac:dyDescent="0.25">
      <c r="A134" s="5" t="s">
        <v>766</v>
      </c>
    </row>
    <row r="135" spans="1:5" x14ac:dyDescent="0.25">
      <c r="A135" s="5" t="s">
        <v>599</v>
      </c>
    </row>
    <row r="136" spans="1:5" x14ac:dyDescent="0.25">
      <c r="A136" s="5" t="s">
        <v>51</v>
      </c>
    </row>
    <row r="137" spans="1:5" ht="14.45" customHeight="1" x14ac:dyDescent="0.25">
      <c r="A137" s="91" t="s">
        <v>31</v>
      </c>
      <c r="B137" s="92"/>
      <c r="C137" s="92"/>
      <c r="D137" s="92"/>
      <c r="E137" s="93"/>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24">
        <v>43760</v>
      </c>
      <c r="C140" s="24">
        <v>45594</v>
      </c>
      <c r="D140" s="25">
        <v>0.17153376390259925</v>
      </c>
      <c r="E140" s="32">
        <v>4</v>
      </c>
    </row>
    <row r="141" spans="1:5" x14ac:dyDescent="0.25">
      <c r="A141" s="31" t="s">
        <v>37</v>
      </c>
      <c r="B141" s="24">
        <v>43718</v>
      </c>
      <c r="C141" s="24">
        <v>45552</v>
      </c>
      <c r="D141" s="25">
        <v>0.17167152284984857</v>
      </c>
      <c r="E141" s="32">
        <v>4</v>
      </c>
    </row>
    <row r="142" spans="1:5" x14ac:dyDescent="0.25">
      <c r="A142" s="39" t="s">
        <v>38</v>
      </c>
      <c r="B142" s="24">
        <v>43690</v>
      </c>
      <c r="C142" s="24">
        <v>45524</v>
      </c>
      <c r="D142" s="25">
        <v>0.1726155804860707</v>
      </c>
      <c r="E142" s="32">
        <v>4</v>
      </c>
    </row>
    <row r="143" spans="1:5" x14ac:dyDescent="0.25">
      <c r="A143" s="39" t="s">
        <v>39</v>
      </c>
      <c r="B143" s="24">
        <v>43662</v>
      </c>
      <c r="C143" s="24">
        <v>45496</v>
      </c>
      <c r="D143" s="25">
        <v>0.16923591815882921</v>
      </c>
      <c r="E143" s="32">
        <v>4</v>
      </c>
    </row>
    <row r="144" spans="1:5" x14ac:dyDescent="0.25">
      <c r="A144" s="39" t="s">
        <v>40</v>
      </c>
      <c r="B144" s="24">
        <v>43634</v>
      </c>
      <c r="C144" s="24">
        <v>45468</v>
      </c>
      <c r="D144" s="25">
        <v>0.16937129608699591</v>
      </c>
      <c r="E144" s="32">
        <v>4</v>
      </c>
    </row>
    <row r="146" spans="1:5" x14ac:dyDescent="0.25">
      <c r="A146" s="102" t="s">
        <v>94</v>
      </c>
      <c r="B146" s="103"/>
      <c r="C146" s="103"/>
      <c r="D146" s="103"/>
      <c r="E146" s="103"/>
    </row>
    <row r="147" spans="1:5" x14ac:dyDescent="0.25">
      <c r="A147" s="1" t="s">
        <v>2</v>
      </c>
      <c r="B147" s="2"/>
      <c r="C147" s="107" t="s">
        <v>3</v>
      </c>
      <c r="D147" s="107" t="s">
        <v>4</v>
      </c>
      <c r="E147" s="107"/>
    </row>
    <row r="148" spans="1:5" x14ac:dyDescent="0.25">
      <c r="A148" s="3" t="s">
        <v>5</v>
      </c>
      <c r="B148" s="4"/>
      <c r="C148" s="108"/>
      <c r="D148" s="108"/>
      <c r="E148" s="108"/>
    </row>
    <row r="149" spans="1:5" x14ac:dyDescent="0.25">
      <c r="A149" s="6" t="s">
        <v>6</v>
      </c>
      <c r="B149" s="7"/>
      <c r="C149" s="109"/>
      <c r="D149" s="109"/>
      <c r="E149" s="109"/>
    </row>
    <row r="150" spans="1:5" x14ac:dyDescent="0.25">
      <c r="A150" s="8" t="s">
        <v>7</v>
      </c>
      <c r="B150" s="9" t="s">
        <v>8</v>
      </c>
      <c r="C150" s="10"/>
      <c r="D150" s="11"/>
      <c r="E150" s="11"/>
    </row>
    <row r="151" spans="1:5" x14ac:dyDescent="0.25">
      <c r="A151" s="12"/>
      <c r="B151" s="13" t="s">
        <v>9</v>
      </c>
      <c r="C151" s="14"/>
      <c r="D151" s="15"/>
      <c r="E151" s="15"/>
    </row>
    <row r="152" spans="1:5" x14ac:dyDescent="0.25">
      <c r="A152" s="8" t="s">
        <v>10</v>
      </c>
      <c r="B152" s="16" t="s">
        <v>11</v>
      </c>
      <c r="C152" s="26" t="s">
        <v>753</v>
      </c>
      <c r="D152" s="27" t="s">
        <v>690</v>
      </c>
      <c r="E152" s="26" t="s">
        <v>14</v>
      </c>
    </row>
    <row r="153" spans="1:5" x14ac:dyDescent="0.25">
      <c r="A153" s="19"/>
      <c r="B153" s="20" t="s">
        <v>15</v>
      </c>
      <c r="C153" s="21">
        <v>-0.73623632958804541</v>
      </c>
      <c r="D153" s="21">
        <v>-0.32387478440456496</v>
      </c>
      <c r="E153" s="22"/>
    </row>
    <row r="154" spans="1:5" x14ac:dyDescent="0.25">
      <c r="A154" s="8" t="s">
        <v>16</v>
      </c>
      <c r="B154" s="16" t="s">
        <v>11</v>
      </c>
      <c r="C154" s="26" t="s">
        <v>89</v>
      </c>
      <c r="D154" s="26" t="s">
        <v>79</v>
      </c>
      <c r="E154" s="26" t="s">
        <v>14</v>
      </c>
    </row>
    <row r="155" spans="1:5" x14ac:dyDescent="0.25">
      <c r="A155" s="19"/>
      <c r="B155" s="20" t="s">
        <v>15</v>
      </c>
      <c r="C155" s="21">
        <v>-0.27369232450942749</v>
      </c>
      <c r="D155" s="21">
        <v>-0.1140908038913655</v>
      </c>
      <c r="E155" s="22"/>
    </row>
    <row r="156" spans="1:5" x14ac:dyDescent="0.25">
      <c r="A156" s="8" t="s">
        <v>19</v>
      </c>
      <c r="B156" s="16" t="s">
        <v>11</v>
      </c>
      <c r="C156" s="26" t="s">
        <v>282</v>
      </c>
      <c r="D156" s="26" t="s">
        <v>370</v>
      </c>
      <c r="E156" s="26" t="s">
        <v>14</v>
      </c>
    </row>
    <row r="157" spans="1:5" x14ac:dyDescent="0.25">
      <c r="A157" s="19"/>
      <c r="B157" s="20" t="s">
        <v>15</v>
      </c>
      <c r="C157" s="21">
        <v>-5.9780497198879678E-2</v>
      </c>
      <c r="D157" s="21">
        <v>-4.4908452665363141E-3</v>
      </c>
      <c r="E157" s="22"/>
    </row>
    <row r="158" spans="1:5" x14ac:dyDescent="0.25">
      <c r="A158" s="8" t="s">
        <v>22</v>
      </c>
      <c r="B158" s="16" t="s">
        <v>11</v>
      </c>
      <c r="C158" s="26" t="s">
        <v>90</v>
      </c>
      <c r="D158" s="26" t="s">
        <v>340</v>
      </c>
      <c r="E158" s="26" t="s">
        <v>14</v>
      </c>
    </row>
    <row r="159" spans="1:5" x14ac:dyDescent="0.25">
      <c r="A159" s="19"/>
      <c r="B159" s="20" t="s">
        <v>15</v>
      </c>
      <c r="C159" s="21">
        <v>0.29521826354717895</v>
      </c>
      <c r="D159" s="21">
        <v>9.5682802272992085E-2</v>
      </c>
      <c r="E159" s="22"/>
    </row>
    <row r="160" spans="1:5" ht="34.9" customHeight="1" x14ac:dyDescent="0.25">
      <c r="A160" s="90" t="s">
        <v>25</v>
      </c>
      <c r="B160" s="90"/>
      <c r="C160" s="90"/>
      <c r="D160" s="90"/>
      <c r="E160" s="90"/>
    </row>
    <row r="161" spans="1:5" x14ac:dyDescent="0.25">
      <c r="A161" s="5" t="s">
        <v>26</v>
      </c>
    </row>
    <row r="162" spans="1:5" x14ac:dyDescent="0.25">
      <c r="A162" s="5" t="s">
        <v>49</v>
      </c>
    </row>
    <row r="163" spans="1:5" x14ac:dyDescent="0.25">
      <c r="A163" s="5" t="s">
        <v>735</v>
      </c>
    </row>
    <row r="164" spans="1:5" x14ac:dyDescent="0.25">
      <c r="A164" s="5" t="s">
        <v>333</v>
      </c>
    </row>
    <row r="165" spans="1:5" x14ac:dyDescent="0.25">
      <c r="A165" s="5" t="s">
        <v>30</v>
      </c>
    </row>
    <row r="166" spans="1:5" ht="14.45" customHeight="1" x14ac:dyDescent="0.25">
      <c r="A166" s="91" t="s">
        <v>31</v>
      </c>
      <c r="B166" s="92"/>
      <c r="C166" s="92"/>
      <c r="D166" s="92"/>
      <c r="E166" s="93"/>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24">
        <v>43767</v>
      </c>
      <c r="C169" s="24">
        <v>45594</v>
      </c>
      <c r="D169" s="25">
        <v>0.12106952859351182</v>
      </c>
      <c r="E169" s="32">
        <v>4</v>
      </c>
    </row>
    <row r="170" spans="1:5" x14ac:dyDescent="0.25">
      <c r="A170" s="31" t="s">
        <v>37</v>
      </c>
      <c r="B170" s="24">
        <v>43732</v>
      </c>
      <c r="C170" s="24">
        <v>45559</v>
      </c>
      <c r="D170" s="25">
        <v>0.12173771069683238</v>
      </c>
      <c r="E170" s="32">
        <v>4</v>
      </c>
    </row>
    <row r="171" spans="1:5" x14ac:dyDescent="0.25">
      <c r="A171" s="39" t="s">
        <v>38</v>
      </c>
      <c r="B171" s="24">
        <v>43704</v>
      </c>
      <c r="C171" s="24">
        <v>45531</v>
      </c>
      <c r="D171" s="25">
        <v>0.12194785581371195</v>
      </c>
      <c r="E171" s="32">
        <v>4</v>
      </c>
    </row>
    <row r="172" spans="1:5" x14ac:dyDescent="0.25">
      <c r="A172" s="39" t="s">
        <v>39</v>
      </c>
      <c r="B172" s="24">
        <v>43676</v>
      </c>
      <c r="C172" s="24">
        <v>45503</v>
      </c>
      <c r="D172" s="25">
        <v>0.12216682983673051</v>
      </c>
      <c r="E172" s="32">
        <v>4</v>
      </c>
    </row>
    <row r="173" spans="1:5" x14ac:dyDescent="0.25">
      <c r="A173" s="39" t="s">
        <v>40</v>
      </c>
      <c r="B173" s="24">
        <v>43641</v>
      </c>
      <c r="C173" s="24">
        <v>45468</v>
      </c>
      <c r="D173" s="25">
        <v>0.12218112816042428</v>
      </c>
      <c r="E173" s="32">
        <v>4</v>
      </c>
    </row>
    <row r="175" spans="1:5" x14ac:dyDescent="0.25">
      <c r="A175" s="102" t="s">
        <v>341</v>
      </c>
      <c r="B175" s="103"/>
      <c r="C175" s="103"/>
      <c r="D175" s="103"/>
      <c r="E175" s="103"/>
    </row>
    <row r="176" spans="1:5" x14ac:dyDescent="0.25">
      <c r="A176" s="1" t="s">
        <v>2</v>
      </c>
      <c r="B176" s="2"/>
      <c r="C176" s="107" t="s">
        <v>3</v>
      </c>
      <c r="D176" s="107" t="s">
        <v>4</v>
      </c>
      <c r="E176" s="107"/>
    </row>
    <row r="177" spans="1:5" x14ac:dyDescent="0.25">
      <c r="A177" s="3" t="s">
        <v>5</v>
      </c>
      <c r="B177" s="4"/>
      <c r="C177" s="108"/>
      <c r="D177" s="108"/>
      <c r="E177" s="108"/>
    </row>
    <row r="178" spans="1:5" x14ac:dyDescent="0.25">
      <c r="A178" s="6" t="s">
        <v>6</v>
      </c>
      <c r="B178" s="7"/>
      <c r="C178" s="109"/>
      <c r="D178" s="109"/>
      <c r="E178" s="109"/>
    </row>
    <row r="179" spans="1:5" x14ac:dyDescent="0.25">
      <c r="A179" s="8" t="s">
        <v>7</v>
      </c>
      <c r="B179" s="9" t="s">
        <v>8</v>
      </c>
      <c r="C179" s="10"/>
      <c r="D179" s="11"/>
      <c r="E179" s="11"/>
    </row>
    <row r="180" spans="1:5" x14ac:dyDescent="0.25">
      <c r="A180" s="12"/>
      <c r="B180" s="13" t="s">
        <v>9</v>
      </c>
      <c r="C180" s="14"/>
      <c r="D180" s="15"/>
      <c r="E180" s="15"/>
    </row>
    <row r="181" spans="1:5" x14ac:dyDescent="0.25">
      <c r="A181" s="8" t="s">
        <v>10</v>
      </c>
      <c r="B181" s="16" t="s">
        <v>11</v>
      </c>
      <c r="C181" s="26" t="s">
        <v>675</v>
      </c>
      <c r="D181" s="27" t="s">
        <v>676</v>
      </c>
      <c r="E181" s="26" t="s">
        <v>14</v>
      </c>
    </row>
    <row r="182" spans="1:5" x14ac:dyDescent="0.25">
      <c r="A182" s="19"/>
      <c r="B182" s="20" t="s">
        <v>15</v>
      </c>
      <c r="C182" s="21">
        <v>-0.29544107202100189</v>
      </c>
      <c r="D182" s="21">
        <v>-0.11264641787223173</v>
      </c>
      <c r="E182" s="22"/>
    </row>
    <row r="183" spans="1:5" x14ac:dyDescent="0.25">
      <c r="A183" s="8" t="s">
        <v>16</v>
      </c>
      <c r="B183" s="16" t="s">
        <v>11</v>
      </c>
      <c r="C183" s="26" t="s">
        <v>292</v>
      </c>
      <c r="D183" s="26" t="s">
        <v>654</v>
      </c>
      <c r="E183" s="26" t="s">
        <v>14</v>
      </c>
    </row>
    <row r="184" spans="1:5" x14ac:dyDescent="0.25">
      <c r="A184" s="19"/>
      <c r="B184" s="20" t="s">
        <v>15</v>
      </c>
      <c r="C184" s="21">
        <v>-0.16148590951500919</v>
      </c>
      <c r="D184" s="21">
        <v>-3.1768663048766022E-2</v>
      </c>
      <c r="E184" s="22"/>
    </row>
    <row r="185" spans="1:5" x14ac:dyDescent="0.25">
      <c r="A185" s="8" t="s">
        <v>19</v>
      </c>
      <c r="B185" s="16" t="s">
        <v>11</v>
      </c>
      <c r="C185" s="26" t="s">
        <v>437</v>
      </c>
      <c r="D185" s="26" t="s">
        <v>432</v>
      </c>
      <c r="E185" s="26" t="s">
        <v>14</v>
      </c>
    </row>
    <row r="186" spans="1:5" x14ac:dyDescent="0.25">
      <c r="A186" s="19"/>
      <c r="B186" s="20" t="s">
        <v>15</v>
      </c>
      <c r="C186" s="21">
        <v>-2.4646074619513292E-2</v>
      </c>
      <c r="D186" s="21">
        <v>-2.4085656964689672E-4</v>
      </c>
      <c r="E186" s="22"/>
    </row>
    <row r="187" spans="1:5" x14ac:dyDescent="0.25">
      <c r="A187" s="8" t="s">
        <v>22</v>
      </c>
      <c r="B187" s="16" t="s">
        <v>11</v>
      </c>
      <c r="C187" s="26" t="s">
        <v>294</v>
      </c>
      <c r="D187" s="26" t="s">
        <v>295</v>
      </c>
      <c r="E187" s="26" t="s">
        <v>14</v>
      </c>
    </row>
    <row r="188" spans="1:5" x14ac:dyDescent="0.25">
      <c r="A188" s="19"/>
      <c r="B188" s="20" t="s">
        <v>15</v>
      </c>
      <c r="C188" s="21">
        <v>0.1131139022684966</v>
      </c>
      <c r="D188" s="21">
        <v>5.466672843059861E-2</v>
      </c>
      <c r="E188" s="22"/>
    </row>
    <row r="189" spans="1:5" ht="33.6" customHeight="1" x14ac:dyDescent="0.25">
      <c r="A189" s="90" t="s">
        <v>25</v>
      </c>
      <c r="B189" s="90"/>
      <c r="C189" s="90"/>
      <c r="D189" s="90"/>
      <c r="E189" s="90"/>
    </row>
    <row r="190" spans="1:5" x14ac:dyDescent="0.25">
      <c r="A190" s="5" t="s">
        <v>26</v>
      </c>
    </row>
    <row r="191" spans="1:5" x14ac:dyDescent="0.25">
      <c r="A191" s="5" t="s">
        <v>49</v>
      </c>
    </row>
    <row r="192" spans="1:5" x14ac:dyDescent="0.25">
      <c r="A192" s="5" t="s">
        <v>92</v>
      </c>
    </row>
    <row r="193" spans="1:5" x14ac:dyDescent="0.25">
      <c r="A193" s="5" t="s">
        <v>29</v>
      </c>
    </row>
    <row r="194" spans="1:5" x14ac:dyDescent="0.25">
      <c r="A194" s="5" t="s">
        <v>30</v>
      </c>
    </row>
    <row r="195" spans="1:5" ht="14.45" customHeight="1" x14ac:dyDescent="0.25">
      <c r="A195" s="91" t="s">
        <v>31</v>
      </c>
      <c r="B195" s="92"/>
      <c r="C195" s="92"/>
      <c r="D195" s="92"/>
      <c r="E195" s="93"/>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24">
        <v>44131</v>
      </c>
      <c r="C198" s="24">
        <v>45594</v>
      </c>
      <c r="D198" s="25">
        <v>5.6188509872169196E-2</v>
      </c>
      <c r="E198" s="32">
        <v>3</v>
      </c>
    </row>
    <row r="199" spans="1:5" x14ac:dyDescent="0.25">
      <c r="A199" s="31" t="s">
        <v>37</v>
      </c>
      <c r="B199" s="24">
        <v>44096</v>
      </c>
      <c r="C199" s="24">
        <v>45559</v>
      </c>
      <c r="D199" s="25">
        <v>5.6896674108790631E-2</v>
      </c>
      <c r="E199" s="32">
        <v>3</v>
      </c>
    </row>
    <row r="200" spans="1:5" x14ac:dyDescent="0.25">
      <c r="A200" s="39" t="s">
        <v>38</v>
      </c>
      <c r="B200" s="24">
        <v>44068</v>
      </c>
      <c r="C200" s="24">
        <v>45531</v>
      </c>
      <c r="D200" s="25">
        <v>5.6976616540385668E-2</v>
      </c>
      <c r="E200" s="32">
        <v>3</v>
      </c>
    </row>
    <row r="201" spans="1:5" x14ac:dyDescent="0.25">
      <c r="A201" s="39" t="s">
        <v>39</v>
      </c>
      <c r="B201" s="24">
        <v>44040</v>
      </c>
      <c r="C201" s="24">
        <v>45503</v>
      </c>
      <c r="D201" s="25">
        <v>5.605955540897048E-2</v>
      </c>
      <c r="E201" s="32">
        <v>3</v>
      </c>
    </row>
    <row r="202" spans="1:5" x14ac:dyDescent="0.25">
      <c r="A202" s="39" t="s">
        <v>40</v>
      </c>
      <c r="B202" s="24">
        <v>44005</v>
      </c>
      <c r="C202" s="24">
        <v>45468</v>
      </c>
      <c r="D202" s="25">
        <v>5.6335852549378514E-2</v>
      </c>
      <c r="E202" s="32">
        <v>3</v>
      </c>
    </row>
    <row r="204" spans="1:5" x14ac:dyDescent="0.25">
      <c r="A204" s="102" t="s">
        <v>655</v>
      </c>
      <c r="B204" s="103"/>
      <c r="C204" s="103"/>
      <c r="D204" s="103"/>
      <c r="E204" s="103"/>
    </row>
    <row r="205" spans="1:5" x14ac:dyDescent="0.25">
      <c r="A205" s="1" t="s">
        <v>2</v>
      </c>
      <c r="B205" s="2"/>
      <c r="C205" s="107" t="s">
        <v>3</v>
      </c>
      <c r="D205" s="107" t="s">
        <v>4</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8</v>
      </c>
      <c r="C208" s="10"/>
      <c r="D208" s="11"/>
      <c r="E208" s="11"/>
    </row>
    <row r="209" spans="1:5" x14ac:dyDescent="0.25">
      <c r="A209" s="12"/>
      <c r="B209" s="13" t="s">
        <v>9</v>
      </c>
      <c r="C209" s="14"/>
      <c r="D209" s="15"/>
      <c r="E209" s="15"/>
    </row>
    <row r="210" spans="1:5" x14ac:dyDescent="0.25">
      <c r="A210" s="8" t="s">
        <v>10</v>
      </c>
      <c r="B210" s="16" t="s">
        <v>11</v>
      </c>
      <c r="C210" s="26" t="s">
        <v>656</v>
      </c>
      <c r="D210" s="27" t="s">
        <v>657</v>
      </c>
      <c r="E210" s="26" t="s">
        <v>14</v>
      </c>
    </row>
    <row r="211" spans="1:5" x14ac:dyDescent="0.25">
      <c r="A211" s="19"/>
      <c r="B211" s="20" t="s">
        <v>15</v>
      </c>
      <c r="C211" s="21">
        <v>-0.36372256325282892</v>
      </c>
      <c r="D211" s="21">
        <v>-0.11958069634550827</v>
      </c>
      <c r="E211" s="22"/>
    </row>
    <row r="212" spans="1:5" x14ac:dyDescent="0.25">
      <c r="A212" s="8" t="s">
        <v>16</v>
      </c>
      <c r="B212" s="16" t="s">
        <v>11</v>
      </c>
      <c r="C212" s="26" t="s">
        <v>658</v>
      </c>
      <c r="D212" s="26" t="s">
        <v>659</v>
      </c>
      <c r="E212" s="26" t="s">
        <v>14</v>
      </c>
    </row>
    <row r="213" spans="1:5" x14ac:dyDescent="0.25">
      <c r="A213" s="19"/>
      <c r="B213" s="20" t="s">
        <v>15</v>
      </c>
      <c r="C213" s="21">
        <v>-0.14837744740206271</v>
      </c>
      <c r="D213" s="21">
        <v>-4.1141189402876366E-2</v>
      </c>
      <c r="E213" s="22"/>
    </row>
    <row r="214" spans="1:5" x14ac:dyDescent="0.25">
      <c r="A214" s="8" t="s">
        <v>19</v>
      </c>
      <c r="B214" s="16" t="s">
        <v>11</v>
      </c>
      <c r="C214" s="26" t="s">
        <v>334</v>
      </c>
      <c r="D214" s="26" t="s">
        <v>194</v>
      </c>
      <c r="E214" s="26" t="s">
        <v>14</v>
      </c>
    </row>
    <row r="215" spans="1:5" x14ac:dyDescent="0.25">
      <c r="A215" s="19"/>
      <c r="B215" s="20" t="s">
        <v>15</v>
      </c>
      <c r="C215" s="21">
        <v>-6.3062179490735781E-2</v>
      </c>
      <c r="D215" s="21">
        <v>-1.9535383042339372E-2</v>
      </c>
      <c r="E215" s="22"/>
    </row>
    <row r="216" spans="1:5" x14ac:dyDescent="0.25">
      <c r="A216" s="8" t="s">
        <v>22</v>
      </c>
      <c r="B216" s="16" t="s">
        <v>11</v>
      </c>
      <c r="C216" s="26" t="s">
        <v>315</v>
      </c>
      <c r="D216" s="26" t="s">
        <v>439</v>
      </c>
      <c r="E216" s="26" t="s">
        <v>14</v>
      </c>
    </row>
    <row r="217" spans="1:5" x14ac:dyDescent="0.25">
      <c r="A217" s="19"/>
      <c r="B217" s="20" t="s">
        <v>15</v>
      </c>
      <c r="C217" s="21">
        <v>1.9243788752506319E-2</v>
      </c>
      <c r="D217" s="21">
        <v>4.8383756355385721E-3</v>
      </c>
      <c r="E217" s="22"/>
    </row>
    <row r="218" spans="1:5" ht="33.6" customHeight="1" x14ac:dyDescent="0.25">
      <c r="A218" s="90" t="s">
        <v>25</v>
      </c>
      <c r="B218" s="90"/>
      <c r="C218" s="90"/>
      <c r="D218" s="90"/>
      <c r="E218" s="90"/>
    </row>
    <row r="219" spans="1:5" x14ac:dyDescent="0.25">
      <c r="A219" s="5" t="s">
        <v>26</v>
      </c>
    </row>
    <row r="220" spans="1:5" x14ac:dyDescent="0.25">
      <c r="A220" s="5" t="s">
        <v>660</v>
      </c>
    </row>
    <row r="221" spans="1:5" x14ac:dyDescent="0.25">
      <c r="A221" s="5" t="s">
        <v>326</v>
      </c>
    </row>
    <row r="222" spans="1:5" x14ac:dyDescent="0.25">
      <c r="A222" s="5" t="s">
        <v>29</v>
      </c>
    </row>
    <row r="223" spans="1:5" x14ac:dyDescent="0.25">
      <c r="A223" s="5" t="s">
        <v>30</v>
      </c>
    </row>
    <row r="224" spans="1:5" ht="14.45" customHeight="1" x14ac:dyDescent="0.25">
      <c r="A224" s="91" t="s">
        <v>31</v>
      </c>
      <c r="B224" s="92"/>
      <c r="C224" s="92"/>
      <c r="D224" s="92"/>
      <c r="E224" s="93"/>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24">
        <v>43754</v>
      </c>
      <c r="C227" s="24">
        <v>45588</v>
      </c>
      <c r="D227" s="25">
        <v>4.9839808681104908E-2</v>
      </c>
      <c r="E227" s="32">
        <v>2</v>
      </c>
    </row>
    <row r="228" spans="1:5" x14ac:dyDescent="0.25">
      <c r="A228" s="31" t="s">
        <v>37</v>
      </c>
      <c r="B228" s="24">
        <v>43726</v>
      </c>
      <c r="C228" s="24">
        <v>45560</v>
      </c>
      <c r="D228" s="25">
        <v>4.9875730420438733E-2</v>
      </c>
      <c r="E228" s="32">
        <v>2</v>
      </c>
    </row>
    <row r="229" spans="1:5" x14ac:dyDescent="0.25">
      <c r="A229" s="39" t="s">
        <v>38</v>
      </c>
      <c r="B229" s="24">
        <v>43698</v>
      </c>
      <c r="C229" s="24">
        <v>45532</v>
      </c>
      <c r="D229" s="25">
        <v>4.9819601360008466E-2</v>
      </c>
      <c r="E229" s="32">
        <v>2</v>
      </c>
    </row>
    <row r="230" spans="1:5" x14ac:dyDescent="0.25">
      <c r="A230" s="39" t="s">
        <v>39</v>
      </c>
      <c r="B230" s="24">
        <v>43670</v>
      </c>
      <c r="C230" s="24">
        <v>45504</v>
      </c>
      <c r="D230" s="25">
        <v>4.9915151640090548E-2</v>
      </c>
      <c r="E230" s="32">
        <v>2</v>
      </c>
    </row>
    <row r="231" spans="1:5" x14ac:dyDescent="0.25">
      <c r="A231" s="39" t="s">
        <v>40</v>
      </c>
      <c r="B231" s="24">
        <v>43628</v>
      </c>
      <c r="C231" s="24">
        <v>45462</v>
      </c>
      <c r="D231" s="25">
        <v>4.9979134850399065E-2</v>
      </c>
      <c r="E231" s="32">
        <v>2</v>
      </c>
    </row>
    <row r="233" spans="1:5" x14ac:dyDescent="0.25">
      <c r="A233" s="102" t="s">
        <v>104</v>
      </c>
      <c r="B233" s="103"/>
      <c r="C233" s="103"/>
      <c r="D233" s="103"/>
      <c r="E233" s="103"/>
    </row>
    <row r="234" spans="1:5" x14ac:dyDescent="0.25">
      <c r="A234" s="1" t="s">
        <v>2</v>
      </c>
      <c r="B234" s="2"/>
      <c r="C234" s="107" t="s">
        <v>3</v>
      </c>
      <c r="D234" s="107" t="s">
        <v>4</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8</v>
      </c>
      <c r="C237" s="10"/>
      <c r="D237" s="11"/>
      <c r="E237" s="11"/>
    </row>
    <row r="238" spans="1:5" x14ac:dyDescent="0.25">
      <c r="A238" s="12"/>
      <c r="B238" s="13" t="s">
        <v>9</v>
      </c>
      <c r="C238" s="14"/>
      <c r="D238" s="15"/>
      <c r="E238" s="15"/>
    </row>
    <row r="239" spans="1:5" x14ac:dyDescent="0.25">
      <c r="A239" s="8" t="s">
        <v>10</v>
      </c>
      <c r="B239" s="16" t="s">
        <v>11</v>
      </c>
      <c r="C239" s="26" t="s">
        <v>728</v>
      </c>
      <c r="D239" s="27" t="s">
        <v>694</v>
      </c>
      <c r="E239" s="26" t="s">
        <v>14</v>
      </c>
    </row>
    <row r="240" spans="1:5" x14ac:dyDescent="0.25">
      <c r="A240" s="19"/>
      <c r="B240" s="20" t="s">
        <v>15</v>
      </c>
      <c r="C240" s="21">
        <v>-0.82347212803388325</v>
      </c>
      <c r="D240" s="21">
        <v>-0.37320746620201906</v>
      </c>
      <c r="E240" s="22"/>
    </row>
    <row r="241" spans="1:5" x14ac:dyDescent="0.25">
      <c r="A241" s="8" t="s">
        <v>16</v>
      </c>
      <c r="B241" s="16" t="s">
        <v>11</v>
      </c>
      <c r="C241" s="26" t="s">
        <v>97</v>
      </c>
      <c r="D241" s="26" t="s">
        <v>98</v>
      </c>
      <c r="E241" s="26" t="s">
        <v>14</v>
      </c>
    </row>
    <row r="242" spans="1:5" x14ac:dyDescent="0.25">
      <c r="A242" s="19"/>
      <c r="B242" s="20" t="s">
        <v>15</v>
      </c>
      <c r="C242" s="21">
        <v>-0.25622516264378659</v>
      </c>
      <c r="D242" s="21">
        <v>-9.8805965155070896E-2</v>
      </c>
      <c r="E242" s="22"/>
    </row>
    <row r="243" spans="1:5" x14ac:dyDescent="0.25">
      <c r="A243" s="8" t="s">
        <v>19</v>
      </c>
      <c r="B243" s="16" t="s">
        <v>11</v>
      </c>
      <c r="C243" s="26" t="s">
        <v>411</v>
      </c>
      <c r="D243" s="26" t="s">
        <v>264</v>
      </c>
      <c r="E243" s="26" t="s">
        <v>14</v>
      </c>
    </row>
    <row r="244" spans="1:5" x14ac:dyDescent="0.25">
      <c r="A244" s="19"/>
      <c r="B244" s="20" t="s">
        <v>15</v>
      </c>
      <c r="C244" s="21">
        <v>-2.7927415719080306E-2</v>
      </c>
      <c r="D244" s="21">
        <v>6.8965086277084087E-3</v>
      </c>
      <c r="E244" s="22"/>
    </row>
    <row r="245" spans="1:5" x14ac:dyDescent="0.25">
      <c r="A245" s="8" t="s">
        <v>22</v>
      </c>
      <c r="B245" s="16" t="s">
        <v>11</v>
      </c>
      <c r="C245" s="26" t="s">
        <v>101</v>
      </c>
      <c r="D245" s="26" t="s">
        <v>346</v>
      </c>
      <c r="E245" s="26" t="s">
        <v>14</v>
      </c>
    </row>
    <row r="246" spans="1:5" x14ac:dyDescent="0.25">
      <c r="A246" s="19"/>
      <c r="B246" s="20" t="s">
        <v>15</v>
      </c>
      <c r="C246" s="21">
        <v>0.37578180975338404</v>
      </c>
      <c r="D246" s="21">
        <v>9.9385111117586966E-2</v>
      </c>
      <c r="E246" s="22"/>
    </row>
    <row r="247" spans="1:5" ht="36" customHeight="1" x14ac:dyDescent="0.25">
      <c r="A247" s="90" t="s">
        <v>25</v>
      </c>
      <c r="B247" s="90"/>
      <c r="C247" s="90"/>
      <c r="D247" s="90"/>
      <c r="E247" s="90"/>
    </row>
    <row r="248" spans="1:5" x14ac:dyDescent="0.25">
      <c r="A248" s="5" t="s">
        <v>26</v>
      </c>
    </row>
    <row r="249" spans="1:5" x14ac:dyDescent="0.25">
      <c r="A249" s="5" t="s">
        <v>49</v>
      </c>
    </row>
    <row r="250" spans="1:5" x14ac:dyDescent="0.25">
      <c r="A250" s="5" t="s">
        <v>317</v>
      </c>
    </row>
    <row r="251" spans="1:5" x14ac:dyDescent="0.25">
      <c r="A251" s="5" t="s">
        <v>333</v>
      </c>
    </row>
    <row r="252" spans="1:5" x14ac:dyDescent="0.25">
      <c r="A252" s="5" t="s">
        <v>51</v>
      </c>
      <c r="B252" s="50"/>
      <c r="C252" s="50"/>
      <c r="D252" s="50"/>
      <c r="E252" s="50"/>
    </row>
    <row r="253" spans="1:5" ht="14.45" customHeight="1" x14ac:dyDescent="0.25">
      <c r="A253" s="91" t="s">
        <v>31</v>
      </c>
      <c r="B253" s="92"/>
      <c r="C253" s="92"/>
      <c r="D253" s="92"/>
      <c r="E253" s="93"/>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24">
        <v>43763</v>
      </c>
      <c r="C256" s="24">
        <v>45590</v>
      </c>
      <c r="D256" s="25">
        <v>0.14357419303678792</v>
      </c>
      <c r="E256" s="32">
        <v>4</v>
      </c>
    </row>
    <row r="257" spans="1:5" x14ac:dyDescent="0.25">
      <c r="A257" s="31" t="s">
        <v>37</v>
      </c>
      <c r="B257" s="24">
        <v>43735</v>
      </c>
      <c r="C257" s="24">
        <v>45562</v>
      </c>
      <c r="D257" s="25">
        <v>0.14390839340652731</v>
      </c>
      <c r="E257" s="32">
        <v>4</v>
      </c>
    </row>
    <row r="258" spans="1:5" x14ac:dyDescent="0.25">
      <c r="A258" s="39" t="s">
        <v>38</v>
      </c>
      <c r="B258" s="24">
        <v>43707</v>
      </c>
      <c r="C258" s="24">
        <v>45534</v>
      </c>
      <c r="D258" s="25">
        <v>0.14395732053669932</v>
      </c>
      <c r="E258" s="32">
        <v>4</v>
      </c>
    </row>
    <row r="259" spans="1:5" x14ac:dyDescent="0.25">
      <c r="A259" s="39" t="s">
        <v>39</v>
      </c>
      <c r="B259" s="24">
        <v>43672</v>
      </c>
      <c r="C259" s="24">
        <v>45499</v>
      </c>
      <c r="D259" s="25">
        <v>0.14430937159623106</v>
      </c>
      <c r="E259" s="32">
        <v>4</v>
      </c>
    </row>
    <row r="260" spans="1:5" x14ac:dyDescent="0.25">
      <c r="A260" s="39" t="s">
        <v>40</v>
      </c>
      <c r="B260" s="24">
        <v>43644</v>
      </c>
      <c r="C260" s="24">
        <v>45471</v>
      </c>
      <c r="D260" s="25">
        <v>0.14449567816213682</v>
      </c>
      <c r="E260" s="32">
        <v>4</v>
      </c>
    </row>
    <row r="262" spans="1:5" x14ac:dyDescent="0.25">
      <c r="A262" s="102" t="s">
        <v>116</v>
      </c>
      <c r="B262" s="103"/>
      <c r="C262" s="103"/>
      <c r="D262" s="103"/>
      <c r="E262" s="103"/>
    </row>
    <row r="263" spans="1:5" x14ac:dyDescent="0.25">
      <c r="A263" s="1" t="s">
        <v>74</v>
      </c>
      <c r="B263" s="2"/>
      <c r="C263" s="107" t="s">
        <v>3</v>
      </c>
      <c r="D263" s="107" t="s">
        <v>75</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8" t="s">
        <v>7</v>
      </c>
      <c r="B266" s="9" t="s">
        <v>76</v>
      </c>
      <c r="C266" s="10"/>
      <c r="D266" s="11"/>
      <c r="E266" s="11"/>
    </row>
    <row r="267" spans="1:5" x14ac:dyDescent="0.25">
      <c r="A267" s="12"/>
      <c r="B267" s="13" t="s">
        <v>9</v>
      </c>
      <c r="C267" s="14"/>
      <c r="D267" s="15"/>
      <c r="E267" s="15"/>
    </row>
    <row r="268" spans="1:5" x14ac:dyDescent="0.25">
      <c r="A268" s="8" t="s">
        <v>10</v>
      </c>
      <c r="B268" s="16" t="s">
        <v>11</v>
      </c>
      <c r="C268" s="26" t="s">
        <v>106</v>
      </c>
      <c r="D268" s="27" t="s">
        <v>107</v>
      </c>
      <c r="E268" s="26" t="s">
        <v>14</v>
      </c>
    </row>
    <row r="269" spans="1:5" x14ac:dyDescent="0.25">
      <c r="A269" s="19"/>
      <c r="B269" s="20" t="s">
        <v>15</v>
      </c>
      <c r="C269" s="21">
        <v>-0.79262466160180878</v>
      </c>
      <c r="D269" s="21">
        <v>-0.27988425501498115</v>
      </c>
      <c r="E269" s="22"/>
    </row>
    <row r="270" spans="1:5" x14ac:dyDescent="0.25">
      <c r="A270" s="8" t="s">
        <v>16</v>
      </c>
      <c r="B270" s="16" t="s">
        <v>11</v>
      </c>
      <c r="C270" s="26" t="s">
        <v>108</v>
      </c>
      <c r="D270" s="26" t="s">
        <v>767</v>
      </c>
      <c r="E270" s="26" t="s">
        <v>14</v>
      </c>
    </row>
    <row r="271" spans="1:5" x14ac:dyDescent="0.25">
      <c r="A271" s="19"/>
      <c r="B271" s="20" t="s">
        <v>15</v>
      </c>
      <c r="C271" s="21">
        <v>-0.32728281718066421</v>
      </c>
      <c r="D271" s="21">
        <v>-5.8844951426707648E-2</v>
      </c>
      <c r="E271" s="22"/>
    </row>
    <row r="272" spans="1:5" x14ac:dyDescent="0.25">
      <c r="A272" s="8" t="s">
        <v>19</v>
      </c>
      <c r="B272" s="16" t="s">
        <v>11</v>
      </c>
      <c r="C272" s="26" t="s">
        <v>768</v>
      </c>
      <c r="D272" s="26" t="s">
        <v>769</v>
      </c>
      <c r="E272" s="26" t="s">
        <v>14</v>
      </c>
    </row>
    <row r="273" spans="1:5" x14ac:dyDescent="0.25">
      <c r="A273" s="19"/>
      <c r="B273" s="20" t="s">
        <v>15</v>
      </c>
      <c r="C273" s="21">
        <v>6.6698298651121757E-2</v>
      </c>
      <c r="D273" s="21">
        <v>7.8054066094141339E-2</v>
      </c>
      <c r="E273" s="22"/>
    </row>
    <row r="274" spans="1:5" x14ac:dyDescent="0.25">
      <c r="A274" s="8" t="s">
        <v>22</v>
      </c>
      <c r="B274" s="16" t="s">
        <v>11</v>
      </c>
      <c r="C274" s="26" t="s">
        <v>112</v>
      </c>
      <c r="D274" s="26" t="s">
        <v>527</v>
      </c>
      <c r="E274" s="26" t="s">
        <v>14</v>
      </c>
    </row>
    <row r="275" spans="1:5" x14ac:dyDescent="0.25">
      <c r="A275" s="19"/>
      <c r="B275" s="20" t="s">
        <v>15</v>
      </c>
      <c r="C275" s="21">
        <v>1.0786521931687743</v>
      </c>
      <c r="D275" s="21">
        <v>0.14852535767636521</v>
      </c>
      <c r="E275" s="22"/>
    </row>
    <row r="276" spans="1:5" ht="33" customHeight="1" x14ac:dyDescent="0.25">
      <c r="A276" s="90" t="s">
        <v>25</v>
      </c>
      <c r="B276" s="90"/>
      <c r="C276" s="90"/>
      <c r="D276" s="90"/>
      <c r="E276" s="90"/>
    </row>
    <row r="277" spans="1:5" x14ac:dyDescent="0.25">
      <c r="A277" s="5" t="s">
        <v>26</v>
      </c>
    </row>
    <row r="278" spans="1:5" x14ac:dyDescent="0.25">
      <c r="A278" s="5" t="s">
        <v>770</v>
      </c>
    </row>
    <row r="279" spans="1:5" x14ac:dyDescent="0.25">
      <c r="A279" s="5" t="s">
        <v>771</v>
      </c>
    </row>
    <row r="280" spans="1:5" x14ac:dyDescent="0.25">
      <c r="A280" s="5" t="s">
        <v>528</v>
      </c>
    </row>
    <row r="281" spans="1:5" x14ac:dyDescent="0.25">
      <c r="A281" s="5" t="s">
        <v>30</v>
      </c>
      <c r="B281" s="50"/>
      <c r="C281" s="50"/>
      <c r="D281" s="50"/>
      <c r="E281" s="50"/>
    </row>
    <row r="282" spans="1:5" ht="14.45" customHeight="1" x14ac:dyDescent="0.25">
      <c r="A282" s="91" t="s">
        <v>31</v>
      </c>
      <c r="B282" s="92"/>
      <c r="C282" s="92"/>
      <c r="D282" s="92"/>
      <c r="E282" s="93"/>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24">
        <v>43769</v>
      </c>
      <c r="C285" s="24">
        <v>45596</v>
      </c>
      <c r="D285" s="25">
        <v>0.17425908327644954</v>
      </c>
      <c r="E285" s="32">
        <v>4</v>
      </c>
    </row>
    <row r="286" spans="1:5" x14ac:dyDescent="0.25">
      <c r="A286" s="31" t="s">
        <v>37</v>
      </c>
      <c r="B286" s="24">
        <v>43738</v>
      </c>
      <c r="C286" s="24">
        <v>45565</v>
      </c>
      <c r="D286" s="25">
        <v>0.17456139286204214</v>
      </c>
      <c r="E286" s="32">
        <v>4</v>
      </c>
    </row>
    <row r="287" spans="1:5" x14ac:dyDescent="0.25">
      <c r="A287" s="39" t="s">
        <v>38</v>
      </c>
      <c r="B287" s="24">
        <v>43707</v>
      </c>
      <c r="C287" s="24">
        <v>45534</v>
      </c>
      <c r="D287" s="25">
        <v>0.17428121851497697</v>
      </c>
      <c r="E287" s="32">
        <v>4</v>
      </c>
    </row>
    <row r="288" spans="1:5" x14ac:dyDescent="0.25">
      <c r="A288" s="39" t="s">
        <v>39</v>
      </c>
      <c r="B288" s="24">
        <v>43677</v>
      </c>
      <c r="C288" s="24">
        <v>45504</v>
      </c>
      <c r="D288" s="25">
        <v>0.17359911469833997</v>
      </c>
      <c r="E288" s="32">
        <v>4</v>
      </c>
    </row>
    <row r="289" spans="1:5" x14ac:dyDescent="0.25">
      <c r="A289" s="39" t="s">
        <v>40</v>
      </c>
      <c r="B289" s="24">
        <v>43644</v>
      </c>
      <c r="C289" s="24">
        <v>45471</v>
      </c>
      <c r="D289" s="25">
        <v>0.1724110095510018</v>
      </c>
      <c r="E289" s="32">
        <v>4</v>
      </c>
    </row>
    <row r="291" spans="1:5" x14ac:dyDescent="0.25">
      <c r="A291" s="102" t="s">
        <v>127</v>
      </c>
      <c r="B291" s="103"/>
      <c r="C291" s="103"/>
      <c r="D291" s="103"/>
      <c r="E291" s="103"/>
    </row>
    <row r="292" spans="1:5" x14ac:dyDescent="0.25">
      <c r="A292" s="1" t="s">
        <v>74</v>
      </c>
      <c r="B292" s="2"/>
      <c r="C292" s="107" t="s">
        <v>3</v>
      </c>
      <c r="D292" s="107" t="s">
        <v>75</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8" t="s">
        <v>7</v>
      </c>
      <c r="B295" s="9" t="s">
        <v>76</v>
      </c>
      <c r="C295" s="10"/>
      <c r="D295" s="11"/>
      <c r="E295" s="11"/>
    </row>
    <row r="296" spans="1:5" x14ac:dyDescent="0.25">
      <c r="A296" s="12"/>
      <c r="B296" s="13" t="s">
        <v>9</v>
      </c>
      <c r="C296" s="14"/>
      <c r="D296" s="15"/>
      <c r="E296" s="15"/>
    </row>
    <row r="297" spans="1:5" x14ac:dyDescent="0.25">
      <c r="A297" s="8" t="s">
        <v>10</v>
      </c>
      <c r="B297" s="16" t="s">
        <v>11</v>
      </c>
      <c r="C297" s="26" t="s">
        <v>117</v>
      </c>
      <c r="D297" s="27" t="s">
        <v>118</v>
      </c>
      <c r="E297" s="26" t="s">
        <v>14</v>
      </c>
    </row>
    <row r="298" spans="1:5" x14ac:dyDescent="0.25">
      <c r="A298" s="19"/>
      <c r="B298" s="20" t="s">
        <v>15</v>
      </c>
      <c r="C298" s="21">
        <v>-0.87178309991457903</v>
      </c>
      <c r="D298" s="21">
        <v>-0.32231891880993491</v>
      </c>
      <c r="E298" s="22"/>
    </row>
    <row r="299" spans="1:5" x14ac:dyDescent="0.25">
      <c r="A299" s="8" t="s">
        <v>16</v>
      </c>
      <c r="B299" s="16" t="s">
        <v>11</v>
      </c>
      <c r="C299" s="26" t="s">
        <v>119</v>
      </c>
      <c r="D299" s="26" t="s">
        <v>120</v>
      </c>
      <c r="E299" s="26" t="s">
        <v>14</v>
      </c>
    </row>
    <row r="300" spans="1:5" x14ac:dyDescent="0.25">
      <c r="A300" s="19"/>
      <c r="B300" s="20" t="s">
        <v>15</v>
      </c>
      <c r="C300" s="21">
        <v>-0.35109702057223935</v>
      </c>
      <c r="D300" s="21">
        <v>-9.0910378288848404E-2</v>
      </c>
      <c r="E300" s="22"/>
    </row>
    <row r="301" spans="1:5" x14ac:dyDescent="0.25">
      <c r="A301" s="8" t="s">
        <v>19</v>
      </c>
      <c r="B301" s="16" t="s">
        <v>11</v>
      </c>
      <c r="C301" s="26" t="s">
        <v>21</v>
      </c>
      <c r="D301" s="26" t="s">
        <v>298</v>
      </c>
      <c r="E301" s="26" t="s">
        <v>14</v>
      </c>
    </row>
    <row r="302" spans="1:5" x14ac:dyDescent="0.25">
      <c r="A302" s="19"/>
      <c r="B302" s="20" t="s">
        <v>15</v>
      </c>
      <c r="C302" s="21">
        <v>1.1557520995003845E-2</v>
      </c>
      <c r="D302" s="21">
        <v>2.1856314867426008E-2</v>
      </c>
      <c r="E302" s="22"/>
    </row>
    <row r="303" spans="1:5" x14ac:dyDescent="0.25">
      <c r="A303" s="8" t="s">
        <v>22</v>
      </c>
      <c r="B303" s="16" t="s">
        <v>11</v>
      </c>
      <c r="C303" s="26" t="s">
        <v>123</v>
      </c>
      <c r="D303" s="26" t="s">
        <v>718</v>
      </c>
      <c r="E303" s="26" t="s">
        <v>14</v>
      </c>
    </row>
    <row r="304" spans="1:5" x14ac:dyDescent="0.25">
      <c r="A304" s="19"/>
      <c r="B304" s="20" t="s">
        <v>15</v>
      </c>
      <c r="C304" s="21">
        <v>0.59567629485593065</v>
      </c>
      <c r="D304" s="21">
        <v>8.5337039472884735E-2</v>
      </c>
      <c r="E304" s="22"/>
    </row>
    <row r="305" spans="1:5" ht="33.6" customHeight="1" x14ac:dyDescent="0.25">
      <c r="A305" s="90" t="s">
        <v>25</v>
      </c>
      <c r="B305" s="90"/>
      <c r="C305" s="90"/>
      <c r="D305" s="90"/>
      <c r="E305" s="90"/>
    </row>
    <row r="306" spans="1:5" x14ac:dyDescent="0.25">
      <c r="A306" s="5" t="s">
        <v>26</v>
      </c>
    </row>
    <row r="307" spans="1:5" x14ac:dyDescent="0.25">
      <c r="A307" s="5" t="s">
        <v>85</v>
      </c>
    </row>
    <row r="308" spans="1:5" x14ac:dyDescent="0.25">
      <c r="A308" s="5" t="s">
        <v>766</v>
      </c>
    </row>
    <row r="309" spans="1:5" x14ac:dyDescent="0.25">
      <c r="A309" s="5" t="s">
        <v>720</v>
      </c>
    </row>
    <row r="310" spans="1:5" x14ac:dyDescent="0.25">
      <c r="A310" s="5" t="s">
        <v>30</v>
      </c>
      <c r="B310" s="50"/>
      <c r="C310" s="50"/>
      <c r="D310" s="50"/>
      <c r="E310" s="50"/>
    </row>
    <row r="311" spans="1:5" ht="14.45" customHeight="1" x14ac:dyDescent="0.25">
      <c r="A311" s="91" t="s">
        <v>31</v>
      </c>
      <c r="B311" s="92"/>
      <c r="C311" s="92"/>
      <c r="D311" s="92"/>
      <c r="E311" s="93"/>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24">
        <v>43769</v>
      </c>
      <c r="C314" s="24">
        <v>45596</v>
      </c>
      <c r="D314" s="25">
        <v>0.20823187611028537</v>
      </c>
      <c r="E314" s="32">
        <v>5</v>
      </c>
    </row>
    <row r="315" spans="1:5" x14ac:dyDescent="0.25">
      <c r="A315" s="31" t="s">
        <v>37</v>
      </c>
      <c r="B315" s="24">
        <v>43738</v>
      </c>
      <c r="C315" s="24">
        <v>45565</v>
      </c>
      <c r="D315" s="25">
        <v>0.20833634164841172</v>
      </c>
      <c r="E315" s="32">
        <v>5</v>
      </c>
    </row>
    <row r="316" spans="1:5" x14ac:dyDescent="0.25">
      <c r="A316" s="39" t="s">
        <v>38</v>
      </c>
      <c r="B316" s="24">
        <v>43707</v>
      </c>
      <c r="C316" s="24">
        <v>45534</v>
      </c>
      <c r="D316" s="25">
        <v>0.20721350875342404</v>
      </c>
      <c r="E316" s="32">
        <v>5</v>
      </c>
    </row>
    <row r="317" spans="1:5" x14ac:dyDescent="0.25">
      <c r="A317" s="39" t="s">
        <v>39</v>
      </c>
      <c r="B317" s="24">
        <v>43677</v>
      </c>
      <c r="C317" s="24">
        <v>45504</v>
      </c>
      <c r="D317" s="25">
        <v>0.20755881963044195</v>
      </c>
      <c r="E317" s="32">
        <v>5</v>
      </c>
    </row>
    <row r="318" spans="1:5" x14ac:dyDescent="0.25">
      <c r="A318" s="39" t="s">
        <v>40</v>
      </c>
      <c r="B318" s="24">
        <v>43644</v>
      </c>
      <c r="C318" s="24">
        <v>45471</v>
      </c>
      <c r="D318" s="25">
        <v>0.20692653001399305</v>
      </c>
      <c r="E318" s="32">
        <v>5</v>
      </c>
    </row>
    <row r="320" spans="1:5" x14ac:dyDescent="0.25">
      <c r="A320" s="102" t="s">
        <v>141</v>
      </c>
      <c r="B320" s="103"/>
      <c r="C320" s="103"/>
      <c r="D320" s="103"/>
      <c r="E320" s="103"/>
    </row>
    <row r="321" spans="1:5" x14ac:dyDescent="0.25">
      <c r="A321" s="1" t="s">
        <v>128</v>
      </c>
      <c r="B321" s="2"/>
      <c r="C321" s="107" t="s">
        <v>3</v>
      </c>
      <c r="D321" s="107" t="s">
        <v>129</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130</v>
      </c>
      <c r="C324" s="10"/>
      <c r="D324" s="11"/>
      <c r="E324" s="11"/>
    </row>
    <row r="325" spans="1:5" x14ac:dyDescent="0.25">
      <c r="A325" s="12"/>
      <c r="B325" s="13" t="s">
        <v>9</v>
      </c>
      <c r="C325" s="14"/>
      <c r="D325" s="15"/>
      <c r="E325" s="15"/>
    </row>
    <row r="326" spans="1:5" x14ac:dyDescent="0.25">
      <c r="A326" s="8" t="s">
        <v>10</v>
      </c>
      <c r="B326" s="16" t="s">
        <v>11</v>
      </c>
      <c r="C326" s="26" t="s">
        <v>628</v>
      </c>
      <c r="D326" s="27" t="s">
        <v>131</v>
      </c>
      <c r="E326" s="26" t="s">
        <v>14</v>
      </c>
    </row>
    <row r="327" spans="1:5" x14ac:dyDescent="0.25">
      <c r="A327" s="19"/>
      <c r="B327" s="20" t="s">
        <v>15</v>
      </c>
      <c r="C327" s="21">
        <v>-0.25731846590601226</v>
      </c>
      <c r="D327" s="21">
        <v>-8.8130783597259232E-2</v>
      </c>
      <c r="E327" s="22"/>
    </row>
    <row r="328" spans="1:5" x14ac:dyDescent="0.25">
      <c r="A328" s="8" t="s">
        <v>16</v>
      </c>
      <c r="B328" s="16" t="s">
        <v>11</v>
      </c>
      <c r="C328" s="26" t="s">
        <v>132</v>
      </c>
      <c r="D328" s="26" t="s">
        <v>133</v>
      </c>
      <c r="E328" s="26" t="s">
        <v>14</v>
      </c>
    </row>
    <row r="329" spans="1:5" x14ac:dyDescent="0.25">
      <c r="A329" s="19"/>
      <c r="B329" s="20" t="s">
        <v>15</v>
      </c>
      <c r="C329" s="21">
        <v>-5.5390874106651999E-2</v>
      </c>
      <c r="D329" s="21">
        <v>-2.73541368948228E-2</v>
      </c>
      <c r="E329" s="22"/>
    </row>
    <row r="330" spans="1:5" x14ac:dyDescent="0.25">
      <c r="A330" s="8" t="s">
        <v>19</v>
      </c>
      <c r="B330" s="16" t="s">
        <v>11</v>
      </c>
      <c r="C330" s="26" t="s">
        <v>254</v>
      </c>
      <c r="D330" s="26" t="s">
        <v>229</v>
      </c>
      <c r="E330" s="26" t="s">
        <v>14</v>
      </c>
    </row>
    <row r="331" spans="1:5" x14ac:dyDescent="0.25">
      <c r="A331" s="19"/>
      <c r="B331" s="20" t="s">
        <v>15</v>
      </c>
      <c r="C331" s="21">
        <v>8.8525514519344206E-4</v>
      </c>
      <c r="D331" s="21">
        <v>5.2154582322154752E-3</v>
      </c>
      <c r="E331" s="22"/>
    </row>
    <row r="332" spans="1:5" x14ac:dyDescent="0.25">
      <c r="A332" s="8" t="s">
        <v>22</v>
      </c>
      <c r="B332" s="16" t="s">
        <v>11</v>
      </c>
      <c r="C332" s="26" t="s">
        <v>136</v>
      </c>
      <c r="D332" s="26" t="s">
        <v>699</v>
      </c>
      <c r="E332" s="26" t="s">
        <v>14</v>
      </c>
    </row>
    <row r="333" spans="1:5" x14ac:dyDescent="0.25">
      <c r="A333" s="19"/>
      <c r="B333" s="20" t="s">
        <v>15</v>
      </c>
      <c r="C333" s="21">
        <v>6.0768910808723042E-2</v>
      </c>
      <c r="D333" s="21">
        <v>3.3782043495367065E-2</v>
      </c>
      <c r="E333" s="22"/>
    </row>
    <row r="334" spans="1:5" ht="36" customHeight="1" x14ac:dyDescent="0.25">
      <c r="A334" s="90" t="s">
        <v>25</v>
      </c>
      <c r="B334" s="90"/>
      <c r="C334" s="90"/>
      <c r="D334" s="90"/>
      <c r="E334" s="90"/>
    </row>
    <row r="335" spans="1:5" x14ac:dyDescent="0.25">
      <c r="A335" s="5" t="s">
        <v>26</v>
      </c>
    </row>
    <row r="336" spans="1:5" x14ac:dyDescent="0.25">
      <c r="A336" s="5" t="s">
        <v>138</v>
      </c>
    </row>
    <row r="337" spans="1:5" x14ac:dyDescent="0.25">
      <c r="A337" s="5" t="s">
        <v>401</v>
      </c>
    </row>
    <row r="338" spans="1:5" x14ac:dyDescent="0.25">
      <c r="A338" s="5" t="s">
        <v>772</v>
      </c>
    </row>
    <row r="339" spans="1:5" x14ac:dyDescent="0.25">
      <c r="A339" s="5" t="s">
        <v>51</v>
      </c>
      <c r="B339" s="50"/>
      <c r="C339" s="50"/>
      <c r="D339" s="50"/>
      <c r="E339" s="50"/>
    </row>
    <row r="340" spans="1:5" ht="14.45" customHeight="1" x14ac:dyDescent="0.25">
      <c r="A340" s="91" t="s">
        <v>31</v>
      </c>
      <c r="B340" s="92"/>
      <c r="C340" s="92"/>
      <c r="D340" s="92"/>
      <c r="E340" s="93"/>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24">
        <v>43763</v>
      </c>
      <c r="C343" s="24">
        <v>45590</v>
      </c>
      <c r="D343" s="25">
        <v>2.6420986176817214E-2</v>
      </c>
      <c r="E343" s="32">
        <v>2</v>
      </c>
    </row>
    <row r="344" spans="1:5" x14ac:dyDescent="0.25">
      <c r="A344" s="31" t="s">
        <v>37</v>
      </c>
      <c r="B344" s="24">
        <v>43735</v>
      </c>
      <c r="C344" s="24">
        <v>45562</v>
      </c>
      <c r="D344" s="25">
        <v>2.6431722556456583E-2</v>
      </c>
      <c r="E344" s="32">
        <v>2</v>
      </c>
    </row>
    <row r="345" spans="1:5" x14ac:dyDescent="0.25">
      <c r="A345" s="39" t="s">
        <v>38</v>
      </c>
      <c r="B345" s="24">
        <v>43707</v>
      </c>
      <c r="C345" s="24">
        <v>45534</v>
      </c>
      <c r="D345" s="25">
        <v>2.6446233315558551E-2</v>
      </c>
      <c r="E345" s="32">
        <v>2</v>
      </c>
    </row>
    <row r="346" spans="1:5" x14ac:dyDescent="0.25">
      <c r="A346" s="39" t="s">
        <v>39</v>
      </c>
      <c r="B346" s="24">
        <v>43672</v>
      </c>
      <c r="C346" s="24">
        <v>45499</v>
      </c>
      <c r="D346" s="25">
        <v>2.6432861401883334E-2</v>
      </c>
      <c r="E346" s="32">
        <v>2</v>
      </c>
    </row>
    <row r="347" spans="1:5" x14ac:dyDescent="0.25">
      <c r="A347" s="39" t="s">
        <v>40</v>
      </c>
      <c r="B347" s="24">
        <v>43644</v>
      </c>
      <c r="C347" s="24">
        <v>45471</v>
      </c>
      <c r="D347" s="25">
        <v>2.6448958354685938E-2</v>
      </c>
      <c r="E347" s="32">
        <v>2</v>
      </c>
    </row>
    <row r="349" spans="1:5" x14ac:dyDescent="0.25">
      <c r="A349" s="102" t="s">
        <v>151</v>
      </c>
      <c r="B349" s="103"/>
      <c r="C349" s="103"/>
      <c r="D349" s="103"/>
      <c r="E349" s="103"/>
    </row>
    <row r="350" spans="1:5" x14ac:dyDescent="0.25">
      <c r="A350" s="1" t="s">
        <v>74</v>
      </c>
      <c r="B350" s="2"/>
      <c r="C350" s="107" t="s">
        <v>3</v>
      </c>
      <c r="D350" s="107" t="s">
        <v>75</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8" t="s">
        <v>7</v>
      </c>
      <c r="B353" s="9" t="s">
        <v>76</v>
      </c>
      <c r="C353" s="10"/>
      <c r="D353" s="11"/>
      <c r="E353" s="11"/>
    </row>
    <row r="354" spans="1:5" x14ac:dyDescent="0.25">
      <c r="A354" s="12"/>
      <c r="B354" s="13" t="s">
        <v>9</v>
      </c>
      <c r="C354" s="14"/>
      <c r="D354" s="15"/>
      <c r="E354" s="15"/>
    </row>
    <row r="355" spans="1:5" x14ac:dyDescent="0.25">
      <c r="A355" s="8" t="s">
        <v>10</v>
      </c>
      <c r="B355" s="16" t="s">
        <v>11</v>
      </c>
      <c r="C355" s="26" t="s">
        <v>614</v>
      </c>
      <c r="D355" s="27" t="s">
        <v>383</v>
      </c>
      <c r="E355" s="26" t="s">
        <v>14</v>
      </c>
    </row>
    <row r="356" spans="1:5" x14ac:dyDescent="0.25">
      <c r="A356" s="19"/>
      <c r="B356" s="20" t="s">
        <v>15</v>
      </c>
      <c r="C356" s="21">
        <v>-0.51169199994254766</v>
      </c>
      <c r="D356" s="21">
        <v>-0.1768170411988178</v>
      </c>
      <c r="E356" s="22"/>
    </row>
    <row r="357" spans="1:5" x14ac:dyDescent="0.25">
      <c r="A357" s="8" t="s">
        <v>16</v>
      </c>
      <c r="B357" s="16" t="s">
        <v>11</v>
      </c>
      <c r="C357" s="26" t="s">
        <v>144</v>
      </c>
      <c r="D357" s="26" t="s">
        <v>432</v>
      </c>
      <c r="E357" s="26" t="s">
        <v>14</v>
      </c>
    </row>
    <row r="358" spans="1:5" x14ac:dyDescent="0.25">
      <c r="A358" s="19"/>
      <c r="B358" s="20" t="s">
        <v>15</v>
      </c>
      <c r="C358" s="21">
        <v>-0.19285172253831806</v>
      </c>
      <c r="D358" s="21">
        <v>-1.0848454602085944E-4</v>
      </c>
      <c r="E358" s="22"/>
    </row>
    <row r="359" spans="1:5" x14ac:dyDescent="0.25">
      <c r="A359" s="8" t="s">
        <v>19</v>
      </c>
      <c r="B359" s="16" t="s">
        <v>11</v>
      </c>
      <c r="C359" s="26" t="s">
        <v>699</v>
      </c>
      <c r="D359" s="26" t="s">
        <v>598</v>
      </c>
      <c r="E359" s="26" t="s">
        <v>14</v>
      </c>
    </row>
    <row r="360" spans="1:5" x14ac:dyDescent="0.25">
      <c r="A360" s="19"/>
      <c r="B360" s="20" t="s">
        <v>15</v>
      </c>
      <c r="C360" s="21">
        <v>6.8965033725749691E-2</v>
      </c>
      <c r="D360" s="21">
        <v>9.1236501163572292E-2</v>
      </c>
      <c r="E360" s="22"/>
    </row>
    <row r="361" spans="1:5" x14ac:dyDescent="0.25">
      <c r="A361" s="8" t="s">
        <v>22</v>
      </c>
      <c r="B361" s="16" t="s">
        <v>11</v>
      </c>
      <c r="C361" s="26" t="s">
        <v>148</v>
      </c>
      <c r="D361" s="26" t="s">
        <v>149</v>
      </c>
      <c r="E361" s="26" t="s">
        <v>14</v>
      </c>
    </row>
    <row r="362" spans="1:5" x14ac:dyDescent="0.25">
      <c r="A362" s="19"/>
      <c r="B362" s="20" t="s">
        <v>15</v>
      </c>
      <c r="C362" s="21">
        <v>0.53675078348145733</v>
      </c>
      <c r="D362" s="21">
        <v>0.14482330262176579</v>
      </c>
      <c r="E362" s="22"/>
    </row>
    <row r="363" spans="1:5" ht="34.9" customHeight="1" x14ac:dyDescent="0.25">
      <c r="A363" s="90" t="s">
        <v>25</v>
      </c>
      <c r="B363" s="90"/>
      <c r="C363" s="90"/>
      <c r="D363" s="90"/>
      <c r="E363" s="90"/>
    </row>
    <row r="364" spans="1:5" x14ac:dyDescent="0.25">
      <c r="A364" s="5" t="s">
        <v>26</v>
      </c>
    </row>
    <row r="365" spans="1:5" x14ac:dyDescent="0.25">
      <c r="A365" s="5" t="s">
        <v>85</v>
      </c>
    </row>
    <row r="366" spans="1:5" x14ac:dyDescent="0.25">
      <c r="A366" s="5" t="s">
        <v>487</v>
      </c>
    </row>
    <row r="367" spans="1:5" x14ac:dyDescent="0.25">
      <c r="A367" s="5" t="s">
        <v>150</v>
      </c>
    </row>
    <row r="368" spans="1:5" x14ac:dyDescent="0.25">
      <c r="A368" s="5" t="s">
        <v>30</v>
      </c>
      <c r="B368" s="50"/>
      <c r="C368" s="50"/>
      <c r="D368" s="50"/>
      <c r="E368" s="50"/>
    </row>
    <row r="369" spans="1:5" ht="14.45" customHeight="1" x14ac:dyDescent="0.25">
      <c r="A369" s="91" t="s">
        <v>31</v>
      </c>
      <c r="B369" s="92"/>
      <c r="C369" s="92"/>
      <c r="D369" s="92"/>
      <c r="E369" s="93"/>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24">
        <v>43910</v>
      </c>
      <c r="C372" s="24">
        <v>45596</v>
      </c>
      <c r="D372" s="25">
        <v>0.15974005839972594</v>
      </c>
      <c r="E372" s="32">
        <v>4</v>
      </c>
    </row>
    <row r="373" spans="1:5" x14ac:dyDescent="0.25">
      <c r="A373" s="31" t="s">
        <v>37</v>
      </c>
      <c r="B373" s="24">
        <v>43910</v>
      </c>
      <c r="C373" s="24">
        <v>45565</v>
      </c>
      <c r="D373" s="25">
        <v>0.16036759165524209</v>
      </c>
      <c r="E373" s="32">
        <v>4</v>
      </c>
    </row>
    <row r="374" spans="1:5" x14ac:dyDescent="0.25">
      <c r="A374" s="39" t="s">
        <v>38</v>
      </c>
      <c r="B374" s="24">
        <v>43910</v>
      </c>
      <c r="C374" s="24">
        <v>45534</v>
      </c>
      <c r="D374" s="25">
        <v>0.16062986929641496</v>
      </c>
      <c r="E374" s="32">
        <v>4</v>
      </c>
    </row>
    <row r="375" spans="1:5" x14ac:dyDescent="0.25">
      <c r="A375" s="39" t="s">
        <v>39</v>
      </c>
      <c r="B375" s="24">
        <v>43910</v>
      </c>
      <c r="C375" s="24">
        <v>45504</v>
      </c>
      <c r="D375" s="25">
        <v>0.15978080338836945</v>
      </c>
      <c r="E375" s="32">
        <v>4</v>
      </c>
    </row>
    <row r="376" spans="1:5" x14ac:dyDescent="0.25">
      <c r="A376" s="39" t="s">
        <v>40</v>
      </c>
      <c r="B376" s="24">
        <v>43910</v>
      </c>
      <c r="C376" s="24">
        <v>45471</v>
      </c>
      <c r="D376" s="25">
        <v>0.15996404624575108</v>
      </c>
      <c r="E376" s="32">
        <v>4</v>
      </c>
    </row>
    <row r="378" spans="1:5" x14ac:dyDescent="0.25">
      <c r="A378" s="102" t="s">
        <v>162</v>
      </c>
      <c r="B378" s="103"/>
      <c r="C378" s="103"/>
      <c r="D378" s="103"/>
      <c r="E378" s="103"/>
    </row>
    <row r="379" spans="1:5" x14ac:dyDescent="0.25">
      <c r="A379" s="1" t="s">
        <v>2</v>
      </c>
      <c r="B379" s="2"/>
      <c r="C379" s="107" t="s">
        <v>3</v>
      </c>
      <c r="D379" s="107" t="s">
        <v>4</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8</v>
      </c>
      <c r="C382" s="10"/>
      <c r="D382" s="11"/>
      <c r="E382" s="11"/>
    </row>
    <row r="383" spans="1:5" x14ac:dyDescent="0.25">
      <c r="A383" s="12"/>
      <c r="B383" s="13" t="s">
        <v>9</v>
      </c>
      <c r="C383" s="14"/>
      <c r="D383" s="15"/>
      <c r="E383" s="15"/>
    </row>
    <row r="384" spans="1:5" x14ac:dyDescent="0.25">
      <c r="A384" s="8" t="s">
        <v>10</v>
      </c>
      <c r="B384" s="16" t="s">
        <v>11</v>
      </c>
      <c r="C384" s="26" t="s">
        <v>745</v>
      </c>
      <c r="D384" s="27" t="s">
        <v>773</v>
      </c>
      <c r="E384" s="26" t="s">
        <v>14</v>
      </c>
    </row>
    <row r="385" spans="1:5" x14ac:dyDescent="0.25">
      <c r="A385" s="19"/>
      <c r="B385" s="20" t="s">
        <v>15</v>
      </c>
      <c r="C385" s="21">
        <v>-0.62917281751103937</v>
      </c>
      <c r="D385" s="21">
        <v>-0.24203772471152873</v>
      </c>
      <c r="E385" s="22"/>
    </row>
    <row r="386" spans="1:5" x14ac:dyDescent="0.25">
      <c r="A386" s="8" t="s">
        <v>16</v>
      </c>
      <c r="B386" s="16" t="s">
        <v>11</v>
      </c>
      <c r="C386" s="26" t="s">
        <v>154</v>
      </c>
      <c r="D386" s="26" t="s">
        <v>155</v>
      </c>
      <c r="E386" s="26" t="s">
        <v>14</v>
      </c>
    </row>
    <row r="387" spans="1:5" x14ac:dyDescent="0.25">
      <c r="A387" s="19"/>
      <c r="B387" s="20" t="s">
        <v>15</v>
      </c>
      <c r="C387" s="21">
        <v>-0.16338537083643567</v>
      </c>
      <c r="D387" s="21">
        <v>-5.4926864259024044E-2</v>
      </c>
      <c r="E387" s="22"/>
    </row>
    <row r="388" spans="1:5" x14ac:dyDescent="0.25">
      <c r="A388" s="8" t="s">
        <v>19</v>
      </c>
      <c r="B388" s="16" t="s">
        <v>11</v>
      </c>
      <c r="C388" s="26" t="s">
        <v>472</v>
      </c>
      <c r="D388" s="26" t="s">
        <v>361</v>
      </c>
      <c r="E388" s="26" t="s">
        <v>14</v>
      </c>
    </row>
    <row r="389" spans="1:5" x14ac:dyDescent="0.25">
      <c r="A389" s="19"/>
      <c r="B389" s="20" t="s">
        <v>15</v>
      </c>
      <c r="C389" s="21">
        <v>-3.0288484415893491E-2</v>
      </c>
      <c r="D389" s="21">
        <v>7.2897462009542391E-3</v>
      </c>
      <c r="E389" s="22"/>
    </row>
    <row r="390" spans="1:5" x14ac:dyDescent="0.25">
      <c r="A390" s="8" t="s">
        <v>22</v>
      </c>
      <c r="B390" s="16" t="s">
        <v>11</v>
      </c>
      <c r="C390" s="26" t="s">
        <v>158</v>
      </c>
      <c r="D390" s="26" t="s">
        <v>362</v>
      </c>
      <c r="E390" s="26" t="s">
        <v>14</v>
      </c>
    </row>
    <row r="391" spans="1:5" x14ac:dyDescent="0.25">
      <c r="A391" s="19"/>
      <c r="B391" s="20" t="s">
        <v>15</v>
      </c>
      <c r="C391" s="21">
        <v>0.22688072543591775</v>
      </c>
      <c r="D391" s="21">
        <v>4.9716160016590738E-2</v>
      </c>
      <c r="E391" s="22"/>
    </row>
    <row r="392" spans="1:5" ht="35.450000000000003" customHeight="1" x14ac:dyDescent="0.25">
      <c r="A392" s="90" t="s">
        <v>25</v>
      </c>
      <c r="B392" s="90"/>
      <c r="C392" s="90"/>
      <c r="D392" s="90"/>
      <c r="E392" s="90"/>
    </row>
    <row r="393" spans="1:5" x14ac:dyDescent="0.25">
      <c r="A393" s="5" t="s">
        <v>26</v>
      </c>
    </row>
    <row r="394" spans="1:5" x14ac:dyDescent="0.25">
      <c r="A394" s="5" t="s">
        <v>49</v>
      </c>
    </row>
    <row r="395" spans="1:5" x14ac:dyDescent="0.25">
      <c r="A395" s="5" t="s">
        <v>774</v>
      </c>
    </row>
    <row r="396" spans="1:5" x14ac:dyDescent="0.25">
      <c r="A396" s="5" t="s">
        <v>333</v>
      </c>
    </row>
    <row r="397" spans="1:5" x14ac:dyDescent="0.25">
      <c r="A397" s="5" t="s">
        <v>30</v>
      </c>
    </row>
    <row r="398" spans="1:5" ht="14.45" customHeight="1" x14ac:dyDescent="0.25">
      <c r="A398" s="91" t="s">
        <v>31</v>
      </c>
      <c r="B398" s="92"/>
      <c r="C398" s="92"/>
      <c r="D398" s="92"/>
      <c r="E398" s="93"/>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24">
        <v>43763</v>
      </c>
      <c r="C401" s="24">
        <v>45590</v>
      </c>
      <c r="D401" s="25">
        <v>8.1432830477250542E-2</v>
      </c>
      <c r="E401" s="32">
        <v>3</v>
      </c>
    </row>
    <row r="402" spans="1:5" x14ac:dyDescent="0.25">
      <c r="A402" s="31" t="s">
        <v>37</v>
      </c>
      <c r="B402" s="24">
        <v>43735</v>
      </c>
      <c r="C402" s="24">
        <v>45562</v>
      </c>
      <c r="D402" s="25">
        <v>8.1624863339986697E-2</v>
      </c>
      <c r="E402" s="32">
        <v>3</v>
      </c>
    </row>
    <row r="403" spans="1:5" x14ac:dyDescent="0.25">
      <c r="A403" s="39" t="s">
        <v>38</v>
      </c>
      <c r="B403" s="24">
        <v>43707</v>
      </c>
      <c r="C403" s="24">
        <v>45534</v>
      </c>
      <c r="D403" s="25">
        <v>8.1759956381541238E-2</v>
      </c>
      <c r="E403" s="32">
        <v>3</v>
      </c>
    </row>
    <row r="404" spans="1:5" x14ac:dyDescent="0.25">
      <c r="A404" s="39" t="s">
        <v>39</v>
      </c>
      <c r="B404" s="24">
        <v>43672</v>
      </c>
      <c r="C404" s="24">
        <v>45499</v>
      </c>
      <c r="D404" s="25">
        <v>8.2052553867253838E-2</v>
      </c>
      <c r="E404" s="32">
        <v>3</v>
      </c>
    </row>
    <row r="405" spans="1:5" x14ac:dyDescent="0.25">
      <c r="A405" s="39" t="s">
        <v>40</v>
      </c>
      <c r="B405" s="24">
        <v>43644</v>
      </c>
      <c r="C405" s="24">
        <v>45471</v>
      </c>
      <c r="D405" s="25">
        <v>8.2060375126816507E-2</v>
      </c>
      <c r="E405" s="32">
        <v>3</v>
      </c>
    </row>
    <row r="407" spans="1:5" x14ac:dyDescent="0.25">
      <c r="A407" s="102" t="s">
        <v>171</v>
      </c>
      <c r="B407" s="103"/>
      <c r="C407" s="103"/>
      <c r="D407" s="103"/>
      <c r="E407" s="103"/>
    </row>
    <row r="408" spans="1:5" x14ac:dyDescent="0.25">
      <c r="A408" s="1" t="s">
        <v>2</v>
      </c>
      <c r="B408" s="2"/>
      <c r="C408" s="107" t="s">
        <v>3</v>
      </c>
      <c r="D408" s="107" t="s">
        <v>4</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8</v>
      </c>
      <c r="C411" s="10"/>
      <c r="D411" s="11"/>
      <c r="E411" s="11"/>
    </row>
    <row r="412" spans="1:5" x14ac:dyDescent="0.25">
      <c r="A412" s="12"/>
      <c r="B412" s="13" t="s">
        <v>9</v>
      </c>
      <c r="C412" s="14"/>
      <c r="D412" s="15"/>
      <c r="E412" s="15"/>
    </row>
    <row r="413" spans="1:5" x14ac:dyDescent="0.25">
      <c r="A413" s="8" t="s">
        <v>10</v>
      </c>
      <c r="B413" s="16" t="s">
        <v>11</v>
      </c>
      <c r="C413" s="26" t="s">
        <v>666</v>
      </c>
      <c r="D413" s="27" t="s">
        <v>584</v>
      </c>
      <c r="E413" s="26" t="s">
        <v>14</v>
      </c>
    </row>
    <row r="414" spans="1:5" x14ac:dyDescent="0.25">
      <c r="A414" s="19"/>
      <c r="B414" s="20" t="s">
        <v>15</v>
      </c>
      <c r="C414" s="21">
        <v>-0.76547322729129774</v>
      </c>
      <c r="D414" s="21">
        <v>-0.35461586648821242</v>
      </c>
      <c r="E414" s="22"/>
    </row>
    <row r="415" spans="1:5" x14ac:dyDescent="0.25">
      <c r="A415" s="8" t="s">
        <v>16</v>
      </c>
      <c r="B415" s="16" t="s">
        <v>11</v>
      </c>
      <c r="C415" s="26" t="s">
        <v>165</v>
      </c>
      <c r="D415" s="26" t="s">
        <v>166</v>
      </c>
      <c r="E415" s="26" t="s">
        <v>14</v>
      </c>
    </row>
    <row r="416" spans="1:5" x14ac:dyDescent="0.25">
      <c r="A416" s="19"/>
      <c r="B416" s="20" t="s">
        <v>15</v>
      </c>
      <c r="C416" s="21">
        <v>-0.25788074385122972</v>
      </c>
      <c r="D416" s="21">
        <v>-0.1037057625357376</v>
      </c>
      <c r="E416" s="22"/>
    </row>
    <row r="417" spans="1:5" x14ac:dyDescent="0.25">
      <c r="A417" s="8" t="s">
        <v>19</v>
      </c>
      <c r="B417" s="16" t="s">
        <v>11</v>
      </c>
      <c r="C417" s="26" t="s">
        <v>352</v>
      </c>
      <c r="D417" s="26" t="s">
        <v>775</v>
      </c>
      <c r="E417" s="26" t="s">
        <v>14</v>
      </c>
    </row>
    <row r="418" spans="1:5" x14ac:dyDescent="0.25">
      <c r="A418" s="19"/>
      <c r="B418" s="20" t="s">
        <v>15</v>
      </c>
      <c r="C418" s="21">
        <v>2.8613896613776113E-3</v>
      </c>
      <c r="D418" s="21">
        <v>2.576720081172712E-2</v>
      </c>
      <c r="E418" s="22"/>
    </row>
    <row r="419" spans="1:5" x14ac:dyDescent="0.25">
      <c r="A419" s="8" t="s">
        <v>22</v>
      </c>
      <c r="B419" s="16" t="s">
        <v>11</v>
      </c>
      <c r="C419" s="26" t="s">
        <v>169</v>
      </c>
      <c r="D419" s="26" t="s">
        <v>365</v>
      </c>
      <c r="E419" s="26" t="s">
        <v>14</v>
      </c>
    </row>
    <row r="420" spans="1:5" x14ac:dyDescent="0.25">
      <c r="A420" s="19"/>
      <c r="B420" s="20" t="s">
        <v>15</v>
      </c>
      <c r="C420" s="21">
        <v>0.46172516556291399</v>
      </c>
      <c r="D420" s="21">
        <v>0.14466023392912475</v>
      </c>
      <c r="E420" s="22"/>
    </row>
    <row r="421" spans="1:5" ht="35.450000000000003" customHeight="1" x14ac:dyDescent="0.25">
      <c r="A421" s="90" t="s">
        <v>25</v>
      </c>
      <c r="B421" s="90"/>
      <c r="C421" s="90"/>
      <c r="D421" s="90"/>
      <c r="E421" s="90"/>
    </row>
    <row r="422" spans="1:5" x14ac:dyDescent="0.25">
      <c r="A422" s="5" t="s">
        <v>26</v>
      </c>
    </row>
    <row r="423" spans="1:5" x14ac:dyDescent="0.25">
      <c r="A423" s="5" t="s">
        <v>49</v>
      </c>
    </row>
    <row r="424" spans="1:5" x14ac:dyDescent="0.25">
      <c r="A424" s="5" t="s">
        <v>683</v>
      </c>
    </row>
    <row r="425" spans="1:5" x14ac:dyDescent="0.25">
      <c r="A425" s="5" t="s">
        <v>333</v>
      </c>
    </row>
    <row r="426" spans="1:5" x14ac:dyDescent="0.25">
      <c r="A426" s="5" t="s">
        <v>51</v>
      </c>
    </row>
    <row r="427" spans="1:5" ht="14.45" customHeight="1" x14ac:dyDescent="0.25">
      <c r="A427" s="91" t="s">
        <v>31</v>
      </c>
      <c r="B427" s="92"/>
      <c r="C427" s="92"/>
      <c r="D427" s="92"/>
      <c r="E427" s="93"/>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24">
        <v>43767</v>
      </c>
      <c r="C430" s="24">
        <v>45594</v>
      </c>
      <c r="D430" s="25">
        <v>0.14743828105487822</v>
      </c>
      <c r="E430" s="32">
        <v>4</v>
      </c>
    </row>
    <row r="431" spans="1:5" x14ac:dyDescent="0.25">
      <c r="A431" s="31" t="s">
        <v>37</v>
      </c>
      <c r="B431" s="24">
        <v>43732</v>
      </c>
      <c r="C431" s="24">
        <v>45559</v>
      </c>
      <c r="D431" s="25">
        <v>0.14818556888188852</v>
      </c>
      <c r="E431" s="32">
        <v>4</v>
      </c>
    </row>
    <row r="432" spans="1:5" x14ac:dyDescent="0.25">
      <c r="A432" s="39" t="s">
        <v>38</v>
      </c>
      <c r="B432" s="24">
        <v>43704</v>
      </c>
      <c r="C432" s="24">
        <v>45531</v>
      </c>
      <c r="D432" s="25">
        <v>0.14826012798419044</v>
      </c>
      <c r="E432" s="32">
        <v>4</v>
      </c>
    </row>
    <row r="433" spans="1:5" x14ac:dyDescent="0.25">
      <c r="A433" s="39" t="s">
        <v>39</v>
      </c>
      <c r="B433" s="24">
        <v>43676</v>
      </c>
      <c r="C433" s="24">
        <v>45503</v>
      </c>
      <c r="D433" s="25">
        <v>0.14818488151246126</v>
      </c>
      <c r="E433" s="32">
        <v>4</v>
      </c>
    </row>
    <row r="434" spans="1:5" x14ac:dyDescent="0.25">
      <c r="A434" s="39" t="s">
        <v>40</v>
      </c>
      <c r="B434" s="24">
        <v>43641</v>
      </c>
      <c r="C434" s="24">
        <v>45468</v>
      </c>
      <c r="D434" s="25">
        <v>0.14813637954240297</v>
      </c>
      <c r="E434" s="32">
        <v>4</v>
      </c>
    </row>
    <row r="436" spans="1:5" x14ac:dyDescent="0.25">
      <c r="A436" s="102" t="s">
        <v>180</v>
      </c>
      <c r="B436" s="103"/>
      <c r="C436" s="103"/>
      <c r="D436" s="103"/>
      <c r="E436" s="103"/>
    </row>
    <row r="437" spans="1:5" x14ac:dyDescent="0.25">
      <c r="A437" s="1" t="s">
        <v>2</v>
      </c>
      <c r="B437" s="2"/>
      <c r="C437" s="107" t="s">
        <v>3</v>
      </c>
      <c r="D437" s="107" t="s">
        <v>4</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8" t="s">
        <v>7</v>
      </c>
      <c r="B440" s="9" t="s">
        <v>8</v>
      </c>
      <c r="C440" s="10"/>
      <c r="D440" s="11"/>
      <c r="E440" s="11"/>
    </row>
    <row r="441" spans="1:5" x14ac:dyDescent="0.25">
      <c r="A441" s="12"/>
      <c r="B441" s="13" t="s">
        <v>9</v>
      </c>
      <c r="C441" s="14"/>
      <c r="D441" s="15"/>
      <c r="E441" s="15"/>
    </row>
    <row r="442" spans="1:5" x14ac:dyDescent="0.25">
      <c r="A442" s="8" t="s">
        <v>10</v>
      </c>
      <c r="B442" s="16" t="s">
        <v>11</v>
      </c>
      <c r="C442" s="26" t="s">
        <v>704</v>
      </c>
      <c r="D442" s="27" t="s">
        <v>418</v>
      </c>
      <c r="E442" s="26" t="s">
        <v>14</v>
      </c>
    </row>
    <row r="443" spans="1:5" x14ac:dyDescent="0.25">
      <c r="A443" s="19"/>
      <c r="B443" s="20" t="s">
        <v>15</v>
      </c>
      <c r="C443" s="21">
        <v>-0.74800981175005044</v>
      </c>
      <c r="D443" s="21">
        <v>-0.33796261158858376</v>
      </c>
      <c r="E443" s="22"/>
    </row>
    <row r="444" spans="1:5" x14ac:dyDescent="0.25">
      <c r="A444" s="8" t="s">
        <v>16</v>
      </c>
      <c r="B444" s="16" t="s">
        <v>11</v>
      </c>
      <c r="C444" s="26" t="s">
        <v>80</v>
      </c>
      <c r="D444" s="26" t="s">
        <v>67</v>
      </c>
      <c r="E444" s="26" t="s">
        <v>14</v>
      </c>
    </row>
    <row r="445" spans="1:5" x14ac:dyDescent="0.25">
      <c r="A445" s="19"/>
      <c r="B445" s="20" t="s">
        <v>15</v>
      </c>
      <c r="C445" s="21">
        <v>-0.245335006663705</v>
      </c>
      <c r="D445" s="21">
        <v>-9.3654023087861415E-2</v>
      </c>
      <c r="E445" s="22"/>
    </row>
    <row r="446" spans="1:5" x14ac:dyDescent="0.25">
      <c r="A446" s="8" t="s">
        <v>19</v>
      </c>
      <c r="B446" s="16" t="s">
        <v>11</v>
      </c>
      <c r="C446" s="26" t="s">
        <v>243</v>
      </c>
      <c r="D446" s="26" t="s">
        <v>641</v>
      </c>
      <c r="E446" s="26" t="s">
        <v>14</v>
      </c>
    </row>
    <row r="447" spans="1:5" x14ac:dyDescent="0.25">
      <c r="A447" s="19"/>
      <c r="B447" s="20" t="s">
        <v>15</v>
      </c>
      <c r="C447" s="21">
        <v>8.524150332673841E-3</v>
      </c>
      <c r="D447" s="21">
        <v>2.8269648617955667E-2</v>
      </c>
      <c r="E447" s="22"/>
    </row>
    <row r="448" spans="1:5" x14ac:dyDescent="0.25">
      <c r="A448" s="8" t="s">
        <v>22</v>
      </c>
      <c r="B448" s="16" t="s">
        <v>11</v>
      </c>
      <c r="C448" s="26" t="s">
        <v>176</v>
      </c>
      <c r="D448" s="26" t="s">
        <v>111</v>
      </c>
      <c r="E448" s="26" t="s">
        <v>14</v>
      </c>
    </row>
    <row r="449" spans="1:5" x14ac:dyDescent="0.25">
      <c r="A449" s="19"/>
      <c r="B449" s="20" t="s">
        <v>15</v>
      </c>
      <c r="C449" s="21">
        <v>0.44704777872965362</v>
      </c>
      <c r="D449" s="21">
        <v>0.14538954911026725</v>
      </c>
      <c r="E449" s="22"/>
    </row>
    <row r="450" spans="1:5" ht="34.9" customHeight="1" x14ac:dyDescent="0.25">
      <c r="A450" s="90" t="s">
        <v>25</v>
      </c>
      <c r="B450" s="90"/>
      <c r="C450" s="90"/>
      <c r="D450" s="90"/>
      <c r="E450" s="90"/>
    </row>
    <row r="451" spans="1:5" x14ac:dyDescent="0.25">
      <c r="A451" s="5" t="s">
        <v>26</v>
      </c>
    </row>
    <row r="452" spans="1:5" x14ac:dyDescent="0.25">
      <c r="A452" s="5" t="s">
        <v>49</v>
      </c>
    </row>
    <row r="453" spans="1:5" x14ac:dyDescent="0.25">
      <c r="A453" s="5" t="s">
        <v>338</v>
      </c>
    </row>
    <row r="454" spans="1:5" x14ac:dyDescent="0.25">
      <c r="A454" s="5" t="s">
        <v>333</v>
      </c>
    </row>
    <row r="455" spans="1:5" x14ac:dyDescent="0.25">
      <c r="A455" s="5" t="s">
        <v>51</v>
      </c>
    </row>
    <row r="456" spans="1:5" ht="14.45" customHeight="1" x14ac:dyDescent="0.25">
      <c r="A456" s="91" t="s">
        <v>31</v>
      </c>
      <c r="B456" s="92"/>
      <c r="C456" s="92"/>
      <c r="D456" s="92"/>
      <c r="E456" s="93"/>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24">
        <v>43767</v>
      </c>
      <c r="C459" s="24">
        <v>45594</v>
      </c>
      <c r="D459" s="25">
        <v>0.1403308472097638</v>
      </c>
      <c r="E459" s="32">
        <v>4</v>
      </c>
    </row>
    <row r="460" spans="1:5" x14ac:dyDescent="0.25">
      <c r="A460" s="31" t="s">
        <v>37</v>
      </c>
      <c r="B460" s="24">
        <v>43732</v>
      </c>
      <c r="C460" s="24">
        <v>45559</v>
      </c>
      <c r="D460" s="25">
        <v>0.14108426545568822</v>
      </c>
      <c r="E460" s="32">
        <v>4</v>
      </c>
    </row>
    <row r="461" spans="1:5" x14ac:dyDescent="0.25">
      <c r="A461" s="39" t="s">
        <v>38</v>
      </c>
      <c r="B461" s="24">
        <v>43704</v>
      </c>
      <c r="C461" s="24">
        <v>45531</v>
      </c>
      <c r="D461" s="25">
        <v>0.1412417484598687</v>
      </c>
      <c r="E461" s="32">
        <v>4</v>
      </c>
    </row>
    <row r="462" spans="1:5" x14ac:dyDescent="0.25">
      <c r="A462" s="39" t="s">
        <v>39</v>
      </c>
      <c r="B462" s="24">
        <v>43676</v>
      </c>
      <c r="C462" s="24">
        <v>45503</v>
      </c>
      <c r="D462" s="25">
        <v>0.1411133741000416</v>
      </c>
      <c r="E462" s="32">
        <v>4</v>
      </c>
    </row>
    <row r="463" spans="1:5" x14ac:dyDescent="0.25">
      <c r="A463" s="39" t="s">
        <v>40</v>
      </c>
      <c r="B463" s="24">
        <v>43641</v>
      </c>
      <c r="C463" s="24">
        <v>45468</v>
      </c>
      <c r="D463" s="25">
        <v>0.14110013885398834</v>
      </c>
      <c r="E463" s="32">
        <v>4</v>
      </c>
    </row>
    <row r="465" spans="1:5" x14ac:dyDescent="0.25">
      <c r="A465" s="102" t="s">
        <v>189</v>
      </c>
      <c r="B465" s="103"/>
      <c r="C465" s="103"/>
      <c r="D465" s="103"/>
      <c r="E465" s="103"/>
    </row>
    <row r="466" spans="1:5" x14ac:dyDescent="0.25">
      <c r="A466" s="1" t="s">
        <v>128</v>
      </c>
      <c r="B466" s="2"/>
      <c r="C466" s="107" t="s">
        <v>3</v>
      </c>
      <c r="D466" s="107" t="s">
        <v>129</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130</v>
      </c>
      <c r="C469" s="10"/>
      <c r="D469" s="11"/>
      <c r="E469" s="11"/>
    </row>
    <row r="470" spans="1:5" x14ac:dyDescent="0.25">
      <c r="A470" s="12"/>
      <c r="B470" s="13" t="s">
        <v>9</v>
      </c>
      <c r="C470" s="14"/>
      <c r="D470" s="15"/>
      <c r="E470" s="15"/>
    </row>
    <row r="471" spans="1:5" x14ac:dyDescent="0.25">
      <c r="A471" s="8" t="s">
        <v>10</v>
      </c>
      <c r="B471" s="16" t="s">
        <v>11</v>
      </c>
      <c r="C471" s="26" t="s">
        <v>722</v>
      </c>
      <c r="D471" s="27" t="s">
        <v>615</v>
      </c>
      <c r="E471" s="26" t="s">
        <v>14</v>
      </c>
    </row>
    <row r="472" spans="1:5" x14ac:dyDescent="0.25">
      <c r="A472" s="19"/>
      <c r="B472" s="20" t="s">
        <v>15</v>
      </c>
      <c r="C472" s="21">
        <v>-0.51437410726160504</v>
      </c>
      <c r="D472" s="21">
        <v>-0.2426296566628926</v>
      </c>
      <c r="E472" s="22"/>
    </row>
    <row r="473" spans="1:5" x14ac:dyDescent="0.25">
      <c r="A473" s="8" t="s">
        <v>16</v>
      </c>
      <c r="B473" s="16" t="s">
        <v>11</v>
      </c>
      <c r="C473" s="26" t="s">
        <v>145</v>
      </c>
      <c r="D473" s="26" t="s">
        <v>183</v>
      </c>
      <c r="E473" s="26" t="s">
        <v>14</v>
      </c>
    </row>
    <row r="474" spans="1:5" x14ac:dyDescent="0.25">
      <c r="A474" s="19"/>
      <c r="B474" s="20" t="s">
        <v>15</v>
      </c>
      <c r="C474" s="21">
        <v>-0.18910846568725681</v>
      </c>
      <c r="D474" s="21">
        <v>-0.12340681636825479</v>
      </c>
      <c r="E474" s="22"/>
    </row>
    <row r="475" spans="1:5" x14ac:dyDescent="0.25">
      <c r="A475" s="8" t="s">
        <v>19</v>
      </c>
      <c r="B475" s="16" t="s">
        <v>11</v>
      </c>
      <c r="C475" s="26" t="s">
        <v>467</v>
      </c>
      <c r="D475" s="26" t="s">
        <v>411</v>
      </c>
      <c r="E475" s="26" t="s">
        <v>14</v>
      </c>
    </row>
    <row r="476" spans="1:5" x14ac:dyDescent="0.25">
      <c r="A476" s="19"/>
      <c r="B476" s="20" t="s">
        <v>15</v>
      </c>
      <c r="C476" s="21">
        <v>-6.9963279913071941E-2</v>
      </c>
      <c r="D476" s="21">
        <v>-1.3897719717358203E-2</v>
      </c>
      <c r="E476" s="22"/>
    </row>
    <row r="477" spans="1:5" x14ac:dyDescent="0.25">
      <c r="A477" s="8" t="s">
        <v>22</v>
      </c>
      <c r="B477" s="16" t="s">
        <v>11</v>
      </c>
      <c r="C477" s="26" t="s">
        <v>186</v>
      </c>
      <c r="D477" s="26" t="s">
        <v>187</v>
      </c>
      <c r="E477" s="26" t="s">
        <v>14</v>
      </c>
    </row>
    <row r="478" spans="1:5" x14ac:dyDescent="0.25">
      <c r="A478" s="19"/>
      <c r="B478" s="20" t="s">
        <v>15</v>
      </c>
      <c r="C478" s="21">
        <v>0.13534558449906609</v>
      </c>
      <c r="D478" s="21">
        <v>7.8925779700995236E-2</v>
      </c>
      <c r="E478" s="22"/>
    </row>
    <row r="479" spans="1:5" ht="34.9" customHeight="1" x14ac:dyDescent="0.25">
      <c r="A479" s="90" t="s">
        <v>25</v>
      </c>
      <c r="B479" s="90"/>
      <c r="C479" s="90"/>
      <c r="D479" s="90"/>
      <c r="E479" s="90"/>
    </row>
    <row r="480" spans="1:5" x14ac:dyDescent="0.25">
      <c r="A480" s="5" t="s">
        <v>26</v>
      </c>
    </row>
    <row r="481" spans="1:5" x14ac:dyDescent="0.25">
      <c r="A481" s="5" t="s">
        <v>138</v>
      </c>
    </row>
    <row r="482" spans="1:5" x14ac:dyDescent="0.25">
      <c r="A482" s="5" t="s">
        <v>776</v>
      </c>
    </row>
    <row r="483" spans="1:5" x14ac:dyDescent="0.25">
      <c r="A483" s="5" t="s">
        <v>140</v>
      </c>
    </row>
    <row r="484" spans="1:5" x14ac:dyDescent="0.25">
      <c r="A484" s="5" t="s">
        <v>51</v>
      </c>
      <c r="B484" s="50"/>
      <c r="C484" s="50"/>
      <c r="D484" s="50"/>
      <c r="E484" s="50"/>
    </row>
    <row r="485" spans="1:5" ht="14.45" customHeight="1" x14ac:dyDescent="0.25">
      <c r="A485" s="91" t="s">
        <v>31</v>
      </c>
      <c r="B485" s="92"/>
      <c r="C485" s="92"/>
      <c r="D485" s="92"/>
      <c r="E485" s="93"/>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24">
        <v>43760</v>
      </c>
      <c r="C488" s="24">
        <v>45594</v>
      </c>
      <c r="D488" s="25">
        <v>7.8379201877569929E-2</v>
      </c>
      <c r="E488" s="32">
        <v>3</v>
      </c>
    </row>
    <row r="489" spans="1:5" x14ac:dyDescent="0.25">
      <c r="A489" s="31" t="s">
        <v>37</v>
      </c>
      <c r="B489" s="24">
        <v>43718</v>
      </c>
      <c r="C489" s="24">
        <v>45552</v>
      </c>
      <c r="D489" s="25">
        <v>7.8630967916358263E-2</v>
      </c>
      <c r="E489" s="32">
        <v>3</v>
      </c>
    </row>
    <row r="490" spans="1:5" x14ac:dyDescent="0.25">
      <c r="A490" s="39" t="s">
        <v>38</v>
      </c>
      <c r="B490" s="24">
        <v>43690</v>
      </c>
      <c r="C490" s="24">
        <v>45524</v>
      </c>
      <c r="D490" s="25">
        <v>7.8806168773508711E-2</v>
      </c>
      <c r="E490" s="32">
        <v>3</v>
      </c>
    </row>
    <row r="491" spans="1:5" x14ac:dyDescent="0.25">
      <c r="A491" s="39" t="s">
        <v>39</v>
      </c>
      <c r="B491" s="24">
        <v>43662</v>
      </c>
      <c r="C491" s="24">
        <v>45496</v>
      </c>
      <c r="D491" s="25">
        <v>7.8698630454521204E-2</v>
      </c>
      <c r="E491" s="32">
        <v>3</v>
      </c>
    </row>
    <row r="492" spans="1:5" x14ac:dyDescent="0.25">
      <c r="A492" s="39" t="s">
        <v>40</v>
      </c>
      <c r="B492" s="24">
        <v>43634</v>
      </c>
      <c r="C492" s="24">
        <v>45468</v>
      </c>
      <c r="D492" s="25">
        <v>7.8720168978817021E-2</v>
      </c>
      <c r="E492" s="32">
        <v>3</v>
      </c>
    </row>
    <row r="494" spans="1:5" x14ac:dyDescent="0.25">
      <c r="A494" s="102" t="s">
        <v>200</v>
      </c>
      <c r="B494" s="103"/>
      <c r="C494" s="103"/>
      <c r="D494" s="103"/>
      <c r="E494" s="103"/>
    </row>
    <row r="495" spans="1:5" x14ac:dyDescent="0.25">
      <c r="A495" s="1" t="s">
        <v>74</v>
      </c>
      <c r="B495" s="2"/>
      <c r="C495" s="107" t="s">
        <v>3</v>
      </c>
      <c r="D495" s="107" t="s">
        <v>75</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76</v>
      </c>
      <c r="C498" s="10"/>
      <c r="D498" s="11"/>
      <c r="E498" s="11"/>
    </row>
    <row r="499" spans="1:5" x14ac:dyDescent="0.25">
      <c r="A499" s="12"/>
      <c r="B499" s="13" t="s">
        <v>9</v>
      </c>
      <c r="C499" s="14"/>
      <c r="D499" s="15"/>
      <c r="E499" s="15"/>
    </row>
    <row r="500" spans="1:5" x14ac:dyDescent="0.25">
      <c r="A500" s="8" t="s">
        <v>10</v>
      </c>
      <c r="B500" s="16" t="s">
        <v>11</v>
      </c>
      <c r="C500" s="26" t="s">
        <v>448</v>
      </c>
      <c r="D500" s="27" t="s">
        <v>41</v>
      </c>
      <c r="E500" s="26" t="s">
        <v>14</v>
      </c>
    </row>
    <row r="501" spans="1:5" x14ac:dyDescent="0.25">
      <c r="A501" s="19"/>
      <c r="B501" s="20" t="s">
        <v>15</v>
      </c>
      <c r="C501" s="21">
        <v>-0.67588700900079557</v>
      </c>
      <c r="D501" s="21">
        <v>-0.21666338642279293</v>
      </c>
      <c r="E501" s="22"/>
    </row>
    <row r="502" spans="1:5" x14ac:dyDescent="0.25">
      <c r="A502" s="8" t="s">
        <v>16</v>
      </c>
      <c r="B502" s="16" t="s">
        <v>11</v>
      </c>
      <c r="C502" s="26" t="s">
        <v>192</v>
      </c>
      <c r="D502" s="26" t="s">
        <v>193</v>
      </c>
      <c r="E502" s="26" t="s">
        <v>14</v>
      </c>
    </row>
    <row r="503" spans="1:5" x14ac:dyDescent="0.25">
      <c r="A503" s="19"/>
      <c r="B503" s="20" t="s">
        <v>15</v>
      </c>
      <c r="C503" s="21">
        <v>-0.2302506228329777</v>
      </c>
      <c r="D503" s="21">
        <v>-4.5361930729109767E-2</v>
      </c>
      <c r="E503" s="22"/>
    </row>
    <row r="504" spans="1:5" x14ac:dyDescent="0.25">
      <c r="A504" s="8" t="s">
        <v>19</v>
      </c>
      <c r="B504" s="16" t="s">
        <v>11</v>
      </c>
      <c r="C504" s="26" t="s">
        <v>470</v>
      </c>
      <c r="D504" s="26" t="s">
        <v>228</v>
      </c>
      <c r="E504" s="26" t="s">
        <v>14</v>
      </c>
    </row>
    <row r="505" spans="1:5" x14ac:dyDescent="0.25">
      <c r="A505" s="19"/>
      <c r="B505" s="20" t="s">
        <v>15</v>
      </c>
      <c r="C505" s="21">
        <v>-7.473868510790127E-2</v>
      </c>
      <c r="D505" s="21">
        <v>-9.3930003488265079E-3</v>
      </c>
      <c r="E505" s="22"/>
    </row>
    <row r="506" spans="1:5" x14ac:dyDescent="0.25">
      <c r="A506" s="8" t="s">
        <v>22</v>
      </c>
      <c r="B506" s="16" t="s">
        <v>11</v>
      </c>
      <c r="C506" s="26" t="s">
        <v>196</v>
      </c>
      <c r="D506" s="26" t="s">
        <v>241</v>
      </c>
      <c r="E506" s="26" t="s">
        <v>14</v>
      </c>
    </row>
    <row r="507" spans="1:5" x14ac:dyDescent="0.25">
      <c r="A507" s="19"/>
      <c r="B507" s="20" t="s">
        <v>15</v>
      </c>
      <c r="C507" s="21">
        <v>0.13851284703993083</v>
      </c>
      <c r="D507" s="21">
        <v>2.550628945097122E-2</v>
      </c>
      <c r="E507" s="22"/>
    </row>
    <row r="508" spans="1:5" ht="34.15" customHeight="1" x14ac:dyDescent="0.25">
      <c r="A508" s="90" t="s">
        <v>25</v>
      </c>
      <c r="B508" s="90"/>
      <c r="C508" s="90"/>
      <c r="D508" s="90"/>
      <c r="E508" s="90"/>
    </row>
    <row r="509" spans="1:5" x14ac:dyDescent="0.25">
      <c r="A509" s="5" t="s">
        <v>26</v>
      </c>
    </row>
    <row r="510" spans="1:5" x14ac:dyDescent="0.25">
      <c r="A510" s="5" t="s">
        <v>198</v>
      </c>
    </row>
    <row r="511" spans="1:5" x14ac:dyDescent="0.25">
      <c r="A511" s="5" t="s">
        <v>706</v>
      </c>
    </row>
    <row r="512" spans="1:5" x14ac:dyDescent="0.25">
      <c r="A512" s="5" t="s">
        <v>563</v>
      </c>
    </row>
    <row r="513" spans="1:5" x14ac:dyDescent="0.25">
      <c r="A513" s="5" t="s">
        <v>30</v>
      </c>
      <c r="B513" s="50"/>
      <c r="C513" s="50"/>
      <c r="D513" s="50"/>
      <c r="E513" s="50"/>
    </row>
    <row r="514" spans="1:5" ht="14.45" customHeight="1" x14ac:dyDescent="0.25">
      <c r="A514" s="91" t="s">
        <v>31</v>
      </c>
      <c r="B514" s="92"/>
      <c r="C514" s="92"/>
      <c r="D514" s="92"/>
      <c r="E514" s="93"/>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24">
        <v>43753</v>
      </c>
      <c r="C517" s="24">
        <v>45587</v>
      </c>
      <c r="D517" s="25">
        <v>0.10248695256481165</v>
      </c>
      <c r="E517" s="32">
        <v>3</v>
      </c>
    </row>
    <row r="518" spans="1:5" x14ac:dyDescent="0.25">
      <c r="A518" s="31" t="s">
        <v>37</v>
      </c>
      <c r="B518" s="24">
        <v>43725</v>
      </c>
      <c r="C518" s="24">
        <v>45559</v>
      </c>
      <c r="D518" s="25">
        <v>0.1024820042007915</v>
      </c>
      <c r="E518" s="32">
        <v>3</v>
      </c>
    </row>
    <row r="519" spans="1:5" x14ac:dyDescent="0.25">
      <c r="A519" s="39" t="s">
        <v>38</v>
      </c>
      <c r="B519" s="24">
        <v>43697</v>
      </c>
      <c r="C519" s="24">
        <v>45531</v>
      </c>
      <c r="D519" s="25">
        <v>0.1027355222957668</v>
      </c>
      <c r="E519" s="32">
        <v>3</v>
      </c>
    </row>
    <row r="520" spans="1:5" x14ac:dyDescent="0.25">
      <c r="A520" s="39" t="s">
        <v>39</v>
      </c>
      <c r="B520" s="24">
        <v>43669</v>
      </c>
      <c r="C520" s="24">
        <v>45503</v>
      </c>
      <c r="D520" s="25">
        <v>0.10303022586556226</v>
      </c>
      <c r="E520" s="32">
        <v>3</v>
      </c>
    </row>
    <row r="521" spans="1:5" x14ac:dyDescent="0.25">
      <c r="A521" s="39" t="s">
        <v>40</v>
      </c>
      <c r="B521" s="24">
        <v>43627</v>
      </c>
      <c r="C521" s="24">
        <v>45461</v>
      </c>
      <c r="D521" s="25">
        <v>0.10308977301222977</v>
      </c>
      <c r="E521" s="32">
        <v>3</v>
      </c>
    </row>
    <row r="523" spans="1:5" x14ac:dyDescent="0.25">
      <c r="A523" s="102" t="s">
        <v>210</v>
      </c>
      <c r="B523" s="103"/>
      <c r="C523" s="103"/>
      <c r="D523" s="103"/>
      <c r="E523" s="103"/>
    </row>
    <row r="524" spans="1:5" x14ac:dyDescent="0.25">
      <c r="A524" s="1" t="s">
        <v>128</v>
      </c>
      <c r="B524" s="2"/>
      <c r="C524" s="107" t="s">
        <v>3</v>
      </c>
      <c r="D524" s="107" t="s">
        <v>129</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130</v>
      </c>
      <c r="C527" s="10"/>
      <c r="D527" s="11"/>
      <c r="E527" s="11"/>
    </row>
    <row r="528" spans="1:5" x14ac:dyDescent="0.25">
      <c r="A528" s="12"/>
      <c r="B528" s="13" t="s">
        <v>9</v>
      </c>
      <c r="C528" s="14"/>
      <c r="D528" s="15"/>
      <c r="E528" s="15"/>
    </row>
    <row r="529" spans="1:5" x14ac:dyDescent="0.25">
      <c r="A529" s="8" t="s">
        <v>10</v>
      </c>
      <c r="B529" s="16" t="s">
        <v>11</v>
      </c>
      <c r="C529" s="26" t="s">
        <v>284</v>
      </c>
      <c r="D529" s="27" t="s">
        <v>669</v>
      </c>
      <c r="E529" s="26" t="s">
        <v>14</v>
      </c>
    </row>
    <row r="530" spans="1:5" x14ac:dyDescent="0.25">
      <c r="A530" s="19"/>
      <c r="B530" s="20" t="s">
        <v>15</v>
      </c>
      <c r="C530" s="21">
        <v>-0.69552351167474569</v>
      </c>
      <c r="D530" s="21">
        <v>-0.33472726943655817</v>
      </c>
      <c r="E530" s="22"/>
    </row>
    <row r="531" spans="1:5" x14ac:dyDescent="0.25">
      <c r="A531" s="8" t="s">
        <v>16</v>
      </c>
      <c r="B531" s="16" t="s">
        <v>11</v>
      </c>
      <c r="C531" s="26" t="s">
        <v>203</v>
      </c>
      <c r="D531" s="26" t="s">
        <v>204</v>
      </c>
      <c r="E531" s="26" t="s">
        <v>14</v>
      </c>
    </row>
    <row r="532" spans="1:5" x14ac:dyDescent="0.25">
      <c r="A532" s="19"/>
      <c r="B532" s="20" t="s">
        <v>15</v>
      </c>
      <c r="C532" s="21">
        <v>-0.20013817001491374</v>
      </c>
      <c r="D532" s="21">
        <v>-0.11919569528335516</v>
      </c>
      <c r="E532" s="22"/>
    </row>
    <row r="533" spans="1:5" x14ac:dyDescent="0.25">
      <c r="A533" s="8" t="s">
        <v>19</v>
      </c>
      <c r="B533" s="16" t="s">
        <v>11</v>
      </c>
      <c r="C533" s="26" t="s">
        <v>446</v>
      </c>
      <c r="D533" s="26" t="s">
        <v>272</v>
      </c>
      <c r="E533" s="26" t="s">
        <v>14</v>
      </c>
    </row>
    <row r="534" spans="1:5" x14ac:dyDescent="0.25">
      <c r="A534" s="19"/>
      <c r="B534" s="20" t="s">
        <v>15</v>
      </c>
      <c r="C534" s="21">
        <v>-2.9415071242390844E-2</v>
      </c>
      <c r="D534" s="21">
        <v>3.165687196897915E-3</v>
      </c>
      <c r="E534" s="22"/>
    </row>
    <row r="535" spans="1:5" x14ac:dyDescent="0.25">
      <c r="A535" s="8" t="s">
        <v>22</v>
      </c>
      <c r="B535" s="16" t="s">
        <v>11</v>
      </c>
      <c r="C535" s="26" t="s">
        <v>207</v>
      </c>
      <c r="D535" s="26" t="s">
        <v>208</v>
      </c>
      <c r="E535" s="26" t="s">
        <v>14</v>
      </c>
    </row>
    <row r="536" spans="1:5" x14ac:dyDescent="0.25">
      <c r="A536" s="19"/>
      <c r="B536" s="20" t="s">
        <v>15</v>
      </c>
      <c r="C536" s="21">
        <v>0.20995207085178436</v>
      </c>
      <c r="D536" s="21">
        <v>0.11067518871954518</v>
      </c>
      <c r="E536" s="22"/>
    </row>
    <row r="537" spans="1:5" ht="34.15" customHeight="1" x14ac:dyDescent="0.25">
      <c r="A537" s="90" t="s">
        <v>25</v>
      </c>
      <c r="B537" s="90"/>
      <c r="C537" s="90"/>
      <c r="D537" s="90"/>
      <c r="E537" s="90"/>
    </row>
    <row r="538" spans="1:5" x14ac:dyDescent="0.25">
      <c r="A538" s="5" t="s">
        <v>26</v>
      </c>
    </row>
    <row r="539" spans="1:5" x14ac:dyDescent="0.25">
      <c r="A539" s="5" t="s">
        <v>138</v>
      </c>
    </row>
    <row r="540" spans="1:5" x14ac:dyDescent="0.25">
      <c r="A540" s="5" t="s">
        <v>777</v>
      </c>
    </row>
    <row r="541" spans="1:5" x14ac:dyDescent="0.25">
      <c r="A541" s="5" t="s">
        <v>140</v>
      </c>
    </row>
    <row r="542" spans="1:5" x14ac:dyDescent="0.25">
      <c r="A542" s="5" t="s">
        <v>30</v>
      </c>
      <c r="B542" s="49"/>
      <c r="C542" s="49"/>
      <c r="D542" s="49"/>
      <c r="E542" s="49"/>
    </row>
    <row r="543" spans="1:5" ht="14.45" customHeight="1" x14ac:dyDescent="0.25">
      <c r="A543" s="91" t="s">
        <v>31</v>
      </c>
      <c r="B543" s="92"/>
      <c r="C543" s="92"/>
      <c r="D543" s="92"/>
      <c r="E543" s="93"/>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24">
        <v>43767</v>
      </c>
      <c r="C546" s="24">
        <v>45594</v>
      </c>
      <c r="D546" s="25">
        <v>9.7880256498745391E-2</v>
      </c>
      <c r="E546" s="32">
        <v>3</v>
      </c>
    </row>
    <row r="547" spans="1:5" x14ac:dyDescent="0.25">
      <c r="A547" s="31" t="s">
        <v>37</v>
      </c>
      <c r="B547" s="24">
        <v>43732</v>
      </c>
      <c r="C547" s="24">
        <v>45559</v>
      </c>
      <c r="D547" s="25">
        <v>9.8237379088401189E-2</v>
      </c>
      <c r="E547" s="32">
        <v>3</v>
      </c>
    </row>
    <row r="548" spans="1:5" x14ac:dyDescent="0.25">
      <c r="A548" s="39" t="s">
        <v>38</v>
      </c>
      <c r="B548" s="24">
        <v>43704</v>
      </c>
      <c r="C548" s="24">
        <v>45531</v>
      </c>
      <c r="D548" s="25">
        <v>9.8330601892455238E-2</v>
      </c>
      <c r="E548" s="32">
        <v>3</v>
      </c>
    </row>
    <row r="549" spans="1:5" x14ac:dyDescent="0.25">
      <c r="A549" s="39" t="s">
        <v>39</v>
      </c>
      <c r="B549" s="24">
        <v>43676</v>
      </c>
      <c r="C549" s="24">
        <v>45503</v>
      </c>
      <c r="D549" s="25">
        <v>9.8428833751907543E-2</v>
      </c>
      <c r="E549" s="32">
        <v>3</v>
      </c>
    </row>
    <row r="550" spans="1:5" x14ac:dyDescent="0.25">
      <c r="A550" s="39" t="s">
        <v>40</v>
      </c>
      <c r="B550" s="24">
        <v>43641</v>
      </c>
      <c r="C550" s="24">
        <v>45468</v>
      </c>
      <c r="D550" s="25">
        <v>9.8445128551058206E-2</v>
      </c>
      <c r="E550" s="32">
        <v>3</v>
      </c>
    </row>
    <row r="552" spans="1:5" x14ac:dyDescent="0.25">
      <c r="A552" s="102" t="s">
        <v>218</v>
      </c>
      <c r="B552" s="103"/>
      <c r="C552" s="103"/>
      <c r="D552" s="103"/>
      <c r="E552" s="103"/>
    </row>
    <row r="553" spans="1:5" x14ac:dyDescent="0.25">
      <c r="A553" s="1" t="s">
        <v>2</v>
      </c>
      <c r="B553" s="2"/>
      <c r="C553" s="107" t="s">
        <v>3</v>
      </c>
      <c r="D553" s="107" t="s">
        <v>4</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8</v>
      </c>
      <c r="C556" s="10"/>
      <c r="D556" s="11"/>
      <c r="E556" s="11"/>
    </row>
    <row r="557" spans="1:5" x14ac:dyDescent="0.25">
      <c r="A557" s="12"/>
      <c r="B557" s="13" t="s">
        <v>9</v>
      </c>
      <c r="C557" s="14"/>
      <c r="D557" s="15"/>
      <c r="E557" s="15"/>
    </row>
    <row r="558" spans="1:5" x14ac:dyDescent="0.25">
      <c r="A558" s="8" t="s">
        <v>10</v>
      </c>
      <c r="B558" s="16" t="s">
        <v>11</v>
      </c>
      <c r="C558" s="26" t="s">
        <v>649</v>
      </c>
      <c r="D558" s="27" t="s">
        <v>591</v>
      </c>
      <c r="E558" s="26" t="s">
        <v>14</v>
      </c>
    </row>
    <row r="559" spans="1:5" x14ac:dyDescent="0.25">
      <c r="A559" s="19"/>
      <c r="B559" s="20" t="s">
        <v>15</v>
      </c>
      <c r="C559" s="21">
        <v>-0.71430187495874309</v>
      </c>
      <c r="D559" s="21">
        <v>-0.30652098535251193</v>
      </c>
      <c r="E559" s="22"/>
    </row>
    <row r="560" spans="1:5" x14ac:dyDescent="0.25">
      <c r="A560" s="8" t="s">
        <v>16</v>
      </c>
      <c r="B560" s="16" t="s">
        <v>11</v>
      </c>
      <c r="C560" s="26" t="s">
        <v>212</v>
      </c>
      <c r="D560" s="26" t="s">
        <v>67</v>
      </c>
      <c r="E560" s="26" t="s">
        <v>14</v>
      </c>
    </row>
    <row r="561" spans="1:5" x14ac:dyDescent="0.25">
      <c r="A561" s="19"/>
      <c r="B561" s="20" t="s">
        <v>15</v>
      </c>
      <c r="C561" s="21">
        <v>-0.26271415852244484</v>
      </c>
      <c r="D561" s="21">
        <v>-9.3293505898621731E-2</v>
      </c>
      <c r="E561" s="22"/>
    </row>
    <row r="562" spans="1:5" x14ac:dyDescent="0.25">
      <c r="A562" s="8" t="s">
        <v>19</v>
      </c>
      <c r="B562" s="16" t="s">
        <v>11</v>
      </c>
      <c r="C562" s="26" t="s">
        <v>268</v>
      </c>
      <c r="D562" s="26" t="s">
        <v>46</v>
      </c>
      <c r="E562" s="26" t="s">
        <v>14</v>
      </c>
    </row>
    <row r="563" spans="1:5" x14ac:dyDescent="0.25">
      <c r="A563" s="19"/>
      <c r="B563" s="20" t="s">
        <v>15</v>
      </c>
      <c r="C563" s="21">
        <v>-5.1314178784092279E-2</v>
      </c>
      <c r="D563" s="21">
        <v>-1.0588798667700017E-3</v>
      </c>
      <c r="E563" s="22"/>
    </row>
    <row r="564" spans="1:5" x14ac:dyDescent="0.25">
      <c r="A564" s="8" t="s">
        <v>22</v>
      </c>
      <c r="B564" s="16" t="s">
        <v>11</v>
      </c>
      <c r="C564" s="26" t="s">
        <v>215</v>
      </c>
      <c r="D564" s="26" t="s">
        <v>381</v>
      </c>
      <c r="E564" s="26" t="s">
        <v>14</v>
      </c>
    </row>
    <row r="565" spans="1:5" x14ac:dyDescent="0.25">
      <c r="A565" s="19"/>
      <c r="B565" s="20" t="s">
        <v>15</v>
      </c>
      <c r="C565" s="21">
        <v>0.33839617486338791</v>
      </c>
      <c r="D565" s="21">
        <v>9.7158471247186462E-2</v>
      </c>
      <c r="E565" s="22"/>
    </row>
    <row r="566" spans="1:5" ht="34.9" customHeight="1" x14ac:dyDescent="0.25">
      <c r="A566" s="90" t="s">
        <v>25</v>
      </c>
      <c r="B566" s="90"/>
      <c r="C566" s="90"/>
      <c r="D566" s="90"/>
      <c r="E566" s="90"/>
    </row>
    <row r="567" spans="1:5" x14ac:dyDescent="0.25">
      <c r="A567" s="5" t="s">
        <v>26</v>
      </c>
    </row>
    <row r="568" spans="1:5" x14ac:dyDescent="0.25">
      <c r="A568" s="5" t="s">
        <v>49</v>
      </c>
    </row>
    <row r="569" spans="1:5" x14ac:dyDescent="0.25">
      <c r="A569" s="5" t="s">
        <v>225</v>
      </c>
    </row>
    <row r="570" spans="1:5" x14ac:dyDescent="0.25">
      <c r="A570" s="5" t="s">
        <v>333</v>
      </c>
    </row>
    <row r="571" spans="1:5" x14ac:dyDescent="0.25">
      <c r="A571" s="5" t="s">
        <v>30</v>
      </c>
    </row>
    <row r="572" spans="1:5" ht="14.45" customHeight="1" x14ac:dyDescent="0.25">
      <c r="A572" s="91" t="s">
        <v>31</v>
      </c>
      <c r="B572" s="92"/>
      <c r="C572" s="92"/>
      <c r="D572" s="92"/>
      <c r="E572" s="93"/>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24">
        <v>43767</v>
      </c>
      <c r="C575" s="24">
        <v>45594</v>
      </c>
      <c r="D575" s="25">
        <v>0.11811318619007714</v>
      </c>
      <c r="E575" s="32">
        <v>3</v>
      </c>
    </row>
    <row r="576" spans="1:5" x14ac:dyDescent="0.25">
      <c r="A576" s="31" t="s">
        <v>37</v>
      </c>
      <c r="B576" s="24">
        <v>43732</v>
      </c>
      <c r="C576" s="24">
        <v>45559</v>
      </c>
      <c r="D576" s="25">
        <v>0.11851861813908147</v>
      </c>
      <c r="E576" s="32">
        <v>3</v>
      </c>
    </row>
    <row r="577" spans="1:5" x14ac:dyDescent="0.25">
      <c r="A577" s="39" t="s">
        <v>38</v>
      </c>
      <c r="B577" s="24">
        <v>43704</v>
      </c>
      <c r="C577" s="24">
        <v>45531</v>
      </c>
      <c r="D577" s="25">
        <v>0.1187881160625687</v>
      </c>
      <c r="E577" s="32">
        <v>3</v>
      </c>
    </row>
    <row r="578" spans="1:5" x14ac:dyDescent="0.25">
      <c r="A578" s="39" t="s">
        <v>39</v>
      </c>
      <c r="B578" s="24">
        <v>43676</v>
      </c>
      <c r="C578" s="24">
        <v>45503</v>
      </c>
      <c r="D578" s="25">
        <v>0.11889043161267723</v>
      </c>
      <c r="E578" s="32">
        <v>3</v>
      </c>
    </row>
    <row r="579" spans="1:5" x14ac:dyDescent="0.25">
      <c r="A579" s="39" t="s">
        <v>40</v>
      </c>
      <c r="B579" s="24">
        <v>43641</v>
      </c>
      <c r="C579" s="24">
        <v>45468</v>
      </c>
      <c r="D579" s="25">
        <v>0.11888930018116071</v>
      </c>
      <c r="E579" s="32">
        <v>3</v>
      </c>
    </row>
    <row r="581" spans="1:5" x14ac:dyDescent="0.25">
      <c r="A581" s="102" t="s">
        <v>226</v>
      </c>
      <c r="B581" s="103"/>
      <c r="C581" s="103"/>
      <c r="D581" s="103"/>
      <c r="E581" s="103"/>
    </row>
    <row r="582" spans="1:5" x14ac:dyDescent="0.25">
      <c r="A582" s="1" t="s">
        <v>2</v>
      </c>
      <c r="B582" s="2"/>
      <c r="C582" s="107" t="s">
        <v>3</v>
      </c>
      <c r="D582" s="107" t="s">
        <v>4</v>
      </c>
      <c r="E582" s="107"/>
    </row>
    <row r="583" spans="1:5" x14ac:dyDescent="0.25">
      <c r="A583" s="3" t="s">
        <v>5</v>
      </c>
      <c r="B583" s="4"/>
      <c r="C583" s="108"/>
      <c r="D583" s="108"/>
      <c r="E583" s="108"/>
    </row>
    <row r="584" spans="1:5" x14ac:dyDescent="0.25">
      <c r="A584" s="6" t="s">
        <v>6</v>
      </c>
      <c r="B584" s="7"/>
      <c r="C584" s="109"/>
      <c r="D584" s="109"/>
      <c r="E584" s="109"/>
    </row>
    <row r="585" spans="1:5" x14ac:dyDescent="0.25">
      <c r="A585" s="8" t="s">
        <v>7</v>
      </c>
      <c r="B585" s="9" t="s">
        <v>8</v>
      </c>
      <c r="C585" s="10"/>
      <c r="D585" s="11"/>
      <c r="E585" s="11"/>
    </row>
    <row r="586" spans="1:5" x14ac:dyDescent="0.25">
      <c r="A586" s="12"/>
      <c r="B586" s="13" t="s">
        <v>9</v>
      </c>
      <c r="C586" s="14"/>
      <c r="D586" s="15"/>
      <c r="E586" s="15"/>
    </row>
    <row r="587" spans="1:5" x14ac:dyDescent="0.25">
      <c r="A587" s="8" t="s">
        <v>10</v>
      </c>
      <c r="B587" s="16" t="s">
        <v>11</v>
      </c>
      <c r="C587" s="26" t="s">
        <v>761</v>
      </c>
      <c r="D587" s="27" t="s">
        <v>592</v>
      </c>
      <c r="E587" s="26" t="s">
        <v>14</v>
      </c>
    </row>
    <row r="588" spans="1:5" x14ac:dyDescent="0.25">
      <c r="A588" s="19"/>
      <c r="B588" s="20" t="s">
        <v>15</v>
      </c>
      <c r="C588" s="21">
        <v>-0.68018697668677963</v>
      </c>
      <c r="D588" s="21">
        <v>-0.27781456712467467</v>
      </c>
      <c r="E588" s="22"/>
    </row>
    <row r="589" spans="1:5" x14ac:dyDescent="0.25">
      <c r="A589" s="8" t="s">
        <v>16</v>
      </c>
      <c r="B589" s="16" t="s">
        <v>11</v>
      </c>
      <c r="C589" s="26" t="s">
        <v>220</v>
      </c>
      <c r="D589" s="26" t="s">
        <v>221</v>
      </c>
      <c r="E589" s="26" t="s">
        <v>14</v>
      </c>
    </row>
    <row r="590" spans="1:5" x14ac:dyDescent="0.25">
      <c r="A590" s="19"/>
      <c r="B590" s="20" t="s">
        <v>15</v>
      </c>
      <c r="C590" s="21">
        <v>-0.23958107328332368</v>
      </c>
      <c r="D590" s="21">
        <v>-8.0824743882405459E-2</v>
      </c>
      <c r="E590" s="22"/>
    </row>
    <row r="591" spans="1:5" x14ac:dyDescent="0.25">
      <c r="A591" s="8" t="s">
        <v>19</v>
      </c>
      <c r="B591" s="16" t="s">
        <v>11</v>
      </c>
      <c r="C591" s="26" t="s">
        <v>132</v>
      </c>
      <c r="D591" s="26" t="s">
        <v>99</v>
      </c>
      <c r="E591" s="26" t="s">
        <v>14</v>
      </c>
    </row>
    <row r="592" spans="1:5" x14ac:dyDescent="0.25">
      <c r="A592" s="19"/>
      <c r="B592" s="20" t="s">
        <v>15</v>
      </c>
      <c r="C592" s="21">
        <v>-5.4829371346941325E-2</v>
      </c>
      <c r="D592" s="21">
        <v>-4.566494942278454E-3</v>
      </c>
      <c r="E592" s="22"/>
    </row>
    <row r="593" spans="1:5" x14ac:dyDescent="0.25">
      <c r="A593" s="8" t="s">
        <v>22</v>
      </c>
      <c r="B593" s="16" t="s">
        <v>11</v>
      </c>
      <c r="C593" s="26" t="s">
        <v>224</v>
      </c>
      <c r="D593" s="26" t="s">
        <v>384</v>
      </c>
      <c r="E593" s="26" t="s">
        <v>14</v>
      </c>
    </row>
    <row r="594" spans="1:5" x14ac:dyDescent="0.25">
      <c r="A594" s="19"/>
      <c r="B594" s="20" t="s">
        <v>15</v>
      </c>
      <c r="C594" s="21">
        <v>0.23331363872982802</v>
      </c>
      <c r="D594" s="21">
        <v>7.3007586560153381E-2</v>
      </c>
      <c r="E594" s="22"/>
    </row>
    <row r="595" spans="1:5" ht="36" customHeight="1" x14ac:dyDescent="0.25">
      <c r="A595" s="90" t="s">
        <v>25</v>
      </c>
      <c r="B595" s="90"/>
      <c r="C595" s="90"/>
      <c r="D595" s="90"/>
      <c r="E595" s="90"/>
    </row>
    <row r="596" spans="1:5" x14ac:dyDescent="0.25">
      <c r="A596" s="5" t="s">
        <v>26</v>
      </c>
    </row>
    <row r="597" spans="1:5" x14ac:dyDescent="0.25">
      <c r="A597" s="5" t="s">
        <v>49</v>
      </c>
    </row>
    <row r="598" spans="1:5" x14ac:dyDescent="0.25">
      <c r="A598" s="5" t="s">
        <v>326</v>
      </c>
    </row>
    <row r="599" spans="1:5" x14ac:dyDescent="0.25">
      <c r="A599" s="5" t="s">
        <v>333</v>
      </c>
    </row>
    <row r="600" spans="1:5" x14ac:dyDescent="0.25">
      <c r="A600" s="5" t="s">
        <v>30</v>
      </c>
    </row>
    <row r="601" spans="1:5" ht="14.45" customHeight="1" x14ac:dyDescent="0.25">
      <c r="A601" s="91" t="s">
        <v>31</v>
      </c>
      <c r="B601" s="92"/>
      <c r="C601" s="92"/>
      <c r="D601" s="92"/>
      <c r="E601" s="93"/>
    </row>
    <row r="602" spans="1:5" x14ac:dyDescent="0.25">
      <c r="A602" s="94" t="s">
        <v>32</v>
      </c>
      <c r="B602" s="94"/>
      <c r="C602" s="94"/>
      <c r="D602" s="94"/>
      <c r="E602" s="94"/>
    </row>
    <row r="603" spans="1:5" x14ac:dyDescent="0.25">
      <c r="A603" s="29" t="s">
        <v>33</v>
      </c>
      <c r="B603" s="29" t="s">
        <v>34</v>
      </c>
      <c r="C603" s="29" t="s">
        <v>35</v>
      </c>
      <c r="D603" s="30" t="s">
        <v>0</v>
      </c>
      <c r="E603" s="30" t="s">
        <v>1</v>
      </c>
    </row>
    <row r="604" spans="1:5" x14ac:dyDescent="0.25">
      <c r="A604" s="31" t="s">
        <v>36</v>
      </c>
      <c r="B604" s="24">
        <v>43767</v>
      </c>
      <c r="C604" s="24">
        <v>45594</v>
      </c>
      <c r="D604" s="25">
        <v>9.8822880610616726E-2</v>
      </c>
      <c r="E604" s="32">
        <v>3</v>
      </c>
    </row>
    <row r="605" spans="1:5" x14ac:dyDescent="0.25">
      <c r="A605" s="31" t="s">
        <v>37</v>
      </c>
      <c r="B605" s="24">
        <v>43732</v>
      </c>
      <c r="C605" s="24">
        <v>45559</v>
      </c>
      <c r="D605" s="25">
        <v>9.9123173273179585E-2</v>
      </c>
      <c r="E605" s="32">
        <v>3</v>
      </c>
    </row>
    <row r="606" spans="1:5" x14ac:dyDescent="0.25">
      <c r="A606" s="39" t="s">
        <v>38</v>
      </c>
      <c r="B606" s="24">
        <v>43704</v>
      </c>
      <c r="C606" s="24">
        <v>45531</v>
      </c>
      <c r="D606" s="25">
        <v>9.9384758383528421E-2</v>
      </c>
      <c r="E606" s="32">
        <v>3</v>
      </c>
    </row>
    <row r="607" spans="1:5" x14ac:dyDescent="0.25">
      <c r="A607" s="39" t="s">
        <v>39</v>
      </c>
      <c r="B607" s="24">
        <v>43676</v>
      </c>
      <c r="C607" s="24">
        <v>45503</v>
      </c>
      <c r="D607" s="25">
        <v>9.945196262050307E-2</v>
      </c>
      <c r="E607" s="32">
        <v>3</v>
      </c>
    </row>
    <row r="608" spans="1:5" x14ac:dyDescent="0.25">
      <c r="A608" s="39" t="s">
        <v>40</v>
      </c>
      <c r="B608" s="24">
        <v>43641</v>
      </c>
      <c r="C608" s="24">
        <v>45468</v>
      </c>
      <c r="D608" s="25">
        <v>9.9447850805998703E-2</v>
      </c>
      <c r="E608" s="32">
        <v>3</v>
      </c>
    </row>
  </sheetData>
  <mergeCells count="147">
    <mergeCell ref="A581:E581"/>
    <mergeCell ref="C582:C584"/>
    <mergeCell ref="D582:D584"/>
    <mergeCell ref="E582:E584"/>
    <mergeCell ref="A602:E602"/>
    <mergeCell ref="A601:E601"/>
    <mergeCell ref="A595:E595"/>
    <mergeCell ref="A552:E552"/>
    <mergeCell ref="C553:C555"/>
    <mergeCell ref="D553:D555"/>
    <mergeCell ref="E553:E555"/>
    <mergeCell ref="A573:E573"/>
    <mergeCell ref="A572:E572"/>
    <mergeCell ref="A566:E566"/>
    <mergeCell ref="A523:E523"/>
    <mergeCell ref="C524:C526"/>
    <mergeCell ref="D524:D526"/>
    <mergeCell ref="E524:E526"/>
    <mergeCell ref="A544:E544"/>
    <mergeCell ref="A543:E543"/>
    <mergeCell ref="A537:E537"/>
    <mergeCell ref="A494:E494"/>
    <mergeCell ref="C495:C497"/>
    <mergeCell ref="D495:D497"/>
    <mergeCell ref="E495:E497"/>
    <mergeCell ref="A515:E515"/>
    <mergeCell ref="A514:E514"/>
    <mergeCell ref="A508:E508"/>
    <mergeCell ref="A465:E465"/>
    <mergeCell ref="C466:C468"/>
    <mergeCell ref="D466:D468"/>
    <mergeCell ref="E466:E468"/>
    <mergeCell ref="A486:E486"/>
    <mergeCell ref="A485:E485"/>
    <mergeCell ref="A479:E479"/>
    <mergeCell ref="A436:E436"/>
    <mergeCell ref="C437:C439"/>
    <mergeCell ref="D437:D439"/>
    <mergeCell ref="E437:E439"/>
    <mergeCell ref="A457:E457"/>
    <mergeCell ref="A456:E456"/>
    <mergeCell ref="A450:E450"/>
    <mergeCell ref="A407:E407"/>
    <mergeCell ref="C408:C410"/>
    <mergeCell ref="D408:D410"/>
    <mergeCell ref="E408:E410"/>
    <mergeCell ref="A428:E428"/>
    <mergeCell ref="A427:E427"/>
    <mergeCell ref="A421:E421"/>
    <mergeCell ref="A378:E378"/>
    <mergeCell ref="C379:C381"/>
    <mergeCell ref="D379:D381"/>
    <mergeCell ref="E379:E381"/>
    <mergeCell ref="A399:E399"/>
    <mergeCell ref="A398:E398"/>
    <mergeCell ref="A392:E392"/>
    <mergeCell ref="A349:E349"/>
    <mergeCell ref="C350:C352"/>
    <mergeCell ref="D350:D352"/>
    <mergeCell ref="E350:E352"/>
    <mergeCell ref="A370:E370"/>
    <mergeCell ref="A369:E369"/>
    <mergeCell ref="A363:E363"/>
    <mergeCell ref="A320:E320"/>
    <mergeCell ref="C321:C323"/>
    <mergeCell ref="D321:D323"/>
    <mergeCell ref="E321:E323"/>
    <mergeCell ref="A341:E341"/>
    <mergeCell ref="A340:E340"/>
    <mergeCell ref="A334:E334"/>
    <mergeCell ref="A291:E291"/>
    <mergeCell ref="C292:C294"/>
    <mergeCell ref="D292:D294"/>
    <mergeCell ref="E292:E294"/>
    <mergeCell ref="A312:E312"/>
    <mergeCell ref="A311:E311"/>
    <mergeCell ref="A305:E305"/>
    <mergeCell ref="A262:E262"/>
    <mergeCell ref="C263:C265"/>
    <mergeCell ref="D263:D265"/>
    <mergeCell ref="E263:E265"/>
    <mergeCell ref="A283:E283"/>
    <mergeCell ref="A282:E282"/>
    <mergeCell ref="A276:E276"/>
    <mergeCell ref="A233:E233"/>
    <mergeCell ref="C234:C236"/>
    <mergeCell ref="D234:D236"/>
    <mergeCell ref="E234:E236"/>
    <mergeCell ref="A254:E254"/>
    <mergeCell ref="A253:E253"/>
    <mergeCell ref="A247:E247"/>
    <mergeCell ref="A204:E204"/>
    <mergeCell ref="C205:C207"/>
    <mergeCell ref="D205:D207"/>
    <mergeCell ref="E205:E207"/>
    <mergeCell ref="A225:E225"/>
    <mergeCell ref="A224:E224"/>
    <mergeCell ref="A218:E218"/>
    <mergeCell ref="A175:E175"/>
    <mergeCell ref="C176:C178"/>
    <mergeCell ref="D176:D178"/>
    <mergeCell ref="E176:E178"/>
    <mergeCell ref="A196:E196"/>
    <mergeCell ref="A195:E195"/>
    <mergeCell ref="A189:E189"/>
    <mergeCell ref="A146:E146"/>
    <mergeCell ref="C147:C149"/>
    <mergeCell ref="D147:D149"/>
    <mergeCell ref="E147:E149"/>
    <mergeCell ref="A167:E167"/>
    <mergeCell ref="A166:E166"/>
    <mergeCell ref="A160:E160"/>
    <mergeCell ref="A117:E117"/>
    <mergeCell ref="C118:C120"/>
    <mergeCell ref="D118:D120"/>
    <mergeCell ref="E118:E120"/>
    <mergeCell ref="A138:E138"/>
    <mergeCell ref="A137:E137"/>
    <mergeCell ref="A131:E131"/>
    <mergeCell ref="A88:E88"/>
    <mergeCell ref="C89:C91"/>
    <mergeCell ref="D89:D91"/>
    <mergeCell ref="E89:E91"/>
    <mergeCell ref="A109:E109"/>
    <mergeCell ref="A108:E108"/>
    <mergeCell ref="A102:E102"/>
    <mergeCell ref="A80:E80"/>
    <mergeCell ref="A79:E79"/>
    <mergeCell ref="A73:E73"/>
    <mergeCell ref="A30:E30"/>
    <mergeCell ref="C31:C33"/>
    <mergeCell ref="D31:D33"/>
    <mergeCell ref="E31:E33"/>
    <mergeCell ref="A51:E51"/>
    <mergeCell ref="A50:E50"/>
    <mergeCell ref="A44:E44"/>
    <mergeCell ref="A1:E1"/>
    <mergeCell ref="C2:C4"/>
    <mergeCell ref="D2:D4"/>
    <mergeCell ref="E2:E4"/>
    <mergeCell ref="A22:E22"/>
    <mergeCell ref="A15:E15"/>
    <mergeCell ref="A21:E21"/>
    <mergeCell ref="A59:E59"/>
    <mergeCell ref="C60:C62"/>
    <mergeCell ref="D60:D62"/>
    <mergeCell ref="E60:E62"/>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319FA-A571-4CE7-8562-7C4C17F6996F}">
  <dimension ref="A1:E608"/>
  <sheetViews>
    <sheetView topLeftCell="A32" workbookViewId="0">
      <selection activeCell="I44" sqref="I44"/>
    </sheetView>
  </sheetViews>
  <sheetFormatPr baseColWidth="10" defaultRowHeight="15" x14ac:dyDescent="0.25"/>
  <cols>
    <col min="1" max="1" width="20.85546875" customWidth="1"/>
    <col min="2" max="2" width="51.7109375" customWidth="1"/>
    <col min="5" max="5" width="16.85546875" customWidth="1"/>
  </cols>
  <sheetData>
    <row r="1" spans="1:5" x14ac:dyDescent="0.25">
      <c r="A1" s="102" t="s">
        <v>61</v>
      </c>
      <c r="B1" s="103"/>
      <c r="C1" s="103"/>
      <c r="D1" s="103"/>
      <c r="E1" s="103"/>
    </row>
    <row r="2" spans="1:5" x14ac:dyDescent="0.25">
      <c r="A2" s="1" t="s">
        <v>2</v>
      </c>
      <c r="B2" s="2"/>
      <c r="C2" s="107" t="s">
        <v>3</v>
      </c>
      <c r="D2" s="107" t="s">
        <v>4</v>
      </c>
      <c r="E2" s="107"/>
    </row>
    <row r="3" spans="1:5" x14ac:dyDescent="0.25">
      <c r="A3" s="3" t="s">
        <v>5</v>
      </c>
      <c r="B3" s="4"/>
      <c r="C3" s="108"/>
      <c r="D3" s="108"/>
      <c r="E3" s="108"/>
    </row>
    <row r="4" spans="1:5" x14ac:dyDescent="0.25">
      <c r="A4" s="6" t="s">
        <v>6</v>
      </c>
      <c r="B4" s="7"/>
      <c r="C4" s="109"/>
      <c r="D4" s="109"/>
      <c r="E4" s="109"/>
    </row>
    <row r="5" spans="1:5" x14ac:dyDescent="0.25">
      <c r="A5" s="8" t="s">
        <v>7</v>
      </c>
      <c r="B5" s="9" t="s">
        <v>8</v>
      </c>
      <c r="C5" s="10"/>
      <c r="D5" s="11"/>
      <c r="E5" s="11"/>
    </row>
    <row r="6" spans="1:5" x14ac:dyDescent="0.25">
      <c r="A6" s="12"/>
      <c r="B6" s="13" t="s">
        <v>9</v>
      </c>
      <c r="C6" s="14"/>
      <c r="D6" s="15"/>
      <c r="E6" s="15"/>
    </row>
    <row r="7" spans="1:5" x14ac:dyDescent="0.25">
      <c r="A7" s="8" t="s">
        <v>10</v>
      </c>
      <c r="B7" s="16" t="s">
        <v>11</v>
      </c>
      <c r="C7" s="26" t="s">
        <v>648</v>
      </c>
      <c r="D7" s="27" t="s">
        <v>724</v>
      </c>
      <c r="E7" s="26" t="s">
        <v>14</v>
      </c>
    </row>
    <row r="8" spans="1:5" x14ac:dyDescent="0.25">
      <c r="A8" s="19"/>
      <c r="B8" s="20" t="s">
        <v>15</v>
      </c>
      <c r="C8" s="21">
        <v>-0.32245487204164436</v>
      </c>
      <c r="D8" s="21">
        <v>-0.11316404224917131</v>
      </c>
      <c r="E8" s="22"/>
    </row>
    <row r="9" spans="1:5" x14ac:dyDescent="0.25">
      <c r="A9" s="8" t="s">
        <v>16</v>
      </c>
      <c r="B9" s="16" t="s">
        <v>11</v>
      </c>
      <c r="C9" s="26" t="s">
        <v>17</v>
      </c>
      <c r="D9" s="26" t="s">
        <v>227</v>
      </c>
      <c r="E9" s="26" t="s">
        <v>14</v>
      </c>
    </row>
    <row r="10" spans="1:5" x14ac:dyDescent="0.25">
      <c r="A10" s="19"/>
      <c r="B10" s="20" t="s">
        <v>15</v>
      </c>
      <c r="C10" s="21">
        <v>-0.17081007141479332</v>
      </c>
      <c r="D10" s="21">
        <v>-4.6291311522888012E-2</v>
      </c>
      <c r="E10" s="22"/>
    </row>
    <row r="11" spans="1:5" x14ac:dyDescent="0.25">
      <c r="A11" s="8" t="s">
        <v>19</v>
      </c>
      <c r="B11" s="16" t="s">
        <v>11</v>
      </c>
      <c r="C11" s="26" t="s">
        <v>268</v>
      </c>
      <c r="D11" s="26" t="s">
        <v>232</v>
      </c>
      <c r="E11" s="26" t="s">
        <v>14</v>
      </c>
    </row>
    <row r="12" spans="1:5" x14ac:dyDescent="0.25">
      <c r="A12" s="19"/>
      <c r="B12" s="20" t="s">
        <v>15</v>
      </c>
      <c r="C12" s="21">
        <v>-5.0857849034475322E-2</v>
      </c>
      <c r="D12" s="21">
        <v>-3.5821911743409984E-3</v>
      </c>
      <c r="E12" s="22"/>
    </row>
    <row r="13" spans="1:5" x14ac:dyDescent="0.25">
      <c r="A13" s="8" t="s">
        <v>22</v>
      </c>
      <c r="B13" s="16" t="s">
        <v>11</v>
      </c>
      <c r="C13" s="26" t="s">
        <v>23</v>
      </c>
      <c r="D13" s="26" t="s">
        <v>24</v>
      </c>
      <c r="E13" s="26" t="s">
        <v>14</v>
      </c>
    </row>
    <row r="14" spans="1:5" x14ac:dyDescent="0.25">
      <c r="A14" s="19"/>
      <c r="B14" s="20" t="s">
        <v>15</v>
      </c>
      <c r="C14" s="21">
        <v>0.11098701768095109</v>
      </c>
      <c r="D14" s="21">
        <v>3.3841123997990996E-2</v>
      </c>
      <c r="E14" s="22"/>
    </row>
    <row r="15" spans="1:5" ht="35.450000000000003" customHeight="1" x14ac:dyDescent="0.25">
      <c r="A15" s="90" t="s">
        <v>25</v>
      </c>
      <c r="B15" s="90"/>
      <c r="C15" s="90"/>
      <c r="D15" s="90"/>
      <c r="E15" s="90"/>
    </row>
    <row r="16" spans="1:5" x14ac:dyDescent="0.25">
      <c r="A16" s="5" t="s">
        <v>26</v>
      </c>
    </row>
    <row r="17" spans="1:5" x14ac:dyDescent="0.25">
      <c r="A17" s="5" t="s">
        <v>49</v>
      </c>
    </row>
    <row r="18" spans="1:5" x14ac:dyDescent="0.25">
      <c r="A18" s="5" t="s">
        <v>392</v>
      </c>
    </row>
    <row r="19" spans="1:5" x14ac:dyDescent="0.25">
      <c r="A19" s="5" t="s">
        <v>29</v>
      </c>
    </row>
    <row r="20" spans="1:5" x14ac:dyDescent="0.25">
      <c r="A20" s="5" t="s">
        <v>30</v>
      </c>
    </row>
    <row r="21" spans="1:5" ht="14.45" customHeight="1" x14ac:dyDescent="0.25">
      <c r="A21" s="91" t="s">
        <v>31</v>
      </c>
      <c r="B21" s="92"/>
      <c r="C21" s="92"/>
      <c r="D21" s="92"/>
      <c r="E21" s="93"/>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24">
        <v>43922</v>
      </c>
      <c r="C24" s="24">
        <v>45622</v>
      </c>
      <c r="D24" s="25">
        <v>4.956538895187803E-2</v>
      </c>
      <c r="E24" s="32">
        <v>2</v>
      </c>
    </row>
    <row r="25" spans="1:5" x14ac:dyDescent="0.25">
      <c r="A25" s="31" t="s">
        <v>37</v>
      </c>
      <c r="B25" s="24">
        <v>43922</v>
      </c>
      <c r="C25" s="24">
        <v>45594</v>
      </c>
      <c r="D25" s="25">
        <v>4.9882822383373875E-2</v>
      </c>
      <c r="E25" s="32">
        <v>2</v>
      </c>
    </row>
    <row r="26" spans="1:5" x14ac:dyDescent="0.25">
      <c r="A26" s="39" t="s">
        <v>38</v>
      </c>
      <c r="B26" s="24">
        <v>43922</v>
      </c>
      <c r="C26" s="24">
        <v>45559</v>
      </c>
      <c r="D26" s="25">
        <v>5.0385522191206289E-2</v>
      </c>
      <c r="E26" s="32">
        <v>3</v>
      </c>
    </row>
    <row r="27" spans="1:5" x14ac:dyDescent="0.25">
      <c r="A27" s="39" t="s">
        <v>39</v>
      </c>
      <c r="B27" s="24">
        <v>43922</v>
      </c>
      <c r="C27" s="24">
        <v>45531</v>
      </c>
      <c r="D27" s="25">
        <v>5.0783867701630625E-2</v>
      </c>
      <c r="E27" s="32">
        <v>3</v>
      </c>
    </row>
    <row r="28" spans="1:5" x14ac:dyDescent="0.25">
      <c r="A28" s="39" t="s">
        <v>40</v>
      </c>
      <c r="B28" s="24">
        <v>43922</v>
      </c>
      <c r="C28" s="24">
        <v>45503</v>
      </c>
      <c r="D28" s="25">
        <v>5.0918332851942978E-2</v>
      </c>
      <c r="E28" s="32">
        <v>3</v>
      </c>
    </row>
    <row r="30" spans="1:5" x14ac:dyDescent="0.25">
      <c r="A30" s="102" t="s">
        <v>62</v>
      </c>
      <c r="B30" s="103"/>
      <c r="C30" s="103"/>
      <c r="D30" s="103"/>
      <c r="E30" s="103"/>
    </row>
    <row r="31" spans="1:5" ht="14.45" customHeight="1" x14ac:dyDescent="0.25">
      <c r="A31" s="1" t="s">
        <v>2</v>
      </c>
      <c r="B31" s="2"/>
      <c r="C31" s="107" t="s">
        <v>3</v>
      </c>
      <c r="D31" s="107" t="s">
        <v>4</v>
      </c>
      <c r="E31" s="107"/>
    </row>
    <row r="32" spans="1:5" x14ac:dyDescent="0.25">
      <c r="A32" s="3" t="s">
        <v>5</v>
      </c>
      <c r="B32" s="4"/>
      <c r="C32" s="108"/>
      <c r="D32" s="108"/>
      <c r="E32" s="108"/>
    </row>
    <row r="33" spans="1:5" x14ac:dyDescent="0.25">
      <c r="A33" s="6" t="s">
        <v>6</v>
      </c>
      <c r="B33" s="7"/>
      <c r="C33" s="109"/>
      <c r="D33" s="109"/>
      <c r="E33" s="109"/>
    </row>
    <row r="34" spans="1:5" x14ac:dyDescent="0.25">
      <c r="A34" s="8" t="s">
        <v>7</v>
      </c>
      <c r="B34" s="9" t="s">
        <v>8</v>
      </c>
      <c r="C34" s="10"/>
      <c r="D34" s="11"/>
      <c r="E34" s="11"/>
    </row>
    <row r="35" spans="1:5" x14ac:dyDescent="0.25">
      <c r="A35" s="12"/>
      <c r="B35" s="13" t="s">
        <v>9</v>
      </c>
      <c r="C35" s="14"/>
      <c r="D35" s="15"/>
      <c r="E35" s="15"/>
    </row>
    <row r="36" spans="1:5" x14ac:dyDescent="0.25">
      <c r="A36" s="8" t="s">
        <v>10</v>
      </c>
      <c r="B36" s="16" t="s">
        <v>11</v>
      </c>
      <c r="C36" s="17" t="s">
        <v>790</v>
      </c>
      <c r="D36" s="18" t="s">
        <v>380</v>
      </c>
      <c r="E36" s="17" t="s">
        <v>14</v>
      </c>
    </row>
    <row r="37" spans="1:5" x14ac:dyDescent="0.25">
      <c r="A37" s="19"/>
      <c r="B37" s="20" t="s">
        <v>15</v>
      </c>
      <c r="C37" s="21">
        <v>-0.7174991701972121</v>
      </c>
      <c r="D37" s="21">
        <v>-0.30545935676042579</v>
      </c>
      <c r="E37" s="22"/>
    </row>
    <row r="38" spans="1:5" x14ac:dyDescent="0.25">
      <c r="A38" s="8" t="s">
        <v>16</v>
      </c>
      <c r="B38" s="16" t="s">
        <v>11</v>
      </c>
      <c r="C38" s="17" t="s">
        <v>43</v>
      </c>
      <c r="D38" s="17" t="s">
        <v>44</v>
      </c>
      <c r="E38" s="17" t="s">
        <v>14</v>
      </c>
    </row>
    <row r="39" spans="1:5" x14ac:dyDescent="0.25">
      <c r="A39" s="19"/>
      <c r="B39" s="20" t="s">
        <v>15</v>
      </c>
      <c r="C39" s="21">
        <v>-0.2368179688415134</v>
      </c>
      <c r="D39" s="21">
        <v>-0.10035389916003834</v>
      </c>
      <c r="E39" s="22"/>
    </row>
    <row r="40" spans="1:5" x14ac:dyDescent="0.25">
      <c r="A40" s="8" t="s">
        <v>19</v>
      </c>
      <c r="B40" s="16" t="s">
        <v>11</v>
      </c>
      <c r="C40" s="17" t="s">
        <v>415</v>
      </c>
      <c r="D40" s="17" t="s">
        <v>276</v>
      </c>
      <c r="E40" s="17" t="s">
        <v>14</v>
      </c>
    </row>
    <row r="41" spans="1:5" x14ac:dyDescent="0.25">
      <c r="A41" s="19"/>
      <c r="B41" s="20" t="s">
        <v>15</v>
      </c>
      <c r="C41" s="21">
        <v>-4.9309110445060478E-2</v>
      </c>
      <c r="D41" s="21">
        <v>-7.6949623444573234E-3</v>
      </c>
      <c r="E41" s="22"/>
    </row>
    <row r="42" spans="1:5" x14ac:dyDescent="0.25">
      <c r="A42" s="8" t="s">
        <v>22</v>
      </c>
      <c r="B42" s="16" t="s">
        <v>11</v>
      </c>
      <c r="C42" s="17" t="s">
        <v>47</v>
      </c>
      <c r="D42" s="17" t="s">
        <v>386</v>
      </c>
      <c r="E42" s="17" t="s">
        <v>14</v>
      </c>
    </row>
    <row r="43" spans="1:5" x14ac:dyDescent="0.25">
      <c r="A43" s="19"/>
      <c r="B43" s="20" t="s">
        <v>15</v>
      </c>
      <c r="C43" s="21">
        <v>0.24686012108449584</v>
      </c>
      <c r="D43" s="21">
        <v>7.8413893966054804E-2</v>
      </c>
      <c r="E43" s="22"/>
    </row>
    <row r="44" spans="1:5" ht="34.15" customHeight="1" x14ac:dyDescent="0.25">
      <c r="A44" s="90" t="s">
        <v>25</v>
      </c>
      <c r="B44" s="90"/>
      <c r="C44" s="90"/>
      <c r="D44" s="90"/>
      <c r="E44" s="90"/>
    </row>
    <row r="45" spans="1:5" x14ac:dyDescent="0.25">
      <c r="A45" s="5" t="s">
        <v>26</v>
      </c>
    </row>
    <row r="46" spans="1:5" x14ac:dyDescent="0.25">
      <c r="A46" s="5" t="s">
        <v>49</v>
      </c>
    </row>
    <row r="47" spans="1:5" x14ac:dyDescent="0.25">
      <c r="A47" s="5" t="s">
        <v>262</v>
      </c>
    </row>
    <row r="48" spans="1:5" x14ac:dyDescent="0.25">
      <c r="A48" s="5" t="s">
        <v>333</v>
      </c>
    </row>
    <row r="49" spans="1:5" x14ac:dyDescent="0.25">
      <c r="A49" s="5" t="s">
        <v>51</v>
      </c>
    </row>
    <row r="50" spans="1:5" ht="14.45" customHeight="1" x14ac:dyDescent="0.25">
      <c r="A50" s="91" t="s">
        <v>31</v>
      </c>
      <c r="B50" s="92"/>
      <c r="C50" s="92"/>
      <c r="D50" s="92"/>
      <c r="E50" s="93"/>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24">
        <v>43795</v>
      </c>
      <c r="C53" s="24">
        <v>45622</v>
      </c>
      <c r="D53" s="25">
        <v>0.10995565355889865</v>
      </c>
      <c r="E53" s="32">
        <v>3</v>
      </c>
    </row>
    <row r="54" spans="1:5" x14ac:dyDescent="0.25">
      <c r="A54" s="31" t="s">
        <v>37</v>
      </c>
      <c r="B54" s="24">
        <v>43767</v>
      </c>
      <c r="C54" s="24">
        <v>45594</v>
      </c>
      <c r="D54" s="25">
        <v>0.10997486737628936</v>
      </c>
      <c r="E54" s="32">
        <v>3</v>
      </c>
    </row>
    <row r="55" spans="1:5" x14ac:dyDescent="0.25">
      <c r="A55" s="39" t="s">
        <v>38</v>
      </c>
      <c r="B55" s="24">
        <v>43732</v>
      </c>
      <c r="C55" s="24">
        <v>45559</v>
      </c>
      <c r="D55" s="25">
        <v>0.11088692615538503</v>
      </c>
      <c r="E55" s="32">
        <v>3</v>
      </c>
    </row>
    <row r="56" spans="1:5" x14ac:dyDescent="0.25">
      <c r="A56" s="39" t="s">
        <v>39</v>
      </c>
      <c r="B56" s="24">
        <v>43704</v>
      </c>
      <c r="C56" s="24">
        <v>45531</v>
      </c>
      <c r="D56" s="25">
        <v>0.11116385649607501</v>
      </c>
      <c r="E56" s="32">
        <v>3</v>
      </c>
    </row>
    <row r="57" spans="1:5" x14ac:dyDescent="0.25">
      <c r="A57" s="39" t="s">
        <v>40</v>
      </c>
      <c r="B57" s="24">
        <v>43676</v>
      </c>
      <c r="C57" s="24">
        <v>45503</v>
      </c>
      <c r="D57" s="25">
        <v>0.11152563090415017</v>
      </c>
      <c r="E57" s="32">
        <v>3</v>
      </c>
    </row>
    <row r="59" spans="1:5" x14ac:dyDescent="0.25">
      <c r="A59" s="102" t="s">
        <v>63</v>
      </c>
      <c r="B59" s="103"/>
      <c r="C59" s="103"/>
      <c r="D59" s="103"/>
      <c r="E59" s="103"/>
    </row>
    <row r="60" spans="1:5" x14ac:dyDescent="0.25">
      <c r="A60" s="1" t="s">
        <v>2</v>
      </c>
      <c r="B60" s="2"/>
      <c r="C60" s="107" t="s">
        <v>3</v>
      </c>
      <c r="D60" s="107" t="s">
        <v>4</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8</v>
      </c>
      <c r="C63" s="10"/>
      <c r="D63" s="11"/>
      <c r="E63" s="11"/>
    </row>
    <row r="64" spans="1:5" x14ac:dyDescent="0.25">
      <c r="A64" s="12"/>
      <c r="B64" s="13" t="s">
        <v>9</v>
      </c>
      <c r="C64" s="14"/>
      <c r="D64" s="15"/>
      <c r="E64" s="15"/>
    </row>
    <row r="65" spans="1:5" x14ac:dyDescent="0.25">
      <c r="A65" s="8" t="s">
        <v>10</v>
      </c>
      <c r="B65" s="16" t="s">
        <v>11</v>
      </c>
      <c r="C65" s="26" t="s">
        <v>572</v>
      </c>
      <c r="D65" s="27" t="s">
        <v>566</v>
      </c>
      <c r="E65" s="26" t="s">
        <v>14</v>
      </c>
    </row>
    <row r="66" spans="1:5" x14ac:dyDescent="0.25">
      <c r="A66" s="19"/>
      <c r="B66" s="20" t="s">
        <v>15</v>
      </c>
      <c r="C66" s="21">
        <v>-0.73190449813296055</v>
      </c>
      <c r="D66" s="21">
        <v>-0.31481230049911835</v>
      </c>
      <c r="E66" s="22"/>
    </row>
    <row r="67" spans="1:5" x14ac:dyDescent="0.25">
      <c r="A67" s="8" t="s">
        <v>16</v>
      </c>
      <c r="B67" s="16" t="s">
        <v>11</v>
      </c>
      <c r="C67" s="26" t="s">
        <v>54</v>
      </c>
      <c r="D67" s="26" t="s">
        <v>55</v>
      </c>
      <c r="E67" s="26" t="s">
        <v>14</v>
      </c>
    </row>
    <row r="68" spans="1:5" x14ac:dyDescent="0.25">
      <c r="A68" s="19"/>
      <c r="B68" s="20" t="s">
        <v>15</v>
      </c>
      <c r="C68" s="21">
        <v>-0.26436082210035372</v>
      </c>
      <c r="D68" s="21">
        <v>-8.9988529727498157E-2</v>
      </c>
      <c r="E68" s="22"/>
    </row>
    <row r="69" spans="1:5" x14ac:dyDescent="0.25">
      <c r="A69" s="8" t="s">
        <v>19</v>
      </c>
      <c r="B69" s="16" t="s">
        <v>11</v>
      </c>
      <c r="C69" s="26" t="s">
        <v>334</v>
      </c>
      <c r="D69" s="26" t="s">
        <v>254</v>
      </c>
      <c r="E69" s="26" t="s">
        <v>14</v>
      </c>
    </row>
    <row r="70" spans="1:5" x14ac:dyDescent="0.25">
      <c r="A70" s="19"/>
      <c r="B70" s="20" t="s">
        <v>15</v>
      </c>
      <c r="C70" s="21">
        <v>-6.3364337372479707E-2</v>
      </c>
      <c r="D70" s="21">
        <v>1.6944987633493724E-4</v>
      </c>
      <c r="E70" s="22"/>
    </row>
    <row r="71" spans="1:5" x14ac:dyDescent="0.25">
      <c r="A71" s="8" t="s">
        <v>22</v>
      </c>
      <c r="B71" s="16" t="s">
        <v>11</v>
      </c>
      <c r="C71" s="26" t="s">
        <v>57</v>
      </c>
      <c r="D71" s="26" t="s">
        <v>335</v>
      </c>
      <c r="E71" s="26" t="s">
        <v>14</v>
      </c>
    </row>
    <row r="72" spans="1:5" x14ac:dyDescent="0.25">
      <c r="A72" s="19"/>
      <c r="B72" s="20" t="s">
        <v>15</v>
      </c>
      <c r="C72" s="21">
        <v>0.20672817384674036</v>
      </c>
      <c r="D72" s="21">
        <v>6.858003677855895E-2</v>
      </c>
      <c r="E72" s="22"/>
    </row>
    <row r="73" spans="1:5" ht="35.450000000000003" customHeight="1" x14ac:dyDescent="0.25">
      <c r="A73" s="90" t="s">
        <v>25</v>
      </c>
      <c r="B73" s="90"/>
      <c r="C73" s="90"/>
      <c r="D73" s="90"/>
      <c r="E73" s="90"/>
    </row>
    <row r="74" spans="1:5" x14ac:dyDescent="0.25">
      <c r="A74" s="5" t="s">
        <v>26</v>
      </c>
    </row>
    <row r="75" spans="1:5" x14ac:dyDescent="0.25">
      <c r="A75" s="5" t="s">
        <v>49</v>
      </c>
    </row>
    <row r="76" spans="1:5" x14ac:dyDescent="0.25">
      <c r="A76" s="5" t="s">
        <v>601</v>
      </c>
    </row>
    <row r="77" spans="1:5" x14ac:dyDescent="0.25">
      <c r="A77" s="5" t="s">
        <v>333</v>
      </c>
    </row>
    <row r="78" spans="1:5" x14ac:dyDescent="0.25">
      <c r="A78" s="5" t="s">
        <v>51</v>
      </c>
    </row>
    <row r="79" spans="1:5" ht="14.45" customHeight="1" x14ac:dyDescent="0.25">
      <c r="A79" s="91" t="s">
        <v>31</v>
      </c>
      <c r="B79" s="92"/>
      <c r="C79" s="92"/>
      <c r="D79" s="92"/>
      <c r="E79" s="93"/>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24">
        <v>43795</v>
      </c>
      <c r="C82" s="24">
        <v>45622</v>
      </c>
      <c r="D82" s="25">
        <v>0.11153124606844128</v>
      </c>
      <c r="E82" s="32">
        <v>3</v>
      </c>
    </row>
    <row r="83" spans="1:5" x14ac:dyDescent="0.25">
      <c r="A83" s="31" t="s">
        <v>37</v>
      </c>
      <c r="B83" s="24">
        <v>43767</v>
      </c>
      <c r="C83" s="24">
        <v>45594</v>
      </c>
      <c r="D83" s="25">
        <v>0.11145028486316634</v>
      </c>
      <c r="E83" s="32">
        <v>3</v>
      </c>
    </row>
    <row r="84" spans="1:5" x14ac:dyDescent="0.25">
      <c r="A84" s="39" t="s">
        <v>38</v>
      </c>
      <c r="B84" s="24">
        <v>43732</v>
      </c>
      <c r="C84" s="24">
        <v>45559</v>
      </c>
      <c r="D84" s="25">
        <v>0.11199472246770135</v>
      </c>
      <c r="E84" s="32">
        <v>3</v>
      </c>
    </row>
    <row r="85" spans="1:5" x14ac:dyDescent="0.25">
      <c r="A85" s="39" t="s">
        <v>39</v>
      </c>
      <c r="B85" s="24">
        <v>43704</v>
      </c>
      <c r="C85" s="24">
        <v>45531</v>
      </c>
      <c r="D85" s="25">
        <v>0.11206060387041163</v>
      </c>
      <c r="E85" s="32">
        <v>3</v>
      </c>
    </row>
    <row r="86" spans="1:5" x14ac:dyDescent="0.25">
      <c r="A86" s="39" t="s">
        <v>40</v>
      </c>
      <c r="B86" s="24">
        <v>43676</v>
      </c>
      <c r="C86" s="24">
        <v>45503</v>
      </c>
      <c r="D86" s="25">
        <v>0.11184439025807182</v>
      </c>
      <c r="E86" s="32">
        <v>3</v>
      </c>
    </row>
    <row r="88" spans="1:5" x14ac:dyDescent="0.25">
      <c r="A88" s="102" t="s">
        <v>73</v>
      </c>
      <c r="B88" s="103"/>
      <c r="C88" s="103"/>
      <c r="D88" s="103"/>
      <c r="E88" s="103"/>
    </row>
    <row r="89" spans="1:5" x14ac:dyDescent="0.25">
      <c r="A89" s="1" t="s">
        <v>2</v>
      </c>
      <c r="B89" s="2"/>
      <c r="C89" s="107" t="s">
        <v>3</v>
      </c>
      <c r="D89" s="107" t="s">
        <v>4</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8</v>
      </c>
      <c r="C92" s="10"/>
      <c r="D92" s="11"/>
      <c r="E92" s="11"/>
    </row>
    <row r="93" spans="1:5" x14ac:dyDescent="0.25">
      <c r="A93" s="12"/>
      <c r="B93" s="13" t="s">
        <v>9</v>
      </c>
      <c r="C93" s="14"/>
      <c r="D93" s="15"/>
      <c r="E93" s="15"/>
    </row>
    <row r="94" spans="1:5" x14ac:dyDescent="0.25">
      <c r="A94" s="8" t="s">
        <v>10</v>
      </c>
      <c r="B94" s="16" t="s">
        <v>11</v>
      </c>
      <c r="C94" s="26" t="s">
        <v>672</v>
      </c>
      <c r="D94" s="27" t="s">
        <v>65</v>
      </c>
      <c r="E94" s="26" t="s">
        <v>14</v>
      </c>
    </row>
    <row r="95" spans="1:5" x14ac:dyDescent="0.25">
      <c r="A95" s="19"/>
      <c r="B95" s="20" t="s">
        <v>15</v>
      </c>
      <c r="C95" s="21">
        <v>-0.71547291923676937</v>
      </c>
      <c r="D95" s="21">
        <v>-0.30010211270650322</v>
      </c>
      <c r="E95" s="22"/>
    </row>
    <row r="96" spans="1:5" x14ac:dyDescent="0.25">
      <c r="A96" s="8" t="s">
        <v>16</v>
      </c>
      <c r="B96" s="16" t="s">
        <v>11</v>
      </c>
      <c r="C96" s="26" t="s">
        <v>66</v>
      </c>
      <c r="D96" s="26" t="s">
        <v>67</v>
      </c>
      <c r="E96" s="26" t="s">
        <v>14</v>
      </c>
    </row>
    <row r="97" spans="1:5" x14ac:dyDescent="0.25">
      <c r="A97" s="19"/>
      <c r="B97" s="20" t="s">
        <v>15</v>
      </c>
      <c r="C97" s="21">
        <v>-0.24374975995272918</v>
      </c>
      <c r="D97" s="21">
        <v>-9.3622915536350937E-2</v>
      </c>
      <c r="E97" s="22"/>
    </row>
    <row r="98" spans="1:5" x14ac:dyDescent="0.25">
      <c r="A98" s="8" t="s">
        <v>19</v>
      </c>
      <c r="B98" s="16" t="s">
        <v>11</v>
      </c>
      <c r="C98" s="26" t="s">
        <v>235</v>
      </c>
      <c r="D98" s="26" t="s">
        <v>549</v>
      </c>
      <c r="E98" s="26" t="s">
        <v>14</v>
      </c>
    </row>
    <row r="99" spans="1:5" x14ac:dyDescent="0.25">
      <c r="A99" s="19"/>
      <c r="B99" s="20" t="s">
        <v>15</v>
      </c>
      <c r="C99" s="21">
        <v>-5.8969468812812731E-2</v>
      </c>
      <c r="D99" s="21">
        <v>-8.7502167992002944E-3</v>
      </c>
      <c r="E99" s="22"/>
    </row>
    <row r="100" spans="1:5" x14ac:dyDescent="0.25">
      <c r="A100" s="8" t="s">
        <v>22</v>
      </c>
      <c r="B100" s="16" t="s">
        <v>11</v>
      </c>
      <c r="C100" s="26" t="s">
        <v>70</v>
      </c>
      <c r="D100" s="26" t="s">
        <v>337</v>
      </c>
      <c r="E100" s="26" t="s">
        <v>14</v>
      </c>
    </row>
    <row r="101" spans="1:5" x14ac:dyDescent="0.25">
      <c r="A101" s="19"/>
      <c r="B101" s="20" t="s">
        <v>15</v>
      </c>
      <c r="C101" s="21">
        <v>0.26924092019120827</v>
      </c>
      <c r="D101" s="21">
        <v>7.8081742296484125E-2</v>
      </c>
      <c r="E101" s="22"/>
    </row>
    <row r="102" spans="1:5" ht="36" customHeight="1" x14ac:dyDescent="0.25">
      <c r="A102" s="90" t="s">
        <v>25</v>
      </c>
      <c r="B102" s="90"/>
      <c r="C102" s="90"/>
      <c r="D102" s="90"/>
      <c r="E102" s="90"/>
    </row>
    <row r="103" spans="1:5" x14ac:dyDescent="0.25">
      <c r="A103" s="5" t="s">
        <v>26</v>
      </c>
    </row>
    <row r="104" spans="1:5" x14ac:dyDescent="0.25">
      <c r="A104" s="5" t="s">
        <v>49</v>
      </c>
    </row>
    <row r="105" spans="1:5" x14ac:dyDescent="0.25">
      <c r="A105" s="5" t="s">
        <v>522</v>
      </c>
    </row>
    <row r="106" spans="1:5" x14ac:dyDescent="0.25">
      <c r="A106" s="5" t="s">
        <v>333</v>
      </c>
    </row>
    <row r="107" spans="1:5" x14ac:dyDescent="0.25">
      <c r="A107" s="5" t="s">
        <v>30</v>
      </c>
    </row>
    <row r="108" spans="1:5" ht="14.45" customHeight="1" x14ac:dyDescent="0.25">
      <c r="A108" s="91" t="s">
        <v>31</v>
      </c>
      <c r="B108" s="92"/>
      <c r="C108" s="92"/>
      <c r="D108" s="92"/>
      <c r="E108" s="93"/>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24">
        <v>43795</v>
      </c>
      <c r="C111" s="24">
        <v>45622</v>
      </c>
      <c r="D111" s="25">
        <v>0.10475086582864361</v>
      </c>
      <c r="E111" s="32">
        <v>3</v>
      </c>
    </row>
    <row r="112" spans="1:5" x14ac:dyDescent="0.25">
      <c r="A112" s="31" t="s">
        <v>37</v>
      </c>
      <c r="B112" s="24">
        <v>43767</v>
      </c>
      <c r="C112" s="24">
        <v>45594</v>
      </c>
      <c r="D112" s="25">
        <v>0.10477645459914253</v>
      </c>
      <c r="E112" s="32">
        <v>3</v>
      </c>
    </row>
    <row r="113" spans="1:5" x14ac:dyDescent="0.25">
      <c r="A113" s="39" t="s">
        <v>38</v>
      </c>
      <c r="B113" s="24">
        <v>43732</v>
      </c>
      <c r="C113" s="24">
        <v>45559</v>
      </c>
      <c r="D113" s="25">
        <v>0.1052583269406677</v>
      </c>
      <c r="E113" s="32">
        <v>3</v>
      </c>
    </row>
    <row r="114" spans="1:5" x14ac:dyDescent="0.25">
      <c r="A114" s="39" t="s">
        <v>39</v>
      </c>
      <c r="B114" s="24">
        <v>43704</v>
      </c>
      <c r="C114" s="24">
        <v>45531</v>
      </c>
      <c r="D114" s="25">
        <v>0.10557683890501951</v>
      </c>
      <c r="E114" s="32">
        <v>3</v>
      </c>
    </row>
    <row r="115" spans="1:5" x14ac:dyDescent="0.25">
      <c r="A115" s="39" t="s">
        <v>40</v>
      </c>
      <c r="B115" s="24">
        <v>43676</v>
      </c>
      <c r="C115" s="24">
        <v>45503</v>
      </c>
      <c r="D115" s="25">
        <v>0.10571775438646085</v>
      </c>
      <c r="E115" s="32">
        <v>3</v>
      </c>
    </row>
    <row r="117" spans="1:5" x14ac:dyDescent="0.25">
      <c r="A117" s="102" t="s">
        <v>93</v>
      </c>
      <c r="B117" s="103"/>
      <c r="C117" s="103"/>
      <c r="D117" s="103"/>
      <c r="E117" s="103"/>
    </row>
    <row r="118" spans="1:5" x14ac:dyDescent="0.25">
      <c r="A118" s="1" t="s">
        <v>74</v>
      </c>
      <c r="B118" s="2"/>
      <c r="C118" s="107" t="s">
        <v>3</v>
      </c>
      <c r="D118" s="107" t="s">
        <v>75</v>
      </c>
      <c r="E118" s="107"/>
    </row>
    <row r="119" spans="1:5" x14ac:dyDescent="0.25">
      <c r="A119" s="3" t="s">
        <v>5</v>
      </c>
      <c r="B119" s="4"/>
      <c r="C119" s="108"/>
      <c r="D119" s="108"/>
      <c r="E119" s="108"/>
    </row>
    <row r="120" spans="1:5" x14ac:dyDescent="0.25">
      <c r="A120" s="6" t="s">
        <v>6</v>
      </c>
      <c r="B120" s="7"/>
      <c r="C120" s="109"/>
      <c r="D120" s="109"/>
      <c r="E120" s="109"/>
    </row>
    <row r="121" spans="1:5" x14ac:dyDescent="0.25">
      <c r="A121" s="8" t="s">
        <v>7</v>
      </c>
      <c r="B121" s="9" t="s">
        <v>76</v>
      </c>
      <c r="C121" s="10"/>
      <c r="D121" s="11"/>
      <c r="E121" s="11"/>
    </row>
    <row r="122" spans="1:5" x14ac:dyDescent="0.25">
      <c r="A122" s="12"/>
      <c r="B122" s="13" t="s">
        <v>9</v>
      </c>
      <c r="C122" s="14"/>
      <c r="D122" s="15"/>
      <c r="E122" s="15"/>
    </row>
    <row r="123" spans="1:5" x14ac:dyDescent="0.25">
      <c r="A123" s="8" t="s">
        <v>10</v>
      </c>
      <c r="B123" s="16" t="s">
        <v>11</v>
      </c>
      <c r="C123" s="26" t="s">
        <v>191</v>
      </c>
      <c r="D123" s="27" t="s">
        <v>688</v>
      </c>
      <c r="E123" s="26" t="s">
        <v>14</v>
      </c>
    </row>
    <row r="124" spans="1:5" x14ac:dyDescent="0.25">
      <c r="A124" s="19"/>
      <c r="B124" s="20" t="s">
        <v>15</v>
      </c>
      <c r="C124" s="21">
        <v>-0.70125626580101774</v>
      </c>
      <c r="D124" s="21">
        <v>-0.26240586226510731</v>
      </c>
      <c r="E124" s="22"/>
    </row>
    <row r="125" spans="1:5" x14ac:dyDescent="0.25">
      <c r="A125" s="8" t="s">
        <v>16</v>
      </c>
      <c r="B125" s="16" t="s">
        <v>11</v>
      </c>
      <c r="C125" s="26" t="s">
        <v>79</v>
      </c>
      <c r="D125" s="26" t="s">
        <v>80</v>
      </c>
      <c r="E125" s="26" t="s">
        <v>14</v>
      </c>
    </row>
    <row r="126" spans="1:5" x14ac:dyDescent="0.25">
      <c r="A126" s="19"/>
      <c r="B126" s="20" t="s">
        <v>15</v>
      </c>
      <c r="C126" s="21">
        <v>-0.30515803861267721</v>
      </c>
      <c r="D126" s="21">
        <v>-5.4651640399221102E-2</v>
      </c>
      <c r="E126" s="22"/>
    </row>
    <row r="127" spans="1:5" x14ac:dyDescent="0.25">
      <c r="A127" s="8" t="s">
        <v>19</v>
      </c>
      <c r="B127" s="16" t="s">
        <v>11</v>
      </c>
      <c r="C127" s="26" t="s">
        <v>611</v>
      </c>
      <c r="D127" s="26" t="s">
        <v>765</v>
      </c>
      <c r="E127" s="26" t="s">
        <v>14</v>
      </c>
    </row>
    <row r="128" spans="1:5" x14ac:dyDescent="0.25">
      <c r="A128" s="19"/>
      <c r="B128" s="20" t="s">
        <v>15</v>
      </c>
      <c r="C128" s="21">
        <v>-6.8563839878581501E-3</v>
      </c>
      <c r="D128" s="21">
        <v>3.3983821774980605E-2</v>
      </c>
      <c r="E128" s="22"/>
    </row>
    <row r="129" spans="1:5" x14ac:dyDescent="0.25">
      <c r="A129" s="8" t="s">
        <v>22</v>
      </c>
      <c r="B129" s="16" t="s">
        <v>11</v>
      </c>
      <c r="C129" s="26" t="s">
        <v>83</v>
      </c>
      <c r="D129" s="26" t="s">
        <v>598</v>
      </c>
      <c r="E129" s="26" t="s">
        <v>14</v>
      </c>
    </row>
    <row r="130" spans="1:5" x14ac:dyDescent="0.25">
      <c r="A130" s="19"/>
      <c r="B130" s="20" t="s">
        <v>15</v>
      </c>
      <c r="C130" s="21">
        <v>0.46830915457728883</v>
      </c>
      <c r="D130" s="21">
        <v>9.1185066388660641E-2</v>
      </c>
      <c r="E130" s="22"/>
    </row>
    <row r="131" spans="1:5" ht="34.9" customHeight="1" x14ac:dyDescent="0.25">
      <c r="A131" s="90" t="s">
        <v>25</v>
      </c>
      <c r="B131" s="90"/>
      <c r="C131" s="90"/>
      <c r="D131" s="90"/>
      <c r="E131" s="90"/>
    </row>
    <row r="132" spans="1:5" x14ac:dyDescent="0.25">
      <c r="A132" s="5" t="s">
        <v>26</v>
      </c>
    </row>
    <row r="133" spans="1:5" x14ac:dyDescent="0.25">
      <c r="A133" s="5" t="s">
        <v>85</v>
      </c>
    </row>
    <row r="134" spans="1:5" x14ac:dyDescent="0.25">
      <c r="A134" s="5" t="s">
        <v>766</v>
      </c>
    </row>
    <row r="135" spans="1:5" x14ac:dyDescent="0.25">
      <c r="A135" s="5" t="s">
        <v>599</v>
      </c>
    </row>
    <row r="136" spans="1:5" x14ac:dyDescent="0.25">
      <c r="A136" s="5" t="s">
        <v>51</v>
      </c>
    </row>
    <row r="137" spans="1:5" ht="14.45" customHeight="1" x14ac:dyDescent="0.25">
      <c r="A137" s="91" t="s">
        <v>31</v>
      </c>
      <c r="B137" s="92"/>
      <c r="C137" s="92"/>
      <c r="D137" s="92"/>
      <c r="E137" s="93"/>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24">
        <v>43788</v>
      </c>
      <c r="C140" s="24">
        <v>45622</v>
      </c>
      <c r="D140" s="25">
        <v>0.17113579070625465</v>
      </c>
      <c r="E140" s="32">
        <v>4</v>
      </c>
    </row>
    <row r="141" spans="1:5" x14ac:dyDescent="0.25">
      <c r="A141" s="31" t="s">
        <v>37</v>
      </c>
      <c r="B141" s="24">
        <v>43760</v>
      </c>
      <c r="C141" s="24">
        <v>45594</v>
      </c>
      <c r="D141" s="25">
        <v>0.17153376390259925</v>
      </c>
      <c r="E141" s="32">
        <v>4</v>
      </c>
    </row>
    <row r="142" spans="1:5" x14ac:dyDescent="0.25">
      <c r="A142" s="39" t="s">
        <v>38</v>
      </c>
      <c r="B142" s="24">
        <v>43718</v>
      </c>
      <c r="C142" s="24">
        <v>45552</v>
      </c>
      <c r="D142" s="25">
        <v>0.17167152284984857</v>
      </c>
      <c r="E142" s="32">
        <v>4</v>
      </c>
    </row>
    <row r="143" spans="1:5" x14ac:dyDescent="0.25">
      <c r="A143" s="39" t="s">
        <v>39</v>
      </c>
      <c r="B143" s="24">
        <v>43690</v>
      </c>
      <c r="C143" s="24">
        <v>45524</v>
      </c>
      <c r="D143" s="25">
        <v>0.1726155804860707</v>
      </c>
      <c r="E143" s="32">
        <v>4</v>
      </c>
    </row>
    <row r="144" spans="1:5" x14ac:dyDescent="0.25">
      <c r="A144" s="39" t="s">
        <v>40</v>
      </c>
      <c r="B144" s="24">
        <v>43662</v>
      </c>
      <c r="C144" s="24">
        <v>45496</v>
      </c>
      <c r="D144" s="25">
        <v>0.16923591815882921</v>
      </c>
      <c r="E144" s="32">
        <v>4</v>
      </c>
    </row>
    <row r="146" spans="1:5" x14ac:dyDescent="0.25">
      <c r="A146" s="102" t="s">
        <v>94</v>
      </c>
      <c r="B146" s="103"/>
      <c r="C146" s="103"/>
      <c r="D146" s="103"/>
      <c r="E146" s="103"/>
    </row>
    <row r="147" spans="1:5" x14ac:dyDescent="0.25">
      <c r="A147" s="1" t="s">
        <v>2</v>
      </c>
      <c r="B147" s="2"/>
      <c r="C147" s="107" t="s">
        <v>3</v>
      </c>
      <c r="D147" s="107" t="s">
        <v>4</v>
      </c>
      <c r="E147" s="107"/>
    </row>
    <row r="148" spans="1:5" x14ac:dyDescent="0.25">
      <c r="A148" s="3" t="s">
        <v>5</v>
      </c>
      <c r="B148" s="4"/>
      <c r="C148" s="108"/>
      <c r="D148" s="108"/>
      <c r="E148" s="108"/>
    </row>
    <row r="149" spans="1:5" x14ac:dyDescent="0.25">
      <c r="A149" s="6" t="s">
        <v>6</v>
      </c>
      <c r="B149" s="7"/>
      <c r="C149" s="109"/>
      <c r="D149" s="109"/>
      <c r="E149" s="109"/>
    </row>
    <row r="150" spans="1:5" x14ac:dyDescent="0.25">
      <c r="A150" s="8" t="s">
        <v>7</v>
      </c>
      <c r="B150" s="9" t="s">
        <v>8</v>
      </c>
      <c r="C150" s="10"/>
      <c r="D150" s="11"/>
      <c r="E150" s="11"/>
    </row>
    <row r="151" spans="1:5" x14ac:dyDescent="0.25">
      <c r="A151" s="12"/>
      <c r="B151" s="13" t="s">
        <v>9</v>
      </c>
      <c r="C151" s="14"/>
      <c r="D151" s="15"/>
      <c r="E151" s="15"/>
    </row>
    <row r="152" spans="1:5" x14ac:dyDescent="0.25">
      <c r="A152" s="8" t="s">
        <v>10</v>
      </c>
      <c r="B152" s="16" t="s">
        <v>11</v>
      </c>
      <c r="C152" s="26" t="s">
        <v>753</v>
      </c>
      <c r="D152" s="27" t="s">
        <v>690</v>
      </c>
      <c r="E152" s="26" t="s">
        <v>14</v>
      </c>
    </row>
    <row r="153" spans="1:5" x14ac:dyDescent="0.25">
      <c r="A153" s="19"/>
      <c r="B153" s="20" t="s">
        <v>15</v>
      </c>
      <c r="C153" s="21">
        <v>-0.73609728360992499</v>
      </c>
      <c r="D153" s="21">
        <v>-0.32383135964118459</v>
      </c>
      <c r="E153" s="22"/>
    </row>
    <row r="154" spans="1:5" x14ac:dyDescent="0.25">
      <c r="A154" s="8" t="s">
        <v>16</v>
      </c>
      <c r="B154" s="16" t="s">
        <v>11</v>
      </c>
      <c r="C154" s="26" t="s">
        <v>89</v>
      </c>
      <c r="D154" s="26" t="s">
        <v>79</v>
      </c>
      <c r="E154" s="26" t="s">
        <v>14</v>
      </c>
    </row>
    <row r="155" spans="1:5" x14ac:dyDescent="0.25">
      <c r="A155" s="19"/>
      <c r="B155" s="20" t="s">
        <v>15</v>
      </c>
      <c r="C155" s="21">
        <v>-0.27369232450942749</v>
      </c>
      <c r="D155" s="21">
        <v>-0.1140908038913655</v>
      </c>
      <c r="E155" s="22"/>
    </row>
    <row r="156" spans="1:5" x14ac:dyDescent="0.25">
      <c r="A156" s="8" t="s">
        <v>19</v>
      </c>
      <c r="B156" s="16" t="s">
        <v>11</v>
      </c>
      <c r="C156" s="26" t="s">
        <v>282</v>
      </c>
      <c r="D156" s="26" t="s">
        <v>156</v>
      </c>
      <c r="E156" s="26" t="s">
        <v>14</v>
      </c>
    </row>
    <row r="157" spans="1:5" x14ac:dyDescent="0.25">
      <c r="A157" s="19"/>
      <c r="B157" s="20" t="s">
        <v>15</v>
      </c>
      <c r="C157" s="21">
        <v>-5.9780497198879678E-2</v>
      </c>
      <c r="D157" s="21">
        <v>-4.914343877286842E-3</v>
      </c>
      <c r="E157" s="22"/>
    </row>
    <row r="158" spans="1:5" x14ac:dyDescent="0.25">
      <c r="A158" s="8" t="s">
        <v>22</v>
      </c>
      <c r="B158" s="16" t="s">
        <v>11</v>
      </c>
      <c r="C158" s="26" t="s">
        <v>90</v>
      </c>
      <c r="D158" s="26" t="s">
        <v>340</v>
      </c>
      <c r="E158" s="26" t="s">
        <v>14</v>
      </c>
    </row>
    <row r="159" spans="1:5" x14ac:dyDescent="0.25">
      <c r="A159" s="19"/>
      <c r="B159" s="20" t="s">
        <v>15</v>
      </c>
      <c r="C159" s="21">
        <v>0.29521826354717895</v>
      </c>
      <c r="D159" s="21">
        <v>9.5682802272992085E-2</v>
      </c>
      <c r="E159" s="22"/>
    </row>
    <row r="160" spans="1:5" ht="34.9" customHeight="1" x14ac:dyDescent="0.25">
      <c r="A160" s="90" t="s">
        <v>25</v>
      </c>
      <c r="B160" s="90"/>
      <c r="C160" s="90"/>
      <c r="D160" s="90"/>
      <c r="E160" s="90"/>
    </row>
    <row r="161" spans="1:5" x14ac:dyDescent="0.25">
      <c r="A161" s="5" t="s">
        <v>26</v>
      </c>
    </row>
    <row r="162" spans="1:5" x14ac:dyDescent="0.25">
      <c r="A162" s="5" t="s">
        <v>49</v>
      </c>
    </row>
    <row r="163" spans="1:5" x14ac:dyDescent="0.25">
      <c r="A163" s="5" t="s">
        <v>453</v>
      </c>
    </row>
    <row r="164" spans="1:5" x14ac:dyDescent="0.25">
      <c r="A164" s="5" t="s">
        <v>333</v>
      </c>
    </row>
    <row r="165" spans="1:5" x14ac:dyDescent="0.25">
      <c r="A165" s="5" t="s">
        <v>30</v>
      </c>
    </row>
    <row r="166" spans="1:5" ht="14.45" customHeight="1" x14ac:dyDescent="0.25">
      <c r="A166" s="91" t="s">
        <v>31</v>
      </c>
      <c r="B166" s="92"/>
      <c r="C166" s="92"/>
      <c r="D166" s="92"/>
      <c r="E166" s="93"/>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24">
        <v>43795</v>
      </c>
      <c r="C169" s="24">
        <v>45622</v>
      </c>
      <c r="D169" s="25">
        <v>0.12103461851856767</v>
      </c>
      <c r="E169" s="32">
        <v>4</v>
      </c>
    </row>
    <row r="170" spans="1:5" x14ac:dyDescent="0.25">
      <c r="A170" s="31" t="s">
        <v>37</v>
      </c>
      <c r="B170" s="24">
        <v>43767</v>
      </c>
      <c r="C170" s="24">
        <v>45594</v>
      </c>
      <c r="D170" s="25">
        <v>0.12106952859351182</v>
      </c>
      <c r="E170" s="32">
        <v>4</v>
      </c>
    </row>
    <row r="171" spans="1:5" x14ac:dyDescent="0.25">
      <c r="A171" s="39" t="s">
        <v>38</v>
      </c>
      <c r="B171" s="24">
        <v>43732</v>
      </c>
      <c r="C171" s="24">
        <v>45559</v>
      </c>
      <c r="D171" s="25">
        <v>0.12173771069683238</v>
      </c>
      <c r="E171" s="32">
        <v>4</v>
      </c>
    </row>
    <row r="172" spans="1:5" x14ac:dyDescent="0.25">
      <c r="A172" s="39" t="s">
        <v>39</v>
      </c>
      <c r="B172" s="24">
        <v>43704</v>
      </c>
      <c r="C172" s="24">
        <v>45531</v>
      </c>
      <c r="D172" s="25">
        <v>0.12194785581371195</v>
      </c>
      <c r="E172" s="32">
        <v>4</v>
      </c>
    </row>
    <row r="173" spans="1:5" x14ac:dyDescent="0.25">
      <c r="A173" s="39" t="s">
        <v>40</v>
      </c>
      <c r="B173" s="24">
        <v>43676</v>
      </c>
      <c r="C173" s="24">
        <v>45503</v>
      </c>
      <c r="D173" s="25">
        <v>0.12216682983673051</v>
      </c>
      <c r="E173" s="32">
        <v>4</v>
      </c>
    </row>
    <row r="175" spans="1:5" x14ac:dyDescent="0.25">
      <c r="A175" s="102" t="s">
        <v>341</v>
      </c>
      <c r="B175" s="103"/>
      <c r="C175" s="103"/>
      <c r="D175" s="103"/>
      <c r="E175" s="103"/>
    </row>
    <row r="176" spans="1:5" x14ac:dyDescent="0.25">
      <c r="A176" s="1" t="s">
        <v>2</v>
      </c>
      <c r="B176" s="2"/>
      <c r="C176" s="107" t="s">
        <v>3</v>
      </c>
      <c r="D176" s="107" t="s">
        <v>4</v>
      </c>
      <c r="E176" s="107"/>
    </row>
    <row r="177" spans="1:5" x14ac:dyDescent="0.25">
      <c r="A177" s="3" t="s">
        <v>5</v>
      </c>
      <c r="B177" s="4"/>
      <c r="C177" s="108"/>
      <c r="D177" s="108"/>
      <c r="E177" s="108"/>
    </row>
    <row r="178" spans="1:5" x14ac:dyDescent="0.25">
      <c r="A178" s="6" t="s">
        <v>6</v>
      </c>
      <c r="B178" s="7"/>
      <c r="C178" s="109"/>
      <c r="D178" s="109"/>
      <c r="E178" s="109"/>
    </row>
    <row r="179" spans="1:5" x14ac:dyDescent="0.25">
      <c r="A179" s="8" t="s">
        <v>7</v>
      </c>
      <c r="B179" s="9" t="s">
        <v>8</v>
      </c>
      <c r="C179" s="10"/>
      <c r="D179" s="11"/>
      <c r="E179" s="11"/>
    </row>
    <row r="180" spans="1:5" x14ac:dyDescent="0.25">
      <c r="A180" s="12"/>
      <c r="B180" s="13" t="s">
        <v>9</v>
      </c>
      <c r="C180" s="14"/>
      <c r="D180" s="15"/>
      <c r="E180" s="15"/>
    </row>
    <row r="181" spans="1:5" x14ac:dyDescent="0.25">
      <c r="A181" s="8" t="s">
        <v>10</v>
      </c>
      <c r="B181" s="16" t="s">
        <v>11</v>
      </c>
      <c r="C181" s="26" t="s">
        <v>778</v>
      </c>
      <c r="D181" s="27" t="s">
        <v>676</v>
      </c>
      <c r="E181" s="26" t="s">
        <v>14</v>
      </c>
    </row>
    <row r="182" spans="1:5" x14ac:dyDescent="0.25">
      <c r="A182" s="19"/>
      <c r="B182" s="20" t="s">
        <v>15</v>
      </c>
      <c r="C182" s="21">
        <v>-0.29592275425211378</v>
      </c>
      <c r="D182" s="21">
        <v>-0.11271584639232646</v>
      </c>
      <c r="E182" s="22"/>
    </row>
    <row r="183" spans="1:5" x14ac:dyDescent="0.25">
      <c r="A183" s="8" t="s">
        <v>16</v>
      </c>
      <c r="B183" s="16" t="s">
        <v>11</v>
      </c>
      <c r="C183" s="26" t="s">
        <v>292</v>
      </c>
      <c r="D183" s="26" t="s">
        <v>654</v>
      </c>
      <c r="E183" s="26" t="s">
        <v>14</v>
      </c>
    </row>
    <row r="184" spans="1:5" x14ac:dyDescent="0.25">
      <c r="A184" s="19"/>
      <c r="B184" s="20" t="s">
        <v>15</v>
      </c>
      <c r="C184" s="21">
        <v>-0.16148590951500919</v>
      </c>
      <c r="D184" s="21">
        <v>-3.1768663048766022E-2</v>
      </c>
      <c r="E184" s="22"/>
    </row>
    <row r="185" spans="1:5" x14ac:dyDescent="0.25">
      <c r="A185" s="8" t="s">
        <v>19</v>
      </c>
      <c r="B185" s="16" t="s">
        <v>11</v>
      </c>
      <c r="C185" s="26" t="s">
        <v>437</v>
      </c>
      <c r="D185" s="26" t="s">
        <v>223</v>
      </c>
      <c r="E185" s="26" t="s">
        <v>14</v>
      </c>
    </row>
    <row r="186" spans="1:5" x14ac:dyDescent="0.25">
      <c r="A186" s="19"/>
      <c r="B186" s="20" t="s">
        <v>15</v>
      </c>
      <c r="C186" s="21">
        <v>-2.4646074619513292E-2</v>
      </c>
      <c r="D186" s="21">
        <v>-6.2942869508531007E-4</v>
      </c>
      <c r="E186" s="22"/>
    </row>
    <row r="187" spans="1:5" x14ac:dyDescent="0.25">
      <c r="A187" s="8" t="s">
        <v>22</v>
      </c>
      <c r="B187" s="16" t="s">
        <v>11</v>
      </c>
      <c r="C187" s="26" t="s">
        <v>294</v>
      </c>
      <c r="D187" s="26" t="s">
        <v>295</v>
      </c>
      <c r="E187" s="26" t="s">
        <v>14</v>
      </c>
    </row>
    <row r="188" spans="1:5" x14ac:dyDescent="0.25">
      <c r="A188" s="19"/>
      <c r="B188" s="20" t="s">
        <v>15</v>
      </c>
      <c r="C188" s="21">
        <v>0.1131139022684966</v>
      </c>
      <c r="D188" s="21">
        <v>5.466672843059861E-2</v>
      </c>
      <c r="E188" s="22"/>
    </row>
    <row r="189" spans="1:5" ht="34.15" customHeight="1" x14ac:dyDescent="0.25">
      <c r="A189" s="90" t="s">
        <v>25</v>
      </c>
      <c r="B189" s="90"/>
      <c r="C189" s="90"/>
      <c r="D189" s="90"/>
      <c r="E189" s="90"/>
    </row>
    <row r="190" spans="1:5" x14ac:dyDescent="0.25">
      <c r="A190" s="5" t="s">
        <v>26</v>
      </c>
    </row>
    <row r="191" spans="1:5" x14ac:dyDescent="0.25">
      <c r="A191" s="5" t="s">
        <v>49</v>
      </c>
    </row>
    <row r="192" spans="1:5" x14ac:dyDescent="0.25">
      <c r="A192" s="5" t="s">
        <v>693</v>
      </c>
    </row>
    <row r="193" spans="1:5" x14ac:dyDescent="0.25">
      <c r="A193" s="5" t="s">
        <v>29</v>
      </c>
    </row>
    <row r="194" spans="1:5" x14ac:dyDescent="0.25">
      <c r="A194" s="5" t="s">
        <v>30</v>
      </c>
    </row>
    <row r="195" spans="1:5" ht="14.45" customHeight="1" x14ac:dyDescent="0.25">
      <c r="A195" s="91" t="s">
        <v>31</v>
      </c>
      <c r="B195" s="92"/>
      <c r="C195" s="92"/>
      <c r="D195" s="92"/>
      <c r="E195" s="93"/>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24">
        <v>44159</v>
      </c>
      <c r="C198" s="24">
        <v>45622</v>
      </c>
      <c r="D198" s="25">
        <v>5.5499153258587307E-2</v>
      </c>
      <c r="E198" s="32">
        <v>3</v>
      </c>
    </row>
    <row r="199" spans="1:5" x14ac:dyDescent="0.25">
      <c r="A199" s="31" t="s">
        <v>37</v>
      </c>
      <c r="B199" s="24">
        <v>44131</v>
      </c>
      <c r="C199" s="24">
        <v>45594</v>
      </c>
      <c r="D199" s="25">
        <v>5.6188509872169196E-2</v>
      </c>
      <c r="E199" s="32">
        <v>3</v>
      </c>
    </row>
    <row r="200" spans="1:5" x14ac:dyDescent="0.25">
      <c r="A200" s="39" t="s">
        <v>38</v>
      </c>
      <c r="B200" s="24">
        <v>44096</v>
      </c>
      <c r="C200" s="24">
        <v>45559</v>
      </c>
      <c r="D200" s="25">
        <v>5.6896674108790631E-2</v>
      </c>
      <c r="E200" s="32">
        <v>3</v>
      </c>
    </row>
    <row r="201" spans="1:5" x14ac:dyDescent="0.25">
      <c r="A201" s="39" t="s">
        <v>39</v>
      </c>
      <c r="B201" s="24">
        <v>44068</v>
      </c>
      <c r="C201" s="24">
        <v>45531</v>
      </c>
      <c r="D201" s="25">
        <v>5.6976616540385668E-2</v>
      </c>
      <c r="E201" s="32">
        <v>3</v>
      </c>
    </row>
    <row r="202" spans="1:5" x14ac:dyDescent="0.25">
      <c r="A202" s="39" t="s">
        <v>40</v>
      </c>
      <c r="B202" s="24">
        <v>44040</v>
      </c>
      <c r="C202" s="24">
        <v>45503</v>
      </c>
      <c r="D202" s="25">
        <v>5.605955540897048E-2</v>
      </c>
      <c r="E202" s="32">
        <v>3</v>
      </c>
    </row>
    <row r="204" spans="1:5" x14ac:dyDescent="0.25">
      <c r="A204" s="102" t="s">
        <v>655</v>
      </c>
      <c r="B204" s="103"/>
      <c r="C204" s="103"/>
      <c r="D204" s="103"/>
      <c r="E204" s="103"/>
    </row>
    <row r="205" spans="1:5" x14ac:dyDescent="0.25">
      <c r="A205" s="1" t="s">
        <v>2</v>
      </c>
      <c r="B205" s="2"/>
      <c r="C205" s="107" t="s">
        <v>3</v>
      </c>
      <c r="D205" s="107" t="s">
        <v>4</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8</v>
      </c>
      <c r="C208" s="10"/>
      <c r="D208" s="11"/>
      <c r="E208" s="11"/>
    </row>
    <row r="209" spans="1:5" x14ac:dyDescent="0.25">
      <c r="A209" s="12"/>
      <c r="B209" s="13" t="s">
        <v>9</v>
      </c>
      <c r="C209" s="14"/>
      <c r="D209" s="15"/>
      <c r="E209" s="15"/>
    </row>
    <row r="210" spans="1:5" x14ac:dyDescent="0.25">
      <c r="A210" s="8" t="s">
        <v>10</v>
      </c>
      <c r="B210" s="16" t="s">
        <v>11</v>
      </c>
      <c r="C210" s="26" t="s">
        <v>606</v>
      </c>
      <c r="D210" s="27" t="s">
        <v>779</v>
      </c>
      <c r="E210" s="26" t="s">
        <v>14</v>
      </c>
    </row>
    <row r="211" spans="1:5" x14ac:dyDescent="0.25">
      <c r="A211" s="19"/>
      <c r="B211" s="20" t="s">
        <v>15</v>
      </c>
      <c r="C211" s="21">
        <v>-0.20423146058454156</v>
      </c>
      <c r="D211" s="21">
        <v>-7.4884476672779421E-2</v>
      </c>
      <c r="E211" s="22"/>
    </row>
    <row r="212" spans="1:5" x14ac:dyDescent="0.25">
      <c r="A212" s="8" t="s">
        <v>16</v>
      </c>
      <c r="B212" s="16" t="s">
        <v>11</v>
      </c>
      <c r="C212" s="26" t="s">
        <v>518</v>
      </c>
      <c r="D212" s="26" t="s">
        <v>780</v>
      </c>
      <c r="E212" s="26" t="s">
        <v>14</v>
      </c>
    </row>
    <row r="213" spans="1:5" x14ac:dyDescent="0.25">
      <c r="A213" s="19"/>
      <c r="B213" s="20" t="s">
        <v>15</v>
      </c>
      <c r="C213" s="21">
        <v>-0.15321468635795066</v>
      </c>
      <c r="D213" s="21">
        <v>-4.2833832309436604E-2</v>
      </c>
      <c r="E213" s="22"/>
    </row>
    <row r="214" spans="1:5" x14ac:dyDescent="0.25">
      <c r="A214" s="8" t="s">
        <v>19</v>
      </c>
      <c r="B214" s="16" t="s">
        <v>11</v>
      </c>
      <c r="C214" s="26" t="s">
        <v>271</v>
      </c>
      <c r="D214" s="26" t="s">
        <v>56</v>
      </c>
      <c r="E214" s="26" t="s">
        <v>14</v>
      </c>
    </row>
    <row r="215" spans="1:5" x14ac:dyDescent="0.25">
      <c r="A215" s="19"/>
      <c r="B215" s="20" t="s">
        <v>15</v>
      </c>
      <c r="C215" s="21">
        <v>-6.2477990721725996E-2</v>
      </c>
      <c r="D215" s="21">
        <v>-1.9163307356748094E-2</v>
      </c>
      <c r="E215" s="22"/>
    </row>
    <row r="216" spans="1:5" x14ac:dyDescent="0.25">
      <c r="A216" s="8" t="s">
        <v>22</v>
      </c>
      <c r="B216" s="16" t="s">
        <v>11</v>
      </c>
      <c r="C216" s="26" t="s">
        <v>547</v>
      </c>
      <c r="D216" s="26" t="s">
        <v>495</v>
      </c>
      <c r="E216" s="26" t="s">
        <v>14</v>
      </c>
    </row>
    <row r="217" spans="1:5" x14ac:dyDescent="0.25">
      <c r="A217" s="19"/>
      <c r="B217" s="20" t="s">
        <v>15</v>
      </c>
      <c r="C217" s="21">
        <v>1.9638149686638906E-2</v>
      </c>
      <c r="D217" s="21">
        <v>5.393555616738821E-3</v>
      </c>
      <c r="E217" s="22"/>
    </row>
    <row r="218" spans="1:5" ht="34.15" customHeight="1" x14ac:dyDescent="0.25">
      <c r="A218" s="90" t="s">
        <v>25</v>
      </c>
      <c r="B218" s="90"/>
      <c r="C218" s="90"/>
      <c r="D218" s="90"/>
      <c r="E218" s="90"/>
    </row>
    <row r="219" spans="1:5" x14ac:dyDescent="0.25">
      <c r="A219" s="5" t="s">
        <v>26</v>
      </c>
    </row>
    <row r="220" spans="1:5" x14ac:dyDescent="0.25">
      <c r="A220" s="5" t="s">
        <v>660</v>
      </c>
    </row>
    <row r="221" spans="1:5" x14ac:dyDescent="0.25">
      <c r="A221" s="5" t="s">
        <v>392</v>
      </c>
    </row>
    <row r="222" spans="1:5" x14ac:dyDescent="0.25">
      <c r="A222" s="5" t="s">
        <v>29</v>
      </c>
    </row>
    <row r="223" spans="1:5" x14ac:dyDescent="0.25">
      <c r="A223" s="5" t="s">
        <v>30</v>
      </c>
    </row>
    <row r="224" spans="1:5" ht="14.45" customHeight="1" x14ac:dyDescent="0.25">
      <c r="A224" s="91" t="s">
        <v>31</v>
      </c>
      <c r="B224" s="92"/>
      <c r="C224" s="92"/>
      <c r="D224" s="92"/>
      <c r="E224" s="93"/>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24">
        <v>44160</v>
      </c>
      <c r="C227" s="24">
        <v>45623</v>
      </c>
      <c r="D227" s="25">
        <v>3.3347097180632987E-2</v>
      </c>
      <c r="E227" s="32">
        <v>2</v>
      </c>
    </row>
    <row r="228" spans="1:5" x14ac:dyDescent="0.25">
      <c r="A228" s="31" t="s">
        <v>37</v>
      </c>
      <c r="B228" s="24">
        <v>44132</v>
      </c>
      <c r="C228" s="24">
        <v>45595</v>
      </c>
      <c r="D228" s="25">
        <v>3.3767284658050373E-2</v>
      </c>
      <c r="E228" s="32">
        <v>2</v>
      </c>
    </row>
    <row r="229" spans="1:5" x14ac:dyDescent="0.25">
      <c r="A229" s="39" t="s">
        <v>38</v>
      </c>
      <c r="B229" s="24">
        <v>44097</v>
      </c>
      <c r="C229" s="24">
        <v>45560</v>
      </c>
      <c r="D229" s="25">
        <v>3.3981182562134962E-2</v>
      </c>
      <c r="E229" s="32">
        <v>2</v>
      </c>
    </row>
    <row r="230" spans="1:5" x14ac:dyDescent="0.25">
      <c r="A230" s="39" t="s">
        <v>39</v>
      </c>
      <c r="B230" s="24">
        <v>44069</v>
      </c>
      <c r="C230" s="24">
        <v>45532</v>
      </c>
      <c r="D230" s="25">
        <v>3.4203754635147354E-2</v>
      </c>
      <c r="E230" s="32">
        <v>2</v>
      </c>
    </row>
    <row r="231" spans="1:5" x14ac:dyDescent="0.25">
      <c r="A231" s="39" t="s">
        <v>40</v>
      </c>
      <c r="B231" s="24">
        <v>44041</v>
      </c>
      <c r="C231" s="24">
        <v>45504</v>
      </c>
      <c r="D231" s="25">
        <v>3.3531881044480662E-2</v>
      </c>
      <c r="E231" s="32">
        <v>2</v>
      </c>
    </row>
    <row r="233" spans="1:5" x14ac:dyDescent="0.25">
      <c r="A233" s="102" t="s">
        <v>104</v>
      </c>
      <c r="B233" s="103"/>
      <c r="C233" s="103"/>
      <c r="D233" s="103"/>
      <c r="E233" s="103"/>
    </row>
    <row r="234" spans="1:5" x14ac:dyDescent="0.25">
      <c r="A234" s="1" t="s">
        <v>2</v>
      </c>
      <c r="B234" s="2"/>
      <c r="C234" s="107" t="s">
        <v>3</v>
      </c>
      <c r="D234" s="107" t="s">
        <v>4</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8</v>
      </c>
      <c r="C237" s="10"/>
      <c r="D237" s="11"/>
      <c r="E237" s="11"/>
    </row>
    <row r="238" spans="1:5" x14ac:dyDescent="0.25">
      <c r="A238" s="12"/>
      <c r="B238" s="13" t="s">
        <v>9</v>
      </c>
      <c r="C238" s="14"/>
      <c r="D238" s="15"/>
      <c r="E238" s="15"/>
    </row>
    <row r="239" spans="1:5" x14ac:dyDescent="0.25">
      <c r="A239" s="8" t="s">
        <v>10</v>
      </c>
      <c r="B239" s="16" t="s">
        <v>11</v>
      </c>
      <c r="C239" s="26" t="s">
        <v>728</v>
      </c>
      <c r="D239" s="27" t="s">
        <v>694</v>
      </c>
      <c r="E239" s="26" t="s">
        <v>14</v>
      </c>
    </row>
    <row r="240" spans="1:5" x14ac:dyDescent="0.25">
      <c r="A240" s="19"/>
      <c r="B240" s="20" t="s">
        <v>15</v>
      </c>
      <c r="C240" s="21">
        <v>-0.82340354211518907</v>
      </c>
      <c r="D240" s="21">
        <v>-0.37319461824129485</v>
      </c>
      <c r="E240" s="22"/>
    </row>
    <row r="241" spans="1:5" x14ac:dyDescent="0.25">
      <c r="A241" s="8" t="s">
        <v>16</v>
      </c>
      <c r="B241" s="16" t="s">
        <v>11</v>
      </c>
      <c r="C241" s="26" t="s">
        <v>97</v>
      </c>
      <c r="D241" s="26" t="s">
        <v>98</v>
      </c>
      <c r="E241" s="26" t="s">
        <v>14</v>
      </c>
    </row>
    <row r="242" spans="1:5" x14ac:dyDescent="0.25">
      <c r="A242" s="19"/>
      <c r="B242" s="20" t="s">
        <v>15</v>
      </c>
      <c r="C242" s="21">
        <v>-0.25622516264378659</v>
      </c>
      <c r="D242" s="21">
        <v>-9.8805965155070896E-2</v>
      </c>
      <c r="E242" s="22"/>
    </row>
    <row r="243" spans="1:5" x14ac:dyDescent="0.25">
      <c r="A243" s="8" t="s">
        <v>19</v>
      </c>
      <c r="B243" s="16" t="s">
        <v>11</v>
      </c>
      <c r="C243" s="26" t="s">
        <v>411</v>
      </c>
      <c r="D243" s="26" t="s">
        <v>315</v>
      </c>
      <c r="E243" s="26" t="s">
        <v>14</v>
      </c>
    </row>
    <row r="244" spans="1:5" x14ac:dyDescent="0.25">
      <c r="A244" s="19"/>
      <c r="B244" s="20" t="s">
        <v>15</v>
      </c>
      <c r="C244" s="21">
        <v>-2.7927415719080306E-2</v>
      </c>
      <c r="D244" s="21">
        <v>6.1614309598518879E-3</v>
      </c>
      <c r="E244" s="22"/>
    </row>
    <row r="245" spans="1:5" x14ac:dyDescent="0.25">
      <c r="A245" s="8" t="s">
        <v>22</v>
      </c>
      <c r="B245" s="16" t="s">
        <v>11</v>
      </c>
      <c r="C245" s="26" t="s">
        <v>101</v>
      </c>
      <c r="D245" s="26" t="s">
        <v>346</v>
      </c>
      <c r="E245" s="26" t="s">
        <v>14</v>
      </c>
    </row>
    <row r="246" spans="1:5" x14ac:dyDescent="0.25">
      <c r="A246" s="19"/>
      <c r="B246" s="20" t="s">
        <v>15</v>
      </c>
      <c r="C246" s="21">
        <v>0.37578180975338404</v>
      </c>
      <c r="D246" s="21">
        <v>9.9385111117586966E-2</v>
      </c>
      <c r="E246" s="22"/>
    </row>
    <row r="247" spans="1:5" ht="34.9" customHeight="1" x14ac:dyDescent="0.25">
      <c r="A247" s="90" t="s">
        <v>25</v>
      </c>
      <c r="B247" s="90"/>
      <c r="C247" s="90"/>
      <c r="D247" s="90"/>
      <c r="E247" s="90"/>
    </row>
    <row r="248" spans="1:5" x14ac:dyDescent="0.25">
      <c r="A248" s="5" t="s">
        <v>26</v>
      </c>
    </row>
    <row r="249" spans="1:5" x14ac:dyDescent="0.25">
      <c r="A249" s="5" t="s">
        <v>49</v>
      </c>
    </row>
    <row r="250" spans="1:5" x14ac:dyDescent="0.25">
      <c r="A250" s="5" t="s">
        <v>727</v>
      </c>
    </row>
    <row r="251" spans="1:5" x14ac:dyDescent="0.25">
      <c r="A251" s="5" t="s">
        <v>333</v>
      </c>
    </row>
    <row r="252" spans="1:5" x14ac:dyDescent="0.25">
      <c r="A252" s="5" t="s">
        <v>51</v>
      </c>
      <c r="B252" s="50"/>
      <c r="C252" s="50"/>
      <c r="D252" s="50"/>
      <c r="E252" s="50"/>
    </row>
    <row r="253" spans="1:5" ht="14.45" customHeight="1" x14ac:dyDescent="0.25">
      <c r="A253" s="91" t="s">
        <v>31</v>
      </c>
      <c r="B253" s="92"/>
      <c r="C253" s="92"/>
      <c r="D253" s="92"/>
      <c r="E253" s="93"/>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24">
        <v>43798</v>
      </c>
      <c r="C256" s="24">
        <v>45625</v>
      </c>
      <c r="D256" s="25">
        <v>0.14364214457794211</v>
      </c>
      <c r="E256" s="32">
        <v>4</v>
      </c>
    </row>
    <row r="257" spans="1:5" x14ac:dyDescent="0.25">
      <c r="A257" s="31" t="s">
        <v>37</v>
      </c>
      <c r="B257" s="24">
        <v>43763</v>
      </c>
      <c r="C257" s="24">
        <v>45590</v>
      </c>
      <c r="D257" s="25">
        <v>0.14357419303678792</v>
      </c>
      <c r="E257" s="32">
        <v>4</v>
      </c>
    </row>
    <row r="258" spans="1:5" x14ac:dyDescent="0.25">
      <c r="A258" s="39" t="s">
        <v>38</v>
      </c>
      <c r="B258" s="24">
        <v>43735</v>
      </c>
      <c r="C258" s="24">
        <v>45562</v>
      </c>
      <c r="D258" s="25">
        <v>0.14390839340652731</v>
      </c>
      <c r="E258" s="32">
        <v>4</v>
      </c>
    </row>
    <row r="259" spans="1:5" x14ac:dyDescent="0.25">
      <c r="A259" s="39" t="s">
        <v>39</v>
      </c>
      <c r="B259" s="24">
        <v>43707</v>
      </c>
      <c r="C259" s="24">
        <v>45534</v>
      </c>
      <c r="D259" s="25">
        <v>0.14395732053669932</v>
      </c>
      <c r="E259" s="32">
        <v>4</v>
      </c>
    </row>
    <row r="260" spans="1:5" x14ac:dyDescent="0.25">
      <c r="A260" s="39" t="s">
        <v>40</v>
      </c>
      <c r="B260" s="24">
        <v>43672</v>
      </c>
      <c r="C260" s="24">
        <v>45499</v>
      </c>
      <c r="D260" s="25">
        <v>0.14430937159623106</v>
      </c>
      <c r="E260" s="32">
        <v>4</v>
      </c>
    </row>
    <row r="262" spans="1:5" x14ac:dyDescent="0.25">
      <c r="A262" s="102" t="s">
        <v>116</v>
      </c>
      <c r="B262" s="103"/>
      <c r="C262" s="103"/>
      <c r="D262" s="103"/>
      <c r="E262" s="103"/>
    </row>
    <row r="263" spans="1:5" x14ac:dyDescent="0.25">
      <c r="A263" s="1" t="s">
        <v>74</v>
      </c>
      <c r="B263" s="2"/>
      <c r="C263" s="107" t="s">
        <v>3</v>
      </c>
      <c r="D263" s="107" t="s">
        <v>75</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8" t="s">
        <v>7</v>
      </c>
      <c r="B266" s="9" t="s">
        <v>76</v>
      </c>
      <c r="C266" s="10"/>
      <c r="D266" s="11"/>
      <c r="E266" s="11"/>
    </row>
    <row r="267" spans="1:5" x14ac:dyDescent="0.25">
      <c r="A267" s="12"/>
      <c r="B267" s="13" t="s">
        <v>9</v>
      </c>
      <c r="C267" s="14"/>
      <c r="D267" s="15"/>
      <c r="E267" s="15"/>
    </row>
    <row r="268" spans="1:5" x14ac:dyDescent="0.25">
      <c r="A268" s="8" t="s">
        <v>10</v>
      </c>
      <c r="B268" s="16" t="s">
        <v>11</v>
      </c>
      <c r="C268" s="26" t="s">
        <v>106</v>
      </c>
      <c r="D268" s="27" t="s">
        <v>107</v>
      </c>
      <c r="E268" s="26" t="s">
        <v>14</v>
      </c>
    </row>
    <row r="269" spans="1:5" x14ac:dyDescent="0.25">
      <c r="A269" s="19"/>
      <c r="B269" s="20" t="s">
        <v>15</v>
      </c>
      <c r="C269" s="21">
        <v>-0.79256016517633365</v>
      </c>
      <c r="D269" s="21">
        <v>-0.27987354033984835</v>
      </c>
      <c r="E269" s="22"/>
    </row>
    <row r="270" spans="1:5" x14ac:dyDescent="0.25">
      <c r="A270" s="8" t="s">
        <v>16</v>
      </c>
      <c r="B270" s="16" t="s">
        <v>11</v>
      </c>
      <c r="C270" s="26" t="s">
        <v>108</v>
      </c>
      <c r="D270" s="26" t="s">
        <v>653</v>
      </c>
      <c r="E270" s="26" t="s">
        <v>14</v>
      </c>
    </row>
    <row r="271" spans="1:5" x14ac:dyDescent="0.25">
      <c r="A271" s="19"/>
      <c r="B271" s="20" t="s">
        <v>15</v>
      </c>
      <c r="C271" s="21">
        <v>-0.32728281718066421</v>
      </c>
      <c r="D271" s="21">
        <v>-6.896570836669047E-2</v>
      </c>
      <c r="E271" s="22"/>
    </row>
    <row r="272" spans="1:5" x14ac:dyDescent="0.25">
      <c r="A272" s="8" t="s">
        <v>19</v>
      </c>
      <c r="B272" s="16" t="s">
        <v>11</v>
      </c>
      <c r="C272" s="26" t="s">
        <v>122</v>
      </c>
      <c r="D272" s="26" t="s">
        <v>394</v>
      </c>
      <c r="E272" s="26" t="s">
        <v>14</v>
      </c>
    </row>
    <row r="273" spans="1:5" x14ac:dyDescent="0.25">
      <c r="A273" s="19"/>
      <c r="B273" s="20" t="s">
        <v>15</v>
      </c>
      <c r="C273" s="21">
        <v>6.325967791358833E-2</v>
      </c>
      <c r="D273" s="21">
        <v>7.6439726274512898E-2</v>
      </c>
      <c r="E273" s="22"/>
    </row>
    <row r="274" spans="1:5" x14ac:dyDescent="0.25">
      <c r="A274" s="8" t="s">
        <v>22</v>
      </c>
      <c r="B274" s="16" t="s">
        <v>11</v>
      </c>
      <c r="C274" s="26" t="s">
        <v>112</v>
      </c>
      <c r="D274" s="26" t="s">
        <v>527</v>
      </c>
      <c r="E274" s="26" t="s">
        <v>14</v>
      </c>
    </row>
    <row r="275" spans="1:5" x14ac:dyDescent="0.25">
      <c r="A275" s="19"/>
      <c r="B275" s="20" t="s">
        <v>15</v>
      </c>
      <c r="C275" s="21">
        <v>1.0786521931687743</v>
      </c>
      <c r="D275" s="21">
        <v>0.14852535767636521</v>
      </c>
      <c r="E275" s="22"/>
    </row>
    <row r="276" spans="1:5" ht="33" customHeight="1" x14ac:dyDescent="0.25">
      <c r="A276" s="90" t="s">
        <v>25</v>
      </c>
      <c r="B276" s="90"/>
      <c r="C276" s="90"/>
      <c r="D276" s="90"/>
      <c r="E276" s="90"/>
    </row>
    <row r="277" spans="1:5" x14ac:dyDescent="0.25">
      <c r="A277" s="5" t="s">
        <v>26</v>
      </c>
    </row>
    <row r="278" spans="1:5" x14ac:dyDescent="0.25">
      <c r="A278" s="5" t="s">
        <v>781</v>
      </c>
    </row>
    <row r="279" spans="1:5" x14ac:dyDescent="0.25">
      <c r="A279" s="5" t="s">
        <v>782</v>
      </c>
    </row>
    <row r="280" spans="1:5" x14ac:dyDescent="0.25">
      <c r="A280" s="5" t="s">
        <v>528</v>
      </c>
    </row>
    <row r="281" spans="1:5" x14ac:dyDescent="0.25">
      <c r="A281" s="5" t="s">
        <v>30</v>
      </c>
      <c r="B281" s="50"/>
      <c r="C281" s="50"/>
      <c r="D281" s="50"/>
      <c r="E281" s="50"/>
    </row>
    <row r="282" spans="1:5" ht="14.45" customHeight="1" x14ac:dyDescent="0.25">
      <c r="A282" s="91" t="s">
        <v>31</v>
      </c>
      <c r="B282" s="92"/>
      <c r="C282" s="92"/>
      <c r="D282" s="92"/>
      <c r="E282" s="93"/>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24">
        <v>43798</v>
      </c>
      <c r="C285" s="24">
        <v>45625</v>
      </c>
      <c r="D285" s="25">
        <v>0.17430002527296296</v>
      </c>
      <c r="E285" s="32">
        <v>4</v>
      </c>
    </row>
    <row r="286" spans="1:5" x14ac:dyDescent="0.25">
      <c r="A286" s="31" t="s">
        <v>37</v>
      </c>
      <c r="B286" s="24">
        <v>43769</v>
      </c>
      <c r="C286" s="24">
        <v>45596</v>
      </c>
      <c r="D286" s="25">
        <v>0.17425908327644954</v>
      </c>
      <c r="E286" s="32">
        <v>4</v>
      </c>
    </row>
    <row r="287" spans="1:5" x14ac:dyDescent="0.25">
      <c r="A287" s="39" t="s">
        <v>38</v>
      </c>
      <c r="B287" s="24">
        <v>43738</v>
      </c>
      <c r="C287" s="24">
        <v>45565</v>
      </c>
      <c r="D287" s="25">
        <v>0.17456139286204214</v>
      </c>
      <c r="E287" s="32">
        <v>4</v>
      </c>
    </row>
    <row r="288" spans="1:5" x14ac:dyDescent="0.25">
      <c r="A288" s="39" t="s">
        <v>39</v>
      </c>
      <c r="B288" s="24">
        <v>43707</v>
      </c>
      <c r="C288" s="24">
        <v>45534</v>
      </c>
      <c r="D288" s="25">
        <v>0.17428121851497697</v>
      </c>
      <c r="E288" s="32">
        <v>4</v>
      </c>
    </row>
    <row r="289" spans="1:5" x14ac:dyDescent="0.25">
      <c r="A289" s="39" t="s">
        <v>40</v>
      </c>
      <c r="B289" s="24">
        <v>43677</v>
      </c>
      <c r="C289" s="24">
        <v>45504</v>
      </c>
      <c r="D289" s="25">
        <v>0.17359911469833997</v>
      </c>
      <c r="E289" s="32">
        <v>4</v>
      </c>
    </row>
    <row r="291" spans="1:5" x14ac:dyDescent="0.25">
      <c r="A291" s="102" t="s">
        <v>127</v>
      </c>
      <c r="B291" s="103"/>
      <c r="C291" s="103"/>
      <c r="D291" s="103"/>
      <c r="E291" s="103"/>
    </row>
    <row r="292" spans="1:5" x14ac:dyDescent="0.25">
      <c r="A292" s="1" t="s">
        <v>74</v>
      </c>
      <c r="B292" s="2"/>
      <c r="C292" s="107" t="s">
        <v>3</v>
      </c>
      <c r="D292" s="107" t="s">
        <v>75</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8" t="s">
        <v>7</v>
      </c>
      <c r="B295" s="9" t="s">
        <v>76</v>
      </c>
      <c r="C295" s="10"/>
      <c r="D295" s="11"/>
      <c r="E295" s="11"/>
    </row>
    <row r="296" spans="1:5" x14ac:dyDescent="0.25">
      <c r="A296" s="12"/>
      <c r="B296" s="13" t="s">
        <v>9</v>
      </c>
      <c r="C296" s="14"/>
      <c r="D296" s="15"/>
      <c r="E296" s="15"/>
    </row>
    <row r="297" spans="1:5" x14ac:dyDescent="0.25">
      <c r="A297" s="8" t="s">
        <v>10</v>
      </c>
      <c r="B297" s="16" t="s">
        <v>11</v>
      </c>
      <c r="C297" s="26" t="s">
        <v>117</v>
      </c>
      <c r="D297" s="27" t="s">
        <v>118</v>
      </c>
      <c r="E297" s="26" t="s">
        <v>14</v>
      </c>
    </row>
    <row r="298" spans="1:5" x14ac:dyDescent="0.25">
      <c r="A298" s="19"/>
      <c r="B298" s="20" t="s">
        <v>15</v>
      </c>
      <c r="C298" s="21">
        <v>-0.87172031496324476</v>
      </c>
      <c r="D298" s="21">
        <v>-0.32230720980580452</v>
      </c>
      <c r="E298" s="22"/>
    </row>
    <row r="299" spans="1:5" x14ac:dyDescent="0.25">
      <c r="A299" s="8" t="s">
        <v>16</v>
      </c>
      <c r="B299" s="16" t="s">
        <v>11</v>
      </c>
      <c r="C299" s="26" t="s">
        <v>119</v>
      </c>
      <c r="D299" s="26" t="s">
        <v>120</v>
      </c>
      <c r="E299" s="26" t="s">
        <v>14</v>
      </c>
    </row>
    <row r="300" spans="1:5" x14ac:dyDescent="0.25">
      <c r="A300" s="19"/>
      <c r="B300" s="20" t="s">
        <v>15</v>
      </c>
      <c r="C300" s="21">
        <v>-0.35109702057223935</v>
      </c>
      <c r="D300" s="21">
        <v>-9.0910378288848404E-2</v>
      </c>
      <c r="E300" s="22"/>
    </row>
    <row r="301" spans="1:5" x14ac:dyDescent="0.25">
      <c r="A301" s="8" t="s">
        <v>19</v>
      </c>
      <c r="B301" s="16" t="s">
        <v>11</v>
      </c>
      <c r="C301" s="26" t="s">
        <v>21</v>
      </c>
      <c r="D301" s="26" t="s">
        <v>298</v>
      </c>
      <c r="E301" s="26" t="s">
        <v>14</v>
      </c>
    </row>
    <row r="302" spans="1:5" x14ac:dyDescent="0.25">
      <c r="A302" s="19"/>
      <c r="B302" s="20" t="s">
        <v>15</v>
      </c>
      <c r="C302" s="21">
        <v>1.1557520995003845E-2</v>
      </c>
      <c r="D302" s="21">
        <v>2.1862662801588995E-2</v>
      </c>
      <c r="E302" s="22"/>
    </row>
    <row r="303" spans="1:5" x14ac:dyDescent="0.25">
      <c r="A303" s="8" t="s">
        <v>22</v>
      </c>
      <c r="B303" s="16" t="s">
        <v>11</v>
      </c>
      <c r="C303" s="26" t="s">
        <v>123</v>
      </c>
      <c r="D303" s="26" t="s">
        <v>718</v>
      </c>
      <c r="E303" s="26" t="s">
        <v>14</v>
      </c>
    </row>
    <row r="304" spans="1:5" x14ac:dyDescent="0.25">
      <c r="A304" s="19"/>
      <c r="B304" s="20" t="s">
        <v>15</v>
      </c>
      <c r="C304" s="21">
        <v>0.59567629485593065</v>
      </c>
      <c r="D304" s="21">
        <v>8.5337039472884735E-2</v>
      </c>
      <c r="E304" s="22"/>
    </row>
    <row r="305" spans="1:5" ht="35.450000000000003" customHeight="1" x14ac:dyDescent="0.25">
      <c r="A305" s="90" t="s">
        <v>25</v>
      </c>
      <c r="B305" s="90"/>
      <c r="C305" s="90"/>
      <c r="D305" s="90"/>
      <c r="E305" s="90"/>
    </row>
    <row r="306" spans="1:5" x14ac:dyDescent="0.25">
      <c r="A306" s="5" t="s">
        <v>26</v>
      </c>
    </row>
    <row r="307" spans="1:5" x14ac:dyDescent="0.25">
      <c r="A307" s="5" t="s">
        <v>85</v>
      </c>
    </row>
    <row r="308" spans="1:5" x14ac:dyDescent="0.25">
      <c r="A308" s="5" t="s">
        <v>579</v>
      </c>
    </row>
    <row r="309" spans="1:5" x14ac:dyDescent="0.25">
      <c r="A309" s="5" t="s">
        <v>720</v>
      </c>
    </row>
    <row r="310" spans="1:5" x14ac:dyDescent="0.25">
      <c r="A310" s="5" t="s">
        <v>30</v>
      </c>
      <c r="B310" s="50"/>
      <c r="C310" s="50"/>
      <c r="D310" s="50"/>
      <c r="E310" s="50"/>
    </row>
    <row r="311" spans="1:5" ht="14.45" customHeight="1" x14ac:dyDescent="0.25">
      <c r="A311" s="91" t="s">
        <v>31</v>
      </c>
      <c r="B311" s="92"/>
      <c r="C311" s="92"/>
      <c r="D311" s="92"/>
      <c r="E311" s="93"/>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24">
        <v>43798</v>
      </c>
      <c r="C314" s="24">
        <v>45625</v>
      </c>
      <c r="D314" s="25">
        <v>0.20866428267937548</v>
      </c>
      <c r="E314" s="32">
        <v>5</v>
      </c>
    </row>
    <row r="315" spans="1:5" x14ac:dyDescent="0.25">
      <c r="A315" s="31" t="s">
        <v>37</v>
      </c>
      <c r="B315" s="24">
        <v>43769</v>
      </c>
      <c r="C315" s="24">
        <v>45596</v>
      </c>
      <c r="D315" s="25">
        <v>0.20823187611028537</v>
      </c>
      <c r="E315" s="32">
        <v>5</v>
      </c>
    </row>
    <row r="316" spans="1:5" x14ac:dyDescent="0.25">
      <c r="A316" s="39" t="s">
        <v>38</v>
      </c>
      <c r="B316" s="24">
        <v>43738</v>
      </c>
      <c r="C316" s="24">
        <v>45565</v>
      </c>
      <c r="D316" s="25">
        <v>0.20833634164841172</v>
      </c>
      <c r="E316" s="32">
        <v>5</v>
      </c>
    </row>
    <row r="317" spans="1:5" x14ac:dyDescent="0.25">
      <c r="A317" s="39" t="s">
        <v>39</v>
      </c>
      <c r="B317" s="24">
        <v>43707</v>
      </c>
      <c r="C317" s="24">
        <v>45534</v>
      </c>
      <c r="D317" s="25">
        <v>0.20721350875342404</v>
      </c>
      <c r="E317" s="32">
        <v>5</v>
      </c>
    </row>
    <row r="318" spans="1:5" x14ac:dyDescent="0.25">
      <c r="A318" s="39" t="s">
        <v>40</v>
      </c>
      <c r="B318" s="24">
        <v>43677</v>
      </c>
      <c r="C318" s="24">
        <v>45504</v>
      </c>
      <c r="D318" s="25">
        <v>0.20755881963044195</v>
      </c>
      <c r="E318" s="32">
        <v>5</v>
      </c>
    </row>
    <row r="320" spans="1:5" x14ac:dyDescent="0.25">
      <c r="A320" s="102" t="s">
        <v>141</v>
      </c>
      <c r="B320" s="103"/>
      <c r="C320" s="103"/>
      <c r="D320" s="103"/>
      <c r="E320" s="103"/>
    </row>
    <row r="321" spans="1:5" x14ac:dyDescent="0.25">
      <c r="A321" s="1" t="s">
        <v>128</v>
      </c>
      <c r="B321" s="2"/>
      <c r="C321" s="107" t="s">
        <v>3</v>
      </c>
      <c r="D321" s="107" t="s">
        <v>129</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130</v>
      </c>
      <c r="C324" s="10"/>
      <c r="D324" s="11"/>
      <c r="E324" s="11"/>
    </row>
    <row r="325" spans="1:5" x14ac:dyDescent="0.25">
      <c r="A325" s="12"/>
      <c r="B325" s="13" t="s">
        <v>9</v>
      </c>
      <c r="C325" s="14"/>
      <c r="D325" s="15"/>
      <c r="E325" s="15"/>
    </row>
    <row r="326" spans="1:5" x14ac:dyDescent="0.25">
      <c r="A326" s="8" t="s">
        <v>10</v>
      </c>
      <c r="B326" s="16" t="s">
        <v>11</v>
      </c>
      <c r="C326" s="26" t="s">
        <v>165</v>
      </c>
      <c r="D326" s="27" t="s">
        <v>783</v>
      </c>
      <c r="E326" s="26" t="s">
        <v>14</v>
      </c>
    </row>
    <row r="327" spans="1:5" x14ac:dyDescent="0.25">
      <c r="A327" s="19"/>
      <c r="B327" s="20" t="s">
        <v>15</v>
      </c>
      <c r="C327" s="21">
        <v>-0.25755448722952934</v>
      </c>
      <c r="D327" s="21">
        <v>-8.8162229370696732E-2</v>
      </c>
      <c r="E327" s="22"/>
    </row>
    <row r="328" spans="1:5" x14ac:dyDescent="0.25">
      <c r="A328" s="8" t="s">
        <v>16</v>
      </c>
      <c r="B328" s="16" t="s">
        <v>11</v>
      </c>
      <c r="C328" s="26" t="s">
        <v>132</v>
      </c>
      <c r="D328" s="26" t="s">
        <v>133</v>
      </c>
      <c r="E328" s="26" t="s">
        <v>14</v>
      </c>
    </row>
    <row r="329" spans="1:5" x14ac:dyDescent="0.25">
      <c r="A329" s="19"/>
      <c r="B329" s="20" t="s">
        <v>15</v>
      </c>
      <c r="C329" s="21">
        <v>-5.5390874106651999E-2</v>
      </c>
      <c r="D329" s="21">
        <v>-2.73541368948228E-2</v>
      </c>
      <c r="E329" s="22"/>
    </row>
    <row r="330" spans="1:5" x14ac:dyDescent="0.25">
      <c r="A330" s="8" t="s">
        <v>19</v>
      </c>
      <c r="B330" s="16" t="s">
        <v>11</v>
      </c>
      <c r="C330" s="26" t="s">
        <v>134</v>
      </c>
      <c r="D330" s="26" t="s">
        <v>214</v>
      </c>
      <c r="E330" s="26" t="s">
        <v>14</v>
      </c>
    </row>
    <row r="331" spans="1:5" x14ac:dyDescent="0.25">
      <c r="A331" s="19"/>
      <c r="B331" s="20" t="s">
        <v>15</v>
      </c>
      <c r="C331" s="21">
        <v>1.5208214489446092E-3</v>
      </c>
      <c r="D331" s="21">
        <v>5.5447815806353162E-3</v>
      </c>
      <c r="E331" s="22"/>
    </row>
    <row r="332" spans="1:5" x14ac:dyDescent="0.25">
      <c r="A332" s="8" t="s">
        <v>22</v>
      </c>
      <c r="B332" s="16" t="s">
        <v>11</v>
      </c>
      <c r="C332" s="26" t="s">
        <v>136</v>
      </c>
      <c r="D332" s="26" t="s">
        <v>699</v>
      </c>
      <c r="E332" s="26" t="s">
        <v>14</v>
      </c>
    </row>
    <row r="333" spans="1:5" x14ac:dyDescent="0.25">
      <c r="A333" s="19"/>
      <c r="B333" s="20" t="s">
        <v>15</v>
      </c>
      <c r="C333" s="21">
        <v>6.0768910808723042E-2</v>
      </c>
      <c r="D333" s="21">
        <v>3.3782043495367065E-2</v>
      </c>
      <c r="E333" s="22"/>
    </row>
    <row r="334" spans="1:5" ht="34.9" customHeight="1" x14ac:dyDescent="0.25">
      <c r="A334" s="90" t="s">
        <v>25</v>
      </c>
      <c r="B334" s="90"/>
      <c r="C334" s="90"/>
      <c r="D334" s="90"/>
      <c r="E334" s="90"/>
    </row>
    <row r="335" spans="1:5" x14ac:dyDescent="0.25">
      <c r="A335" s="5" t="s">
        <v>26</v>
      </c>
    </row>
    <row r="336" spans="1:5" x14ac:dyDescent="0.25">
      <c r="A336" s="5" t="s">
        <v>138</v>
      </c>
    </row>
    <row r="337" spans="1:5" x14ac:dyDescent="0.25">
      <c r="A337" s="5" t="s">
        <v>401</v>
      </c>
    </row>
    <row r="338" spans="1:5" x14ac:dyDescent="0.25">
      <c r="A338" s="5" t="s">
        <v>772</v>
      </c>
    </row>
    <row r="339" spans="1:5" x14ac:dyDescent="0.25">
      <c r="A339" s="5" t="s">
        <v>51</v>
      </c>
      <c r="B339" s="50"/>
      <c r="C339" s="50"/>
      <c r="D339" s="50"/>
      <c r="E339" s="50"/>
    </row>
    <row r="340" spans="1:5" ht="14.45" customHeight="1" x14ac:dyDescent="0.25">
      <c r="A340" s="91" t="s">
        <v>31</v>
      </c>
      <c r="B340" s="92"/>
      <c r="C340" s="92"/>
      <c r="D340" s="92"/>
      <c r="E340" s="93"/>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24">
        <v>43798</v>
      </c>
      <c r="C343" s="24">
        <v>45625</v>
      </c>
      <c r="D343" s="25">
        <v>2.6362440894810556E-2</v>
      </c>
      <c r="E343" s="32">
        <v>2</v>
      </c>
    </row>
    <row r="344" spans="1:5" x14ac:dyDescent="0.25">
      <c r="A344" s="31" t="s">
        <v>37</v>
      </c>
      <c r="B344" s="24">
        <v>43763</v>
      </c>
      <c r="C344" s="24">
        <v>45590</v>
      </c>
      <c r="D344" s="25">
        <v>2.6420986176817214E-2</v>
      </c>
      <c r="E344" s="32">
        <v>2</v>
      </c>
    </row>
    <row r="345" spans="1:5" x14ac:dyDescent="0.25">
      <c r="A345" s="39" t="s">
        <v>38</v>
      </c>
      <c r="B345" s="24">
        <v>43735</v>
      </c>
      <c r="C345" s="24">
        <v>45562</v>
      </c>
      <c r="D345" s="25">
        <v>2.6431722556456583E-2</v>
      </c>
      <c r="E345" s="32">
        <v>2</v>
      </c>
    </row>
    <row r="346" spans="1:5" x14ac:dyDescent="0.25">
      <c r="A346" s="39" t="s">
        <v>39</v>
      </c>
      <c r="B346" s="24">
        <v>43707</v>
      </c>
      <c r="C346" s="24">
        <v>45534</v>
      </c>
      <c r="D346" s="25">
        <v>2.6446233315558551E-2</v>
      </c>
      <c r="E346" s="32">
        <v>2</v>
      </c>
    </row>
    <row r="347" spans="1:5" x14ac:dyDescent="0.25">
      <c r="A347" s="39" t="s">
        <v>40</v>
      </c>
      <c r="B347" s="24">
        <v>43672</v>
      </c>
      <c r="C347" s="24">
        <v>45499</v>
      </c>
      <c r="D347" s="25">
        <v>2.6432861401883334E-2</v>
      </c>
      <c r="E347" s="32">
        <v>2</v>
      </c>
    </row>
    <row r="349" spans="1:5" x14ac:dyDescent="0.25">
      <c r="A349" s="102" t="s">
        <v>151</v>
      </c>
      <c r="B349" s="103"/>
      <c r="C349" s="103"/>
      <c r="D349" s="103"/>
      <c r="E349" s="103"/>
    </row>
    <row r="350" spans="1:5" x14ac:dyDescent="0.25">
      <c r="A350" s="1" t="s">
        <v>74</v>
      </c>
      <c r="B350" s="2"/>
      <c r="C350" s="107" t="s">
        <v>3</v>
      </c>
      <c r="D350" s="107" t="s">
        <v>75</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8" t="s">
        <v>7</v>
      </c>
      <c r="B353" s="9" t="s">
        <v>76</v>
      </c>
      <c r="C353" s="10"/>
      <c r="D353" s="11"/>
      <c r="E353" s="11"/>
    </row>
    <row r="354" spans="1:5" x14ac:dyDescent="0.25">
      <c r="A354" s="12"/>
      <c r="B354" s="13" t="s">
        <v>9</v>
      </c>
      <c r="C354" s="14"/>
      <c r="D354" s="15"/>
      <c r="E354" s="15"/>
    </row>
    <row r="355" spans="1:5" x14ac:dyDescent="0.25">
      <c r="A355" s="8" t="s">
        <v>10</v>
      </c>
      <c r="B355" s="16" t="s">
        <v>11</v>
      </c>
      <c r="C355" s="26" t="s">
        <v>721</v>
      </c>
      <c r="D355" s="27" t="s">
        <v>784</v>
      </c>
      <c r="E355" s="26" t="s">
        <v>14</v>
      </c>
    </row>
    <row r="356" spans="1:5" x14ac:dyDescent="0.25">
      <c r="A356" s="19"/>
      <c r="B356" s="20" t="s">
        <v>15</v>
      </c>
      <c r="C356" s="21">
        <v>-0.51124584423088115</v>
      </c>
      <c r="D356" s="21">
        <v>-0.17566507895901107</v>
      </c>
      <c r="E356" s="22"/>
    </row>
    <row r="357" spans="1:5" x14ac:dyDescent="0.25">
      <c r="A357" s="8" t="s">
        <v>16</v>
      </c>
      <c r="B357" s="16" t="s">
        <v>11</v>
      </c>
      <c r="C357" s="26" t="s">
        <v>144</v>
      </c>
      <c r="D357" s="26" t="s">
        <v>432</v>
      </c>
      <c r="E357" s="26" t="s">
        <v>14</v>
      </c>
    </row>
    <row r="358" spans="1:5" x14ac:dyDescent="0.25">
      <c r="A358" s="19"/>
      <c r="B358" s="20" t="s">
        <v>15</v>
      </c>
      <c r="C358" s="21">
        <v>-0.19285172253831806</v>
      </c>
      <c r="D358" s="21">
        <v>-1.0848454602085944E-4</v>
      </c>
      <c r="E358" s="22"/>
    </row>
    <row r="359" spans="1:5" x14ac:dyDescent="0.25">
      <c r="A359" s="8" t="s">
        <v>19</v>
      </c>
      <c r="B359" s="16" t="s">
        <v>11</v>
      </c>
      <c r="C359" s="26" t="s">
        <v>699</v>
      </c>
      <c r="D359" s="26" t="s">
        <v>785</v>
      </c>
      <c r="E359" s="26" t="s">
        <v>14</v>
      </c>
    </row>
    <row r="360" spans="1:5" x14ac:dyDescent="0.25">
      <c r="A360" s="19"/>
      <c r="B360" s="20" t="s">
        <v>15</v>
      </c>
      <c r="C360" s="21">
        <v>6.8965033725749691E-2</v>
      </c>
      <c r="D360" s="21">
        <v>9.2252898669158423E-2</v>
      </c>
      <c r="E360" s="22"/>
    </row>
    <row r="361" spans="1:5" x14ac:dyDescent="0.25">
      <c r="A361" s="8" t="s">
        <v>22</v>
      </c>
      <c r="B361" s="16" t="s">
        <v>11</v>
      </c>
      <c r="C361" s="26" t="s">
        <v>148</v>
      </c>
      <c r="D361" s="26" t="s">
        <v>149</v>
      </c>
      <c r="E361" s="26" t="s">
        <v>14</v>
      </c>
    </row>
    <row r="362" spans="1:5" x14ac:dyDescent="0.25">
      <c r="A362" s="19"/>
      <c r="B362" s="20" t="s">
        <v>15</v>
      </c>
      <c r="C362" s="21">
        <v>0.53675078348145733</v>
      </c>
      <c r="D362" s="21">
        <v>0.14482330262176579</v>
      </c>
      <c r="E362" s="22"/>
    </row>
    <row r="363" spans="1:5" ht="34.15" customHeight="1" x14ac:dyDescent="0.25">
      <c r="A363" s="90" t="s">
        <v>25</v>
      </c>
      <c r="B363" s="90"/>
      <c r="C363" s="90"/>
      <c r="D363" s="90"/>
      <c r="E363" s="90"/>
    </row>
    <row r="364" spans="1:5" x14ac:dyDescent="0.25">
      <c r="A364" s="5" t="s">
        <v>26</v>
      </c>
    </row>
    <row r="365" spans="1:5" x14ac:dyDescent="0.25">
      <c r="A365" s="5" t="s">
        <v>85</v>
      </c>
    </row>
    <row r="366" spans="1:5" x14ac:dyDescent="0.25">
      <c r="A366" s="5" t="s">
        <v>309</v>
      </c>
    </row>
    <row r="367" spans="1:5" x14ac:dyDescent="0.25">
      <c r="A367" s="5" t="s">
        <v>150</v>
      </c>
    </row>
    <row r="368" spans="1:5" x14ac:dyDescent="0.25">
      <c r="A368" s="5" t="s">
        <v>30</v>
      </c>
      <c r="B368" s="50"/>
      <c r="C368" s="50"/>
      <c r="D368" s="50"/>
      <c r="E368" s="50"/>
    </row>
    <row r="369" spans="1:5" ht="14.45" customHeight="1" x14ac:dyDescent="0.25">
      <c r="A369" s="91" t="s">
        <v>31</v>
      </c>
      <c r="B369" s="92"/>
      <c r="C369" s="92"/>
      <c r="D369" s="92"/>
      <c r="E369" s="93"/>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24">
        <v>43910</v>
      </c>
      <c r="C372" s="24">
        <v>45625</v>
      </c>
      <c r="D372" s="25">
        <v>0.15907224624084965</v>
      </c>
      <c r="E372" s="32">
        <v>4</v>
      </c>
    </row>
    <row r="373" spans="1:5" x14ac:dyDescent="0.25">
      <c r="A373" s="31" t="s">
        <v>37</v>
      </c>
      <c r="B373" s="24">
        <v>43910</v>
      </c>
      <c r="C373" s="24">
        <v>45596</v>
      </c>
      <c r="D373" s="25">
        <v>0.15974005839972594</v>
      </c>
      <c r="E373" s="32">
        <v>4</v>
      </c>
    </row>
    <row r="374" spans="1:5" x14ac:dyDescent="0.25">
      <c r="A374" s="39" t="s">
        <v>38</v>
      </c>
      <c r="B374" s="24">
        <v>43910</v>
      </c>
      <c r="C374" s="24">
        <v>45565</v>
      </c>
      <c r="D374" s="25">
        <v>0.16036759165524209</v>
      </c>
      <c r="E374" s="32">
        <v>4</v>
      </c>
    </row>
    <row r="375" spans="1:5" x14ac:dyDescent="0.25">
      <c r="A375" s="39" t="s">
        <v>39</v>
      </c>
      <c r="B375" s="24">
        <v>43910</v>
      </c>
      <c r="C375" s="24">
        <v>45534</v>
      </c>
      <c r="D375" s="25">
        <v>0.16062986929641496</v>
      </c>
      <c r="E375" s="32">
        <v>4</v>
      </c>
    </row>
    <row r="376" spans="1:5" x14ac:dyDescent="0.25">
      <c r="A376" s="39" t="s">
        <v>40</v>
      </c>
      <c r="B376" s="24">
        <v>43910</v>
      </c>
      <c r="C376" s="24">
        <v>45504</v>
      </c>
      <c r="D376" s="25">
        <v>0.15978080338836945</v>
      </c>
      <c r="E376" s="32">
        <v>4</v>
      </c>
    </row>
    <row r="378" spans="1:5" x14ac:dyDescent="0.25">
      <c r="A378" s="102" t="s">
        <v>162</v>
      </c>
      <c r="B378" s="103"/>
      <c r="C378" s="103"/>
      <c r="D378" s="103"/>
      <c r="E378" s="103"/>
    </row>
    <row r="379" spans="1:5" x14ac:dyDescent="0.25">
      <c r="A379" s="1" t="s">
        <v>2</v>
      </c>
      <c r="B379" s="2"/>
      <c r="C379" s="107" t="s">
        <v>3</v>
      </c>
      <c r="D379" s="107" t="s">
        <v>4</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8</v>
      </c>
      <c r="C382" s="10"/>
      <c r="D382" s="11"/>
      <c r="E382" s="11"/>
    </row>
    <row r="383" spans="1:5" x14ac:dyDescent="0.25">
      <c r="A383" s="12"/>
      <c r="B383" s="13" t="s">
        <v>9</v>
      </c>
      <c r="C383" s="14"/>
      <c r="D383" s="15"/>
      <c r="E383" s="15"/>
    </row>
    <row r="384" spans="1:5" x14ac:dyDescent="0.25">
      <c r="A384" s="8" t="s">
        <v>10</v>
      </c>
      <c r="B384" s="16" t="s">
        <v>11</v>
      </c>
      <c r="C384" s="26" t="s">
        <v>745</v>
      </c>
      <c r="D384" s="27" t="s">
        <v>773</v>
      </c>
      <c r="E384" s="26" t="s">
        <v>14</v>
      </c>
    </row>
    <row r="385" spans="1:5" x14ac:dyDescent="0.25">
      <c r="A385" s="19"/>
      <c r="B385" s="20" t="s">
        <v>15</v>
      </c>
      <c r="C385" s="21">
        <v>-0.62938159150779638</v>
      </c>
      <c r="D385" s="21">
        <v>-0.24206271725347883</v>
      </c>
      <c r="E385" s="22"/>
    </row>
    <row r="386" spans="1:5" x14ac:dyDescent="0.25">
      <c r="A386" s="8" t="s">
        <v>16</v>
      </c>
      <c r="B386" s="16" t="s">
        <v>11</v>
      </c>
      <c r="C386" s="26" t="s">
        <v>154</v>
      </c>
      <c r="D386" s="26" t="s">
        <v>155</v>
      </c>
      <c r="E386" s="26" t="s">
        <v>14</v>
      </c>
    </row>
    <row r="387" spans="1:5" x14ac:dyDescent="0.25">
      <c r="A387" s="19"/>
      <c r="B387" s="20" t="s">
        <v>15</v>
      </c>
      <c r="C387" s="21">
        <v>-0.16338537083643567</v>
      </c>
      <c r="D387" s="21">
        <v>-5.4926864259024044E-2</v>
      </c>
      <c r="E387" s="22"/>
    </row>
    <row r="388" spans="1:5" x14ac:dyDescent="0.25">
      <c r="A388" s="8" t="s">
        <v>19</v>
      </c>
      <c r="B388" s="16" t="s">
        <v>11</v>
      </c>
      <c r="C388" s="26" t="s">
        <v>472</v>
      </c>
      <c r="D388" s="26" t="s">
        <v>315</v>
      </c>
      <c r="E388" s="26" t="s">
        <v>14</v>
      </c>
    </row>
    <row r="389" spans="1:5" x14ac:dyDescent="0.25">
      <c r="A389" s="19"/>
      <c r="B389" s="20" t="s">
        <v>15</v>
      </c>
      <c r="C389" s="21">
        <v>-3.0288484415893491E-2</v>
      </c>
      <c r="D389" s="21">
        <v>6.1402936461600888E-3</v>
      </c>
      <c r="E389" s="22"/>
    </row>
    <row r="390" spans="1:5" x14ac:dyDescent="0.25">
      <c r="A390" s="8" t="s">
        <v>22</v>
      </c>
      <c r="B390" s="16" t="s">
        <v>11</v>
      </c>
      <c r="C390" s="26" t="s">
        <v>158</v>
      </c>
      <c r="D390" s="26" t="s">
        <v>362</v>
      </c>
      <c r="E390" s="26" t="s">
        <v>14</v>
      </c>
    </row>
    <row r="391" spans="1:5" x14ac:dyDescent="0.25">
      <c r="A391" s="19"/>
      <c r="B391" s="20" t="s">
        <v>15</v>
      </c>
      <c r="C391" s="21">
        <v>0.22688072543591775</v>
      </c>
      <c r="D391" s="21">
        <v>4.9716160016590738E-2</v>
      </c>
      <c r="E391" s="22"/>
    </row>
    <row r="392" spans="1:5" ht="34.15" customHeight="1" x14ac:dyDescent="0.25">
      <c r="A392" s="90" t="s">
        <v>25</v>
      </c>
      <c r="B392" s="90"/>
      <c r="C392" s="90"/>
      <c r="D392" s="90"/>
      <c r="E392" s="90"/>
    </row>
    <row r="393" spans="1:5" x14ac:dyDescent="0.25">
      <c r="A393" s="5" t="s">
        <v>26</v>
      </c>
    </row>
    <row r="394" spans="1:5" x14ac:dyDescent="0.25">
      <c r="A394" s="5" t="s">
        <v>49</v>
      </c>
    </row>
    <row r="395" spans="1:5" x14ac:dyDescent="0.25">
      <c r="A395" s="5" t="s">
        <v>786</v>
      </c>
    </row>
    <row r="396" spans="1:5" x14ac:dyDescent="0.25">
      <c r="A396" s="5" t="s">
        <v>333</v>
      </c>
    </row>
    <row r="397" spans="1:5" x14ac:dyDescent="0.25">
      <c r="A397" s="5" t="s">
        <v>30</v>
      </c>
    </row>
    <row r="398" spans="1:5" ht="14.45" customHeight="1" x14ac:dyDescent="0.25">
      <c r="A398" s="91" t="s">
        <v>31</v>
      </c>
      <c r="B398" s="92"/>
      <c r="C398" s="92"/>
      <c r="D398" s="92"/>
      <c r="E398" s="93"/>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24">
        <v>43798</v>
      </c>
      <c r="C401" s="24">
        <v>45625</v>
      </c>
      <c r="D401" s="25">
        <v>8.129665236863616E-2</v>
      </c>
      <c r="E401" s="32">
        <v>3</v>
      </c>
    </row>
    <row r="402" spans="1:5" x14ac:dyDescent="0.25">
      <c r="A402" s="31" t="s">
        <v>37</v>
      </c>
      <c r="B402" s="24">
        <v>43763</v>
      </c>
      <c r="C402" s="24">
        <v>45590</v>
      </c>
      <c r="D402" s="25">
        <v>8.1432830477250542E-2</v>
      </c>
      <c r="E402" s="32">
        <v>3</v>
      </c>
    </row>
    <row r="403" spans="1:5" x14ac:dyDescent="0.25">
      <c r="A403" s="39" t="s">
        <v>38</v>
      </c>
      <c r="B403" s="24">
        <v>43735</v>
      </c>
      <c r="C403" s="24">
        <v>45562</v>
      </c>
      <c r="D403" s="25">
        <v>8.1624863339986697E-2</v>
      </c>
      <c r="E403" s="32">
        <v>3</v>
      </c>
    </row>
    <row r="404" spans="1:5" x14ac:dyDescent="0.25">
      <c r="A404" s="39" t="s">
        <v>39</v>
      </c>
      <c r="B404" s="24">
        <v>43707</v>
      </c>
      <c r="C404" s="24">
        <v>45534</v>
      </c>
      <c r="D404" s="25">
        <v>8.1759956381541238E-2</v>
      </c>
      <c r="E404" s="32">
        <v>3</v>
      </c>
    </row>
    <row r="405" spans="1:5" x14ac:dyDescent="0.25">
      <c r="A405" s="39" t="s">
        <v>40</v>
      </c>
      <c r="B405" s="24">
        <v>43672</v>
      </c>
      <c r="C405" s="24">
        <v>45499</v>
      </c>
      <c r="D405" s="25">
        <v>8.2052553867253838E-2</v>
      </c>
      <c r="E405" s="32">
        <v>3</v>
      </c>
    </row>
    <row r="407" spans="1:5" x14ac:dyDescent="0.25">
      <c r="A407" s="102" t="s">
        <v>171</v>
      </c>
      <c r="B407" s="103"/>
      <c r="C407" s="103"/>
      <c r="D407" s="103"/>
      <c r="E407" s="103"/>
    </row>
    <row r="408" spans="1:5" x14ac:dyDescent="0.25">
      <c r="A408" s="1" t="s">
        <v>2</v>
      </c>
      <c r="B408" s="2"/>
      <c r="C408" s="107" t="s">
        <v>3</v>
      </c>
      <c r="D408" s="107" t="s">
        <v>4</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8</v>
      </c>
      <c r="C411" s="10"/>
      <c r="D411" s="11"/>
      <c r="E411" s="11"/>
    </row>
    <row r="412" spans="1:5" x14ac:dyDescent="0.25">
      <c r="A412" s="12"/>
      <c r="B412" s="13" t="s">
        <v>9</v>
      </c>
      <c r="C412" s="14"/>
      <c r="D412" s="15"/>
      <c r="E412" s="15"/>
    </row>
    <row r="413" spans="1:5" x14ac:dyDescent="0.25">
      <c r="A413" s="8" t="s">
        <v>10</v>
      </c>
      <c r="B413" s="16" t="s">
        <v>11</v>
      </c>
      <c r="C413" s="26" t="s">
        <v>666</v>
      </c>
      <c r="D413" s="27" t="s">
        <v>584</v>
      </c>
      <c r="E413" s="26" t="s">
        <v>14</v>
      </c>
    </row>
    <row r="414" spans="1:5" x14ac:dyDescent="0.25">
      <c r="A414" s="19"/>
      <c r="B414" s="20" t="s">
        <v>15</v>
      </c>
      <c r="C414" s="21">
        <v>-0.76509600123495669</v>
      </c>
      <c r="D414" s="21">
        <v>-0.35451709313787783</v>
      </c>
      <c r="E414" s="22"/>
    </row>
    <row r="415" spans="1:5" x14ac:dyDescent="0.25">
      <c r="A415" s="8" t="s">
        <v>16</v>
      </c>
      <c r="B415" s="16" t="s">
        <v>11</v>
      </c>
      <c r="C415" s="26" t="s">
        <v>165</v>
      </c>
      <c r="D415" s="26" t="s">
        <v>166</v>
      </c>
      <c r="E415" s="26" t="s">
        <v>14</v>
      </c>
    </row>
    <row r="416" spans="1:5" x14ac:dyDescent="0.25">
      <c r="A416" s="19"/>
      <c r="B416" s="20" t="s">
        <v>15</v>
      </c>
      <c r="C416" s="21">
        <v>-0.25788074385122972</v>
      </c>
      <c r="D416" s="21">
        <v>-0.1037057625357376</v>
      </c>
      <c r="E416" s="22"/>
    </row>
    <row r="417" spans="1:5" x14ac:dyDescent="0.25">
      <c r="A417" s="8" t="s">
        <v>19</v>
      </c>
      <c r="B417" s="16" t="s">
        <v>11</v>
      </c>
      <c r="C417" s="26" t="s">
        <v>352</v>
      </c>
      <c r="D417" s="26" t="s">
        <v>717</v>
      </c>
      <c r="E417" s="26" t="s">
        <v>14</v>
      </c>
    </row>
    <row r="418" spans="1:5" x14ac:dyDescent="0.25">
      <c r="A418" s="19"/>
      <c r="B418" s="20" t="s">
        <v>15</v>
      </c>
      <c r="C418" s="21">
        <v>2.8613896613776113E-3</v>
      </c>
      <c r="D418" s="21">
        <v>2.5299123053567518E-2</v>
      </c>
      <c r="E418" s="22"/>
    </row>
    <row r="419" spans="1:5" x14ac:dyDescent="0.25">
      <c r="A419" s="8" t="s">
        <v>22</v>
      </c>
      <c r="B419" s="16" t="s">
        <v>11</v>
      </c>
      <c r="C419" s="26" t="s">
        <v>169</v>
      </c>
      <c r="D419" s="26" t="s">
        <v>365</v>
      </c>
      <c r="E419" s="26" t="s">
        <v>14</v>
      </c>
    </row>
    <row r="420" spans="1:5" x14ac:dyDescent="0.25">
      <c r="A420" s="19"/>
      <c r="B420" s="20" t="s">
        <v>15</v>
      </c>
      <c r="C420" s="21">
        <v>0.46172516556291399</v>
      </c>
      <c r="D420" s="21">
        <v>0.14466023392912475</v>
      </c>
      <c r="E420" s="22"/>
    </row>
    <row r="421" spans="1:5" ht="34.15" customHeight="1" x14ac:dyDescent="0.25">
      <c r="A421" s="90" t="s">
        <v>25</v>
      </c>
      <c r="B421" s="90"/>
      <c r="C421" s="90"/>
      <c r="D421" s="90"/>
      <c r="E421" s="90"/>
    </row>
    <row r="422" spans="1:5" x14ac:dyDescent="0.25">
      <c r="A422" s="5" t="s">
        <v>26</v>
      </c>
    </row>
    <row r="423" spans="1:5" x14ac:dyDescent="0.25">
      <c r="A423" s="5" t="s">
        <v>49</v>
      </c>
    </row>
    <row r="424" spans="1:5" x14ac:dyDescent="0.25">
      <c r="A424" s="5" t="s">
        <v>650</v>
      </c>
    </row>
    <row r="425" spans="1:5" x14ac:dyDescent="0.25">
      <c r="A425" s="5" t="s">
        <v>333</v>
      </c>
    </row>
    <row r="426" spans="1:5" x14ac:dyDescent="0.25">
      <c r="A426" s="5" t="s">
        <v>51</v>
      </c>
    </row>
    <row r="427" spans="1:5" ht="14.45" customHeight="1" x14ac:dyDescent="0.25">
      <c r="A427" s="91" t="s">
        <v>31</v>
      </c>
      <c r="B427" s="92"/>
      <c r="C427" s="92"/>
      <c r="D427" s="92"/>
      <c r="E427" s="93"/>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24">
        <v>43795</v>
      </c>
      <c r="C430" s="24">
        <v>45622</v>
      </c>
      <c r="D430" s="25">
        <v>0.14760534195004685</v>
      </c>
      <c r="E430" s="32">
        <v>4</v>
      </c>
    </row>
    <row r="431" spans="1:5" x14ac:dyDescent="0.25">
      <c r="A431" s="31" t="s">
        <v>37</v>
      </c>
      <c r="B431" s="24">
        <v>43767</v>
      </c>
      <c r="C431" s="24">
        <v>45594</v>
      </c>
      <c r="D431" s="25">
        <v>0.14743828105487822</v>
      </c>
      <c r="E431" s="32">
        <v>4</v>
      </c>
    </row>
    <row r="432" spans="1:5" x14ac:dyDescent="0.25">
      <c r="A432" s="39" t="s">
        <v>38</v>
      </c>
      <c r="B432" s="24">
        <v>43732</v>
      </c>
      <c r="C432" s="24">
        <v>45559</v>
      </c>
      <c r="D432" s="25">
        <v>0.14818556888188852</v>
      </c>
      <c r="E432" s="32">
        <v>4</v>
      </c>
    </row>
    <row r="433" spans="1:5" x14ac:dyDescent="0.25">
      <c r="A433" s="39" t="s">
        <v>39</v>
      </c>
      <c r="B433" s="24">
        <v>43704</v>
      </c>
      <c r="C433" s="24">
        <v>45531</v>
      </c>
      <c r="D433" s="25">
        <v>0.14826012798419044</v>
      </c>
      <c r="E433" s="32">
        <v>4</v>
      </c>
    </row>
    <row r="434" spans="1:5" x14ac:dyDescent="0.25">
      <c r="A434" s="39" t="s">
        <v>40</v>
      </c>
      <c r="B434" s="24">
        <v>43676</v>
      </c>
      <c r="C434" s="24">
        <v>45503</v>
      </c>
      <c r="D434" s="25">
        <v>0.14818488151246126</v>
      </c>
      <c r="E434" s="32">
        <v>4</v>
      </c>
    </row>
    <row r="436" spans="1:5" x14ac:dyDescent="0.25">
      <c r="A436" s="102" t="s">
        <v>180</v>
      </c>
      <c r="B436" s="103"/>
      <c r="C436" s="103"/>
      <c r="D436" s="103"/>
      <c r="E436" s="103"/>
    </row>
    <row r="437" spans="1:5" x14ac:dyDescent="0.25">
      <c r="A437" s="1" t="s">
        <v>2</v>
      </c>
      <c r="B437" s="2"/>
      <c r="C437" s="107" t="s">
        <v>3</v>
      </c>
      <c r="D437" s="107" t="s">
        <v>4</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8" t="s">
        <v>7</v>
      </c>
      <c r="B440" s="9" t="s">
        <v>8</v>
      </c>
      <c r="C440" s="10"/>
      <c r="D440" s="11"/>
      <c r="E440" s="11"/>
    </row>
    <row r="441" spans="1:5" x14ac:dyDescent="0.25">
      <c r="A441" s="12"/>
      <c r="B441" s="13" t="s">
        <v>9</v>
      </c>
      <c r="C441" s="14"/>
      <c r="D441" s="15"/>
      <c r="E441" s="15"/>
    </row>
    <row r="442" spans="1:5" x14ac:dyDescent="0.25">
      <c r="A442" s="8" t="s">
        <v>10</v>
      </c>
      <c r="B442" s="16" t="s">
        <v>11</v>
      </c>
      <c r="C442" s="26" t="s">
        <v>704</v>
      </c>
      <c r="D442" s="27" t="s">
        <v>418</v>
      </c>
      <c r="E442" s="26" t="s">
        <v>14</v>
      </c>
    </row>
    <row r="443" spans="1:5" x14ac:dyDescent="0.25">
      <c r="A443" s="19"/>
      <c r="B443" s="20" t="s">
        <v>15</v>
      </c>
      <c r="C443" s="21">
        <v>-0.74761639606260166</v>
      </c>
      <c r="D443" s="21">
        <v>-0.33786461088350872</v>
      </c>
      <c r="E443" s="22"/>
    </row>
    <row r="444" spans="1:5" x14ac:dyDescent="0.25">
      <c r="A444" s="8" t="s">
        <v>16</v>
      </c>
      <c r="B444" s="16" t="s">
        <v>11</v>
      </c>
      <c r="C444" s="26" t="s">
        <v>80</v>
      </c>
      <c r="D444" s="26" t="s">
        <v>67</v>
      </c>
      <c r="E444" s="26" t="s">
        <v>14</v>
      </c>
    </row>
    <row r="445" spans="1:5" x14ac:dyDescent="0.25">
      <c r="A445" s="19"/>
      <c r="B445" s="20" t="s">
        <v>15</v>
      </c>
      <c r="C445" s="21">
        <v>-0.245335006663705</v>
      </c>
      <c r="D445" s="21">
        <v>-9.3654023087861415E-2</v>
      </c>
      <c r="E445" s="22"/>
    </row>
    <row r="446" spans="1:5" x14ac:dyDescent="0.25">
      <c r="A446" s="8" t="s">
        <v>19</v>
      </c>
      <c r="B446" s="16" t="s">
        <v>11</v>
      </c>
      <c r="C446" s="26" t="s">
        <v>473</v>
      </c>
      <c r="D446" s="26" t="s">
        <v>680</v>
      </c>
      <c r="E446" s="26" t="s">
        <v>14</v>
      </c>
    </row>
    <row r="447" spans="1:5" x14ac:dyDescent="0.25">
      <c r="A447" s="19"/>
      <c r="B447" s="20" t="s">
        <v>15</v>
      </c>
      <c r="C447" s="21">
        <v>6.8987704597072153E-3</v>
      </c>
      <c r="D447" s="21">
        <v>2.7835410028877794E-2</v>
      </c>
      <c r="E447" s="22"/>
    </row>
    <row r="448" spans="1:5" x14ac:dyDescent="0.25">
      <c r="A448" s="8" t="s">
        <v>22</v>
      </c>
      <c r="B448" s="16" t="s">
        <v>11</v>
      </c>
      <c r="C448" s="26" t="s">
        <v>176</v>
      </c>
      <c r="D448" s="26" t="s">
        <v>111</v>
      </c>
      <c r="E448" s="26" t="s">
        <v>14</v>
      </c>
    </row>
    <row r="449" spans="1:5" x14ac:dyDescent="0.25">
      <c r="A449" s="19"/>
      <c r="B449" s="20" t="s">
        <v>15</v>
      </c>
      <c r="C449" s="21">
        <v>0.44704777872965362</v>
      </c>
      <c r="D449" s="21">
        <v>0.14538954911026725</v>
      </c>
      <c r="E449" s="22"/>
    </row>
    <row r="450" spans="1:5" ht="34.15" customHeight="1" x14ac:dyDescent="0.25">
      <c r="A450" s="90" t="s">
        <v>25</v>
      </c>
      <c r="B450" s="90"/>
      <c r="C450" s="90"/>
      <c r="D450" s="90"/>
      <c r="E450" s="90"/>
    </row>
    <row r="451" spans="1:5" x14ac:dyDescent="0.25">
      <c r="A451" s="5" t="s">
        <v>26</v>
      </c>
    </row>
    <row r="452" spans="1:5" x14ac:dyDescent="0.25">
      <c r="A452" s="5" t="s">
        <v>49</v>
      </c>
    </row>
    <row r="453" spans="1:5" x14ac:dyDescent="0.25">
      <c r="A453" s="5" t="s">
        <v>262</v>
      </c>
    </row>
    <row r="454" spans="1:5" x14ac:dyDescent="0.25">
      <c r="A454" s="5" t="s">
        <v>333</v>
      </c>
    </row>
    <row r="455" spans="1:5" x14ac:dyDescent="0.25">
      <c r="A455" s="5" t="s">
        <v>51</v>
      </c>
    </row>
    <row r="456" spans="1:5" ht="14.45" customHeight="1" x14ac:dyDescent="0.25">
      <c r="A456" s="91" t="s">
        <v>31</v>
      </c>
      <c r="B456" s="92"/>
      <c r="C456" s="92"/>
      <c r="D456" s="92"/>
      <c r="E456" s="93"/>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24">
        <v>43795</v>
      </c>
      <c r="C459" s="24">
        <v>45622</v>
      </c>
      <c r="D459" s="25">
        <v>0.14048321636576552</v>
      </c>
      <c r="E459" s="32">
        <v>4</v>
      </c>
    </row>
    <row r="460" spans="1:5" x14ac:dyDescent="0.25">
      <c r="A460" s="31" t="s">
        <v>37</v>
      </c>
      <c r="B460" s="24">
        <v>43767</v>
      </c>
      <c r="C460" s="24">
        <v>45594</v>
      </c>
      <c r="D460" s="25">
        <v>0.1403308472097638</v>
      </c>
      <c r="E460" s="32">
        <v>4</v>
      </c>
    </row>
    <row r="461" spans="1:5" x14ac:dyDescent="0.25">
      <c r="A461" s="39" t="s">
        <v>38</v>
      </c>
      <c r="B461" s="24">
        <v>43732</v>
      </c>
      <c r="C461" s="24">
        <v>45559</v>
      </c>
      <c r="D461" s="25">
        <v>0.14108426545568822</v>
      </c>
      <c r="E461" s="32">
        <v>4</v>
      </c>
    </row>
    <row r="462" spans="1:5" x14ac:dyDescent="0.25">
      <c r="A462" s="39" t="s">
        <v>39</v>
      </c>
      <c r="B462" s="24">
        <v>43704</v>
      </c>
      <c r="C462" s="24">
        <v>45531</v>
      </c>
      <c r="D462" s="25">
        <v>0.1412417484598687</v>
      </c>
      <c r="E462" s="32">
        <v>4</v>
      </c>
    </row>
    <row r="463" spans="1:5" x14ac:dyDescent="0.25">
      <c r="A463" s="39" t="s">
        <v>40</v>
      </c>
      <c r="B463" s="24">
        <v>43676</v>
      </c>
      <c r="C463" s="24">
        <v>45503</v>
      </c>
      <c r="D463" s="25">
        <v>0.1411133741000416</v>
      </c>
      <c r="E463" s="32">
        <v>4</v>
      </c>
    </row>
    <row r="465" spans="1:5" x14ac:dyDescent="0.25">
      <c r="A465" s="102" t="s">
        <v>189</v>
      </c>
      <c r="B465" s="103"/>
      <c r="C465" s="103"/>
      <c r="D465" s="103"/>
      <c r="E465" s="103"/>
    </row>
    <row r="466" spans="1:5" x14ac:dyDescent="0.25">
      <c r="A466" s="1" t="s">
        <v>128</v>
      </c>
      <c r="B466" s="2"/>
      <c r="C466" s="107" t="s">
        <v>3</v>
      </c>
      <c r="D466" s="107" t="s">
        <v>129</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130</v>
      </c>
      <c r="C469" s="10"/>
      <c r="D469" s="11"/>
      <c r="E469" s="11"/>
    </row>
    <row r="470" spans="1:5" x14ac:dyDescent="0.25">
      <c r="A470" s="12"/>
      <c r="B470" s="13" t="s">
        <v>9</v>
      </c>
      <c r="C470" s="14"/>
      <c r="D470" s="15"/>
      <c r="E470" s="15"/>
    </row>
    <row r="471" spans="1:5" x14ac:dyDescent="0.25">
      <c r="A471" s="8" t="s">
        <v>10</v>
      </c>
      <c r="B471" s="16" t="s">
        <v>11</v>
      </c>
      <c r="C471" s="26" t="s">
        <v>722</v>
      </c>
      <c r="D471" s="27" t="s">
        <v>615</v>
      </c>
      <c r="E471" s="26" t="s">
        <v>14</v>
      </c>
    </row>
    <row r="472" spans="1:5" x14ac:dyDescent="0.25">
      <c r="A472" s="19"/>
      <c r="B472" s="20" t="s">
        <v>15</v>
      </c>
      <c r="C472" s="21">
        <v>-0.51414421513523534</v>
      </c>
      <c r="D472" s="21">
        <v>-0.24255120096654537</v>
      </c>
      <c r="E472" s="22"/>
    </row>
    <row r="473" spans="1:5" x14ac:dyDescent="0.25">
      <c r="A473" s="8" t="s">
        <v>16</v>
      </c>
      <c r="B473" s="16" t="s">
        <v>11</v>
      </c>
      <c r="C473" s="26" t="s">
        <v>145</v>
      </c>
      <c r="D473" s="26" t="s">
        <v>183</v>
      </c>
      <c r="E473" s="26" t="s">
        <v>14</v>
      </c>
    </row>
    <row r="474" spans="1:5" x14ac:dyDescent="0.25">
      <c r="A474" s="19"/>
      <c r="B474" s="20" t="s">
        <v>15</v>
      </c>
      <c r="C474" s="21">
        <v>-0.18910846568725681</v>
      </c>
      <c r="D474" s="21">
        <v>-0.12340681636825479</v>
      </c>
      <c r="E474" s="22"/>
    </row>
    <row r="475" spans="1:5" x14ac:dyDescent="0.25">
      <c r="A475" s="8" t="s">
        <v>19</v>
      </c>
      <c r="B475" s="16" t="s">
        <v>11</v>
      </c>
      <c r="C475" s="26" t="s">
        <v>467</v>
      </c>
      <c r="D475" s="26" t="s">
        <v>378</v>
      </c>
      <c r="E475" s="26" t="s">
        <v>14</v>
      </c>
    </row>
    <row r="476" spans="1:5" x14ac:dyDescent="0.25">
      <c r="A476" s="19"/>
      <c r="B476" s="20" t="s">
        <v>15</v>
      </c>
      <c r="C476" s="21">
        <v>-6.9963279913071941E-2</v>
      </c>
      <c r="D476" s="21">
        <v>-1.3598882936132428E-2</v>
      </c>
      <c r="E476" s="22"/>
    </row>
    <row r="477" spans="1:5" x14ac:dyDescent="0.25">
      <c r="A477" s="8" t="s">
        <v>22</v>
      </c>
      <c r="B477" s="16" t="s">
        <v>11</v>
      </c>
      <c r="C477" s="26" t="s">
        <v>186</v>
      </c>
      <c r="D477" s="26" t="s">
        <v>187</v>
      </c>
      <c r="E477" s="26" t="s">
        <v>14</v>
      </c>
    </row>
    <row r="478" spans="1:5" x14ac:dyDescent="0.25">
      <c r="A478" s="19"/>
      <c r="B478" s="20" t="s">
        <v>15</v>
      </c>
      <c r="C478" s="21">
        <v>0.13534558449906609</v>
      </c>
      <c r="D478" s="21">
        <v>7.8925779700995236E-2</v>
      </c>
      <c r="E478" s="22"/>
    </row>
    <row r="479" spans="1:5" ht="34.9" customHeight="1" x14ac:dyDescent="0.25">
      <c r="A479" s="90" t="s">
        <v>25</v>
      </c>
      <c r="B479" s="90"/>
      <c r="C479" s="90"/>
      <c r="D479" s="90"/>
      <c r="E479" s="90"/>
    </row>
    <row r="480" spans="1:5" x14ac:dyDescent="0.25">
      <c r="A480" s="5" t="s">
        <v>26</v>
      </c>
    </row>
    <row r="481" spans="1:5" x14ac:dyDescent="0.25">
      <c r="A481" s="5" t="s">
        <v>138</v>
      </c>
    </row>
    <row r="482" spans="1:5" x14ac:dyDescent="0.25">
      <c r="A482" s="5" t="s">
        <v>532</v>
      </c>
    </row>
    <row r="483" spans="1:5" x14ac:dyDescent="0.25">
      <c r="A483" s="5" t="s">
        <v>140</v>
      </c>
    </row>
    <row r="484" spans="1:5" x14ac:dyDescent="0.25">
      <c r="A484" s="5" t="s">
        <v>51</v>
      </c>
      <c r="B484" s="50"/>
      <c r="C484" s="50"/>
      <c r="D484" s="50"/>
      <c r="E484" s="50"/>
    </row>
    <row r="485" spans="1:5" ht="14.45" customHeight="1" x14ac:dyDescent="0.25">
      <c r="A485" s="91" t="s">
        <v>31</v>
      </c>
      <c r="B485" s="92"/>
      <c r="C485" s="92"/>
      <c r="D485" s="92"/>
      <c r="E485" s="93"/>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24">
        <v>43788</v>
      </c>
      <c r="C488" s="24">
        <v>45622</v>
      </c>
      <c r="D488" s="25">
        <v>7.8309612005525095E-2</v>
      </c>
      <c r="E488" s="32">
        <v>3</v>
      </c>
    </row>
    <row r="489" spans="1:5" x14ac:dyDescent="0.25">
      <c r="A489" s="31" t="s">
        <v>37</v>
      </c>
      <c r="B489" s="24">
        <v>43760</v>
      </c>
      <c r="C489" s="24">
        <v>45594</v>
      </c>
      <c r="D489" s="25">
        <v>7.8379201877569929E-2</v>
      </c>
      <c r="E489" s="32">
        <v>3</v>
      </c>
    </row>
    <row r="490" spans="1:5" x14ac:dyDescent="0.25">
      <c r="A490" s="39" t="s">
        <v>38</v>
      </c>
      <c r="B490" s="24">
        <v>43718</v>
      </c>
      <c r="C490" s="24">
        <v>45552</v>
      </c>
      <c r="D490" s="25">
        <v>7.8630967916358263E-2</v>
      </c>
      <c r="E490" s="32">
        <v>3</v>
      </c>
    </row>
    <row r="491" spans="1:5" x14ac:dyDescent="0.25">
      <c r="A491" s="39" t="s">
        <v>39</v>
      </c>
      <c r="B491" s="24">
        <v>43690</v>
      </c>
      <c r="C491" s="24">
        <v>45524</v>
      </c>
      <c r="D491" s="25">
        <v>7.8806168773508711E-2</v>
      </c>
      <c r="E491" s="32">
        <v>3</v>
      </c>
    </row>
    <row r="492" spans="1:5" x14ac:dyDescent="0.25">
      <c r="A492" s="39" t="s">
        <v>40</v>
      </c>
      <c r="B492" s="24">
        <v>43662</v>
      </c>
      <c r="C492" s="24">
        <v>45496</v>
      </c>
      <c r="D492" s="25">
        <v>7.8698630454521204E-2</v>
      </c>
      <c r="E492" s="32">
        <v>3</v>
      </c>
    </row>
    <row r="494" spans="1:5" x14ac:dyDescent="0.25">
      <c r="A494" s="102" t="s">
        <v>200</v>
      </c>
      <c r="B494" s="103"/>
      <c r="C494" s="103"/>
      <c r="D494" s="103"/>
      <c r="E494" s="103"/>
    </row>
    <row r="495" spans="1:5" x14ac:dyDescent="0.25">
      <c r="A495" s="1" t="s">
        <v>74</v>
      </c>
      <c r="B495" s="2"/>
      <c r="C495" s="107" t="s">
        <v>3</v>
      </c>
      <c r="D495" s="107" t="s">
        <v>75</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76</v>
      </c>
      <c r="C498" s="10"/>
      <c r="D498" s="11"/>
      <c r="E498" s="11"/>
    </row>
    <row r="499" spans="1:5" x14ac:dyDescent="0.25">
      <c r="A499" s="12"/>
      <c r="B499" s="13" t="s">
        <v>9</v>
      </c>
      <c r="C499" s="14"/>
      <c r="D499" s="15"/>
      <c r="E499" s="15"/>
    </row>
    <row r="500" spans="1:5" x14ac:dyDescent="0.25">
      <c r="A500" s="8" t="s">
        <v>10</v>
      </c>
      <c r="B500" s="16" t="s">
        <v>11</v>
      </c>
      <c r="C500" s="26" t="s">
        <v>448</v>
      </c>
      <c r="D500" s="27" t="s">
        <v>41</v>
      </c>
      <c r="E500" s="26" t="s">
        <v>14</v>
      </c>
    </row>
    <row r="501" spans="1:5" x14ac:dyDescent="0.25">
      <c r="A501" s="19"/>
      <c r="B501" s="20" t="s">
        <v>15</v>
      </c>
      <c r="C501" s="21">
        <v>-0.67592824736410395</v>
      </c>
      <c r="D501" s="21">
        <v>-0.21665885808054375</v>
      </c>
      <c r="E501" s="22"/>
    </row>
    <row r="502" spans="1:5" x14ac:dyDescent="0.25">
      <c r="A502" s="8" t="s">
        <v>16</v>
      </c>
      <c r="B502" s="16" t="s">
        <v>11</v>
      </c>
      <c r="C502" s="26" t="s">
        <v>192</v>
      </c>
      <c r="D502" s="26" t="s">
        <v>193</v>
      </c>
      <c r="E502" s="26" t="s">
        <v>14</v>
      </c>
    </row>
    <row r="503" spans="1:5" x14ac:dyDescent="0.25">
      <c r="A503" s="19"/>
      <c r="B503" s="20" t="s">
        <v>15</v>
      </c>
      <c r="C503" s="21">
        <v>-0.2302506228329777</v>
      </c>
      <c r="D503" s="21">
        <v>-4.5361930729109767E-2</v>
      </c>
      <c r="E503" s="22"/>
    </row>
    <row r="504" spans="1:5" x14ac:dyDescent="0.25">
      <c r="A504" s="8" t="s">
        <v>19</v>
      </c>
      <c r="B504" s="16" t="s">
        <v>11</v>
      </c>
      <c r="C504" s="26" t="s">
        <v>470</v>
      </c>
      <c r="D504" s="26" t="s">
        <v>228</v>
      </c>
      <c r="E504" s="26" t="s">
        <v>14</v>
      </c>
    </row>
    <row r="505" spans="1:5" x14ac:dyDescent="0.25">
      <c r="A505" s="19"/>
      <c r="B505" s="20" t="s">
        <v>15</v>
      </c>
      <c r="C505" s="21">
        <v>-7.473868510790127E-2</v>
      </c>
      <c r="D505" s="21">
        <v>-9.3930003488265079E-3</v>
      </c>
      <c r="E505" s="22"/>
    </row>
    <row r="506" spans="1:5" x14ac:dyDescent="0.25">
      <c r="A506" s="8" t="s">
        <v>22</v>
      </c>
      <c r="B506" s="16" t="s">
        <v>11</v>
      </c>
      <c r="C506" s="26" t="s">
        <v>196</v>
      </c>
      <c r="D506" s="26" t="s">
        <v>787</v>
      </c>
      <c r="E506" s="26" t="s">
        <v>14</v>
      </c>
    </row>
    <row r="507" spans="1:5" x14ac:dyDescent="0.25">
      <c r="A507" s="19"/>
      <c r="B507" s="20" t="s">
        <v>15</v>
      </c>
      <c r="C507" s="21">
        <v>0.13851284703993083</v>
      </c>
      <c r="D507" s="21">
        <v>2.3753263920465839E-2</v>
      </c>
      <c r="E507" s="22"/>
    </row>
    <row r="508" spans="1:5" ht="34.9" customHeight="1" x14ac:dyDescent="0.25">
      <c r="A508" s="90" t="s">
        <v>25</v>
      </c>
      <c r="B508" s="90"/>
      <c r="C508" s="90"/>
      <c r="D508" s="90"/>
      <c r="E508" s="90"/>
    </row>
    <row r="509" spans="1:5" x14ac:dyDescent="0.25">
      <c r="A509" s="5" t="s">
        <v>26</v>
      </c>
    </row>
    <row r="510" spans="1:5" x14ac:dyDescent="0.25">
      <c r="A510" s="5" t="s">
        <v>198</v>
      </c>
    </row>
    <row r="511" spans="1:5" x14ac:dyDescent="0.25">
      <c r="A511" s="5" t="s">
        <v>706</v>
      </c>
    </row>
    <row r="512" spans="1:5" x14ac:dyDescent="0.25">
      <c r="A512" s="5" t="s">
        <v>788</v>
      </c>
    </row>
    <row r="513" spans="1:5" x14ac:dyDescent="0.25">
      <c r="A513" s="5" t="s">
        <v>30</v>
      </c>
      <c r="B513" s="50"/>
      <c r="C513" s="50"/>
      <c r="D513" s="50"/>
      <c r="E513" s="50"/>
    </row>
    <row r="514" spans="1:5" ht="14.45" customHeight="1" x14ac:dyDescent="0.25">
      <c r="A514" s="91" t="s">
        <v>31</v>
      </c>
      <c r="B514" s="92"/>
      <c r="C514" s="92"/>
      <c r="D514" s="92"/>
      <c r="E514" s="93"/>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24">
        <v>43781</v>
      </c>
      <c r="C517" s="24">
        <v>45615</v>
      </c>
      <c r="D517" s="25">
        <v>0.10241749051706749</v>
      </c>
      <c r="E517" s="32">
        <v>3</v>
      </c>
    </row>
    <row r="518" spans="1:5" x14ac:dyDescent="0.25">
      <c r="A518" s="31" t="s">
        <v>37</v>
      </c>
      <c r="B518" s="24">
        <v>43753</v>
      </c>
      <c r="C518" s="24">
        <v>45587</v>
      </c>
      <c r="D518" s="25">
        <v>0.10248695256481165</v>
      </c>
      <c r="E518" s="32">
        <v>3</v>
      </c>
    </row>
    <row r="519" spans="1:5" x14ac:dyDescent="0.25">
      <c r="A519" s="39" t="s">
        <v>38</v>
      </c>
      <c r="B519" s="24">
        <v>43725</v>
      </c>
      <c r="C519" s="24">
        <v>45559</v>
      </c>
      <c r="D519" s="25">
        <v>0.1024820042007915</v>
      </c>
      <c r="E519" s="32">
        <v>3</v>
      </c>
    </row>
    <row r="520" spans="1:5" x14ac:dyDescent="0.25">
      <c r="A520" s="39" t="s">
        <v>39</v>
      </c>
      <c r="B520" s="24">
        <v>43697</v>
      </c>
      <c r="C520" s="24">
        <v>45531</v>
      </c>
      <c r="D520" s="25">
        <v>0.1027355222957668</v>
      </c>
      <c r="E520" s="32">
        <v>3</v>
      </c>
    </row>
    <row r="521" spans="1:5" x14ac:dyDescent="0.25">
      <c r="A521" s="39" t="s">
        <v>40</v>
      </c>
      <c r="B521" s="24">
        <v>43669</v>
      </c>
      <c r="C521" s="24">
        <v>45503</v>
      </c>
      <c r="D521" s="25">
        <v>0.10303022586556226</v>
      </c>
      <c r="E521" s="32">
        <v>3</v>
      </c>
    </row>
    <row r="523" spans="1:5" x14ac:dyDescent="0.25">
      <c r="A523" s="102" t="s">
        <v>210</v>
      </c>
      <c r="B523" s="103"/>
      <c r="C523" s="103"/>
      <c r="D523" s="103"/>
      <c r="E523" s="103"/>
    </row>
    <row r="524" spans="1:5" x14ac:dyDescent="0.25">
      <c r="A524" s="1" t="s">
        <v>128</v>
      </c>
      <c r="B524" s="2"/>
      <c r="C524" s="107" t="s">
        <v>3</v>
      </c>
      <c r="D524" s="107" t="s">
        <v>129</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130</v>
      </c>
      <c r="C527" s="10"/>
      <c r="D527" s="11"/>
      <c r="E527" s="11"/>
    </row>
    <row r="528" spans="1:5" x14ac:dyDescent="0.25">
      <c r="A528" s="12"/>
      <c r="B528" s="13" t="s">
        <v>9</v>
      </c>
      <c r="C528" s="14"/>
      <c r="D528" s="15"/>
      <c r="E528" s="15"/>
    </row>
    <row r="529" spans="1:5" x14ac:dyDescent="0.25">
      <c r="A529" s="8" t="s">
        <v>10</v>
      </c>
      <c r="B529" s="16" t="s">
        <v>11</v>
      </c>
      <c r="C529" s="26" t="s">
        <v>77</v>
      </c>
      <c r="D529" s="27" t="s">
        <v>669</v>
      </c>
      <c r="E529" s="26" t="s">
        <v>14</v>
      </c>
    </row>
    <row r="530" spans="1:5" x14ac:dyDescent="0.25">
      <c r="A530" s="19"/>
      <c r="B530" s="20" t="s">
        <v>15</v>
      </c>
      <c r="C530" s="21">
        <v>-0.69549138125106591</v>
      </c>
      <c r="D530" s="21">
        <v>-0.3347045743617012</v>
      </c>
      <c r="E530" s="22"/>
    </row>
    <row r="531" spans="1:5" x14ac:dyDescent="0.25">
      <c r="A531" s="8" t="s">
        <v>16</v>
      </c>
      <c r="B531" s="16" t="s">
        <v>11</v>
      </c>
      <c r="C531" s="26" t="s">
        <v>203</v>
      </c>
      <c r="D531" s="26" t="s">
        <v>204</v>
      </c>
      <c r="E531" s="26" t="s">
        <v>14</v>
      </c>
    </row>
    <row r="532" spans="1:5" x14ac:dyDescent="0.25">
      <c r="A532" s="19"/>
      <c r="B532" s="20" t="s">
        <v>15</v>
      </c>
      <c r="C532" s="21">
        <v>-0.20013817001491374</v>
      </c>
      <c r="D532" s="21">
        <v>-0.11919569528335516</v>
      </c>
      <c r="E532" s="22"/>
    </row>
    <row r="533" spans="1:5" x14ac:dyDescent="0.25">
      <c r="A533" s="8" t="s">
        <v>19</v>
      </c>
      <c r="B533" s="16" t="s">
        <v>11</v>
      </c>
      <c r="C533" s="26" t="s">
        <v>446</v>
      </c>
      <c r="D533" s="26" t="s">
        <v>272</v>
      </c>
      <c r="E533" s="26" t="s">
        <v>14</v>
      </c>
    </row>
    <row r="534" spans="1:5" x14ac:dyDescent="0.25">
      <c r="A534" s="19"/>
      <c r="B534" s="20" t="s">
        <v>15</v>
      </c>
      <c r="C534" s="21">
        <v>-2.9415071242390844E-2</v>
      </c>
      <c r="D534" s="21">
        <v>3.165687196897915E-3</v>
      </c>
      <c r="E534" s="22"/>
    </row>
    <row r="535" spans="1:5" x14ac:dyDescent="0.25">
      <c r="A535" s="8" t="s">
        <v>22</v>
      </c>
      <c r="B535" s="16" t="s">
        <v>11</v>
      </c>
      <c r="C535" s="26" t="s">
        <v>207</v>
      </c>
      <c r="D535" s="26" t="s">
        <v>208</v>
      </c>
      <c r="E535" s="26" t="s">
        <v>14</v>
      </c>
    </row>
    <row r="536" spans="1:5" x14ac:dyDescent="0.25">
      <c r="A536" s="19"/>
      <c r="B536" s="20" t="s">
        <v>15</v>
      </c>
      <c r="C536" s="21">
        <v>0.20995207085178436</v>
      </c>
      <c r="D536" s="21">
        <v>0.11067518871954518</v>
      </c>
      <c r="E536" s="22"/>
    </row>
    <row r="537" spans="1:5" ht="34.15" customHeight="1" x14ac:dyDescent="0.25">
      <c r="A537" s="90" t="s">
        <v>25</v>
      </c>
      <c r="B537" s="90"/>
      <c r="C537" s="90"/>
      <c r="D537" s="90"/>
      <c r="E537" s="90"/>
    </row>
    <row r="538" spans="1:5" x14ac:dyDescent="0.25">
      <c r="A538" s="5" t="s">
        <v>26</v>
      </c>
    </row>
    <row r="539" spans="1:5" x14ac:dyDescent="0.25">
      <c r="A539" s="5" t="s">
        <v>138</v>
      </c>
    </row>
    <row r="540" spans="1:5" x14ac:dyDescent="0.25">
      <c r="A540" s="5" t="s">
        <v>777</v>
      </c>
    </row>
    <row r="541" spans="1:5" x14ac:dyDescent="0.25">
      <c r="A541" s="5" t="s">
        <v>140</v>
      </c>
    </row>
    <row r="542" spans="1:5" x14ac:dyDescent="0.25">
      <c r="A542" s="5" t="s">
        <v>30</v>
      </c>
      <c r="B542" s="49"/>
      <c r="C542" s="49"/>
      <c r="D542" s="49"/>
      <c r="E542" s="49"/>
    </row>
    <row r="543" spans="1:5" ht="14.45" customHeight="1" x14ac:dyDescent="0.25">
      <c r="A543" s="91" t="s">
        <v>31</v>
      </c>
      <c r="B543" s="92"/>
      <c r="C543" s="92"/>
      <c r="D543" s="92"/>
      <c r="E543" s="93"/>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24">
        <v>43795</v>
      </c>
      <c r="C546" s="24">
        <v>45622</v>
      </c>
      <c r="D546" s="25">
        <v>9.7855049744681427E-2</v>
      </c>
      <c r="E546" s="32">
        <v>3</v>
      </c>
    </row>
    <row r="547" spans="1:5" x14ac:dyDescent="0.25">
      <c r="A547" s="31" t="s">
        <v>37</v>
      </c>
      <c r="B547" s="24">
        <v>43767</v>
      </c>
      <c r="C547" s="24">
        <v>45594</v>
      </c>
      <c r="D547" s="25">
        <v>9.7880256498745391E-2</v>
      </c>
      <c r="E547" s="32">
        <v>3</v>
      </c>
    </row>
    <row r="548" spans="1:5" x14ac:dyDescent="0.25">
      <c r="A548" s="39" t="s">
        <v>38</v>
      </c>
      <c r="B548" s="24">
        <v>43732</v>
      </c>
      <c r="C548" s="24">
        <v>45559</v>
      </c>
      <c r="D548" s="25">
        <v>9.8237379088401189E-2</v>
      </c>
      <c r="E548" s="32">
        <v>3</v>
      </c>
    </row>
    <row r="549" spans="1:5" x14ac:dyDescent="0.25">
      <c r="A549" s="39" t="s">
        <v>39</v>
      </c>
      <c r="B549" s="24">
        <v>43704</v>
      </c>
      <c r="C549" s="24">
        <v>45531</v>
      </c>
      <c r="D549" s="25">
        <v>9.8330601892455238E-2</v>
      </c>
      <c r="E549" s="32">
        <v>3</v>
      </c>
    </row>
    <row r="550" spans="1:5" x14ac:dyDescent="0.25">
      <c r="A550" s="39" t="s">
        <v>40</v>
      </c>
      <c r="B550" s="24">
        <v>43676</v>
      </c>
      <c r="C550" s="24">
        <v>45503</v>
      </c>
      <c r="D550" s="25">
        <v>9.8428833751907543E-2</v>
      </c>
      <c r="E550" s="32">
        <v>3</v>
      </c>
    </row>
    <row r="552" spans="1:5" x14ac:dyDescent="0.25">
      <c r="A552" s="102" t="s">
        <v>218</v>
      </c>
      <c r="B552" s="103"/>
      <c r="C552" s="103"/>
      <c r="D552" s="103"/>
      <c r="E552" s="103"/>
    </row>
    <row r="553" spans="1:5" x14ac:dyDescent="0.25">
      <c r="A553" s="1" t="s">
        <v>2</v>
      </c>
      <c r="B553" s="2"/>
      <c r="C553" s="107" t="s">
        <v>3</v>
      </c>
      <c r="D553" s="107" t="s">
        <v>4</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8</v>
      </c>
      <c r="C556" s="10"/>
      <c r="D556" s="11"/>
      <c r="E556" s="11"/>
    </row>
    <row r="557" spans="1:5" x14ac:dyDescent="0.25">
      <c r="A557" s="12"/>
      <c r="B557" s="13" t="s">
        <v>9</v>
      </c>
      <c r="C557" s="14"/>
      <c r="D557" s="15"/>
      <c r="E557" s="15"/>
    </row>
    <row r="558" spans="1:5" x14ac:dyDescent="0.25">
      <c r="A558" s="8" t="s">
        <v>10</v>
      </c>
      <c r="B558" s="16" t="s">
        <v>11</v>
      </c>
      <c r="C558" s="26" t="s">
        <v>649</v>
      </c>
      <c r="D558" s="27" t="s">
        <v>591</v>
      </c>
      <c r="E558" s="26" t="s">
        <v>14</v>
      </c>
    </row>
    <row r="559" spans="1:5" x14ac:dyDescent="0.25">
      <c r="A559" s="19"/>
      <c r="B559" s="20" t="s">
        <v>15</v>
      </c>
      <c r="C559" s="21">
        <v>-0.71415708965372449</v>
      </c>
      <c r="D559" s="21">
        <v>-0.30648257808451884</v>
      </c>
      <c r="E559" s="22"/>
    </row>
    <row r="560" spans="1:5" x14ac:dyDescent="0.25">
      <c r="A560" s="8" t="s">
        <v>16</v>
      </c>
      <c r="B560" s="16" t="s">
        <v>11</v>
      </c>
      <c r="C560" s="26" t="s">
        <v>212</v>
      </c>
      <c r="D560" s="26" t="s">
        <v>67</v>
      </c>
      <c r="E560" s="26" t="s">
        <v>14</v>
      </c>
    </row>
    <row r="561" spans="1:5" x14ac:dyDescent="0.25">
      <c r="A561" s="19"/>
      <c r="B561" s="20" t="s">
        <v>15</v>
      </c>
      <c r="C561" s="21">
        <v>-0.26271415852244484</v>
      </c>
      <c r="D561" s="21">
        <v>-9.3293505898621731E-2</v>
      </c>
      <c r="E561" s="22"/>
    </row>
    <row r="562" spans="1:5" x14ac:dyDescent="0.25">
      <c r="A562" s="8" t="s">
        <v>19</v>
      </c>
      <c r="B562" s="16" t="s">
        <v>11</v>
      </c>
      <c r="C562" s="26" t="s">
        <v>268</v>
      </c>
      <c r="D562" s="26" t="s">
        <v>620</v>
      </c>
      <c r="E562" s="26" t="s">
        <v>14</v>
      </c>
    </row>
    <row r="563" spans="1:5" x14ac:dyDescent="0.25">
      <c r="A563" s="19"/>
      <c r="B563" s="20" t="s">
        <v>15</v>
      </c>
      <c r="C563" s="21">
        <v>-5.1314178784092279E-2</v>
      </c>
      <c r="D563" s="21">
        <v>-1.5157706719638453E-3</v>
      </c>
      <c r="E563" s="22"/>
    </row>
    <row r="564" spans="1:5" x14ac:dyDescent="0.25">
      <c r="A564" s="8" t="s">
        <v>22</v>
      </c>
      <c r="B564" s="16" t="s">
        <v>11</v>
      </c>
      <c r="C564" s="26" t="s">
        <v>215</v>
      </c>
      <c r="D564" s="26" t="s">
        <v>381</v>
      </c>
      <c r="E564" s="26" t="s">
        <v>14</v>
      </c>
    </row>
    <row r="565" spans="1:5" x14ac:dyDescent="0.25">
      <c r="A565" s="19"/>
      <c r="B565" s="20" t="s">
        <v>15</v>
      </c>
      <c r="C565" s="21">
        <v>0.33839617486338791</v>
      </c>
      <c r="D565" s="21">
        <v>9.7158471247186462E-2</v>
      </c>
      <c r="E565" s="22"/>
    </row>
    <row r="566" spans="1:5" ht="35.450000000000003" customHeight="1" x14ac:dyDescent="0.25">
      <c r="A566" s="90" t="s">
        <v>25</v>
      </c>
      <c r="B566" s="90"/>
      <c r="C566" s="90"/>
      <c r="D566" s="90"/>
      <c r="E566" s="90"/>
    </row>
    <row r="567" spans="1:5" x14ac:dyDescent="0.25">
      <c r="A567" s="5" t="s">
        <v>26</v>
      </c>
    </row>
    <row r="568" spans="1:5" x14ac:dyDescent="0.25">
      <c r="A568" s="5" t="s">
        <v>49</v>
      </c>
    </row>
    <row r="569" spans="1:5" x14ac:dyDescent="0.25">
      <c r="A569" s="5" t="s">
        <v>50</v>
      </c>
    </row>
    <row r="570" spans="1:5" x14ac:dyDescent="0.25">
      <c r="A570" s="5" t="s">
        <v>333</v>
      </c>
    </row>
    <row r="571" spans="1:5" x14ac:dyDescent="0.25">
      <c r="A571" s="5" t="s">
        <v>30</v>
      </c>
    </row>
    <row r="572" spans="1:5" ht="14.45" customHeight="1" x14ac:dyDescent="0.25">
      <c r="A572" s="91" t="s">
        <v>31</v>
      </c>
      <c r="B572" s="92"/>
      <c r="C572" s="92"/>
      <c r="D572" s="92"/>
      <c r="E572" s="93"/>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24">
        <v>43795</v>
      </c>
      <c r="C575" s="24">
        <v>45622</v>
      </c>
      <c r="D575" s="25">
        <v>0.11811273464235668</v>
      </c>
      <c r="E575" s="32">
        <v>3</v>
      </c>
    </row>
    <row r="576" spans="1:5" x14ac:dyDescent="0.25">
      <c r="A576" s="31" t="s">
        <v>37</v>
      </c>
      <c r="B576" s="24">
        <v>43767</v>
      </c>
      <c r="C576" s="24">
        <v>45594</v>
      </c>
      <c r="D576" s="25">
        <v>0.11811318619007714</v>
      </c>
      <c r="E576" s="32">
        <v>3</v>
      </c>
    </row>
    <row r="577" spans="1:5" x14ac:dyDescent="0.25">
      <c r="A577" s="39" t="s">
        <v>38</v>
      </c>
      <c r="B577" s="24">
        <v>43732</v>
      </c>
      <c r="C577" s="24">
        <v>45559</v>
      </c>
      <c r="D577" s="25">
        <v>0.11851861813908147</v>
      </c>
      <c r="E577" s="32">
        <v>3</v>
      </c>
    </row>
    <row r="578" spans="1:5" x14ac:dyDescent="0.25">
      <c r="A578" s="39" t="s">
        <v>39</v>
      </c>
      <c r="B578" s="24">
        <v>43704</v>
      </c>
      <c r="C578" s="24">
        <v>45531</v>
      </c>
      <c r="D578" s="25">
        <v>0.1187881160625687</v>
      </c>
      <c r="E578" s="32">
        <v>3</v>
      </c>
    </row>
    <row r="579" spans="1:5" x14ac:dyDescent="0.25">
      <c r="A579" s="39" t="s">
        <v>40</v>
      </c>
      <c r="B579" s="24">
        <v>43676</v>
      </c>
      <c r="C579" s="24">
        <v>45503</v>
      </c>
      <c r="D579" s="25">
        <v>0.11889043161267723</v>
      </c>
      <c r="E579" s="32">
        <v>3</v>
      </c>
    </row>
    <row r="581" spans="1:5" x14ac:dyDescent="0.25">
      <c r="A581" s="102" t="s">
        <v>226</v>
      </c>
      <c r="B581" s="103"/>
      <c r="C581" s="103"/>
      <c r="D581" s="103"/>
      <c r="E581" s="103"/>
    </row>
    <row r="582" spans="1:5" x14ac:dyDescent="0.25">
      <c r="A582" s="1" t="s">
        <v>2</v>
      </c>
      <c r="B582" s="2"/>
      <c r="C582" s="107" t="s">
        <v>3</v>
      </c>
      <c r="D582" s="107" t="s">
        <v>4</v>
      </c>
      <c r="E582" s="107"/>
    </row>
    <row r="583" spans="1:5" x14ac:dyDescent="0.25">
      <c r="A583" s="3" t="s">
        <v>5</v>
      </c>
      <c r="B583" s="4"/>
      <c r="C583" s="108"/>
      <c r="D583" s="108"/>
      <c r="E583" s="108"/>
    </row>
    <row r="584" spans="1:5" x14ac:dyDescent="0.25">
      <c r="A584" s="6" t="s">
        <v>6</v>
      </c>
      <c r="B584" s="7"/>
      <c r="C584" s="109"/>
      <c r="D584" s="109"/>
      <c r="E584" s="109"/>
    </row>
    <row r="585" spans="1:5" x14ac:dyDescent="0.25">
      <c r="A585" s="8" t="s">
        <v>7</v>
      </c>
      <c r="B585" s="9" t="s">
        <v>8</v>
      </c>
      <c r="C585" s="10"/>
      <c r="D585" s="11"/>
      <c r="E585" s="11"/>
    </row>
    <row r="586" spans="1:5" x14ac:dyDescent="0.25">
      <c r="A586" s="12"/>
      <c r="B586" s="13" t="s">
        <v>9</v>
      </c>
      <c r="C586" s="14"/>
      <c r="D586" s="15"/>
      <c r="E586" s="15"/>
    </row>
    <row r="587" spans="1:5" x14ac:dyDescent="0.25">
      <c r="A587" s="8" t="s">
        <v>10</v>
      </c>
      <c r="B587" s="16" t="s">
        <v>11</v>
      </c>
      <c r="C587" s="26" t="s">
        <v>761</v>
      </c>
      <c r="D587" s="27" t="s">
        <v>592</v>
      </c>
      <c r="E587" s="26" t="s">
        <v>14</v>
      </c>
    </row>
    <row r="588" spans="1:5" x14ac:dyDescent="0.25">
      <c r="A588" s="19"/>
      <c r="B588" s="20" t="s">
        <v>15</v>
      </c>
      <c r="C588" s="21">
        <v>-0.68003928040811357</v>
      </c>
      <c r="D588" s="21">
        <v>-0.27777783005978796</v>
      </c>
      <c r="E588" s="22"/>
    </row>
    <row r="589" spans="1:5" x14ac:dyDescent="0.25">
      <c r="A589" s="8" t="s">
        <v>16</v>
      </c>
      <c r="B589" s="16" t="s">
        <v>11</v>
      </c>
      <c r="C589" s="26" t="s">
        <v>220</v>
      </c>
      <c r="D589" s="26" t="s">
        <v>221</v>
      </c>
      <c r="E589" s="26" t="s">
        <v>14</v>
      </c>
    </row>
    <row r="590" spans="1:5" x14ac:dyDescent="0.25">
      <c r="A590" s="19"/>
      <c r="B590" s="20" t="s">
        <v>15</v>
      </c>
      <c r="C590" s="21">
        <v>-0.23958107328332368</v>
      </c>
      <c r="D590" s="21">
        <v>-8.0824743882405459E-2</v>
      </c>
      <c r="E590" s="22"/>
    </row>
    <row r="591" spans="1:5" x14ac:dyDescent="0.25">
      <c r="A591" s="8" t="s">
        <v>19</v>
      </c>
      <c r="B591" s="16" t="s">
        <v>11</v>
      </c>
      <c r="C591" s="26" t="s">
        <v>132</v>
      </c>
      <c r="D591" s="26" t="s">
        <v>468</v>
      </c>
      <c r="E591" s="26" t="s">
        <v>14</v>
      </c>
    </row>
    <row r="592" spans="1:5" x14ac:dyDescent="0.25">
      <c r="A592" s="19"/>
      <c r="B592" s="20" t="s">
        <v>15</v>
      </c>
      <c r="C592" s="21">
        <v>-5.4829371346941325E-2</v>
      </c>
      <c r="D592" s="21">
        <v>-5.2170290924150597E-3</v>
      </c>
      <c r="E592" s="22"/>
    </row>
    <row r="593" spans="1:5" x14ac:dyDescent="0.25">
      <c r="A593" s="8" t="s">
        <v>22</v>
      </c>
      <c r="B593" s="16" t="s">
        <v>11</v>
      </c>
      <c r="C593" s="26" t="s">
        <v>224</v>
      </c>
      <c r="D593" s="26" t="s">
        <v>384</v>
      </c>
      <c r="E593" s="26" t="s">
        <v>14</v>
      </c>
    </row>
    <row r="594" spans="1:5" x14ac:dyDescent="0.25">
      <c r="A594" s="19"/>
      <c r="B594" s="20" t="s">
        <v>15</v>
      </c>
      <c r="C594" s="21">
        <v>0.23331363872982802</v>
      </c>
      <c r="D594" s="21">
        <v>7.3007586560153381E-2</v>
      </c>
      <c r="E594" s="22"/>
    </row>
    <row r="595" spans="1:5" ht="34.15" customHeight="1" x14ac:dyDescent="0.25">
      <c r="A595" s="90" t="s">
        <v>25</v>
      </c>
      <c r="B595" s="90"/>
      <c r="C595" s="90"/>
      <c r="D595" s="90"/>
      <c r="E595" s="90"/>
    </row>
    <row r="596" spans="1:5" x14ac:dyDescent="0.25">
      <c r="A596" s="5" t="s">
        <v>26</v>
      </c>
    </row>
    <row r="597" spans="1:5" x14ac:dyDescent="0.25">
      <c r="A597" s="5" t="s">
        <v>49</v>
      </c>
    </row>
    <row r="598" spans="1:5" x14ac:dyDescent="0.25">
      <c r="A598" s="5" t="s">
        <v>709</v>
      </c>
    </row>
    <row r="599" spans="1:5" x14ac:dyDescent="0.25">
      <c r="A599" s="5" t="s">
        <v>333</v>
      </c>
    </row>
    <row r="600" spans="1:5" x14ac:dyDescent="0.25">
      <c r="A600" s="5" t="s">
        <v>30</v>
      </c>
    </row>
    <row r="601" spans="1:5" ht="14.45" customHeight="1" x14ac:dyDescent="0.25">
      <c r="A601" s="91" t="s">
        <v>31</v>
      </c>
      <c r="B601" s="92"/>
      <c r="C601" s="92"/>
      <c r="D601" s="92"/>
      <c r="E601" s="93"/>
    </row>
    <row r="602" spans="1:5" x14ac:dyDescent="0.25">
      <c r="A602" s="94" t="s">
        <v>32</v>
      </c>
      <c r="B602" s="94"/>
      <c r="C602" s="94"/>
      <c r="D602" s="94"/>
      <c r="E602" s="94"/>
    </row>
    <row r="603" spans="1:5" x14ac:dyDescent="0.25">
      <c r="A603" s="29" t="s">
        <v>33</v>
      </c>
      <c r="B603" s="29" t="s">
        <v>34</v>
      </c>
      <c r="C603" s="29" t="s">
        <v>35</v>
      </c>
      <c r="D603" s="30" t="s">
        <v>0</v>
      </c>
      <c r="E603" s="30" t="s">
        <v>1</v>
      </c>
    </row>
    <row r="604" spans="1:5" x14ac:dyDescent="0.25">
      <c r="A604" s="31" t="s">
        <v>36</v>
      </c>
      <c r="B604" s="24">
        <v>43795</v>
      </c>
      <c r="C604" s="24">
        <v>45622</v>
      </c>
      <c r="D604" s="25">
        <v>9.8832722735117173E-2</v>
      </c>
      <c r="E604" s="32">
        <v>3</v>
      </c>
    </row>
    <row r="605" spans="1:5" x14ac:dyDescent="0.25">
      <c r="A605" s="31" t="s">
        <v>37</v>
      </c>
      <c r="B605" s="24">
        <v>43767</v>
      </c>
      <c r="C605" s="24">
        <v>45594</v>
      </c>
      <c r="D605" s="25">
        <v>9.8822880610616726E-2</v>
      </c>
      <c r="E605" s="32">
        <v>3</v>
      </c>
    </row>
    <row r="606" spans="1:5" x14ac:dyDescent="0.25">
      <c r="A606" s="39" t="s">
        <v>38</v>
      </c>
      <c r="B606" s="24">
        <v>43732</v>
      </c>
      <c r="C606" s="24">
        <v>45559</v>
      </c>
      <c r="D606" s="25">
        <v>9.9123173273179585E-2</v>
      </c>
      <c r="E606" s="32">
        <v>3</v>
      </c>
    </row>
    <row r="607" spans="1:5" x14ac:dyDescent="0.25">
      <c r="A607" s="39" t="s">
        <v>39</v>
      </c>
      <c r="B607" s="24">
        <v>43704</v>
      </c>
      <c r="C607" s="24">
        <v>45531</v>
      </c>
      <c r="D607" s="25">
        <v>9.9384758383528421E-2</v>
      </c>
      <c r="E607" s="32">
        <v>3</v>
      </c>
    </row>
    <row r="608" spans="1:5" x14ac:dyDescent="0.25">
      <c r="A608" s="39" t="s">
        <v>40</v>
      </c>
      <c r="B608" s="24">
        <v>43676</v>
      </c>
      <c r="C608" s="24">
        <v>45503</v>
      </c>
      <c r="D608" s="25">
        <v>9.945196262050307E-2</v>
      </c>
      <c r="E608" s="32">
        <v>3</v>
      </c>
    </row>
  </sheetData>
  <mergeCells count="147">
    <mergeCell ref="A1:E1"/>
    <mergeCell ref="C2:C4"/>
    <mergeCell ref="D2:D4"/>
    <mergeCell ref="E2:E4"/>
    <mergeCell ref="A22:E22"/>
    <mergeCell ref="A15:E15"/>
    <mergeCell ref="A21:E21"/>
    <mergeCell ref="A59:E59"/>
    <mergeCell ref="C60:C62"/>
    <mergeCell ref="D60:D62"/>
    <mergeCell ref="E60:E62"/>
    <mergeCell ref="A80:E80"/>
    <mergeCell ref="A73:E73"/>
    <mergeCell ref="A79:E79"/>
    <mergeCell ref="A30:E30"/>
    <mergeCell ref="C31:C33"/>
    <mergeCell ref="D31:D33"/>
    <mergeCell ref="E31:E33"/>
    <mergeCell ref="A51:E51"/>
    <mergeCell ref="A44:E44"/>
    <mergeCell ref="A50:E50"/>
    <mergeCell ref="A117:E117"/>
    <mergeCell ref="C118:C120"/>
    <mergeCell ref="D118:D120"/>
    <mergeCell ref="E118:E120"/>
    <mergeCell ref="A138:E138"/>
    <mergeCell ref="A131:E131"/>
    <mergeCell ref="A137:E137"/>
    <mergeCell ref="A88:E88"/>
    <mergeCell ref="C89:C91"/>
    <mergeCell ref="D89:D91"/>
    <mergeCell ref="E89:E91"/>
    <mergeCell ref="A109:E109"/>
    <mergeCell ref="A102:E102"/>
    <mergeCell ref="A108:E108"/>
    <mergeCell ref="A175:E175"/>
    <mergeCell ref="C176:C178"/>
    <mergeCell ref="D176:D178"/>
    <mergeCell ref="E176:E178"/>
    <mergeCell ref="A196:E196"/>
    <mergeCell ref="A189:E189"/>
    <mergeCell ref="A195:E195"/>
    <mergeCell ref="A146:E146"/>
    <mergeCell ref="C147:C149"/>
    <mergeCell ref="D147:D149"/>
    <mergeCell ref="E147:E149"/>
    <mergeCell ref="A167:E167"/>
    <mergeCell ref="A160:E160"/>
    <mergeCell ref="A166:E166"/>
    <mergeCell ref="A233:E233"/>
    <mergeCell ref="C234:C236"/>
    <mergeCell ref="D234:D236"/>
    <mergeCell ref="E234:E236"/>
    <mergeCell ref="A254:E254"/>
    <mergeCell ref="A247:E247"/>
    <mergeCell ref="A253:E253"/>
    <mergeCell ref="A204:E204"/>
    <mergeCell ref="C205:C207"/>
    <mergeCell ref="D205:D207"/>
    <mergeCell ref="E205:E207"/>
    <mergeCell ref="A225:E225"/>
    <mergeCell ref="A218:E218"/>
    <mergeCell ref="A224:E224"/>
    <mergeCell ref="A291:E291"/>
    <mergeCell ref="C292:C294"/>
    <mergeCell ref="D292:D294"/>
    <mergeCell ref="E292:E294"/>
    <mergeCell ref="A312:E312"/>
    <mergeCell ref="A305:E305"/>
    <mergeCell ref="A311:E311"/>
    <mergeCell ref="A262:E262"/>
    <mergeCell ref="C263:C265"/>
    <mergeCell ref="D263:D265"/>
    <mergeCell ref="E263:E265"/>
    <mergeCell ref="A283:E283"/>
    <mergeCell ref="A276:E276"/>
    <mergeCell ref="A282:E282"/>
    <mergeCell ref="A349:E349"/>
    <mergeCell ref="C350:C352"/>
    <mergeCell ref="D350:D352"/>
    <mergeCell ref="E350:E352"/>
    <mergeCell ref="A370:E370"/>
    <mergeCell ref="A363:E363"/>
    <mergeCell ref="A369:E369"/>
    <mergeCell ref="A320:E320"/>
    <mergeCell ref="C321:C323"/>
    <mergeCell ref="D321:D323"/>
    <mergeCell ref="E321:E323"/>
    <mergeCell ref="A341:E341"/>
    <mergeCell ref="A334:E334"/>
    <mergeCell ref="A340:E340"/>
    <mergeCell ref="A407:E407"/>
    <mergeCell ref="C408:C410"/>
    <mergeCell ref="D408:D410"/>
    <mergeCell ref="E408:E410"/>
    <mergeCell ref="A428:E428"/>
    <mergeCell ref="A421:E421"/>
    <mergeCell ref="A427:E427"/>
    <mergeCell ref="A378:E378"/>
    <mergeCell ref="C379:C381"/>
    <mergeCell ref="D379:D381"/>
    <mergeCell ref="E379:E381"/>
    <mergeCell ref="A399:E399"/>
    <mergeCell ref="A392:E392"/>
    <mergeCell ref="A398:E398"/>
    <mergeCell ref="A465:E465"/>
    <mergeCell ref="C466:C468"/>
    <mergeCell ref="D466:D468"/>
    <mergeCell ref="E466:E468"/>
    <mergeCell ref="A486:E486"/>
    <mergeCell ref="A479:E479"/>
    <mergeCell ref="A485:E485"/>
    <mergeCell ref="A436:E436"/>
    <mergeCell ref="C437:C439"/>
    <mergeCell ref="D437:D439"/>
    <mergeCell ref="E437:E439"/>
    <mergeCell ref="A457:E457"/>
    <mergeCell ref="A450:E450"/>
    <mergeCell ref="A456:E456"/>
    <mergeCell ref="A523:E523"/>
    <mergeCell ref="C524:C526"/>
    <mergeCell ref="D524:D526"/>
    <mergeCell ref="E524:E526"/>
    <mergeCell ref="A544:E544"/>
    <mergeCell ref="A537:E537"/>
    <mergeCell ref="A543:E543"/>
    <mergeCell ref="A494:E494"/>
    <mergeCell ref="C495:C497"/>
    <mergeCell ref="D495:D497"/>
    <mergeCell ref="E495:E497"/>
    <mergeCell ref="A515:E515"/>
    <mergeCell ref="A508:E508"/>
    <mergeCell ref="A514:E514"/>
    <mergeCell ref="A581:E581"/>
    <mergeCell ref="C582:C584"/>
    <mergeCell ref="D582:D584"/>
    <mergeCell ref="E582:E584"/>
    <mergeCell ref="A602:E602"/>
    <mergeCell ref="A595:E595"/>
    <mergeCell ref="A601:E601"/>
    <mergeCell ref="A552:E552"/>
    <mergeCell ref="C553:C555"/>
    <mergeCell ref="D553:D555"/>
    <mergeCell ref="E553:E555"/>
    <mergeCell ref="A573:E573"/>
    <mergeCell ref="A566:E566"/>
    <mergeCell ref="A572:E572"/>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5D616-B0CB-434E-8297-817A42D330D4}">
  <dimension ref="A1:E608"/>
  <sheetViews>
    <sheetView workbookViewId="0">
      <selection activeCell="K22" sqref="K22"/>
    </sheetView>
  </sheetViews>
  <sheetFormatPr baseColWidth="10" defaultRowHeight="15" x14ac:dyDescent="0.25"/>
  <cols>
    <col min="1" max="1" width="20.85546875" customWidth="1"/>
    <col min="2" max="2" width="51.7109375" customWidth="1"/>
    <col min="5" max="5" width="16.85546875" customWidth="1"/>
  </cols>
  <sheetData>
    <row r="1" spans="1:5" x14ac:dyDescent="0.25">
      <c r="A1" s="102" t="s">
        <v>61</v>
      </c>
      <c r="B1" s="103"/>
      <c r="C1" s="103"/>
      <c r="D1" s="103"/>
      <c r="E1" s="103"/>
    </row>
    <row r="2" spans="1:5" x14ac:dyDescent="0.25">
      <c r="A2" s="1" t="s">
        <v>2</v>
      </c>
      <c r="B2" s="2"/>
      <c r="C2" s="107" t="s">
        <v>3</v>
      </c>
      <c r="D2" s="107" t="s">
        <v>4</v>
      </c>
      <c r="E2" s="107"/>
    </row>
    <row r="3" spans="1:5" x14ac:dyDescent="0.25">
      <c r="A3" s="3" t="s">
        <v>5</v>
      </c>
      <c r="B3" s="4"/>
      <c r="C3" s="108"/>
      <c r="D3" s="108"/>
      <c r="E3" s="108"/>
    </row>
    <row r="4" spans="1:5" x14ac:dyDescent="0.25">
      <c r="A4" s="6" t="s">
        <v>6</v>
      </c>
      <c r="B4" s="7"/>
      <c r="C4" s="109"/>
      <c r="D4" s="109"/>
      <c r="E4" s="109"/>
    </row>
    <row r="5" spans="1:5" x14ac:dyDescent="0.25">
      <c r="A5" s="8" t="s">
        <v>7</v>
      </c>
      <c r="B5" s="9" t="s">
        <v>8</v>
      </c>
      <c r="C5" s="10"/>
      <c r="D5" s="11"/>
      <c r="E5" s="11"/>
    </row>
    <row r="6" spans="1:5" x14ac:dyDescent="0.25">
      <c r="A6" s="12"/>
      <c r="B6" s="13" t="s">
        <v>9</v>
      </c>
      <c r="C6" s="14"/>
      <c r="D6" s="15"/>
      <c r="E6" s="15"/>
    </row>
    <row r="7" spans="1:5" x14ac:dyDescent="0.25">
      <c r="A7" s="8" t="s">
        <v>10</v>
      </c>
      <c r="B7" s="16" t="s">
        <v>11</v>
      </c>
      <c r="C7" s="17" t="s">
        <v>648</v>
      </c>
      <c r="D7" s="18" t="s">
        <v>791</v>
      </c>
      <c r="E7" s="17" t="s">
        <v>14</v>
      </c>
    </row>
    <row r="8" spans="1:5" x14ac:dyDescent="0.25">
      <c r="A8" s="19"/>
      <c r="B8" s="20" t="s">
        <v>15</v>
      </c>
      <c r="C8" s="21">
        <v>-0.32248250438580695</v>
      </c>
      <c r="D8" s="21">
        <v>-0.11315339935597224</v>
      </c>
      <c r="E8" s="22"/>
    </row>
    <row r="9" spans="1:5" x14ac:dyDescent="0.25">
      <c r="A9" s="8" t="s">
        <v>16</v>
      </c>
      <c r="B9" s="16" t="s">
        <v>11</v>
      </c>
      <c r="C9" s="17" t="s">
        <v>17</v>
      </c>
      <c r="D9" s="17" t="s">
        <v>227</v>
      </c>
      <c r="E9" s="17" t="s">
        <v>14</v>
      </c>
    </row>
    <row r="10" spans="1:5" x14ac:dyDescent="0.25">
      <c r="A10" s="19"/>
      <c r="B10" s="20" t="s">
        <v>15</v>
      </c>
      <c r="C10" s="21">
        <v>-0.17081007141479332</v>
      </c>
      <c r="D10" s="21">
        <v>-4.6291311522888012E-2</v>
      </c>
      <c r="E10" s="22"/>
    </row>
    <row r="11" spans="1:5" x14ac:dyDescent="0.25">
      <c r="A11" s="8" t="s">
        <v>19</v>
      </c>
      <c r="B11" s="16" t="s">
        <v>11</v>
      </c>
      <c r="C11" s="17" t="s">
        <v>268</v>
      </c>
      <c r="D11" s="17" t="s">
        <v>332</v>
      </c>
      <c r="E11" s="17" t="s">
        <v>14</v>
      </c>
    </row>
    <row r="12" spans="1:5" x14ac:dyDescent="0.25">
      <c r="A12" s="19"/>
      <c r="B12" s="20" t="s">
        <v>15</v>
      </c>
      <c r="C12" s="21">
        <v>-5.0857849034475322E-2</v>
      </c>
      <c r="D12" s="21">
        <v>-4.0574637624498644E-3</v>
      </c>
      <c r="E12" s="22"/>
    </row>
    <row r="13" spans="1:5" x14ac:dyDescent="0.25">
      <c r="A13" s="8" t="s">
        <v>22</v>
      </c>
      <c r="B13" s="16" t="s">
        <v>11</v>
      </c>
      <c r="C13" s="17" t="s">
        <v>23</v>
      </c>
      <c r="D13" s="17" t="s">
        <v>24</v>
      </c>
      <c r="E13" s="17" t="s">
        <v>14</v>
      </c>
    </row>
    <row r="14" spans="1:5" x14ac:dyDescent="0.25">
      <c r="A14" s="19"/>
      <c r="B14" s="20" t="s">
        <v>15</v>
      </c>
      <c r="C14" s="21">
        <v>0.11098701768095109</v>
      </c>
      <c r="D14" s="21">
        <v>3.3841123997990996E-2</v>
      </c>
      <c r="E14" s="22"/>
    </row>
    <row r="15" spans="1:5" ht="32.450000000000003" customHeight="1" x14ac:dyDescent="0.25">
      <c r="A15" s="90" t="s">
        <v>25</v>
      </c>
      <c r="B15" s="90"/>
      <c r="C15" s="90"/>
      <c r="D15" s="90"/>
      <c r="E15" s="90"/>
    </row>
    <row r="16" spans="1:5" x14ac:dyDescent="0.25">
      <c r="A16" s="5" t="s">
        <v>26</v>
      </c>
    </row>
    <row r="17" spans="1:5" x14ac:dyDescent="0.25">
      <c r="A17" s="5" t="s">
        <v>49</v>
      </c>
    </row>
    <row r="18" spans="1:5" x14ac:dyDescent="0.25">
      <c r="A18" s="5" t="s">
        <v>792</v>
      </c>
    </row>
    <row r="19" spans="1:5" x14ac:dyDescent="0.25">
      <c r="A19" s="5" t="s">
        <v>29</v>
      </c>
    </row>
    <row r="20" spans="1:5" x14ac:dyDescent="0.25">
      <c r="A20" s="5" t="s">
        <v>30</v>
      </c>
    </row>
    <row r="21" spans="1:5" ht="14.45" customHeight="1" x14ac:dyDescent="0.25">
      <c r="A21" s="91" t="s">
        <v>31</v>
      </c>
      <c r="B21" s="92"/>
      <c r="C21" s="92"/>
      <c r="D21" s="92"/>
      <c r="E21" s="93"/>
    </row>
    <row r="22" spans="1:5" x14ac:dyDescent="0.25">
      <c r="A22" s="99" t="s">
        <v>32</v>
      </c>
      <c r="B22" s="100"/>
      <c r="C22" s="100"/>
      <c r="D22" s="100"/>
      <c r="E22" s="101"/>
    </row>
    <row r="23" spans="1:5" x14ac:dyDescent="0.25">
      <c r="A23" s="29" t="s">
        <v>33</v>
      </c>
      <c r="B23" s="29" t="s">
        <v>34</v>
      </c>
      <c r="C23" s="29" t="s">
        <v>35</v>
      </c>
      <c r="D23" s="30" t="s">
        <v>0</v>
      </c>
      <c r="E23" s="30" t="s">
        <v>1</v>
      </c>
    </row>
    <row r="24" spans="1:5" x14ac:dyDescent="0.25">
      <c r="A24" s="31" t="s">
        <v>36</v>
      </c>
      <c r="B24" s="24">
        <v>43922</v>
      </c>
      <c r="C24" s="24">
        <v>45657</v>
      </c>
      <c r="D24" s="25">
        <v>4.9157361119028409E-2</v>
      </c>
      <c r="E24" s="32">
        <v>2</v>
      </c>
    </row>
    <row r="25" spans="1:5" x14ac:dyDescent="0.25">
      <c r="A25" s="31" t="s">
        <v>37</v>
      </c>
      <c r="B25" s="24">
        <v>43922</v>
      </c>
      <c r="C25" s="24">
        <v>45622</v>
      </c>
      <c r="D25" s="25">
        <v>4.956538895187803E-2</v>
      </c>
      <c r="E25" s="32">
        <v>2</v>
      </c>
    </row>
    <row r="26" spans="1:5" x14ac:dyDescent="0.25">
      <c r="A26" s="23" t="s">
        <v>38</v>
      </c>
      <c r="B26" s="24">
        <v>43922</v>
      </c>
      <c r="C26" s="24">
        <v>45594</v>
      </c>
      <c r="D26" s="25">
        <v>4.9882822383373875E-2</v>
      </c>
      <c r="E26" s="32">
        <v>2</v>
      </c>
    </row>
    <row r="27" spans="1:5" x14ac:dyDescent="0.25">
      <c r="A27" s="23" t="s">
        <v>39</v>
      </c>
      <c r="B27" s="24">
        <v>43922</v>
      </c>
      <c r="C27" s="24">
        <v>45559</v>
      </c>
      <c r="D27" s="25">
        <v>5.0385522191206289E-2</v>
      </c>
      <c r="E27" s="32">
        <v>3</v>
      </c>
    </row>
    <row r="28" spans="1:5" x14ac:dyDescent="0.25">
      <c r="A28" s="23" t="s">
        <v>40</v>
      </c>
      <c r="B28" s="24">
        <v>43922</v>
      </c>
      <c r="C28" s="24">
        <v>45531</v>
      </c>
      <c r="D28" s="25">
        <v>5.0783867701630625E-2</v>
      </c>
      <c r="E28" s="32">
        <v>3</v>
      </c>
    </row>
    <row r="30" spans="1:5" x14ac:dyDescent="0.25">
      <c r="A30" s="102" t="s">
        <v>62</v>
      </c>
      <c r="B30" s="103"/>
      <c r="C30" s="103"/>
      <c r="D30" s="103"/>
      <c r="E30" s="103"/>
    </row>
    <row r="31" spans="1:5" x14ac:dyDescent="0.25">
      <c r="A31" s="1" t="s">
        <v>2</v>
      </c>
      <c r="B31" s="2"/>
      <c r="C31" s="107" t="s">
        <v>3</v>
      </c>
      <c r="D31" s="107" t="s">
        <v>4</v>
      </c>
      <c r="E31" s="107"/>
    </row>
    <row r="32" spans="1:5" x14ac:dyDescent="0.25">
      <c r="A32" s="3" t="s">
        <v>5</v>
      </c>
      <c r="B32" s="4"/>
      <c r="C32" s="108"/>
      <c r="D32" s="108"/>
      <c r="E32" s="108"/>
    </row>
    <row r="33" spans="1:5" x14ac:dyDescent="0.25">
      <c r="A33" s="6" t="s">
        <v>6</v>
      </c>
      <c r="B33" s="7"/>
      <c r="C33" s="109"/>
      <c r="D33" s="109"/>
      <c r="E33" s="109"/>
    </row>
    <row r="34" spans="1:5" x14ac:dyDescent="0.25">
      <c r="A34" s="8" t="s">
        <v>7</v>
      </c>
      <c r="B34" s="9" t="s">
        <v>8</v>
      </c>
      <c r="C34" s="10"/>
      <c r="D34" s="11"/>
      <c r="E34" s="11"/>
    </row>
    <row r="35" spans="1:5" x14ac:dyDescent="0.25">
      <c r="A35" s="12"/>
      <c r="B35" s="13" t="s">
        <v>9</v>
      </c>
      <c r="C35" s="14"/>
      <c r="D35" s="15"/>
      <c r="E35" s="15"/>
    </row>
    <row r="36" spans="1:5" x14ac:dyDescent="0.25">
      <c r="A36" s="8" t="s">
        <v>10</v>
      </c>
      <c r="B36" s="16" t="s">
        <v>11</v>
      </c>
      <c r="C36" s="26" t="s">
        <v>789</v>
      </c>
      <c r="D36" s="27" t="s">
        <v>793</v>
      </c>
      <c r="E36" s="26" t="s">
        <v>14</v>
      </c>
    </row>
    <row r="37" spans="1:5" x14ac:dyDescent="0.25">
      <c r="A37" s="19"/>
      <c r="B37" s="20" t="s">
        <v>15</v>
      </c>
      <c r="C37" s="21">
        <v>-0.71761846992676581</v>
      </c>
      <c r="D37" s="21">
        <v>-0.1599893667439698</v>
      </c>
      <c r="E37" s="22"/>
    </row>
    <row r="38" spans="1:5" x14ac:dyDescent="0.25">
      <c r="A38" s="8" t="s">
        <v>16</v>
      </c>
      <c r="B38" s="16" t="s">
        <v>11</v>
      </c>
      <c r="C38" s="26" t="s">
        <v>43</v>
      </c>
      <c r="D38" s="26" t="s">
        <v>44</v>
      </c>
      <c r="E38" s="26" t="s">
        <v>14</v>
      </c>
    </row>
    <row r="39" spans="1:5" x14ac:dyDescent="0.25">
      <c r="A39" s="19"/>
      <c r="B39" s="20" t="s">
        <v>15</v>
      </c>
      <c r="C39" s="21">
        <v>-0.2368179688415134</v>
      </c>
      <c r="D39" s="21">
        <v>-0.10035389916003834</v>
      </c>
      <c r="E39" s="22"/>
    </row>
    <row r="40" spans="1:5" x14ac:dyDescent="0.25">
      <c r="A40" s="8" t="s">
        <v>19</v>
      </c>
      <c r="B40" s="16" t="s">
        <v>11</v>
      </c>
      <c r="C40" s="26" t="s">
        <v>415</v>
      </c>
      <c r="D40" s="26" t="s">
        <v>437</v>
      </c>
      <c r="E40" s="26" t="s">
        <v>14</v>
      </c>
    </row>
    <row r="41" spans="1:5" x14ac:dyDescent="0.25">
      <c r="A41" s="19"/>
      <c r="B41" s="20" t="s">
        <v>15</v>
      </c>
      <c r="C41" s="21">
        <v>-4.9309110445060478E-2</v>
      </c>
      <c r="D41" s="21">
        <v>-8.4641390896281754E-3</v>
      </c>
      <c r="E41" s="22"/>
    </row>
    <row r="42" spans="1:5" x14ac:dyDescent="0.25">
      <c r="A42" s="8" t="s">
        <v>22</v>
      </c>
      <c r="B42" s="16" t="s">
        <v>11</v>
      </c>
      <c r="C42" s="26" t="s">
        <v>47</v>
      </c>
      <c r="D42" s="26" t="s">
        <v>386</v>
      </c>
      <c r="E42" s="26" t="s">
        <v>14</v>
      </c>
    </row>
    <row r="43" spans="1:5" x14ac:dyDescent="0.25">
      <c r="A43" s="19"/>
      <c r="B43" s="20" t="s">
        <v>15</v>
      </c>
      <c r="C43" s="21">
        <v>0.24686012108449584</v>
      </c>
      <c r="D43" s="21">
        <v>7.8413893966054804E-2</v>
      </c>
      <c r="E43" s="22"/>
    </row>
    <row r="44" spans="1:5" ht="34.9" customHeight="1" x14ac:dyDescent="0.25">
      <c r="A44" s="90" t="s">
        <v>25</v>
      </c>
      <c r="B44" s="90"/>
      <c r="C44" s="90"/>
      <c r="D44" s="90"/>
      <c r="E44" s="90"/>
    </row>
    <row r="45" spans="1:5" x14ac:dyDescent="0.25">
      <c r="A45" s="5" t="s">
        <v>26</v>
      </c>
    </row>
    <row r="46" spans="1:5" x14ac:dyDescent="0.25">
      <c r="A46" s="5" t="s">
        <v>49</v>
      </c>
    </row>
    <row r="47" spans="1:5" x14ac:dyDescent="0.25">
      <c r="A47" s="5" t="s">
        <v>794</v>
      </c>
    </row>
    <row r="48" spans="1:5" x14ac:dyDescent="0.25">
      <c r="A48" s="5" t="s">
        <v>333</v>
      </c>
    </row>
    <row r="49" spans="1:5" x14ac:dyDescent="0.25">
      <c r="A49" s="5" t="s">
        <v>51</v>
      </c>
    </row>
    <row r="50" spans="1:5" ht="14.45" customHeight="1" x14ac:dyDescent="0.25">
      <c r="A50" s="91" t="s">
        <v>31</v>
      </c>
      <c r="B50" s="92"/>
      <c r="C50" s="92"/>
      <c r="D50" s="92"/>
      <c r="E50" s="93"/>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24">
        <v>43830</v>
      </c>
      <c r="C53" s="24">
        <v>45657</v>
      </c>
      <c r="D53" s="25">
        <v>0.10985281108823346</v>
      </c>
      <c r="E53" s="32">
        <v>3</v>
      </c>
    </row>
    <row r="54" spans="1:5" x14ac:dyDescent="0.25">
      <c r="A54" s="31" t="s">
        <v>37</v>
      </c>
      <c r="B54" s="24">
        <v>43795</v>
      </c>
      <c r="C54" s="24">
        <v>45622</v>
      </c>
      <c r="D54" s="25">
        <v>0.10995565355889865</v>
      </c>
      <c r="E54" s="32">
        <v>3</v>
      </c>
    </row>
    <row r="55" spans="1:5" x14ac:dyDescent="0.25">
      <c r="A55" s="39" t="s">
        <v>38</v>
      </c>
      <c r="B55" s="24">
        <v>43767</v>
      </c>
      <c r="C55" s="24">
        <v>45594</v>
      </c>
      <c r="D55" s="25">
        <v>0.10997486737628936</v>
      </c>
      <c r="E55" s="32">
        <v>3</v>
      </c>
    </row>
    <row r="56" spans="1:5" x14ac:dyDescent="0.25">
      <c r="A56" s="39" t="s">
        <v>39</v>
      </c>
      <c r="B56" s="24">
        <v>43732</v>
      </c>
      <c r="C56" s="24">
        <v>45559</v>
      </c>
      <c r="D56" s="25">
        <v>0.11088692615538503</v>
      </c>
      <c r="E56" s="32">
        <v>3</v>
      </c>
    </row>
    <row r="57" spans="1:5" x14ac:dyDescent="0.25">
      <c r="A57" s="39" t="s">
        <v>40</v>
      </c>
      <c r="B57" s="24">
        <v>43704</v>
      </c>
      <c r="C57" s="24">
        <v>45531</v>
      </c>
      <c r="D57" s="25">
        <v>0.11116385649607501</v>
      </c>
      <c r="E57" s="32">
        <v>3</v>
      </c>
    </row>
    <row r="59" spans="1:5" x14ac:dyDescent="0.25">
      <c r="A59" s="102" t="s">
        <v>63</v>
      </c>
      <c r="B59" s="103"/>
      <c r="C59" s="103"/>
      <c r="D59" s="103"/>
      <c r="E59" s="103"/>
    </row>
    <row r="60" spans="1:5" x14ac:dyDescent="0.25">
      <c r="A60" s="1" t="s">
        <v>2</v>
      </c>
      <c r="B60" s="2"/>
      <c r="C60" s="107" t="s">
        <v>3</v>
      </c>
      <c r="D60" s="107" t="s">
        <v>4</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8</v>
      </c>
      <c r="C63" s="10"/>
      <c r="D63" s="11"/>
      <c r="E63" s="11"/>
    </row>
    <row r="64" spans="1:5" x14ac:dyDescent="0.25">
      <c r="A64" s="12"/>
      <c r="B64" s="13" t="s">
        <v>9</v>
      </c>
      <c r="C64" s="14"/>
      <c r="D64" s="15"/>
      <c r="E64" s="15"/>
    </row>
    <row r="65" spans="1:5" x14ac:dyDescent="0.25">
      <c r="A65" s="8" t="s">
        <v>10</v>
      </c>
      <c r="B65" s="16" t="s">
        <v>11</v>
      </c>
      <c r="C65" s="17" t="s">
        <v>572</v>
      </c>
      <c r="D65" s="18" t="s">
        <v>795</v>
      </c>
      <c r="E65" s="17" t="s">
        <v>14</v>
      </c>
    </row>
    <row r="66" spans="1:5" x14ac:dyDescent="0.25">
      <c r="A66" s="19"/>
      <c r="B66" s="20" t="s">
        <v>15</v>
      </c>
      <c r="C66" s="21">
        <v>-0.73183837953181641</v>
      </c>
      <c r="D66" s="21">
        <v>-0.1581030764552398</v>
      </c>
      <c r="E66" s="22"/>
    </row>
    <row r="67" spans="1:5" x14ac:dyDescent="0.25">
      <c r="A67" s="8" t="s">
        <v>16</v>
      </c>
      <c r="B67" s="16" t="s">
        <v>11</v>
      </c>
      <c r="C67" s="17" t="s">
        <v>54</v>
      </c>
      <c r="D67" s="17" t="s">
        <v>55</v>
      </c>
      <c r="E67" s="17" t="s">
        <v>14</v>
      </c>
    </row>
    <row r="68" spans="1:5" x14ac:dyDescent="0.25">
      <c r="A68" s="19"/>
      <c r="B68" s="20" t="s">
        <v>15</v>
      </c>
      <c r="C68" s="21">
        <v>-0.26436082210035372</v>
      </c>
      <c r="D68" s="21">
        <v>-8.9988529727498157E-2</v>
      </c>
      <c r="E68" s="22"/>
    </row>
    <row r="69" spans="1:5" x14ac:dyDescent="0.25">
      <c r="A69" s="8" t="s">
        <v>19</v>
      </c>
      <c r="B69" s="16" t="s">
        <v>11</v>
      </c>
      <c r="C69" s="17" t="s">
        <v>796</v>
      </c>
      <c r="D69" s="17" t="s">
        <v>432</v>
      </c>
      <c r="E69" s="17" t="s">
        <v>14</v>
      </c>
    </row>
    <row r="70" spans="1:5" x14ac:dyDescent="0.25">
      <c r="A70" s="19"/>
      <c r="B70" s="20" t="s">
        <v>15</v>
      </c>
      <c r="C70" s="21">
        <v>-6.3935166425470591E-2</v>
      </c>
      <c r="D70" s="21">
        <v>-2.9311866188375113E-4</v>
      </c>
      <c r="E70" s="22"/>
    </row>
    <row r="71" spans="1:5" x14ac:dyDescent="0.25">
      <c r="A71" s="8" t="s">
        <v>22</v>
      </c>
      <c r="B71" s="16" t="s">
        <v>11</v>
      </c>
      <c r="C71" s="17" t="s">
        <v>57</v>
      </c>
      <c r="D71" s="17" t="s">
        <v>335</v>
      </c>
      <c r="E71" s="17" t="s">
        <v>14</v>
      </c>
    </row>
    <row r="72" spans="1:5" x14ac:dyDescent="0.25">
      <c r="A72" s="19"/>
      <c r="B72" s="20" t="s">
        <v>15</v>
      </c>
      <c r="C72" s="21">
        <v>0.20672817384674036</v>
      </c>
      <c r="D72" s="21">
        <v>6.858003677855895E-2</v>
      </c>
      <c r="E72" s="22"/>
    </row>
    <row r="73" spans="1:5" ht="32.450000000000003" customHeight="1" x14ac:dyDescent="0.25">
      <c r="A73" s="90" t="s">
        <v>25</v>
      </c>
      <c r="B73" s="90"/>
      <c r="C73" s="90"/>
      <c r="D73" s="90"/>
      <c r="E73" s="90"/>
    </row>
    <row r="74" spans="1:5" x14ac:dyDescent="0.25">
      <c r="A74" s="5" t="s">
        <v>26</v>
      </c>
    </row>
    <row r="75" spans="1:5" x14ac:dyDescent="0.25">
      <c r="A75" s="5" t="s">
        <v>49</v>
      </c>
    </row>
    <row r="76" spans="1:5" x14ac:dyDescent="0.25">
      <c r="A76" s="5" t="s">
        <v>317</v>
      </c>
    </row>
    <row r="77" spans="1:5" x14ac:dyDescent="0.25">
      <c r="A77" s="5" t="s">
        <v>333</v>
      </c>
    </row>
    <row r="78" spans="1:5" x14ac:dyDescent="0.25">
      <c r="A78" s="5" t="s">
        <v>51</v>
      </c>
    </row>
    <row r="79" spans="1:5" ht="14.45" customHeight="1" x14ac:dyDescent="0.25">
      <c r="A79" s="91" t="s">
        <v>31</v>
      </c>
      <c r="B79" s="92"/>
      <c r="C79" s="92"/>
      <c r="D79" s="92"/>
      <c r="E79" s="93"/>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24">
        <v>43830</v>
      </c>
      <c r="C82" s="24">
        <v>45657</v>
      </c>
      <c r="D82" s="25">
        <v>0.11152300651106031</v>
      </c>
      <c r="E82" s="32">
        <v>3</v>
      </c>
    </row>
    <row r="83" spans="1:5" x14ac:dyDescent="0.25">
      <c r="A83" s="31" t="s">
        <v>37</v>
      </c>
      <c r="B83" s="24">
        <v>43795</v>
      </c>
      <c r="C83" s="24">
        <v>45622</v>
      </c>
      <c r="D83" s="25">
        <v>0.11153124606844128</v>
      </c>
      <c r="E83" s="32">
        <v>3</v>
      </c>
    </row>
    <row r="84" spans="1:5" x14ac:dyDescent="0.25">
      <c r="A84" s="23" t="s">
        <v>38</v>
      </c>
      <c r="B84" s="24">
        <v>43767</v>
      </c>
      <c r="C84" s="24">
        <v>45594</v>
      </c>
      <c r="D84" s="25">
        <v>0.11145028486316634</v>
      </c>
      <c r="E84" s="32">
        <v>3</v>
      </c>
    </row>
    <row r="85" spans="1:5" x14ac:dyDescent="0.25">
      <c r="A85" s="23" t="s">
        <v>39</v>
      </c>
      <c r="B85" s="24">
        <v>43732</v>
      </c>
      <c r="C85" s="24">
        <v>45559</v>
      </c>
      <c r="D85" s="25">
        <v>0.11199472246770135</v>
      </c>
      <c r="E85" s="32">
        <v>3</v>
      </c>
    </row>
    <row r="86" spans="1:5" x14ac:dyDescent="0.25">
      <c r="A86" s="23" t="s">
        <v>40</v>
      </c>
      <c r="B86" s="24">
        <v>43704</v>
      </c>
      <c r="C86" s="24">
        <v>45531</v>
      </c>
      <c r="D86" s="25">
        <v>0.11206060387041163</v>
      </c>
      <c r="E86" s="32">
        <v>3</v>
      </c>
    </row>
    <row r="88" spans="1:5" x14ac:dyDescent="0.25">
      <c r="A88" s="102" t="s">
        <v>73</v>
      </c>
      <c r="B88" s="103"/>
      <c r="C88" s="103"/>
      <c r="D88" s="103"/>
      <c r="E88" s="103"/>
    </row>
    <row r="89" spans="1:5" x14ac:dyDescent="0.25">
      <c r="A89" s="1" t="s">
        <v>2</v>
      </c>
      <c r="B89" s="2"/>
      <c r="C89" s="107" t="s">
        <v>3</v>
      </c>
      <c r="D89" s="107" t="s">
        <v>4</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8</v>
      </c>
      <c r="C92" s="10"/>
      <c r="D92" s="11"/>
      <c r="E92" s="11"/>
    </row>
    <row r="93" spans="1:5" x14ac:dyDescent="0.25">
      <c r="A93" s="12"/>
      <c r="B93" s="13" t="s">
        <v>9</v>
      </c>
      <c r="C93" s="14"/>
      <c r="D93" s="15"/>
      <c r="E93" s="15"/>
    </row>
    <row r="94" spans="1:5" x14ac:dyDescent="0.25">
      <c r="A94" s="8" t="s">
        <v>10</v>
      </c>
      <c r="B94" s="16" t="s">
        <v>11</v>
      </c>
      <c r="C94" s="17" t="s">
        <v>708</v>
      </c>
      <c r="D94" s="18" t="s">
        <v>797</v>
      </c>
      <c r="E94" s="17" t="s">
        <v>14</v>
      </c>
    </row>
    <row r="95" spans="1:5" x14ac:dyDescent="0.25">
      <c r="A95" s="19"/>
      <c r="B95" s="20" t="s">
        <v>15</v>
      </c>
      <c r="C95" s="21">
        <v>-0.71553334606190799</v>
      </c>
      <c r="D95" s="21">
        <v>-0.16344391982882411</v>
      </c>
      <c r="E95" s="22"/>
    </row>
    <row r="96" spans="1:5" x14ac:dyDescent="0.25">
      <c r="A96" s="8" t="s">
        <v>16</v>
      </c>
      <c r="B96" s="16" t="s">
        <v>11</v>
      </c>
      <c r="C96" s="17" t="s">
        <v>66</v>
      </c>
      <c r="D96" s="17" t="s">
        <v>67</v>
      </c>
      <c r="E96" s="17" t="s">
        <v>14</v>
      </c>
    </row>
    <row r="97" spans="1:5" x14ac:dyDescent="0.25">
      <c r="A97" s="19"/>
      <c r="B97" s="20" t="s">
        <v>15</v>
      </c>
      <c r="C97" s="21">
        <v>-0.24374975995272918</v>
      </c>
      <c r="D97" s="21">
        <v>-9.3622915536350937E-2</v>
      </c>
      <c r="E97" s="22"/>
    </row>
    <row r="98" spans="1:5" x14ac:dyDescent="0.25">
      <c r="A98" s="8" t="s">
        <v>19</v>
      </c>
      <c r="B98" s="16" t="s">
        <v>11</v>
      </c>
      <c r="C98" s="17" t="s">
        <v>235</v>
      </c>
      <c r="D98" s="17" t="s">
        <v>378</v>
      </c>
      <c r="E98" s="17" t="s">
        <v>14</v>
      </c>
    </row>
    <row r="99" spans="1:5" x14ac:dyDescent="0.25">
      <c r="A99" s="19"/>
      <c r="B99" s="20" t="s">
        <v>15</v>
      </c>
      <c r="C99" s="21">
        <v>-5.8969468812812731E-2</v>
      </c>
      <c r="D99" s="21">
        <v>-9.0005288658120408E-3</v>
      </c>
      <c r="E99" s="22"/>
    </row>
    <row r="100" spans="1:5" x14ac:dyDescent="0.25">
      <c r="A100" s="8" t="s">
        <v>22</v>
      </c>
      <c r="B100" s="16" t="s">
        <v>11</v>
      </c>
      <c r="C100" s="17" t="s">
        <v>70</v>
      </c>
      <c r="D100" s="17" t="s">
        <v>337</v>
      </c>
      <c r="E100" s="17" t="s">
        <v>14</v>
      </c>
    </row>
    <row r="101" spans="1:5" x14ac:dyDescent="0.25">
      <c r="A101" s="19"/>
      <c r="B101" s="20" t="s">
        <v>15</v>
      </c>
      <c r="C101" s="21">
        <v>0.26924092019120827</v>
      </c>
      <c r="D101" s="21">
        <v>7.8081742296484125E-2</v>
      </c>
      <c r="E101" s="22"/>
    </row>
    <row r="102" spans="1:5" ht="34.15" customHeight="1" x14ac:dyDescent="0.25">
      <c r="A102" s="90" t="s">
        <v>25</v>
      </c>
      <c r="B102" s="90"/>
      <c r="C102" s="90"/>
      <c r="D102" s="90"/>
      <c r="E102" s="90"/>
    </row>
    <row r="103" spans="1:5" x14ac:dyDescent="0.25">
      <c r="A103" s="5" t="s">
        <v>26</v>
      </c>
    </row>
    <row r="104" spans="1:5" x14ac:dyDescent="0.25">
      <c r="A104" s="5" t="s">
        <v>49</v>
      </c>
    </row>
    <row r="105" spans="1:5" x14ac:dyDescent="0.25">
      <c r="A105" s="5" t="s">
        <v>623</v>
      </c>
    </row>
    <row r="106" spans="1:5" x14ac:dyDescent="0.25">
      <c r="A106" s="5" t="s">
        <v>333</v>
      </c>
    </row>
    <row r="107" spans="1:5" x14ac:dyDescent="0.25">
      <c r="A107" s="5" t="s">
        <v>30</v>
      </c>
    </row>
    <row r="108" spans="1:5" ht="14.45" customHeight="1" x14ac:dyDescent="0.25">
      <c r="A108" s="91" t="s">
        <v>31</v>
      </c>
      <c r="B108" s="92"/>
      <c r="C108" s="92"/>
      <c r="D108" s="92"/>
      <c r="E108" s="93"/>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24">
        <v>43830</v>
      </c>
      <c r="C111" s="24">
        <v>45657</v>
      </c>
      <c r="D111" s="25">
        <v>0.10465252272544316</v>
      </c>
      <c r="E111" s="32">
        <v>3</v>
      </c>
    </row>
    <row r="112" spans="1:5" x14ac:dyDescent="0.25">
      <c r="A112" s="31" t="s">
        <v>37</v>
      </c>
      <c r="B112" s="24">
        <v>43795</v>
      </c>
      <c r="C112" s="24">
        <v>45622</v>
      </c>
      <c r="D112" s="25">
        <v>0.10475086582864361</v>
      </c>
      <c r="E112" s="32">
        <v>3</v>
      </c>
    </row>
    <row r="113" spans="1:5" x14ac:dyDescent="0.25">
      <c r="A113" s="23" t="s">
        <v>38</v>
      </c>
      <c r="B113" s="24">
        <v>43767</v>
      </c>
      <c r="C113" s="24">
        <v>45594</v>
      </c>
      <c r="D113" s="25">
        <v>0.10477645459914253</v>
      </c>
      <c r="E113" s="32">
        <v>3</v>
      </c>
    </row>
    <row r="114" spans="1:5" x14ac:dyDescent="0.25">
      <c r="A114" s="23" t="s">
        <v>39</v>
      </c>
      <c r="B114" s="24">
        <v>43732</v>
      </c>
      <c r="C114" s="24">
        <v>45559</v>
      </c>
      <c r="D114" s="25">
        <v>0.1052583269406677</v>
      </c>
      <c r="E114" s="32">
        <v>3</v>
      </c>
    </row>
    <row r="115" spans="1:5" x14ac:dyDescent="0.25">
      <c r="A115" s="23" t="s">
        <v>40</v>
      </c>
      <c r="B115" s="24">
        <v>43704</v>
      </c>
      <c r="C115" s="24">
        <v>45531</v>
      </c>
      <c r="D115" s="25">
        <v>0.10557683890501951</v>
      </c>
      <c r="E115" s="32">
        <v>3</v>
      </c>
    </row>
    <row r="117" spans="1:5" x14ac:dyDescent="0.25">
      <c r="A117" s="102" t="s">
        <v>93</v>
      </c>
      <c r="B117" s="103"/>
      <c r="C117" s="103"/>
      <c r="D117" s="103"/>
      <c r="E117" s="103"/>
    </row>
    <row r="118" spans="1:5" x14ac:dyDescent="0.25">
      <c r="A118" s="1" t="s">
        <v>74</v>
      </c>
      <c r="B118" s="2"/>
      <c r="C118" s="107" t="s">
        <v>3</v>
      </c>
      <c r="D118" s="107" t="s">
        <v>75</v>
      </c>
      <c r="E118" s="107"/>
    </row>
    <row r="119" spans="1:5" x14ac:dyDescent="0.25">
      <c r="A119" s="3" t="s">
        <v>5</v>
      </c>
      <c r="B119" s="4"/>
      <c r="C119" s="108"/>
      <c r="D119" s="108"/>
      <c r="E119" s="108"/>
    </row>
    <row r="120" spans="1:5" x14ac:dyDescent="0.25">
      <c r="A120" s="6" t="s">
        <v>6</v>
      </c>
      <c r="B120" s="7"/>
      <c r="C120" s="109"/>
      <c r="D120" s="109"/>
      <c r="E120" s="109"/>
    </row>
    <row r="121" spans="1:5" x14ac:dyDescent="0.25">
      <c r="A121" s="8" t="s">
        <v>7</v>
      </c>
      <c r="B121" s="9" t="s">
        <v>76</v>
      </c>
      <c r="C121" s="10"/>
      <c r="D121" s="11"/>
      <c r="E121" s="11"/>
    </row>
    <row r="122" spans="1:5" x14ac:dyDescent="0.25">
      <c r="A122" s="12"/>
      <c r="B122" s="13" t="s">
        <v>9</v>
      </c>
      <c r="C122" s="14"/>
      <c r="D122" s="15"/>
      <c r="E122" s="15"/>
    </row>
    <row r="123" spans="1:5" x14ac:dyDescent="0.25">
      <c r="A123" s="8" t="s">
        <v>10</v>
      </c>
      <c r="B123" s="16" t="s">
        <v>11</v>
      </c>
      <c r="C123" s="17" t="s">
        <v>191</v>
      </c>
      <c r="D123" s="18" t="s">
        <v>798</v>
      </c>
      <c r="E123" s="17" t="s">
        <v>14</v>
      </c>
    </row>
    <row r="124" spans="1:5" x14ac:dyDescent="0.25">
      <c r="A124" s="19"/>
      <c r="B124" s="20" t="s">
        <v>15</v>
      </c>
      <c r="C124" s="21">
        <v>-0.70133730224131008</v>
      </c>
      <c r="D124" s="21">
        <v>-0.16376732101645841</v>
      </c>
      <c r="E124" s="22"/>
    </row>
    <row r="125" spans="1:5" x14ac:dyDescent="0.25">
      <c r="A125" s="8" t="s">
        <v>16</v>
      </c>
      <c r="B125" s="16" t="s">
        <v>11</v>
      </c>
      <c r="C125" s="17" t="s">
        <v>79</v>
      </c>
      <c r="D125" s="17" t="s">
        <v>80</v>
      </c>
      <c r="E125" s="17" t="s">
        <v>14</v>
      </c>
    </row>
    <row r="126" spans="1:5" x14ac:dyDescent="0.25">
      <c r="A126" s="19"/>
      <c r="B126" s="20" t="s">
        <v>15</v>
      </c>
      <c r="C126" s="21">
        <v>-0.30515803861267721</v>
      </c>
      <c r="D126" s="21">
        <v>-5.4651640399221102E-2</v>
      </c>
      <c r="E126" s="22"/>
    </row>
    <row r="127" spans="1:5" x14ac:dyDescent="0.25">
      <c r="A127" s="8" t="s">
        <v>19</v>
      </c>
      <c r="B127" s="16" t="s">
        <v>11</v>
      </c>
      <c r="C127" s="17" t="s">
        <v>611</v>
      </c>
      <c r="D127" s="17" t="s">
        <v>799</v>
      </c>
      <c r="E127" s="17" t="s">
        <v>14</v>
      </c>
    </row>
    <row r="128" spans="1:5" x14ac:dyDescent="0.25">
      <c r="A128" s="19"/>
      <c r="B128" s="20" t="s">
        <v>15</v>
      </c>
      <c r="C128" s="21">
        <v>-6.8563839878581501E-3</v>
      </c>
      <c r="D128" s="21">
        <v>3.513027398050772E-2</v>
      </c>
      <c r="E128" s="22"/>
    </row>
    <row r="129" spans="1:5" x14ac:dyDescent="0.25">
      <c r="A129" s="8" t="s">
        <v>22</v>
      </c>
      <c r="B129" s="16" t="s">
        <v>11</v>
      </c>
      <c r="C129" s="17" t="s">
        <v>83</v>
      </c>
      <c r="D129" s="17" t="s">
        <v>598</v>
      </c>
      <c r="E129" s="17" t="s">
        <v>14</v>
      </c>
    </row>
    <row r="130" spans="1:5" x14ac:dyDescent="0.25">
      <c r="A130" s="19"/>
      <c r="B130" s="20" t="s">
        <v>15</v>
      </c>
      <c r="C130" s="21">
        <v>0.46830915457728883</v>
      </c>
      <c r="D130" s="21">
        <v>9.1185066388660641E-2</v>
      </c>
      <c r="E130" s="22"/>
    </row>
    <row r="131" spans="1:5" ht="32.450000000000003" customHeight="1" x14ac:dyDescent="0.25">
      <c r="A131" s="90" t="s">
        <v>25</v>
      </c>
      <c r="B131" s="90"/>
      <c r="C131" s="90"/>
      <c r="D131" s="90"/>
      <c r="E131" s="90"/>
    </row>
    <row r="132" spans="1:5" x14ac:dyDescent="0.25">
      <c r="A132" s="5" t="s">
        <v>26</v>
      </c>
    </row>
    <row r="133" spans="1:5" x14ac:dyDescent="0.25">
      <c r="A133" s="5" t="s">
        <v>85</v>
      </c>
    </row>
    <row r="134" spans="1:5" x14ac:dyDescent="0.25">
      <c r="A134" s="5" t="s">
        <v>436</v>
      </c>
    </row>
    <row r="135" spans="1:5" x14ac:dyDescent="0.25">
      <c r="A135" s="5" t="s">
        <v>599</v>
      </c>
    </row>
    <row r="136" spans="1:5" x14ac:dyDescent="0.25">
      <c r="A136" s="5" t="s">
        <v>51</v>
      </c>
    </row>
    <row r="137" spans="1:5" ht="14.45" customHeight="1" x14ac:dyDescent="0.25">
      <c r="A137" s="91" t="s">
        <v>31</v>
      </c>
      <c r="B137" s="92"/>
      <c r="C137" s="92"/>
      <c r="D137" s="92"/>
      <c r="E137" s="93"/>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24">
        <v>43830</v>
      </c>
      <c r="C140" s="24">
        <v>45657</v>
      </c>
      <c r="D140" s="25">
        <v>0.17082666569019136</v>
      </c>
      <c r="E140" s="32">
        <v>4</v>
      </c>
    </row>
    <row r="141" spans="1:5" x14ac:dyDescent="0.25">
      <c r="A141" s="31" t="s">
        <v>37</v>
      </c>
      <c r="B141" s="24">
        <v>43788</v>
      </c>
      <c r="C141" s="24">
        <v>45622</v>
      </c>
      <c r="D141" s="25">
        <v>0.17113579070625465</v>
      </c>
      <c r="E141" s="32">
        <v>4</v>
      </c>
    </row>
    <row r="142" spans="1:5" x14ac:dyDescent="0.25">
      <c r="A142" s="23" t="s">
        <v>38</v>
      </c>
      <c r="B142" s="24">
        <v>43760</v>
      </c>
      <c r="C142" s="24">
        <v>45594</v>
      </c>
      <c r="D142" s="25">
        <v>0.17153376390259925</v>
      </c>
      <c r="E142" s="32">
        <v>4</v>
      </c>
    </row>
    <row r="143" spans="1:5" x14ac:dyDescent="0.25">
      <c r="A143" s="23" t="s">
        <v>39</v>
      </c>
      <c r="B143" s="24">
        <v>43718</v>
      </c>
      <c r="C143" s="24">
        <v>45552</v>
      </c>
      <c r="D143" s="25">
        <v>0.17167152284984857</v>
      </c>
      <c r="E143" s="32">
        <v>4</v>
      </c>
    </row>
    <row r="144" spans="1:5" x14ac:dyDescent="0.25">
      <c r="A144" s="23" t="s">
        <v>40</v>
      </c>
      <c r="B144" s="24">
        <v>43690</v>
      </c>
      <c r="C144" s="24">
        <v>45524</v>
      </c>
      <c r="D144" s="25">
        <v>0.1726155804860707</v>
      </c>
      <c r="E144" s="32">
        <v>4</v>
      </c>
    </row>
    <row r="146" spans="1:5" x14ac:dyDescent="0.25">
      <c r="A146" s="102" t="s">
        <v>94</v>
      </c>
      <c r="B146" s="103"/>
      <c r="C146" s="103"/>
      <c r="D146" s="103"/>
      <c r="E146" s="103"/>
    </row>
    <row r="147" spans="1:5" x14ac:dyDescent="0.25">
      <c r="A147" s="1" t="s">
        <v>2</v>
      </c>
      <c r="B147" s="2"/>
      <c r="C147" s="107" t="s">
        <v>3</v>
      </c>
      <c r="D147" s="107" t="s">
        <v>4</v>
      </c>
      <c r="E147" s="107"/>
    </row>
    <row r="148" spans="1:5" x14ac:dyDescent="0.25">
      <c r="A148" s="3" t="s">
        <v>5</v>
      </c>
      <c r="B148" s="4"/>
      <c r="C148" s="108"/>
      <c r="D148" s="108"/>
      <c r="E148" s="108"/>
    </row>
    <row r="149" spans="1:5" x14ac:dyDescent="0.25">
      <c r="A149" s="6" t="s">
        <v>6</v>
      </c>
      <c r="B149" s="7"/>
      <c r="C149" s="109"/>
      <c r="D149" s="109"/>
      <c r="E149" s="109"/>
    </row>
    <row r="150" spans="1:5" x14ac:dyDescent="0.25">
      <c r="A150" s="8" t="s">
        <v>7</v>
      </c>
      <c r="B150" s="9" t="s">
        <v>8</v>
      </c>
      <c r="C150" s="10"/>
      <c r="D150" s="11"/>
      <c r="E150" s="11"/>
    </row>
    <row r="151" spans="1:5" x14ac:dyDescent="0.25">
      <c r="A151" s="12"/>
      <c r="B151" s="13" t="s">
        <v>9</v>
      </c>
      <c r="C151" s="14"/>
      <c r="D151" s="15"/>
      <c r="E151" s="15"/>
    </row>
    <row r="152" spans="1:5" x14ac:dyDescent="0.25">
      <c r="A152" s="8" t="s">
        <v>10</v>
      </c>
      <c r="B152" s="16" t="s">
        <v>11</v>
      </c>
      <c r="C152" s="26" t="s">
        <v>753</v>
      </c>
      <c r="D152" s="27" t="s">
        <v>800</v>
      </c>
      <c r="E152" s="26" t="s">
        <v>14</v>
      </c>
    </row>
    <row r="153" spans="1:5" x14ac:dyDescent="0.25">
      <c r="A153" s="19"/>
      <c r="B153" s="20" t="s">
        <v>15</v>
      </c>
      <c r="C153" s="21">
        <v>-0.73625050297513162</v>
      </c>
      <c r="D153" s="21">
        <v>-0.17755137859411385</v>
      </c>
      <c r="E153" s="22"/>
    </row>
    <row r="154" spans="1:5" x14ac:dyDescent="0.25">
      <c r="A154" s="8" t="s">
        <v>16</v>
      </c>
      <c r="B154" s="16" t="s">
        <v>11</v>
      </c>
      <c r="C154" s="26" t="s">
        <v>89</v>
      </c>
      <c r="D154" s="26" t="s">
        <v>79</v>
      </c>
      <c r="E154" s="26" t="s">
        <v>14</v>
      </c>
    </row>
    <row r="155" spans="1:5" x14ac:dyDescent="0.25">
      <c r="A155" s="19"/>
      <c r="B155" s="20" t="s">
        <v>15</v>
      </c>
      <c r="C155" s="21">
        <v>-0.27369232450942749</v>
      </c>
      <c r="D155" s="21">
        <v>-0.1140908038913655</v>
      </c>
      <c r="E155" s="22"/>
    </row>
    <row r="156" spans="1:5" x14ac:dyDescent="0.25">
      <c r="A156" s="8" t="s">
        <v>19</v>
      </c>
      <c r="B156" s="16" t="s">
        <v>11</v>
      </c>
      <c r="C156" s="26" t="s">
        <v>496</v>
      </c>
      <c r="D156" s="26" t="s">
        <v>69</v>
      </c>
      <c r="E156" s="26" t="s">
        <v>14</v>
      </c>
    </row>
    <row r="157" spans="1:5" x14ac:dyDescent="0.25">
      <c r="A157" s="19"/>
      <c r="B157" s="20" t="s">
        <v>15</v>
      </c>
      <c r="C157" s="21">
        <v>-6.0604456255110351E-2</v>
      </c>
      <c r="D157" s="21">
        <v>-6.1192527374428485E-3</v>
      </c>
      <c r="E157" s="22"/>
    </row>
    <row r="158" spans="1:5" x14ac:dyDescent="0.25">
      <c r="A158" s="8" t="s">
        <v>22</v>
      </c>
      <c r="B158" s="16" t="s">
        <v>11</v>
      </c>
      <c r="C158" s="26" t="s">
        <v>90</v>
      </c>
      <c r="D158" s="26" t="s">
        <v>340</v>
      </c>
      <c r="E158" s="26" t="s">
        <v>14</v>
      </c>
    </row>
    <row r="159" spans="1:5" x14ac:dyDescent="0.25">
      <c r="A159" s="19"/>
      <c r="B159" s="20" t="s">
        <v>15</v>
      </c>
      <c r="C159" s="21">
        <v>0.29521826354717895</v>
      </c>
      <c r="D159" s="21">
        <v>9.5682802272992085E-2</v>
      </c>
      <c r="E159" s="22"/>
    </row>
    <row r="160" spans="1:5" ht="35.450000000000003" customHeight="1" x14ac:dyDescent="0.25">
      <c r="A160" s="90" t="s">
        <v>25</v>
      </c>
      <c r="B160" s="90"/>
      <c r="C160" s="90"/>
      <c r="D160" s="90"/>
      <c r="E160" s="90"/>
    </row>
    <row r="161" spans="1:5" x14ac:dyDescent="0.25">
      <c r="A161" s="5" t="s">
        <v>26</v>
      </c>
    </row>
    <row r="162" spans="1:5" x14ac:dyDescent="0.25">
      <c r="A162" s="5" t="s">
        <v>49</v>
      </c>
    </row>
    <row r="163" spans="1:5" x14ac:dyDescent="0.25">
      <c r="A163" s="5" t="s">
        <v>565</v>
      </c>
    </row>
    <row r="164" spans="1:5" x14ac:dyDescent="0.25">
      <c r="A164" s="5" t="s">
        <v>333</v>
      </c>
    </row>
    <row r="165" spans="1:5" x14ac:dyDescent="0.25">
      <c r="A165" s="5" t="s">
        <v>30</v>
      </c>
    </row>
    <row r="166" spans="1:5" ht="14.45" customHeight="1" x14ac:dyDescent="0.25">
      <c r="A166" s="91" t="s">
        <v>31</v>
      </c>
      <c r="B166" s="92"/>
      <c r="C166" s="92"/>
      <c r="D166" s="92"/>
      <c r="E166" s="93"/>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24">
        <v>43830</v>
      </c>
      <c r="C169" s="24">
        <v>45657</v>
      </c>
      <c r="D169" s="25">
        <v>0.12083327808321567</v>
      </c>
      <c r="E169" s="32">
        <v>4</v>
      </c>
    </row>
    <row r="170" spans="1:5" x14ac:dyDescent="0.25">
      <c r="A170" s="31" t="s">
        <v>37</v>
      </c>
      <c r="B170" s="24">
        <v>43795</v>
      </c>
      <c r="C170" s="24">
        <v>45622</v>
      </c>
      <c r="D170" s="25">
        <v>0.12103461851856767</v>
      </c>
      <c r="E170" s="32">
        <v>4</v>
      </c>
    </row>
    <row r="171" spans="1:5" x14ac:dyDescent="0.25">
      <c r="A171" s="39" t="s">
        <v>38</v>
      </c>
      <c r="B171" s="24">
        <v>43767</v>
      </c>
      <c r="C171" s="24">
        <v>45594</v>
      </c>
      <c r="D171" s="25">
        <v>0.12106952859351182</v>
      </c>
      <c r="E171" s="32">
        <v>4</v>
      </c>
    </row>
    <row r="172" spans="1:5" x14ac:dyDescent="0.25">
      <c r="A172" s="39" t="s">
        <v>39</v>
      </c>
      <c r="B172" s="24">
        <v>43732</v>
      </c>
      <c r="C172" s="24">
        <v>45559</v>
      </c>
      <c r="D172" s="25">
        <v>0.12173771069683238</v>
      </c>
      <c r="E172" s="32">
        <v>4</v>
      </c>
    </row>
    <row r="173" spans="1:5" x14ac:dyDescent="0.25">
      <c r="A173" s="39" t="s">
        <v>40</v>
      </c>
      <c r="B173" s="24">
        <v>43704</v>
      </c>
      <c r="C173" s="24">
        <v>45531</v>
      </c>
      <c r="D173" s="25">
        <v>0.12194785581371195</v>
      </c>
      <c r="E173" s="32">
        <v>4</v>
      </c>
    </row>
    <row r="175" spans="1:5" x14ac:dyDescent="0.25">
      <c r="A175" s="102" t="s">
        <v>341</v>
      </c>
      <c r="B175" s="103"/>
      <c r="C175" s="103"/>
      <c r="D175" s="103"/>
      <c r="E175" s="103"/>
    </row>
    <row r="176" spans="1:5" x14ac:dyDescent="0.25">
      <c r="A176" s="1" t="s">
        <v>2</v>
      </c>
      <c r="B176" s="2"/>
      <c r="C176" s="107" t="s">
        <v>3</v>
      </c>
      <c r="D176" s="107" t="s">
        <v>4</v>
      </c>
      <c r="E176" s="107"/>
    </row>
    <row r="177" spans="1:5" x14ac:dyDescent="0.25">
      <c r="A177" s="3" t="s">
        <v>5</v>
      </c>
      <c r="B177" s="4"/>
      <c r="C177" s="108"/>
      <c r="D177" s="108"/>
      <c r="E177" s="108"/>
    </row>
    <row r="178" spans="1:5" x14ac:dyDescent="0.25">
      <c r="A178" s="6" t="s">
        <v>6</v>
      </c>
      <c r="B178" s="7"/>
      <c r="C178" s="109"/>
      <c r="D178" s="109"/>
      <c r="E178" s="109"/>
    </row>
    <row r="179" spans="1:5" x14ac:dyDescent="0.25">
      <c r="A179" s="8" t="s">
        <v>7</v>
      </c>
      <c r="B179" s="9" t="s">
        <v>8</v>
      </c>
      <c r="C179" s="10"/>
      <c r="D179" s="11"/>
      <c r="E179" s="11"/>
    </row>
    <row r="180" spans="1:5" x14ac:dyDescent="0.25">
      <c r="A180" s="12"/>
      <c r="B180" s="13" t="s">
        <v>9</v>
      </c>
      <c r="C180" s="14"/>
      <c r="D180" s="15"/>
      <c r="E180" s="15"/>
    </row>
    <row r="181" spans="1:5" x14ac:dyDescent="0.25">
      <c r="A181" s="8" t="s">
        <v>10</v>
      </c>
      <c r="B181" s="16" t="s">
        <v>11</v>
      </c>
      <c r="C181" s="26" t="s">
        <v>778</v>
      </c>
      <c r="D181" s="27" t="s">
        <v>676</v>
      </c>
      <c r="E181" s="26" t="s">
        <v>14</v>
      </c>
    </row>
    <row r="182" spans="1:5" x14ac:dyDescent="0.25">
      <c r="A182" s="19"/>
      <c r="B182" s="20" t="s">
        <v>15</v>
      </c>
      <c r="C182" s="21">
        <v>-0.29588248519740401</v>
      </c>
      <c r="D182" s="21">
        <v>-0.11271285913732654</v>
      </c>
      <c r="E182" s="22"/>
    </row>
    <row r="183" spans="1:5" x14ac:dyDescent="0.25">
      <c r="A183" s="8" t="s">
        <v>16</v>
      </c>
      <c r="B183" s="16" t="s">
        <v>11</v>
      </c>
      <c r="C183" s="26" t="s">
        <v>292</v>
      </c>
      <c r="D183" s="26" t="s">
        <v>654</v>
      </c>
      <c r="E183" s="26" t="s">
        <v>14</v>
      </c>
    </row>
    <row r="184" spans="1:5" x14ac:dyDescent="0.25">
      <c r="A184" s="19"/>
      <c r="B184" s="20" t="s">
        <v>15</v>
      </c>
      <c r="C184" s="21">
        <v>-0.16148590951500919</v>
      </c>
      <c r="D184" s="21">
        <v>-3.1768663048766022E-2</v>
      </c>
      <c r="E184" s="22"/>
    </row>
    <row r="185" spans="1:5" x14ac:dyDescent="0.25">
      <c r="A185" s="8" t="s">
        <v>19</v>
      </c>
      <c r="B185" s="16" t="s">
        <v>11</v>
      </c>
      <c r="C185" s="26" t="s">
        <v>437</v>
      </c>
      <c r="D185" s="26" t="s">
        <v>620</v>
      </c>
      <c r="E185" s="26" t="s">
        <v>14</v>
      </c>
    </row>
    <row r="186" spans="1:5" x14ac:dyDescent="0.25">
      <c r="A186" s="19"/>
      <c r="B186" s="20" t="s">
        <v>15</v>
      </c>
      <c r="C186" s="21">
        <v>-2.4641667970948244E-2</v>
      </c>
      <c r="D186" s="21">
        <v>-1.5540812320745667E-3</v>
      </c>
      <c r="E186" s="22"/>
    </row>
    <row r="187" spans="1:5" x14ac:dyDescent="0.25">
      <c r="A187" s="8" t="s">
        <v>22</v>
      </c>
      <c r="B187" s="16" t="s">
        <v>11</v>
      </c>
      <c r="C187" s="26" t="s">
        <v>294</v>
      </c>
      <c r="D187" s="26" t="s">
        <v>295</v>
      </c>
      <c r="E187" s="26" t="s">
        <v>14</v>
      </c>
    </row>
    <row r="188" spans="1:5" x14ac:dyDescent="0.25">
      <c r="A188" s="19"/>
      <c r="B188" s="20" t="s">
        <v>15</v>
      </c>
      <c r="C188" s="21">
        <v>0.1131139022684966</v>
      </c>
      <c r="D188" s="21">
        <v>5.466672843059861E-2</v>
      </c>
      <c r="E188" s="22"/>
    </row>
    <row r="189" spans="1:5" ht="34.9" customHeight="1" x14ac:dyDescent="0.25">
      <c r="A189" s="90" t="s">
        <v>25</v>
      </c>
      <c r="B189" s="90"/>
      <c r="C189" s="90"/>
      <c r="D189" s="90"/>
      <c r="E189" s="90"/>
    </row>
    <row r="190" spans="1:5" x14ac:dyDescent="0.25">
      <c r="A190" s="5" t="s">
        <v>26</v>
      </c>
    </row>
    <row r="191" spans="1:5" x14ac:dyDescent="0.25">
      <c r="A191" s="5" t="s">
        <v>49</v>
      </c>
    </row>
    <row r="192" spans="1:5" x14ac:dyDescent="0.25">
      <c r="A192" s="5" t="s">
        <v>727</v>
      </c>
    </row>
    <row r="193" spans="1:5" x14ac:dyDescent="0.25">
      <c r="A193" s="5" t="s">
        <v>29</v>
      </c>
    </row>
    <row r="194" spans="1:5" x14ac:dyDescent="0.25">
      <c r="A194" s="5" t="s">
        <v>30</v>
      </c>
    </row>
    <row r="195" spans="1:5" ht="14.45" customHeight="1" x14ac:dyDescent="0.25">
      <c r="A195" s="91" t="s">
        <v>31</v>
      </c>
      <c r="B195" s="92"/>
      <c r="C195" s="92"/>
      <c r="D195" s="92"/>
      <c r="E195" s="93"/>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24">
        <v>44194</v>
      </c>
      <c r="C198" s="24">
        <v>45657</v>
      </c>
      <c r="D198" s="25">
        <v>5.5631619957828553E-2</v>
      </c>
      <c r="E198" s="32">
        <v>3</v>
      </c>
    </row>
    <row r="199" spans="1:5" x14ac:dyDescent="0.25">
      <c r="A199" s="31" t="s">
        <v>37</v>
      </c>
      <c r="B199" s="24">
        <v>44159</v>
      </c>
      <c r="C199" s="24">
        <v>45622</v>
      </c>
      <c r="D199" s="25">
        <v>5.5499153258587307E-2</v>
      </c>
      <c r="E199" s="32">
        <v>3</v>
      </c>
    </row>
    <row r="200" spans="1:5" x14ac:dyDescent="0.25">
      <c r="A200" s="39" t="s">
        <v>38</v>
      </c>
      <c r="B200" s="24">
        <v>44131</v>
      </c>
      <c r="C200" s="24">
        <v>45594</v>
      </c>
      <c r="D200" s="25">
        <v>5.6188509872169196E-2</v>
      </c>
      <c r="E200" s="32">
        <v>3</v>
      </c>
    </row>
    <row r="201" spans="1:5" x14ac:dyDescent="0.25">
      <c r="A201" s="39" t="s">
        <v>39</v>
      </c>
      <c r="B201" s="24">
        <v>44096</v>
      </c>
      <c r="C201" s="24">
        <v>45559</v>
      </c>
      <c r="D201" s="25">
        <v>5.6896674108790631E-2</v>
      </c>
      <c r="E201" s="32">
        <v>3</v>
      </c>
    </row>
    <row r="202" spans="1:5" x14ac:dyDescent="0.25">
      <c r="A202" s="39" t="s">
        <v>40</v>
      </c>
      <c r="B202" s="24">
        <v>44068</v>
      </c>
      <c r="C202" s="24">
        <v>45531</v>
      </c>
      <c r="D202" s="25">
        <v>5.6976616540385668E-2</v>
      </c>
      <c r="E202" s="32">
        <v>3</v>
      </c>
    </row>
    <row r="204" spans="1:5" x14ac:dyDescent="0.25">
      <c r="A204" s="102" t="s">
        <v>655</v>
      </c>
      <c r="B204" s="103"/>
      <c r="C204" s="103"/>
      <c r="D204" s="103"/>
      <c r="E204" s="103"/>
    </row>
    <row r="205" spans="1:5" x14ac:dyDescent="0.25">
      <c r="A205" s="1" t="s">
        <v>2</v>
      </c>
      <c r="B205" s="2"/>
      <c r="C205" s="107" t="s">
        <v>3</v>
      </c>
      <c r="D205" s="107" t="s">
        <v>4</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8</v>
      </c>
      <c r="C208" s="10"/>
      <c r="D208" s="11"/>
      <c r="E208" s="11"/>
    </row>
    <row r="209" spans="1:5" x14ac:dyDescent="0.25">
      <c r="A209" s="12"/>
      <c r="B209" s="13" t="s">
        <v>9</v>
      </c>
      <c r="C209" s="14"/>
      <c r="D209" s="15"/>
      <c r="E209" s="15"/>
    </row>
    <row r="210" spans="1:5" x14ac:dyDescent="0.25">
      <c r="A210" s="8" t="s">
        <v>10</v>
      </c>
      <c r="B210" s="16" t="s">
        <v>11</v>
      </c>
      <c r="C210" s="26" t="s">
        <v>606</v>
      </c>
      <c r="D210" s="27" t="s">
        <v>779</v>
      </c>
      <c r="E210" s="26" t="s">
        <v>14</v>
      </c>
    </row>
    <row r="211" spans="1:5" x14ac:dyDescent="0.25">
      <c r="A211" s="19"/>
      <c r="B211" s="20" t="s">
        <v>15</v>
      </c>
      <c r="C211" s="21">
        <v>-0.20416246157758311</v>
      </c>
      <c r="D211" s="21">
        <v>-7.4878233096844493E-2</v>
      </c>
      <c r="E211" s="22"/>
    </row>
    <row r="212" spans="1:5" x14ac:dyDescent="0.25">
      <c r="A212" s="8" t="s">
        <v>16</v>
      </c>
      <c r="B212" s="16" t="s">
        <v>11</v>
      </c>
      <c r="C212" s="26" t="s">
        <v>518</v>
      </c>
      <c r="D212" s="26" t="s">
        <v>780</v>
      </c>
      <c r="E212" s="26" t="s">
        <v>14</v>
      </c>
    </row>
    <row r="213" spans="1:5" x14ac:dyDescent="0.25">
      <c r="A213" s="19"/>
      <c r="B213" s="20" t="s">
        <v>15</v>
      </c>
      <c r="C213" s="21">
        <v>-0.15321468635795066</v>
      </c>
      <c r="D213" s="21">
        <v>-4.2833832309436604E-2</v>
      </c>
      <c r="E213" s="22"/>
    </row>
    <row r="214" spans="1:5" x14ac:dyDescent="0.25">
      <c r="A214" s="8" t="s">
        <v>19</v>
      </c>
      <c r="B214" s="16" t="s">
        <v>11</v>
      </c>
      <c r="C214" s="26" t="s">
        <v>271</v>
      </c>
      <c r="D214" s="26" t="s">
        <v>56</v>
      </c>
      <c r="E214" s="26" t="s">
        <v>14</v>
      </c>
    </row>
    <row r="215" spans="1:5" x14ac:dyDescent="0.25">
      <c r="A215" s="19"/>
      <c r="B215" s="20" t="s">
        <v>15</v>
      </c>
      <c r="C215" s="21">
        <v>-6.2477990721725996E-2</v>
      </c>
      <c r="D215" s="21">
        <v>-1.9163307356748094E-2</v>
      </c>
      <c r="E215" s="22"/>
    </row>
    <row r="216" spans="1:5" x14ac:dyDescent="0.25">
      <c r="A216" s="8" t="s">
        <v>22</v>
      </c>
      <c r="B216" s="16" t="s">
        <v>11</v>
      </c>
      <c r="C216" s="26" t="s">
        <v>547</v>
      </c>
      <c r="D216" s="26" t="s">
        <v>495</v>
      </c>
      <c r="E216" s="26" t="s">
        <v>14</v>
      </c>
    </row>
    <row r="217" spans="1:5" x14ac:dyDescent="0.25">
      <c r="A217" s="19"/>
      <c r="B217" s="20" t="s">
        <v>15</v>
      </c>
      <c r="C217" s="21">
        <v>1.9638149686638906E-2</v>
      </c>
      <c r="D217" s="21">
        <v>5.393555616738821E-3</v>
      </c>
      <c r="E217" s="22"/>
    </row>
    <row r="218" spans="1:5" ht="35.450000000000003" customHeight="1" x14ac:dyDescent="0.25">
      <c r="A218" s="90" t="s">
        <v>25</v>
      </c>
      <c r="B218" s="90"/>
      <c r="C218" s="90"/>
      <c r="D218" s="90"/>
      <c r="E218" s="90"/>
    </row>
    <row r="219" spans="1:5" x14ac:dyDescent="0.25">
      <c r="A219" s="5" t="s">
        <v>26</v>
      </c>
    </row>
    <row r="220" spans="1:5" x14ac:dyDescent="0.25">
      <c r="A220" s="5" t="s">
        <v>660</v>
      </c>
    </row>
    <row r="221" spans="1:5" x14ac:dyDescent="0.25">
      <c r="A221" s="5" t="s">
        <v>392</v>
      </c>
    </row>
    <row r="222" spans="1:5" x14ac:dyDescent="0.25">
      <c r="A222" s="5" t="s">
        <v>29</v>
      </c>
    </row>
    <row r="223" spans="1:5" x14ac:dyDescent="0.25">
      <c r="A223" s="5" t="s">
        <v>30</v>
      </c>
    </row>
    <row r="224" spans="1:5" ht="14.45" customHeight="1" x14ac:dyDescent="0.25">
      <c r="A224" s="91" t="s">
        <v>31</v>
      </c>
      <c r="B224" s="92"/>
      <c r="C224" s="92"/>
      <c r="D224" s="92"/>
      <c r="E224" s="93"/>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24">
        <v>44195</v>
      </c>
      <c r="C227" s="24">
        <v>45657</v>
      </c>
      <c r="D227" s="25">
        <v>3.3574514001518924E-2</v>
      </c>
      <c r="E227" s="32">
        <v>2</v>
      </c>
    </row>
    <row r="228" spans="1:5" x14ac:dyDescent="0.25">
      <c r="A228" s="31" t="s">
        <v>37</v>
      </c>
      <c r="B228" s="24">
        <v>44160</v>
      </c>
      <c r="C228" s="24">
        <v>45623</v>
      </c>
      <c r="D228" s="25">
        <v>3.3347097180632987E-2</v>
      </c>
      <c r="E228" s="32">
        <v>2</v>
      </c>
    </row>
    <row r="229" spans="1:5" x14ac:dyDescent="0.25">
      <c r="A229" s="39" t="s">
        <v>38</v>
      </c>
      <c r="B229" s="24">
        <v>44132</v>
      </c>
      <c r="C229" s="24">
        <v>45595</v>
      </c>
      <c r="D229" s="25">
        <v>3.3767284658050373E-2</v>
      </c>
      <c r="E229" s="32">
        <v>2</v>
      </c>
    </row>
    <row r="230" spans="1:5" x14ac:dyDescent="0.25">
      <c r="A230" s="39" t="s">
        <v>39</v>
      </c>
      <c r="B230" s="24">
        <v>44097</v>
      </c>
      <c r="C230" s="24">
        <v>45560</v>
      </c>
      <c r="D230" s="25">
        <v>3.3981182562134962E-2</v>
      </c>
      <c r="E230" s="32">
        <v>2</v>
      </c>
    </row>
    <row r="231" spans="1:5" x14ac:dyDescent="0.25">
      <c r="A231" s="39" t="s">
        <v>40</v>
      </c>
      <c r="B231" s="24">
        <v>44069</v>
      </c>
      <c r="C231" s="24">
        <v>45532</v>
      </c>
      <c r="D231" s="25">
        <v>3.4203754635147354E-2</v>
      </c>
      <c r="E231" s="32">
        <v>2</v>
      </c>
    </row>
    <row r="233" spans="1:5" x14ac:dyDescent="0.25">
      <c r="A233" s="102" t="s">
        <v>104</v>
      </c>
      <c r="B233" s="103"/>
      <c r="C233" s="103"/>
      <c r="D233" s="103"/>
      <c r="E233" s="103"/>
    </row>
    <row r="234" spans="1:5" x14ac:dyDescent="0.25">
      <c r="A234" s="1" t="s">
        <v>2</v>
      </c>
      <c r="B234" s="2"/>
      <c r="C234" s="107" t="s">
        <v>3</v>
      </c>
      <c r="D234" s="107" t="s">
        <v>4</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8</v>
      </c>
      <c r="C237" s="10"/>
      <c r="D237" s="11"/>
      <c r="E237" s="11"/>
    </row>
    <row r="238" spans="1:5" x14ac:dyDescent="0.25">
      <c r="A238" s="12"/>
      <c r="B238" s="13" t="s">
        <v>9</v>
      </c>
      <c r="C238" s="14"/>
      <c r="D238" s="15"/>
      <c r="E238" s="15"/>
    </row>
    <row r="239" spans="1:5" x14ac:dyDescent="0.25">
      <c r="A239" s="8" t="s">
        <v>10</v>
      </c>
      <c r="B239" s="16" t="s">
        <v>11</v>
      </c>
      <c r="C239" s="26" t="s">
        <v>728</v>
      </c>
      <c r="D239" s="27" t="s">
        <v>801</v>
      </c>
      <c r="E239" s="26" t="s">
        <v>14</v>
      </c>
    </row>
    <row r="240" spans="1:5" x14ac:dyDescent="0.25">
      <c r="A240" s="19"/>
      <c r="B240" s="20" t="s">
        <v>15</v>
      </c>
      <c r="C240" s="21">
        <v>-0.82334723941563492</v>
      </c>
      <c r="D240" s="21">
        <v>-0.24564528493143156</v>
      </c>
      <c r="E240" s="22"/>
    </row>
    <row r="241" spans="1:5" x14ac:dyDescent="0.25">
      <c r="A241" s="8" t="s">
        <v>16</v>
      </c>
      <c r="B241" s="16" t="s">
        <v>11</v>
      </c>
      <c r="C241" s="26" t="s">
        <v>97</v>
      </c>
      <c r="D241" s="26" t="s">
        <v>98</v>
      </c>
      <c r="E241" s="26" t="s">
        <v>14</v>
      </c>
    </row>
    <row r="242" spans="1:5" x14ac:dyDescent="0.25">
      <c r="A242" s="19"/>
      <c r="B242" s="20" t="s">
        <v>15</v>
      </c>
      <c r="C242" s="21">
        <v>-0.25622516264378659</v>
      </c>
      <c r="D242" s="21">
        <v>-9.8805965155070896E-2</v>
      </c>
      <c r="E242" s="22"/>
    </row>
    <row r="243" spans="1:5" x14ac:dyDescent="0.25">
      <c r="A243" s="8" t="s">
        <v>19</v>
      </c>
      <c r="B243" s="16" t="s">
        <v>11</v>
      </c>
      <c r="C243" s="26" t="s">
        <v>378</v>
      </c>
      <c r="D243" s="26" t="s">
        <v>515</v>
      </c>
      <c r="E243" s="26" t="s">
        <v>14</v>
      </c>
    </row>
    <row r="244" spans="1:5" x14ac:dyDescent="0.25">
      <c r="A244" s="19"/>
      <c r="B244" s="20" t="s">
        <v>15</v>
      </c>
      <c r="C244" s="21">
        <v>-2.7320351605153892E-2</v>
      </c>
      <c r="D244" s="21">
        <v>5.870938345854837E-3</v>
      </c>
      <c r="E244" s="22"/>
    </row>
    <row r="245" spans="1:5" x14ac:dyDescent="0.25">
      <c r="A245" s="8" t="s">
        <v>22</v>
      </c>
      <c r="B245" s="16" t="s">
        <v>11</v>
      </c>
      <c r="C245" s="26" t="s">
        <v>101</v>
      </c>
      <c r="D245" s="26" t="s">
        <v>346</v>
      </c>
      <c r="E245" s="26" t="s">
        <v>14</v>
      </c>
    </row>
    <row r="246" spans="1:5" x14ac:dyDescent="0.25">
      <c r="A246" s="19"/>
      <c r="B246" s="20" t="s">
        <v>15</v>
      </c>
      <c r="C246" s="21">
        <v>0.37578180975338404</v>
      </c>
      <c r="D246" s="21">
        <v>9.9385111117586966E-2</v>
      </c>
      <c r="E246" s="22"/>
    </row>
    <row r="247" spans="1:5" ht="34.15" customHeight="1" x14ac:dyDescent="0.25">
      <c r="A247" s="90" t="s">
        <v>25</v>
      </c>
      <c r="B247" s="90"/>
      <c r="C247" s="90"/>
      <c r="D247" s="90"/>
      <c r="E247" s="90"/>
    </row>
    <row r="248" spans="1:5" x14ac:dyDescent="0.25">
      <c r="A248" s="5" t="s">
        <v>26</v>
      </c>
    </row>
    <row r="249" spans="1:5" x14ac:dyDescent="0.25">
      <c r="A249" s="5" t="s">
        <v>49</v>
      </c>
    </row>
    <row r="250" spans="1:5" x14ac:dyDescent="0.25">
      <c r="A250" s="5" t="s">
        <v>278</v>
      </c>
    </row>
    <row r="251" spans="1:5" x14ac:dyDescent="0.25">
      <c r="A251" s="5" t="s">
        <v>333</v>
      </c>
    </row>
    <row r="252" spans="1:5" x14ac:dyDescent="0.25">
      <c r="A252" s="5" t="s">
        <v>51</v>
      </c>
      <c r="B252" s="50"/>
      <c r="C252" s="50"/>
      <c r="D252" s="50"/>
      <c r="E252" s="50"/>
    </row>
    <row r="253" spans="1:5" ht="14.45" customHeight="1" x14ac:dyDescent="0.25">
      <c r="A253" s="91" t="s">
        <v>31</v>
      </c>
      <c r="B253" s="92"/>
      <c r="C253" s="92"/>
      <c r="D253" s="92"/>
      <c r="E253" s="93"/>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24">
        <v>43833</v>
      </c>
      <c r="C256" s="24">
        <v>45657</v>
      </c>
      <c r="D256" s="25">
        <v>0.14361824858841465</v>
      </c>
      <c r="E256" s="32">
        <v>4</v>
      </c>
    </row>
    <row r="257" spans="1:5" x14ac:dyDescent="0.25">
      <c r="A257" s="31" t="s">
        <v>37</v>
      </c>
      <c r="B257" s="24">
        <v>43798</v>
      </c>
      <c r="C257" s="24">
        <v>45625</v>
      </c>
      <c r="D257" s="25">
        <v>0.14364214457794211</v>
      </c>
      <c r="E257" s="32">
        <v>4</v>
      </c>
    </row>
    <row r="258" spans="1:5" x14ac:dyDescent="0.25">
      <c r="A258" s="39" t="s">
        <v>38</v>
      </c>
      <c r="B258" s="24">
        <v>43763</v>
      </c>
      <c r="C258" s="24">
        <v>45590</v>
      </c>
      <c r="D258" s="25">
        <v>0.14357419303678792</v>
      </c>
      <c r="E258" s="32">
        <v>4</v>
      </c>
    </row>
    <row r="259" spans="1:5" x14ac:dyDescent="0.25">
      <c r="A259" s="39" t="s">
        <v>39</v>
      </c>
      <c r="B259" s="24">
        <v>43735</v>
      </c>
      <c r="C259" s="24">
        <v>45562</v>
      </c>
      <c r="D259" s="25">
        <v>0.14390839340652731</v>
      </c>
      <c r="E259" s="32">
        <v>4</v>
      </c>
    </row>
    <row r="260" spans="1:5" x14ac:dyDescent="0.25">
      <c r="A260" s="39" t="s">
        <v>40</v>
      </c>
      <c r="B260" s="24">
        <v>43707</v>
      </c>
      <c r="C260" s="24">
        <v>45534</v>
      </c>
      <c r="D260" s="25">
        <v>0.14395732053669932</v>
      </c>
      <c r="E260" s="32">
        <v>4</v>
      </c>
    </row>
    <row r="262" spans="1:5" x14ac:dyDescent="0.25">
      <c r="A262" s="102" t="s">
        <v>116</v>
      </c>
      <c r="B262" s="103"/>
      <c r="C262" s="103"/>
      <c r="D262" s="103"/>
      <c r="E262" s="103"/>
    </row>
    <row r="263" spans="1:5" x14ac:dyDescent="0.25">
      <c r="A263" s="1" t="s">
        <v>74</v>
      </c>
      <c r="B263" s="2"/>
      <c r="C263" s="107" t="s">
        <v>3</v>
      </c>
      <c r="D263" s="107" t="s">
        <v>75</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8" t="s">
        <v>7</v>
      </c>
      <c r="B266" s="9" t="s">
        <v>76</v>
      </c>
      <c r="C266" s="10"/>
      <c r="D266" s="11"/>
      <c r="E266" s="11"/>
    </row>
    <row r="267" spans="1:5" x14ac:dyDescent="0.25">
      <c r="A267" s="12"/>
      <c r="B267" s="13" t="s">
        <v>9</v>
      </c>
      <c r="C267" s="14"/>
      <c r="D267" s="15"/>
      <c r="E267" s="15"/>
    </row>
    <row r="268" spans="1:5" x14ac:dyDescent="0.25">
      <c r="A268" s="8" t="s">
        <v>10</v>
      </c>
      <c r="B268" s="16" t="s">
        <v>11</v>
      </c>
      <c r="C268" s="26" t="s">
        <v>523</v>
      </c>
      <c r="D268" s="27" t="s">
        <v>802</v>
      </c>
      <c r="E268" s="26" t="s">
        <v>14</v>
      </c>
    </row>
    <row r="269" spans="1:5" x14ac:dyDescent="0.25">
      <c r="A269" s="19"/>
      <c r="B269" s="20" t="s">
        <v>15</v>
      </c>
      <c r="C269" s="21">
        <v>-0.7924754293969779</v>
      </c>
      <c r="D269" s="21">
        <v>-0.1856345917422233</v>
      </c>
      <c r="E269" s="22"/>
    </row>
    <row r="270" spans="1:5" x14ac:dyDescent="0.25">
      <c r="A270" s="8" t="s">
        <v>16</v>
      </c>
      <c r="B270" s="16" t="s">
        <v>11</v>
      </c>
      <c r="C270" s="26" t="s">
        <v>108</v>
      </c>
      <c r="D270" s="26" t="s">
        <v>803</v>
      </c>
      <c r="E270" s="26" t="s">
        <v>14</v>
      </c>
    </row>
    <row r="271" spans="1:5" x14ac:dyDescent="0.25">
      <c r="A271" s="19"/>
      <c r="B271" s="20" t="s">
        <v>15</v>
      </c>
      <c r="C271" s="21">
        <v>-0.32728281718066421</v>
      </c>
      <c r="D271" s="21">
        <v>-6.031003978557048E-2</v>
      </c>
      <c r="E271" s="22"/>
    </row>
    <row r="272" spans="1:5" x14ac:dyDescent="0.25">
      <c r="A272" s="8" t="s">
        <v>19</v>
      </c>
      <c r="B272" s="16" t="s">
        <v>11</v>
      </c>
      <c r="C272" s="26" t="s">
        <v>665</v>
      </c>
      <c r="D272" s="26" t="s">
        <v>804</v>
      </c>
      <c r="E272" s="26" t="s">
        <v>14</v>
      </c>
    </row>
    <row r="273" spans="1:5" x14ac:dyDescent="0.25">
      <c r="A273" s="19"/>
      <c r="B273" s="20" t="s">
        <v>15</v>
      </c>
      <c r="C273" s="21">
        <v>5.7499014187650133E-2</v>
      </c>
      <c r="D273" s="21">
        <v>7.2535614280712979E-2</v>
      </c>
      <c r="E273" s="22"/>
    </row>
    <row r="274" spans="1:5" x14ac:dyDescent="0.25">
      <c r="A274" s="8" t="s">
        <v>22</v>
      </c>
      <c r="B274" s="16" t="s">
        <v>11</v>
      </c>
      <c r="C274" s="26" t="s">
        <v>112</v>
      </c>
      <c r="D274" s="26" t="s">
        <v>527</v>
      </c>
      <c r="E274" s="26" t="s">
        <v>14</v>
      </c>
    </row>
    <row r="275" spans="1:5" x14ac:dyDescent="0.25">
      <c r="A275" s="19"/>
      <c r="B275" s="20" t="s">
        <v>15</v>
      </c>
      <c r="C275" s="21">
        <v>1.0786521931687743</v>
      </c>
      <c r="D275" s="21">
        <v>0.14852535767636521</v>
      </c>
      <c r="E275" s="22"/>
    </row>
    <row r="276" spans="1:5" ht="36" customHeight="1" x14ac:dyDescent="0.25">
      <c r="A276" s="90" t="s">
        <v>25</v>
      </c>
      <c r="B276" s="90"/>
      <c r="C276" s="90"/>
      <c r="D276" s="90"/>
      <c r="E276" s="90"/>
    </row>
    <row r="277" spans="1:5" x14ac:dyDescent="0.25">
      <c r="A277" s="5" t="s">
        <v>26</v>
      </c>
    </row>
    <row r="278" spans="1:5" x14ac:dyDescent="0.25">
      <c r="A278" s="5" t="s">
        <v>805</v>
      </c>
    </row>
    <row r="279" spans="1:5" x14ac:dyDescent="0.25">
      <c r="A279" s="5" t="s">
        <v>562</v>
      </c>
    </row>
    <row r="280" spans="1:5" x14ac:dyDescent="0.25">
      <c r="A280" s="5" t="s">
        <v>528</v>
      </c>
    </row>
    <row r="281" spans="1:5" x14ac:dyDescent="0.25">
      <c r="A281" s="5" t="s">
        <v>30</v>
      </c>
      <c r="B281" s="50"/>
      <c r="C281" s="50"/>
      <c r="D281" s="50"/>
      <c r="E281" s="50"/>
    </row>
    <row r="282" spans="1:5" ht="14.45" customHeight="1" x14ac:dyDescent="0.25">
      <c r="A282" s="91" t="s">
        <v>31</v>
      </c>
      <c r="B282" s="92"/>
      <c r="C282" s="92"/>
      <c r="D282" s="92"/>
      <c r="E282" s="93"/>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24">
        <v>43830</v>
      </c>
      <c r="C285" s="24">
        <v>45657</v>
      </c>
      <c r="D285" s="25">
        <v>0.17500423963161427</v>
      </c>
      <c r="E285" s="32">
        <v>4</v>
      </c>
    </row>
    <row r="286" spans="1:5" x14ac:dyDescent="0.25">
      <c r="A286" s="31" t="s">
        <v>37</v>
      </c>
      <c r="B286" s="24">
        <v>43798</v>
      </c>
      <c r="C286" s="24">
        <v>45625</v>
      </c>
      <c r="D286" s="25">
        <v>0.17430002527296296</v>
      </c>
      <c r="E286" s="32">
        <v>4</v>
      </c>
    </row>
    <row r="287" spans="1:5" x14ac:dyDescent="0.25">
      <c r="A287" s="39" t="s">
        <v>38</v>
      </c>
      <c r="B287" s="24">
        <v>43769</v>
      </c>
      <c r="C287" s="24">
        <v>45596</v>
      </c>
      <c r="D287" s="25">
        <v>0.17425908327644954</v>
      </c>
      <c r="E287" s="32">
        <v>4</v>
      </c>
    </row>
    <row r="288" spans="1:5" x14ac:dyDescent="0.25">
      <c r="A288" s="39" t="s">
        <v>39</v>
      </c>
      <c r="B288" s="24">
        <v>43738</v>
      </c>
      <c r="C288" s="24">
        <v>45565</v>
      </c>
      <c r="D288" s="25">
        <v>0.17456139286204214</v>
      </c>
      <c r="E288" s="32">
        <v>4</v>
      </c>
    </row>
    <row r="289" spans="1:5" x14ac:dyDescent="0.25">
      <c r="A289" s="39" t="s">
        <v>40</v>
      </c>
      <c r="B289" s="24">
        <v>43707</v>
      </c>
      <c r="C289" s="24">
        <v>45534</v>
      </c>
      <c r="D289" s="25">
        <v>0.17428121851497697</v>
      </c>
      <c r="E289" s="32">
        <v>4</v>
      </c>
    </row>
    <row r="291" spans="1:5" x14ac:dyDescent="0.25">
      <c r="A291" s="102" t="s">
        <v>127</v>
      </c>
      <c r="B291" s="103"/>
      <c r="C291" s="103"/>
      <c r="D291" s="103"/>
      <c r="E291" s="103"/>
    </row>
    <row r="292" spans="1:5" x14ac:dyDescent="0.25">
      <c r="A292" s="1" t="s">
        <v>74</v>
      </c>
      <c r="B292" s="2"/>
      <c r="C292" s="107" t="s">
        <v>3</v>
      </c>
      <c r="D292" s="107" t="s">
        <v>75</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8" t="s">
        <v>7</v>
      </c>
      <c r="B295" s="9" t="s">
        <v>76</v>
      </c>
      <c r="C295" s="10"/>
      <c r="D295" s="11"/>
      <c r="E295" s="11"/>
    </row>
    <row r="296" spans="1:5" x14ac:dyDescent="0.25">
      <c r="A296" s="12"/>
      <c r="B296" s="13" t="s">
        <v>9</v>
      </c>
      <c r="C296" s="14"/>
      <c r="D296" s="15"/>
      <c r="E296" s="15"/>
    </row>
    <row r="297" spans="1:5" x14ac:dyDescent="0.25">
      <c r="A297" s="8" t="s">
        <v>10</v>
      </c>
      <c r="B297" s="16" t="s">
        <v>11</v>
      </c>
      <c r="C297" s="26" t="s">
        <v>117</v>
      </c>
      <c r="D297" s="27" t="s">
        <v>806</v>
      </c>
      <c r="E297" s="26" t="s">
        <v>14</v>
      </c>
    </row>
    <row r="298" spans="1:5" x14ac:dyDescent="0.25">
      <c r="A298" s="19"/>
      <c r="B298" s="20" t="s">
        <v>15</v>
      </c>
      <c r="C298" s="21">
        <v>-0.8717190744441955</v>
      </c>
      <c r="D298" s="21">
        <v>-0.26078493258297808</v>
      </c>
      <c r="E298" s="22"/>
    </row>
    <row r="299" spans="1:5" x14ac:dyDescent="0.25">
      <c r="A299" s="8" t="s">
        <v>16</v>
      </c>
      <c r="B299" s="16" t="s">
        <v>11</v>
      </c>
      <c r="C299" s="26" t="s">
        <v>119</v>
      </c>
      <c r="D299" s="26" t="s">
        <v>120</v>
      </c>
      <c r="E299" s="26" t="s">
        <v>14</v>
      </c>
    </row>
    <row r="300" spans="1:5" x14ac:dyDescent="0.25">
      <c r="A300" s="19"/>
      <c r="B300" s="20" t="s">
        <v>15</v>
      </c>
      <c r="C300" s="21">
        <v>-0.35109702057223935</v>
      </c>
      <c r="D300" s="21">
        <v>-9.0910378288848404E-2</v>
      </c>
      <c r="E300" s="22"/>
    </row>
    <row r="301" spans="1:5" x14ac:dyDescent="0.25">
      <c r="A301" s="8" t="s">
        <v>19</v>
      </c>
      <c r="B301" s="16" t="s">
        <v>11</v>
      </c>
      <c r="C301" s="26" t="s">
        <v>229</v>
      </c>
      <c r="D301" s="26" t="s">
        <v>807</v>
      </c>
      <c r="E301" s="26" t="s">
        <v>14</v>
      </c>
    </row>
    <row r="302" spans="1:5" x14ac:dyDescent="0.25">
      <c r="A302" s="19"/>
      <c r="B302" s="20" t="s">
        <v>15</v>
      </c>
      <c r="C302" s="21">
        <v>1.0431886667613854E-2</v>
      </c>
      <c r="D302" s="21">
        <v>2.3083238505799297E-2</v>
      </c>
      <c r="E302" s="22"/>
    </row>
    <row r="303" spans="1:5" x14ac:dyDescent="0.25">
      <c r="A303" s="8" t="s">
        <v>22</v>
      </c>
      <c r="B303" s="16" t="s">
        <v>11</v>
      </c>
      <c r="C303" s="26" t="s">
        <v>123</v>
      </c>
      <c r="D303" s="26" t="s">
        <v>718</v>
      </c>
      <c r="E303" s="26" t="s">
        <v>14</v>
      </c>
    </row>
    <row r="304" spans="1:5" x14ac:dyDescent="0.25">
      <c r="A304" s="19"/>
      <c r="B304" s="20" t="s">
        <v>15</v>
      </c>
      <c r="C304" s="21">
        <v>0.59567629485593065</v>
      </c>
      <c r="D304" s="21">
        <v>8.5337039472884735E-2</v>
      </c>
      <c r="E304" s="22"/>
    </row>
    <row r="305" spans="1:5" ht="35.450000000000003" customHeight="1" x14ac:dyDescent="0.25">
      <c r="A305" s="90" t="s">
        <v>25</v>
      </c>
      <c r="B305" s="90"/>
      <c r="C305" s="90"/>
      <c r="D305" s="90"/>
      <c r="E305" s="90"/>
    </row>
    <row r="306" spans="1:5" x14ac:dyDescent="0.25">
      <c r="A306" s="5" t="s">
        <v>26</v>
      </c>
    </row>
    <row r="307" spans="1:5" x14ac:dyDescent="0.25">
      <c r="A307" s="5" t="s">
        <v>85</v>
      </c>
    </row>
    <row r="308" spans="1:5" x14ac:dyDescent="0.25">
      <c r="A308" s="5" t="s">
        <v>579</v>
      </c>
    </row>
    <row r="309" spans="1:5" x14ac:dyDescent="0.25">
      <c r="A309" s="5" t="s">
        <v>720</v>
      </c>
    </row>
    <row r="310" spans="1:5" x14ac:dyDescent="0.25">
      <c r="A310" s="5" t="s">
        <v>30</v>
      </c>
      <c r="B310" s="50"/>
      <c r="C310" s="50"/>
      <c r="D310" s="50"/>
      <c r="E310" s="50"/>
    </row>
    <row r="311" spans="1:5" ht="14.45" customHeight="1" x14ac:dyDescent="0.25">
      <c r="A311" s="91" t="s">
        <v>31</v>
      </c>
      <c r="B311" s="92"/>
      <c r="C311" s="92"/>
      <c r="D311" s="92"/>
      <c r="E311" s="93"/>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24">
        <v>43830</v>
      </c>
      <c r="C314" s="24">
        <v>45657</v>
      </c>
      <c r="D314" s="25">
        <v>0.20878814328177067</v>
      </c>
      <c r="E314" s="32">
        <v>5</v>
      </c>
    </row>
    <row r="315" spans="1:5" x14ac:dyDescent="0.25">
      <c r="A315" s="31" t="s">
        <v>37</v>
      </c>
      <c r="B315" s="24">
        <v>43798</v>
      </c>
      <c r="C315" s="24">
        <v>45625</v>
      </c>
      <c r="D315" s="25">
        <v>0.20866428267937548</v>
      </c>
      <c r="E315" s="32">
        <v>5</v>
      </c>
    </row>
    <row r="316" spans="1:5" x14ac:dyDescent="0.25">
      <c r="A316" s="39" t="s">
        <v>38</v>
      </c>
      <c r="B316" s="24">
        <v>43769</v>
      </c>
      <c r="C316" s="24">
        <v>45596</v>
      </c>
      <c r="D316" s="25">
        <v>0.20823187611028537</v>
      </c>
      <c r="E316" s="32">
        <v>5</v>
      </c>
    </row>
    <row r="317" spans="1:5" x14ac:dyDescent="0.25">
      <c r="A317" s="39" t="s">
        <v>39</v>
      </c>
      <c r="B317" s="24">
        <v>43738</v>
      </c>
      <c r="C317" s="24">
        <v>45565</v>
      </c>
      <c r="D317" s="25">
        <v>0.20833634164841172</v>
      </c>
      <c r="E317" s="32">
        <v>5</v>
      </c>
    </row>
    <row r="318" spans="1:5" x14ac:dyDescent="0.25">
      <c r="A318" s="39" t="s">
        <v>40</v>
      </c>
      <c r="B318" s="24">
        <v>43707</v>
      </c>
      <c r="C318" s="24">
        <v>45534</v>
      </c>
      <c r="D318" s="25">
        <v>0.20721350875342404</v>
      </c>
      <c r="E318" s="32">
        <v>5</v>
      </c>
    </row>
    <row r="320" spans="1:5" x14ac:dyDescent="0.25">
      <c r="A320" s="102" t="s">
        <v>141</v>
      </c>
      <c r="B320" s="103"/>
      <c r="C320" s="103"/>
      <c r="D320" s="103"/>
      <c r="E320" s="103"/>
    </row>
    <row r="321" spans="1:5" x14ac:dyDescent="0.25">
      <c r="A321" s="1" t="s">
        <v>128</v>
      </c>
      <c r="B321" s="2"/>
      <c r="C321" s="107" t="s">
        <v>3</v>
      </c>
      <c r="D321" s="107" t="s">
        <v>129</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130</v>
      </c>
      <c r="C324" s="10"/>
      <c r="D324" s="11"/>
      <c r="E324" s="11"/>
    </row>
    <row r="325" spans="1:5" x14ac:dyDescent="0.25">
      <c r="A325" s="12"/>
      <c r="B325" s="13" t="s">
        <v>9</v>
      </c>
      <c r="C325" s="14"/>
      <c r="D325" s="15"/>
      <c r="E325" s="15"/>
    </row>
    <row r="326" spans="1:5" x14ac:dyDescent="0.25">
      <c r="A326" s="8" t="s">
        <v>10</v>
      </c>
      <c r="B326" s="16" t="s">
        <v>11</v>
      </c>
      <c r="C326" s="17" t="s">
        <v>808</v>
      </c>
      <c r="D326" s="18" t="s">
        <v>809</v>
      </c>
      <c r="E326" s="17" t="s">
        <v>14</v>
      </c>
    </row>
    <row r="327" spans="1:5" x14ac:dyDescent="0.25">
      <c r="A327" s="19"/>
      <c r="B327" s="20" t="s">
        <v>15</v>
      </c>
      <c r="C327" s="21">
        <v>-0.25008603216670544</v>
      </c>
      <c r="D327" s="21">
        <v>-4.4109710501293309E-2</v>
      </c>
      <c r="E327" s="22"/>
    </row>
    <row r="328" spans="1:5" x14ac:dyDescent="0.25">
      <c r="A328" s="8" t="s">
        <v>16</v>
      </c>
      <c r="B328" s="16" t="s">
        <v>11</v>
      </c>
      <c r="C328" s="17" t="s">
        <v>228</v>
      </c>
      <c r="D328" s="17" t="s">
        <v>590</v>
      </c>
      <c r="E328" s="17" t="s">
        <v>14</v>
      </c>
    </row>
    <row r="329" spans="1:5" x14ac:dyDescent="0.25">
      <c r="A329" s="19"/>
      <c r="B329" s="20" t="s">
        <v>15</v>
      </c>
      <c r="C329" s="21">
        <v>-4.5849367784496997E-2</v>
      </c>
      <c r="D329" s="21">
        <v>-2.2454126723862045E-2</v>
      </c>
      <c r="E329" s="22"/>
    </row>
    <row r="330" spans="1:5" x14ac:dyDescent="0.25">
      <c r="A330" s="8" t="s">
        <v>19</v>
      </c>
      <c r="B330" s="16" t="s">
        <v>11</v>
      </c>
      <c r="C330" s="17" t="s">
        <v>21</v>
      </c>
      <c r="D330" s="17" t="s">
        <v>361</v>
      </c>
      <c r="E330" s="17" t="s">
        <v>14</v>
      </c>
    </row>
    <row r="331" spans="1:5" x14ac:dyDescent="0.25">
      <c r="A331" s="19"/>
      <c r="B331" s="20" t="s">
        <v>15</v>
      </c>
      <c r="C331" s="21">
        <v>1.1907449209932253E-2</v>
      </c>
      <c r="D331" s="21">
        <v>1.0864858884969797E-2</v>
      </c>
      <c r="E331" s="22"/>
    </row>
    <row r="332" spans="1:5" x14ac:dyDescent="0.25">
      <c r="A332" s="8" t="s">
        <v>22</v>
      </c>
      <c r="B332" s="16" t="s">
        <v>11</v>
      </c>
      <c r="C332" s="17" t="s">
        <v>358</v>
      </c>
      <c r="D332" s="17" t="s">
        <v>810</v>
      </c>
      <c r="E332" s="17" t="s">
        <v>14</v>
      </c>
    </row>
    <row r="333" spans="1:5" x14ac:dyDescent="0.25">
      <c r="A333" s="19"/>
      <c r="B333" s="20" t="s">
        <v>15</v>
      </c>
      <c r="C333" s="21">
        <v>7.1483748291639504E-2</v>
      </c>
      <c r="D333" s="21">
        <v>3.8990046448787563E-2</v>
      </c>
      <c r="E333" s="22"/>
    </row>
    <row r="334" spans="1:5" ht="34.9" customHeight="1" x14ac:dyDescent="0.25">
      <c r="A334" s="90" t="s">
        <v>25</v>
      </c>
      <c r="B334" s="90"/>
      <c r="C334" s="90"/>
      <c r="D334" s="90"/>
      <c r="E334" s="90"/>
    </row>
    <row r="335" spans="1:5" x14ac:dyDescent="0.25">
      <c r="A335" s="5" t="s">
        <v>26</v>
      </c>
    </row>
    <row r="336" spans="1:5" x14ac:dyDescent="0.25">
      <c r="A336" s="5" t="s">
        <v>138</v>
      </c>
    </row>
    <row r="337" spans="1:5" x14ac:dyDescent="0.25">
      <c r="A337" s="5" t="s">
        <v>750</v>
      </c>
    </row>
    <row r="338" spans="1:5" x14ac:dyDescent="0.25">
      <c r="A338" s="5" t="s">
        <v>772</v>
      </c>
    </row>
    <row r="339" spans="1:5" x14ac:dyDescent="0.25">
      <c r="A339" s="5" t="s">
        <v>51</v>
      </c>
    </row>
    <row r="340" spans="1:5" ht="14.45" customHeight="1" x14ac:dyDescent="0.25">
      <c r="A340" s="91" t="s">
        <v>31</v>
      </c>
      <c r="B340" s="92"/>
      <c r="C340" s="92"/>
      <c r="D340" s="92"/>
      <c r="E340" s="93"/>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24">
        <v>43826</v>
      </c>
      <c r="C343" s="24">
        <v>45653</v>
      </c>
      <c r="D343" s="25">
        <v>2.6355728539900574E-2</v>
      </c>
      <c r="E343" s="32">
        <v>2</v>
      </c>
    </row>
    <row r="344" spans="1:5" x14ac:dyDescent="0.25">
      <c r="A344" s="31" t="s">
        <v>37</v>
      </c>
      <c r="B344" s="24">
        <v>43798</v>
      </c>
      <c r="C344" s="24">
        <v>45625</v>
      </c>
      <c r="D344" s="25">
        <v>2.6362440894810556E-2</v>
      </c>
      <c r="E344" s="32">
        <v>2</v>
      </c>
    </row>
    <row r="345" spans="1:5" x14ac:dyDescent="0.25">
      <c r="A345" s="23" t="s">
        <v>38</v>
      </c>
      <c r="B345" s="24">
        <v>43763</v>
      </c>
      <c r="C345" s="24">
        <v>45590</v>
      </c>
      <c r="D345" s="25">
        <v>2.6420986176817214E-2</v>
      </c>
      <c r="E345" s="32">
        <v>2</v>
      </c>
    </row>
    <row r="346" spans="1:5" x14ac:dyDescent="0.25">
      <c r="A346" s="23" t="s">
        <v>39</v>
      </c>
      <c r="B346" s="24">
        <v>43735</v>
      </c>
      <c r="C346" s="24">
        <v>45562</v>
      </c>
      <c r="D346" s="25">
        <v>2.6431722556456583E-2</v>
      </c>
      <c r="E346" s="32">
        <v>2</v>
      </c>
    </row>
    <row r="347" spans="1:5" x14ac:dyDescent="0.25">
      <c r="A347" s="23" t="s">
        <v>40</v>
      </c>
      <c r="B347" s="24">
        <v>43707</v>
      </c>
      <c r="C347" s="24">
        <v>45534</v>
      </c>
      <c r="D347" s="25">
        <v>2.6446233315558551E-2</v>
      </c>
      <c r="E347" s="32">
        <v>2</v>
      </c>
    </row>
    <row r="349" spans="1:5" x14ac:dyDescent="0.25">
      <c r="A349" s="102" t="s">
        <v>151</v>
      </c>
      <c r="B349" s="103"/>
      <c r="C349" s="103"/>
      <c r="D349" s="103"/>
      <c r="E349" s="103"/>
    </row>
    <row r="350" spans="1:5" x14ac:dyDescent="0.25">
      <c r="A350" s="1" t="s">
        <v>74</v>
      </c>
      <c r="B350" s="2"/>
      <c r="C350" s="107" t="s">
        <v>3</v>
      </c>
      <c r="D350" s="107" t="s">
        <v>75</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8" t="s">
        <v>7</v>
      </c>
      <c r="B353" s="9" t="s">
        <v>76</v>
      </c>
      <c r="C353" s="10"/>
      <c r="D353" s="11"/>
      <c r="E353" s="11"/>
    </row>
    <row r="354" spans="1:5" x14ac:dyDescent="0.25">
      <c r="A354" s="12"/>
      <c r="B354" s="13" t="s">
        <v>9</v>
      </c>
      <c r="C354" s="14"/>
      <c r="D354" s="15"/>
      <c r="E354" s="15"/>
    </row>
    <row r="355" spans="1:5" x14ac:dyDescent="0.25">
      <c r="A355" s="8" t="s">
        <v>10</v>
      </c>
      <c r="B355" s="16" t="s">
        <v>11</v>
      </c>
      <c r="C355" s="26" t="s">
        <v>721</v>
      </c>
      <c r="D355" s="27" t="s">
        <v>811</v>
      </c>
      <c r="E355" s="26" t="s">
        <v>14</v>
      </c>
    </row>
    <row r="356" spans="1:5" x14ac:dyDescent="0.25">
      <c r="A356" s="19"/>
      <c r="B356" s="20" t="s">
        <v>15</v>
      </c>
      <c r="C356" s="21">
        <v>-0.51124268503683901</v>
      </c>
      <c r="D356" s="21">
        <v>-0.17502466095304559</v>
      </c>
      <c r="E356" s="22"/>
    </row>
    <row r="357" spans="1:5" x14ac:dyDescent="0.25">
      <c r="A357" s="8" t="s">
        <v>16</v>
      </c>
      <c r="B357" s="16" t="s">
        <v>11</v>
      </c>
      <c r="C357" s="26" t="s">
        <v>144</v>
      </c>
      <c r="D357" s="26" t="s">
        <v>432</v>
      </c>
      <c r="E357" s="26" t="s">
        <v>14</v>
      </c>
    </row>
    <row r="358" spans="1:5" x14ac:dyDescent="0.25">
      <c r="A358" s="19"/>
      <c r="B358" s="20" t="s">
        <v>15</v>
      </c>
      <c r="C358" s="21">
        <v>-0.19285172253831806</v>
      </c>
      <c r="D358" s="21">
        <v>-1.0848454602085944E-4</v>
      </c>
      <c r="E358" s="22"/>
    </row>
    <row r="359" spans="1:5" x14ac:dyDescent="0.25">
      <c r="A359" s="8" t="s">
        <v>19</v>
      </c>
      <c r="B359" s="16" t="s">
        <v>11</v>
      </c>
      <c r="C359" s="26" t="s">
        <v>358</v>
      </c>
      <c r="D359" s="26" t="s">
        <v>406</v>
      </c>
      <c r="E359" s="26" t="s">
        <v>14</v>
      </c>
    </row>
    <row r="360" spans="1:5" x14ac:dyDescent="0.25">
      <c r="A360" s="19"/>
      <c r="B360" s="20" t="s">
        <v>15</v>
      </c>
      <c r="C360" s="21">
        <v>7.0833694976159212E-2</v>
      </c>
      <c r="D360" s="21">
        <v>9.2859452968723666E-2</v>
      </c>
      <c r="E360" s="22"/>
    </row>
    <row r="361" spans="1:5" x14ac:dyDescent="0.25">
      <c r="A361" s="8" t="s">
        <v>22</v>
      </c>
      <c r="B361" s="16" t="s">
        <v>11</v>
      </c>
      <c r="C361" s="26" t="s">
        <v>148</v>
      </c>
      <c r="D361" s="26" t="s">
        <v>149</v>
      </c>
      <c r="E361" s="26" t="s">
        <v>14</v>
      </c>
    </row>
    <row r="362" spans="1:5" x14ac:dyDescent="0.25">
      <c r="A362" s="19"/>
      <c r="B362" s="20" t="s">
        <v>15</v>
      </c>
      <c r="C362" s="21">
        <v>0.53675078348145733</v>
      </c>
      <c r="D362" s="21">
        <v>0.14482330262176579</v>
      </c>
      <c r="E362" s="22"/>
    </row>
    <row r="363" spans="1:5" ht="35.450000000000003" customHeight="1" x14ac:dyDescent="0.25">
      <c r="A363" s="90" t="s">
        <v>25</v>
      </c>
      <c r="B363" s="90"/>
      <c r="C363" s="90"/>
      <c r="D363" s="90"/>
      <c r="E363" s="90"/>
    </row>
    <row r="364" spans="1:5" x14ac:dyDescent="0.25">
      <c r="A364" s="5" t="s">
        <v>26</v>
      </c>
    </row>
    <row r="365" spans="1:5" x14ac:dyDescent="0.25">
      <c r="A365" s="5" t="s">
        <v>85</v>
      </c>
    </row>
    <row r="366" spans="1:5" x14ac:dyDescent="0.25">
      <c r="A366" s="5" t="s">
        <v>782</v>
      </c>
    </row>
    <row r="367" spans="1:5" x14ac:dyDescent="0.25">
      <c r="A367" s="5" t="s">
        <v>150</v>
      </c>
    </row>
    <row r="368" spans="1:5" x14ac:dyDescent="0.25">
      <c r="A368" s="5" t="s">
        <v>30</v>
      </c>
      <c r="B368" s="50"/>
      <c r="C368" s="50"/>
      <c r="D368" s="50"/>
      <c r="E368" s="50"/>
    </row>
    <row r="369" spans="1:5" ht="14.45" customHeight="1" x14ac:dyDescent="0.25">
      <c r="A369" s="91" t="s">
        <v>31</v>
      </c>
      <c r="B369" s="92"/>
      <c r="C369" s="92"/>
      <c r="D369" s="92"/>
      <c r="E369" s="93"/>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24">
        <v>43910</v>
      </c>
      <c r="C372" s="24">
        <v>45657</v>
      </c>
      <c r="D372" s="25">
        <v>0.15836988777266739</v>
      </c>
      <c r="E372" s="32">
        <v>4</v>
      </c>
    </row>
    <row r="373" spans="1:5" x14ac:dyDescent="0.25">
      <c r="A373" s="31" t="s">
        <v>37</v>
      </c>
      <c r="B373" s="24">
        <v>43910</v>
      </c>
      <c r="C373" s="24">
        <v>45625</v>
      </c>
      <c r="D373" s="25">
        <v>0.15907224624084965</v>
      </c>
      <c r="E373" s="32">
        <v>4</v>
      </c>
    </row>
    <row r="374" spans="1:5" x14ac:dyDescent="0.25">
      <c r="A374" s="39" t="s">
        <v>38</v>
      </c>
      <c r="B374" s="24">
        <v>43910</v>
      </c>
      <c r="C374" s="24">
        <v>45596</v>
      </c>
      <c r="D374" s="25">
        <v>0.15974005839972594</v>
      </c>
      <c r="E374" s="32">
        <v>4</v>
      </c>
    </row>
    <row r="375" spans="1:5" x14ac:dyDescent="0.25">
      <c r="A375" s="39" t="s">
        <v>39</v>
      </c>
      <c r="B375" s="24">
        <v>43910</v>
      </c>
      <c r="C375" s="24">
        <v>45565</v>
      </c>
      <c r="D375" s="25">
        <v>0.16036759165524209</v>
      </c>
      <c r="E375" s="32">
        <v>4</v>
      </c>
    </row>
    <row r="376" spans="1:5" x14ac:dyDescent="0.25">
      <c r="A376" s="39" t="s">
        <v>40</v>
      </c>
      <c r="B376" s="24">
        <v>43910</v>
      </c>
      <c r="C376" s="24">
        <v>45534</v>
      </c>
      <c r="D376" s="25">
        <v>0.16062986929641496</v>
      </c>
      <c r="E376" s="32">
        <v>4</v>
      </c>
    </row>
    <row r="378" spans="1:5" x14ac:dyDescent="0.25">
      <c r="A378" s="102" t="s">
        <v>162</v>
      </c>
      <c r="B378" s="103"/>
      <c r="C378" s="103"/>
      <c r="D378" s="103"/>
      <c r="E378" s="103"/>
    </row>
    <row r="379" spans="1:5" x14ac:dyDescent="0.25">
      <c r="A379" s="1" t="s">
        <v>2</v>
      </c>
      <c r="B379" s="2"/>
      <c r="C379" s="107" t="s">
        <v>3</v>
      </c>
      <c r="D379" s="107" t="s">
        <v>4</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8</v>
      </c>
      <c r="C382" s="10"/>
      <c r="D382" s="11"/>
      <c r="E382" s="11"/>
    </row>
    <row r="383" spans="1:5" x14ac:dyDescent="0.25">
      <c r="A383" s="12"/>
      <c r="B383" s="13" t="s">
        <v>9</v>
      </c>
      <c r="C383" s="14"/>
      <c r="D383" s="15"/>
      <c r="E383" s="15"/>
    </row>
    <row r="384" spans="1:5" x14ac:dyDescent="0.25">
      <c r="A384" s="8" t="s">
        <v>10</v>
      </c>
      <c r="B384" s="16" t="s">
        <v>11</v>
      </c>
      <c r="C384" s="26" t="s">
        <v>811</v>
      </c>
      <c r="D384" s="27" t="s">
        <v>812</v>
      </c>
      <c r="E384" s="26" t="s">
        <v>14</v>
      </c>
    </row>
    <row r="385" spans="1:5" x14ac:dyDescent="0.25">
      <c r="A385" s="19"/>
      <c r="B385" s="20" t="s">
        <v>15</v>
      </c>
      <c r="C385" s="21">
        <v>-0.61826210872490495</v>
      </c>
      <c r="D385" s="21">
        <v>-0.11080659462461828</v>
      </c>
      <c r="E385" s="22"/>
    </row>
    <row r="386" spans="1:5" x14ac:dyDescent="0.25">
      <c r="A386" s="8" t="s">
        <v>16</v>
      </c>
      <c r="B386" s="16" t="s">
        <v>11</v>
      </c>
      <c r="C386" s="26" t="s">
        <v>306</v>
      </c>
      <c r="D386" s="26" t="s">
        <v>813</v>
      </c>
      <c r="E386" s="26" t="s">
        <v>14</v>
      </c>
    </row>
    <row r="387" spans="1:5" x14ac:dyDescent="0.25">
      <c r="A387" s="19"/>
      <c r="B387" s="20" t="s">
        <v>15</v>
      </c>
      <c r="C387" s="21">
        <v>-0.13751069158395424</v>
      </c>
      <c r="D387" s="21">
        <v>-4.5282594729331938E-2</v>
      </c>
      <c r="E387" s="22"/>
    </row>
    <row r="388" spans="1:5" x14ac:dyDescent="0.25">
      <c r="A388" s="8" t="s">
        <v>19</v>
      </c>
      <c r="B388" s="16" t="s">
        <v>11</v>
      </c>
      <c r="C388" s="26" t="s">
        <v>352</v>
      </c>
      <c r="D388" s="26" t="s">
        <v>397</v>
      </c>
      <c r="E388" s="26" t="s">
        <v>14</v>
      </c>
    </row>
    <row r="389" spans="1:5" x14ac:dyDescent="0.25">
      <c r="A389" s="19"/>
      <c r="B389" s="20" t="s">
        <v>15</v>
      </c>
      <c r="C389" s="21">
        <v>2.6490066225164366E-3</v>
      </c>
      <c r="D389" s="21">
        <v>1.5774903029538434E-2</v>
      </c>
      <c r="E389" s="22"/>
    </row>
    <row r="390" spans="1:5" x14ac:dyDescent="0.25">
      <c r="A390" s="8" t="s">
        <v>22</v>
      </c>
      <c r="B390" s="16" t="s">
        <v>11</v>
      </c>
      <c r="C390" s="26" t="s">
        <v>814</v>
      </c>
      <c r="D390" s="26" t="s">
        <v>815</v>
      </c>
      <c r="E390" s="26" t="s">
        <v>14</v>
      </c>
    </row>
    <row r="391" spans="1:5" x14ac:dyDescent="0.25">
      <c r="A391" s="19"/>
      <c r="B391" s="20" t="s">
        <v>15</v>
      </c>
      <c r="C391" s="21">
        <v>0.26482549014012124</v>
      </c>
      <c r="D391" s="21">
        <v>6.0428289262478119E-2</v>
      </c>
      <c r="E391" s="22"/>
    </row>
    <row r="392" spans="1:5" ht="34.15" customHeight="1" x14ac:dyDescent="0.25">
      <c r="A392" s="90" t="s">
        <v>25</v>
      </c>
      <c r="B392" s="90"/>
      <c r="C392" s="90"/>
      <c r="D392" s="90"/>
      <c r="E392" s="90"/>
    </row>
    <row r="393" spans="1:5" x14ac:dyDescent="0.25">
      <c r="A393" s="5" t="s">
        <v>26</v>
      </c>
    </row>
    <row r="394" spans="1:5" x14ac:dyDescent="0.25">
      <c r="A394" s="5" t="s">
        <v>49</v>
      </c>
    </row>
    <row r="395" spans="1:5" x14ac:dyDescent="0.25">
      <c r="A395" s="5" t="s">
        <v>634</v>
      </c>
    </row>
    <row r="396" spans="1:5" x14ac:dyDescent="0.25">
      <c r="A396" s="5" t="s">
        <v>333</v>
      </c>
    </row>
    <row r="397" spans="1:5" x14ac:dyDescent="0.25">
      <c r="A397" s="5" t="s">
        <v>30</v>
      </c>
    </row>
    <row r="398" spans="1:5" ht="14.45" customHeight="1" x14ac:dyDescent="0.25">
      <c r="A398" s="91" t="s">
        <v>31</v>
      </c>
      <c r="B398" s="92"/>
      <c r="C398" s="92"/>
      <c r="D398" s="92"/>
      <c r="E398" s="93"/>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24">
        <v>43833</v>
      </c>
      <c r="C401" s="24">
        <v>45657</v>
      </c>
      <c r="D401" s="25">
        <v>8.1095878840354074E-2</v>
      </c>
      <c r="E401" s="32">
        <v>3</v>
      </c>
    </row>
    <row r="402" spans="1:5" x14ac:dyDescent="0.25">
      <c r="A402" s="31" t="s">
        <v>37</v>
      </c>
      <c r="B402" s="24">
        <v>43798</v>
      </c>
      <c r="C402" s="24">
        <v>45625</v>
      </c>
      <c r="D402" s="25">
        <v>8.129665236863616E-2</v>
      </c>
      <c r="E402" s="32">
        <v>3</v>
      </c>
    </row>
    <row r="403" spans="1:5" x14ac:dyDescent="0.25">
      <c r="A403" s="39" t="s">
        <v>38</v>
      </c>
      <c r="B403" s="24">
        <v>43763</v>
      </c>
      <c r="C403" s="24">
        <v>45590</v>
      </c>
      <c r="D403" s="25">
        <v>8.1432830477250542E-2</v>
      </c>
      <c r="E403" s="32">
        <v>3</v>
      </c>
    </row>
    <row r="404" spans="1:5" x14ac:dyDescent="0.25">
      <c r="A404" s="39" t="s">
        <v>39</v>
      </c>
      <c r="B404" s="24">
        <v>43735</v>
      </c>
      <c r="C404" s="24">
        <v>45562</v>
      </c>
      <c r="D404" s="25">
        <v>8.1624863339986697E-2</v>
      </c>
      <c r="E404" s="32">
        <v>3</v>
      </c>
    </row>
    <row r="405" spans="1:5" x14ac:dyDescent="0.25">
      <c r="A405" s="39" t="s">
        <v>40</v>
      </c>
      <c r="B405" s="24">
        <v>43707</v>
      </c>
      <c r="C405" s="24">
        <v>45534</v>
      </c>
      <c r="D405" s="25">
        <v>8.1759956381541238E-2</v>
      </c>
      <c r="E405" s="32">
        <v>3</v>
      </c>
    </row>
    <row r="407" spans="1:5" x14ac:dyDescent="0.25">
      <c r="A407" s="102" t="s">
        <v>171</v>
      </c>
      <c r="B407" s="103"/>
      <c r="C407" s="103"/>
      <c r="D407" s="103"/>
      <c r="E407" s="103"/>
    </row>
    <row r="408" spans="1:5" x14ac:dyDescent="0.25">
      <c r="A408" s="1" t="s">
        <v>2</v>
      </c>
      <c r="B408" s="2"/>
      <c r="C408" s="107" t="s">
        <v>3</v>
      </c>
      <c r="D408" s="107" t="s">
        <v>4</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8</v>
      </c>
      <c r="C411" s="10"/>
      <c r="D411" s="11"/>
      <c r="E411" s="11"/>
    </row>
    <row r="412" spans="1:5" x14ac:dyDescent="0.25">
      <c r="A412" s="12"/>
      <c r="B412" s="13" t="s">
        <v>9</v>
      </c>
      <c r="C412" s="14"/>
      <c r="D412" s="15"/>
      <c r="E412" s="15"/>
    </row>
    <row r="413" spans="1:5" x14ac:dyDescent="0.25">
      <c r="A413" s="8" t="s">
        <v>10</v>
      </c>
      <c r="B413" s="16" t="s">
        <v>11</v>
      </c>
      <c r="C413" s="26" t="s">
        <v>666</v>
      </c>
      <c r="D413" s="27" t="s">
        <v>816</v>
      </c>
      <c r="E413" s="26" t="s">
        <v>14</v>
      </c>
    </row>
    <row r="414" spans="1:5" x14ac:dyDescent="0.25">
      <c r="A414" s="19"/>
      <c r="B414" s="20" t="s">
        <v>15</v>
      </c>
      <c r="C414" s="21">
        <v>-0.76510735480222958</v>
      </c>
      <c r="D414" s="21">
        <v>-0.18425394086479219</v>
      </c>
      <c r="E414" s="22"/>
    </row>
    <row r="415" spans="1:5" x14ac:dyDescent="0.25">
      <c r="A415" s="8" t="s">
        <v>16</v>
      </c>
      <c r="B415" s="16" t="s">
        <v>11</v>
      </c>
      <c r="C415" s="26" t="s">
        <v>165</v>
      </c>
      <c r="D415" s="26" t="s">
        <v>166</v>
      </c>
      <c r="E415" s="26" t="s">
        <v>14</v>
      </c>
    </row>
    <row r="416" spans="1:5" x14ac:dyDescent="0.25">
      <c r="A416" s="19"/>
      <c r="B416" s="20" t="s">
        <v>15</v>
      </c>
      <c r="C416" s="21">
        <v>-0.25788074385122972</v>
      </c>
      <c r="D416" s="21">
        <v>-0.1037057625357376</v>
      </c>
      <c r="E416" s="22"/>
    </row>
    <row r="417" spans="1:5" x14ac:dyDescent="0.25">
      <c r="A417" s="8" t="s">
        <v>19</v>
      </c>
      <c r="B417" s="16" t="s">
        <v>11</v>
      </c>
      <c r="C417" s="26" t="s">
        <v>254</v>
      </c>
      <c r="D417" s="26" t="s">
        <v>146</v>
      </c>
      <c r="E417" s="26" t="s">
        <v>14</v>
      </c>
    </row>
    <row r="418" spans="1:5" x14ac:dyDescent="0.25">
      <c r="A418" s="19"/>
      <c r="B418" s="20" t="s">
        <v>15</v>
      </c>
      <c r="C418" s="21">
        <v>1.1843812224121564E-3</v>
      </c>
      <c r="D418" s="21">
        <v>2.440460754965601E-2</v>
      </c>
      <c r="E418" s="22"/>
    </row>
    <row r="419" spans="1:5" x14ac:dyDescent="0.25">
      <c r="A419" s="8" t="s">
        <v>22</v>
      </c>
      <c r="B419" s="16" t="s">
        <v>11</v>
      </c>
      <c r="C419" s="26" t="s">
        <v>169</v>
      </c>
      <c r="D419" s="26" t="s">
        <v>365</v>
      </c>
      <c r="E419" s="26" t="s">
        <v>14</v>
      </c>
    </row>
    <row r="420" spans="1:5" x14ac:dyDescent="0.25">
      <c r="A420" s="19"/>
      <c r="B420" s="20" t="s">
        <v>15</v>
      </c>
      <c r="C420" s="21">
        <v>0.46172516556291399</v>
      </c>
      <c r="D420" s="21">
        <v>0.14466023392912475</v>
      </c>
      <c r="E420" s="22"/>
    </row>
    <row r="421" spans="1:5" ht="34.15" customHeight="1" x14ac:dyDescent="0.25">
      <c r="A421" s="90" t="s">
        <v>25</v>
      </c>
      <c r="B421" s="90"/>
      <c r="C421" s="90"/>
      <c r="D421" s="90"/>
      <c r="E421" s="90"/>
    </row>
    <row r="422" spans="1:5" x14ac:dyDescent="0.25">
      <c r="A422" s="5" t="s">
        <v>26</v>
      </c>
    </row>
    <row r="423" spans="1:5" x14ac:dyDescent="0.25">
      <c r="A423" s="5" t="s">
        <v>49</v>
      </c>
    </row>
    <row r="424" spans="1:5" x14ac:dyDescent="0.25">
      <c r="A424" s="5" t="s">
        <v>725</v>
      </c>
    </row>
    <row r="425" spans="1:5" x14ac:dyDescent="0.25">
      <c r="A425" s="5" t="s">
        <v>333</v>
      </c>
    </row>
    <row r="426" spans="1:5" x14ac:dyDescent="0.25">
      <c r="A426" s="5" t="s">
        <v>51</v>
      </c>
    </row>
    <row r="427" spans="1:5" ht="14.45" customHeight="1" x14ac:dyDescent="0.25">
      <c r="A427" s="91" t="s">
        <v>31</v>
      </c>
      <c r="B427" s="92"/>
      <c r="C427" s="92"/>
      <c r="D427" s="92"/>
      <c r="E427" s="93"/>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24">
        <v>43830</v>
      </c>
      <c r="C430" s="24">
        <v>45657</v>
      </c>
      <c r="D430" s="25">
        <v>0.14756528763172247</v>
      </c>
      <c r="E430" s="32">
        <v>4</v>
      </c>
    </row>
    <row r="431" spans="1:5" x14ac:dyDescent="0.25">
      <c r="A431" s="31" t="s">
        <v>37</v>
      </c>
      <c r="B431" s="24">
        <v>43795</v>
      </c>
      <c r="C431" s="24">
        <v>45622</v>
      </c>
      <c r="D431" s="25">
        <v>0.14760534195004685</v>
      </c>
      <c r="E431" s="32">
        <v>4</v>
      </c>
    </row>
    <row r="432" spans="1:5" x14ac:dyDescent="0.25">
      <c r="A432" s="39" t="s">
        <v>38</v>
      </c>
      <c r="B432" s="24">
        <v>43767</v>
      </c>
      <c r="C432" s="24">
        <v>45594</v>
      </c>
      <c r="D432" s="25">
        <v>0.14743828105487822</v>
      </c>
      <c r="E432" s="32">
        <v>4</v>
      </c>
    </row>
    <row r="433" spans="1:5" x14ac:dyDescent="0.25">
      <c r="A433" s="39" t="s">
        <v>39</v>
      </c>
      <c r="B433" s="24">
        <v>43732</v>
      </c>
      <c r="C433" s="24">
        <v>45559</v>
      </c>
      <c r="D433" s="25">
        <v>0.14818556888188852</v>
      </c>
      <c r="E433" s="32">
        <v>4</v>
      </c>
    </row>
    <row r="434" spans="1:5" x14ac:dyDescent="0.25">
      <c r="A434" s="39" t="s">
        <v>40</v>
      </c>
      <c r="B434" s="24">
        <v>43704</v>
      </c>
      <c r="C434" s="24">
        <v>45531</v>
      </c>
      <c r="D434" s="25">
        <v>0.14826012798419044</v>
      </c>
      <c r="E434" s="32">
        <v>4</v>
      </c>
    </row>
    <row r="436" spans="1:5" x14ac:dyDescent="0.25">
      <c r="A436" s="102" t="s">
        <v>180</v>
      </c>
      <c r="B436" s="103"/>
      <c r="C436" s="103"/>
      <c r="D436" s="103"/>
      <c r="E436" s="103"/>
    </row>
    <row r="437" spans="1:5" x14ac:dyDescent="0.25">
      <c r="A437" s="1" t="s">
        <v>2</v>
      </c>
      <c r="B437" s="2"/>
      <c r="C437" s="107" t="s">
        <v>3</v>
      </c>
      <c r="D437" s="107" t="s">
        <v>4</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8" t="s">
        <v>7</v>
      </c>
      <c r="B440" s="9" t="s">
        <v>8</v>
      </c>
      <c r="C440" s="10"/>
      <c r="D440" s="11"/>
      <c r="E440" s="11"/>
    </row>
    <row r="441" spans="1:5" x14ac:dyDescent="0.25">
      <c r="A441" s="12"/>
      <c r="B441" s="13" t="s">
        <v>9</v>
      </c>
      <c r="C441" s="14"/>
      <c r="D441" s="15"/>
      <c r="E441" s="15"/>
    </row>
    <row r="442" spans="1:5" x14ac:dyDescent="0.25">
      <c r="A442" s="8" t="s">
        <v>10</v>
      </c>
      <c r="B442" s="16" t="s">
        <v>11</v>
      </c>
      <c r="C442" s="26" t="s">
        <v>704</v>
      </c>
      <c r="D442" s="27" t="s">
        <v>817</v>
      </c>
      <c r="E442" s="26" t="s">
        <v>14</v>
      </c>
    </row>
    <row r="443" spans="1:5" x14ac:dyDescent="0.25">
      <c r="A443" s="19"/>
      <c r="B443" s="20" t="s">
        <v>15</v>
      </c>
      <c r="C443" s="21">
        <v>-0.74764917213041771</v>
      </c>
      <c r="D443" s="21">
        <v>-0.17608983793153621</v>
      </c>
      <c r="E443" s="22"/>
    </row>
    <row r="444" spans="1:5" x14ac:dyDescent="0.25">
      <c r="A444" s="8" t="s">
        <v>16</v>
      </c>
      <c r="B444" s="16" t="s">
        <v>11</v>
      </c>
      <c r="C444" s="26" t="s">
        <v>80</v>
      </c>
      <c r="D444" s="26" t="s">
        <v>67</v>
      </c>
      <c r="E444" s="26" t="s">
        <v>14</v>
      </c>
    </row>
    <row r="445" spans="1:5" x14ac:dyDescent="0.25">
      <c r="A445" s="19"/>
      <c r="B445" s="20" t="s">
        <v>15</v>
      </c>
      <c r="C445" s="21">
        <v>-0.245335006663705</v>
      </c>
      <c r="D445" s="21">
        <v>-9.3654023087861415E-2</v>
      </c>
      <c r="E445" s="22"/>
    </row>
    <row r="446" spans="1:5" x14ac:dyDescent="0.25">
      <c r="A446" s="8" t="s">
        <v>19</v>
      </c>
      <c r="B446" s="16" t="s">
        <v>11</v>
      </c>
      <c r="C446" s="26" t="s">
        <v>352</v>
      </c>
      <c r="D446" s="26" t="s">
        <v>696</v>
      </c>
      <c r="E446" s="26" t="s">
        <v>14</v>
      </c>
    </row>
    <row r="447" spans="1:5" x14ac:dyDescent="0.25">
      <c r="A447" s="19"/>
      <c r="B447" s="20" t="s">
        <v>15</v>
      </c>
      <c r="C447" s="21">
        <v>2.8474384685506227E-3</v>
      </c>
      <c r="D447" s="21">
        <v>2.7306178148463589E-2</v>
      </c>
      <c r="E447" s="22"/>
    </row>
    <row r="448" spans="1:5" x14ac:dyDescent="0.25">
      <c r="A448" s="8" t="s">
        <v>22</v>
      </c>
      <c r="B448" s="16" t="s">
        <v>11</v>
      </c>
      <c r="C448" s="26" t="s">
        <v>176</v>
      </c>
      <c r="D448" s="26" t="s">
        <v>111</v>
      </c>
      <c r="E448" s="26" t="s">
        <v>14</v>
      </c>
    </row>
    <row r="449" spans="1:5" x14ac:dyDescent="0.25">
      <c r="A449" s="19"/>
      <c r="B449" s="20" t="s">
        <v>15</v>
      </c>
      <c r="C449" s="21">
        <v>0.44704777872965362</v>
      </c>
      <c r="D449" s="21">
        <v>0.14538954911026725</v>
      </c>
      <c r="E449" s="22"/>
    </row>
    <row r="450" spans="1:5" ht="34.9" customHeight="1" x14ac:dyDescent="0.25">
      <c r="A450" s="90" t="s">
        <v>25</v>
      </c>
      <c r="B450" s="90"/>
      <c r="C450" s="90"/>
      <c r="D450" s="90"/>
      <c r="E450" s="90"/>
    </row>
    <row r="451" spans="1:5" x14ac:dyDescent="0.25">
      <c r="A451" s="5" t="s">
        <v>26</v>
      </c>
    </row>
    <row r="452" spans="1:5" x14ac:dyDescent="0.25">
      <c r="A452" s="5" t="s">
        <v>49</v>
      </c>
    </row>
    <row r="453" spans="1:5" x14ac:dyDescent="0.25">
      <c r="A453" s="5" t="s">
        <v>565</v>
      </c>
    </row>
    <row r="454" spans="1:5" x14ac:dyDescent="0.25">
      <c r="A454" s="5" t="s">
        <v>333</v>
      </c>
    </row>
    <row r="455" spans="1:5" x14ac:dyDescent="0.25">
      <c r="A455" s="5" t="s">
        <v>51</v>
      </c>
    </row>
    <row r="456" spans="1:5" ht="14.45" customHeight="1" x14ac:dyDescent="0.25">
      <c r="A456" s="91" t="s">
        <v>31</v>
      </c>
      <c r="B456" s="92"/>
      <c r="C456" s="92"/>
      <c r="D456" s="92"/>
      <c r="E456" s="93"/>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24">
        <v>43830</v>
      </c>
      <c r="C459" s="24">
        <v>45657</v>
      </c>
      <c r="D459" s="25">
        <v>0.14041194339995974</v>
      </c>
      <c r="E459" s="32">
        <v>4</v>
      </c>
    </row>
    <row r="460" spans="1:5" x14ac:dyDescent="0.25">
      <c r="A460" s="31" t="s">
        <v>37</v>
      </c>
      <c r="B460" s="24">
        <v>43795</v>
      </c>
      <c r="C460" s="24">
        <v>45622</v>
      </c>
      <c r="D460" s="25">
        <v>0.14048321636576552</v>
      </c>
      <c r="E460" s="32">
        <v>4</v>
      </c>
    </row>
    <row r="461" spans="1:5" x14ac:dyDescent="0.25">
      <c r="A461" s="39" t="s">
        <v>38</v>
      </c>
      <c r="B461" s="24">
        <v>43767</v>
      </c>
      <c r="C461" s="24">
        <v>45594</v>
      </c>
      <c r="D461" s="25">
        <v>0.1403308472097638</v>
      </c>
      <c r="E461" s="32">
        <v>4</v>
      </c>
    </row>
    <row r="462" spans="1:5" x14ac:dyDescent="0.25">
      <c r="A462" s="39" t="s">
        <v>39</v>
      </c>
      <c r="B462" s="24">
        <v>43732</v>
      </c>
      <c r="C462" s="24">
        <v>45559</v>
      </c>
      <c r="D462" s="25">
        <v>0.14108426545568822</v>
      </c>
      <c r="E462" s="32">
        <v>4</v>
      </c>
    </row>
    <row r="463" spans="1:5" x14ac:dyDescent="0.25">
      <c r="A463" s="39" t="s">
        <v>40</v>
      </c>
      <c r="B463" s="24">
        <v>43704</v>
      </c>
      <c r="C463" s="24">
        <v>45531</v>
      </c>
      <c r="D463" s="25">
        <v>0.1412417484598687</v>
      </c>
      <c r="E463" s="32">
        <v>4</v>
      </c>
    </row>
    <row r="465" spans="1:5" x14ac:dyDescent="0.25">
      <c r="A465" s="102" t="s">
        <v>189</v>
      </c>
      <c r="B465" s="103"/>
      <c r="C465" s="103"/>
      <c r="D465" s="103"/>
      <c r="E465" s="103"/>
    </row>
    <row r="466" spans="1:5" x14ac:dyDescent="0.25">
      <c r="A466" s="1" t="s">
        <v>128</v>
      </c>
      <c r="B466" s="2"/>
      <c r="C466" s="107" t="s">
        <v>3</v>
      </c>
      <c r="D466" s="107" t="s">
        <v>129</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130</v>
      </c>
      <c r="C469" s="10"/>
      <c r="D469" s="11"/>
      <c r="E469" s="11"/>
    </row>
    <row r="470" spans="1:5" x14ac:dyDescent="0.25">
      <c r="A470" s="12"/>
      <c r="B470" s="13" t="s">
        <v>9</v>
      </c>
      <c r="C470" s="14"/>
      <c r="D470" s="15"/>
      <c r="E470" s="15"/>
    </row>
    <row r="471" spans="1:5" x14ac:dyDescent="0.25">
      <c r="A471" s="8" t="s">
        <v>10</v>
      </c>
      <c r="B471" s="16" t="s">
        <v>11</v>
      </c>
      <c r="C471" s="26" t="s">
        <v>722</v>
      </c>
      <c r="D471" s="27" t="s">
        <v>165</v>
      </c>
      <c r="E471" s="26" t="s">
        <v>14</v>
      </c>
    </row>
    <row r="472" spans="1:5" x14ac:dyDescent="0.25">
      <c r="A472" s="19"/>
      <c r="B472" s="20" t="s">
        <v>15</v>
      </c>
      <c r="C472" s="21">
        <v>-0.51437662072463397</v>
      </c>
      <c r="D472" s="21">
        <v>-0.13867407079918159</v>
      </c>
      <c r="E472" s="22"/>
    </row>
    <row r="473" spans="1:5" x14ac:dyDescent="0.25">
      <c r="A473" s="8" t="s">
        <v>16</v>
      </c>
      <c r="B473" s="16" t="s">
        <v>11</v>
      </c>
      <c r="C473" s="26" t="s">
        <v>145</v>
      </c>
      <c r="D473" s="26" t="s">
        <v>183</v>
      </c>
      <c r="E473" s="26" t="s">
        <v>14</v>
      </c>
    </row>
    <row r="474" spans="1:5" x14ac:dyDescent="0.25">
      <c r="A474" s="19"/>
      <c r="B474" s="20" t="s">
        <v>15</v>
      </c>
      <c r="C474" s="21">
        <v>-0.18910846568725681</v>
      </c>
      <c r="D474" s="21">
        <v>-0.12340681636825479</v>
      </c>
      <c r="E474" s="22"/>
    </row>
    <row r="475" spans="1:5" x14ac:dyDescent="0.25">
      <c r="A475" s="8" t="s">
        <v>19</v>
      </c>
      <c r="B475" s="16" t="s">
        <v>11</v>
      </c>
      <c r="C475" s="26" t="s">
        <v>467</v>
      </c>
      <c r="D475" s="26" t="s">
        <v>437</v>
      </c>
      <c r="E475" s="26" t="s">
        <v>14</v>
      </c>
    </row>
    <row r="476" spans="1:5" x14ac:dyDescent="0.25">
      <c r="A476" s="19"/>
      <c r="B476" s="20" t="s">
        <v>15</v>
      </c>
      <c r="C476" s="21">
        <v>-6.9963279913071941E-2</v>
      </c>
      <c r="D476" s="21">
        <v>-1.278261716174256E-2</v>
      </c>
      <c r="E476" s="22"/>
    </row>
    <row r="477" spans="1:5" x14ac:dyDescent="0.25">
      <c r="A477" s="8" t="s">
        <v>22</v>
      </c>
      <c r="B477" s="16" t="s">
        <v>11</v>
      </c>
      <c r="C477" s="26" t="s">
        <v>186</v>
      </c>
      <c r="D477" s="26" t="s">
        <v>187</v>
      </c>
      <c r="E477" s="26" t="s">
        <v>14</v>
      </c>
    </row>
    <row r="478" spans="1:5" x14ac:dyDescent="0.25">
      <c r="A478" s="19"/>
      <c r="B478" s="20" t="s">
        <v>15</v>
      </c>
      <c r="C478" s="21">
        <v>0.13534558449906609</v>
      </c>
      <c r="D478" s="21">
        <v>7.8925779700995236E-2</v>
      </c>
      <c r="E478" s="22"/>
    </row>
    <row r="479" spans="1:5" ht="33.6" customHeight="1" x14ac:dyDescent="0.25">
      <c r="A479" s="90" t="s">
        <v>25</v>
      </c>
      <c r="B479" s="90"/>
      <c r="C479" s="90"/>
      <c r="D479" s="90"/>
      <c r="E479" s="90"/>
    </row>
    <row r="480" spans="1:5" x14ac:dyDescent="0.25">
      <c r="A480" s="5" t="s">
        <v>26</v>
      </c>
    </row>
    <row r="481" spans="1:5" x14ac:dyDescent="0.25">
      <c r="A481" s="5" t="s">
        <v>138</v>
      </c>
    </row>
    <row r="482" spans="1:5" x14ac:dyDescent="0.25">
      <c r="A482" s="5" t="s">
        <v>777</v>
      </c>
    </row>
    <row r="483" spans="1:5" x14ac:dyDescent="0.25">
      <c r="A483" s="5" t="s">
        <v>140</v>
      </c>
    </row>
    <row r="484" spans="1:5" x14ac:dyDescent="0.25">
      <c r="A484" s="5" t="s">
        <v>51</v>
      </c>
      <c r="B484" s="50"/>
      <c r="C484" s="50"/>
      <c r="D484" s="50"/>
      <c r="E484" s="50"/>
    </row>
    <row r="485" spans="1:5" ht="14.45" customHeight="1" x14ac:dyDescent="0.25">
      <c r="A485" s="91" t="s">
        <v>31</v>
      </c>
      <c r="B485" s="92"/>
      <c r="C485" s="92"/>
      <c r="D485" s="92"/>
      <c r="E485" s="93"/>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24">
        <v>43830</v>
      </c>
      <c r="C488" s="24">
        <v>45657</v>
      </c>
      <c r="D488" s="25">
        <v>7.8093097765722569E-2</v>
      </c>
      <c r="E488" s="32">
        <v>3</v>
      </c>
    </row>
    <row r="489" spans="1:5" x14ac:dyDescent="0.25">
      <c r="A489" s="31" t="s">
        <v>37</v>
      </c>
      <c r="B489" s="24">
        <v>43788</v>
      </c>
      <c r="C489" s="24">
        <v>45622</v>
      </c>
      <c r="D489" s="25">
        <v>7.8309612005525095E-2</v>
      </c>
      <c r="E489" s="32">
        <v>3</v>
      </c>
    </row>
    <row r="490" spans="1:5" x14ac:dyDescent="0.25">
      <c r="A490" s="39" t="s">
        <v>38</v>
      </c>
      <c r="B490" s="24">
        <v>43760</v>
      </c>
      <c r="C490" s="24">
        <v>45594</v>
      </c>
      <c r="D490" s="25">
        <v>7.8379201877569929E-2</v>
      </c>
      <c r="E490" s="32">
        <v>3</v>
      </c>
    </row>
    <row r="491" spans="1:5" x14ac:dyDescent="0.25">
      <c r="A491" s="39" t="s">
        <v>39</v>
      </c>
      <c r="B491" s="24">
        <v>43718</v>
      </c>
      <c r="C491" s="24">
        <v>45552</v>
      </c>
      <c r="D491" s="25">
        <v>7.8630967916358263E-2</v>
      </c>
      <c r="E491" s="32">
        <v>3</v>
      </c>
    </row>
    <row r="492" spans="1:5" x14ac:dyDescent="0.25">
      <c r="A492" s="39" t="s">
        <v>40</v>
      </c>
      <c r="B492" s="24">
        <v>43690</v>
      </c>
      <c r="C492" s="24">
        <v>45524</v>
      </c>
      <c r="D492" s="25">
        <v>7.8806168773508711E-2</v>
      </c>
      <c r="E492" s="32">
        <v>3</v>
      </c>
    </row>
    <row r="494" spans="1:5" x14ac:dyDescent="0.25">
      <c r="A494" s="102" t="s">
        <v>200</v>
      </c>
      <c r="B494" s="103"/>
      <c r="C494" s="103"/>
      <c r="D494" s="103"/>
      <c r="E494" s="103"/>
    </row>
    <row r="495" spans="1:5" x14ac:dyDescent="0.25">
      <c r="A495" s="1" t="s">
        <v>74</v>
      </c>
      <c r="B495" s="2"/>
      <c r="C495" s="107" t="s">
        <v>3</v>
      </c>
      <c r="D495" s="107" t="s">
        <v>75</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76</v>
      </c>
      <c r="C498" s="10"/>
      <c r="D498" s="11"/>
      <c r="E498" s="11"/>
    </row>
    <row r="499" spans="1:5" x14ac:dyDescent="0.25">
      <c r="A499" s="12"/>
      <c r="B499" s="13" t="s">
        <v>9</v>
      </c>
      <c r="C499" s="14"/>
      <c r="D499" s="15"/>
      <c r="E499" s="15"/>
    </row>
    <row r="500" spans="1:5" x14ac:dyDescent="0.25">
      <c r="A500" s="8" t="s">
        <v>10</v>
      </c>
      <c r="B500" s="16" t="s">
        <v>11</v>
      </c>
      <c r="C500" s="26" t="s">
        <v>448</v>
      </c>
      <c r="D500" s="27" t="s">
        <v>818</v>
      </c>
      <c r="E500" s="26" t="s">
        <v>14</v>
      </c>
    </row>
    <row r="501" spans="1:5" x14ac:dyDescent="0.25">
      <c r="A501" s="19"/>
      <c r="B501" s="20" t="s">
        <v>15</v>
      </c>
      <c r="C501" s="21">
        <v>-0.67603035282719959</v>
      </c>
      <c r="D501" s="21">
        <v>-9.8699400425608652E-2</v>
      </c>
      <c r="E501" s="22"/>
    </row>
    <row r="502" spans="1:5" x14ac:dyDescent="0.25">
      <c r="A502" s="8" t="s">
        <v>16</v>
      </c>
      <c r="B502" s="16" t="s">
        <v>11</v>
      </c>
      <c r="C502" s="26" t="s">
        <v>192</v>
      </c>
      <c r="D502" s="26" t="s">
        <v>193</v>
      </c>
      <c r="E502" s="26" t="s">
        <v>14</v>
      </c>
    </row>
    <row r="503" spans="1:5" x14ac:dyDescent="0.25">
      <c r="A503" s="19"/>
      <c r="B503" s="20" t="s">
        <v>15</v>
      </c>
      <c r="C503" s="21">
        <v>-0.2302506228329777</v>
      </c>
      <c r="D503" s="21">
        <v>-4.5361930729109767E-2</v>
      </c>
      <c r="E503" s="22"/>
    </row>
    <row r="504" spans="1:5" x14ac:dyDescent="0.25">
      <c r="A504" s="8" t="s">
        <v>19</v>
      </c>
      <c r="B504" s="16" t="s">
        <v>11</v>
      </c>
      <c r="C504" s="26" t="s">
        <v>470</v>
      </c>
      <c r="D504" s="26" t="s">
        <v>228</v>
      </c>
      <c r="E504" s="26" t="s">
        <v>14</v>
      </c>
    </row>
    <row r="505" spans="1:5" x14ac:dyDescent="0.25">
      <c r="A505" s="19"/>
      <c r="B505" s="20" t="s">
        <v>15</v>
      </c>
      <c r="C505" s="21">
        <v>-7.473868510790127E-2</v>
      </c>
      <c r="D505" s="21">
        <v>-9.3930003488265079E-3</v>
      </c>
      <c r="E505" s="22"/>
    </row>
    <row r="506" spans="1:5" x14ac:dyDescent="0.25">
      <c r="A506" s="8" t="s">
        <v>22</v>
      </c>
      <c r="B506" s="16" t="s">
        <v>11</v>
      </c>
      <c r="C506" s="26" t="s">
        <v>196</v>
      </c>
      <c r="D506" s="26" t="s">
        <v>349</v>
      </c>
      <c r="E506" s="26" t="s">
        <v>14</v>
      </c>
    </row>
    <row r="507" spans="1:5" x14ac:dyDescent="0.25">
      <c r="A507" s="19"/>
      <c r="B507" s="20" t="s">
        <v>15</v>
      </c>
      <c r="C507" s="21">
        <v>0.13851284703993083</v>
      </c>
      <c r="D507" s="21">
        <v>2.1067465857853129E-2</v>
      </c>
      <c r="E507" s="22"/>
    </row>
    <row r="508" spans="1:5" ht="36" customHeight="1" x14ac:dyDescent="0.25">
      <c r="A508" s="90" t="s">
        <v>25</v>
      </c>
      <c r="B508" s="90"/>
      <c r="C508" s="90"/>
      <c r="D508" s="90"/>
      <c r="E508" s="90"/>
    </row>
    <row r="509" spans="1:5" x14ac:dyDescent="0.25">
      <c r="A509" s="5" t="s">
        <v>26</v>
      </c>
    </row>
    <row r="510" spans="1:5" x14ac:dyDescent="0.25">
      <c r="A510" s="5" t="s">
        <v>198</v>
      </c>
    </row>
    <row r="511" spans="1:5" x14ac:dyDescent="0.25">
      <c r="A511" s="5" t="s">
        <v>706</v>
      </c>
    </row>
    <row r="512" spans="1:5" x14ac:dyDescent="0.25">
      <c r="A512" s="5" t="s">
        <v>819</v>
      </c>
    </row>
    <row r="513" spans="1:5" x14ac:dyDescent="0.25">
      <c r="A513" s="5" t="s">
        <v>30</v>
      </c>
      <c r="B513" s="50"/>
      <c r="C513" s="50"/>
      <c r="D513" s="50"/>
      <c r="E513" s="50"/>
    </row>
    <row r="514" spans="1:5" ht="14.45" customHeight="1" x14ac:dyDescent="0.25">
      <c r="A514" s="91" t="s">
        <v>31</v>
      </c>
      <c r="B514" s="92"/>
      <c r="C514" s="92"/>
      <c r="D514" s="92"/>
      <c r="E514" s="93"/>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24">
        <v>43823</v>
      </c>
      <c r="C517" s="24">
        <v>45657</v>
      </c>
      <c r="D517" s="25">
        <v>0.10235381900035065</v>
      </c>
      <c r="E517" s="32">
        <v>3</v>
      </c>
    </row>
    <row r="518" spans="1:5" x14ac:dyDescent="0.25">
      <c r="A518" s="31" t="s">
        <v>37</v>
      </c>
      <c r="B518" s="24">
        <v>43781</v>
      </c>
      <c r="C518" s="24">
        <v>45615</v>
      </c>
      <c r="D518" s="25">
        <v>0.10241749051706749</v>
      </c>
      <c r="E518" s="32">
        <v>3</v>
      </c>
    </row>
    <row r="519" spans="1:5" x14ac:dyDescent="0.25">
      <c r="A519" s="39" t="s">
        <v>38</v>
      </c>
      <c r="B519" s="24">
        <v>43753</v>
      </c>
      <c r="C519" s="24">
        <v>45587</v>
      </c>
      <c r="D519" s="25">
        <v>0.10248695256481165</v>
      </c>
      <c r="E519" s="32">
        <v>3</v>
      </c>
    </row>
    <row r="520" spans="1:5" x14ac:dyDescent="0.25">
      <c r="A520" s="39" t="s">
        <v>39</v>
      </c>
      <c r="B520" s="24">
        <v>43725</v>
      </c>
      <c r="C520" s="24">
        <v>45559</v>
      </c>
      <c r="D520" s="25">
        <v>0.1024820042007915</v>
      </c>
      <c r="E520" s="32">
        <v>3</v>
      </c>
    </row>
    <row r="521" spans="1:5" x14ac:dyDescent="0.25">
      <c r="A521" s="39" t="s">
        <v>40</v>
      </c>
      <c r="B521" s="24">
        <v>43697</v>
      </c>
      <c r="C521" s="24">
        <v>45531</v>
      </c>
      <c r="D521" s="25">
        <v>0.1027355222957668</v>
      </c>
      <c r="E521" s="32">
        <v>3</v>
      </c>
    </row>
    <row r="523" spans="1:5" x14ac:dyDescent="0.25">
      <c r="A523" s="102" t="s">
        <v>210</v>
      </c>
      <c r="B523" s="103"/>
      <c r="C523" s="103"/>
      <c r="D523" s="103"/>
      <c r="E523" s="103"/>
    </row>
    <row r="524" spans="1:5" x14ac:dyDescent="0.25">
      <c r="A524" s="1" t="s">
        <v>128</v>
      </c>
      <c r="B524" s="2"/>
      <c r="C524" s="107" t="s">
        <v>3</v>
      </c>
      <c r="D524" s="107" t="s">
        <v>129</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130</v>
      </c>
      <c r="C527" s="10"/>
      <c r="D527" s="11"/>
      <c r="E527" s="11"/>
    </row>
    <row r="528" spans="1:5" x14ac:dyDescent="0.25">
      <c r="A528" s="12"/>
      <c r="B528" s="13" t="s">
        <v>9</v>
      </c>
      <c r="C528" s="14"/>
      <c r="D528" s="15"/>
      <c r="E528" s="15"/>
    </row>
    <row r="529" spans="1:5" x14ac:dyDescent="0.25">
      <c r="A529" s="8" t="s">
        <v>10</v>
      </c>
      <c r="B529" s="16" t="s">
        <v>11</v>
      </c>
      <c r="C529" s="17" t="s">
        <v>284</v>
      </c>
      <c r="D529" s="18" t="s">
        <v>820</v>
      </c>
      <c r="E529" s="17" t="s">
        <v>14</v>
      </c>
    </row>
    <row r="530" spans="1:5" x14ac:dyDescent="0.25">
      <c r="A530" s="19"/>
      <c r="B530" s="20" t="s">
        <v>15</v>
      </c>
      <c r="C530" s="21">
        <v>-0.69562148243479327</v>
      </c>
      <c r="D530" s="21">
        <v>-0.17046047773091144</v>
      </c>
      <c r="E530" s="22"/>
    </row>
    <row r="531" spans="1:5" x14ac:dyDescent="0.25">
      <c r="A531" s="8" t="s">
        <v>16</v>
      </c>
      <c r="B531" s="16" t="s">
        <v>11</v>
      </c>
      <c r="C531" s="17" t="s">
        <v>203</v>
      </c>
      <c r="D531" s="17" t="s">
        <v>204</v>
      </c>
      <c r="E531" s="17" t="s">
        <v>14</v>
      </c>
    </row>
    <row r="532" spans="1:5" x14ac:dyDescent="0.25">
      <c r="A532" s="19"/>
      <c r="B532" s="20" t="s">
        <v>15</v>
      </c>
      <c r="C532" s="21">
        <v>-0.20013817001491374</v>
      </c>
      <c r="D532" s="21">
        <v>-0.11919569528335516</v>
      </c>
      <c r="E532" s="22"/>
    </row>
    <row r="533" spans="1:5" x14ac:dyDescent="0.25">
      <c r="A533" s="8" t="s">
        <v>19</v>
      </c>
      <c r="B533" s="16" t="s">
        <v>11</v>
      </c>
      <c r="C533" s="17" t="s">
        <v>446</v>
      </c>
      <c r="D533" s="17" t="s">
        <v>473</v>
      </c>
      <c r="E533" s="17" t="s">
        <v>14</v>
      </c>
    </row>
    <row r="534" spans="1:5" x14ac:dyDescent="0.25">
      <c r="A534" s="19"/>
      <c r="B534" s="20" t="s">
        <v>15</v>
      </c>
      <c r="C534" s="21">
        <v>-2.8746868623189537E-2</v>
      </c>
      <c r="D534" s="21">
        <v>3.3251533451346127E-3</v>
      </c>
      <c r="E534" s="22"/>
    </row>
    <row r="535" spans="1:5" x14ac:dyDescent="0.25">
      <c r="A535" s="8" t="s">
        <v>22</v>
      </c>
      <c r="B535" s="16" t="s">
        <v>11</v>
      </c>
      <c r="C535" s="17" t="s">
        <v>207</v>
      </c>
      <c r="D535" s="17" t="s">
        <v>208</v>
      </c>
      <c r="E535" s="17" t="s">
        <v>14</v>
      </c>
    </row>
    <row r="536" spans="1:5" x14ac:dyDescent="0.25">
      <c r="A536" s="19"/>
      <c r="B536" s="20" t="s">
        <v>15</v>
      </c>
      <c r="C536" s="21">
        <v>0.20995207085178436</v>
      </c>
      <c r="D536" s="21">
        <v>0.11067518871954518</v>
      </c>
      <c r="E536" s="22"/>
    </row>
    <row r="537" spans="1:5" ht="35.450000000000003" customHeight="1" x14ac:dyDescent="0.25">
      <c r="A537" s="90" t="s">
        <v>25</v>
      </c>
      <c r="B537" s="90"/>
      <c r="C537" s="90"/>
      <c r="D537" s="90"/>
      <c r="E537" s="90"/>
    </row>
    <row r="538" spans="1:5" x14ac:dyDescent="0.25">
      <c r="A538" s="5" t="s">
        <v>26</v>
      </c>
    </row>
    <row r="539" spans="1:5" x14ac:dyDescent="0.25">
      <c r="A539" s="5" t="s">
        <v>138</v>
      </c>
    </row>
    <row r="540" spans="1:5" x14ac:dyDescent="0.25">
      <c r="A540" s="5" t="s">
        <v>441</v>
      </c>
    </row>
    <row r="541" spans="1:5" x14ac:dyDescent="0.25">
      <c r="A541" s="5" t="s">
        <v>140</v>
      </c>
    </row>
    <row r="542" spans="1:5" x14ac:dyDescent="0.25">
      <c r="A542" s="5" t="s">
        <v>30</v>
      </c>
    </row>
    <row r="543" spans="1:5" ht="14.45" customHeight="1" x14ac:dyDescent="0.25">
      <c r="A543" s="91" t="s">
        <v>31</v>
      </c>
      <c r="B543" s="92"/>
      <c r="C543" s="92"/>
      <c r="D543" s="92"/>
      <c r="E543" s="93"/>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24">
        <v>43830</v>
      </c>
      <c r="C546" s="24">
        <v>45657</v>
      </c>
      <c r="D546" s="25">
        <v>9.7767568222410312E-2</v>
      </c>
      <c r="E546" s="32">
        <v>3</v>
      </c>
    </row>
    <row r="547" spans="1:5" x14ac:dyDescent="0.25">
      <c r="A547" s="31" t="s">
        <v>37</v>
      </c>
      <c r="B547" s="24">
        <v>43795</v>
      </c>
      <c r="C547" s="24">
        <v>45622</v>
      </c>
      <c r="D547" s="25">
        <v>9.7855049744681427E-2</v>
      </c>
      <c r="E547" s="32">
        <v>3</v>
      </c>
    </row>
    <row r="548" spans="1:5" x14ac:dyDescent="0.25">
      <c r="A548" s="23" t="s">
        <v>38</v>
      </c>
      <c r="B548" s="24">
        <v>43767</v>
      </c>
      <c r="C548" s="24">
        <v>45594</v>
      </c>
      <c r="D548" s="25">
        <v>9.7880256498745391E-2</v>
      </c>
      <c r="E548" s="32">
        <v>3</v>
      </c>
    </row>
    <row r="549" spans="1:5" x14ac:dyDescent="0.25">
      <c r="A549" s="23" t="s">
        <v>39</v>
      </c>
      <c r="B549" s="24">
        <v>43732</v>
      </c>
      <c r="C549" s="24">
        <v>45559</v>
      </c>
      <c r="D549" s="25">
        <v>9.8237379088401189E-2</v>
      </c>
      <c r="E549" s="32">
        <v>3</v>
      </c>
    </row>
    <row r="550" spans="1:5" x14ac:dyDescent="0.25">
      <c r="A550" s="23" t="s">
        <v>40</v>
      </c>
      <c r="B550" s="24">
        <v>43704</v>
      </c>
      <c r="C550" s="24">
        <v>45531</v>
      </c>
      <c r="D550" s="25">
        <v>9.8330601892455238E-2</v>
      </c>
      <c r="E550" s="32">
        <v>3</v>
      </c>
    </row>
    <row r="552" spans="1:5" x14ac:dyDescent="0.25">
      <c r="A552" s="102" t="s">
        <v>218</v>
      </c>
      <c r="B552" s="103"/>
      <c r="C552" s="103"/>
      <c r="D552" s="103"/>
      <c r="E552" s="103"/>
    </row>
    <row r="553" spans="1:5" x14ac:dyDescent="0.25">
      <c r="A553" s="1" t="s">
        <v>2</v>
      </c>
      <c r="B553" s="2"/>
      <c r="C553" s="107" t="s">
        <v>3</v>
      </c>
      <c r="D553" s="107" t="s">
        <v>4</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8</v>
      </c>
      <c r="C556" s="10"/>
      <c r="D556" s="11"/>
      <c r="E556" s="11"/>
    </row>
    <row r="557" spans="1:5" x14ac:dyDescent="0.25">
      <c r="A557" s="12"/>
      <c r="B557" s="13" t="s">
        <v>9</v>
      </c>
      <c r="C557" s="14"/>
      <c r="D557" s="15"/>
      <c r="E557" s="15"/>
    </row>
    <row r="558" spans="1:5" x14ac:dyDescent="0.25">
      <c r="A558" s="8" t="s">
        <v>10</v>
      </c>
      <c r="B558" s="16" t="s">
        <v>11</v>
      </c>
      <c r="C558" s="26" t="s">
        <v>649</v>
      </c>
      <c r="D558" s="27" t="s">
        <v>797</v>
      </c>
      <c r="E558" s="26" t="s">
        <v>14</v>
      </c>
    </row>
    <row r="559" spans="1:5" x14ac:dyDescent="0.25">
      <c r="A559" s="19"/>
      <c r="B559" s="20" t="s">
        <v>15</v>
      </c>
      <c r="C559" s="21">
        <v>-0.71418093974035879</v>
      </c>
      <c r="D559" s="21">
        <v>-0.16374636750088423</v>
      </c>
      <c r="E559" s="22"/>
    </row>
    <row r="560" spans="1:5" x14ac:dyDescent="0.25">
      <c r="A560" s="8" t="s">
        <v>16</v>
      </c>
      <c r="B560" s="16" t="s">
        <v>11</v>
      </c>
      <c r="C560" s="26" t="s">
        <v>212</v>
      </c>
      <c r="D560" s="26" t="s">
        <v>67</v>
      </c>
      <c r="E560" s="26" t="s">
        <v>14</v>
      </c>
    </row>
    <row r="561" spans="1:5" x14ac:dyDescent="0.25">
      <c r="A561" s="19"/>
      <c r="B561" s="20" t="s">
        <v>15</v>
      </c>
      <c r="C561" s="21">
        <v>-0.26271415852244484</v>
      </c>
      <c r="D561" s="21">
        <v>-9.3293505898621731E-2</v>
      </c>
      <c r="E561" s="22"/>
    </row>
    <row r="562" spans="1:5" x14ac:dyDescent="0.25">
      <c r="A562" s="8" t="s">
        <v>19</v>
      </c>
      <c r="B562" s="16" t="s">
        <v>11</v>
      </c>
      <c r="C562" s="26" t="s">
        <v>68</v>
      </c>
      <c r="D562" s="26" t="s">
        <v>620</v>
      </c>
      <c r="E562" s="26" t="s">
        <v>14</v>
      </c>
    </row>
    <row r="563" spans="1:5" x14ac:dyDescent="0.25">
      <c r="A563" s="19"/>
      <c r="B563" s="20" t="s">
        <v>15</v>
      </c>
      <c r="C563" s="21">
        <v>-5.1917009868154174E-2</v>
      </c>
      <c r="D563" s="21">
        <v>-1.8248030694466566E-3</v>
      </c>
      <c r="E563" s="22"/>
    </row>
    <row r="564" spans="1:5" x14ac:dyDescent="0.25">
      <c r="A564" s="8" t="s">
        <v>22</v>
      </c>
      <c r="B564" s="16" t="s">
        <v>11</v>
      </c>
      <c r="C564" s="26" t="s">
        <v>215</v>
      </c>
      <c r="D564" s="26" t="s">
        <v>381</v>
      </c>
      <c r="E564" s="26" t="s">
        <v>14</v>
      </c>
    </row>
    <row r="565" spans="1:5" x14ac:dyDescent="0.25">
      <c r="A565" s="19"/>
      <c r="B565" s="20" t="s">
        <v>15</v>
      </c>
      <c r="C565" s="21">
        <v>0.33839617486338791</v>
      </c>
      <c r="D565" s="21">
        <v>9.7158471247186462E-2</v>
      </c>
      <c r="E565" s="22"/>
    </row>
    <row r="566" spans="1:5" ht="35.450000000000003" customHeight="1" x14ac:dyDescent="0.25">
      <c r="A566" s="90" t="s">
        <v>25</v>
      </c>
      <c r="B566" s="90"/>
      <c r="C566" s="90"/>
      <c r="D566" s="90"/>
      <c r="E566" s="90"/>
    </row>
    <row r="567" spans="1:5" x14ac:dyDescent="0.25">
      <c r="A567" s="5" t="s">
        <v>26</v>
      </c>
    </row>
    <row r="568" spans="1:5" x14ac:dyDescent="0.25">
      <c r="A568" s="5" t="s">
        <v>49</v>
      </c>
    </row>
    <row r="569" spans="1:5" x14ac:dyDescent="0.25">
      <c r="A569" s="5" t="s">
        <v>516</v>
      </c>
    </row>
    <row r="570" spans="1:5" x14ac:dyDescent="0.25">
      <c r="A570" s="5" t="s">
        <v>333</v>
      </c>
    </row>
    <row r="571" spans="1:5" x14ac:dyDescent="0.25">
      <c r="A571" s="5" t="s">
        <v>30</v>
      </c>
    </row>
    <row r="572" spans="1:5" ht="14.45" customHeight="1" x14ac:dyDescent="0.25">
      <c r="A572" s="91" t="s">
        <v>31</v>
      </c>
      <c r="B572" s="92"/>
      <c r="C572" s="92"/>
      <c r="D572" s="92"/>
      <c r="E572" s="93"/>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24">
        <v>43830</v>
      </c>
      <c r="C575" s="24">
        <v>45657</v>
      </c>
      <c r="D575" s="25">
        <v>0.11799412238010286</v>
      </c>
      <c r="E575" s="32">
        <v>3</v>
      </c>
    </row>
    <row r="576" spans="1:5" x14ac:dyDescent="0.25">
      <c r="A576" s="31" t="s">
        <v>37</v>
      </c>
      <c r="B576" s="24">
        <v>43795</v>
      </c>
      <c r="C576" s="24">
        <v>45622</v>
      </c>
      <c r="D576" s="25">
        <v>0.11811273464235668</v>
      </c>
      <c r="E576" s="32">
        <v>3</v>
      </c>
    </row>
    <row r="577" spans="1:5" x14ac:dyDescent="0.25">
      <c r="A577" s="39" t="s">
        <v>38</v>
      </c>
      <c r="B577" s="24">
        <v>43767</v>
      </c>
      <c r="C577" s="24">
        <v>45594</v>
      </c>
      <c r="D577" s="25">
        <v>0.11811318619007714</v>
      </c>
      <c r="E577" s="32">
        <v>3</v>
      </c>
    </row>
    <row r="578" spans="1:5" x14ac:dyDescent="0.25">
      <c r="A578" s="39" t="s">
        <v>39</v>
      </c>
      <c r="B578" s="24">
        <v>43732</v>
      </c>
      <c r="C578" s="24">
        <v>45559</v>
      </c>
      <c r="D578" s="25">
        <v>0.11851861813908147</v>
      </c>
      <c r="E578" s="32">
        <v>3</v>
      </c>
    </row>
    <row r="579" spans="1:5" x14ac:dyDescent="0.25">
      <c r="A579" s="39" t="s">
        <v>40</v>
      </c>
      <c r="B579" s="24">
        <v>43704</v>
      </c>
      <c r="C579" s="24">
        <v>45531</v>
      </c>
      <c r="D579" s="25">
        <v>0.1187881160625687</v>
      </c>
      <c r="E579" s="32">
        <v>3</v>
      </c>
    </row>
    <row r="581" spans="1:5" x14ac:dyDescent="0.25">
      <c r="A581" s="102" t="s">
        <v>226</v>
      </c>
      <c r="B581" s="103"/>
      <c r="C581" s="103"/>
      <c r="D581" s="103"/>
      <c r="E581" s="103"/>
    </row>
    <row r="582" spans="1:5" x14ac:dyDescent="0.25">
      <c r="A582" s="1" t="s">
        <v>2</v>
      </c>
      <c r="B582" s="2"/>
      <c r="C582" s="107" t="s">
        <v>3</v>
      </c>
      <c r="D582" s="107" t="s">
        <v>4</v>
      </c>
      <c r="E582" s="107"/>
    </row>
    <row r="583" spans="1:5" x14ac:dyDescent="0.25">
      <c r="A583" s="3" t="s">
        <v>5</v>
      </c>
      <c r="B583" s="4"/>
      <c r="C583" s="108"/>
      <c r="D583" s="108"/>
      <c r="E583" s="108"/>
    </row>
    <row r="584" spans="1:5" x14ac:dyDescent="0.25">
      <c r="A584" s="6" t="s">
        <v>6</v>
      </c>
      <c r="B584" s="7"/>
      <c r="C584" s="109"/>
      <c r="D584" s="109"/>
      <c r="E584" s="109"/>
    </row>
    <row r="585" spans="1:5" x14ac:dyDescent="0.25">
      <c r="A585" s="8" t="s">
        <v>7</v>
      </c>
      <c r="B585" s="9" t="s">
        <v>8</v>
      </c>
      <c r="C585" s="10"/>
      <c r="D585" s="11"/>
      <c r="E585" s="11"/>
    </row>
    <row r="586" spans="1:5" x14ac:dyDescent="0.25">
      <c r="A586" s="12"/>
      <c r="B586" s="13" t="s">
        <v>9</v>
      </c>
      <c r="C586" s="14"/>
      <c r="D586" s="15"/>
      <c r="E586" s="15"/>
    </row>
    <row r="587" spans="1:5" x14ac:dyDescent="0.25">
      <c r="A587" s="8" t="s">
        <v>10</v>
      </c>
      <c r="B587" s="16" t="s">
        <v>11</v>
      </c>
      <c r="C587" s="17" t="s">
        <v>761</v>
      </c>
      <c r="D587" s="18" t="s">
        <v>821</v>
      </c>
      <c r="E587" s="17" t="s">
        <v>14</v>
      </c>
    </row>
    <row r="588" spans="1:5" x14ac:dyDescent="0.25">
      <c r="A588" s="19"/>
      <c r="B588" s="20" t="s">
        <v>15</v>
      </c>
      <c r="C588" s="21">
        <v>-0.68009296898207361</v>
      </c>
      <c r="D588" s="21">
        <v>-0.14342566315614214</v>
      </c>
      <c r="E588" s="22"/>
    </row>
    <row r="589" spans="1:5" x14ac:dyDescent="0.25">
      <c r="A589" s="8" t="s">
        <v>16</v>
      </c>
      <c r="B589" s="16" t="s">
        <v>11</v>
      </c>
      <c r="C589" s="17" t="s">
        <v>220</v>
      </c>
      <c r="D589" s="17" t="s">
        <v>221</v>
      </c>
      <c r="E589" s="17" t="s">
        <v>14</v>
      </c>
    </row>
    <row r="590" spans="1:5" x14ac:dyDescent="0.25">
      <c r="A590" s="19"/>
      <c r="B590" s="20" t="s">
        <v>15</v>
      </c>
      <c r="C590" s="21">
        <v>-0.23958107328332368</v>
      </c>
      <c r="D590" s="21">
        <v>-8.0824743882405459E-2</v>
      </c>
      <c r="E590" s="22"/>
    </row>
    <row r="591" spans="1:5" x14ac:dyDescent="0.25">
      <c r="A591" s="8" t="s">
        <v>19</v>
      </c>
      <c r="B591" s="16" t="s">
        <v>11</v>
      </c>
      <c r="C591" s="17" t="s">
        <v>132</v>
      </c>
      <c r="D591" s="17" t="s">
        <v>259</v>
      </c>
      <c r="E591" s="17" t="s">
        <v>14</v>
      </c>
    </row>
    <row r="592" spans="1:5" x14ac:dyDescent="0.25">
      <c r="A592" s="19"/>
      <c r="B592" s="20" t="s">
        <v>15</v>
      </c>
      <c r="C592" s="21">
        <v>-5.4829371346941325E-2</v>
      </c>
      <c r="D592" s="21">
        <v>-5.6839995052940795E-3</v>
      </c>
      <c r="E592" s="22"/>
    </row>
    <row r="593" spans="1:5" x14ac:dyDescent="0.25">
      <c r="A593" s="8" t="s">
        <v>22</v>
      </c>
      <c r="B593" s="16" t="s">
        <v>11</v>
      </c>
      <c r="C593" s="17" t="s">
        <v>224</v>
      </c>
      <c r="D593" s="17" t="s">
        <v>384</v>
      </c>
      <c r="E593" s="17" t="s">
        <v>14</v>
      </c>
    </row>
    <row r="594" spans="1:5" x14ac:dyDescent="0.25">
      <c r="A594" s="19"/>
      <c r="B594" s="20" t="s">
        <v>15</v>
      </c>
      <c r="C594" s="21">
        <v>0.23331363872982802</v>
      </c>
      <c r="D594" s="21">
        <v>7.3007586560153381E-2</v>
      </c>
      <c r="E594" s="22"/>
    </row>
    <row r="595" spans="1:5" ht="35.450000000000003" customHeight="1" x14ac:dyDescent="0.25">
      <c r="A595" s="90" t="s">
        <v>25</v>
      </c>
      <c r="B595" s="90"/>
      <c r="C595" s="90"/>
      <c r="D595" s="90"/>
      <c r="E595" s="90"/>
    </row>
    <row r="596" spans="1:5" x14ac:dyDescent="0.25">
      <c r="A596" s="5" t="s">
        <v>26</v>
      </c>
    </row>
    <row r="597" spans="1:5" x14ac:dyDescent="0.25">
      <c r="A597" s="5" t="s">
        <v>49</v>
      </c>
    </row>
    <row r="598" spans="1:5" x14ac:dyDescent="0.25">
      <c r="A598" s="5" t="s">
        <v>453</v>
      </c>
    </row>
    <row r="599" spans="1:5" x14ac:dyDescent="0.25">
      <c r="A599" s="5" t="s">
        <v>333</v>
      </c>
    </row>
    <row r="600" spans="1:5" x14ac:dyDescent="0.25">
      <c r="A600" s="5" t="s">
        <v>30</v>
      </c>
    </row>
    <row r="601" spans="1:5" ht="14.45" customHeight="1" x14ac:dyDescent="0.25">
      <c r="A601" s="91" t="s">
        <v>31</v>
      </c>
      <c r="B601" s="92"/>
      <c r="C601" s="92"/>
      <c r="D601" s="92"/>
      <c r="E601" s="93"/>
    </row>
    <row r="602" spans="1:5" x14ac:dyDescent="0.25">
      <c r="A602" s="94" t="s">
        <v>32</v>
      </c>
      <c r="B602" s="94"/>
      <c r="C602" s="94"/>
      <c r="D602" s="94"/>
      <c r="E602" s="94"/>
    </row>
    <row r="603" spans="1:5" x14ac:dyDescent="0.25">
      <c r="A603" s="29" t="s">
        <v>33</v>
      </c>
      <c r="B603" s="29" t="s">
        <v>34</v>
      </c>
      <c r="C603" s="29" t="s">
        <v>35</v>
      </c>
      <c r="D603" s="30" t="s">
        <v>0</v>
      </c>
      <c r="E603" s="30" t="s">
        <v>1</v>
      </c>
    </row>
    <row r="604" spans="1:5" x14ac:dyDescent="0.25">
      <c r="A604" s="31" t="s">
        <v>36</v>
      </c>
      <c r="B604" s="24">
        <v>43830</v>
      </c>
      <c r="C604" s="24">
        <v>45657</v>
      </c>
      <c r="D604" s="25">
        <v>9.8736672377255585E-2</v>
      </c>
      <c r="E604" s="32">
        <v>3</v>
      </c>
    </row>
    <row r="605" spans="1:5" x14ac:dyDescent="0.25">
      <c r="A605" s="31" t="s">
        <v>37</v>
      </c>
      <c r="B605" s="24">
        <v>43795</v>
      </c>
      <c r="C605" s="24">
        <v>45622</v>
      </c>
      <c r="D605" s="25">
        <v>9.8832722735117173E-2</v>
      </c>
      <c r="E605" s="32">
        <v>3</v>
      </c>
    </row>
    <row r="606" spans="1:5" x14ac:dyDescent="0.25">
      <c r="A606" s="23" t="s">
        <v>38</v>
      </c>
      <c r="B606" s="24">
        <v>43767</v>
      </c>
      <c r="C606" s="24">
        <v>45594</v>
      </c>
      <c r="D606" s="25">
        <v>9.8822880610616726E-2</v>
      </c>
      <c r="E606" s="32">
        <v>3</v>
      </c>
    </row>
    <row r="607" spans="1:5" x14ac:dyDescent="0.25">
      <c r="A607" s="23" t="s">
        <v>39</v>
      </c>
      <c r="B607" s="24">
        <v>43732</v>
      </c>
      <c r="C607" s="24">
        <v>45559</v>
      </c>
      <c r="D607" s="25">
        <v>9.9123173273179585E-2</v>
      </c>
      <c r="E607" s="32">
        <v>3</v>
      </c>
    </row>
    <row r="608" spans="1:5" x14ac:dyDescent="0.25">
      <c r="A608" s="23" t="s">
        <v>40</v>
      </c>
      <c r="B608" s="24">
        <v>43704</v>
      </c>
      <c r="C608" s="24">
        <v>45531</v>
      </c>
      <c r="D608" s="25">
        <v>9.9384758383528421E-2</v>
      </c>
      <c r="E608" s="32">
        <v>3</v>
      </c>
    </row>
  </sheetData>
  <mergeCells count="147">
    <mergeCell ref="A581:E581"/>
    <mergeCell ref="C582:C584"/>
    <mergeCell ref="D582:D584"/>
    <mergeCell ref="E582:E584"/>
    <mergeCell ref="A602:E602"/>
    <mergeCell ref="A595:E595"/>
    <mergeCell ref="A601:E601"/>
    <mergeCell ref="A552:E552"/>
    <mergeCell ref="C553:C555"/>
    <mergeCell ref="D553:D555"/>
    <mergeCell ref="E553:E555"/>
    <mergeCell ref="A573:E573"/>
    <mergeCell ref="A566:E566"/>
    <mergeCell ref="A572:E572"/>
    <mergeCell ref="A523:E523"/>
    <mergeCell ref="C524:C526"/>
    <mergeCell ref="D524:D526"/>
    <mergeCell ref="E524:E526"/>
    <mergeCell ref="A544:E544"/>
    <mergeCell ref="A537:E537"/>
    <mergeCell ref="A543:E543"/>
    <mergeCell ref="A494:E494"/>
    <mergeCell ref="C495:C497"/>
    <mergeCell ref="D495:D497"/>
    <mergeCell ref="E495:E497"/>
    <mergeCell ref="A515:E515"/>
    <mergeCell ref="A508:E508"/>
    <mergeCell ref="A514:E514"/>
    <mergeCell ref="A465:E465"/>
    <mergeCell ref="C466:C468"/>
    <mergeCell ref="D466:D468"/>
    <mergeCell ref="E466:E468"/>
    <mergeCell ref="A486:E486"/>
    <mergeCell ref="A479:E479"/>
    <mergeCell ref="A485:E485"/>
    <mergeCell ref="A436:E436"/>
    <mergeCell ref="C437:C439"/>
    <mergeCell ref="D437:D439"/>
    <mergeCell ref="E437:E439"/>
    <mergeCell ref="A457:E457"/>
    <mergeCell ref="A450:E450"/>
    <mergeCell ref="A456:E456"/>
    <mergeCell ref="A407:E407"/>
    <mergeCell ref="C408:C410"/>
    <mergeCell ref="D408:D410"/>
    <mergeCell ref="E408:E410"/>
    <mergeCell ref="A428:E428"/>
    <mergeCell ref="A421:E421"/>
    <mergeCell ref="A427:E427"/>
    <mergeCell ref="A378:E378"/>
    <mergeCell ref="C379:C381"/>
    <mergeCell ref="D379:D381"/>
    <mergeCell ref="E379:E381"/>
    <mergeCell ref="A399:E399"/>
    <mergeCell ref="A392:E392"/>
    <mergeCell ref="A398:E398"/>
    <mergeCell ref="A349:E349"/>
    <mergeCell ref="C350:C352"/>
    <mergeCell ref="D350:D352"/>
    <mergeCell ref="E350:E352"/>
    <mergeCell ref="A370:E370"/>
    <mergeCell ref="A363:E363"/>
    <mergeCell ref="A369:E369"/>
    <mergeCell ref="A320:E320"/>
    <mergeCell ref="C321:C323"/>
    <mergeCell ref="D321:D323"/>
    <mergeCell ref="E321:E323"/>
    <mergeCell ref="A341:E341"/>
    <mergeCell ref="A334:E334"/>
    <mergeCell ref="A340:E340"/>
    <mergeCell ref="A291:E291"/>
    <mergeCell ref="C292:C294"/>
    <mergeCell ref="D292:D294"/>
    <mergeCell ref="E292:E294"/>
    <mergeCell ref="A312:E312"/>
    <mergeCell ref="A305:E305"/>
    <mergeCell ref="A311:E311"/>
    <mergeCell ref="A262:E262"/>
    <mergeCell ref="C263:C265"/>
    <mergeCell ref="D263:D265"/>
    <mergeCell ref="E263:E265"/>
    <mergeCell ref="A283:E283"/>
    <mergeCell ref="A276:E276"/>
    <mergeCell ref="A282:E282"/>
    <mergeCell ref="A233:E233"/>
    <mergeCell ref="C234:C236"/>
    <mergeCell ref="D234:D236"/>
    <mergeCell ref="E234:E236"/>
    <mergeCell ref="A254:E254"/>
    <mergeCell ref="A247:E247"/>
    <mergeCell ref="A253:E253"/>
    <mergeCell ref="A204:E204"/>
    <mergeCell ref="C205:C207"/>
    <mergeCell ref="D205:D207"/>
    <mergeCell ref="E205:E207"/>
    <mergeCell ref="A225:E225"/>
    <mergeCell ref="A218:E218"/>
    <mergeCell ref="A224:E224"/>
    <mergeCell ref="A175:E175"/>
    <mergeCell ref="C176:C178"/>
    <mergeCell ref="D176:D178"/>
    <mergeCell ref="E176:E178"/>
    <mergeCell ref="A196:E196"/>
    <mergeCell ref="A189:E189"/>
    <mergeCell ref="A195:E195"/>
    <mergeCell ref="A146:E146"/>
    <mergeCell ref="C147:C149"/>
    <mergeCell ref="D147:D149"/>
    <mergeCell ref="E147:E149"/>
    <mergeCell ref="A167:E167"/>
    <mergeCell ref="A160:E160"/>
    <mergeCell ref="A166:E166"/>
    <mergeCell ref="A117:E117"/>
    <mergeCell ref="C118:C120"/>
    <mergeCell ref="D118:D120"/>
    <mergeCell ref="E118:E120"/>
    <mergeCell ref="A138:E138"/>
    <mergeCell ref="A131:E131"/>
    <mergeCell ref="A137:E137"/>
    <mergeCell ref="A88:E88"/>
    <mergeCell ref="C89:C91"/>
    <mergeCell ref="D89:D91"/>
    <mergeCell ref="E89:E91"/>
    <mergeCell ref="A109:E109"/>
    <mergeCell ref="A102:E102"/>
    <mergeCell ref="A108:E108"/>
    <mergeCell ref="A80:E80"/>
    <mergeCell ref="A73:E73"/>
    <mergeCell ref="A79:E79"/>
    <mergeCell ref="A30:E30"/>
    <mergeCell ref="C31:C33"/>
    <mergeCell ref="D31:D33"/>
    <mergeCell ref="E31:E33"/>
    <mergeCell ref="A51:E51"/>
    <mergeCell ref="A44:E44"/>
    <mergeCell ref="A50:E50"/>
    <mergeCell ref="A1:E1"/>
    <mergeCell ref="C2:C4"/>
    <mergeCell ref="D2:D4"/>
    <mergeCell ref="E2:E4"/>
    <mergeCell ref="A22:E22"/>
    <mergeCell ref="A15:E15"/>
    <mergeCell ref="A21:E21"/>
    <mergeCell ref="A59:E59"/>
    <mergeCell ref="C60:C62"/>
    <mergeCell ref="D60:D62"/>
    <mergeCell ref="E60:E62"/>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57CF7-99F5-4363-8891-EFB4403035AE}">
  <dimension ref="A1:E637"/>
  <sheetViews>
    <sheetView workbookViewId="0">
      <selection activeCell="G22" sqref="G22"/>
    </sheetView>
  </sheetViews>
  <sheetFormatPr baseColWidth="10" defaultRowHeight="15" x14ac:dyDescent="0.25"/>
  <cols>
    <col min="1" max="1" width="20.85546875" customWidth="1"/>
    <col min="2" max="2" width="51.7109375" customWidth="1"/>
    <col min="5" max="5" width="16.85546875" customWidth="1"/>
  </cols>
  <sheetData>
    <row r="1" spans="1:5" x14ac:dyDescent="0.25">
      <c r="A1" s="102" t="s">
        <v>61</v>
      </c>
      <c r="B1" s="103"/>
      <c r="C1" s="103"/>
      <c r="D1" s="103"/>
      <c r="E1" s="103"/>
    </row>
    <row r="2" spans="1:5" x14ac:dyDescent="0.25">
      <c r="A2" s="1" t="s">
        <v>2</v>
      </c>
      <c r="B2" s="2"/>
      <c r="C2" s="107" t="s">
        <v>3</v>
      </c>
      <c r="D2" s="107" t="s">
        <v>4</v>
      </c>
      <c r="E2" s="107"/>
    </row>
    <row r="3" spans="1:5" x14ac:dyDescent="0.25">
      <c r="A3" s="3" t="s">
        <v>5</v>
      </c>
      <c r="B3" s="4"/>
      <c r="C3" s="108"/>
      <c r="D3" s="108"/>
      <c r="E3" s="108"/>
    </row>
    <row r="4" spans="1:5" x14ac:dyDescent="0.25">
      <c r="A4" s="6" t="s">
        <v>6</v>
      </c>
      <c r="B4" s="7"/>
      <c r="C4" s="109"/>
      <c r="D4" s="109"/>
      <c r="E4" s="109"/>
    </row>
    <row r="5" spans="1:5" x14ac:dyDescent="0.25">
      <c r="A5" s="8" t="s">
        <v>7</v>
      </c>
      <c r="B5" s="9" t="s">
        <v>8</v>
      </c>
      <c r="C5" s="10"/>
      <c r="D5" s="11"/>
      <c r="E5" s="11"/>
    </row>
    <row r="6" spans="1:5" x14ac:dyDescent="0.25">
      <c r="A6" s="12"/>
      <c r="B6" s="13" t="s">
        <v>9</v>
      </c>
      <c r="C6" s="14"/>
      <c r="D6" s="15"/>
      <c r="E6" s="15"/>
    </row>
    <row r="7" spans="1:5" x14ac:dyDescent="0.25">
      <c r="A7" s="8" t="s">
        <v>10</v>
      </c>
      <c r="B7" s="16" t="s">
        <v>11</v>
      </c>
      <c r="C7" s="17" t="s">
        <v>762</v>
      </c>
      <c r="D7" s="18" t="s">
        <v>724</v>
      </c>
      <c r="E7" s="17" t="s">
        <v>14</v>
      </c>
    </row>
    <row r="8" spans="1:5" x14ac:dyDescent="0.25">
      <c r="A8" s="19"/>
      <c r="B8" s="20" t="s">
        <v>15</v>
      </c>
      <c r="C8" s="21">
        <v>-0.32258630740594763</v>
      </c>
      <c r="D8" s="21">
        <v>-0.11316363195210999</v>
      </c>
      <c r="E8" s="22"/>
    </row>
    <row r="9" spans="1:5" x14ac:dyDescent="0.25">
      <c r="A9" s="8" t="s">
        <v>16</v>
      </c>
      <c r="B9" s="16" t="s">
        <v>11</v>
      </c>
      <c r="C9" s="17" t="s">
        <v>17</v>
      </c>
      <c r="D9" s="17" t="s">
        <v>227</v>
      </c>
      <c r="E9" s="17" t="s">
        <v>14</v>
      </c>
    </row>
    <row r="10" spans="1:5" x14ac:dyDescent="0.25">
      <c r="A10" s="19"/>
      <c r="B10" s="20" t="s">
        <v>15</v>
      </c>
      <c r="C10" s="21">
        <v>-0.17081007141479332</v>
      </c>
      <c r="D10" s="21">
        <v>-4.6291311522888012E-2</v>
      </c>
      <c r="E10" s="22"/>
    </row>
    <row r="11" spans="1:5" x14ac:dyDescent="0.25">
      <c r="A11" s="8" t="s">
        <v>19</v>
      </c>
      <c r="B11" s="16" t="s">
        <v>11</v>
      </c>
      <c r="C11" s="17" t="s">
        <v>268</v>
      </c>
      <c r="D11" s="17" t="s">
        <v>370</v>
      </c>
      <c r="E11" s="17" t="s">
        <v>14</v>
      </c>
    </row>
    <row r="12" spans="1:5" x14ac:dyDescent="0.25">
      <c r="A12" s="19"/>
      <c r="B12" s="20" t="s">
        <v>15</v>
      </c>
      <c r="C12" s="21">
        <v>-5.0564037040566334E-2</v>
      </c>
      <c r="D12" s="21">
        <v>-4.4811897362607711E-3</v>
      </c>
      <c r="E12" s="22"/>
    </row>
    <row r="13" spans="1:5" x14ac:dyDescent="0.25">
      <c r="A13" s="8" t="s">
        <v>22</v>
      </c>
      <c r="B13" s="16" t="s">
        <v>11</v>
      </c>
      <c r="C13" s="17" t="s">
        <v>23</v>
      </c>
      <c r="D13" s="17" t="s">
        <v>24</v>
      </c>
      <c r="E13" s="17" t="s">
        <v>14</v>
      </c>
    </row>
    <row r="14" spans="1:5" x14ac:dyDescent="0.25">
      <c r="A14" s="19"/>
      <c r="B14" s="20" t="s">
        <v>15</v>
      </c>
      <c r="C14" s="21">
        <v>0.11098701768095109</v>
      </c>
      <c r="D14" s="21">
        <v>3.3841123997990996E-2</v>
      </c>
      <c r="E14" s="22"/>
    </row>
    <row r="15" spans="1:5" ht="31.9" customHeight="1" x14ac:dyDescent="0.25">
      <c r="A15" s="90" t="s">
        <v>25</v>
      </c>
      <c r="B15" s="90"/>
      <c r="C15" s="90"/>
      <c r="D15" s="90"/>
      <c r="E15" s="90"/>
    </row>
    <row r="16" spans="1:5" x14ac:dyDescent="0.25">
      <c r="A16" s="5" t="s">
        <v>26</v>
      </c>
    </row>
    <row r="17" spans="1:5" x14ac:dyDescent="0.25">
      <c r="A17" s="5" t="s">
        <v>49</v>
      </c>
    </row>
    <row r="18" spans="1:5" x14ac:dyDescent="0.25">
      <c r="A18" s="5" t="s">
        <v>822</v>
      </c>
    </row>
    <row r="19" spans="1:5" x14ac:dyDescent="0.25">
      <c r="A19" s="5" t="s">
        <v>29</v>
      </c>
    </row>
    <row r="20" spans="1:5" x14ac:dyDescent="0.25">
      <c r="A20" s="5" t="s">
        <v>30</v>
      </c>
    </row>
    <row r="21" spans="1:5" ht="14.45" customHeight="1" x14ac:dyDescent="0.25">
      <c r="A21" s="91" t="s">
        <v>31</v>
      </c>
      <c r="B21" s="92"/>
      <c r="C21" s="92"/>
      <c r="D21" s="92"/>
      <c r="E21" s="93"/>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24">
        <v>43922</v>
      </c>
      <c r="C24" s="24">
        <v>45685</v>
      </c>
      <c r="D24" s="25">
        <v>4.8942165637935395E-2</v>
      </c>
      <c r="E24" s="32">
        <v>2</v>
      </c>
    </row>
    <row r="25" spans="1:5" x14ac:dyDescent="0.25">
      <c r="A25" s="31" t="s">
        <v>37</v>
      </c>
      <c r="B25" s="24">
        <v>43922</v>
      </c>
      <c r="C25" s="24">
        <v>45657</v>
      </c>
      <c r="D25" s="25">
        <v>4.9157361119028409E-2</v>
      </c>
      <c r="E25" s="32">
        <v>2</v>
      </c>
    </row>
    <row r="26" spans="1:5" x14ac:dyDescent="0.25">
      <c r="A26" s="23" t="s">
        <v>38</v>
      </c>
      <c r="B26" s="24">
        <v>43922</v>
      </c>
      <c r="C26" s="24">
        <v>45622</v>
      </c>
      <c r="D26" s="25">
        <v>4.956538895187803E-2</v>
      </c>
      <c r="E26" s="32">
        <v>2</v>
      </c>
    </row>
    <row r="27" spans="1:5" x14ac:dyDescent="0.25">
      <c r="A27" s="23" t="s">
        <v>39</v>
      </c>
      <c r="B27" s="24">
        <v>43922</v>
      </c>
      <c r="C27" s="24">
        <v>45594</v>
      </c>
      <c r="D27" s="25">
        <v>4.9882822383373875E-2</v>
      </c>
      <c r="E27" s="32">
        <v>2</v>
      </c>
    </row>
    <row r="28" spans="1:5" x14ac:dyDescent="0.25">
      <c r="A28" s="23" t="s">
        <v>40</v>
      </c>
      <c r="B28" s="24">
        <v>43922</v>
      </c>
      <c r="C28" s="24">
        <v>45559</v>
      </c>
      <c r="D28" s="25">
        <v>5.0385522191206289E-2</v>
      </c>
      <c r="E28" s="32">
        <v>3</v>
      </c>
    </row>
    <row r="30" spans="1:5" x14ac:dyDescent="0.25">
      <c r="A30" s="102" t="s">
        <v>63</v>
      </c>
      <c r="B30" s="103"/>
      <c r="C30" s="103"/>
      <c r="D30" s="103"/>
      <c r="E30" s="103"/>
    </row>
    <row r="31" spans="1:5" x14ac:dyDescent="0.25">
      <c r="A31" s="1" t="s">
        <v>2</v>
      </c>
      <c r="B31" s="2"/>
      <c r="C31" s="107" t="s">
        <v>3</v>
      </c>
      <c r="D31" s="107" t="s">
        <v>4</v>
      </c>
      <c r="E31" s="107"/>
    </row>
    <row r="32" spans="1:5" x14ac:dyDescent="0.25">
      <c r="A32" s="3" t="s">
        <v>5</v>
      </c>
      <c r="B32" s="4"/>
      <c r="C32" s="108"/>
      <c r="D32" s="108"/>
      <c r="E32" s="108"/>
    </row>
    <row r="33" spans="1:5" x14ac:dyDescent="0.25">
      <c r="A33" s="6" t="s">
        <v>6</v>
      </c>
      <c r="B33" s="7"/>
      <c r="C33" s="109"/>
      <c r="D33" s="109"/>
      <c r="E33" s="109"/>
    </row>
    <row r="34" spans="1:5" x14ac:dyDescent="0.25">
      <c r="A34" s="8" t="s">
        <v>7</v>
      </c>
      <c r="B34" s="9" t="s">
        <v>8</v>
      </c>
      <c r="C34" s="10"/>
      <c r="D34" s="11"/>
      <c r="E34" s="11"/>
    </row>
    <row r="35" spans="1:5" x14ac:dyDescent="0.25">
      <c r="A35" s="12"/>
      <c r="B35" s="13" t="s">
        <v>9</v>
      </c>
      <c r="C35" s="14"/>
      <c r="D35" s="15"/>
      <c r="E35" s="15"/>
    </row>
    <row r="36" spans="1:5" x14ac:dyDescent="0.25">
      <c r="A36" s="8" t="s">
        <v>10</v>
      </c>
      <c r="B36" s="16" t="s">
        <v>11</v>
      </c>
      <c r="C36" s="17" t="s">
        <v>572</v>
      </c>
      <c r="D36" s="18" t="s">
        <v>823</v>
      </c>
      <c r="E36" s="17" t="s">
        <v>14</v>
      </c>
    </row>
    <row r="37" spans="1:5" x14ac:dyDescent="0.25">
      <c r="A37" s="19"/>
      <c r="B37" s="20" t="s">
        <v>15</v>
      </c>
      <c r="C37" s="21">
        <v>-0.73160055797352741</v>
      </c>
      <c r="D37" s="21">
        <v>-0.14253884768823721</v>
      </c>
      <c r="E37" s="22"/>
    </row>
    <row r="38" spans="1:5" x14ac:dyDescent="0.25">
      <c r="A38" s="8" t="s">
        <v>16</v>
      </c>
      <c r="B38" s="16" t="s">
        <v>11</v>
      </c>
      <c r="C38" s="17" t="s">
        <v>54</v>
      </c>
      <c r="D38" s="17" t="s">
        <v>55</v>
      </c>
      <c r="E38" s="17" t="s">
        <v>14</v>
      </c>
    </row>
    <row r="39" spans="1:5" x14ac:dyDescent="0.25">
      <c r="A39" s="19"/>
      <c r="B39" s="20" t="s">
        <v>15</v>
      </c>
      <c r="C39" s="21">
        <v>-0.26436082210035372</v>
      </c>
      <c r="D39" s="21">
        <v>-8.9988529727498157E-2</v>
      </c>
      <c r="E39" s="22"/>
    </row>
    <row r="40" spans="1:5" x14ac:dyDescent="0.25">
      <c r="A40" s="8" t="s">
        <v>19</v>
      </c>
      <c r="B40" s="16" t="s">
        <v>11</v>
      </c>
      <c r="C40" s="17" t="s">
        <v>334</v>
      </c>
      <c r="D40" s="17" t="s">
        <v>223</v>
      </c>
      <c r="E40" s="17" t="s">
        <v>14</v>
      </c>
    </row>
    <row r="41" spans="1:5" x14ac:dyDescent="0.25">
      <c r="A41" s="19"/>
      <c r="B41" s="20" t="s">
        <v>15</v>
      </c>
      <c r="C41" s="21">
        <v>-6.3184278539035632E-2</v>
      </c>
      <c r="D41" s="21">
        <v>-6.5095126820413629E-4</v>
      </c>
      <c r="E41" s="22"/>
    </row>
    <row r="42" spans="1:5" x14ac:dyDescent="0.25">
      <c r="A42" s="8" t="s">
        <v>22</v>
      </c>
      <c r="B42" s="16" t="s">
        <v>11</v>
      </c>
      <c r="C42" s="17" t="s">
        <v>57</v>
      </c>
      <c r="D42" s="17" t="s">
        <v>335</v>
      </c>
      <c r="E42" s="17" t="s">
        <v>14</v>
      </c>
    </row>
    <row r="43" spans="1:5" x14ac:dyDescent="0.25">
      <c r="A43" s="19"/>
      <c r="B43" s="20" t="s">
        <v>15</v>
      </c>
      <c r="C43" s="21">
        <v>0.20672817384674036</v>
      </c>
      <c r="D43" s="21">
        <v>6.858003677855895E-2</v>
      </c>
      <c r="E43" s="22"/>
    </row>
    <row r="44" spans="1:5" ht="33" customHeight="1" x14ac:dyDescent="0.25">
      <c r="A44" s="90" t="s">
        <v>25</v>
      </c>
      <c r="B44" s="90"/>
      <c r="C44" s="90"/>
      <c r="D44" s="90"/>
      <c r="E44" s="90"/>
    </row>
    <row r="45" spans="1:5" x14ac:dyDescent="0.25">
      <c r="A45" s="5" t="s">
        <v>26</v>
      </c>
    </row>
    <row r="46" spans="1:5" x14ac:dyDescent="0.25">
      <c r="A46" s="5" t="s">
        <v>49</v>
      </c>
    </row>
    <row r="47" spans="1:5" x14ac:dyDescent="0.25">
      <c r="A47" s="5" t="s">
        <v>725</v>
      </c>
    </row>
    <row r="48" spans="1:5" x14ac:dyDescent="0.25">
      <c r="A48" s="5" t="s">
        <v>333</v>
      </c>
    </row>
    <row r="49" spans="1:5" x14ac:dyDescent="0.25">
      <c r="A49" s="5" t="s">
        <v>51</v>
      </c>
    </row>
    <row r="50" spans="1:5" ht="14.45" customHeight="1" x14ac:dyDescent="0.25">
      <c r="A50" s="91" t="s">
        <v>31</v>
      </c>
      <c r="B50" s="92"/>
      <c r="C50" s="92"/>
      <c r="D50" s="92"/>
      <c r="E50" s="93"/>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24">
        <v>43858</v>
      </c>
      <c r="C53" s="24">
        <v>45685</v>
      </c>
      <c r="D53" s="25">
        <v>0.11179042644929206</v>
      </c>
      <c r="E53" s="32">
        <v>3</v>
      </c>
    </row>
    <row r="54" spans="1:5" x14ac:dyDescent="0.25">
      <c r="A54" s="31" t="s">
        <v>37</v>
      </c>
      <c r="B54" s="24">
        <v>43830</v>
      </c>
      <c r="C54" s="24">
        <v>45657</v>
      </c>
      <c r="D54" s="25">
        <v>0.11152300651106031</v>
      </c>
      <c r="E54" s="32">
        <v>3</v>
      </c>
    </row>
    <row r="55" spans="1:5" x14ac:dyDescent="0.25">
      <c r="A55" s="23" t="s">
        <v>38</v>
      </c>
      <c r="B55" s="24">
        <v>43795</v>
      </c>
      <c r="C55" s="24">
        <v>45622</v>
      </c>
      <c r="D55" s="25">
        <v>0.11153124606844128</v>
      </c>
      <c r="E55" s="32">
        <v>3</v>
      </c>
    </row>
    <row r="56" spans="1:5" x14ac:dyDescent="0.25">
      <c r="A56" s="23" t="s">
        <v>39</v>
      </c>
      <c r="B56" s="24">
        <v>43767</v>
      </c>
      <c r="C56" s="24">
        <v>45594</v>
      </c>
      <c r="D56" s="25">
        <v>0.11145028486316634</v>
      </c>
      <c r="E56" s="32">
        <v>3</v>
      </c>
    </row>
    <row r="57" spans="1:5" x14ac:dyDescent="0.25">
      <c r="A57" s="23" t="s">
        <v>40</v>
      </c>
      <c r="B57" s="24">
        <v>43732</v>
      </c>
      <c r="C57" s="24">
        <v>45559</v>
      </c>
      <c r="D57" s="25">
        <v>0.11199472246770135</v>
      </c>
      <c r="E57" s="32">
        <v>3</v>
      </c>
    </row>
    <row r="59" spans="1:5" x14ac:dyDescent="0.25">
      <c r="A59" s="102" t="s">
        <v>73</v>
      </c>
      <c r="B59" s="103"/>
      <c r="C59" s="103"/>
      <c r="D59" s="103"/>
      <c r="E59" s="103"/>
    </row>
    <row r="60" spans="1:5" x14ac:dyDescent="0.25">
      <c r="A60" s="1" t="s">
        <v>2</v>
      </c>
      <c r="B60" s="2"/>
      <c r="C60" s="107" t="s">
        <v>3</v>
      </c>
      <c r="D60" s="107" t="s">
        <v>4</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8</v>
      </c>
      <c r="C63" s="10"/>
      <c r="D63" s="11"/>
      <c r="E63" s="11"/>
    </row>
    <row r="64" spans="1:5" x14ac:dyDescent="0.25">
      <c r="A64" s="12"/>
      <c r="B64" s="13" t="s">
        <v>9</v>
      </c>
      <c r="C64" s="14"/>
      <c r="D64" s="15"/>
      <c r="E64" s="15"/>
    </row>
    <row r="65" spans="1:5" x14ac:dyDescent="0.25">
      <c r="A65" s="8" t="s">
        <v>10</v>
      </c>
      <c r="B65" s="16" t="s">
        <v>11</v>
      </c>
      <c r="C65" s="17" t="s">
        <v>708</v>
      </c>
      <c r="D65" s="18" t="s">
        <v>824</v>
      </c>
      <c r="E65" s="17" t="s">
        <v>14</v>
      </c>
    </row>
    <row r="66" spans="1:5" x14ac:dyDescent="0.25">
      <c r="A66" s="19"/>
      <c r="B66" s="20" t="s">
        <v>15</v>
      </c>
      <c r="C66" s="21">
        <v>-0.71557591768533568</v>
      </c>
      <c r="D66" s="21">
        <v>-0.13671390328092081</v>
      </c>
      <c r="E66" s="22"/>
    </row>
    <row r="67" spans="1:5" x14ac:dyDescent="0.25">
      <c r="A67" s="8" t="s">
        <v>16</v>
      </c>
      <c r="B67" s="16" t="s">
        <v>11</v>
      </c>
      <c r="C67" s="17" t="s">
        <v>66</v>
      </c>
      <c r="D67" s="17" t="s">
        <v>67</v>
      </c>
      <c r="E67" s="17" t="s">
        <v>14</v>
      </c>
    </row>
    <row r="68" spans="1:5" x14ac:dyDescent="0.25">
      <c r="A68" s="19"/>
      <c r="B68" s="20" t="s">
        <v>15</v>
      </c>
      <c r="C68" s="21">
        <v>-0.24374975995272918</v>
      </c>
      <c r="D68" s="21">
        <v>-9.3622915536350937E-2</v>
      </c>
      <c r="E68" s="22"/>
    </row>
    <row r="69" spans="1:5" x14ac:dyDescent="0.25">
      <c r="A69" s="8" t="s">
        <v>19</v>
      </c>
      <c r="B69" s="16" t="s">
        <v>11</v>
      </c>
      <c r="C69" s="17" t="s">
        <v>235</v>
      </c>
      <c r="D69" s="17" t="s">
        <v>378</v>
      </c>
      <c r="E69" s="17" t="s">
        <v>14</v>
      </c>
    </row>
    <row r="70" spans="1:5" x14ac:dyDescent="0.25">
      <c r="A70" s="19"/>
      <c r="B70" s="20" t="s">
        <v>15</v>
      </c>
      <c r="C70" s="21">
        <v>-5.862343941098247E-2</v>
      </c>
      <c r="D70" s="21">
        <v>-9.076472205574837E-3</v>
      </c>
      <c r="E70" s="22"/>
    </row>
    <row r="71" spans="1:5" x14ac:dyDescent="0.25">
      <c r="A71" s="8" t="s">
        <v>22</v>
      </c>
      <c r="B71" s="16" t="s">
        <v>11</v>
      </c>
      <c r="C71" s="17" t="s">
        <v>70</v>
      </c>
      <c r="D71" s="17" t="s">
        <v>337</v>
      </c>
      <c r="E71" s="17" t="s">
        <v>14</v>
      </c>
    </row>
    <row r="72" spans="1:5" x14ac:dyDescent="0.25">
      <c r="A72" s="19"/>
      <c r="B72" s="20" t="s">
        <v>15</v>
      </c>
      <c r="C72" s="21">
        <v>0.26924092019120827</v>
      </c>
      <c r="D72" s="21">
        <v>7.8081742296484125E-2</v>
      </c>
      <c r="E72" s="22"/>
    </row>
    <row r="73" spans="1:5" ht="34.15" customHeight="1" x14ac:dyDescent="0.25">
      <c r="A73" s="90" t="s">
        <v>25</v>
      </c>
      <c r="B73" s="90"/>
      <c r="C73" s="90"/>
      <c r="D73" s="90"/>
      <c r="E73" s="90"/>
    </row>
    <row r="74" spans="1:5" x14ac:dyDescent="0.25">
      <c r="A74" s="5" t="s">
        <v>26</v>
      </c>
    </row>
    <row r="75" spans="1:5" x14ac:dyDescent="0.25">
      <c r="A75" s="5" t="s">
        <v>49</v>
      </c>
    </row>
    <row r="76" spans="1:5" x14ac:dyDescent="0.25">
      <c r="A76" s="5" t="s">
        <v>330</v>
      </c>
    </row>
    <row r="77" spans="1:5" x14ac:dyDescent="0.25">
      <c r="A77" s="5" t="s">
        <v>333</v>
      </c>
    </row>
    <row r="78" spans="1:5" x14ac:dyDescent="0.25">
      <c r="A78" s="5" t="s">
        <v>30</v>
      </c>
    </row>
    <row r="79" spans="1:5" ht="14.45" customHeight="1" x14ac:dyDescent="0.25">
      <c r="A79" s="91" t="s">
        <v>31</v>
      </c>
      <c r="B79" s="92"/>
      <c r="C79" s="92"/>
      <c r="D79" s="92"/>
      <c r="E79" s="93"/>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24">
        <v>43858</v>
      </c>
      <c r="C82" s="24">
        <v>45685</v>
      </c>
      <c r="D82" s="25">
        <v>0.1046842338486149</v>
      </c>
      <c r="E82" s="32">
        <v>3</v>
      </c>
    </row>
    <row r="83" spans="1:5" x14ac:dyDescent="0.25">
      <c r="A83" s="31" t="s">
        <v>37</v>
      </c>
      <c r="B83" s="24">
        <v>43830</v>
      </c>
      <c r="C83" s="24">
        <v>45657</v>
      </c>
      <c r="D83" s="25">
        <v>0.10465252272544316</v>
      </c>
      <c r="E83" s="32">
        <v>3</v>
      </c>
    </row>
    <row r="84" spans="1:5" x14ac:dyDescent="0.25">
      <c r="A84" s="23" t="s">
        <v>38</v>
      </c>
      <c r="B84" s="24">
        <v>43795</v>
      </c>
      <c r="C84" s="24">
        <v>45622</v>
      </c>
      <c r="D84" s="25">
        <v>0.10475086582864361</v>
      </c>
      <c r="E84" s="32">
        <v>3</v>
      </c>
    </row>
    <row r="85" spans="1:5" x14ac:dyDescent="0.25">
      <c r="A85" s="23" t="s">
        <v>39</v>
      </c>
      <c r="B85" s="24">
        <v>43767</v>
      </c>
      <c r="C85" s="24">
        <v>45594</v>
      </c>
      <c r="D85" s="25">
        <v>0.10477645459914253</v>
      </c>
      <c r="E85" s="32">
        <v>3</v>
      </c>
    </row>
    <row r="86" spans="1:5" x14ac:dyDescent="0.25">
      <c r="A86" s="23" t="s">
        <v>40</v>
      </c>
      <c r="B86" s="24">
        <v>43732</v>
      </c>
      <c r="C86" s="24">
        <v>45559</v>
      </c>
      <c r="D86" s="25">
        <v>0.1052583269406677</v>
      </c>
      <c r="E86" s="32">
        <v>3</v>
      </c>
    </row>
    <row r="88" spans="1:5" x14ac:dyDescent="0.25">
      <c r="A88" s="102" t="s">
        <v>93</v>
      </c>
      <c r="B88" s="103"/>
      <c r="C88" s="103"/>
      <c r="D88" s="103"/>
      <c r="E88" s="103"/>
    </row>
    <row r="89" spans="1:5" x14ac:dyDescent="0.25">
      <c r="A89" s="1" t="s">
        <v>74</v>
      </c>
      <c r="B89" s="2"/>
      <c r="C89" s="107" t="s">
        <v>3</v>
      </c>
      <c r="D89" s="107" t="s">
        <v>75</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76</v>
      </c>
      <c r="C92" s="10"/>
      <c r="D92" s="11"/>
      <c r="E92" s="11"/>
    </row>
    <row r="93" spans="1:5" x14ac:dyDescent="0.25">
      <c r="A93" s="12"/>
      <c r="B93" s="13" t="s">
        <v>9</v>
      </c>
      <c r="C93" s="14"/>
      <c r="D93" s="15"/>
      <c r="E93" s="15"/>
    </row>
    <row r="94" spans="1:5" x14ac:dyDescent="0.25">
      <c r="A94" s="8" t="s">
        <v>10</v>
      </c>
      <c r="B94" s="16" t="s">
        <v>11</v>
      </c>
      <c r="C94" s="17" t="s">
        <v>191</v>
      </c>
      <c r="D94" s="18" t="s">
        <v>798</v>
      </c>
      <c r="E94" s="17" t="s">
        <v>14</v>
      </c>
    </row>
    <row r="95" spans="1:5" x14ac:dyDescent="0.25">
      <c r="A95" s="19"/>
      <c r="B95" s="20" t="s">
        <v>15</v>
      </c>
      <c r="C95" s="21">
        <v>-0.70143730332276688</v>
      </c>
      <c r="D95" s="21">
        <v>-0.16359786341202409</v>
      </c>
      <c r="E95" s="22"/>
    </row>
    <row r="96" spans="1:5" x14ac:dyDescent="0.25">
      <c r="A96" s="8" t="s">
        <v>16</v>
      </c>
      <c r="B96" s="16" t="s">
        <v>11</v>
      </c>
      <c r="C96" s="17" t="s">
        <v>79</v>
      </c>
      <c r="D96" s="17" t="s">
        <v>80</v>
      </c>
      <c r="E96" s="17" t="s">
        <v>14</v>
      </c>
    </row>
    <row r="97" spans="1:5" x14ac:dyDescent="0.25">
      <c r="A97" s="19"/>
      <c r="B97" s="20" t="s">
        <v>15</v>
      </c>
      <c r="C97" s="21">
        <v>-0.30515803861267721</v>
      </c>
      <c r="D97" s="21">
        <v>-5.4651640399221102E-2</v>
      </c>
      <c r="E97" s="22"/>
    </row>
    <row r="98" spans="1:5" x14ac:dyDescent="0.25">
      <c r="A98" s="8" t="s">
        <v>19</v>
      </c>
      <c r="B98" s="16" t="s">
        <v>11</v>
      </c>
      <c r="C98" s="17" t="s">
        <v>611</v>
      </c>
      <c r="D98" s="17" t="s">
        <v>799</v>
      </c>
      <c r="E98" s="17" t="s">
        <v>14</v>
      </c>
    </row>
    <row r="99" spans="1:5" x14ac:dyDescent="0.25">
      <c r="A99" s="19"/>
      <c r="B99" s="20" t="s">
        <v>15</v>
      </c>
      <c r="C99" s="21">
        <v>-6.8563839878581501E-3</v>
      </c>
      <c r="D99" s="21">
        <v>3.513027398050772E-2</v>
      </c>
      <c r="E99" s="22"/>
    </row>
    <row r="100" spans="1:5" x14ac:dyDescent="0.25">
      <c r="A100" s="8" t="s">
        <v>22</v>
      </c>
      <c r="B100" s="16" t="s">
        <v>11</v>
      </c>
      <c r="C100" s="17" t="s">
        <v>83</v>
      </c>
      <c r="D100" s="17" t="s">
        <v>598</v>
      </c>
      <c r="E100" s="17" t="s">
        <v>14</v>
      </c>
    </row>
    <row r="101" spans="1:5" x14ac:dyDescent="0.25">
      <c r="A101" s="19"/>
      <c r="B101" s="20" t="s">
        <v>15</v>
      </c>
      <c r="C101" s="21">
        <v>0.46830915457728883</v>
      </c>
      <c r="D101" s="21">
        <v>9.1185066388660641E-2</v>
      </c>
      <c r="E101" s="22"/>
    </row>
    <row r="102" spans="1:5" ht="35.450000000000003" customHeight="1" x14ac:dyDescent="0.25">
      <c r="A102" s="90" t="s">
        <v>25</v>
      </c>
      <c r="B102" s="90"/>
      <c r="C102" s="90"/>
      <c r="D102" s="90"/>
      <c r="E102" s="90"/>
    </row>
    <row r="103" spans="1:5" x14ac:dyDescent="0.25">
      <c r="A103" s="5" t="s">
        <v>26</v>
      </c>
    </row>
    <row r="104" spans="1:5" x14ac:dyDescent="0.25">
      <c r="A104" s="5" t="s">
        <v>85</v>
      </c>
    </row>
    <row r="105" spans="1:5" x14ac:dyDescent="0.25">
      <c r="A105" s="5" t="s">
        <v>436</v>
      </c>
    </row>
    <row r="106" spans="1:5" x14ac:dyDescent="0.25">
      <c r="A106" s="5" t="s">
        <v>599</v>
      </c>
    </row>
    <row r="107" spans="1:5" x14ac:dyDescent="0.25">
      <c r="A107" s="5" t="s">
        <v>51</v>
      </c>
    </row>
    <row r="108" spans="1:5" ht="14.45" customHeight="1" x14ac:dyDescent="0.25">
      <c r="A108" s="91" t="s">
        <v>31</v>
      </c>
      <c r="B108" s="92"/>
      <c r="C108" s="92"/>
      <c r="D108" s="92"/>
      <c r="E108" s="93"/>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24">
        <v>43844</v>
      </c>
      <c r="C111" s="24">
        <v>45678</v>
      </c>
      <c r="D111" s="25">
        <v>0.17065019124894756</v>
      </c>
      <c r="E111" s="32">
        <v>4</v>
      </c>
    </row>
    <row r="112" spans="1:5" x14ac:dyDescent="0.25">
      <c r="A112" s="31" t="s">
        <v>37</v>
      </c>
      <c r="B112" s="24">
        <v>43816</v>
      </c>
      <c r="C112" s="24">
        <v>45650</v>
      </c>
      <c r="D112" s="25">
        <v>0.17077809563928437</v>
      </c>
      <c r="E112" s="32">
        <v>4</v>
      </c>
    </row>
    <row r="113" spans="1:5" x14ac:dyDescent="0.25">
      <c r="A113" s="23" t="s">
        <v>38</v>
      </c>
      <c r="B113" s="24">
        <v>43788</v>
      </c>
      <c r="C113" s="24">
        <v>45622</v>
      </c>
      <c r="D113" s="25">
        <v>0.17113579070625465</v>
      </c>
      <c r="E113" s="32">
        <v>4</v>
      </c>
    </row>
    <row r="114" spans="1:5" x14ac:dyDescent="0.25">
      <c r="A114" s="23" t="s">
        <v>39</v>
      </c>
      <c r="B114" s="24">
        <v>43760</v>
      </c>
      <c r="C114" s="24">
        <v>45594</v>
      </c>
      <c r="D114" s="25">
        <v>0.17153376390259925</v>
      </c>
      <c r="E114" s="32">
        <v>4</v>
      </c>
    </row>
    <row r="115" spans="1:5" x14ac:dyDescent="0.25">
      <c r="A115" s="23" t="s">
        <v>40</v>
      </c>
      <c r="B115" s="24">
        <v>43718</v>
      </c>
      <c r="C115" s="24">
        <v>45552</v>
      </c>
      <c r="D115" s="25">
        <v>0.17167152284984857</v>
      </c>
      <c r="E115" s="32">
        <v>4</v>
      </c>
    </row>
    <row r="117" spans="1:5" x14ac:dyDescent="0.25">
      <c r="A117" s="102" t="s">
        <v>94</v>
      </c>
      <c r="B117" s="103"/>
      <c r="C117" s="103"/>
      <c r="D117" s="103"/>
      <c r="E117" s="103"/>
    </row>
    <row r="118" spans="1:5" x14ac:dyDescent="0.25">
      <c r="A118" s="1" t="s">
        <v>2</v>
      </c>
      <c r="B118" s="2"/>
      <c r="C118" s="107" t="s">
        <v>3</v>
      </c>
      <c r="D118" s="107" t="s">
        <v>4</v>
      </c>
      <c r="E118" s="107"/>
    </row>
    <row r="119" spans="1:5" x14ac:dyDescent="0.25">
      <c r="A119" s="3" t="s">
        <v>5</v>
      </c>
      <c r="B119" s="4"/>
      <c r="C119" s="108"/>
      <c r="D119" s="108"/>
      <c r="E119" s="108"/>
    </row>
    <row r="120" spans="1:5" x14ac:dyDescent="0.25">
      <c r="A120" s="6" t="s">
        <v>6</v>
      </c>
      <c r="B120" s="7"/>
      <c r="C120" s="109"/>
      <c r="D120" s="109"/>
      <c r="E120" s="109"/>
    </row>
    <row r="121" spans="1:5" x14ac:dyDescent="0.25">
      <c r="A121" s="8" t="s">
        <v>7</v>
      </c>
      <c r="B121" s="9" t="s">
        <v>8</v>
      </c>
      <c r="C121" s="10"/>
      <c r="D121" s="11"/>
      <c r="E121" s="11"/>
    </row>
    <row r="122" spans="1:5" x14ac:dyDescent="0.25">
      <c r="A122" s="12"/>
      <c r="B122" s="13" t="s">
        <v>9</v>
      </c>
      <c r="C122" s="14"/>
      <c r="D122" s="15"/>
      <c r="E122" s="15"/>
    </row>
    <row r="123" spans="1:5" x14ac:dyDescent="0.25">
      <c r="A123" s="8" t="s">
        <v>10</v>
      </c>
      <c r="B123" s="16" t="s">
        <v>11</v>
      </c>
      <c r="C123" s="17" t="s">
        <v>753</v>
      </c>
      <c r="D123" s="18" t="s">
        <v>825</v>
      </c>
      <c r="E123" s="17" t="s">
        <v>14</v>
      </c>
    </row>
    <row r="124" spans="1:5" x14ac:dyDescent="0.25">
      <c r="A124" s="19"/>
      <c r="B124" s="20" t="s">
        <v>15</v>
      </c>
      <c r="C124" s="21">
        <v>-0.73628600456349136</v>
      </c>
      <c r="D124" s="21">
        <v>-0.16621228098729923</v>
      </c>
      <c r="E124" s="22"/>
    </row>
    <row r="125" spans="1:5" x14ac:dyDescent="0.25">
      <c r="A125" s="8" t="s">
        <v>16</v>
      </c>
      <c r="B125" s="16" t="s">
        <v>11</v>
      </c>
      <c r="C125" s="17" t="s">
        <v>89</v>
      </c>
      <c r="D125" s="17" t="s">
        <v>79</v>
      </c>
      <c r="E125" s="17" t="s">
        <v>14</v>
      </c>
    </row>
    <row r="126" spans="1:5" x14ac:dyDescent="0.25">
      <c r="A126" s="19"/>
      <c r="B126" s="20" t="s">
        <v>15</v>
      </c>
      <c r="C126" s="21">
        <v>-0.27369232450942749</v>
      </c>
      <c r="D126" s="21">
        <v>-0.1140908038913655</v>
      </c>
      <c r="E126" s="22"/>
    </row>
    <row r="127" spans="1:5" x14ac:dyDescent="0.25">
      <c r="A127" s="8" t="s">
        <v>19</v>
      </c>
      <c r="B127" s="16" t="s">
        <v>11</v>
      </c>
      <c r="C127" s="17" t="s">
        <v>496</v>
      </c>
      <c r="D127" s="17" t="s">
        <v>205</v>
      </c>
      <c r="E127" s="17" t="s">
        <v>14</v>
      </c>
    </row>
    <row r="128" spans="1:5" x14ac:dyDescent="0.25">
      <c r="A128" s="19"/>
      <c r="B128" s="20" t="s">
        <v>15</v>
      </c>
      <c r="C128" s="21">
        <v>-6.0723479557243776E-2</v>
      </c>
      <c r="D128" s="21">
        <v>-6.6885288776209473E-3</v>
      </c>
      <c r="E128" s="22"/>
    </row>
    <row r="129" spans="1:5" x14ac:dyDescent="0.25">
      <c r="A129" s="8" t="s">
        <v>22</v>
      </c>
      <c r="B129" s="16" t="s">
        <v>11</v>
      </c>
      <c r="C129" s="17" t="s">
        <v>90</v>
      </c>
      <c r="D129" s="17" t="s">
        <v>340</v>
      </c>
      <c r="E129" s="17" t="s">
        <v>14</v>
      </c>
    </row>
    <row r="130" spans="1:5" x14ac:dyDescent="0.25">
      <c r="A130" s="19"/>
      <c r="B130" s="20" t="s">
        <v>15</v>
      </c>
      <c r="C130" s="21">
        <v>0.29521826354717895</v>
      </c>
      <c r="D130" s="21">
        <v>9.5682802272992085E-2</v>
      </c>
      <c r="E130" s="22"/>
    </row>
    <row r="131" spans="1:5" ht="34.15" customHeight="1" x14ac:dyDescent="0.25">
      <c r="A131" s="90" t="s">
        <v>25</v>
      </c>
      <c r="B131" s="90"/>
      <c r="C131" s="90"/>
      <c r="D131" s="90"/>
      <c r="E131" s="90"/>
    </row>
    <row r="132" spans="1:5" x14ac:dyDescent="0.25">
      <c r="A132" s="5" t="s">
        <v>26</v>
      </c>
    </row>
    <row r="133" spans="1:5" x14ac:dyDescent="0.25">
      <c r="A133" s="5" t="s">
        <v>49</v>
      </c>
    </row>
    <row r="134" spans="1:5" x14ac:dyDescent="0.25">
      <c r="A134" s="5" t="s">
        <v>539</v>
      </c>
    </row>
    <row r="135" spans="1:5" x14ac:dyDescent="0.25">
      <c r="A135" s="5" t="s">
        <v>333</v>
      </c>
    </row>
    <row r="136" spans="1:5" x14ac:dyDescent="0.25">
      <c r="A136" s="5" t="s">
        <v>30</v>
      </c>
    </row>
    <row r="137" spans="1:5" ht="14.45" customHeight="1" x14ac:dyDescent="0.25">
      <c r="A137" s="91" t="s">
        <v>31</v>
      </c>
      <c r="B137" s="92"/>
      <c r="C137" s="92"/>
      <c r="D137" s="92"/>
      <c r="E137" s="93"/>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24">
        <v>43858</v>
      </c>
      <c r="C140" s="24">
        <v>45685</v>
      </c>
      <c r="D140" s="25">
        <v>0.12090560243742998</v>
      </c>
      <c r="E140" s="32">
        <v>4</v>
      </c>
    </row>
    <row r="141" spans="1:5" x14ac:dyDescent="0.25">
      <c r="A141" s="31" t="s">
        <v>37</v>
      </c>
      <c r="B141" s="24">
        <v>43830</v>
      </c>
      <c r="C141" s="24">
        <v>45657</v>
      </c>
      <c r="D141" s="25">
        <v>0.12083327808321567</v>
      </c>
      <c r="E141" s="32">
        <v>4</v>
      </c>
    </row>
    <row r="142" spans="1:5" x14ac:dyDescent="0.25">
      <c r="A142" s="23" t="s">
        <v>38</v>
      </c>
      <c r="B142" s="24">
        <v>43795</v>
      </c>
      <c r="C142" s="24">
        <v>45622</v>
      </c>
      <c r="D142" s="25">
        <v>0.12103461851856767</v>
      </c>
      <c r="E142" s="32">
        <v>4</v>
      </c>
    </row>
    <row r="143" spans="1:5" x14ac:dyDescent="0.25">
      <c r="A143" s="23" t="s">
        <v>39</v>
      </c>
      <c r="B143" s="24">
        <v>43767</v>
      </c>
      <c r="C143" s="24">
        <v>45594</v>
      </c>
      <c r="D143" s="25">
        <v>0.12106952859351182</v>
      </c>
      <c r="E143" s="32">
        <v>4</v>
      </c>
    </row>
    <row r="144" spans="1:5" x14ac:dyDescent="0.25">
      <c r="A144" s="23" t="s">
        <v>40</v>
      </c>
      <c r="B144" s="24">
        <v>43732</v>
      </c>
      <c r="C144" s="24">
        <v>45559</v>
      </c>
      <c r="D144" s="25">
        <v>0.12173771069683238</v>
      </c>
      <c r="E144" s="32">
        <v>4</v>
      </c>
    </row>
    <row r="146" spans="1:5" x14ac:dyDescent="0.25">
      <c r="A146" s="102" t="s">
        <v>341</v>
      </c>
      <c r="B146" s="103"/>
      <c r="C146" s="103"/>
      <c r="D146" s="103"/>
      <c r="E146" s="103"/>
    </row>
    <row r="147" spans="1:5" x14ac:dyDescent="0.25">
      <c r="A147" s="1" t="s">
        <v>2</v>
      </c>
      <c r="B147" s="2"/>
      <c r="C147" s="107" t="s">
        <v>3</v>
      </c>
      <c r="D147" s="107" t="s">
        <v>4</v>
      </c>
      <c r="E147" s="107"/>
    </row>
    <row r="148" spans="1:5" x14ac:dyDescent="0.25">
      <c r="A148" s="3" t="s">
        <v>5</v>
      </c>
      <c r="B148" s="4"/>
      <c r="C148" s="108"/>
      <c r="D148" s="108"/>
      <c r="E148" s="108"/>
    </row>
    <row r="149" spans="1:5" x14ac:dyDescent="0.25">
      <c r="A149" s="6" t="s">
        <v>6</v>
      </c>
      <c r="B149" s="7"/>
      <c r="C149" s="109"/>
      <c r="D149" s="109"/>
      <c r="E149" s="109"/>
    </row>
    <row r="150" spans="1:5" x14ac:dyDescent="0.25">
      <c r="A150" s="8" t="s">
        <v>7</v>
      </c>
      <c r="B150" s="9" t="s">
        <v>8</v>
      </c>
      <c r="C150" s="10"/>
      <c r="D150" s="11"/>
      <c r="E150" s="11"/>
    </row>
    <row r="151" spans="1:5" x14ac:dyDescent="0.25">
      <c r="A151" s="12"/>
      <c r="B151" s="13" t="s">
        <v>9</v>
      </c>
      <c r="C151" s="14"/>
      <c r="D151" s="15"/>
      <c r="E151" s="15"/>
    </row>
    <row r="152" spans="1:5" x14ac:dyDescent="0.25">
      <c r="A152" s="8" t="s">
        <v>10</v>
      </c>
      <c r="B152" s="16" t="s">
        <v>11</v>
      </c>
      <c r="C152" s="17" t="s">
        <v>778</v>
      </c>
      <c r="D152" s="18" t="s">
        <v>676</v>
      </c>
      <c r="E152" s="17" t="s">
        <v>14</v>
      </c>
    </row>
    <row r="153" spans="1:5" x14ac:dyDescent="0.25">
      <c r="A153" s="19"/>
      <c r="B153" s="20" t="s">
        <v>15</v>
      </c>
      <c r="C153" s="21">
        <v>-0.29550361620656362</v>
      </c>
      <c r="D153" s="21">
        <v>-0.11266218319603427</v>
      </c>
      <c r="E153" s="22"/>
    </row>
    <row r="154" spans="1:5" x14ac:dyDescent="0.25">
      <c r="A154" s="8" t="s">
        <v>16</v>
      </c>
      <c r="B154" s="16" t="s">
        <v>11</v>
      </c>
      <c r="C154" s="17" t="s">
        <v>292</v>
      </c>
      <c r="D154" s="17" t="s">
        <v>654</v>
      </c>
      <c r="E154" s="17" t="s">
        <v>14</v>
      </c>
    </row>
    <row r="155" spans="1:5" x14ac:dyDescent="0.25">
      <c r="A155" s="19"/>
      <c r="B155" s="20" t="s">
        <v>15</v>
      </c>
      <c r="C155" s="21">
        <v>-0.16148590951500919</v>
      </c>
      <c r="D155" s="21">
        <v>-3.1768663048766022E-2</v>
      </c>
      <c r="E155" s="22"/>
    </row>
    <row r="156" spans="1:5" x14ac:dyDescent="0.25">
      <c r="A156" s="8" t="s">
        <v>19</v>
      </c>
      <c r="B156" s="16" t="s">
        <v>11</v>
      </c>
      <c r="C156" s="17" t="s">
        <v>437</v>
      </c>
      <c r="D156" s="17" t="s">
        <v>707</v>
      </c>
      <c r="E156" s="17" t="s">
        <v>14</v>
      </c>
    </row>
    <row r="157" spans="1:5" x14ac:dyDescent="0.25">
      <c r="A157" s="19"/>
      <c r="B157" s="20" t="s">
        <v>15</v>
      </c>
      <c r="C157" s="21">
        <v>-2.4519678461355943E-2</v>
      </c>
      <c r="D157" s="21">
        <v>-2.739754213907486E-3</v>
      </c>
      <c r="E157" s="22"/>
    </row>
    <row r="158" spans="1:5" x14ac:dyDescent="0.25">
      <c r="A158" s="8" t="s">
        <v>22</v>
      </c>
      <c r="B158" s="16" t="s">
        <v>11</v>
      </c>
      <c r="C158" s="17" t="s">
        <v>294</v>
      </c>
      <c r="D158" s="17" t="s">
        <v>295</v>
      </c>
      <c r="E158" s="17" t="s">
        <v>14</v>
      </c>
    </row>
    <row r="159" spans="1:5" x14ac:dyDescent="0.25">
      <c r="A159" s="19"/>
      <c r="B159" s="20" t="s">
        <v>15</v>
      </c>
      <c r="C159" s="21">
        <v>0.1131139022684966</v>
      </c>
      <c r="D159" s="21">
        <v>5.466672843059861E-2</v>
      </c>
      <c r="E159" s="22"/>
    </row>
    <row r="160" spans="1:5" ht="34.9" customHeight="1" x14ac:dyDescent="0.25">
      <c r="A160" s="90" t="s">
        <v>25</v>
      </c>
      <c r="B160" s="90"/>
      <c r="C160" s="90"/>
      <c r="D160" s="90"/>
      <c r="E160" s="90"/>
    </row>
    <row r="161" spans="1:5" x14ac:dyDescent="0.25">
      <c r="A161" s="5" t="s">
        <v>26</v>
      </c>
    </row>
    <row r="162" spans="1:5" x14ac:dyDescent="0.25">
      <c r="A162" s="5" t="s">
        <v>49</v>
      </c>
    </row>
    <row r="163" spans="1:5" x14ac:dyDescent="0.25">
      <c r="A163" s="5" t="s">
        <v>692</v>
      </c>
    </row>
    <row r="164" spans="1:5" x14ac:dyDescent="0.25">
      <c r="A164" s="5" t="s">
        <v>29</v>
      </c>
    </row>
    <row r="165" spans="1:5" x14ac:dyDescent="0.25">
      <c r="A165" s="5" t="s">
        <v>30</v>
      </c>
    </row>
    <row r="166" spans="1:5" ht="14.45" customHeight="1" x14ac:dyDescent="0.25">
      <c r="A166" s="91" t="s">
        <v>31</v>
      </c>
      <c r="B166" s="92"/>
      <c r="C166" s="92"/>
      <c r="D166" s="92"/>
      <c r="E166" s="93"/>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24">
        <v>44222</v>
      </c>
      <c r="C169" s="24">
        <v>45685</v>
      </c>
      <c r="D169" s="25">
        <v>5.5962121979369922E-2</v>
      </c>
      <c r="E169" s="32">
        <v>3</v>
      </c>
    </row>
    <row r="170" spans="1:5" x14ac:dyDescent="0.25">
      <c r="A170" s="31" t="s">
        <v>37</v>
      </c>
      <c r="B170" s="24">
        <v>44194</v>
      </c>
      <c r="C170" s="24">
        <v>45657</v>
      </c>
      <c r="D170" s="25">
        <v>5.5631619957828553E-2</v>
      </c>
      <c r="E170" s="32">
        <v>3</v>
      </c>
    </row>
    <row r="171" spans="1:5" x14ac:dyDescent="0.25">
      <c r="A171" s="23" t="s">
        <v>38</v>
      </c>
      <c r="B171" s="24">
        <v>44159</v>
      </c>
      <c r="C171" s="24">
        <v>45622</v>
      </c>
      <c r="D171" s="25">
        <v>5.5499153258587307E-2</v>
      </c>
      <c r="E171" s="32">
        <v>3</v>
      </c>
    </row>
    <row r="172" spans="1:5" x14ac:dyDescent="0.25">
      <c r="A172" s="23" t="s">
        <v>39</v>
      </c>
      <c r="B172" s="24">
        <v>44131</v>
      </c>
      <c r="C172" s="24">
        <v>45594</v>
      </c>
      <c r="D172" s="25">
        <v>5.6188509872169196E-2</v>
      </c>
      <c r="E172" s="32">
        <v>3</v>
      </c>
    </row>
    <row r="173" spans="1:5" x14ac:dyDescent="0.25">
      <c r="A173" s="23" t="s">
        <v>40</v>
      </c>
      <c r="B173" s="24">
        <v>44096</v>
      </c>
      <c r="C173" s="24">
        <v>45559</v>
      </c>
      <c r="D173" s="25">
        <v>5.6896674108790631E-2</v>
      </c>
      <c r="E173" s="32">
        <v>3</v>
      </c>
    </row>
    <row r="175" spans="1:5" x14ac:dyDescent="0.25">
      <c r="A175" s="102" t="s">
        <v>655</v>
      </c>
      <c r="B175" s="103"/>
      <c r="C175" s="103"/>
      <c r="D175" s="103"/>
      <c r="E175" s="103"/>
    </row>
    <row r="176" spans="1:5" x14ac:dyDescent="0.25">
      <c r="A176" s="1" t="s">
        <v>2</v>
      </c>
      <c r="B176" s="2"/>
      <c r="C176" s="107" t="s">
        <v>3</v>
      </c>
      <c r="D176" s="107" t="s">
        <v>4</v>
      </c>
      <c r="E176" s="107"/>
    </row>
    <row r="177" spans="1:5" x14ac:dyDescent="0.25">
      <c r="A177" s="3" t="s">
        <v>5</v>
      </c>
      <c r="B177" s="4"/>
      <c r="C177" s="108"/>
      <c r="D177" s="108"/>
      <c r="E177" s="108"/>
    </row>
    <row r="178" spans="1:5" x14ac:dyDescent="0.25">
      <c r="A178" s="6" t="s">
        <v>6</v>
      </c>
      <c r="B178" s="7"/>
      <c r="C178" s="109"/>
      <c r="D178" s="109"/>
      <c r="E178" s="109"/>
    </row>
    <row r="179" spans="1:5" x14ac:dyDescent="0.25">
      <c r="A179" s="8" t="s">
        <v>7</v>
      </c>
      <c r="B179" s="9" t="s">
        <v>8</v>
      </c>
      <c r="C179" s="10"/>
      <c r="D179" s="11"/>
      <c r="E179" s="11"/>
    </row>
    <row r="180" spans="1:5" x14ac:dyDescent="0.25">
      <c r="A180" s="12"/>
      <c r="B180" s="13" t="s">
        <v>9</v>
      </c>
      <c r="C180" s="14"/>
      <c r="D180" s="15"/>
      <c r="E180" s="15"/>
    </row>
    <row r="181" spans="1:5" x14ac:dyDescent="0.25">
      <c r="A181" s="8" t="s">
        <v>10</v>
      </c>
      <c r="B181" s="16" t="s">
        <v>11</v>
      </c>
      <c r="C181" s="17" t="s">
        <v>606</v>
      </c>
      <c r="D181" s="18" t="s">
        <v>779</v>
      </c>
      <c r="E181" s="17" t="s">
        <v>14</v>
      </c>
    </row>
    <row r="182" spans="1:5" x14ac:dyDescent="0.25">
      <c r="A182" s="19"/>
      <c r="B182" s="20" t="s">
        <v>15</v>
      </c>
      <c r="C182" s="21">
        <v>-0.20416286590055754</v>
      </c>
      <c r="D182" s="21">
        <v>-7.4877171082513794E-2</v>
      </c>
      <c r="E182" s="22"/>
    </row>
    <row r="183" spans="1:5" x14ac:dyDescent="0.25">
      <c r="A183" s="8" t="s">
        <v>16</v>
      </c>
      <c r="B183" s="16" t="s">
        <v>11</v>
      </c>
      <c r="C183" s="17" t="s">
        <v>518</v>
      </c>
      <c r="D183" s="17" t="s">
        <v>780</v>
      </c>
      <c r="E183" s="17" t="s">
        <v>14</v>
      </c>
    </row>
    <row r="184" spans="1:5" x14ac:dyDescent="0.25">
      <c r="A184" s="19"/>
      <c r="B184" s="20" t="s">
        <v>15</v>
      </c>
      <c r="C184" s="21">
        <v>-0.15321468635795066</v>
      </c>
      <c r="D184" s="21">
        <v>-4.2833832309436604E-2</v>
      </c>
      <c r="E184" s="22"/>
    </row>
    <row r="185" spans="1:5" x14ac:dyDescent="0.25">
      <c r="A185" s="8" t="s">
        <v>19</v>
      </c>
      <c r="B185" s="16" t="s">
        <v>11</v>
      </c>
      <c r="C185" s="17" t="s">
        <v>271</v>
      </c>
      <c r="D185" s="17" t="s">
        <v>56</v>
      </c>
      <c r="E185" s="17" t="s">
        <v>14</v>
      </c>
    </row>
    <row r="186" spans="1:5" x14ac:dyDescent="0.25">
      <c r="A186" s="19"/>
      <c r="B186" s="20" t="s">
        <v>15</v>
      </c>
      <c r="C186" s="21">
        <v>-6.2411151953274735E-2</v>
      </c>
      <c r="D186" s="21">
        <v>-1.9163307356748094E-2</v>
      </c>
      <c r="E186" s="22"/>
    </row>
    <row r="187" spans="1:5" x14ac:dyDescent="0.25">
      <c r="A187" s="8" t="s">
        <v>22</v>
      </c>
      <c r="B187" s="16" t="s">
        <v>11</v>
      </c>
      <c r="C187" s="17" t="s">
        <v>547</v>
      </c>
      <c r="D187" s="17" t="s">
        <v>495</v>
      </c>
      <c r="E187" s="17" t="s">
        <v>14</v>
      </c>
    </row>
    <row r="188" spans="1:5" x14ac:dyDescent="0.25">
      <c r="A188" s="19"/>
      <c r="B188" s="20" t="s">
        <v>15</v>
      </c>
      <c r="C188" s="21">
        <v>1.9638149686638906E-2</v>
      </c>
      <c r="D188" s="21">
        <v>5.393555616738821E-3</v>
      </c>
      <c r="E188" s="22"/>
    </row>
    <row r="189" spans="1:5" ht="36" customHeight="1" x14ac:dyDescent="0.25">
      <c r="A189" s="90" t="s">
        <v>25</v>
      </c>
      <c r="B189" s="90"/>
      <c r="C189" s="90"/>
      <c r="D189" s="90"/>
      <c r="E189" s="90"/>
    </row>
    <row r="190" spans="1:5" x14ac:dyDescent="0.25">
      <c r="A190" s="5" t="s">
        <v>26</v>
      </c>
    </row>
    <row r="191" spans="1:5" x14ac:dyDescent="0.25">
      <c r="A191" s="5" t="s">
        <v>660</v>
      </c>
    </row>
    <row r="192" spans="1:5" x14ac:dyDescent="0.25">
      <c r="A192" s="5" t="s">
        <v>392</v>
      </c>
    </row>
    <row r="193" spans="1:5" x14ac:dyDescent="0.25">
      <c r="A193" s="5" t="s">
        <v>29</v>
      </c>
    </row>
    <row r="194" spans="1:5" x14ac:dyDescent="0.25">
      <c r="A194" s="5" t="s">
        <v>30</v>
      </c>
    </row>
    <row r="195" spans="1:5" ht="14.45" customHeight="1" x14ac:dyDescent="0.25">
      <c r="A195" s="91" t="s">
        <v>31</v>
      </c>
      <c r="B195" s="92"/>
      <c r="C195" s="92"/>
      <c r="D195" s="92"/>
      <c r="E195" s="93"/>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24">
        <v>44223</v>
      </c>
      <c r="C198" s="24">
        <v>45686</v>
      </c>
      <c r="D198" s="25">
        <v>3.3563512421684455E-2</v>
      </c>
      <c r="E198" s="32">
        <v>2</v>
      </c>
    </row>
    <row r="199" spans="1:5" x14ac:dyDescent="0.25">
      <c r="A199" s="31" t="s">
        <v>37</v>
      </c>
      <c r="B199" s="24">
        <v>44188</v>
      </c>
      <c r="C199" s="24">
        <v>45653</v>
      </c>
      <c r="D199" s="25">
        <v>3.3578738922697089E-2</v>
      </c>
      <c r="E199" s="32">
        <v>2</v>
      </c>
    </row>
    <row r="200" spans="1:5" x14ac:dyDescent="0.25">
      <c r="A200" s="23" t="s">
        <v>38</v>
      </c>
      <c r="B200" s="24">
        <v>44160</v>
      </c>
      <c r="C200" s="24">
        <v>45623</v>
      </c>
      <c r="D200" s="25">
        <v>3.3347097180632987E-2</v>
      </c>
      <c r="E200" s="32">
        <v>2</v>
      </c>
    </row>
    <row r="201" spans="1:5" x14ac:dyDescent="0.25">
      <c r="A201" s="23" t="s">
        <v>39</v>
      </c>
      <c r="B201" s="24">
        <v>44132</v>
      </c>
      <c r="C201" s="24">
        <v>45595</v>
      </c>
      <c r="D201" s="25">
        <v>3.3767284658050373E-2</v>
      </c>
      <c r="E201" s="32">
        <v>2</v>
      </c>
    </row>
    <row r="202" spans="1:5" x14ac:dyDescent="0.25">
      <c r="A202" s="23" t="s">
        <v>40</v>
      </c>
      <c r="B202" s="24">
        <v>44097</v>
      </c>
      <c r="C202" s="24">
        <v>45560</v>
      </c>
      <c r="D202" s="25">
        <v>3.3981182562134962E-2</v>
      </c>
      <c r="E202" s="32">
        <v>2</v>
      </c>
    </row>
    <row r="204" spans="1:5" x14ac:dyDescent="0.25">
      <c r="A204" s="102" t="s">
        <v>104</v>
      </c>
      <c r="B204" s="103"/>
      <c r="C204" s="103"/>
      <c r="D204" s="103"/>
      <c r="E204" s="103"/>
    </row>
    <row r="205" spans="1:5" x14ac:dyDescent="0.25">
      <c r="A205" s="1" t="s">
        <v>2</v>
      </c>
      <c r="B205" s="2"/>
      <c r="C205" s="107" t="s">
        <v>3</v>
      </c>
      <c r="D205" s="107" t="s">
        <v>4</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8</v>
      </c>
      <c r="C208" s="10"/>
      <c r="D208" s="11"/>
      <c r="E208" s="11"/>
    </row>
    <row r="209" spans="1:5" x14ac:dyDescent="0.25">
      <c r="A209" s="12"/>
      <c r="B209" s="13" t="s">
        <v>9</v>
      </c>
      <c r="C209" s="14"/>
      <c r="D209" s="15"/>
      <c r="E209" s="15"/>
    </row>
    <row r="210" spans="1:5" x14ac:dyDescent="0.25">
      <c r="A210" s="8" t="s">
        <v>10</v>
      </c>
      <c r="B210" s="16" t="s">
        <v>11</v>
      </c>
      <c r="C210" s="17" t="s">
        <v>826</v>
      </c>
      <c r="D210" s="18" t="s">
        <v>827</v>
      </c>
      <c r="E210" s="17" t="s">
        <v>14</v>
      </c>
    </row>
    <row r="211" spans="1:5" x14ac:dyDescent="0.25">
      <c r="A211" s="19"/>
      <c r="B211" s="20" t="s">
        <v>15</v>
      </c>
      <c r="C211" s="21">
        <v>-0.82356340068934719</v>
      </c>
      <c r="D211" s="21">
        <v>-0.20578848226471003</v>
      </c>
      <c r="E211" s="22"/>
    </row>
    <row r="212" spans="1:5" x14ac:dyDescent="0.25">
      <c r="A212" s="8" t="s">
        <v>16</v>
      </c>
      <c r="B212" s="16" t="s">
        <v>11</v>
      </c>
      <c r="C212" s="17" t="s">
        <v>97</v>
      </c>
      <c r="D212" s="17" t="s">
        <v>98</v>
      </c>
      <c r="E212" s="17" t="s">
        <v>14</v>
      </c>
    </row>
    <row r="213" spans="1:5" x14ac:dyDescent="0.25">
      <c r="A213" s="19"/>
      <c r="B213" s="20" t="s">
        <v>15</v>
      </c>
      <c r="C213" s="21">
        <v>-0.25622516264378659</v>
      </c>
      <c r="D213" s="21">
        <v>-9.8805965155070896E-2</v>
      </c>
      <c r="E213" s="22"/>
    </row>
    <row r="214" spans="1:5" x14ac:dyDescent="0.25">
      <c r="A214" s="8" t="s">
        <v>19</v>
      </c>
      <c r="B214" s="16" t="s">
        <v>11</v>
      </c>
      <c r="C214" s="17" t="s">
        <v>323</v>
      </c>
      <c r="D214" s="17" t="s">
        <v>495</v>
      </c>
      <c r="E214" s="17" t="s">
        <v>14</v>
      </c>
    </row>
    <row r="215" spans="1:5" x14ac:dyDescent="0.25">
      <c r="A215" s="19"/>
      <c r="B215" s="20" t="s">
        <v>15</v>
      </c>
      <c r="C215" s="21">
        <v>-2.4276434259342894E-2</v>
      </c>
      <c r="D215" s="21">
        <v>5.4004047116218423E-3</v>
      </c>
      <c r="E215" s="22"/>
    </row>
    <row r="216" spans="1:5" x14ac:dyDescent="0.25">
      <c r="A216" s="8" t="s">
        <v>22</v>
      </c>
      <c r="B216" s="16" t="s">
        <v>11</v>
      </c>
      <c r="C216" s="17" t="s">
        <v>101</v>
      </c>
      <c r="D216" s="17" t="s">
        <v>346</v>
      </c>
      <c r="E216" s="17" t="s">
        <v>14</v>
      </c>
    </row>
    <row r="217" spans="1:5" x14ac:dyDescent="0.25">
      <c r="A217" s="19"/>
      <c r="B217" s="20" t="s">
        <v>15</v>
      </c>
      <c r="C217" s="21">
        <v>0.37578180975338404</v>
      </c>
      <c r="D217" s="21">
        <v>9.9385111117586966E-2</v>
      </c>
      <c r="E217" s="22"/>
    </row>
    <row r="218" spans="1:5" ht="33" customHeight="1" x14ac:dyDescent="0.25">
      <c r="A218" s="90" t="s">
        <v>25</v>
      </c>
      <c r="B218" s="90"/>
      <c r="C218" s="90"/>
      <c r="D218" s="90"/>
      <c r="E218" s="90"/>
    </row>
    <row r="219" spans="1:5" x14ac:dyDescent="0.25">
      <c r="A219" s="5" t="s">
        <v>26</v>
      </c>
    </row>
    <row r="220" spans="1:5" x14ac:dyDescent="0.25">
      <c r="A220" s="5" t="s">
        <v>49</v>
      </c>
    </row>
    <row r="221" spans="1:5" x14ac:dyDescent="0.25">
      <c r="A221" s="5" t="s">
        <v>278</v>
      </c>
    </row>
    <row r="222" spans="1:5" x14ac:dyDescent="0.25">
      <c r="A222" s="5" t="s">
        <v>333</v>
      </c>
    </row>
    <row r="223" spans="1:5" x14ac:dyDescent="0.25">
      <c r="A223" s="5" t="s">
        <v>51</v>
      </c>
    </row>
    <row r="224" spans="1:5" ht="14.45" customHeight="1" x14ac:dyDescent="0.25">
      <c r="A224" s="91" t="s">
        <v>31</v>
      </c>
      <c r="B224" s="92"/>
      <c r="C224" s="92"/>
      <c r="D224" s="92"/>
      <c r="E224" s="93"/>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24">
        <v>43861</v>
      </c>
      <c r="C227" s="24">
        <v>45688</v>
      </c>
      <c r="D227" s="25">
        <v>0.14362544160402532</v>
      </c>
      <c r="E227" s="32">
        <v>4</v>
      </c>
    </row>
    <row r="228" spans="1:5" x14ac:dyDescent="0.25">
      <c r="A228" s="31" t="s">
        <v>37</v>
      </c>
      <c r="B228" s="24">
        <v>43826</v>
      </c>
      <c r="C228" s="24">
        <v>45653</v>
      </c>
      <c r="D228" s="25">
        <v>0.14361758307360525</v>
      </c>
      <c r="E228" s="32">
        <v>4</v>
      </c>
    </row>
    <row r="229" spans="1:5" x14ac:dyDescent="0.25">
      <c r="A229" s="23" t="s">
        <v>38</v>
      </c>
      <c r="B229" s="24">
        <v>43798</v>
      </c>
      <c r="C229" s="24">
        <v>45625</v>
      </c>
      <c r="D229" s="25">
        <v>0.14364214457794211</v>
      </c>
      <c r="E229" s="32">
        <v>4</v>
      </c>
    </row>
    <row r="230" spans="1:5" x14ac:dyDescent="0.25">
      <c r="A230" s="23" t="s">
        <v>39</v>
      </c>
      <c r="B230" s="24">
        <v>43763</v>
      </c>
      <c r="C230" s="24">
        <v>45590</v>
      </c>
      <c r="D230" s="25">
        <v>0.14357419303678792</v>
      </c>
      <c r="E230" s="32">
        <v>4</v>
      </c>
    </row>
    <row r="231" spans="1:5" x14ac:dyDescent="0.25">
      <c r="A231" s="23" t="s">
        <v>40</v>
      </c>
      <c r="B231" s="24">
        <v>43735</v>
      </c>
      <c r="C231" s="24">
        <v>45562</v>
      </c>
      <c r="D231" s="25">
        <v>0.14390839340652731</v>
      </c>
      <c r="E231" s="32">
        <v>4</v>
      </c>
    </row>
    <row r="233" spans="1:5" x14ac:dyDescent="0.25">
      <c r="A233" s="102" t="s">
        <v>116</v>
      </c>
      <c r="B233" s="103"/>
      <c r="C233" s="103"/>
      <c r="D233" s="103"/>
      <c r="E233" s="103"/>
    </row>
    <row r="234" spans="1:5" x14ac:dyDescent="0.25">
      <c r="A234" s="1" t="s">
        <v>74</v>
      </c>
      <c r="B234" s="2"/>
      <c r="C234" s="107" t="s">
        <v>3</v>
      </c>
      <c r="D234" s="107" t="s">
        <v>75</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76</v>
      </c>
      <c r="C237" s="10"/>
      <c r="D237" s="11"/>
      <c r="E237" s="11"/>
    </row>
    <row r="238" spans="1:5" x14ac:dyDescent="0.25">
      <c r="A238" s="12"/>
      <c r="B238" s="13" t="s">
        <v>9</v>
      </c>
      <c r="C238" s="14"/>
      <c r="D238" s="15"/>
      <c r="E238" s="15"/>
    </row>
    <row r="239" spans="1:5" x14ac:dyDescent="0.25">
      <c r="A239" s="8" t="s">
        <v>10</v>
      </c>
      <c r="B239" s="16" t="s">
        <v>11</v>
      </c>
      <c r="C239" s="17" t="s">
        <v>106</v>
      </c>
      <c r="D239" s="18" t="s">
        <v>592</v>
      </c>
      <c r="E239" s="17" t="s">
        <v>14</v>
      </c>
    </row>
    <row r="240" spans="1:5" x14ac:dyDescent="0.25">
      <c r="A240" s="19"/>
      <c r="B240" s="20" t="s">
        <v>15</v>
      </c>
      <c r="C240" s="21">
        <v>-0.79251084648059644</v>
      </c>
      <c r="D240" s="21">
        <v>-0.17722178686452761</v>
      </c>
      <c r="E240" s="22"/>
    </row>
    <row r="241" spans="1:5" x14ac:dyDescent="0.25">
      <c r="A241" s="8" t="s">
        <v>16</v>
      </c>
      <c r="B241" s="16" t="s">
        <v>11</v>
      </c>
      <c r="C241" s="17" t="s">
        <v>108</v>
      </c>
      <c r="D241" s="17" t="s">
        <v>828</v>
      </c>
      <c r="E241" s="17" t="s">
        <v>14</v>
      </c>
    </row>
    <row r="242" spans="1:5" x14ac:dyDescent="0.25">
      <c r="A242" s="19"/>
      <c r="B242" s="20" t="s">
        <v>15</v>
      </c>
      <c r="C242" s="21">
        <v>-0.32728281718066421</v>
      </c>
      <c r="D242" s="21">
        <v>-6.6621484188300273E-2</v>
      </c>
      <c r="E242" s="22"/>
    </row>
    <row r="243" spans="1:5" x14ac:dyDescent="0.25">
      <c r="A243" s="8" t="s">
        <v>19</v>
      </c>
      <c r="B243" s="16" t="s">
        <v>11</v>
      </c>
      <c r="C243" s="17" t="s">
        <v>829</v>
      </c>
      <c r="D243" s="17" t="s">
        <v>461</v>
      </c>
      <c r="E243" s="17" t="s">
        <v>14</v>
      </c>
    </row>
    <row r="244" spans="1:5" x14ac:dyDescent="0.25">
      <c r="A244" s="19"/>
      <c r="B244" s="20" t="s">
        <v>15</v>
      </c>
      <c r="C244" s="21">
        <v>5.1590789242397683E-2</v>
      </c>
      <c r="D244" s="21">
        <v>7.0205838603488058E-2</v>
      </c>
      <c r="E244" s="22"/>
    </row>
    <row r="245" spans="1:5" x14ac:dyDescent="0.25">
      <c r="A245" s="8" t="s">
        <v>22</v>
      </c>
      <c r="B245" s="16" t="s">
        <v>11</v>
      </c>
      <c r="C245" s="17" t="s">
        <v>112</v>
      </c>
      <c r="D245" s="17" t="s">
        <v>527</v>
      </c>
      <c r="E245" s="17" t="s">
        <v>14</v>
      </c>
    </row>
    <row r="246" spans="1:5" x14ac:dyDescent="0.25">
      <c r="A246" s="19"/>
      <c r="B246" s="20" t="s">
        <v>15</v>
      </c>
      <c r="C246" s="21">
        <v>1.0786521931687743</v>
      </c>
      <c r="D246" s="21">
        <v>0.14852535767636521</v>
      </c>
      <c r="E246" s="22"/>
    </row>
    <row r="247" spans="1:5" ht="34.15" customHeight="1" x14ac:dyDescent="0.25">
      <c r="A247" s="90" t="s">
        <v>25</v>
      </c>
      <c r="B247" s="90"/>
      <c r="C247" s="90"/>
      <c r="D247" s="90"/>
      <c r="E247" s="90"/>
    </row>
    <row r="248" spans="1:5" x14ac:dyDescent="0.25">
      <c r="A248" s="5" t="s">
        <v>26</v>
      </c>
    </row>
    <row r="249" spans="1:5" x14ac:dyDescent="0.25">
      <c r="A249" s="5" t="s">
        <v>830</v>
      </c>
    </row>
    <row r="250" spans="1:5" x14ac:dyDescent="0.25">
      <c r="A250" s="5" t="s">
        <v>716</v>
      </c>
    </row>
    <row r="251" spans="1:5" x14ac:dyDescent="0.25">
      <c r="A251" s="5" t="s">
        <v>528</v>
      </c>
    </row>
    <row r="252" spans="1:5" x14ac:dyDescent="0.25">
      <c r="A252" s="5" t="s">
        <v>30</v>
      </c>
    </row>
    <row r="253" spans="1:5" ht="14.45" customHeight="1" x14ac:dyDescent="0.25">
      <c r="A253" s="91" t="s">
        <v>31</v>
      </c>
      <c r="B253" s="92"/>
      <c r="C253" s="92"/>
      <c r="D253" s="92"/>
      <c r="E253" s="93"/>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24">
        <v>43861</v>
      </c>
      <c r="C256" s="24">
        <v>45688</v>
      </c>
      <c r="D256" s="25">
        <v>0.17463871680069398</v>
      </c>
      <c r="E256" s="32">
        <v>4</v>
      </c>
    </row>
    <row r="257" spans="1:5" x14ac:dyDescent="0.25">
      <c r="A257" s="31" t="s">
        <v>37</v>
      </c>
      <c r="B257" s="24">
        <v>43830</v>
      </c>
      <c r="C257" s="24">
        <v>45657</v>
      </c>
      <c r="D257" s="25">
        <v>0.17500423963161427</v>
      </c>
      <c r="E257" s="32">
        <v>4</v>
      </c>
    </row>
    <row r="258" spans="1:5" x14ac:dyDescent="0.25">
      <c r="A258" s="23" t="s">
        <v>38</v>
      </c>
      <c r="B258" s="24">
        <v>43798</v>
      </c>
      <c r="C258" s="24">
        <v>45625</v>
      </c>
      <c r="D258" s="25">
        <v>0.17430002527296296</v>
      </c>
      <c r="E258" s="32">
        <v>4</v>
      </c>
    </row>
    <row r="259" spans="1:5" x14ac:dyDescent="0.25">
      <c r="A259" s="23" t="s">
        <v>39</v>
      </c>
      <c r="B259" s="24">
        <v>43769</v>
      </c>
      <c r="C259" s="24">
        <v>45596</v>
      </c>
      <c r="D259" s="25">
        <v>0.17425908327644954</v>
      </c>
      <c r="E259" s="32">
        <v>4</v>
      </c>
    </row>
    <row r="260" spans="1:5" x14ac:dyDescent="0.25">
      <c r="A260" s="23" t="s">
        <v>40</v>
      </c>
      <c r="B260" s="24">
        <v>43738</v>
      </c>
      <c r="C260" s="24">
        <v>45565</v>
      </c>
      <c r="D260" s="25">
        <v>0.17456139286204214</v>
      </c>
      <c r="E260" s="32">
        <v>4</v>
      </c>
    </row>
    <row r="262" spans="1:5" x14ac:dyDescent="0.25">
      <c r="A262" s="102" t="s">
        <v>127</v>
      </c>
      <c r="B262" s="103"/>
      <c r="C262" s="103"/>
      <c r="D262" s="103"/>
      <c r="E262" s="103"/>
    </row>
    <row r="263" spans="1:5" x14ac:dyDescent="0.25">
      <c r="A263" s="1" t="s">
        <v>74</v>
      </c>
      <c r="B263" s="2"/>
      <c r="C263" s="107" t="s">
        <v>3</v>
      </c>
      <c r="D263" s="107" t="s">
        <v>75</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8" t="s">
        <v>7</v>
      </c>
      <c r="B266" s="9" t="s">
        <v>76</v>
      </c>
      <c r="C266" s="10"/>
      <c r="D266" s="11"/>
      <c r="E266" s="11"/>
    </row>
    <row r="267" spans="1:5" x14ac:dyDescent="0.25">
      <c r="A267" s="12"/>
      <c r="B267" s="13" t="s">
        <v>9</v>
      </c>
      <c r="C267" s="14"/>
      <c r="D267" s="15"/>
      <c r="E267" s="15"/>
    </row>
    <row r="268" spans="1:5" x14ac:dyDescent="0.25">
      <c r="A268" s="8" t="s">
        <v>10</v>
      </c>
      <c r="B268" s="16" t="s">
        <v>11</v>
      </c>
      <c r="C268" s="26" t="s">
        <v>117</v>
      </c>
      <c r="D268" s="27" t="s">
        <v>584</v>
      </c>
      <c r="E268" s="26" t="s">
        <v>14</v>
      </c>
    </row>
    <row r="269" spans="1:5" x14ac:dyDescent="0.25">
      <c r="A269" s="19"/>
      <c r="B269" s="20" t="s">
        <v>15</v>
      </c>
      <c r="C269" s="21">
        <v>-0.87172288087837868</v>
      </c>
      <c r="D269" s="21">
        <v>-0.23105389993211167</v>
      </c>
      <c r="E269" s="22"/>
    </row>
    <row r="270" spans="1:5" x14ac:dyDescent="0.25">
      <c r="A270" s="8" t="s">
        <v>16</v>
      </c>
      <c r="B270" s="16" t="s">
        <v>11</v>
      </c>
      <c r="C270" s="26" t="s">
        <v>119</v>
      </c>
      <c r="D270" s="26" t="s">
        <v>120</v>
      </c>
      <c r="E270" s="26" t="s">
        <v>14</v>
      </c>
    </row>
    <row r="271" spans="1:5" x14ac:dyDescent="0.25">
      <c r="A271" s="19"/>
      <c r="B271" s="20" t="s">
        <v>15</v>
      </c>
      <c r="C271" s="21">
        <v>-0.35109702057223935</v>
      </c>
      <c r="D271" s="21">
        <v>-9.0910378288848404E-2</v>
      </c>
      <c r="E271" s="22"/>
    </row>
    <row r="272" spans="1:5" x14ac:dyDescent="0.25">
      <c r="A272" s="8" t="s">
        <v>19</v>
      </c>
      <c r="B272" s="16" t="s">
        <v>11</v>
      </c>
      <c r="C272" s="26" t="s">
        <v>515</v>
      </c>
      <c r="D272" s="26" t="s">
        <v>831</v>
      </c>
      <c r="E272" s="26" t="s">
        <v>14</v>
      </c>
    </row>
    <row r="273" spans="1:5" x14ac:dyDescent="0.25">
      <c r="A273" s="19"/>
      <c r="B273" s="20" t="s">
        <v>15</v>
      </c>
      <c r="C273" s="21">
        <v>1.8342157775708356E-2</v>
      </c>
      <c r="D273" s="21">
        <v>2.4334694631785503E-2</v>
      </c>
      <c r="E273" s="22"/>
    </row>
    <row r="274" spans="1:5" x14ac:dyDescent="0.25">
      <c r="A274" s="8" t="s">
        <v>22</v>
      </c>
      <c r="B274" s="16" t="s">
        <v>11</v>
      </c>
      <c r="C274" s="26" t="s">
        <v>123</v>
      </c>
      <c r="D274" s="26" t="s">
        <v>718</v>
      </c>
      <c r="E274" s="26" t="s">
        <v>14</v>
      </c>
    </row>
    <row r="275" spans="1:5" x14ac:dyDescent="0.25">
      <c r="A275" s="19"/>
      <c r="B275" s="20" t="s">
        <v>15</v>
      </c>
      <c r="C275" s="21">
        <v>0.59567629485593065</v>
      </c>
      <c r="D275" s="21">
        <v>8.5337039472884735E-2</v>
      </c>
      <c r="E275" s="22"/>
    </row>
    <row r="276" spans="1:5" ht="35.450000000000003" customHeight="1" x14ac:dyDescent="0.25">
      <c r="A276" s="90" t="s">
        <v>25</v>
      </c>
      <c r="B276" s="90"/>
      <c r="C276" s="90"/>
      <c r="D276" s="90"/>
      <c r="E276" s="90"/>
    </row>
    <row r="277" spans="1:5" x14ac:dyDescent="0.25">
      <c r="A277" s="5" t="s">
        <v>26</v>
      </c>
    </row>
    <row r="278" spans="1:5" x14ac:dyDescent="0.25">
      <c r="A278" s="5" t="s">
        <v>85</v>
      </c>
    </row>
    <row r="279" spans="1:5" x14ac:dyDescent="0.25">
      <c r="A279" s="5" t="s">
        <v>579</v>
      </c>
    </row>
    <row r="280" spans="1:5" x14ac:dyDescent="0.25">
      <c r="A280" s="5" t="s">
        <v>720</v>
      </c>
    </row>
    <row r="281" spans="1:5" x14ac:dyDescent="0.25">
      <c r="A281" s="5" t="s">
        <v>30</v>
      </c>
      <c r="B281" s="50"/>
      <c r="C281" s="50"/>
      <c r="D281" s="50"/>
      <c r="E281" s="50"/>
    </row>
    <row r="282" spans="1:5" ht="14.45" customHeight="1" x14ac:dyDescent="0.25">
      <c r="A282" s="91" t="s">
        <v>31</v>
      </c>
      <c r="B282" s="92"/>
      <c r="C282" s="92"/>
      <c r="D282" s="92"/>
      <c r="E282" s="93"/>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24">
        <v>43861</v>
      </c>
      <c r="C285" s="24">
        <v>45688</v>
      </c>
      <c r="D285" s="25">
        <v>0.20903824380715097</v>
      </c>
      <c r="E285" s="32">
        <v>5</v>
      </c>
    </row>
    <row r="286" spans="1:5" x14ac:dyDescent="0.25">
      <c r="A286" s="31" t="s">
        <v>37</v>
      </c>
      <c r="B286" s="24">
        <v>43830</v>
      </c>
      <c r="C286" s="24">
        <v>45657</v>
      </c>
      <c r="D286" s="25">
        <v>0.20878814328177067</v>
      </c>
      <c r="E286" s="32">
        <v>5</v>
      </c>
    </row>
    <row r="287" spans="1:5" x14ac:dyDescent="0.25">
      <c r="A287" s="39" t="s">
        <v>38</v>
      </c>
      <c r="B287" s="24">
        <v>43798</v>
      </c>
      <c r="C287" s="24">
        <v>45625</v>
      </c>
      <c r="D287" s="25">
        <v>0.20866428267937548</v>
      </c>
      <c r="E287" s="32">
        <v>5</v>
      </c>
    </row>
    <row r="288" spans="1:5" x14ac:dyDescent="0.25">
      <c r="A288" s="39" t="s">
        <v>39</v>
      </c>
      <c r="B288" s="24">
        <v>43769</v>
      </c>
      <c r="C288" s="24">
        <v>45596</v>
      </c>
      <c r="D288" s="25">
        <v>0.20823187611028537</v>
      </c>
      <c r="E288" s="32">
        <v>5</v>
      </c>
    </row>
    <row r="289" spans="1:5" x14ac:dyDescent="0.25">
      <c r="A289" s="39" t="s">
        <v>40</v>
      </c>
      <c r="B289" s="24">
        <v>43738</v>
      </c>
      <c r="C289" s="24">
        <v>45565</v>
      </c>
      <c r="D289" s="25">
        <v>0.20833634164841172</v>
      </c>
      <c r="E289" s="32">
        <v>5</v>
      </c>
    </row>
    <row r="291" spans="1:5" x14ac:dyDescent="0.25">
      <c r="A291" s="102" t="s">
        <v>141</v>
      </c>
      <c r="B291" s="103"/>
      <c r="C291" s="103"/>
      <c r="D291" s="103"/>
      <c r="E291" s="103"/>
    </row>
    <row r="292" spans="1:5" x14ac:dyDescent="0.25">
      <c r="A292" s="1" t="s">
        <v>128</v>
      </c>
      <c r="B292" s="2"/>
      <c r="C292" s="107" t="s">
        <v>3</v>
      </c>
      <c r="D292" s="107" t="s">
        <v>129</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8" t="s">
        <v>7</v>
      </c>
      <c r="B295" s="9" t="s">
        <v>130</v>
      </c>
      <c r="C295" s="10"/>
      <c r="D295" s="11"/>
      <c r="E295" s="11"/>
    </row>
    <row r="296" spans="1:5" x14ac:dyDescent="0.25">
      <c r="A296" s="12"/>
      <c r="B296" s="13" t="s">
        <v>9</v>
      </c>
      <c r="C296" s="14"/>
      <c r="D296" s="15"/>
      <c r="E296" s="15"/>
    </row>
    <row r="297" spans="1:5" x14ac:dyDescent="0.25">
      <c r="A297" s="8" t="s">
        <v>10</v>
      </c>
      <c r="B297" s="16" t="s">
        <v>11</v>
      </c>
      <c r="C297" s="17" t="s">
        <v>808</v>
      </c>
      <c r="D297" s="18" t="s">
        <v>271</v>
      </c>
      <c r="E297" s="17" t="s">
        <v>14</v>
      </c>
    </row>
    <row r="298" spans="1:5" x14ac:dyDescent="0.25">
      <c r="A298" s="19"/>
      <c r="B298" s="20" t="s">
        <v>15</v>
      </c>
      <c r="C298" s="21">
        <v>-0.25010879143371101</v>
      </c>
      <c r="D298" s="21">
        <v>-3.1629589213477138E-2</v>
      </c>
      <c r="E298" s="22"/>
    </row>
    <row r="299" spans="1:5" x14ac:dyDescent="0.25">
      <c r="A299" s="8" t="s">
        <v>16</v>
      </c>
      <c r="B299" s="16" t="s">
        <v>11</v>
      </c>
      <c r="C299" s="17" t="s">
        <v>228</v>
      </c>
      <c r="D299" s="17" t="s">
        <v>590</v>
      </c>
      <c r="E299" s="17" t="s">
        <v>14</v>
      </c>
    </row>
    <row r="300" spans="1:5" x14ac:dyDescent="0.25">
      <c r="A300" s="19"/>
      <c r="B300" s="20" t="s">
        <v>15</v>
      </c>
      <c r="C300" s="21">
        <v>-4.5849367784496997E-2</v>
      </c>
      <c r="D300" s="21">
        <v>-2.2454126723862045E-2</v>
      </c>
      <c r="E300" s="22"/>
    </row>
    <row r="301" spans="1:5" x14ac:dyDescent="0.25">
      <c r="A301" s="8" t="s">
        <v>19</v>
      </c>
      <c r="B301" s="16" t="s">
        <v>11</v>
      </c>
      <c r="C301" s="17" t="s">
        <v>121</v>
      </c>
      <c r="D301" s="17" t="s">
        <v>361</v>
      </c>
      <c r="E301" s="17" t="s">
        <v>14</v>
      </c>
    </row>
    <row r="302" spans="1:5" x14ac:dyDescent="0.25">
      <c r="A302" s="19"/>
      <c r="B302" s="20" t="s">
        <v>15</v>
      </c>
      <c r="C302" s="21">
        <v>1.2916342761466248E-2</v>
      </c>
      <c r="D302" s="21">
        <v>1.0864858884969797E-2</v>
      </c>
      <c r="E302" s="22"/>
    </row>
    <row r="303" spans="1:5" x14ac:dyDescent="0.25">
      <c r="A303" s="8" t="s">
        <v>22</v>
      </c>
      <c r="B303" s="16" t="s">
        <v>11</v>
      </c>
      <c r="C303" s="17" t="s">
        <v>358</v>
      </c>
      <c r="D303" s="17" t="s">
        <v>810</v>
      </c>
      <c r="E303" s="17" t="s">
        <v>14</v>
      </c>
    </row>
    <row r="304" spans="1:5" x14ac:dyDescent="0.25">
      <c r="A304" s="19"/>
      <c r="B304" s="20" t="s">
        <v>15</v>
      </c>
      <c r="C304" s="21">
        <v>7.1483748291639504E-2</v>
      </c>
      <c r="D304" s="21">
        <v>3.8990046448787563E-2</v>
      </c>
      <c r="E304" s="22"/>
    </row>
    <row r="305" spans="1:5" ht="34.9" customHeight="1" x14ac:dyDescent="0.25">
      <c r="A305" s="90" t="s">
        <v>25</v>
      </c>
      <c r="B305" s="90"/>
      <c r="C305" s="90"/>
      <c r="D305" s="90"/>
      <c r="E305" s="90"/>
    </row>
    <row r="306" spans="1:5" x14ac:dyDescent="0.25">
      <c r="A306" s="5" t="s">
        <v>26</v>
      </c>
    </row>
    <row r="307" spans="1:5" x14ac:dyDescent="0.25">
      <c r="A307" s="5" t="s">
        <v>138</v>
      </c>
    </row>
    <row r="308" spans="1:5" x14ac:dyDescent="0.25">
      <c r="A308" s="5" t="s">
        <v>750</v>
      </c>
    </row>
    <row r="309" spans="1:5" x14ac:dyDescent="0.25">
      <c r="A309" s="5" t="s">
        <v>772</v>
      </c>
    </row>
    <row r="310" spans="1:5" x14ac:dyDescent="0.25">
      <c r="A310" s="5" t="s">
        <v>51</v>
      </c>
    </row>
    <row r="311" spans="1:5" ht="14.45" customHeight="1" x14ac:dyDescent="0.25">
      <c r="A311" s="91" t="s">
        <v>31</v>
      </c>
      <c r="B311" s="92"/>
      <c r="C311" s="92"/>
      <c r="D311" s="92"/>
      <c r="E311" s="93"/>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24">
        <v>43861</v>
      </c>
      <c r="C314" s="24">
        <v>45688</v>
      </c>
      <c r="D314" s="25">
        <v>2.6347006729064648E-2</v>
      </c>
      <c r="E314" s="32">
        <v>2</v>
      </c>
    </row>
    <row r="315" spans="1:5" x14ac:dyDescent="0.25">
      <c r="A315" s="31" t="s">
        <v>37</v>
      </c>
      <c r="B315" s="24">
        <v>43826</v>
      </c>
      <c r="C315" s="24">
        <v>45653</v>
      </c>
      <c r="D315" s="25">
        <v>2.6355728539900574E-2</v>
      </c>
      <c r="E315" s="32">
        <v>2</v>
      </c>
    </row>
    <row r="316" spans="1:5" x14ac:dyDescent="0.25">
      <c r="A316" s="23" t="s">
        <v>38</v>
      </c>
      <c r="B316" s="24">
        <v>43798</v>
      </c>
      <c r="C316" s="24">
        <v>45625</v>
      </c>
      <c r="D316" s="25">
        <v>2.6362440894810556E-2</v>
      </c>
      <c r="E316" s="32">
        <v>2</v>
      </c>
    </row>
    <row r="317" spans="1:5" x14ac:dyDescent="0.25">
      <c r="A317" s="23" t="s">
        <v>39</v>
      </c>
      <c r="B317" s="24">
        <v>43763</v>
      </c>
      <c r="C317" s="24">
        <v>45590</v>
      </c>
      <c r="D317" s="25">
        <v>2.6420986176817214E-2</v>
      </c>
      <c r="E317" s="32">
        <v>2</v>
      </c>
    </row>
    <row r="318" spans="1:5" x14ac:dyDescent="0.25">
      <c r="A318" s="23" t="s">
        <v>40</v>
      </c>
      <c r="B318" s="24">
        <v>43735</v>
      </c>
      <c r="C318" s="24">
        <v>45562</v>
      </c>
      <c r="D318" s="25">
        <v>2.6431722556456583E-2</v>
      </c>
      <c r="E318" s="32">
        <v>2</v>
      </c>
    </row>
    <row r="320" spans="1:5" x14ac:dyDescent="0.25">
      <c r="A320" s="102" t="s">
        <v>151</v>
      </c>
      <c r="B320" s="103"/>
      <c r="C320" s="103"/>
      <c r="D320" s="103"/>
      <c r="E320" s="103"/>
    </row>
    <row r="321" spans="1:5" x14ac:dyDescent="0.25">
      <c r="A321" s="1" t="s">
        <v>74</v>
      </c>
      <c r="B321" s="2"/>
      <c r="C321" s="107" t="s">
        <v>3</v>
      </c>
      <c r="D321" s="107" t="s">
        <v>75</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76</v>
      </c>
      <c r="C324" s="10"/>
      <c r="D324" s="11"/>
      <c r="E324" s="11"/>
    </row>
    <row r="325" spans="1:5" x14ac:dyDescent="0.25">
      <c r="A325" s="12"/>
      <c r="B325" s="13" t="s">
        <v>9</v>
      </c>
      <c r="C325" s="14"/>
      <c r="D325" s="15"/>
      <c r="E325" s="15"/>
    </row>
    <row r="326" spans="1:5" x14ac:dyDescent="0.25">
      <c r="A326" s="8" t="s">
        <v>10</v>
      </c>
      <c r="B326" s="16" t="s">
        <v>11</v>
      </c>
      <c r="C326" s="26" t="s">
        <v>721</v>
      </c>
      <c r="D326" s="27" t="s">
        <v>811</v>
      </c>
      <c r="E326" s="26" t="s">
        <v>14</v>
      </c>
    </row>
    <row r="327" spans="1:5" x14ac:dyDescent="0.25">
      <c r="A327" s="19"/>
      <c r="B327" s="20" t="s">
        <v>15</v>
      </c>
      <c r="C327" s="21">
        <v>-0.5112772618124487</v>
      </c>
      <c r="D327" s="21">
        <v>-0.17502546213031411</v>
      </c>
      <c r="E327" s="22"/>
    </row>
    <row r="328" spans="1:5" x14ac:dyDescent="0.25">
      <c r="A328" s="8" t="s">
        <v>16</v>
      </c>
      <c r="B328" s="16" t="s">
        <v>11</v>
      </c>
      <c r="C328" s="26" t="s">
        <v>144</v>
      </c>
      <c r="D328" s="26" t="s">
        <v>432</v>
      </c>
      <c r="E328" s="26" t="s">
        <v>14</v>
      </c>
    </row>
    <row r="329" spans="1:5" x14ac:dyDescent="0.25">
      <c r="A329" s="19"/>
      <c r="B329" s="20" t="s">
        <v>15</v>
      </c>
      <c r="C329" s="21">
        <v>-0.19285172253831806</v>
      </c>
      <c r="D329" s="21">
        <v>-1.0848454602085944E-4</v>
      </c>
      <c r="E329" s="22"/>
    </row>
    <row r="330" spans="1:5" x14ac:dyDescent="0.25">
      <c r="A330" s="8" t="s">
        <v>19</v>
      </c>
      <c r="B330" s="16" t="s">
        <v>11</v>
      </c>
      <c r="C330" s="26" t="s">
        <v>257</v>
      </c>
      <c r="D330" s="26" t="s">
        <v>359</v>
      </c>
      <c r="E330" s="26" t="s">
        <v>14</v>
      </c>
    </row>
    <row r="331" spans="1:5" x14ac:dyDescent="0.25">
      <c r="A331" s="19"/>
      <c r="B331" s="20" t="s">
        <v>15</v>
      </c>
      <c r="C331" s="21">
        <v>7.2754585152838391E-2</v>
      </c>
      <c r="D331" s="21">
        <v>9.3761468439458762E-2</v>
      </c>
      <c r="E331" s="22"/>
    </row>
    <row r="332" spans="1:5" x14ac:dyDescent="0.25">
      <c r="A332" s="8" t="s">
        <v>22</v>
      </c>
      <c r="B332" s="16" t="s">
        <v>11</v>
      </c>
      <c r="C332" s="26" t="s">
        <v>148</v>
      </c>
      <c r="D332" s="26" t="s">
        <v>149</v>
      </c>
      <c r="E332" s="26" t="s">
        <v>14</v>
      </c>
    </row>
    <row r="333" spans="1:5" x14ac:dyDescent="0.25">
      <c r="A333" s="19"/>
      <c r="B333" s="20" t="s">
        <v>15</v>
      </c>
      <c r="C333" s="21">
        <v>0.53675078348145733</v>
      </c>
      <c r="D333" s="21">
        <v>0.14482330262176579</v>
      </c>
      <c r="E333" s="22"/>
    </row>
    <row r="334" spans="1:5" ht="34.15" customHeight="1" x14ac:dyDescent="0.25">
      <c r="A334" s="90" t="s">
        <v>25</v>
      </c>
      <c r="B334" s="90"/>
      <c r="C334" s="90"/>
      <c r="D334" s="90"/>
      <c r="E334" s="90"/>
    </row>
    <row r="335" spans="1:5" x14ac:dyDescent="0.25">
      <c r="A335" s="5" t="s">
        <v>26</v>
      </c>
    </row>
    <row r="336" spans="1:5" x14ac:dyDescent="0.25">
      <c r="A336" s="5" t="s">
        <v>85</v>
      </c>
    </row>
    <row r="337" spans="1:5" x14ac:dyDescent="0.25">
      <c r="A337" s="5" t="s">
        <v>832</v>
      </c>
    </row>
    <row r="338" spans="1:5" x14ac:dyDescent="0.25">
      <c r="A338" s="5" t="s">
        <v>150</v>
      </c>
    </row>
    <row r="339" spans="1:5" x14ac:dyDescent="0.25">
      <c r="A339" s="5" t="s">
        <v>30</v>
      </c>
      <c r="B339" s="50"/>
      <c r="C339" s="50"/>
      <c r="D339" s="50"/>
      <c r="E339" s="50"/>
    </row>
    <row r="340" spans="1:5" ht="14.45" customHeight="1" x14ac:dyDescent="0.25">
      <c r="A340" s="91" t="s">
        <v>31</v>
      </c>
      <c r="B340" s="92"/>
      <c r="C340" s="92"/>
      <c r="D340" s="92"/>
      <c r="E340" s="93"/>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24">
        <v>43910</v>
      </c>
      <c r="C343" s="24">
        <v>45688</v>
      </c>
      <c r="D343" s="25">
        <v>0.1577588320212977</v>
      </c>
      <c r="E343" s="32">
        <v>4</v>
      </c>
    </row>
    <row r="344" spans="1:5" x14ac:dyDescent="0.25">
      <c r="A344" s="31" t="s">
        <v>37</v>
      </c>
      <c r="B344" s="24">
        <v>43910</v>
      </c>
      <c r="C344" s="24">
        <v>45657</v>
      </c>
      <c r="D344" s="25">
        <v>0.15836988777266739</v>
      </c>
      <c r="E344" s="32">
        <v>4</v>
      </c>
    </row>
    <row r="345" spans="1:5" x14ac:dyDescent="0.25">
      <c r="A345" s="39" t="s">
        <v>38</v>
      </c>
      <c r="B345" s="24">
        <v>43910</v>
      </c>
      <c r="C345" s="24">
        <v>45625</v>
      </c>
      <c r="D345" s="25">
        <v>0.15907224624084965</v>
      </c>
      <c r="E345" s="32">
        <v>4</v>
      </c>
    </row>
    <row r="346" spans="1:5" x14ac:dyDescent="0.25">
      <c r="A346" s="39" t="s">
        <v>39</v>
      </c>
      <c r="B346" s="24">
        <v>43910</v>
      </c>
      <c r="C346" s="24">
        <v>45596</v>
      </c>
      <c r="D346" s="25">
        <v>0.15974005839972594</v>
      </c>
      <c r="E346" s="32">
        <v>4</v>
      </c>
    </row>
    <row r="347" spans="1:5" x14ac:dyDescent="0.25">
      <c r="A347" s="39" t="s">
        <v>40</v>
      </c>
      <c r="B347" s="24">
        <v>43910</v>
      </c>
      <c r="C347" s="24">
        <v>45565</v>
      </c>
      <c r="D347" s="25">
        <v>0.16036759165524209</v>
      </c>
      <c r="E347" s="32">
        <v>4</v>
      </c>
    </row>
    <row r="349" spans="1:5" x14ac:dyDescent="0.25">
      <c r="A349" s="102" t="s">
        <v>162</v>
      </c>
      <c r="B349" s="103"/>
      <c r="C349" s="103"/>
      <c r="D349" s="103"/>
      <c r="E349" s="103"/>
    </row>
    <row r="350" spans="1:5" x14ac:dyDescent="0.25">
      <c r="A350" s="1" t="s">
        <v>2</v>
      </c>
      <c r="B350" s="2"/>
      <c r="C350" s="107" t="s">
        <v>3</v>
      </c>
      <c r="D350" s="107" t="s">
        <v>4</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8" t="s">
        <v>7</v>
      </c>
      <c r="B353" s="9" t="s">
        <v>8</v>
      </c>
      <c r="C353" s="10"/>
      <c r="D353" s="11"/>
      <c r="E353" s="11"/>
    </row>
    <row r="354" spans="1:5" x14ac:dyDescent="0.25">
      <c r="A354" s="12"/>
      <c r="B354" s="13" t="s">
        <v>9</v>
      </c>
      <c r="C354" s="14"/>
      <c r="D354" s="15"/>
      <c r="E354" s="15"/>
    </row>
    <row r="355" spans="1:5" x14ac:dyDescent="0.25">
      <c r="A355" s="8" t="s">
        <v>10</v>
      </c>
      <c r="B355" s="16" t="s">
        <v>11</v>
      </c>
      <c r="C355" s="26" t="s">
        <v>784</v>
      </c>
      <c r="D355" s="27" t="s">
        <v>833</v>
      </c>
      <c r="E355" s="26" t="s">
        <v>14</v>
      </c>
    </row>
    <row r="356" spans="1:5" x14ac:dyDescent="0.25">
      <c r="A356" s="19"/>
      <c r="B356" s="20" t="s">
        <v>15</v>
      </c>
      <c r="C356" s="21">
        <v>-0.61857795893062451</v>
      </c>
      <c r="D356" s="21">
        <v>-8.6761391227019202E-2</v>
      </c>
      <c r="E356" s="22"/>
    </row>
    <row r="357" spans="1:5" x14ac:dyDescent="0.25">
      <c r="A357" s="8" t="s">
        <v>16</v>
      </c>
      <c r="B357" s="16" t="s">
        <v>11</v>
      </c>
      <c r="C357" s="26" t="s">
        <v>306</v>
      </c>
      <c r="D357" s="26" t="s">
        <v>813</v>
      </c>
      <c r="E357" s="26" t="s">
        <v>14</v>
      </c>
    </row>
    <row r="358" spans="1:5" x14ac:dyDescent="0.25">
      <c r="A358" s="19"/>
      <c r="B358" s="20" t="s">
        <v>15</v>
      </c>
      <c r="C358" s="21">
        <v>-0.13751069158395424</v>
      </c>
      <c r="D358" s="21">
        <v>-4.5282594729331938E-2</v>
      </c>
      <c r="E358" s="22"/>
    </row>
    <row r="359" spans="1:5" x14ac:dyDescent="0.25">
      <c r="A359" s="8" t="s">
        <v>19</v>
      </c>
      <c r="B359" s="16" t="s">
        <v>11</v>
      </c>
      <c r="C359" s="26" t="s">
        <v>272</v>
      </c>
      <c r="D359" s="26" t="s">
        <v>429</v>
      </c>
      <c r="E359" s="26" t="s">
        <v>14</v>
      </c>
    </row>
    <row r="360" spans="1:5" x14ac:dyDescent="0.25">
      <c r="A360" s="19"/>
      <c r="B360" s="20" t="s">
        <v>15</v>
      </c>
      <c r="C360" s="21">
        <v>6.3138479001136893E-3</v>
      </c>
      <c r="D360" s="21">
        <v>1.5147350347344046E-2</v>
      </c>
      <c r="E360" s="22"/>
    </row>
    <row r="361" spans="1:5" x14ac:dyDescent="0.25">
      <c r="A361" s="8" t="s">
        <v>22</v>
      </c>
      <c r="B361" s="16" t="s">
        <v>11</v>
      </c>
      <c r="C361" s="26" t="s">
        <v>814</v>
      </c>
      <c r="D361" s="26" t="s">
        <v>815</v>
      </c>
      <c r="E361" s="26" t="s">
        <v>14</v>
      </c>
    </row>
    <row r="362" spans="1:5" x14ac:dyDescent="0.25">
      <c r="A362" s="19"/>
      <c r="B362" s="20" t="s">
        <v>15</v>
      </c>
      <c r="C362" s="21">
        <v>0.26482549014012124</v>
      </c>
      <c r="D362" s="21">
        <v>6.0428289262478119E-2</v>
      </c>
      <c r="E362" s="22"/>
    </row>
    <row r="363" spans="1:5" ht="36.6" customHeight="1" x14ac:dyDescent="0.25">
      <c r="A363" s="90" t="s">
        <v>25</v>
      </c>
      <c r="B363" s="90"/>
      <c r="C363" s="90"/>
      <c r="D363" s="90"/>
      <c r="E363" s="90"/>
    </row>
    <row r="364" spans="1:5" x14ac:dyDescent="0.25">
      <c r="A364" s="5" t="s">
        <v>26</v>
      </c>
    </row>
    <row r="365" spans="1:5" x14ac:dyDescent="0.25">
      <c r="A365" s="5" t="s">
        <v>49</v>
      </c>
    </row>
    <row r="366" spans="1:5" x14ac:dyDescent="0.25">
      <c r="A366" s="5" t="s">
        <v>326</v>
      </c>
    </row>
    <row r="367" spans="1:5" x14ac:dyDescent="0.25">
      <c r="A367" s="5" t="s">
        <v>333</v>
      </c>
    </row>
    <row r="368" spans="1:5" x14ac:dyDescent="0.25">
      <c r="A368" s="5" t="s">
        <v>30</v>
      </c>
    </row>
    <row r="369" spans="1:5" ht="14.45" customHeight="1" x14ac:dyDescent="0.25">
      <c r="A369" s="91" t="s">
        <v>31</v>
      </c>
      <c r="B369" s="92"/>
      <c r="C369" s="92"/>
      <c r="D369" s="92"/>
      <c r="E369" s="93"/>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24">
        <v>43861</v>
      </c>
      <c r="C372" s="24">
        <v>45688</v>
      </c>
      <c r="D372" s="25">
        <v>8.0998842578522731E-2</v>
      </c>
      <c r="E372" s="32">
        <v>3</v>
      </c>
    </row>
    <row r="373" spans="1:5" x14ac:dyDescent="0.25">
      <c r="A373" s="31" t="s">
        <v>37</v>
      </c>
      <c r="B373" s="24">
        <v>43826</v>
      </c>
      <c r="C373" s="24">
        <v>45653</v>
      </c>
      <c r="D373" s="25">
        <v>8.1105212690537581E-2</v>
      </c>
      <c r="E373" s="32">
        <v>3</v>
      </c>
    </row>
    <row r="374" spans="1:5" x14ac:dyDescent="0.25">
      <c r="A374" s="39" t="s">
        <v>38</v>
      </c>
      <c r="B374" s="24">
        <v>43798</v>
      </c>
      <c r="C374" s="24">
        <v>45625</v>
      </c>
      <c r="D374" s="25">
        <v>8.129665236863616E-2</v>
      </c>
      <c r="E374" s="32">
        <v>3</v>
      </c>
    </row>
    <row r="375" spans="1:5" x14ac:dyDescent="0.25">
      <c r="A375" s="39" t="s">
        <v>39</v>
      </c>
      <c r="B375" s="24">
        <v>43763</v>
      </c>
      <c r="C375" s="24">
        <v>45590</v>
      </c>
      <c r="D375" s="25">
        <v>8.1432830477250542E-2</v>
      </c>
      <c r="E375" s="32">
        <v>3</v>
      </c>
    </row>
    <row r="376" spans="1:5" x14ac:dyDescent="0.25">
      <c r="A376" s="39" t="s">
        <v>40</v>
      </c>
      <c r="B376" s="24">
        <v>43735</v>
      </c>
      <c r="C376" s="24">
        <v>45562</v>
      </c>
      <c r="D376" s="25">
        <v>8.1624863339986697E-2</v>
      </c>
      <c r="E376" s="32">
        <v>3</v>
      </c>
    </row>
    <row r="378" spans="1:5" x14ac:dyDescent="0.25">
      <c r="A378" s="102" t="s">
        <v>171</v>
      </c>
      <c r="B378" s="103"/>
      <c r="C378" s="103"/>
      <c r="D378" s="103"/>
      <c r="E378" s="103"/>
    </row>
    <row r="379" spans="1:5" x14ac:dyDescent="0.25">
      <c r="A379" s="1" t="s">
        <v>2</v>
      </c>
      <c r="B379" s="2"/>
      <c r="C379" s="107" t="s">
        <v>3</v>
      </c>
      <c r="D379" s="107" t="s">
        <v>4</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8</v>
      </c>
      <c r="C382" s="10"/>
      <c r="D382" s="11"/>
      <c r="E382" s="11"/>
    </row>
    <row r="383" spans="1:5" x14ac:dyDescent="0.25">
      <c r="A383" s="12"/>
      <c r="B383" s="13" t="s">
        <v>9</v>
      </c>
      <c r="C383" s="14"/>
      <c r="D383" s="15"/>
      <c r="E383" s="15"/>
    </row>
    <row r="384" spans="1:5" x14ac:dyDescent="0.25">
      <c r="A384" s="8" t="s">
        <v>10</v>
      </c>
      <c r="B384" s="16" t="s">
        <v>11</v>
      </c>
      <c r="C384" s="17" t="s">
        <v>666</v>
      </c>
      <c r="D384" s="18" t="s">
        <v>834</v>
      </c>
      <c r="E384" s="17" t="s">
        <v>14</v>
      </c>
    </row>
    <row r="385" spans="1:5" x14ac:dyDescent="0.25">
      <c r="A385" s="19"/>
      <c r="B385" s="20" t="s">
        <v>15</v>
      </c>
      <c r="C385" s="21">
        <v>-0.76508311344341773</v>
      </c>
      <c r="D385" s="21">
        <v>-0.17999248978414606</v>
      </c>
      <c r="E385" s="22"/>
    </row>
    <row r="386" spans="1:5" x14ac:dyDescent="0.25">
      <c r="A386" s="8" t="s">
        <v>16</v>
      </c>
      <c r="B386" s="16" t="s">
        <v>11</v>
      </c>
      <c r="C386" s="17" t="s">
        <v>165</v>
      </c>
      <c r="D386" s="17" t="s">
        <v>166</v>
      </c>
      <c r="E386" s="17" t="s">
        <v>14</v>
      </c>
    </row>
    <row r="387" spans="1:5" x14ac:dyDescent="0.25">
      <c r="A387" s="19"/>
      <c r="B387" s="20" t="s">
        <v>15</v>
      </c>
      <c r="C387" s="21">
        <v>-0.25788074385122972</v>
      </c>
      <c r="D387" s="21">
        <v>-0.1037057625357376</v>
      </c>
      <c r="E387" s="22"/>
    </row>
    <row r="388" spans="1:5" x14ac:dyDescent="0.25">
      <c r="A388" s="8" t="s">
        <v>19</v>
      </c>
      <c r="B388" s="16" t="s">
        <v>11</v>
      </c>
      <c r="C388" s="17" t="s">
        <v>355</v>
      </c>
      <c r="D388" s="17" t="s">
        <v>257</v>
      </c>
      <c r="E388" s="17" t="s">
        <v>14</v>
      </c>
    </row>
    <row r="389" spans="1:5" x14ac:dyDescent="0.25">
      <c r="A389" s="19"/>
      <c r="B389" s="20" t="s">
        <v>15</v>
      </c>
      <c r="C389" s="21">
        <v>-3.193799203030645E-4</v>
      </c>
      <c r="D389" s="21">
        <v>2.3754232492016136E-2</v>
      </c>
      <c r="E389" s="22"/>
    </row>
    <row r="390" spans="1:5" x14ac:dyDescent="0.25">
      <c r="A390" s="8" t="s">
        <v>22</v>
      </c>
      <c r="B390" s="16" t="s">
        <v>11</v>
      </c>
      <c r="C390" s="17" t="s">
        <v>169</v>
      </c>
      <c r="D390" s="17" t="s">
        <v>365</v>
      </c>
      <c r="E390" s="17" t="s">
        <v>14</v>
      </c>
    </row>
    <row r="391" spans="1:5" x14ac:dyDescent="0.25">
      <c r="A391" s="19"/>
      <c r="B391" s="20" t="s">
        <v>15</v>
      </c>
      <c r="C391" s="21">
        <v>0.46172516556291399</v>
      </c>
      <c r="D391" s="21">
        <v>0.14466023392912475</v>
      </c>
      <c r="E391" s="22"/>
    </row>
    <row r="392" spans="1:5" ht="33" customHeight="1" x14ac:dyDescent="0.25">
      <c r="A392" s="90" t="s">
        <v>25</v>
      </c>
      <c r="B392" s="90"/>
      <c r="C392" s="90"/>
      <c r="D392" s="90"/>
      <c r="E392" s="90"/>
    </row>
    <row r="393" spans="1:5" x14ac:dyDescent="0.25">
      <c r="A393" s="5" t="s">
        <v>26</v>
      </c>
    </row>
    <row r="394" spans="1:5" x14ac:dyDescent="0.25">
      <c r="A394" s="5" t="s">
        <v>49</v>
      </c>
    </row>
    <row r="395" spans="1:5" x14ac:dyDescent="0.25">
      <c r="A395" s="5" t="s">
        <v>734</v>
      </c>
    </row>
    <row r="396" spans="1:5" x14ac:dyDescent="0.25">
      <c r="A396" s="5" t="s">
        <v>333</v>
      </c>
    </row>
    <row r="397" spans="1:5" x14ac:dyDescent="0.25">
      <c r="A397" s="5" t="s">
        <v>51</v>
      </c>
    </row>
    <row r="398" spans="1:5" ht="14.45" customHeight="1" x14ac:dyDescent="0.25">
      <c r="A398" s="91" t="s">
        <v>31</v>
      </c>
      <c r="B398" s="92"/>
      <c r="C398" s="92"/>
      <c r="D398" s="92"/>
      <c r="E398" s="93"/>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24">
        <v>43858</v>
      </c>
      <c r="C401" s="24">
        <v>45685</v>
      </c>
      <c r="D401" s="25">
        <v>0.14777829398423548</v>
      </c>
      <c r="E401" s="32">
        <v>4</v>
      </c>
    </row>
    <row r="402" spans="1:5" x14ac:dyDescent="0.25">
      <c r="A402" s="31" t="s">
        <v>37</v>
      </c>
      <c r="B402" s="24">
        <v>43830</v>
      </c>
      <c r="C402" s="24">
        <v>45657</v>
      </c>
      <c r="D402" s="25">
        <v>0.14756528763172247</v>
      </c>
      <c r="E402" s="32">
        <v>4</v>
      </c>
    </row>
    <row r="403" spans="1:5" x14ac:dyDescent="0.25">
      <c r="A403" s="23" t="s">
        <v>38</v>
      </c>
      <c r="B403" s="24">
        <v>43795</v>
      </c>
      <c r="C403" s="24">
        <v>45622</v>
      </c>
      <c r="D403" s="25">
        <v>0.14760534195004685</v>
      </c>
      <c r="E403" s="32">
        <v>4</v>
      </c>
    </row>
    <row r="404" spans="1:5" x14ac:dyDescent="0.25">
      <c r="A404" s="23" t="s">
        <v>39</v>
      </c>
      <c r="B404" s="24">
        <v>43767</v>
      </c>
      <c r="C404" s="24">
        <v>45594</v>
      </c>
      <c r="D404" s="25">
        <v>0.14743828105487822</v>
      </c>
      <c r="E404" s="32">
        <v>4</v>
      </c>
    </row>
    <row r="405" spans="1:5" x14ac:dyDescent="0.25">
      <c r="A405" s="23" t="s">
        <v>40</v>
      </c>
      <c r="B405" s="24">
        <v>43732</v>
      </c>
      <c r="C405" s="24">
        <v>45559</v>
      </c>
      <c r="D405" s="25">
        <v>0.14818556888188852</v>
      </c>
      <c r="E405" s="32">
        <v>4</v>
      </c>
    </row>
    <row r="407" spans="1:5" x14ac:dyDescent="0.25">
      <c r="A407" s="102" t="s">
        <v>835</v>
      </c>
      <c r="B407" s="103"/>
      <c r="C407" s="103"/>
      <c r="D407" s="103"/>
      <c r="E407" s="103"/>
    </row>
    <row r="408" spans="1:5" x14ac:dyDescent="0.25">
      <c r="A408" s="1" t="s">
        <v>2</v>
      </c>
      <c r="B408" s="2"/>
      <c r="C408" s="107" t="s">
        <v>3</v>
      </c>
      <c r="D408" s="107" t="s">
        <v>4</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8</v>
      </c>
      <c r="C411" s="10"/>
      <c r="D411" s="11"/>
      <c r="E411" s="11"/>
    </row>
    <row r="412" spans="1:5" x14ac:dyDescent="0.25">
      <c r="A412" s="12"/>
      <c r="B412" s="13" t="s">
        <v>9</v>
      </c>
      <c r="C412" s="14"/>
      <c r="D412" s="15"/>
      <c r="E412" s="15"/>
    </row>
    <row r="413" spans="1:5" x14ac:dyDescent="0.25">
      <c r="A413" s="8" t="s">
        <v>10</v>
      </c>
      <c r="B413" s="16" t="s">
        <v>11</v>
      </c>
      <c r="C413" s="17" t="s">
        <v>789</v>
      </c>
      <c r="D413" s="18" t="s">
        <v>795</v>
      </c>
      <c r="E413" s="17" t="s">
        <v>14</v>
      </c>
    </row>
    <row r="414" spans="1:5" x14ac:dyDescent="0.25">
      <c r="A414" s="19"/>
      <c r="B414" s="20" t="s">
        <v>15</v>
      </c>
      <c r="C414" s="21">
        <v>-0.71750334168826568</v>
      </c>
      <c r="D414" s="21">
        <v>-0.15819849715655032</v>
      </c>
      <c r="E414" s="22"/>
    </row>
    <row r="415" spans="1:5" x14ac:dyDescent="0.25">
      <c r="A415" s="8" t="s">
        <v>16</v>
      </c>
      <c r="B415" s="16" t="s">
        <v>11</v>
      </c>
      <c r="C415" s="17" t="s">
        <v>43</v>
      </c>
      <c r="D415" s="17" t="s">
        <v>44</v>
      </c>
      <c r="E415" s="17" t="s">
        <v>14</v>
      </c>
    </row>
    <row r="416" spans="1:5" x14ac:dyDescent="0.25">
      <c r="A416" s="19"/>
      <c r="B416" s="20" t="s">
        <v>15</v>
      </c>
      <c r="C416" s="21">
        <v>-0.2368179688415134</v>
      </c>
      <c r="D416" s="21">
        <v>-0.10035389916003834</v>
      </c>
      <c r="E416" s="22"/>
    </row>
    <row r="417" spans="1:5" x14ac:dyDescent="0.25">
      <c r="A417" s="8" t="s">
        <v>19</v>
      </c>
      <c r="B417" s="16" t="s">
        <v>11</v>
      </c>
      <c r="C417" s="17" t="s">
        <v>415</v>
      </c>
      <c r="D417" s="17" t="s">
        <v>378</v>
      </c>
      <c r="E417" s="17" t="s">
        <v>14</v>
      </c>
    </row>
    <row r="418" spans="1:5" x14ac:dyDescent="0.25">
      <c r="A418" s="19"/>
      <c r="B418" s="20" t="s">
        <v>15</v>
      </c>
      <c r="C418" s="21">
        <v>-4.9309110445060478E-2</v>
      </c>
      <c r="D418" s="21">
        <v>-8.9647937797612265E-3</v>
      </c>
      <c r="E418" s="22"/>
    </row>
    <row r="419" spans="1:5" x14ac:dyDescent="0.25">
      <c r="A419" s="8" t="s">
        <v>22</v>
      </c>
      <c r="B419" s="16" t="s">
        <v>11</v>
      </c>
      <c r="C419" s="17" t="s">
        <v>47</v>
      </c>
      <c r="D419" s="17" t="s">
        <v>386</v>
      </c>
      <c r="E419" s="17" t="s">
        <v>14</v>
      </c>
    </row>
    <row r="420" spans="1:5" x14ac:dyDescent="0.25">
      <c r="A420" s="19"/>
      <c r="B420" s="20" t="s">
        <v>15</v>
      </c>
      <c r="C420" s="21">
        <v>0.24686012108449584</v>
      </c>
      <c r="D420" s="21">
        <v>7.8413893966054804E-2</v>
      </c>
      <c r="E420" s="22"/>
    </row>
    <row r="421" spans="1:5" ht="35.450000000000003" customHeight="1" x14ac:dyDescent="0.25">
      <c r="A421" s="90" t="s">
        <v>25</v>
      </c>
      <c r="B421" s="90"/>
      <c r="C421" s="90"/>
      <c r="D421" s="90"/>
      <c r="E421" s="90"/>
    </row>
    <row r="422" spans="1:5" x14ac:dyDescent="0.25">
      <c r="A422" s="5" t="s">
        <v>26</v>
      </c>
    </row>
    <row r="423" spans="1:5" x14ac:dyDescent="0.25">
      <c r="A423" s="5" t="s">
        <v>49</v>
      </c>
    </row>
    <row r="424" spans="1:5" x14ac:dyDescent="0.25">
      <c r="A424" s="5" t="s">
        <v>522</v>
      </c>
    </row>
    <row r="425" spans="1:5" x14ac:dyDescent="0.25">
      <c r="A425" s="5" t="s">
        <v>333</v>
      </c>
    </row>
    <row r="426" spans="1:5" x14ac:dyDescent="0.25">
      <c r="A426" s="5" t="s">
        <v>51</v>
      </c>
    </row>
    <row r="427" spans="1:5" ht="14.45" customHeight="1" x14ac:dyDescent="0.25">
      <c r="A427" s="91" t="s">
        <v>31</v>
      </c>
      <c r="B427" s="92"/>
      <c r="C427" s="92"/>
      <c r="D427" s="92"/>
      <c r="E427" s="93"/>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24">
        <v>43858</v>
      </c>
      <c r="C430" s="24">
        <v>45688</v>
      </c>
      <c r="D430" s="25">
        <v>0.11004453122956424</v>
      </c>
      <c r="E430" s="32">
        <v>3</v>
      </c>
    </row>
    <row r="431" spans="1:5" x14ac:dyDescent="0.25">
      <c r="A431" s="31" t="s">
        <v>37</v>
      </c>
      <c r="B431" s="24">
        <v>43830</v>
      </c>
      <c r="C431" s="24">
        <v>45657</v>
      </c>
      <c r="D431" s="25">
        <v>0.10985281108823346</v>
      </c>
      <c r="E431" s="32">
        <v>3</v>
      </c>
    </row>
    <row r="432" spans="1:5" x14ac:dyDescent="0.25">
      <c r="A432" s="23" t="s">
        <v>38</v>
      </c>
      <c r="B432" s="24">
        <v>43795</v>
      </c>
      <c r="C432" s="24">
        <v>45622</v>
      </c>
      <c r="D432" s="25">
        <v>0.10995565355889865</v>
      </c>
      <c r="E432" s="32">
        <v>3</v>
      </c>
    </row>
    <row r="433" spans="1:5" x14ac:dyDescent="0.25">
      <c r="A433" s="23" t="s">
        <v>39</v>
      </c>
      <c r="B433" s="24">
        <v>43767</v>
      </c>
      <c r="C433" s="24">
        <v>45594</v>
      </c>
      <c r="D433" s="25">
        <v>0.10997486737628936</v>
      </c>
      <c r="E433" s="32">
        <v>3</v>
      </c>
    </row>
    <row r="434" spans="1:5" x14ac:dyDescent="0.25">
      <c r="A434" s="23" t="s">
        <v>40</v>
      </c>
      <c r="B434" s="24">
        <v>43732</v>
      </c>
      <c r="C434" s="24">
        <v>45559</v>
      </c>
      <c r="D434" s="25">
        <v>0.11088692615538503</v>
      </c>
      <c r="E434" s="32">
        <v>3</v>
      </c>
    </row>
    <row r="436" spans="1:5" x14ac:dyDescent="0.25">
      <c r="A436" s="102" t="s">
        <v>180</v>
      </c>
      <c r="B436" s="103"/>
      <c r="C436" s="103"/>
      <c r="D436" s="103"/>
      <c r="E436" s="103"/>
    </row>
    <row r="437" spans="1:5" x14ac:dyDescent="0.25">
      <c r="A437" s="1" t="s">
        <v>2</v>
      </c>
      <c r="B437" s="2"/>
      <c r="C437" s="107" t="s">
        <v>3</v>
      </c>
      <c r="D437" s="107" t="s">
        <v>4</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8" t="s">
        <v>7</v>
      </c>
      <c r="B440" s="9" t="s">
        <v>8</v>
      </c>
      <c r="C440" s="10"/>
      <c r="D440" s="11"/>
      <c r="E440" s="11"/>
    </row>
    <row r="441" spans="1:5" x14ac:dyDescent="0.25">
      <c r="A441" s="12"/>
      <c r="B441" s="13" t="s">
        <v>9</v>
      </c>
      <c r="C441" s="14"/>
      <c r="D441" s="15"/>
      <c r="E441" s="15"/>
    </row>
    <row r="442" spans="1:5" x14ac:dyDescent="0.25">
      <c r="A442" s="8" t="s">
        <v>10</v>
      </c>
      <c r="B442" s="16" t="s">
        <v>11</v>
      </c>
      <c r="C442" s="26" t="s">
        <v>704</v>
      </c>
      <c r="D442" s="27" t="s">
        <v>836</v>
      </c>
      <c r="E442" s="26" t="s">
        <v>14</v>
      </c>
    </row>
    <row r="443" spans="1:5" x14ac:dyDescent="0.25">
      <c r="A443" s="19"/>
      <c r="B443" s="20" t="s">
        <v>15</v>
      </c>
      <c r="C443" s="21">
        <v>-0.74764585702346542</v>
      </c>
      <c r="D443" s="21">
        <v>-0.17159475169550986</v>
      </c>
      <c r="E443" s="22"/>
    </row>
    <row r="444" spans="1:5" x14ac:dyDescent="0.25">
      <c r="A444" s="8" t="s">
        <v>16</v>
      </c>
      <c r="B444" s="16" t="s">
        <v>11</v>
      </c>
      <c r="C444" s="26" t="s">
        <v>80</v>
      </c>
      <c r="D444" s="26" t="s">
        <v>67</v>
      </c>
      <c r="E444" s="26" t="s">
        <v>14</v>
      </c>
    </row>
    <row r="445" spans="1:5" x14ac:dyDescent="0.25">
      <c r="A445" s="19"/>
      <c r="B445" s="20" t="s">
        <v>15</v>
      </c>
      <c r="C445" s="21">
        <v>-0.245335006663705</v>
      </c>
      <c r="D445" s="21">
        <v>-9.3654023087861415E-2</v>
      </c>
      <c r="E445" s="22"/>
    </row>
    <row r="446" spans="1:5" x14ac:dyDescent="0.25">
      <c r="A446" s="8" t="s">
        <v>19</v>
      </c>
      <c r="B446" s="16" t="s">
        <v>11</v>
      </c>
      <c r="C446" s="26" t="s">
        <v>134</v>
      </c>
      <c r="D446" s="26" t="s">
        <v>714</v>
      </c>
      <c r="E446" s="26" t="s">
        <v>14</v>
      </c>
    </row>
    <row r="447" spans="1:5" x14ac:dyDescent="0.25">
      <c r="A447" s="19"/>
      <c r="B447" s="20" t="s">
        <v>15</v>
      </c>
      <c r="C447" s="21">
        <v>2.1775534536203622E-3</v>
      </c>
      <c r="D447" s="21">
        <v>2.6883453380344369E-2</v>
      </c>
      <c r="E447" s="22"/>
    </row>
    <row r="448" spans="1:5" x14ac:dyDescent="0.25">
      <c r="A448" s="8" t="s">
        <v>22</v>
      </c>
      <c r="B448" s="16" t="s">
        <v>11</v>
      </c>
      <c r="C448" s="26" t="s">
        <v>176</v>
      </c>
      <c r="D448" s="26" t="s">
        <v>111</v>
      </c>
      <c r="E448" s="26" t="s">
        <v>14</v>
      </c>
    </row>
    <row r="449" spans="1:5" x14ac:dyDescent="0.25">
      <c r="A449" s="19"/>
      <c r="B449" s="20" t="s">
        <v>15</v>
      </c>
      <c r="C449" s="21">
        <v>0.44704777872965362</v>
      </c>
      <c r="D449" s="21">
        <v>0.14538954911026725</v>
      </c>
      <c r="E449" s="22"/>
    </row>
    <row r="450" spans="1:5" ht="34.15" customHeight="1" x14ac:dyDescent="0.25">
      <c r="A450" s="90" t="s">
        <v>25</v>
      </c>
      <c r="B450" s="90"/>
      <c r="C450" s="90"/>
      <c r="D450" s="90"/>
      <c r="E450" s="90"/>
    </row>
    <row r="451" spans="1:5" x14ac:dyDescent="0.25">
      <c r="A451" s="5" t="s">
        <v>26</v>
      </c>
    </row>
    <row r="452" spans="1:5" x14ac:dyDescent="0.25">
      <c r="A452" s="5" t="s">
        <v>49</v>
      </c>
    </row>
    <row r="453" spans="1:5" x14ac:dyDescent="0.25">
      <c r="A453" s="5" t="s">
        <v>72</v>
      </c>
    </row>
    <row r="454" spans="1:5" x14ac:dyDescent="0.25">
      <c r="A454" s="5" t="s">
        <v>333</v>
      </c>
    </row>
    <row r="455" spans="1:5" x14ac:dyDescent="0.25">
      <c r="A455" s="5" t="s">
        <v>51</v>
      </c>
    </row>
    <row r="456" spans="1:5" ht="14.45" customHeight="1" x14ac:dyDescent="0.25">
      <c r="A456" s="91" t="s">
        <v>31</v>
      </c>
      <c r="B456" s="92"/>
      <c r="C456" s="92"/>
      <c r="D456" s="92"/>
      <c r="E456" s="93"/>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24">
        <v>43858</v>
      </c>
      <c r="C459" s="24">
        <v>45685</v>
      </c>
      <c r="D459" s="25">
        <v>0.14061820393167446</v>
      </c>
      <c r="E459" s="32">
        <v>4</v>
      </c>
    </row>
    <row r="460" spans="1:5" x14ac:dyDescent="0.25">
      <c r="A460" s="31" t="s">
        <v>37</v>
      </c>
      <c r="B460" s="24">
        <v>43830</v>
      </c>
      <c r="C460" s="24">
        <v>45657</v>
      </c>
      <c r="D460" s="25">
        <v>0.14041194339995974</v>
      </c>
      <c r="E460" s="32">
        <v>4</v>
      </c>
    </row>
    <row r="461" spans="1:5" x14ac:dyDescent="0.25">
      <c r="A461" s="39" t="s">
        <v>38</v>
      </c>
      <c r="B461" s="24">
        <v>43795</v>
      </c>
      <c r="C461" s="24">
        <v>45622</v>
      </c>
      <c r="D461" s="25">
        <v>0.14048321636576552</v>
      </c>
      <c r="E461" s="32">
        <v>4</v>
      </c>
    </row>
    <row r="462" spans="1:5" x14ac:dyDescent="0.25">
      <c r="A462" s="39" t="s">
        <v>39</v>
      </c>
      <c r="B462" s="24">
        <v>43767</v>
      </c>
      <c r="C462" s="24">
        <v>45594</v>
      </c>
      <c r="D462" s="25">
        <v>0.1403308472097638</v>
      </c>
      <c r="E462" s="32">
        <v>4</v>
      </c>
    </row>
    <row r="463" spans="1:5" x14ac:dyDescent="0.25">
      <c r="A463" s="39" t="s">
        <v>40</v>
      </c>
      <c r="B463" s="24">
        <v>43732</v>
      </c>
      <c r="C463" s="24">
        <v>45559</v>
      </c>
      <c r="D463" s="25">
        <v>0.14108426545568822</v>
      </c>
      <c r="E463" s="32">
        <v>4</v>
      </c>
    </row>
    <row r="465" spans="1:5" x14ac:dyDescent="0.25">
      <c r="A465" s="102" t="s">
        <v>189</v>
      </c>
      <c r="B465" s="103"/>
      <c r="C465" s="103"/>
      <c r="D465" s="103"/>
      <c r="E465" s="103"/>
    </row>
    <row r="466" spans="1:5" x14ac:dyDescent="0.25">
      <c r="A466" s="1" t="s">
        <v>128</v>
      </c>
      <c r="B466" s="2"/>
      <c r="C466" s="107" t="s">
        <v>3</v>
      </c>
      <c r="D466" s="107" t="s">
        <v>129</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130</v>
      </c>
      <c r="C469" s="10"/>
      <c r="D469" s="11"/>
      <c r="E469" s="11"/>
    </row>
    <row r="470" spans="1:5" x14ac:dyDescent="0.25">
      <c r="A470" s="12"/>
      <c r="B470" s="13" t="s">
        <v>9</v>
      </c>
      <c r="C470" s="14"/>
      <c r="D470" s="15"/>
      <c r="E470" s="15"/>
    </row>
    <row r="471" spans="1:5" x14ac:dyDescent="0.25">
      <c r="A471" s="8" t="s">
        <v>10</v>
      </c>
      <c r="B471" s="16" t="s">
        <v>11</v>
      </c>
      <c r="C471" s="26" t="s">
        <v>722</v>
      </c>
      <c r="D471" s="27" t="s">
        <v>97</v>
      </c>
      <c r="E471" s="26" t="s">
        <v>14</v>
      </c>
    </row>
    <row r="472" spans="1:5" x14ac:dyDescent="0.25">
      <c r="A472" s="19"/>
      <c r="B472" s="20" t="s">
        <v>15</v>
      </c>
      <c r="C472" s="21">
        <v>-0.51439103465543601</v>
      </c>
      <c r="D472" s="21">
        <v>-0.13740603755544689</v>
      </c>
      <c r="E472" s="22"/>
    </row>
    <row r="473" spans="1:5" x14ac:dyDescent="0.25">
      <c r="A473" s="8" t="s">
        <v>16</v>
      </c>
      <c r="B473" s="16" t="s">
        <v>11</v>
      </c>
      <c r="C473" s="26" t="s">
        <v>145</v>
      </c>
      <c r="D473" s="26" t="s">
        <v>183</v>
      </c>
      <c r="E473" s="26" t="s">
        <v>14</v>
      </c>
    </row>
    <row r="474" spans="1:5" x14ac:dyDescent="0.25">
      <c r="A474" s="19"/>
      <c r="B474" s="20" t="s">
        <v>15</v>
      </c>
      <c r="C474" s="21">
        <v>-0.18910846568725681</v>
      </c>
      <c r="D474" s="21">
        <v>-0.12340681636825479</v>
      </c>
      <c r="E474" s="22"/>
    </row>
    <row r="475" spans="1:5" x14ac:dyDescent="0.25">
      <c r="A475" s="8" t="s">
        <v>19</v>
      </c>
      <c r="B475" s="16" t="s">
        <v>11</v>
      </c>
      <c r="C475" s="26" t="s">
        <v>467</v>
      </c>
      <c r="D475" s="26" t="s">
        <v>437</v>
      </c>
      <c r="E475" s="26" t="s">
        <v>14</v>
      </c>
    </row>
    <row r="476" spans="1:5" x14ac:dyDescent="0.25">
      <c r="A476" s="19"/>
      <c r="B476" s="20" t="s">
        <v>15</v>
      </c>
      <c r="C476" s="21">
        <v>-6.9963279913071941E-2</v>
      </c>
      <c r="D476" s="21">
        <v>-1.2750586257829655E-2</v>
      </c>
      <c r="E476" s="22"/>
    </row>
    <row r="477" spans="1:5" x14ac:dyDescent="0.25">
      <c r="A477" s="8" t="s">
        <v>22</v>
      </c>
      <c r="B477" s="16" t="s">
        <v>11</v>
      </c>
      <c r="C477" s="26" t="s">
        <v>186</v>
      </c>
      <c r="D477" s="26" t="s">
        <v>187</v>
      </c>
      <c r="E477" s="26" t="s">
        <v>14</v>
      </c>
    </row>
    <row r="478" spans="1:5" x14ac:dyDescent="0.25">
      <c r="A478" s="19"/>
      <c r="B478" s="20" t="s">
        <v>15</v>
      </c>
      <c r="C478" s="21">
        <v>0.13534558449906609</v>
      </c>
      <c r="D478" s="21">
        <v>7.8925779700995236E-2</v>
      </c>
      <c r="E478" s="22"/>
    </row>
    <row r="479" spans="1:5" ht="34.15" customHeight="1" x14ac:dyDescent="0.25">
      <c r="A479" s="90" t="s">
        <v>25</v>
      </c>
      <c r="B479" s="90"/>
      <c r="C479" s="90"/>
      <c r="D479" s="90"/>
      <c r="E479" s="90"/>
    </row>
    <row r="480" spans="1:5" x14ac:dyDescent="0.25">
      <c r="A480" s="5" t="s">
        <v>26</v>
      </c>
    </row>
    <row r="481" spans="1:5" x14ac:dyDescent="0.25">
      <c r="A481" s="5" t="s">
        <v>138</v>
      </c>
    </row>
    <row r="482" spans="1:5" x14ac:dyDescent="0.25">
      <c r="A482" s="5" t="s">
        <v>837</v>
      </c>
    </row>
    <row r="483" spans="1:5" x14ac:dyDescent="0.25">
      <c r="A483" s="5" t="s">
        <v>140</v>
      </c>
    </row>
    <row r="484" spans="1:5" x14ac:dyDescent="0.25">
      <c r="A484" s="5" t="s">
        <v>51</v>
      </c>
      <c r="B484" s="50"/>
      <c r="C484" s="50"/>
      <c r="D484" s="50"/>
      <c r="E484" s="50"/>
    </row>
    <row r="485" spans="1:5" ht="14.45" customHeight="1" x14ac:dyDescent="0.25">
      <c r="A485" s="91" t="s">
        <v>31</v>
      </c>
      <c r="B485" s="92"/>
      <c r="C485" s="92"/>
      <c r="D485" s="92"/>
      <c r="E485" s="93"/>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24">
        <v>43844</v>
      </c>
      <c r="C488" s="24">
        <v>45678</v>
      </c>
      <c r="D488" s="25">
        <v>7.8110933287626708E-2</v>
      </c>
      <c r="E488" s="32">
        <v>3</v>
      </c>
    </row>
    <row r="489" spans="1:5" x14ac:dyDescent="0.25">
      <c r="A489" s="31" t="s">
        <v>37</v>
      </c>
      <c r="B489" s="24">
        <v>43816</v>
      </c>
      <c r="C489" s="24">
        <v>45650</v>
      </c>
      <c r="D489" s="25">
        <v>7.8097903126641832E-2</v>
      </c>
      <c r="E489" s="32">
        <v>3</v>
      </c>
    </row>
    <row r="490" spans="1:5" x14ac:dyDescent="0.25">
      <c r="A490" s="39" t="s">
        <v>38</v>
      </c>
      <c r="B490" s="24">
        <v>43788</v>
      </c>
      <c r="C490" s="24">
        <v>45622</v>
      </c>
      <c r="D490" s="25">
        <v>7.8309612005525095E-2</v>
      </c>
      <c r="E490" s="32">
        <v>3</v>
      </c>
    </row>
    <row r="491" spans="1:5" x14ac:dyDescent="0.25">
      <c r="A491" s="39" t="s">
        <v>39</v>
      </c>
      <c r="B491" s="24">
        <v>43760</v>
      </c>
      <c r="C491" s="24">
        <v>45594</v>
      </c>
      <c r="D491" s="25">
        <v>7.8379201877569929E-2</v>
      </c>
      <c r="E491" s="32">
        <v>3</v>
      </c>
    </row>
    <row r="492" spans="1:5" x14ac:dyDescent="0.25">
      <c r="A492" s="39" t="s">
        <v>40</v>
      </c>
      <c r="B492" s="24">
        <v>43718</v>
      </c>
      <c r="C492" s="24">
        <v>45552</v>
      </c>
      <c r="D492" s="25">
        <v>7.8630967916358263E-2</v>
      </c>
      <c r="E492" s="32">
        <v>3</v>
      </c>
    </row>
    <row r="494" spans="1:5" x14ac:dyDescent="0.25">
      <c r="A494" s="102" t="s">
        <v>200</v>
      </c>
      <c r="B494" s="103"/>
      <c r="C494" s="103"/>
      <c r="D494" s="103"/>
      <c r="E494" s="103"/>
    </row>
    <row r="495" spans="1:5" x14ac:dyDescent="0.25">
      <c r="A495" s="1" t="s">
        <v>74</v>
      </c>
      <c r="B495" s="2"/>
      <c r="C495" s="107" t="s">
        <v>3</v>
      </c>
      <c r="D495" s="107" t="s">
        <v>75</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76</v>
      </c>
      <c r="C498" s="10"/>
      <c r="D498" s="11"/>
      <c r="E498" s="11"/>
    </row>
    <row r="499" spans="1:5" x14ac:dyDescent="0.25">
      <c r="A499" s="12"/>
      <c r="B499" s="13" t="s">
        <v>9</v>
      </c>
      <c r="C499" s="14"/>
      <c r="D499" s="15"/>
      <c r="E499" s="15"/>
    </row>
    <row r="500" spans="1:5" x14ac:dyDescent="0.25">
      <c r="A500" s="8" t="s">
        <v>10</v>
      </c>
      <c r="B500" s="16" t="s">
        <v>11</v>
      </c>
      <c r="C500" s="26" t="s">
        <v>448</v>
      </c>
      <c r="D500" s="27" t="s">
        <v>838</v>
      </c>
      <c r="E500" s="26" t="s">
        <v>14</v>
      </c>
    </row>
    <row r="501" spans="1:5" x14ac:dyDescent="0.25">
      <c r="A501" s="19"/>
      <c r="B501" s="20" t="s">
        <v>15</v>
      </c>
      <c r="C501" s="21">
        <v>-0.67602722859635089</v>
      </c>
      <c r="D501" s="21">
        <v>-9.4499736690849434E-2</v>
      </c>
      <c r="E501" s="22"/>
    </row>
    <row r="502" spans="1:5" x14ac:dyDescent="0.25">
      <c r="A502" s="8" t="s">
        <v>16</v>
      </c>
      <c r="B502" s="16" t="s">
        <v>11</v>
      </c>
      <c r="C502" s="26" t="s">
        <v>192</v>
      </c>
      <c r="D502" s="26" t="s">
        <v>193</v>
      </c>
      <c r="E502" s="26" t="s">
        <v>14</v>
      </c>
    </row>
    <row r="503" spans="1:5" x14ac:dyDescent="0.25">
      <c r="A503" s="19"/>
      <c r="B503" s="20" t="s">
        <v>15</v>
      </c>
      <c r="C503" s="21">
        <v>-0.2302506228329777</v>
      </c>
      <c r="D503" s="21">
        <v>-4.5361930729109767E-2</v>
      </c>
      <c r="E503" s="22"/>
    </row>
    <row r="504" spans="1:5" x14ac:dyDescent="0.25">
      <c r="A504" s="8" t="s">
        <v>19</v>
      </c>
      <c r="B504" s="16" t="s">
        <v>11</v>
      </c>
      <c r="C504" s="26" t="s">
        <v>470</v>
      </c>
      <c r="D504" s="26" t="s">
        <v>228</v>
      </c>
      <c r="E504" s="26" t="s">
        <v>14</v>
      </c>
    </row>
    <row r="505" spans="1:5" x14ac:dyDescent="0.25">
      <c r="A505" s="19"/>
      <c r="B505" s="20" t="s">
        <v>15</v>
      </c>
      <c r="C505" s="21">
        <v>-7.473868510790127E-2</v>
      </c>
      <c r="D505" s="21">
        <v>-9.3930003488265079E-3</v>
      </c>
      <c r="E505" s="22"/>
    </row>
    <row r="506" spans="1:5" x14ac:dyDescent="0.25">
      <c r="A506" s="8" t="s">
        <v>22</v>
      </c>
      <c r="B506" s="16" t="s">
        <v>11</v>
      </c>
      <c r="C506" s="26" t="s">
        <v>196</v>
      </c>
      <c r="D506" s="26" t="s">
        <v>646</v>
      </c>
      <c r="E506" s="26" t="s">
        <v>14</v>
      </c>
    </row>
    <row r="507" spans="1:5" x14ac:dyDescent="0.25">
      <c r="A507" s="19"/>
      <c r="B507" s="20" t="s">
        <v>15</v>
      </c>
      <c r="C507" s="21">
        <v>0.13851284703993083</v>
      </c>
      <c r="D507" s="21">
        <v>2.0811919717387939E-2</v>
      </c>
      <c r="E507" s="22"/>
    </row>
    <row r="508" spans="1:5" ht="33" customHeight="1" x14ac:dyDescent="0.25">
      <c r="A508" s="90" t="s">
        <v>25</v>
      </c>
      <c r="B508" s="90"/>
      <c r="C508" s="90"/>
      <c r="D508" s="90"/>
      <c r="E508" s="90"/>
    </row>
    <row r="509" spans="1:5" x14ac:dyDescent="0.25">
      <c r="A509" s="5" t="s">
        <v>26</v>
      </c>
    </row>
    <row r="510" spans="1:5" x14ac:dyDescent="0.25">
      <c r="A510" s="5" t="s">
        <v>198</v>
      </c>
    </row>
    <row r="511" spans="1:5" x14ac:dyDescent="0.25">
      <c r="A511" s="5" t="s">
        <v>706</v>
      </c>
    </row>
    <row r="512" spans="1:5" x14ac:dyDescent="0.25">
      <c r="A512" s="5" t="s">
        <v>150</v>
      </c>
    </row>
    <row r="513" spans="1:5" x14ac:dyDescent="0.25">
      <c r="A513" s="5" t="s">
        <v>30</v>
      </c>
      <c r="B513" s="50"/>
      <c r="C513" s="50"/>
      <c r="D513" s="50"/>
      <c r="E513" s="50"/>
    </row>
    <row r="514" spans="1:5" ht="14.45" customHeight="1" x14ac:dyDescent="0.25">
      <c r="A514" s="91" t="s">
        <v>31</v>
      </c>
      <c r="B514" s="92"/>
      <c r="C514" s="92"/>
      <c r="D514" s="92"/>
      <c r="E514" s="93"/>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24">
        <v>43851</v>
      </c>
      <c r="C517" s="24">
        <v>45685</v>
      </c>
      <c r="D517" s="25">
        <v>0.1023545936728421</v>
      </c>
      <c r="E517" s="32">
        <v>3</v>
      </c>
    </row>
    <row r="518" spans="1:5" x14ac:dyDescent="0.25">
      <c r="A518" s="31" t="s">
        <v>37</v>
      </c>
      <c r="B518" s="24">
        <v>43823</v>
      </c>
      <c r="C518" s="24">
        <v>45657</v>
      </c>
      <c r="D518" s="25">
        <v>0.10235381900035065</v>
      </c>
      <c r="E518" s="32">
        <v>3</v>
      </c>
    </row>
    <row r="519" spans="1:5" x14ac:dyDescent="0.25">
      <c r="A519" s="39" t="s">
        <v>38</v>
      </c>
      <c r="B519" s="24">
        <v>43781</v>
      </c>
      <c r="C519" s="24">
        <v>45615</v>
      </c>
      <c r="D519" s="25">
        <v>0.10241749051706749</v>
      </c>
      <c r="E519" s="32">
        <v>3</v>
      </c>
    </row>
    <row r="520" spans="1:5" x14ac:dyDescent="0.25">
      <c r="A520" s="39" t="s">
        <v>39</v>
      </c>
      <c r="B520" s="24">
        <v>43753</v>
      </c>
      <c r="C520" s="24">
        <v>45587</v>
      </c>
      <c r="D520" s="25">
        <v>0.10248695256481165</v>
      </c>
      <c r="E520" s="32">
        <v>3</v>
      </c>
    </row>
    <row r="521" spans="1:5" x14ac:dyDescent="0.25">
      <c r="A521" s="39" t="s">
        <v>40</v>
      </c>
      <c r="B521" s="24">
        <v>43725</v>
      </c>
      <c r="C521" s="24">
        <v>45559</v>
      </c>
      <c r="D521" s="25">
        <v>0.1024820042007915</v>
      </c>
      <c r="E521" s="32">
        <v>3</v>
      </c>
    </row>
    <row r="523" spans="1:5" x14ac:dyDescent="0.25">
      <c r="A523" s="102" t="s">
        <v>210</v>
      </c>
      <c r="B523" s="103"/>
      <c r="C523" s="103"/>
      <c r="D523" s="103"/>
      <c r="E523" s="103"/>
    </row>
    <row r="524" spans="1:5" x14ac:dyDescent="0.25">
      <c r="A524" s="1" t="s">
        <v>128</v>
      </c>
      <c r="B524" s="2"/>
      <c r="C524" s="107" t="s">
        <v>3</v>
      </c>
      <c r="D524" s="107" t="s">
        <v>129</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130</v>
      </c>
      <c r="C527" s="10"/>
      <c r="D527" s="11"/>
      <c r="E527" s="11"/>
    </row>
    <row r="528" spans="1:5" x14ac:dyDescent="0.25">
      <c r="A528" s="12"/>
      <c r="B528" s="13" t="s">
        <v>9</v>
      </c>
      <c r="C528" s="14"/>
      <c r="D528" s="15"/>
      <c r="E528" s="15"/>
    </row>
    <row r="529" spans="1:5" x14ac:dyDescent="0.25">
      <c r="A529" s="8" t="s">
        <v>10</v>
      </c>
      <c r="B529" s="16" t="s">
        <v>11</v>
      </c>
      <c r="C529" s="17" t="s">
        <v>284</v>
      </c>
      <c r="D529" s="18" t="s">
        <v>166</v>
      </c>
      <c r="E529" s="17" t="s">
        <v>14</v>
      </c>
    </row>
    <row r="530" spans="1:5" x14ac:dyDescent="0.25">
      <c r="A530" s="19"/>
      <c r="B530" s="20" t="s">
        <v>15</v>
      </c>
      <c r="C530" s="21">
        <v>-0.6956373323809415</v>
      </c>
      <c r="D530" s="21">
        <v>-0.1516330907197877</v>
      </c>
      <c r="E530" s="22"/>
    </row>
    <row r="531" spans="1:5" x14ac:dyDescent="0.25">
      <c r="A531" s="8" t="s">
        <v>16</v>
      </c>
      <c r="B531" s="16" t="s">
        <v>11</v>
      </c>
      <c r="C531" s="17" t="s">
        <v>203</v>
      </c>
      <c r="D531" s="17" t="s">
        <v>204</v>
      </c>
      <c r="E531" s="17" t="s">
        <v>14</v>
      </c>
    </row>
    <row r="532" spans="1:5" x14ac:dyDescent="0.25">
      <c r="A532" s="19"/>
      <c r="B532" s="20" t="s">
        <v>15</v>
      </c>
      <c r="C532" s="21">
        <v>-0.20013817001491374</v>
      </c>
      <c r="D532" s="21">
        <v>-0.11919569528335516</v>
      </c>
      <c r="E532" s="22"/>
    </row>
    <row r="533" spans="1:5" x14ac:dyDescent="0.25">
      <c r="A533" s="8" t="s">
        <v>19</v>
      </c>
      <c r="B533" s="16" t="s">
        <v>11</v>
      </c>
      <c r="C533" s="17" t="s">
        <v>378</v>
      </c>
      <c r="D533" s="17" t="s">
        <v>473</v>
      </c>
      <c r="E533" s="17" t="s">
        <v>14</v>
      </c>
    </row>
    <row r="534" spans="1:5" x14ac:dyDescent="0.25">
      <c r="A534" s="19"/>
      <c r="B534" s="20" t="s">
        <v>15</v>
      </c>
      <c r="C534" s="21">
        <v>-2.7284852514310787E-2</v>
      </c>
      <c r="D534" s="21">
        <v>3.3251533451346127E-3</v>
      </c>
      <c r="E534" s="22"/>
    </row>
    <row r="535" spans="1:5" x14ac:dyDescent="0.25">
      <c r="A535" s="8" t="s">
        <v>22</v>
      </c>
      <c r="B535" s="16" t="s">
        <v>11</v>
      </c>
      <c r="C535" s="17" t="s">
        <v>207</v>
      </c>
      <c r="D535" s="17" t="s">
        <v>208</v>
      </c>
      <c r="E535" s="17" t="s">
        <v>14</v>
      </c>
    </row>
    <row r="536" spans="1:5" x14ac:dyDescent="0.25">
      <c r="A536" s="19"/>
      <c r="B536" s="20" t="s">
        <v>15</v>
      </c>
      <c r="C536" s="21">
        <v>0.20995207085178436</v>
      </c>
      <c r="D536" s="21">
        <v>0.11067518871954518</v>
      </c>
      <c r="E536" s="22"/>
    </row>
    <row r="537" spans="1:5" ht="34.9" customHeight="1" x14ac:dyDescent="0.25">
      <c r="A537" s="90" t="s">
        <v>25</v>
      </c>
      <c r="B537" s="90"/>
      <c r="C537" s="90"/>
      <c r="D537" s="90"/>
      <c r="E537" s="90"/>
    </row>
    <row r="538" spans="1:5" x14ac:dyDescent="0.25">
      <c r="A538" s="5" t="s">
        <v>26</v>
      </c>
    </row>
    <row r="539" spans="1:5" x14ac:dyDescent="0.25">
      <c r="A539" s="5" t="s">
        <v>138</v>
      </c>
    </row>
    <row r="540" spans="1:5" x14ac:dyDescent="0.25">
      <c r="A540" s="5" t="s">
        <v>441</v>
      </c>
    </row>
    <row r="541" spans="1:5" x14ac:dyDescent="0.25">
      <c r="A541" s="5" t="s">
        <v>140</v>
      </c>
    </row>
    <row r="542" spans="1:5" x14ac:dyDescent="0.25">
      <c r="A542" s="5" t="s">
        <v>30</v>
      </c>
    </row>
    <row r="543" spans="1:5" ht="14.45" customHeight="1" x14ac:dyDescent="0.25">
      <c r="A543" s="91" t="s">
        <v>31</v>
      </c>
      <c r="B543" s="92"/>
      <c r="C543" s="92"/>
      <c r="D543" s="92"/>
      <c r="E543" s="93"/>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24">
        <v>43858</v>
      </c>
      <c r="C546" s="24">
        <v>45685</v>
      </c>
      <c r="D546" s="25">
        <v>9.7767988761896518E-2</v>
      </c>
      <c r="E546" s="32">
        <v>3</v>
      </c>
    </row>
    <row r="547" spans="1:5" x14ac:dyDescent="0.25">
      <c r="A547" s="31" t="s">
        <v>37</v>
      </c>
      <c r="B547" s="24">
        <v>43830</v>
      </c>
      <c r="C547" s="24">
        <v>45657</v>
      </c>
      <c r="D547" s="25">
        <v>9.7767568222410312E-2</v>
      </c>
      <c r="E547" s="32">
        <v>3</v>
      </c>
    </row>
    <row r="548" spans="1:5" x14ac:dyDescent="0.25">
      <c r="A548" s="23" t="s">
        <v>38</v>
      </c>
      <c r="B548" s="24">
        <v>43795</v>
      </c>
      <c r="C548" s="24">
        <v>45622</v>
      </c>
      <c r="D548" s="25">
        <v>9.7855049744681427E-2</v>
      </c>
      <c r="E548" s="32">
        <v>3</v>
      </c>
    </row>
    <row r="549" spans="1:5" x14ac:dyDescent="0.25">
      <c r="A549" s="23" t="s">
        <v>39</v>
      </c>
      <c r="B549" s="24">
        <v>43767</v>
      </c>
      <c r="C549" s="24">
        <v>45594</v>
      </c>
      <c r="D549" s="25">
        <v>9.7880256498745391E-2</v>
      </c>
      <c r="E549" s="32">
        <v>3</v>
      </c>
    </row>
    <row r="550" spans="1:5" x14ac:dyDescent="0.25">
      <c r="A550" s="23" t="s">
        <v>40</v>
      </c>
      <c r="B550" s="24">
        <v>43732</v>
      </c>
      <c r="C550" s="24">
        <v>45559</v>
      </c>
      <c r="D550" s="25">
        <v>9.8237379088401189E-2</v>
      </c>
      <c r="E550" s="32">
        <v>3</v>
      </c>
    </row>
    <row r="552" spans="1:5" x14ac:dyDescent="0.25">
      <c r="A552" s="102" t="s">
        <v>839</v>
      </c>
      <c r="B552" s="103"/>
      <c r="C552" s="103"/>
      <c r="D552" s="103"/>
      <c r="E552" s="103"/>
    </row>
    <row r="553" spans="1:5" x14ac:dyDescent="0.25">
      <c r="A553" s="1" t="s">
        <v>2</v>
      </c>
      <c r="B553" s="2"/>
      <c r="C553" s="107" t="s">
        <v>3</v>
      </c>
      <c r="D553" s="107" t="s">
        <v>4</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8</v>
      </c>
      <c r="C556" s="10"/>
      <c r="D556" s="11"/>
      <c r="E556" s="11"/>
    </row>
    <row r="557" spans="1:5" x14ac:dyDescent="0.25">
      <c r="A557" s="12"/>
      <c r="B557" s="13" t="s">
        <v>9</v>
      </c>
      <c r="C557" s="14"/>
      <c r="D557" s="15"/>
      <c r="E557" s="15"/>
    </row>
    <row r="558" spans="1:5" x14ac:dyDescent="0.25">
      <c r="A558" s="8" t="s">
        <v>10</v>
      </c>
      <c r="B558" s="16" t="s">
        <v>11</v>
      </c>
      <c r="C558" s="17" t="s">
        <v>836</v>
      </c>
      <c r="D558" s="18" t="s">
        <v>840</v>
      </c>
      <c r="E558" s="17" t="s">
        <v>14</v>
      </c>
    </row>
    <row r="559" spans="1:5" x14ac:dyDescent="0.25">
      <c r="A559" s="19"/>
      <c r="B559" s="20" t="s">
        <v>15</v>
      </c>
      <c r="C559" s="21">
        <v>-0.43208501229293128</v>
      </c>
      <c r="D559" s="21">
        <v>-0.18067492266267404</v>
      </c>
      <c r="E559" s="22"/>
    </row>
    <row r="560" spans="1:5" x14ac:dyDescent="0.25">
      <c r="A560" s="8" t="s">
        <v>16</v>
      </c>
      <c r="B560" s="16" t="s">
        <v>11</v>
      </c>
      <c r="C560" s="17" t="s">
        <v>841</v>
      </c>
      <c r="D560" s="17" t="s">
        <v>842</v>
      </c>
      <c r="E560" s="17" t="s">
        <v>14</v>
      </c>
    </row>
    <row r="561" spans="1:5" x14ac:dyDescent="0.25">
      <c r="A561" s="19"/>
      <c r="B561" s="20" t="s">
        <v>15</v>
      </c>
      <c r="C561" s="21">
        <v>-0.19208130964631087</v>
      </c>
      <c r="D561" s="21">
        <v>-4.9454902239860599E-2</v>
      </c>
      <c r="E561" s="22"/>
    </row>
    <row r="562" spans="1:5" x14ac:dyDescent="0.25">
      <c r="A562" s="8" t="s">
        <v>19</v>
      </c>
      <c r="B562" s="16" t="s">
        <v>11</v>
      </c>
      <c r="C562" s="17" t="s">
        <v>370</v>
      </c>
      <c r="D562" s="17" t="s">
        <v>831</v>
      </c>
      <c r="E562" s="17" t="s">
        <v>14</v>
      </c>
    </row>
    <row r="563" spans="1:5" x14ac:dyDescent="0.25">
      <c r="A563" s="19"/>
      <c r="B563" s="20" t="s">
        <v>15</v>
      </c>
      <c r="C563" s="21">
        <v>-1.2874382843217624E-2</v>
      </c>
      <c r="D563" s="21">
        <v>4.0965665599173695E-2</v>
      </c>
      <c r="E563" s="22"/>
    </row>
    <row r="564" spans="1:5" x14ac:dyDescent="0.25">
      <c r="A564" s="8" t="s">
        <v>22</v>
      </c>
      <c r="B564" s="16" t="s">
        <v>11</v>
      </c>
      <c r="C564" s="17" t="s">
        <v>843</v>
      </c>
      <c r="D564" s="17" t="s">
        <v>844</v>
      </c>
      <c r="E564" s="17" t="s">
        <v>14</v>
      </c>
    </row>
    <row r="565" spans="1:5" x14ac:dyDescent="0.25">
      <c r="A565" s="19"/>
      <c r="B565" s="20" t="s">
        <v>15</v>
      </c>
      <c r="C565" s="21">
        <v>0.30689757866249279</v>
      </c>
      <c r="D565" s="21">
        <v>0.12722799906601456</v>
      </c>
      <c r="E565" s="22"/>
    </row>
    <row r="566" spans="1:5" ht="36" customHeight="1" x14ac:dyDescent="0.25">
      <c r="A566" s="90" t="s">
        <v>25</v>
      </c>
      <c r="B566" s="90"/>
      <c r="C566" s="90"/>
      <c r="D566" s="90"/>
      <c r="E566" s="90"/>
    </row>
    <row r="567" spans="1:5" x14ac:dyDescent="0.25">
      <c r="A567" s="5" t="s">
        <v>26</v>
      </c>
    </row>
    <row r="568" spans="1:5" x14ac:dyDescent="0.25">
      <c r="A568" s="5" t="s">
        <v>49</v>
      </c>
    </row>
    <row r="569" spans="1:5" x14ac:dyDescent="0.25">
      <c r="A569" s="5" t="s">
        <v>845</v>
      </c>
    </row>
    <row r="570" spans="1:5" x14ac:dyDescent="0.25">
      <c r="A570" s="5" t="s">
        <v>29</v>
      </c>
    </row>
    <row r="571" spans="1:5" x14ac:dyDescent="0.25">
      <c r="A571" s="5" t="s">
        <v>30</v>
      </c>
    </row>
    <row r="572" spans="1:5" ht="14.45" customHeight="1" x14ac:dyDescent="0.25">
      <c r="A572" s="91" t="s">
        <v>31</v>
      </c>
      <c r="B572" s="92"/>
      <c r="C572" s="92"/>
      <c r="D572" s="92"/>
      <c r="E572" s="93"/>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24">
        <v>44223</v>
      </c>
      <c r="C575" s="24">
        <v>45686</v>
      </c>
      <c r="D575" s="25">
        <v>0.10906441690019089</v>
      </c>
      <c r="E575" s="32">
        <v>3</v>
      </c>
    </row>
    <row r="576" spans="1:5" x14ac:dyDescent="0.25">
      <c r="A576" s="31" t="s">
        <v>37</v>
      </c>
      <c r="B576" s="24">
        <v>44188</v>
      </c>
      <c r="C576" s="24">
        <v>45651</v>
      </c>
      <c r="D576" s="25">
        <v>0.10984307016883819</v>
      </c>
      <c r="E576" s="32">
        <v>3</v>
      </c>
    </row>
    <row r="577" spans="1:5" x14ac:dyDescent="0.25">
      <c r="A577" s="23" t="s">
        <v>38</v>
      </c>
      <c r="B577" s="24">
        <v>44160</v>
      </c>
      <c r="C577" s="24">
        <v>45623</v>
      </c>
      <c r="D577" s="25">
        <v>0.10852914424355971</v>
      </c>
      <c r="E577" s="32">
        <v>3</v>
      </c>
    </row>
    <row r="578" spans="1:5" x14ac:dyDescent="0.25">
      <c r="A578" s="23" t="s">
        <v>39</v>
      </c>
      <c r="B578" s="24">
        <v>44132</v>
      </c>
      <c r="C578" s="24">
        <v>45595</v>
      </c>
      <c r="D578" s="25">
        <v>0.11031110340175557</v>
      </c>
      <c r="E578" s="32">
        <v>3</v>
      </c>
    </row>
    <row r="579" spans="1:5" x14ac:dyDescent="0.25">
      <c r="A579" s="23" t="s">
        <v>40</v>
      </c>
      <c r="B579" s="24">
        <v>44097</v>
      </c>
      <c r="C579" s="24">
        <v>45560</v>
      </c>
      <c r="D579" s="25">
        <v>0.11168396275283572</v>
      </c>
      <c r="E579" s="32">
        <v>3</v>
      </c>
    </row>
    <row r="581" spans="1:5" x14ac:dyDescent="0.25">
      <c r="A581" s="102" t="s">
        <v>218</v>
      </c>
      <c r="B581" s="103"/>
      <c r="C581" s="103"/>
      <c r="D581" s="103"/>
      <c r="E581" s="103"/>
    </row>
    <row r="582" spans="1:5" x14ac:dyDescent="0.25">
      <c r="A582" s="1" t="s">
        <v>2</v>
      </c>
      <c r="B582" s="2"/>
      <c r="C582" s="107" t="s">
        <v>3</v>
      </c>
      <c r="D582" s="107" t="s">
        <v>4</v>
      </c>
      <c r="E582" s="107"/>
    </row>
    <row r="583" spans="1:5" x14ac:dyDescent="0.25">
      <c r="A583" s="3" t="s">
        <v>5</v>
      </c>
      <c r="B583" s="4"/>
      <c r="C583" s="108"/>
      <c r="D583" s="108"/>
      <c r="E583" s="108"/>
    </row>
    <row r="584" spans="1:5" x14ac:dyDescent="0.25">
      <c r="A584" s="6" t="s">
        <v>6</v>
      </c>
      <c r="B584" s="7"/>
      <c r="C584" s="109"/>
      <c r="D584" s="109"/>
      <c r="E584" s="109"/>
    </row>
    <row r="585" spans="1:5" x14ac:dyDescent="0.25">
      <c r="A585" s="8" t="s">
        <v>7</v>
      </c>
      <c r="B585" s="9" t="s">
        <v>8</v>
      </c>
      <c r="C585" s="10"/>
      <c r="D585" s="11"/>
      <c r="E585" s="11"/>
    </row>
    <row r="586" spans="1:5" x14ac:dyDescent="0.25">
      <c r="A586" s="12"/>
      <c r="B586" s="13" t="s">
        <v>9</v>
      </c>
      <c r="C586" s="14"/>
      <c r="D586" s="15"/>
      <c r="E586" s="15"/>
    </row>
    <row r="587" spans="1:5" x14ac:dyDescent="0.25">
      <c r="A587" s="8" t="s">
        <v>10</v>
      </c>
      <c r="B587" s="16" t="s">
        <v>11</v>
      </c>
      <c r="C587" s="17" t="s">
        <v>649</v>
      </c>
      <c r="D587" s="18" t="s">
        <v>793</v>
      </c>
      <c r="E587" s="17" t="s">
        <v>14</v>
      </c>
    </row>
    <row r="588" spans="1:5" x14ac:dyDescent="0.25">
      <c r="A588" s="19"/>
      <c r="B588" s="20" t="s">
        <v>15</v>
      </c>
      <c r="C588" s="21">
        <v>-0.71421759838003529</v>
      </c>
      <c r="D588" s="21">
        <v>-0.15966336731136577</v>
      </c>
      <c r="E588" s="22"/>
    </row>
    <row r="589" spans="1:5" x14ac:dyDescent="0.25">
      <c r="A589" s="8" t="s">
        <v>16</v>
      </c>
      <c r="B589" s="16" t="s">
        <v>11</v>
      </c>
      <c r="C589" s="17" t="s">
        <v>212</v>
      </c>
      <c r="D589" s="17" t="s">
        <v>67</v>
      </c>
      <c r="E589" s="17" t="s">
        <v>14</v>
      </c>
    </row>
    <row r="590" spans="1:5" x14ac:dyDescent="0.25">
      <c r="A590" s="19"/>
      <c r="B590" s="20" t="s">
        <v>15</v>
      </c>
      <c r="C590" s="21">
        <v>-0.26271415852244484</v>
      </c>
      <c r="D590" s="21">
        <v>-9.3293505898621731E-2</v>
      </c>
      <c r="E590" s="22"/>
    </row>
    <row r="591" spans="1:5" x14ac:dyDescent="0.25">
      <c r="A591" s="8" t="s">
        <v>19</v>
      </c>
      <c r="B591" s="16" t="s">
        <v>11</v>
      </c>
      <c r="C591" s="17" t="s">
        <v>68</v>
      </c>
      <c r="D591" s="17" t="s">
        <v>374</v>
      </c>
      <c r="E591" s="17" t="s">
        <v>14</v>
      </c>
    </row>
    <row r="592" spans="1:5" x14ac:dyDescent="0.25">
      <c r="A592" s="19"/>
      <c r="B592" s="20" t="s">
        <v>15</v>
      </c>
      <c r="C592" s="21">
        <v>-5.1893961182300385E-2</v>
      </c>
      <c r="D592" s="21">
        <v>-2.1145847053111178E-3</v>
      </c>
      <c r="E592" s="22"/>
    </row>
    <row r="593" spans="1:5" x14ac:dyDescent="0.25">
      <c r="A593" s="8" t="s">
        <v>22</v>
      </c>
      <c r="B593" s="16" t="s">
        <v>11</v>
      </c>
      <c r="C593" s="17" t="s">
        <v>215</v>
      </c>
      <c r="D593" s="17" t="s">
        <v>381</v>
      </c>
      <c r="E593" s="17" t="s">
        <v>14</v>
      </c>
    </row>
    <row r="594" spans="1:5" x14ac:dyDescent="0.25">
      <c r="A594" s="19"/>
      <c r="B594" s="20" t="s">
        <v>15</v>
      </c>
      <c r="C594" s="21">
        <v>0.33839617486338791</v>
      </c>
      <c r="D594" s="21">
        <v>9.7158471247186462E-2</v>
      </c>
      <c r="E594" s="22"/>
    </row>
    <row r="595" spans="1:5" ht="34.15" customHeight="1" x14ac:dyDescent="0.25">
      <c r="A595" s="90" t="s">
        <v>25</v>
      </c>
      <c r="B595" s="90"/>
      <c r="C595" s="90"/>
      <c r="D595" s="90"/>
      <c r="E595" s="90"/>
    </row>
    <row r="596" spans="1:5" x14ac:dyDescent="0.25">
      <c r="A596" s="5" t="s">
        <v>26</v>
      </c>
    </row>
    <row r="597" spans="1:5" x14ac:dyDescent="0.25">
      <c r="A597" s="5" t="s">
        <v>49</v>
      </c>
    </row>
    <row r="598" spans="1:5" x14ac:dyDescent="0.25">
      <c r="A598" s="5" t="s">
        <v>417</v>
      </c>
    </row>
    <row r="599" spans="1:5" x14ac:dyDescent="0.25">
      <c r="A599" s="5" t="s">
        <v>333</v>
      </c>
    </row>
    <row r="600" spans="1:5" x14ac:dyDescent="0.25">
      <c r="A600" s="5" t="s">
        <v>30</v>
      </c>
    </row>
    <row r="601" spans="1:5" ht="14.45" customHeight="1" x14ac:dyDescent="0.25">
      <c r="A601" s="91" t="s">
        <v>31</v>
      </c>
      <c r="B601" s="92"/>
      <c r="C601" s="92"/>
      <c r="D601" s="92"/>
      <c r="E601" s="93"/>
    </row>
    <row r="602" spans="1:5" x14ac:dyDescent="0.25">
      <c r="A602" s="94" t="s">
        <v>32</v>
      </c>
      <c r="B602" s="94"/>
      <c r="C602" s="94"/>
      <c r="D602" s="94"/>
      <c r="E602" s="94"/>
    </row>
    <row r="603" spans="1:5" x14ac:dyDescent="0.25">
      <c r="A603" s="29" t="s">
        <v>33</v>
      </c>
      <c r="B603" s="29" t="s">
        <v>34</v>
      </c>
      <c r="C603" s="29" t="s">
        <v>35</v>
      </c>
      <c r="D603" s="30" t="s">
        <v>0</v>
      </c>
      <c r="E603" s="30" t="s">
        <v>1</v>
      </c>
    </row>
    <row r="604" spans="1:5" x14ac:dyDescent="0.25">
      <c r="A604" s="31" t="s">
        <v>36</v>
      </c>
      <c r="B604" s="24">
        <v>43858</v>
      </c>
      <c r="C604" s="24">
        <v>45685</v>
      </c>
      <c r="D604" s="25">
        <v>0.11809117341907815</v>
      </c>
      <c r="E604" s="32">
        <v>3</v>
      </c>
    </row>
    <row r="605" spans="1:5" x14ac:dyDescent="0.25">
      <c r="A605" s="31" t="s">
        <v>37</v>
      </c>
      <c r="B605" s="24">
        <v>43830</v>
      </c>
      <c r="C605" s="24">
        <v>45657</v>
      </c>
      <c r="D605" s="25">
        <v>0.11799412238010286</v>
      </c>
      <c r="E605" s="32">
        <v>3</v>
      </c>
    </row>
    <row r="606" spans="1:5" x14ac:dyDescent="0.25">
      <c r="A606" s="23" t="s">
        <v>38</v>
      </c>
      <c r="B606" s="24">
        <v>43795</v>
      </c>
      <c r="C606" s="24">
        <v>45622</v>
      </c>
      <c r="D606" s="25">
        <v>0.11811273464235668</v>
      </c>
      <c r="E606" s="32">
        <v>3</v>
      </c>
    </row>
    <row r="607" spans="1:5" x14ac:dyDescent="0.25">
      <c r="A607" s="23" t="s">
        <v>39</v>
      </c>
      <c r="B607" s="24">
        <v>43767</v>
      </c>
      <c r="C607" s="24">
        <v>45594</v>
      </c>
      <c r="D607" s="25">
        <v>0.11811318619007714</v>
      </c>
      <c r="E607" s="32">
        <v>3</v>
      </c>
    </row>
    <row r="608" spans="1:5" x14ac:dyDescent="0.25">
      <c r="A608" s="23" t="s">
        <v>40</v>
      </c>
      <c r="B608" s="24">
        <v>43732</v>
      </c>
      <c r="C608" s="24">
        <v>45559</v>
      </c>
      <c r="D608" s="25">
        <v>0.11851861813908147</v>
      </c>
      <c r="E608" s="32">
        <v>3</v>
      </c>
    </row>
    <row r="610" spans="1:5" x14ac:dyDescent="0.25">
      <c r="A610" s="102" t="s">
        <v>226</v>
      </c>
      <c r="B610" s="103"/>
      <c r="C610" s="103"/>
      <c r="D610" s="103"/>
      <c r="E610" s="103"/>
    </row>
    <row r="611" spans="1:5" x14ac:dyDescent="0.25">
      <c r="A611" s="1" t="s">
        <v>2</v>
      </c>
      <c r="B611" s="2"/>
      <c r="C611" s="107" t="s">
        <v>3</v>
      </c>
      <c r="D611" s="107" t="s">
        <v>4</v>
      </c>
      <c r="E611" s="107"/>
    </row>
    <row r="612" spans="1:5" x14ac:dyDescent="0.25">
      <c r="A612" s="3" t="s">
        <v>5</v>
      </c>
      <c r="B612" s="4"/>
      <c r="C612" s="108"/>
      <c r="D612" s="108"/>
      <c r="E612" s="108"/>
    </row>
    <row r="613" spans="1:5" x14ac:dyDescent="0.25">
      <c r="A613" s="6" t="s">
        <v>6</v>
      </c>
      <c r="B613" s="7"/>
      <c r="C613" s="109"/>
      <c r="D613" s="109"/>
      <c r="E613" s="109"/>
    </row>
    <row r="614" spans="1:5" x14ac:dyDescent="0.25">
      <c r="A614" s="8" t="s">
        <v>7</v>
      </c>
      <c r="B614" s="9" t="s">
        <v>8</v>
      </c>
      <c r="C614" s="10"/>
      <c r="D614" s="11"/>
      <c r="E614" s="11"/>
    </row>
    <row r="615" spans="1:5" x14ac:dyDescent="0.25">
      <c r="A615" s="12"/>
      <c r="B615" s="13" t="s">
        <v>9</v>
      </c>
      <c r="C615" s="14"/>
      <c r="D615" s="15"/>
      <c r="E615" s="15"/>
    </row>
    <row r="616" spans="1:5" x14ac:dyDescent="0.25">
      <c r="A616" s="8" t="s">
        <v>10</v>
      </c>
      <c r="B616" s="16" t="s">
        <v>11</v>
      </c>
      <c r="C616" s="17" t="s">
        <v>761</v>
      </c>
      <c r="D616" s="18" t="s">
        <v>846</v>
      </c>
      <c r="E616" s="17" t="s">
        <v>14</v>
      </c>
    </row>
    <row r="617" spans="1:5" x14ac:dyDescent="0.25">
      <c r="A617" s="19"/>
      <c r="B617" s="20" t="s">
        <v>15</v>
      </c>
      <c r="C617" s="21">
        <v>-0.68010339169997569</v>
      </c>
      <c r="D617" s="21">
        <v>-0.13878625020463953</v>
      </c>
      <c r="E617" s="22"/>
    </row>
    <row r="618" spans="1:5" x14ac:dyDescent="0.25">
      <c r="A618" s="8" t="s">
        <v>16</v>
      </c>
      <c r="B618" s="16" t="s">
        <v>11</v>
      </c>
      <c r="C618" s="17" t="s">
        <v>220</v>
      </c>
      <c r="D618" s="17" t="s">
        <v>221</v>
      </c>
      <c r="E618" s="17" t="s">
        <v>14</v>
      </c>
    </row>
    <row r="619" spans="1:5" x14ac:dyDescent="0.25">
      <c r="A619" s="19"/>
      <c r="B619" s="20" t="s">
        <v>15</v>
      </c>
      <c r="C619" s="21">
        <v>-0.23958107328332368</v>
      </c>
      <c r="D619" s="21">
        <v>-8.0824743882405459E-2</v>
      </c>
      <c r="E619" s="22"/>
    </row>
    <row r="620" spans="1:5" x14ac:dyDescent="0.25">
      <c r="A620" s="8" t="s">
        <v>19</v>
      </c>
      <c r="B620" s="16" t="s">
        <v>11</v>
      </c>
      <c r="C620" s="17" t="s">
        <v>133</v>
      </c>
      <c r="D620" s="17" t="s">
        <v>69</v>
      </c>
      <c r="E620" s="17" t="s">
        <v>14</v>
      </c>
    </row>
    <row r="621" spans="1:5" x14ac:dyDescent="0.25">
      <c r="A621" s="19"/>
      <c r="B621" s="20" t="s">
        <v>15</v>
      </c>
      <c r="C621" s="21">
        <v>-5.4269736603087981E-2</v>
      </c>
      <c r="D621" s="21">
        <v>-6.1672496647097175E-3</v>
      </c>
      <c r="E621" s="22"/>
    </row>
    <row r="622" spans="1:5" x14ac:dyDescent="0.25">
      <c r="A622" s="8" t="s">
        <v>22</v>
      </c>
      <c r="B622" s="16" t="s">
        <v>11</v>
      </c>
      <c r="C622" s="17" t="s">
        <v>224</v>
      </c>
      <c r="D622" s="17" t="s">
        <v>384</v>
      </c>
      <c r="E622" s="17" t="s">
        <v>14</v>
      </c>
    </row>
    <row r="623" spans="1:5" x14ac:dyDescent="0.25">
      <c r="A623" s="19"/>
      <c r="B623" s="20" t="s">
        <v>15</v>
      </c>
      <c r="C623" s="21">
        <v>0.23331363872982802</v>
      </c>
      <c r="D623" s="21">
        <v>7.3007586560153381E-2</v>
      </c>
      <c r="E623" s="22"/>
    </row>
    <row r="624" spans="1:5" ht="33.6" customHeight="1" x14ac:dyDescent="0.25">
      <c r="A624" s="90" t="s">
        <v>25</v>
      </c>
      <c r="B624" s="90"/>
      <c r="C624" s="90"/>
      <c r="D624" s="90"/>
      <c r="E624" s="90"/>
    </row>
    <row r="625" spans="1:5" x14ac:dyDescent="0.25">
      <c r="A625" s="5" t="s">
        <v>26</v>
      </c>
    </row>
    <row r="626" spans="1:5" x14ac:dyDescent="0.25">
      <c r="A626" s="5" t="s">
        <v>49</v>
      </c>
    </row>
    <row r="627" spans="1:5" x14ac:dyDescent="0.25">
      <c r="A627" s="5" t="s">
        <v>267</v>
      </c>
    </row>
    <row r="628" spans="1:5" x14ac:dyDescent="0.25">
      <c r="A628" s="5" t="s">
        <v>333</v>
      </c>
    </row>
    <row r="629" spans="1:5" x14ac:dyDescent="0.25">
      <c r="A629" s="5" t="s">
        <v>30</v>
      </c>
    </row>
    <row r="630" spans="1:5" ht="14.45" customHeight="1" x14ac:dyDescent="0.25">
      <c r="A630" s="91" t="s">
        <v>31</v>
      </c>
      <c r="B630" s="92"/>
      <c r="C630" s="92"/>
      <c r="D630" s="92"/>
      <c r="E630" s="93"/>
    </row>
    <row r="631" spans="1:5" x14ac:dyDescent="0.25">
      <c r="A631" s="94" t="s">
        <v>32</v>
      </c>
      <c r="B631" s="94"/>
      <c r="C631" s="94"/>
      <c r="D631" s="94"/>
      <c r="E631" s="94"/>
    </row>
    <row r="632" spans="1:5" x14ac:dyDescent="0.25">
      <c r="A632" s="29" t="s">
        <v>33</v>
      </c>
      <c r="B632" s="29" t="s">
        <v>34</v>
      </c>
      <c r="C632" s="29" t="s">
        <v>35</v>
      </c>
      <c r="D632" s="30" t="s">
        <v>0</v>
      </c>
      <c r="E632" s="30" t="s">
        <v>1</v>
      </c>
    </row>
    <row r="633" spans="1:5" x14ac:dyDescent="0.25">
      <c r="A633" s="31" t="s">
        <v>36</v>
      </c>
      <c r="B633" s="24">
        <v>43858</v>
      </c>
      <c r="C633" s="24">
        <v>45685</v>
      </c>
      <c r="D633" s="25">
        <v>9.8813477114021706E-2</v>
      </c>
      <c r="E633" s="32">
        <v>3</v>
      </c>
    </row>
    <row r="634" spans="1:5" x14ac:dyDescent="0.25">
      <c r="A634" s="31" t="s">
        <v>37</v>
      </c>
      <c r="B634" s="24">
        <v>43830</v>
      </c>
      <c r="C634" s="24">
        <v>45657</v>
      </c>
      <c r="D634" s="25">
        <v>9.8736672377255585E-2</v>
      </c>
      <c r="E634" s="32">
        <v>3</v>
      </c>
    </row>
    <row r="635" spans="1:5" x14ac:dyDescent="0.25">
      <c r="A635" s="23" t="s">
        <v>38</v>
      </c>
      <c r="B635" s="24">
        <v>43795</v>
      </c>
      <c r="C635" s="24">
        <v>45622</v>
      </c>
      <c r="D635" s="25">
        <v>9.8832722735117173E-2</v>
      </c>
      <c r="E635" s="32">
        <v>3</v>
      </c>
    </row>
    <row r="636" spans="1:5" x14ac:dyDescent="0.25">
      <c r="A636" s="23" t="s">
        <v>39</v>
      </c>
      <c r="B636" s="24">
        <v>43767</v>
      </c>
      <c r="C636" s="24">
        <v>45594</v>
      </c>
      <c r="D636" s="25">
        <v>9.8822880610616726E-2</v>
      </c>
      <c r="E636" s="32">
        <v>3</v>
      </c>
    </row>
    <row r="637" spans="1:5" x14ac:dyDescent="0.25">
      <c r="A637" s="23" t="s">
        <v>40</v>
      </c>
      <c r="B637" s="24">
        <v>43732</v>
      </c>
      <c r="C637" s="24">
        <v>45559</v>
      </c>
      <c r="D637" s="25">
        <v>9.9123173273179585E-2</v>
      </c>
      <c r="E637" s="32">
        <v>3</v>
      </c>
    </row>
  </sheetData>
  <mergeCells count="154">
    <mergeCell ref="A30:E30"/>
    <mergeCell ref="C31:C33"/>
    <mergeCell ref="D31:D33"/>
    <mergeCell ref="E31:E33"/>
    <mergeCell ref="A51:E51"/>
    <mergeCell ref="A44:E44"/>
    <mergeCell ref="A50:E50"/>
    <mergeCell ref="A1:E1"/>
    <mergeCell ref="C2:C4"/>
    <mergeCell ref="D2:D4"/>
    <mergeCell ref="E2:E4"/>
    <mergeCell ref="A22:E22"/>
    <mergeCell ref="A15:E15"/>
    <mergeCell ref="A21:E21"/>
    <mergeCell ref="A88:E88"/>
    <mergeCell ref="C89:C91"/>
    <mergeCell ref="D89:D91"/>
    <mergeCell ref="E89:E91"/>
    <mergeCell ref="A109:E109"/>
    <mergeCell ref="A102:E102"/>
    <mergeCell ref="A108:E108"/>
    <mergeCell ref="A59:E59"/>
    <mergeCell ref="C60:C62"/>
    <mergeCell ref="D60:D62"/>
    <mergeCell ref="E60:E62"/>
    <mergeCell ref="A80:E80"/>
    <mergeCell ref="A73:E73"/>
    <mergeCell ref="A79:E79"/>
    <mergeCell ref="A146:E146"/>
    <mergeCell ref="C147:C149"/>
    <mergeCell ref="D147:D149"/>
    <mergeCell ref="E147:E149"/>
    <mergeCell ref="A167:E167"/>
    <mergeCell ref="A160:E160"/>
    <mergeCell ref="A166:E166"/>
    <mergeCell ref="A117:E117"/>
    <mergeCell ref="C118:C120"/>
    <mergeCell ref="D118:D120"/>
    <mergeCell ref="E118:E120"/>
    <mergeCell ref="A138:E138"/>
    <mergeCell ref="A131:E131"/>
    <mergeCell ref="A137:E137"/>
    <mergeCell ref="A204:E204"/>
    <mergeCell ref="C205:C207"/>
    <mergeCell ref="D205:D207"/>
    <mergeCell ref="E205:E207"/>
    <mergeCell ref="A225:E225"/>
    <mergeCell ref="A218:E218"/>
    <mergeCell ref="A224:E224"/>
    <mergeCell ref="A175:E175"/>
    <mergeCell ref="C176:C178"/>
    <mergeCell ref="D176:D178"/>
    <mergeCell ref="E176:E178"/>
    <mergeCell ref="A196:E196"/>
    <mergeCell ref="A189:E189"/>
    <mergeCell ref="A195:E195"/>
    <mergeCell ref="A262:E262"/>
    <mergeCell ref="C263:C265"/>
    <mergeCell ref="D263:D265"/>
    <mergeCell ref="E263:E265"/>
    <mergeCell ref="A283:E283"/>
    <mergeCell ref="A276:E276"/>
    <mergeCell ref="A282:E282"/>
    <mergeCell ref="A233:E233"/>
    <mergeCell ref="C234:C236"/>
    <mergeCell ref="D234:D236"/>
    <mergeCell ref="E234:E236"/>
    <mergeCell ref="A254:E254"/>
    <mergeCell ref="A247:E247"/>
    <mergeCell ref="A253:E253"/>
    <mergeCell ref="A320:E320"/>
    <mergeCell ref="C321:C323"/>
    <mergeCell ref="D321:D323"/>
    <mergeCell ref="E321:E323"/>
    <mergeCell ref="A341:E341"/>
    <mergeCell ref="A334:E334"/>
    <mergeCell ref="A340:E340"/>
    <mergeCell ref="A291:E291"/>
    <mergeCell ref="C292:C294"/>
    <mergeCell ref="D292:D294"/>
    <mergeCell ref="E292:E294"/>
    <mergeCell ref="A312:E312"/>
    <mergeCell ref="A305:E305"/>
    <mergeCell ref="A311:E311"/>
    <mergeCell ref="A378:E378"/>
    <mergeCell ref="C379:C381"/>
    <mergeCell ref="D379:D381"/>
    <mergeCell ref="E379:E381"/>
    <mergeCell ref="A399:E399"/>
    <mergeCell ref="A392:E392"/>
    <mergeCell ref="A398:E398"/>
    <mergeCell ref="A349:E349"/>
    <mergeCell ref="C350:C352"/>
    <mergeCell ref="D350:D352"/>
    <mergeCell ref="E350:E352"/>
    <mergeCell ref="A370:E370"/>
    <mergeCell ref="A363:E363"/>
    <mergeCell ref="A369:E369"/>
    <mergeCell ref="A436:E436"/>
    <mergeCell ref="C437:C439"/>
    <mergeCell ref="D437:D439"/>
    <mergeCell ref="E437:E439"/>
    <mergeCell ref="A457:E457"/>
    <mergeCell ref="A450:E450"/>
    <mergeCell ref="A456:E456"/>
    <mergeCell ref="A407:E407"/>
    <mergeCell ref="C408:C410"/>
    <mergeCell ref="D408:D410"/>
    <mergeCell ref="E408:E410"/>
    <mergeCell ref="A428:E428"/>
    <mergeCell ref="A421:E421"/>
    <mergeCell ref="A427:E427"/>
    <mergeCell ref="A494:E494"/>
    <mergeCell ref="C495:C497"/>
    <mergeCell ref="D495:D497"/>
    <mergeCell ref="E495:E497"/>
    <mergeCell ref="A515:E515"/>
    <mergeCell ref="A508:E508"/>
    <mergeCell ref="A514:E514"/>
    <mergeCell ref="A465:E465"/>
    <mergeCell ref="C466:C468"/>
    <mergeCell ref="D466:D468"/>
    <mergeCell ref="E466:E468"/>
    <mergeCell ref="A486:E486"/>
    <mergeCell ref="A479:E479"/>
    <mergeCell ref="A485:E485"/>
    <mergeCell ref="A552:E552"/>
    <mergeCell ref="C553:C555"/>
    <mergeCell ref="D553:D555"/>
    <mergeCell ref="E553:E555"/>
    <mergeCell ref="A573:E573"/>
    <mergeCell ref="A566:E566"/>
    <mergeCell ref="A572:E572"/>
    <mergeCell ref="A523:E523"/>
    <mergeCell ref="C524:C526"/>
    <mergeCell ref="D524:D526"/>
    <mergeCell ref="E524:E526"/>
    <mergeCell ref="A544:E544"/>
    <mergeCell ref="A537:E537"/>
    <mergeCell ref="A543:E543"/>
    <mergeCell ref="A610:E610"/>
    <mergeCell ref="C611:C613"/>
    <mergeCell ref="D611:D613"/>
    <mergeCell ref="E611:E613"/>
    <mergeCell ref="A631:E631"/>
    <mergeCell ref="A624:E624"/>
    <mergeCell ref="A630:E630"/>
    <mergeCell ref="A581:E581"/>
    <mergeCell ref="C582:C584"/>
    <mergeCell ref="D582:D584"/>
    <mergeCell ref="E582:E584"/>
    <mergeCell ref="A602:E602"/>
    <mergeCell ref="A595:E595"/>
    <mergeCell ref="A601:E601"/>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4F5C7-699C-4998-B657-163E5DAFD4AD}">
  <dimension ref="A1:J637"/>
  <sheetViews>
    <sheetView workbookViewId="0">
      <selection activeCell="A630" sqref="A630:E630"/>
    </sheetView>
  </sheetViews>
  <sheetFormatPr baseColWidth="10" defaultRowHeight="15" x14ac:dyDescent="0.25"/>
  <cols>
    <col min="1" max="1" width="20.85546875" customWidth="1"/>
    <col min="2" max="2" width="51.7109375" customWidth="1"/>
    <col min="5" max="5" width="16.85546875" customWidth="1"/>
  </cols>
  <sheetData>
    <row r="1" spans="1:10" x14ac:dyDescent="0.25">
      <c r="A1" s="102" t="s">
        <v>61</v>
      </c>
      <c r="B1" s="103"/>
      <c r="C1" s="103"/>
      <c r="D1" s="103"/>
      <c r="E1" s="103"/>
    </row>
    <row r="2" spans="1:10" x14ac:dyDescent="0.25">
      <c r="A2" s="1" t="s">
        <v>2</v>
      </c>
      <c r="B2" s="2"/>
      <c r="C2" s="107" t="s">
        <v>3</v>
      </c>
      <c r="D2" s="107" t="s">
        <v>4</v>
      </c>
      <c r="E2" s="107"/>
    </row>
    <row r="3" spans="1:10" x14ac:dyDescent="0.25">
      <c r="A3" s="3" t="s">
        <v>5</v>
      </c>
      <c r="B3" s="4"/>
      <c r="C3" s="108"/>
      <c r="D3" s="108"/>
      <c r="E3" s="108"/>
    </row>
    <row r="4" spans="1:10" x14ac:dyDescent="0.25">
      <c r="A4" s="6" t="s">
        <v>6</v>
      </c>
      <c r="B4" s="7"/>
      <c r="C4" s="109"/>
      <c r="D4" s="109"/>
      <c r="E4" s="109"/>
    </row>
    <row r="5" spans="1:10" x14ac:dyDescent="0.25">
      <c r="A5" s="8" t="s">
        <v>7</v>
      </c>
      <c r="B5" s="9" t="s">
        <v>8</v>
      </c>
      <c r="C5" s="10"/>
      <c r="D5" s="11"/>
      <c r="E5" s="11"/>
    </row>
    <row r="6" spans="1:10" x14ac:dyDescent="0.25">
      <c r="A6" s="12"/>
      <c r="B6" s="13" t="s">
        <v>9</v>
      </c>
      <c r="C6" s="14"/>
      <c r="D6" s="15"/>
      <c r="E6" s="15"/>
    </row>
    <row r="7" spans="1:10" x14ac:dyDescent="0.25">
      <c r="A7" s="8" t="s">
        <v>10</v>
      </c>
      <c r="B7" s="16" t="s">
        <v>11</v>
      </c>
      <c r="C7" s="17" t="s">
        <v>762</v>
      </c>
      <c r="D7" s="18" t="s">
        <v>724</v>
      </c>
      <c r="E7" s="17" t="s">
        <v>14</v>
      </c>
    </row>
    <row r="8" spans="1:10" x14ac:dyDescent="0.25">
      <c r="A8" s="19"/>
      <c r="B8" s="20" t="s">
        <v>15</v>
      </c>
      <c r="C8" s="21">
        <v>-0.32272430856617507</v>
      </c>
      <c r="D8" s="21">
        <v>-0.11317322626405635</v>
      </c>
      <c r="E8" s="22"/>
      <c r="J8" s="51"/>
    </row>
    <row r="9" spans="1:10" x14ac:dyDescent="0.25">
      <c r="A9" s="8" t="s">
        <v>16</v>
      </c>
      <c r="B9" s="16" t="s">
        <v>11</v>
      </c>
      <c r="C9" s="17" t="s">
        <v>17</v>
      </c>
      <c r="D9" s="17" t="s">
        <v>227</v>
      </c>
      <c r="E9" s="17" t="s">
        <v>14</v>
      </c>
    </row>
    <row r="10" spans="1:10" x14ac:dyDescent="0.25">
      <c r="A10" s="19"/>
      <c r="B10" s="20" t="s">
        <v>15</v>
      </c>
      <c r="C10" s="21">
        <v>-0.17081007141479332</v>
      </c>
      <c r="D10" s="21">
        <v>-4.6291311522888012E-2</v>
      </c>
      <c r="E10" s="22"/>
    </row>
    <row r="11" spans="1:10" x14ac:dyDescent="0.25">
      <c r="A11" s="8" t="s">
        <v>19</v>
      </c>
      <c r="B11" s="16" t="s">
        <v>11</v>
      </c>
      <c r="C11" s="17" t="s">
        <v>184</v>
      </c>
      <c r="D11" s="17" t="s">
        <v>468</v>
      </c>
      <c r="E11" s="17" t="s">
        <v>14</v>
      </c>
    </row>
    <row r="12" spans="1:10" x14ac:dyDescent="0.25">
      <c r="A12" s="19"/>
      <c r="B12" s="20" t="s">
        <v>15</v>
      </c>
      <c r="C12" s="21">
        <v>-5.0147469215474305E-2</v>
      </c>
      <c r="D12" s="21">
        <v>-5.2285938954026445E-3</v>
      </c>
      <c r="E12" s="22"/>
    </row>
    <row r="13" spans="1:10" x14ac:dyDescent="0.25">
      <c r="A13" s="8" t="s">
        <v>22</v>
      </c>
      <c r="B13" s="16" t="s">
        <v>11</v>
      </c>
      <c r="C13" s="17" t="s">
        <v>23</v>
      </c>
      <c r="D13" s="17" t="s">
        <v>24</v>
      </c>
      <c r="E13" s="17" t="s">
        <v>14</v>
      </c>
    </row>
    <row r="14" spans="1:10" x14ac:dyDescent="0.25">
      <c r="A14" s="19"/>
      <c r="B14" s="20" t="s">
        <v>15</v>
      </c>
      <c r="C14" s="21">
        <v>0.11098701768095109</v>
      </c>
      <c r="D14" s="21">
        <v>3.3841123997990996E-2</v>
      </c>
      <c r="E14" s="22"/>
    </row>
    <row r="15" spans="1:10" ht="34.9" customHeight="1" x14ac:dyDescent="0.25">
      <c r="A15" s="90" t="s">
        <v>25</v>
      </c>
      <c r="B15" s="90"/>
      <c r="C15" s="90"/>
      <c r="D15" s="90"/>
      <c r="E15" s="90"/>
    </row>
    <row r="16" spans="1:10" x14ac:dyDescent="0.25">
      <c r="A16" s="5" t="s">
        <v>26</v>
      </c>
    </row>
    <row r="17" spans="1:5" x14ac:dyDescent="0.25">
      <c r="A17" s="5" t="s">
        <v>49</v>
      </c>
    </row>
    <row r="18" spans="1:5" x14ac:dyDescent="0.25">
      <c r="A18" s="5" t="s">
        <v>385</v>
      </c>
    </row>
    <row r="19" spans="1:5" x14ac:dyDescent="0.25">
      <c r="A19" s="5" t="s">
        <v>29</v>
      </c>
    </row>
    <row r="20" spans="1:5" x14ac:dyDescent="0.25">
      <c r="A20" s="5" t="s">
        <v>30</v>
      </c>
    </row>
    <row r="21" spans="1:5" ht="14.45" customHeight="1" x14ac:dyDescent="0.25">
      <c r="A21" s="91" t="s">
        <v>31</v>
      </c>
      <c r="B21" s="92"/>
      <c r="C21" s="92"/>
      <c r="D21" s="92"/>
      <c r="E21" s="93"/>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24">
        <v>43922</v>
      </c>
      <c r="C24" s="24">
        <v>45713</v>
      </c>
      <c r="D24" s="25">
        <v>4.8663143279409737E-2</v>
      </c>
      <c r="E24" s="32">
        <v>2</v>
      </c>
    </row>
    <row r="25" spans="1:5" x14ac:dyDescent="0.25">
      <c r="A25" s="31" t="s">
        <v>37</v>
      </c>
      <c r="B25" s="24">
        <v>43922</v>
      </c>
      <c r="C25" s="24">
        <v>45685</v>
      </c>
      <c r="D25" s="25">
        <v>4.8942165637935395E-2</v>
      </c>
      <c r="E25" s="32">
        <v>2</v>
      </c>
    </row>
    <row r="26" spans="1:5" x14ac:dyDescent="0.25">
      <c r="A26" s="23" t="s">
        <v>38</v>
      </c>
      <c r="B26" s="24">
        <v>43922</v>
      </c>
      <c r="C26" s="24">
        <v>45657</v>
      </c>
      <c r="D26" s="25">
        <v>4.9157361119028409E-2</v>
      </c>
      <c r="E26" s="32">
        <v>2</v>
      </c>
    </row>
    <row r="27" spans="1:5" x14ac:dyDescent="0.25">
      <c r="A27" s="23" t="s">
        <v>39</v>
      </c>
      <c r="B27" s="24">
        <v>43922</v>
      </c>
      <c r="C27" s="24">
        <v>45622</v>
      </c>
      <c r="D27" s="25">
        <v>4.956538895187803E-2</v>
      </c>
      <c r="E27" s="32">
        <v>2</v>
      </c>
    </row>
    <row r="28" spans="1:5" x14ac:dyDescent="0.25">
      <c r="A28" s="23" t="s">
        <v>40</v>
      </c>
      <c r="B28" s="24">
        <v>43922</v>
      </c>
      <c r="C28" s="24">
        <v>45594</v>
      </c>
      <c r="D28" s="25">
        <v>4.9882822383373875E-2</v>
      </c>
      <c r="E28" s="32">
        <v>2</v>
      </c>
    </row>
    <row r="30" spans="1:5" x14ac:dyDescent="0.25">
      <c r="A30" s="102" t="s">
        <v>63</v>
      </c>
      <c r="B30" s="103"/>
      <c r="C30" s="103"/>
      <c r="D30" s="103"/>
      <c r="E30" s="103"/>
    </row>
    <row r="31" spans="1:5" x14ac:dyDescent="0.25">
      <c r="A31" s="1" t="s">
        <v>2</v>
      </c>
      <c r="B31" s="2"/>
      <c r="C31" s="107" t="s">
        <v>3</v>
      </c>
      <c r="D31" s="107" t="s">
        <v>4</v>
      </c>
      <c r="E31" s="107"/>
    </row>
    <row r="32" spans="1:5" x14ac:dyDescent="0.25">
      <c r="A32" s="3" t="s">
        <v>5</v>
      </c>
      <c r="B32" s="4"/>
      <c r="C32" s="108"/>
      <c r="D32" s="108"/>
      <c r="E32" s="108"/>
    </row>
    <row r="33" spans="1:5" x14ac:dyDescent="0.25">
      <c r="A33" s="6" t="s">
        <v>6</v>
      </c>
      <c r="B33" s="7"/>
      <c r="C33" s="109"/>
      <c r="D33" s="109"/>
      <c r="E33" s="109"/>
    </row>
    <row r="34" spans="1:5" x14ac:dyDescent="0.25">
      <c r="A34" s="8" t="s">
        <v>7</v>
      </c>
      <c r="B34" s="9" t="s">
        <v>8</v>
      </c>
      <c r="C34" s="10"/>
      <c r="D34" s="11"/>
      <c r="E34" s="11"/>
    </row>
    <row r="35" spans="1:5" x14ac:dyDescent="0.25">
      <c r="A35" s="12"/>
      <c r="B35" s="13" t="s">
        <v>9</v>
      </c>
      <c r="C35" s="14"/>
      <c r="D35" s="15"/>
      <c r="E35" s="15"/>
    </row>
    <row r="36" spans="1:5" x14ac:dyDescent="0.25">
      <c r="A36" s="8" t="s">
        <v>10</v>
      </c>
      <c r="B36" s="16" t="s">
        <v>11</v>
      </c>
      <c r="C36" s="17" t="s">
        <v>847</v>
      </c>
      <c r="D36" s="18" t="s">
        <v>848</v>
      </c>
      <c r="E36" s="17" t="s">
        <v>14</v>
      </c>
    </row>
    <row r="37" spans="1:5" x14ac:dyDescent="0.25">
      <c r="A37" s="19"/>
      <c r="B37" s="20" t="s">
        <v>15</v>
      </c>
      <c r="C37" s="21">
        <v>-0.4160155750129263</v>
      </c>
      <c r="D37" s="21">
        <v>-0.13664559015629962</v>
      </c>
      <c r="E37" s="22"/>
    </row>
    <row r="38" spans="1:5" x14ac:dyDescent="0.25">
      <c r="A38" s="8" t="s">
        <v>16</v>
      </c>
      <c r="B38" s="16" t="s">
        <v>11</v>
      </c>
      <c r="C38" s="17" t="s">
        <v>54</v>
      </c>
      <c r="D38" s="17" t="s">
        <v>55</v>
      </c>
      <c r="E38" s="17" t="s">
        <v>14</v>
      </c>
    </row>
    <row r="39" spans="1:5" x14ac:dyDescent="0.25">
      <c r="A39" s="19"/>
      <c r="B39" s="20" t="s">
        <v>15</v>
      </c>
      <c r="C39" s="21">
        <v>-0.26436082210035372</v>
      </c>
      <c r="D39" s="21">
        <v>-8.9988529727498157E-2</v>
      </c>
      <c r="E39" s="22"/>
    </row>
    <row r="40" spans="1:5" x14ac:dyDescent="0.25">
      <c r="A40" s="8" t="s">
        <v>19</v>
      </c>
      <c r="B40" s="16" t="s">
        <v>11</v>
      </c>
      <c r="C40" s="17" t="s">
        <v>282</v>
      </c>
      <c r="D40" s="17" t="s">
        <v>81</v>
      </c>
      <c r="E40" s="17" t="s">
        <v>14</v>
      </c>
    </row>
    <row r="41" spans="1:5" x14ac:dyDescent="0.25">
      <c r="A41" s="19"/>
      <c r="B41" s="20" t="s">
        <v>15</v>
      </c>
      <c r="C41" s="21">
        <v>-6.0496984318456071E-2</v>
      </c>
      <c r="D41" s="21">
        <v>-1.4086849678455193E-3</v>
      </c>
      <c r="E41" s="22"/>
    </row>
    <row r="42" spans="1:5" x14ac:dyDescent="0.25">
      <c r="A42" s="8" t="s">
        <v>22</v>
      </c>
      <c r="B42" s="16" t="s">
        <v>11</v>
      </c>
      <c r="C42" s="17" t="s">
        <v>57</v>
      </c>
      <c r="D42" s="17" t="s">
        <v>335</v>
      </c>
      <c r="E42" s="17" t="s">
        <v>14</v>
      </c>
    </row>
    <row r="43" spans="1:5" x14ac:dyDescent="0.25">
      <c r="A43" s="19"/>
      <c r="B43" s="20" t="s">
        <v>15</v>
      </c>
      <c r="C43" s="21">
        <v>0.20672817384674036</v>
      </c>
      <c r="D43" s="21">
        <v>6.858003677855895E-2</v>
      </c>
      <c r="E43" s="22"/>
    </row>
    <row r="44" spans="1:5" ht="32.450000000000003" customHeight="1" x14ac:dyDescent="0.25">
      <c r="A44" s="90" t="s">
        <v>25</v>
      </c>
      <c r="B44" s="90"/>
      <c r="C44" s="90"/>
      <c r="D44" s="90"/>
      <c r="E44" s="90"/>
    </row>
    <row r="45" spans="1:5" x14ac:dyDescent="0.25">
      <c r="A45" s="5" t="s">
        <v>26</v>
      </c>
    </row>
    <row r="46" spans="1:5" x14ac:dyDescent="0.25">
      <c r="A46" s="5" t="s">
        <v>49</v>
      </c>
    </row>
    <row r="47" spans="1:5" x14ac:dyDescent="0.25">
      <c r="A47" s="5" t="s">
        <v>160</v>
      </c>
    </row>
    <row r="48" spans="1:5" x14ac:dyDescent="0.25">
      <c r="A48" s="5" t="s">
        <v>333</v>
      </c>
    </row>
    <row r="49" spans="1:5" x14ac:dyDescent="0.25">
      <c r="A49" s="5" t="s">
        <v>51</v>
      </c>
    </row>
    <row r="50" spans="1:5" ht="14.45" customHeight="1" x14ac:dyDescent="0.25">
      <c r="A50" s="91" t="s">
        <v>31</v>
      </c>
      <c r="B50" s="92"/>
      <c r="C50" s="92"/>
      <c r="D50" s="92"/>
      <c r="E50" s="93"/>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24">
        <v>43886</v>
      </c>
      <c r="C53" s="24">
        <v>45713</v>
      </c>
      <c r="D53" s="25">
        <v>0.11126116657621948</v>
      </c>
      <c r="E53" s="32">
        <v>3</v>
      </c>
    </row>
    <row r="54" spans="1:5" x14ac:dyDescent="0.25">
      <c r="A54" s="31" t="s">
        <v>37</v>
      </c>
      <c r="B54" s="24">
        <v>43858</v>
      </c>
      <c r="C54" s="24">
        <v>45685</v>
      </c>
      <c r="D54" s="25">
        <v>0.11179042644929206</v>
      </c>
      <c r="E54" s="32">
        <v>3</v>
      </c>
    </row>
    <row r="55" spans="1:5" x14ac:dyDescent="0.25">
      <c r="A55" s="23" t="s">
        <v>38</v>
      </c>
      <c r="B55" s="24">
        <v>43830</v>
      </c>
      <c r="C55" s="24">
        <v>45657</v>
      </c>
      <c r="D55" s="25">
        <v>0.11152300651106031</v>
      </c>
      <c r="E55" s="32">
        <v>3</v>
      </c>
    </row>
    <row r="56" spans="1:5" x14ac:dyDescent="0.25">
      <c r="A56" s="23" t="s">
        <v>39</v>
      </c>
      <c r="B56" s="24">
        <v>43795</v>
      </c>
      <c r="C56" s="24">
        <v>45622</v>
      </c>
      <c r="D56" s="25">
        <v>0.11153124606844128</v>
      </c>
      <c r="E56" s="32">
        <v>3</v>
      </c>
    </row>
    <row r="57" spans="1:5" x14ac:dyDescent="0.25">
      <c r="A57" s="23" t="s">
        <v>40</v>
      </c>
      <c r="B57" s="24">
        <v>43767</v>
      </c>
      <c r="C57" s="24">
        <v>45594</v>
      </c>
      <c r="D57" s="25">
        <v>0.11145028486316634</v>
      </c>
      <c r="E57" s="32">
        <v>3</v>
      </c>
    </row>
    <row r="59" spans="1:5" x14ac:dyDescent="0.25">
      <c r="A59" s="102" t="s">
        <v>73</v>
      </c>
      <c r="B59" s="103"/>
      <c r="C59" s="103"/>
      <c r="D59" s="103"/>
      <c r="E59" s="103"/>
    </row>
    <row r="60" spans="1:5" x14ac:dyDescent="0.25">
      <c r="A60" s="1" t="s">
        <v>2</v>
      </c>
      <c r="B60" s="2"/>
      <c r="C60" s="107" t="s">
        <v>3</v>
      </c>
      <c r="D60" s="107" t="s">
        <v>4</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8</v>
      </c>
      <c r="C63" s="10"/>
      <c r="D63" s="11"/>
      <c r="E63" s="11"/>
    </row>
    <row r="64" spans="1:5" x14ac:dyDescent="0.25">
      <c r="A64" s="12"/>
      <c r="B64" s="13" t="s">
        <v>9</v>
      </c>
      <c r="C64" s="14"/>
      <c r="D64" s="15"/>
      <c r="E64" s="15"/>
    </row>
    <row r="65" spans="1:5" x14ac:dyDescent="0.25">
      <c r="A65" s="8" t="s">
        <v>10</v>
      </c>
      <c r="B65" s="16" t="s">
        <v>11</v>
      </c>
      <c r="C65" s="17" t="s">
        <v>849</v>
      </c>
      <c r="D65" s="18" t="s">
        <v>850</v>
      </c>
      <c r="E65" s="17" t="s">
        <v>14</v>
      </c>
    </row>
    <row r="66" spans="1:5" x14ac:dyDescent="0.25">
      <c r="A66" s="19"/>
      <c r="B66" s="20" t="s">
        <v>15</v>
      </c>
      <c r="C66" s="21">
        <v>-0.42303992242159161</v>
      </c>
      <c r="D66" s="21">
        <v>-0.1352377499868489</v>
      </c>
      <c r="E66" s="22"/>
    </row>
    <row r="67" spans="1:5" x14ac:dyDescent="0.25">
      <c r="A67" s="8" t="s">
        <v>16</v>
      </c>
      <c r="B67" s="16" t="s">
        <v>11</v>
      </c>
      <c r="C67" s="17" t="s">
        <v>66</v>
      </c>
      <c r="D67" s="17" t="s">
        <v>67</v>
      </c>
      <c r="E67" s="17" t="s">
        <v>14</v>
      </c>
    </row>
    <row r="68" spans="1:5" x14ac:dyDescent="0.25">
      <c r="A68" s="19"/>
      <c r="B68" s="20" t="s">
        <v>15</v>
      </c>
      <c r="C68" s="21">
        <v>-0.24374975995272918</v>
      </c>
      <c r="D68" s="21">
        <v>-9.3622915536350937E-2</v>
      </c>
      <c r="E68" s="22"/>
    </row>
    <row r="69" spans="1:5" x14ac:dyDescent="0.25">
      <c r="A69" s="8" t="s">
        <v>19</v>
      </c>
      <c r="B69" s="16" t="s">
        <v>11</v>
      </c>
      <c r="C69" s="17" t="s">
        <v>336</v>
      </c>
      <c r="D69" s="17" t="s">
        <v>411</v>
      </c>
      <c r="E69" s="17" t="s">
        <v>14</v>
      </c>
    </row>
    <row r="70" spans="1:5" x14ac:dyDescent="0.25">
      <c r="A70" s="19"/>
      <c r="B70" s="20" t="s">
        <v>15</v>
      </c>
      <c r="C70" s="21">
        <v>-5.7715321785663964E-2</v>
      </c>
      <c r="D70" s="21">
        <v>-9.5247183715038153E-3</v>
      </c>
      <c r="E70" s="22"/>
    </row>
    <row r="71" spans="1:5" x14ac:dyDescent="0.25">
      <c r="A71" s="8" t="s">
        <v>22</v>
      </c>
      <c r="B71" s="16" t="s">
        <v>11</v>
      </c>
      <c r="C71" s="17" t="s">
        <v>70</v>
      </c>
      <c r="D71" s="17" t="s">
        <v>337</v>
      </c>
      <c r="E71" s="17" t="s">
        <v>14</v>
      </c>
    </row>
    <row r="72" spans="1:5" x14ac:dyDescent="0.25">
      <c r="A72" s="19"/>
      <c r="B72" s="20" t="s">
        <v>15</v>
      </c>
      <c r="C72" s="21">
        <v>0.26924092019120827</v>
      </c>
      <c r="D72" s="21">
        <v>7.8081742296484125E-2</v>
      </c>
      <c r="E72" s="22"/>
    </row>
    <row r="73" spans="1:5" ht="36" customHeight="1" x14ac:dyDescent="0.25">
      <c r="A73" s="90" t="s">
        <v>25</v>
      </c>
      <c r="B73" s="90"/>
      <c r="C73" s="90"/>
      <c r="D73" s="90"/>
      <c r="E73" s="90"/>
    </row>
    <row r="74" spans="1:5" x14ac:dyDescent="0.25">
      <c r="A74" s="5" t="s">
        <v>26</v>
      </c>
    </row>
    <row r="75" spans="1:5" x14ac:dyDescent="0.25">
      <c r="A75" s="5" t="s">
        <v>49</v>
      </c>
    </row>
    <row r="76" spans="1:5" x14ac:dyDescent="0.25">
      <c r="A76" s="5" t="s">
        <v>453</v>
      </c>
    </row>
    <row r="77" spans="1:5" x14ac:dyDescent="0.25">
      <c r="A77" s="5" t="s">
        <v>333</v>
      </c>
    </row>
    <row r="78" spans="1:5" x14ac:dyDescent="0.25">
      <c r="A78" s="5" t="s">
        <v>30</v>
      </c>
    </row>
    <row r="79" spans="1:5" ht="14.45" customHeight="1" x14ac:dyDescent="0.25">
      <c r="A79" s="91" t="s">
        <v>31</v>
      </c>
      <c r="B79" s="92"/>
      <c r="C79" s="92"/>
      <c r="D79" s="92"/>
      <c r="E79" s="93"/>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24">
        <v>43886</v>
      </c>
      <c r="C82" s="24">
        <v>45713</v>
      </c>
      <c r="D82" s="25">
        <v>0.1042942536272389</v>
      </c>
      <c r="E82" s="32">
        <v>3</v>
      </c>
    </row>
    <row r="83" spans="1:5" x14ac:dyDescent="0.25">
      <c r="A83" s="31" t="s">
        <v>37</v>
      </c>
      <c r="B83" s="24">
        <v>43858</v>
      </c>
      <c r="C83" s="24">
        <v>45685</v>
      </c>
      <c r="D83" s="25">
        <v>0.1046842338486149</v>
      </c>
      <c r="E83" s="32">
        <v>3</v>
      </c>
    </row>
    <row r="84" spans="1:5" x14ac:dyDescent="0.25">
      <c r="A84" s="23" t="s">
        <v>38</v>
      </c>
      <c r="B84" s="24">
        <v>43830</v>
      </c>
      <c r="C84" s="24">
        <v>45657</v>
      </c>
      <c r="D84" s="25">
        <v>0.10465252272544316</v>
      </c>
      <c r="E84" s="32">
        <v>3</v>
      </c>
    </row>
    <row r="85" spans="1:5" x14ac:dyDescent="0.25">
      <c r="A85" s="23" t="s">
        <v>39</v>
      </c>
      <c r="B85" s="24">
        <v>43795</v>
      </c>
      <c r="C85" s="24">
        <v>45622</v>
      </c>
      <c r="D85" s="25">
        <v>0.10475086582864361</v>
      </c>
      <c r="E85" s="32">
        <v>3</v>
      </c>
    </row>
    <row r="86" spans="1:5" x14ac:dyDescent="0.25">
      <c r="A86" s="23" t="s">
        <v>40</v>
      </c>
      <c r="B86" s="24">
        <v>43767</v>
      </c>
      <c r="C86" s="24">
        <v>45594</v>
      </c>
      <c r="D86" s="25">
        <v>0.10477645459914253</v>
      </c>
      <c r="E86" s="32">
        <v>3</v>
      </c>
    </row>
    <row r="88" spans="1:5" x14ac:dyDescent="0.25">
      <c r="A88" s="102" t="s">
        <v>93</v>
      </c>
      <c r="B88" s="103"/>
      <c r="C88" s="103"/>
      <c r="D88" s="103"/>
      <c r="E88" s="103"/>
    </row>
    <row r="89" spans="1:5" x14ac:dyDescent="0.25">
      <c r="A89" s="1" t="s">
        <v>74</v>
      </c>
      <c r="B89" s="2"/>
      <c r="C89" s="107" t="s">
        <v>3</v>
      </c>
      <c r="D89" s="107" t="s">
        <v>75</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76</v>
      </c>
      <c r="C92" s="10"/>
      <c r="D92" s="11"/>
      <c r="E92" s="11"/>
    </row>
    <row r="93" spans="1:5" x14ac:dyDescent="0.25">
      <c r="A93" s="12"/>
      <c r="B93" s="13" t="s">
        <v>9</v>
      </c>
      <c r="C93" s="14"/>
      <c r="D93" s="15"/>
      <c r="E93" s="15"/>
    </row>
    <row r="94" spans="1:5" x14ac:dyDescent="0.25">
      <c r="A94" s="8" t="s">
        <v>10</v>
      </c>
      <c r="B94" s="16" t="s">
        <v>11</v>
      </c>
      <c r="C94" s="26" t="s">
        <v>284</v>
      </c>
      <c r="D94" s="27" t="s">
        <v>851</v>
      </c>
      <c r="E94" s="26" t="s">
        <v>14</v>
      </c>
    </row>
    <row r="95" spans="1:5" x14ac:dyDescent="0.25">
      <c r="A95" s="19"/>
      <c r="B95" s="20" t="s">
        <v>15</v>
      </c>
      <c r="C95" s="21">
        <v>-0.69644084116651928</v>
      </c>
      <c r="D95" s="21">
        <v>-0.16283750115182949</v>
      </c>
      <c r="E95" s="22"/>
    </row>
    <row r="96" spans="1:5" x14ac:dyDescent="0.25">
      <c r="A96" s="8" t="s">
        <v>16</v>
      </c>
      <c r="B96" s="16" t="s">
        <v>11</v>
      </c>
      <c r="C96" s="26" t="s">
        <v>79</v>
      </c>
      <c r="D96" s="26" t="s">
        <v>80</v>
      </c>
      <c r="E96" s="26" t="s">
        <v>14</v>
      </c>
    </row>
    <row r="97" spans="1:5" x14ac:dyDescent="0.25">
      <c r="A97" s="19"/>
      <c r="B97" s="20" t="s">
        <v>15</v>
      </c>
      <c r="C97" s="21">
        <v>-0.30515803861267721</v>
      </c>
      <c r="D97" s="21">
        <v>-5.4651640399221102E-2</v>
      </c>
      <c r="E97" s="22"/>
    </row>
    <row r="98" spans="1:5" x14ac:dyDescent="0.25">
      <c r="A98" s="8" t="s">
        <v>19</v>
      </c>
      <c r="B98" s="16" t="s">
        <v>11</v>
      </c>
      <c r="C98" s="26" t="s">
        <v>81</v>
      </c>
      <c r="D98" s="26" t="s">
        <v>852</v>
      </c>
      <c r="E98" s="26" t="s">
        <v>14</v>
      </c>
    </row>
    <row r="99" spans="1:5" x14ac:dyDescent="0.25">
      <c r="A99" s="19"/>
      <c r="B99" s="20" t="s">
        <v>15</v>
      </c>
      <c r="C99" s="21">
        <v>-3.7882440200260881E-3</v>
      </c>
      <c r="D99" s="21">
        <v>3.6084028216584185E-2</v>
      </c>
      <c r="E99" s="22"/>
    </row>
    <row r="100" spans="1:5" x14ac:dyDescent="0.25">
      <c r="A100" s="8" t="s">
        <v>22</v>
      </c>
      <c r="B100" s="16" t="s">
        <v>11</v>
      </c>
      <c r="C100" s="26" t="s">
        <v>83</v>
      </c>
      <c r="D100" s="26" t="s">
        <v>598</v>
      </c>
      <c r="E100" s="26" t="s">
        <v>14</v>
      </c>
    </row>
    <row r="101" spans="1:5" x14ac:dyDescent="0.25">
      <c r="A101" s="19"/>
      <c r="B101" s="20" t="s">
        <v>15</v>
      </c>
      <c r="C101" s="21">
        <v>0.46830915457728883</v>
      </c>
      <c r="D101" s="21">
        <v>9.1185066388660641E-2</v>
      </c>
      <c r="E101" s="22"/>
    </row>
    <row r="102" spans="1:5" ht="34.15" customHeight="1" x14ac:dyDescent="0.25">
      <c r="A102" s="90" t="s">
        <v>25</v>
      </c>
      <c r="B102" s="90"/>
      <c r="C102" s="90"/>
      <c r="D102" s="90"/>
      <c r="E102" s="90"/>
    </row>
    <row r="103" spans="1:5" x14ac:dyDescent="0.25">
      <c r="A103" s="5" t="s">
        <v>26</v>
      </c>
    </row>
    <row r="104" spans="1:5" x14ac:dyDescent="0.25">
      <c r="A104" s="5" t="s">
        <v>85</v>
      </c>
    </row>
    <row r="105" spans="1:5" x14ac:dyDescent="0.25">
      <c r="A105" s="5" t="s">
        <v>853</v>
      </c>
    </row>
    <row r="106" spans="1:5" x14ac:dyDescent="0.25">
      <c r="A106" s="5" t="s">
        <v>599</v>
      </c>
    </row>
    <row r="107" spans="1:5" x14ac:dyDescent="0.25">
      <c r="A107" s="5" t="s">
        <v>51</v>
      </c>
    </row>
    <row r="108" spans="1:5" ht="14.45" customHeight="1" x14ac:dyDescent="0.25">
      <c r="A108" s="91" t="s">
        <v>31</v>
      </c>
      <c r="B108" s="92"/>
      <c r="C108" s="92"/>
      <c r="D108" s="92"/>
      <c r="E108" s="93"/>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24">
        <v>43872</v>
      </c>
      <c r="C111" s="24">
        <v>45706</v>
      </c>
      <c r="D111" s="25">
        <v>0.17069172274183472</v>
      </c>
      <c r="E111" s="32">
        <v>4</v>
      </c>
    </row>
    <row r="112" spans="1:5" x14ac:dyDescent="0.25">
      <c r="A112" s="31" t="s">
        <v>37</v>
      </c>
      <c r="B112" s="24">
        <v>43844</v>
      </c>
      <c r="C112" s="24">
        <v>45678</v>
      </c>
      <c r="D112" s="25">
        <v>0.17065019124894756</v>
      </c>
      <c r="E112" s="32">
        <v>4</v>
      </c>
    </row>
    <row r="113" spans="1:5" x14ac:dyDescent="0.25">
      <c r="A113" s="39" t="s">
        <v>38</v>
      </c>
      <c r="B113" s="24">
        <v>43816</v>
      </c>
      <c r="C113" s="24">
        <v>45650</v>
      </c>
      <c r="D113" s="25">
        <v>0.17077809563928437</v>
      </c>
      <c r="E113" s="32">
        <v>4</v>
      </c>
    </row>
    <row r="114" spans="1:5" x14ac:dyDescent="0.25">
      <c r="A114" s="39" t="s">
        <v>39</v>
      </c>
      <c r="B114" s="24">
        <v>43788</v>
      </c>
      <c r="C114" s="24">
        <v>45622</v>
      </c>
      <c r="D114" s="25">
        <v>0.17113579070625465</v>
      </c>
      <c r="E114" s="32">
        <v>4</v>
      </c>
    </row>
    <row r="115" spans="1:5" x14ac:dyDescent="0.25">
      <c r="A115" s="39" t="s">
        <v>40</v>
      </c>
      <c r="B115" s="24">
        <v>43760</v>
      </c>
      <c r="C115" s="24">
        <v>45594</v>
      </c>
      <c r="D115" s="25">
        <v>0.17153376390259925</v>
      </c>
      <c r="E115" s="32">
        <v>4</v>
      </c>
    </row>
    <row r="117" spans="1:5" x14ac:dyDescent="0.25">
      <c r="A117" s="102" t="s">
        <v>94</v>
      </c>
      <c r="B117" s="103"/>
      <c r="C117" s="103"/>
      <c r="D117" s="103"/>
      <c r="E117" s="103"/>
    </row>
    <row r="118" spans="1:5" x14ac:dyDescent="0.25">
      <c r="A118" s="1" t="s">
        <v>2</v>
      </c>
      <c r="B118" s="2"/>
      <c r="C118" s="107" t="s">
        <v>3</v>
      </c>
      <c r="D118" s="107" t="s">
        <v>4</v>
      </c>
      <c r="E118" s="107"/>
    </row>
    <row r="119" spans="1:5" x14ac:dyDescent="0.25">
      <c r="A119" s="3" t="s">
        <v>5</v>
      </c>
      <c r="B119" s="4"/>
      <c r="C119" s="108"/>
      <c r="D119" s="108"/>
      <c r="E119" s="108"/>
    </row>
    <row r="120" spans="1:5" x14ac:dyDescent="0.25">
      <c r="A120" s="6" t="s">
        <v>6</v>
      </c>
      <c r="B120" s="7"/>
      <c r="C120" s="109"/>
      <c r="D120" s="109"/>
      <c r="E120" s="109"/>
    </row>
    <row r="121" spans="1:5" x14ac:dyDescent="0.25">
      <c r="A121" s="8" t="s">
        <v>7</v>
      </c>
      <c r="B121" s="9" t="s">
        <v>8</v>
      </c>
      <c r="C121" s="10"/>
      <c r="D121" s="11"/>
      <c r="E121" s="11"/>
    </row>
    <row r="122" spans="1:5" x14ac:dyDescent="0.25">
      <c r="A122" s="12"/>
      <c r="B122" s="13" t="s">
        <v>9</v>
      </c>
      <c r="C122" s="14"/>
      <c r="D122" s="15"/>
      <c r="E122" s="15"/>
    </row>
    <row r="123" spans="1:5" x14ac:dyDescent="0.25">
      <c r="A123" s="8" t="s">
        <v>10</v>
      </c>
      <c r="B123" s="16" t="s">
        <v>11</v>
      </c>
      <c r="C123" s="17" t="s">
        <v>854</v>
      </c>
      <c r="D123" s="18" t="s">
        <v>847</v>
      </c>
      <c r="E123" s="17" t="s">
        <v>14</v>
      </c>
    </row>
    <row r="124" spans="1:5" x14ac:dyDescent="0.25">
      <c r="A124" s="19"/>
      <c r="B124" s="20" t="s">
        <v>15</v>
      </c>
      <c r="C124" s="21">
        <v>-0.46413801868021187</v>
      </c>
      <c r="D124" s="21">
        <v>-0.16410439770927876</v>
      </c>
      <c r="E124" s="22"/>
    </row>
    <row r="125" spans="1:5" x14ac:dyDescent="0.25">
      <c r="A125" s="8" t="s">
        <v>16</v>
      </c>
      <c r="B125" s="16" t="s">
        <v>11</v>
      </c>
      <c r="C125" s="17" t="s">
        <v>89</v>
      </c>
      <c r="D125" s="17" t="s">
        <v>79</v>
      </c>
      <c r="E125" s="17" t="s">
        <v>14</v>
      </c>
    </row>
    <row r="126" spans="1:5" x14ac:dyDescent="0.25">
      <c r="A126" s="19"/>
      <c r="B126" s="20" t="s">
        <v>15</v>
      </c>
      <c r="C126" s="21">
        <v>-0.27369232450942749</v>
      </c>
      <c r="D126" s="21">
        <v>-0.1140908038913655</v>
      </c>
      <c r="E126" s="22"/>
    </row>
    <row r="127" spans="1:5" x14ac:dyDescent="0.25">
      <c r="A127" s="8" t="s">
        <v>19</v>
      </c>
      <c r="B127" s="16" t="s">
        <v>11</v>
      </c>
      <c r="C127" s="17" t="s">
        <v>496</v>
      </c>
      <c r="D127" s="17" t="s">
        <v>422</v>
      </c>
      <c r="E127" s="17" t="s">
        <v>14</v>
      </c>
    </row>
    <row r="128" spans="1:5" x14ac:dyDescent="0.25">
      <c r="A128" s="19"/>
      <c r="B128" s="20" t="s">
        <v>15</v>
      </c>
      <c r="C128" s="21">
        <v>-6.0604456255110351E-2</v>
      </c>
      <c r="D128" s="21">
        <v>-7.2754561335822698E-3</v>
      </c>
      <c r="E128" s="22"/>
    </row>
    <row r="129" spans="1:5" x14ac:dyDescent="0.25">
      <c r="A129" s="8" t="s">
        <v>22</v>
      </c>
      <c r="B129" s="16" t="s">
        <v>11</v>
      </c>
      <c r="C129" s="17" t="s">
        <v>90</v>
      </c>
      <c r="D129" s="17" t="s">
        <v>340</v>
      </c>
      <c r="E129" s="17" t="s">
        <v>14</v>
      </c>
    </row>
    <row r="130" spans="1:5" x14ac:dyDescent="0.25">
      <c r="A130" s="19"/>
      <c r="B130" s="20" t="s">
        <v>15</v>
      </c>
      <c r="C130" s="21">
        <v>0.29521826354717895</v>
      </c>
      <c r="D130" s="21">
        <v>9.5682802272992085E-2</v>
      </c>
      <c r="E130" s="22"/>
    </row>
    <row r="131" spans="1:5" ht="34.9" customHeight="1" x14ac:dyDescent="0.25">
      <c r="A131" s="90" t="s">
        <v>25</v>
      </c>
      <c r="B131" s="90"/>
      <c r="C131" s="90"/>
      <c r="D131" s="90"/>
      <c r="E131" s="90"/>
    </row>
    <row r="132" spans="1:5" x14ac:dyDescent="0.25">
      <c r="A132" s="5" t="s">
        <v>26</v>
      </c>
    </row>
    <row r="133" spans="1:5" x14ac:dyDescent="0.25">
      <c r="A133" s="5" t="s">
        <v>49</v>
      </c>
    </row>
    <row r="134" spans="1:5" x14ac:dyDescent="0.25">
      <c r="A134" s="5" t="s">
        <v>278</v>
      </c>
    </row>
    <row r="135" spans="1:5" x14ac:dyDescent="0.25">
      <c r="A135" s="5" t="s">
        <v>333</v>
      </c>
    </row>
    <row r="136" spans="1:5" x14ac:dyDescent="0.25">
      <c r="A136" s="5" t="s">
        <v>30</v>
      </c>
    </row>
    <row r="137" spans="1:5" ht="14.45" customHeight="1" x14ac:dyDescent="0.25">
      <c r="A137" s="91" t="s">
        <v>31</v>
      </c>
      <c r="B137" s="92"/>
      <c r="C137" s="92"/>
      <c r="D137" s="92"/>
      <c r="E137" s="93"/>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24">
        <v>43886</v>
      </c>
      <c r="C140" s="24">
        <v>45713</v>
      </c>
      <c r="D140" s="25">
        <v>0.12030308150386297</v>
      </c>
      <c r="E140" s="32">
        <v>4</v>
      </c>
    </row>
    <row r="141" spans="1:5" x14ac:dyDescent="0.25">
      <c r="A141" s="31" t="s">
        <v>37</v>
      </c>
      <c r="B141" s="24">
        <v>43858</v>
      </c>
      <c r="C141" s="24">
        <v>45685</v>
      </c>
      <c r="D141" s="25">
        <v>0.12090560243742998</v>
      </c>
      <c r="E141" s="32">
        <v>4</v>
      </c>
    </row>
    <row r="142" spans="1:5" x14ac:dyDescent="0.25">
      <c r="A142" s="23" t="s">
        <v>38</v>
      </c>
      <c r="B142" s="24">
        <v>43830</v>
      </c>
      <c r="C142" s="24">
        <v>45657</v>
      </c>
      <c r="D142" s="25">
        <v>0.12083327808321567</v>
      </c>
      <c r="E142" s="32">
        <v>4</v>
      </c>
    </row>
    <row r="143" spans="1:5" x14ac:dyDescent="0.25">
      <c r="A143" s="23" t="s">
        <v>39</v>
      </c>
      <c r="B143" s="24">
        <v>43795</v>
      </c>
      <c r="C143" s="24">
        <v>45622</v>
      </c>
      <c r="D143" s="25">
        <v>0.12103461851856767</v>
      </c>
      <c r="E143" s="32">
        <v>4</v>
      </c>
    </row>
    <row r="144" spans="1:5" x14ac:dyDescent="0.25">
      <c r="A144" s="23" t="s">
        <v>40</v>
      </c>
      <c r="B144" s="24">
        <v>43767</v>
      </c>
      <c r="C144" s="24">
        <v>45594</v>
      </c>
      <c r="D144" s="25">
        <v>0.12106952859351182</v>
      </c>
      <c r="E144" s="32">
        <v>4</v>
      </c>
    </row>
    <row r="146" spans="1:5" x14ac:dyDescent="0.25">
      <c r="A146" s="102" t="s">
        <v>341</v>
      </c>
      <c r="B146" s="103"/>
      <c r="C146" s="103"/>
      <c r="D146" s="103"/>
      <c r="E146" s="103"/>
    </row>
    <row r="147" spans="1:5" x14ac:dyDescent="0.25">
      <c r="A147" s="1" t="s">
        <v>2</v>
      </c>
      <c r="B147" s="2"/>
      <c r="C147" s="107" t="s">
        <v>3</v>
      </c>
      <c r="D147" s="107" t="s">
        <v>4</v>
      </c>
      <c r="E147" s="107"/>
    </row>
    <row r="148" spans="1:5" x14ac:dyDescent="0.25">
      <c r="A148" s="3" t="s">
        <v>5</v>
      </c>
      <c r="B148" s="4"/>
      <c r="C148" s="108"/>
      <c r="D148" s="108"/>
      <c r="E148" s="108"/>
    </row>
    <row r="149" spans="1:5" x14ac:dyDescent="0.25">
      <c r="A149" s="6" t="s">
        <v>6</v>
      </c>
      <c r="B149" s="7"/>
      <c r="C149" s="109"/>
      <c r="D149" s="109"/>
      <c r="E149" s="109"/>
    </row>
    <row r="150" spans="1:5" x14ac:dyDescent="0.25">
      <c r="A150" s="8" t="s">
        <v>7</v>
      </c>
      <c r="B150" s="9" t="s">
        <v>8</v>
      </c>
      <c r="C150" s="10"/>
      <c r="D150" s="11"/>
      <c r="E150" s="11"/>
    </row>
    <row r="151" spans="1:5" x14ac:dyDescent="0.25">
      <c r="A151" s="12"/>
      <c r="B151" s="13" t="s">
        <v>9</v>
      </c>
      <c r="C151" s="14"/>
      <c r="D151" s="15"/>
      <c r="E151" s="15"/>
    </row>
    <row r="152" spans="1:5" x14ac:dyDescent="0.25">
      <c r="A152" s="8" t="s">
        <v>10</v>
      </c>
      <c r="B152" s="16" t="s">
        <v>11</v>
      </c>
      <c r="C152" s="17" t="s">
        <v>778</v>
      </c>
      <c r="D152" s="18" t="s">
        <v>676</v>
      </c>
      <c r="E152" s="17" t="s">
        <v>14</v>
      </c>
    </row>
    <row r="153" spans="1:5" x14ac:dyDescent="0.25">
      <c r="A153" s="19"/>
      <c r="B153" s="20" t="s">
        <v>15</v>
      </c>
      <c r="C153" s="21">
        <v>-0.2955160381031896</v>
      </c>
      <c r="D153" s="21">
        <v>-0.11266625864704327</v>
      </c>
      <c r="E153" s="22"/>
    </row>
    <row r="154" spans="1:5" x14ac:dyDescent="0.25">
      <c r="A154" s="8" t="s">
        <v>16</v>
      </c>
      <c r="B154" s="16" t="s">
        <v>11</v>
      </c>
      <c r="C154" s="17" t="s">
        <v>292</v>
      </c>
      <c r="D154" s="17" t="s">
        <v>654</v>
      </c>
      <c r="E154" s="17" t="s">
        <v>14</v>
      </c>
    </row>
    <row r="155" spans="1:5" x14ac:dyDescent="0.25">
      <c r="A155" s="19"/>
      <c r="B155" s="20" t="s">
        <v>15</v>
      </c>
      <c r="C155" s="21">
        <v>-0.16148590951500919</v>
      </c>
      <c r="D155" s="21">
        <v>-3.1768663048766022E-2</v>
      </c>
      <c r="E155" s="22"/>
    </row>
    <row r="156" spans="1:5" x14ac:dyDescent="0.25">
      <c r="A156" s="8" t="s">
        <v>19</v>
      </c>
      <c r="B156" s="16" t="s">
        <v>11</v>
      </c>
      <c r="C156" s="17" t="s">
        <v>323</v>
      </c>
      <c r="D156" s="17" t="s">
        <v>707</v>
      </c>
      <c r="E156" s="17" t="s">
        <v>14</v>
      </c>
    </row>
    <row r="157" spans="1:5" x14ac:dyDescent="0.25">
      <c r="A157" s="19"/>
      <c r="B157" s="20" t="s">
        <v>15</v>
      </c>
      <c r="C157" s="21">
        <v>-2.4329376285610493E-2</v>
      </c>
      <c r="D157" s="21">
        <v>-2.7862382501158134E-3</v>
      </c>
      <c r="E157" s="22"/>
    </row>
    <row r="158" spans="1:5" x14ac:dyDescent="0.25">
      <c r="A158" s="8" t="s">
        <v>22</v>
      </c>
      <c r="B158" s="16" t="s">
        <v>11</v>
      </c>
      <c r="C158" s="17" t="s">
        <v>294</v>
      </c>
      <c r="D158" s="17" t="s">
        <v>295</v>
      </c>
      <c r="E158" s="17" t="s">
        <v>14</v>
      </c>
    </row>
    <row r="159" spans="1:5" x14ac:dyDescent="0.25">
      <c r="A159" s="19"/>
      <c r="B159" s="20" t="s">
        <v>15</v>
      </c>
      <c r="C159" s="21">
        <v>0.1131139022684966</v>
      </c>
      <c r="D159" s="21">
        <v>5.466672843059861E-2</v>
      </c>
      <c r="E159" s="22"/>
    </row>
    <row r="160" spans="1:5" ht="32.450000000000003" customHeight="1" x14ac:dyDescent="0.25">
      <c r="A160" s="90" t="s">
        <v>25</v>
      </c>
      <c r="B160" s="90"/>
      <c r="C160" s="90"/>
      <c r="D160" s="90"/>
      <c r="E160" s="90"/>
    </row>
    <row r="161" spans="1:5" x14ac:dyDescent="0.25">
      <c r="A161" s="5" t="s">
        <v>26</v>
      </c>
    </row>
    <row r="162" spans="1:5" x14ac:dyDescent="0.25">
      <c r="A162" s="5" t="s">
        <v>49</v>
      </c>
    </row>
    <row r="163" spans="1:5" x14ac:dyDescent="0.25">
      <c r="A163" s="5" t="s">
        <v>266</v>
      </c>
    </row>
    <row r="164" spans="1:5" x14ac:dyDescent="0.25">
      <c r="A164" s="5" t="s">
        <v>29</v>
      </c>
    </row>
    <row r="165" spans="1:5" x14ac:dyDescent="0.25">
      <c r="A165" s="5" t="s">
        <v>30</v>
      </c>
    </row>
    <row r="166" spans="1:5" ht="14.45" customHeight="1" x14ac:dyDescent="0.25">
      <c r="A166" s="91" t="s">
        <v>31</v>
      </c>
      <c r="B166" s="92"/>
      <c r="C166" s="92"/>
      <c r="D166" s="92"/>
      <c r="E166" s="93"/>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24">
        <v>44250</v>
      </c>
      <c r="C169" s="24">
        <v>45713</v>
      </c>
      <c r="D169" s="25">
        <v>5.6068455104816131E-2</v>
      </c>
      <c r="E169" s="32">
        <v>3</v>
      </c>
    </row>
    <row r="170" spans="1:5" x14ac:dyDescent="0.25">
      <c r="A170" s="31" t="s">
        <v>37</v>
      </c>
      <c r="B170" s="24">
        <v>44222</v>
      </c>
      <c r="C170" s="24">
        <v>45685</v>
      </c>
      <c r="D170" s="25">
        <v>5.5962121979369922E-2</v>
      </c>
      <c r="E170" s="32">
        <v>3</v>
      </c>
    </row>
    <row r="171" spans="1:5" x14ac:dyDescent="0.25">
      <c r="A171" s="23" t="s">
        <v>38</v>
      </c>
      <c r="B171" s="24">
        <v>44194</v>
      </c>
      <c r="C171" s="24">
        <v>45657</v>
      </c>
      <c r="D171" s="25">
        <v>5.5631619957828553E-2</v>
      </c>
      <c r="E171" s="32">
        <v>3</v>
      </c>
    </row>
    <row r="172" spans="1:5" x14ac:dyDescent="0.25">
      <c r="A172" s="23" t="s">
        <v>39</v>
      </c>
      <c r="B172" s="24">
        <v>44159</v>
      </c>
      <c r="C172" s="24">
        <v>45622</v>
      </c>
      <c r="D172" s="25">
        <v>5.5499153258587307E-2</v>
      </c>
      <c r="E172" s="32">
        <v>3</v>
      </c>
    </row>
    <row r="173" spans="1:5" x14ac:dyDescent="0.25">
      <c r="A173" s="23" t="s">
        <v>40</v>
      </c>
      <c r="B173" s="24">
        <v>44131</v>
      </c>
      <c r="C173" s="24">
        <v>45594</v>
      </c>
      <c r="D173" s="25">
        <v>5.6188509872169196E-2</v>
      </c>
      <c r="E173" s="32">
        <v>3</v>
      </c>
    </row>
    <row r="175" spans="1:5" x14ac:dyDescent="0.25">
      <c r="A175" s="102" t="s">
        <v>655</v>
      </c>
      <c r="B175" s="103"/>
      <c r="C175" s="103"/>
      <c r="D175" s="103"/>
      <c r="E175" s="103"/>
    </row>
    <row r="176" spans="1:5" x14ac:dyDescent="0.25">
      <c r="A176" s="1" t="s">
        <v>2</v>
      </c>
      <c r="B176" s="2"/>
      <c r="C176" s="107" t="s">
        <v>3</v>
      </c>
      <c r="D176" s="107" t="s">
        <v>4</v>
      </c>
      <c r="E176" s="107"/>
    </row>
    <row r="177" spans="1:5" x14ac:dyDescent="0.25">
      <c r="A177" s="3" t="s">
        <v>5</v>
      </c>
      <c r="B177" s="4"/>
      <c r="C177" s="108"/>
      <c r="D177" s="108"/>
      <c r="E177" s="108"/>
    </row>
    <row r="178" spans="1:5" x14ac:dyDescent="0.25">
      <c r="A178" s="6" t="s">
        <v>6</v>
      </c>
      <c r="B178" s="7"/>
      <c r="C178" s="109"/>
      <c r="D178" s="109"/>
      <c r="E178" s="109"/>
    </row>
    <row r="179" spans="1:5" x14ac:dyDescent="0.25">
      <c r="A179" s="8" t="s">
        <v>7</v>
      </c>
      <c r="B179" s="9" t="s">
        <v>8</v>
      </c>
      <c r="C179" s="10"/>
      <c r="D179" s="11"/>
      <c r="E179" s="11"/>
    </row>
    <row r="180" spans="1:5" x14ac:dyDescent="0.25">
      <c r="A180" s="12"/>
      <c r="B180" s="13" t="s">
        <v>9</v>
      </c>
      <c r="C180" s="14"/>
      <c r="D180" s="15"/>
      <c r="E180" s="15"/>
    </row>
    <row r="181" spans="1:5" x14ac:dyDescent="0.25">
      <c r="A181" s="8" t="s">
        <v>10</v>
      </c>
      <c r="B181" s="16" t="s">
        <v>11</v>
      </c>
      <c r="C181" s="17" t="s">
        <v>606</v>
      </c>
      <c r="D181" s="18" t="s">
        <v>779</v>
      </c>
      <c r="E181" s="17" t="s">
        <v>14</v>
      </c>
    </row>
    <row r="182" spans="1:5" x14ac:dyDescent="0.25">
      <c r="A182" s="19"/>
      <c r="B182" s="20" t="s">
        <v>15</v>
      </c>
      <c r="C182" s="21">
        <v>-0.20422680803423887</v>
      </c>
      <c r="D182" s="21">
        <v>-7.4884855871646505E-2</v>
      </c>
      <c r="E182" s="22"/>
    </row>
    <row r="183" spans="1:5" x14ac:dyDescent="0.25">
      <c r="A183" s="8" t="s">
        <v>16</v>
      </c>
      <c r="B183" s="16" t="s">
        <v>11</v>
      </c>
      <c r="C183" s="17" t="s">
        <v>518</v>
      </c>
      <c r="D183" s="17" t="s">
        <v>780</v>
      </c>
      <c r="E183" s="17" t="s">
        <v>14</v>
      </c>
    </row>
    <row r="184" spans="1:5" x14ac:dyDescent="0.25">
      <c r="A184" s="19"/>
      <c r="B184" s="20" t="s">
        <v>15</v>
      </c>
      <c r="C184" s="21">
        <v>-0.15321468635795066</v>
      </c>
      <c r="D184" s="21">
        <v>-4.2833832309436604E-2</v>
      </c>
      <c r="E184" s="22"/>
    </row>
    <row r="185" spans="1:5" x14ac:dyDescent="0.25">
      <c r="A185" s="8" t="s">
        <v>19</v>
      </c>
      <c r="B185" s="16" t="s">
        <v>11</v>
      </c>
      <c r="C185" s="17" t="s">
        <v>271</v>
      </c>
      <c r="D185" s="17" t="s">
        <v>56</v>
      </c>
      <c r="E185" s="17" t="s">
        <v>14</v>
      </c>
    </row>
    <row r="186" spans="1:5" x14ac:dyDescent="0.25">
      <c r="A186" s="19"/>
      <c r="B186" s="20" t="s">
        <v>15</v>
      </c>
      <c r="C186" s="21">
        <v>-6.2027097627190386E-2</v>
      </c>
      <c r="D186" s="21">
        <v>-1.8985641955017951E-2</v>
      </c>
      <c r="E186" s="22"/>
    </row>
    <row r="187" spans="1:5" x14ac:dyDescent="0.25">
      <c r="A187" s="8" t="s">
        <v>22</v>
      </c>
      <c r="B187" s="16" t="s">
        <v>11</v>
      </c>
      <c r="C187" s="17" t="s">
        <v>547</v>
      </c>
      <c r="D187" s="17" t="s">
        <v>495</v>
      </c>
      <c r="E187" s="17" t="s">
        <v>14</v>
      </c>
    </row>
    <row r="188" spans="1:5" x14ac:dyDescent="0.25">
      <c r="A188" s="19"/>
      <c r="B188" s="20" t="s">
        <v>15</v>
      </c>
      <c r="C188" s="21">
        <v>1.9638149686638906E-2</v>
      </c>
      <c r="D188" s="21">
        <v>5.393555616738821E-3</v>
      </c>
      <c r="E188" s="22"/>
    </row>
    <row r="189" spans="1:5" ht="34.15" customHeight="1" x14ac:dyDescent="0.25">
      <c r="A189" s="90" t="s">
        <v>25</v>
      </c>
      <c r="B189" s="90"/>
      <c r="C189" s="90"/>
      <c r="D189" s="90"/>
      <c r="E189" s="90"/>
    </row>
    <row r="190" spans="1:5" x14ac:dyDescent="0.25">
      <c r="A190" s="5" t="s">
        <v>26</v>
      </c>
    </row>
    <row r="191" spans="1:5" x14ac:dyDescent="0.25">
      <c r="A191" s="5" t="s">
        <v>660</v>
      </c>
    </row>
    <row r="192" spans="1:5" x14ac:dyDescent="0.25">
      <c r="A192" s="5" t="s">
        <v>710</v>
      </c>
    </row>
    <row r="193" spans="1:5" x14ac:dyDescent="0.25">
      <c r="A193" s="5" t="s">
        <v>29</v>
      </c>
    </row>
    <row r="194" spans="1:5" x14ac:dyDescent="0.25">
      <c r="A194" s="5" t="s">
        <v>30</v>
      </c>
    </row>
    <row r="195" spans="1:5" ht="14.45" customHeight="1" x14ac:dyDescent="0.25">
      <c r="A195" s="91" t="s">
        <v>31</v>
      </c>
      <c r="B195" s="92"/>
      <c r="C195" s="92"/>
      <c r="D195" s="92"/>
      <c r="E195" s="93"/>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24">
        <v>44251</v>
      </c>
      <c r="C198" s="24">
        <v>45714</v>
      </c>
      <c r="D198" s="25">
        <v>3.3531266802977078E-2</v>
      </c>
      <c r="E198" s="32">
        <v>2</v>
      </c>
    </row>
    <row r="199" spans="1:5" x14ac:dyDescent="0.25">
      <c r="A199" s="31" t="s">
        <v>37</v>
      </c>
      <c r="B199" s="24">
        <v>44223</v>
      </c>
      <c r="C199" s="24">
        <v>45686</v>
      </c>
      <c r="D199" s="25">
        <v>3.3563512421684455E-2</v>
      </c>
      <c r="E199" s="32">
        <v>2</v>
      </c>
    </row>
    <row r="200" spans="1:5" x14ac:dyDescent="0.25">
      <c r="A200" s="23" t="s">
        <v>38</v>
      </c>
      <c r="B200" s="24">
        <v>44188</v>
      </c>
      <c r="C200" s="24">
        <v>45653</v>
      </c>
      <c r="D200" s="25">
        <v>3.3578738922697089E-2</v>
      </c>
      <c r="E200" s="32">
        <v>2</v>
      </c>
    </row>
    <row r="201" spans="1:5" x14ac:dyDescent="0.25">
      <c r="A201" s="23" t="s">
        <v>39</v>
      </c>
      <c r="B201" s="24">
        <v>44160</v>
      </c>
      <c r="C201" s="24">
        <v>45623</v>
      </c>
      <c r="D201" s="25">
        <v>3.3347097180632987E-2</v>
      </c>
      <c r="E201" s="32">
        <v>2</v>
      </c>
    </row>
    <row r="202" spans="1:5" x14ac:dyDescent="0.25">
      <c r="A202" s="23" t="s">
        <v>40</v>
      </c>
      <c r="B202" s="24">
        <v>44132</v>
      </c>
      <c r="C202" s="24">
        <v>45595</v>
      </c>
      <c r="D202" s="25">
        <v>3.3767284658050373E-2</v>
      </c>
      <c r="E202" s="32">
        <v>2</v>
      </c>
    </row>
    <row r="204" spans="1:5" x14ac:dyDescent="0.25">
      <c r="A204" s="102" t="s">
        <v>104</v>
      </c>
      <c r="B204" s="103"/>
      <c r="C204" s="103"/>
      <c r="D204" s="103"/>
      <c r="E204" s="103"/>
    </row>
    <row r="205" spans="1:5" x14ac:dyDescent="0.25">
      <c r="A205" s="1" t="s">
        <v>2</v>
      </c>
      <c r="B205" s="2"/>
      <c r="C205" s="107" t="s">
        <v>3</v>
      </c>
      <c r="D205" s="107" t="s">
        <v>4</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8</v>
      </c>
      <c r="C208" s="10"/>
      <c r="D208" s="11"/>
      <c r="E208" s="11"/>
    </row>
    <row r="209" spans="1:5" x14ac:dyDescent="0.25">
      <c r="A209" s="12"/>
      <c r="B209" s="13" t="s">
        <v>9</v>
      </c>
      <c r="C209" s="14"/>
      <c r="D209" s="15"/>
      <c r="E209" s="15"/>
    </row>
    <row r="210" spans="1:5" x14ac:dyDescent="0.25">
      <c r="A210" s="8" t="s">
        <v>10</v>
      </c>
      <c r="B210" s="16" t="s">
        <v>11</v>
      </c>
      <c r="C210" s="17" t="s">
        <v>855</v>
      </c>
      <c r="D210" s="18" t="s">
        <v>12</v>
      </c>
      <c r="E210" s="17" t="s">
        <v>14</v>
      </c>
    </row>
    <row r="211" spans="1:5" x14ac:dyDescent="0.25">
      <c r="A211" s="19"/>
      <c r="B211" s="20" t="s">
        <v>15</v>
      </c>
      <c r="C211" s="21">
        <v>-0.61151979343682505</v>
      </c>
      <c r="D211" s="21">
        <v>-0.19872114842958777</v>
      </c>
      <c r="E211" s="22"/>
    </row>
    <row r="212" spans="1:5" x14ac:dyDescent="0.25">
      <c r="A212" s="8" t="s">
        <v>16</v>
      </c>
      <c r="B212" s="16" t="s">
        <v>11</v>
      </c>
      <c r="C212" s="17" t="s">
        <v>97</v>
      </c>
      <c r="D212" s="17" t="s">
        <v>98</v>
      </c>
      <c r="E212" s="17" t="s">
        <v>14</v>
      </c>
    </row>
    <row r="213" spans="1:5" x14ac:dyDescent="0.25">
      <c r="A213" s="19"/>
      <c r="B213" s="20" t="s">
        <v>15</v>
      </c>
      <c r="C213" s="21">
        <v>-0.25622516264378659</v>
      </c>
      <c r="D213" s="21">
        <v>-9.8805965155070896E-2</v>
      </c>
      <c r="E213" s="22"/>
    </row>
    <row r="214" spans="1:5" x14ac:dyDescent="0.25">
      <c r="A214" s="8" t="s">
        <v>19</v>
      </c>
      <c r="B214" s="16" t="s">
        <v>11</v>
      </c>
      <c r="C214" s="17" t="s">
        <v>323</v>
      </c>
      <c r="D214" s="17" t="s">
        <v>439</v>
      </c>
      <c r="E214" s="17" t="s">
        <v>14</v>
      </c>
    </row>
    <row r="215" spans="1:5" x14ac:dyDescent="0.25">
      <c r="A215" s="19"/>
      <c r="B215" s="20" t="s">
        <v>15</v>
      </c>
      <c r="C215" s="21">
        <v>-2.4131921944035462E-2</v>
      </c>
      <c r="D215" s="21">
        <v>5.0180258177170423E-3</v>
      </c>
      <c r="E215" s="22"/>
    </row>
    <row r="216" spans="1:5" x14ac:dyDescent="0.25">
      <c r="A216" s="8" t="s">
        <v>22</v>
      </c>
      <c r="B216" s="16" t="s">
        <v>11</v>
      </c>
      <c r="C216" s="17" t="s">
        <v>101</v>
      </c>
      <c r="D216" s="17" t="s">
        <v>346</v>
      </c>
      <c r="E216" s="17" t="s">
        <v>14</v>
      </c>
    </row>
    <row r="217" spans="1:5" x14ac:dyDescent="0.25">
      <c r="A217" s="19"/>
      <c r="B217" s="20" t="s">
        <v>15</v>
      </c>
      <c r="C217" s="21">
        <v>0.37578180975338404</v>
      </c>
      <c r="D217" s="21">
        <v>9.9385111117586966E-2</v>
      </c>
      <c r="E217" s="22"/>
    </row>
    <row r="218" spans="1:5" ht="34.9" customHeight="1" x14ac:dyDescent="0.25">
      <c r="A218" s="90" t="s">
        <v>25</v>
      </c>
      <c r="B218" s="90"/>
      <c r="C218" s="90"/>
      <c r="D218" s="90"/>
      <c r="E218" s="90"/>
    </row>
    <row r="219" spans="1:5" x14ac:dyDescent="0.25">
      <c r="A219" s="5" t="s">
        <v>26</v>
      </c>
    </row>
    <row r="220" spans="1:5" x14ac:dyDescent="0.25">
      <c r="A220" s="5" t="s">
        <v>49</v>
      </c>
    </row>
    <row r="221" spans="1:5" x14ac:dyDescent="0.25">
      <c r="A221" s="5" t="s">
        <v>623</v>
      </c>
    </row>
    <row r="222" spans="1:5" x14ac:dyDescent="0.25">
      <c r="A222" s="5" t="s">
        <v>333</v>
      </c>
    </row>
    <row r="223" spans="1:5" x14ac:dyDescent="0.25">
      <c r="A223" s="5" t="s">
        <v>51</v>
      </c>
    </row>
    <row r="224" spans="1:5" ht="14.45" customHeight="1" x14ac:dyDescent="0.25">
      <c r="A224" s="91" t="s">
        <v>31</v>
      </c>
      <c r="B224" s="92"/>
      <c r="C224" s="92"/>
      <c r="D224" s="92"/>
      <c r="E224" s="93"/>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24">
        <v>43889</v>
      </c>
      <c r="C227" s="24">
        <v>45716</v>
      </c>
      <c r="D227" s="25">
        <v>0.14035961423921006</v>
      </c>
      <c r="E227" s="32">
        <v>4</v>
      </c>
    </row>
    <row r="228" spans="1:5" x14ac:dyDescent="0.25">
      <c r="A228" s="31" t="s">
        <v>37</v>
      </c>
      <c r="B228" s="24">
        <v>43861</v>
      </c>
      <c r="C228" s="24">
        <v>45688</v>
      </c>
      <c r="D228" s="25">
        <v>0.14362544160402532</v>
      </c>
      <c r="E228" s="32">
        <v>4</v>
      </c>
    </row>
    <row r="229" spans="1:5" x14ac:dyDescent="0.25">
      <c r="A229" s="23" t="s">
        <v>38</v>
      </c>
      <c r="B229" s="24">
        <v>43826</v>
      </c>
      <c r="C229" s="24">
        <v>45653</v>
      </c>
      <c r="D229" s="25">
        <v>0.14361758307360525</v>
      </c>
      <c r="E229" s="32">
        <v>4</v>
      </c>
    </row>
    <row r="230" spans="1:5" x14ac:dyDescent="0.25">
      <c r="A230" s="23" t="s">
        <v>39</v>
      </c>
      <c r="B230" s="24">
        <v>43798</v>
      </c>
      <c r="C230" s="24">
        <v>45625</v>
      </c>
      <c r="D230" s="25">
        <v>0.14364214457794211</v>
      </c>
      <c r="E230" s="32">
        <v>4</v>
      </c>
    </row>
    <row r="231" spans="1:5" x14ac:dyDescent="0.25">
      <c r="A231" s="23" t="s">
        <v>40</v>
      </c>
      <c r="B231" s="24">
        <v>43763</v>
      </c>
      <c r="C231" s="24">
        <v>45590</v>
      </c>
      <c r="D231" s="25">
        <v>0.14357419303678792</v>
      </c>
      <c r="E231" s="32">
        <v>4</v>
      </c>
    </row>
    <row r="233" spans="1:5" x14ac:dyDescent="0.25">
      <c r="A233" s="102" t="s">
        <v>116</v>
      </c>
      <c r="B233" s="103"/>
      <c r="C233" s="103"/>
      <c r="D233" s="103"/>
      <c r="E233" s="103"/>
    </row>
    <row r="234" spans="1:5" x14ac:dyDescent="0.25">
      <c r="A234" s="1" t="s">
        <v>74</v>
      </c>
      <c r="B234" s="2"/>
      <c r="C234" s="107" t="s">
        <v>3</v>
      </c>
      <c r="D234" s="107" t="s">
        <v>75</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76</v>
      </c>
      <c r="C237" s="10"/>
      <c r="D237" s="11"/>
      <c r="E237" s="11"/>
    </row>
    <row r="238" spans="1:5" x14ac:dyDescent="0.25">
      <c r="A238" s="12"/>
      <c r="B238" s="13" t="s">
        <v>9</v>
      </c>
      <c r="C238" s="14"/>
      <c r="D238" s="15"/>
      <c r="E238" s="15"/>
    </row>
    <row r="239" spans="1:5" x14ac:dyDescent="0.25">
      <c r="A239" s="8" t="s">
        <v>10</v>
      </c>
      <c r="B239" s="16" t="s">
        <v>11</v>
      </c>
      <c r="C239" s="26" t="s">
        <v>856</v>
      </c>
      <c r="D239" s="27" t="s">
        <v>784</v>
      </c>
      <c r="E239" s="26" t="s">
        <v>14</v>
      </c>
    </row>
    <row r="240" spans="1:5" x14ac:dyDescent="0.25">
      <c r="A240" s="19"/>
      <c r="B240" s="20" t="s">
        <v>15</v>
      </c>
      <c r="C240" s="21">
        <v>-0.59514563647728802</v>
      </c>
      <c r="D240" s="21">
        <v>-0.1754237500514092</v>
      </c>
      <c r="E240" s="22"/>
    </row>
    <row r="241" spans="1:5" x14ac:dyDescent="0.25">
      <c r="A241" s="8" t="s">
        <v>16</v>
      </c>
      <c r="B241" s="16" t="s">
        <v>11</v>
      </c>
      <c r="C241" s="26" t="s">
        <v>108</v>
      </c>
      <c r="D241" s="26" t="s">
        <v>857</v>
      </c>
      <c r="E241" s="26" t="s">
        <v>14</v>
      </c>
    </row>
    <row r="242" spans="1:5" x14ac:dyDescent="0.25">
      <c r="A242" s="19"/>
      <c r="B242" s="20" t="s">
        <v>15</v>
      </c>
      <c r="C242" s="21">
        <v>-0.32728281718066421</v>
      </c>
      <c r="D242" s="21">
        <v>-6.574241321533425E-2</v>
      </c>
      <c r="E242" s="22"/>
    </row>
    <row r="243" spans="1:5" x14ac:dyDescent="0.25">
      <c r="A243" s="8" t="s">
        <v>19</v>
      </c>
      <c r="B243" s="16" t="s">
        <v>11</v>
      </c>
      <c r="C243" s="26" t="s">
        <v>397</v>
      </c>
      <c r="D243" s="26" t="s">
        <v>858</v>
      </c>
      <c r="E243" s="26" t="s">
        <v>14</v>
      </c>
    </row>
    <row r="244" spans="1:5" x14ac:dyDescent="0.25">
      <c r="A244" s="19"/>
      <c r="B244" s="20" t="s">
        <v>15</v>
      </c>
      <c r="C244" s="21">
        <v>4.7852537909743198E-2</v>
      </c>
      <c r="D244" s="21">
        <v>6.8281242545231713E-2</v>
      </c>
      <c r="E244" s="22"/>
    </row>
    <row r="245" spans="1:5" x14ac:dyDescent="0.25">
      <c r="A245" s="8" t="s">
        <v>22</v>
      </c>
      <c r="B245" s="16" t="s">
        <v>11</v>
      </c>
      <c r="C245" s="26" t="s">
        <v>112</v>
      </c>
      <c r="D245" s="26" t="s">
        <v>527</v>
      </c>
      <c r="E245" s="26" t="s">
        <v>14</v>
      </c>
    </row>
    <row r="246" spans="1:5" x14ac:dyDescent="0.25">
      <c r="A246" s="19"/>
      <c r="B246" s="20" t="s">
        <v>15</v>
      </c>
      <c r="C246" s="21">
        <v>1.0786521931687743</v>
      </c>
      <c r="D246" s="21">
        <v>0.14852535767636521</v>
      </c>
      <c r="E246" s="22"/>
    </row>
    <row r="247" spans="1:5" ht="32.450000000000003" customHeight="1" x14ac:dyDescent="0.25">
      <c r="A247" s="90" t="s">
        <v>25</v>
      </c>
      <c r="B247" s="90"/>
      <c r="C247" s="90"/>
      <c r="D247" s="90"/>
      <c r="E247" s="90"/>
    </row>
    <row r="248" spans="1:5" x14ac:dyDescent="0.25">
      <c r="A248" s="5" t="s">
        <v>26</v>
      </c>
    </row>
    <row r="249" spans="1:5" x14ac:dyDescent="0.25">
      <c r="A249" s="5" t="s">
        <v>859</v>
      </c>
    </row>
    <row r="250" spans="1:5" x14ac:dyDescent="0.25">
      <c r="A250" s="5" t="s">
        <v>562</v>
      </c>
    </row>
    <row r="251" spans="1:5" x14ac:dyDescent="0.25">
      <c r="A251" s="5" t="s">
        <v>528</v>
      </c>
    </row>
    <row r="252" spans="1:5" x14ac:dyDescent="0.25">
      <c r="A252" s="5" t="s">
        <v>30</v>
      </c>
    </row>
    <row r="253" spans="1:5" ht="14.45" customHeight="1" x14ac:dyDescent="0.25">
      <c r="A253" s="91" t="s">
        <v>31</v>
      </c>
      <c r="B253" s="92"/>
      <c r="C253" s="92"/>
      <c r="D253" s="92"/>
      <c r="E253" s="93"/>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24">
        <v>43889</v>
      </c>
      <c r="C256" s="24">
        <v>45716</v>
      </c>
      <c r="D256" s="25">
        <v>0.17341830806305841</v>
      </c>
      <c r="E256" s="32">
        <v>4</v>
      </c>
    </row>
    <row r="257" spans="1:5" x14ac:dyDescent="0.25">
      <c r="A257" s="31" t="s">
        <v>37</v>
      </c>
      <c r="B257" s="24">
        <v>43861</v>
      </c>
      <c r="C257" s="24">
        <v>45688</v>
      </c>
      <c r="D257" s="25">
        <v>0.17463871680069398</v>
      </c>
      <c r="E257" s="32">
        <v>4</v>
      </c>
    </row>
    <row r="258" spans="1:5" x14ac:dyDescent="0.25">
      <c r="A258" s="39" t="s">
        <v>38</v>
      </c>
      <c r="B258" s="24">
        <v>43830</v>
      </c>
      <c r="C258" s="24">
        <v>45657</v>
      </c>
      <c r="D258" s="25">
        <v>0.17500423963161427</v>
      </c>
      <c r="E258" s="32">
        <v>4</v>
      </c>
    </row>
    <row r="259" spans="1:5" x14ac:dyDescent="0.25">
      <c r="A259" s="39" t="s">
        <v>39</v>
      </c>
      <c r="B259" s="24">
        <v>43798</v>
      </c>
      <c r="C259" s="24">
        <v>45625</v>
      </c>
      <c r="D259" s="25">
        <v>0.17430002527296296</v>
      </c>
      <c r="E259" s="32">
        <v>4</v>
      </c>
    </row>
    <row r="260" spans="1:5" x14ac:dyDescent="0.25">
      <c r="A260" s="39" t="s">
        <v>40</v>
      </c>
      <c r="B260" s="24">
        <v>43769</v>
      </c>
      <c r="C260" s="24">
        <v>45596</v>
      </c>
      <c r="D260" s="25">
        <v>0.17425908327644954</v>
      </c>
      <c r="E260" s="32">
        <v>4</v>
      </c>
    </row>
    <row r="262" spans="1:5" x14ac:dyDescent="0.25">
      <c r="A262" s="102" t="s">
        <v>127</v>
      </c>
      <c r="B262" s="103"/>
      <c r="C262" s="103"/>
      <c r="D262" s="103"/>
      <c r="E262" s="103"/>
    </row>
    <row r="263" spans="1:5" x14ac:dyDescent="0.25">
      <c r="A263" s="1" t="s">
        <v>74</v>
      </c>
      <c r="B263" s="2"/>
      <c r="C263" s="107" t="s">
        <v>3</v>
      </c>
      <c r="D263" s="107" t="s">
        <v>75</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8" t="s">
        <v>7</v>
      </c>
      <c r="B266" s="9" t="s">
        <v>76</v>
      </c>
      <c r="C266" s="10"/>
      <c r="D266" s="11"/>
      <c r="E266" s="11"/>
    </row>
    <row r="267" spans="1:5" x14ac:dyDescent="0.25">
      <c r="A267" s="12"/>
      <c r="B267" s="13" t="s">
        <v>9</v>
      </c>
      <c r="C267" s="14"/>
      <c r="D267" s="15"/>
      <c r="E267" s="15"/>
    </row>
    <row r="268" spans="1:5" x14ac:dyDescent="0.25">
      <c r="A268" s="8" t="s">
        <v>10</v>
      </c>
      <c r="B268" s="16" t="s">
        <v>11</v>
      </c>
      <c r="C268" s="17" t="s">
        <v>860</v>
      </c>
      <c r="D268" s="18" t="s">
        <v>861</v>
      </c>
      <c r="E268" s="17" t="s">
        <v>14</v>
      </c>
    </row>
    <row r="269" spans="1:5" x14ac:dyDescent="0.25">
      <c r="A269" s="19"/>
      <c r="B269" s="20" t="s">
        <v>15</v>
      </c>
      <c r="C269" s="21">
        <v>-0.76739132527249798</v>
      </c>
      <c r="D269" s="21">
        <v>-0.22797981431754488</v>
      </c>
      <c r="E269" s="22"/>
    </row>
    <row r="270" spans="1:5" x14ac:dyDescent="0.25">
      <c r="A270" s="8" t="s">
        <v>16</v>
      </c>
      <c r="B270" s="16" t="s">
        <v>11</v>
      </c>
      <c r="C270" s="17" t="s">
        <v>119</v>
      </c>
      <c r="D270" s="17" t="s">
        <v>120</v>
      </c>
      <c r="E270" s="17" t="s">
        <v>14</v>
      </c>
    </row>
    <row r="271" spans="1:5" x14ac:dyDescent="0.25">
      <c r="A271" s="19"/>
      <c r="B271" s="20" t="s">
        <v>15</v>
      </c>
      <c r="C271" s="21">
        <v>-0.35109702057223935</v>
      </c>
      <c r="D271" s="21">
        <v>-9.0910378288848404E-2</v>
      </c>
      <c r="E271" s="22"/>
    </row>
    <row r="272" spans="1:5" x14ac:dyDescent="0.25">
      <c r="A272" s="8" t="s">
        <v>19</v>
      </c>
      <c r="B272" s="16" t="s">
        <v>11</v>
      </c>
      <c r="C272" s="17" t="s">
        <v>167</v>
      </c>
      <c r="D272" s="17" t="s">
        <v>186</v>
      </c>
      <c r="E272" s="17" t="s">
        <v>14</v>
      </c>
    </row>
    <row r="273" spans="1:5" x14ac:dyDescent="0.25">
      <c r="A273" s="19"/>
      <c r="B273" s="20" t="s">
        <v>15</v>
      </c>
      <c r="C273" s="21">
        <v>2.3787536231883788E-2</v>
      </c>
      <c r="D273" s="21">
        <v>2.5726051028604813E-2</v>
      </c>
      <c r="E273" s="22"/>
    </row>
    <row r="274" spans="1:5" x14ac:dyDescent="0.25">
      <c r="A274" s="8" t="s">
        <v>22</v>
      </c>
      <c r="B274" s="16" t="s">
        <v>11</v>
      </c>
      <c r="C274" s="17" t="s">
        <v>123</v>
      </c>
      <c r="D274" s="17" t="s">
        <v>862</v>
      </c>
      <c r="E274" s="17" t="s">
        <v>14</v>
      </c>
    </row>
    <row r="275" spans="1:5" x14ac:dyDescent="0.25">
      <c r="A275" s="19"/>
      <c r="B275" s="20" t="s">
        <v>15</v>
      </c>
      <c r="C275" s="21">
        <v>0.59567629485593065</v>
      </c>
      <c r="D275" s="21">
        <v>8.7952027104824859E-2</v>
      </c>
      <c r="E275" s="22"/>
    </row>
    <row r="276" spans="1:5" ht="33" customHeight="1" x14ac:dyDescent="0.25">
      <c r="A276" s="90" t="s">
        <v>25</v>
      </c>
      <c r="B276" s="90"/>
      <c r="C276" s="90"/>
      <c r="D276" s="90"/>
      <c r="E276" s="90"/>
    </row>
    <row r="277" spans="1:5" x14ac:dyDescent="0.25">
      <c r="A277" s="5" t="s">
        <v>26</v>
      </c>
    </row>
    <row r="278" spans="1:5" x14ac:dyDescent="0.25">
      <c r="A278" s="5" t="s">
        <v>85</v>
      </c>
    </row>
    <row r="279" spans="1:5" x14ac:dyDescent="0.25">
      <c r="A279" s="5" t="s">
        <v>863</v>
      </c>
    </row>
    <row r="280" spans="1:5" x14ac:dyDescent="0.25">
      <c r="A280" s="5" t="s">
        <v>864</v>
      </c>
    </row>
    <row r="281" spans="1:5" x14ac:dyDescent="0.25">
      <c r="A281" s="5" t="s">
        <v>30</v>
      </c>
    </row>
    <row r="282" spans="1:5" ht="14.45" customHeight="1" x14ac:dyDescent="0.25">
      <c r="A282" s="91" t="s">
        <v>31</v>
      </c>
      <c r="B282" s="92"/>
      <c r="C282" s="92"/>
      <c r="D282" s="92"/>
      <c r="E282" s="93"/>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24">
        <v>43889</v>
      </c>
      <c r="C285" s="24">
        <v>45716</v>
      </c>
      <c r="D285" s="25">
        <v>0.20761628404789476</v>
      </c>
      <c r="E285" s="32">
        <v>5</v>
      </c>
    </row>
    <row r="286" spans="1:5" x14ac:dyDescent="0.25">
      <c r="A286" s="31" t="s">
        <v>37</v>
      </c>
      <c r="B286" s="24">
        <v>43861</v>
      </c>
      <c r="C286" s="24">
        <v>45688</v>
      </c>
      <c r="D286" s="25">
        <v>0.20903824380715097</v>
      </c>
      <c r="E286" s="32">
        <v>5</v>
      </c>
    </row>
    <row r="287" spans="1:5" x14ac:dyDescent="0.25">
      <c r="A287" s="23" t="s">
        <v>38</v>
      </c>
      <c r="B287" s="24">
        <v>43830</v>
      </c>
      <c r="C287" s="24">
        <v>45657</v>
      </c>
      <c r="D287" s="25">
        <v>0.20878814328177067</v>
      </c>
      <c r="E287" s="32">
        <v>5</v>
      </c>
    </row>
    <row r="288" spans="1:5" x14ac:dyDescent="0.25">
      <c r="A288" s="23" t="s">
        <v>39</v>
      </c>
      <c r="B288" s="24">
        <v>43798</v>
      </c>
      <c r="C288" s="24">
        <v>45625</v>
      </c>
      <c r="D288" s="25">
        <v>0.20866428267937548</v>
      </c>
      <c r="E288" s="32">
        <v>5</v>
      </c>
    </row>
    <row r="289" spans="1:5" x14ac:dyDescent="0.25">
      <c r="A289" s="23" t="s">
        <v>40</v>
      </c>
      <c r="B289" s="24">
        <v>43769</v>
      </c>
      <c r="C289" s="24">
        <v>45596</v>
      </c>
      <c r="D289" s="25">
        <v>0.20823187611028537</v>
      </c>
      <c r="E289" s="32">
        <v>5</v>
      </c>
    </row>
    <row r="291" spans="1:5" x14ac:dyDescent="0.25">
      <c r="A291" s="102" t="s">
        <v>141</v>
      </c>
      <c r="B291" s="103"/>
      <c r="C291" s="103"/>
      <c r="D291" s="103"/>
      <c r="E291" s="103"/>
    </row>
    <row r="292" spans="1:5" x14ac:dyDescent="0.25">
      <c r="A292" s="1" t="s">
        <v>128</v>
      </c>
      <c r="B292" s="2"/>
      <c r="C292" s="107" t="s">
        <v>3</v>
      </c>
      <c r="D292" s="107" t="s">
        <v>129</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8" t="s">
        <v>7</v>
      </c>
      <c r="B295" s="9" t="s">
        <v>130</v>
      </c>
      <c r="C295" s="10"/>
      <c r="D295" s="11"/>
      <c r="E295" s="11"/>
    </row>
    <row r="296" spans="1:5" x14ac:dyDescent="0.25">
      <c r="A296" s="12"/>
      <c r="B296" s="13" t="s">
        <v>9</v>
      </c>
      <c r="C296" s="14"/>
      <c r="D296" s="15"/>
      <c r="E296" s="15"/>
    </row>
    <row r="297" spans="1:5" x14ac:dyDescent="0.25">
      <c r="A297" s="8" t="s">
        <v>10</v>
      </c>
      <c r="B297" s="16" t="s">
        <v>11</v>
      </c>
      <c r="C297" s="17" t="s">
        <v>602</v>
      </c>
      <c r="D297" s="18" t="s">
        <v>271</v>
      </c>
      <c r="E297" s="17" t="s">
        <v>14</v>
      </c>
    </row>
    <row r="298" spans="1:5" x14ac:dyDescent="0.25">
      <c r="A298" s="19"/>
      <c r="B298" s="20" t="s">
        <v>15</v>
      </c>
      <c r="C298" s="21">
        <v>-0.11729876224677649</v>
      </c>
      <c r="D298" s="21">
        <v>-3.1286465130335839E-2</v>
      </c>
      <c r="E298" s="22"/>
    </row>
    <row r="299" spans="1:5" x14ac:dyDescent="0.25">
      <c r="A299" s="8" t="s">
        <v>16</v>
      </c>
      <c r="B299" s="16" t="s">
        <v>11</v>
      </c>
      <c r="C299" s="17" t="s">
        <v>228</v>
      </c>
      <c r="D299" s="17" t="s">
        <v>590</v>
      </c>
      <c r="E299" s="17" t="s">
        <v>14</v>
      </c>
    </row>
    <row r="300" spans="1:5" x14ac:dyDescent="0.25">
      <c r="A300" s="19"/>
      <c r="B300" s="20" t="s">
        <v>15</v>
      </c>
      <c r="C300" s="21">
        <v>-4.5849367784496997E-2</v>
      </c>
      <c r="D300" s="21">
        <v>-2.2454126723862045E-2</v>
      </c>
      <c r="E300" s="22"/>
    </row>
    <row r="301" spans="1:5" x14ac:dyDescent="0.25">
      <c r="A301" s="8" t="s">
        <v>19</v>
      </c>
      <c r="B301" s="16" t="s">
        <v>11</v>
      </c>
      <c r="C301" s="17" t="s">
        <v>135</v>
      </c>
      <c r="D301" s="17" t="s">
        <v>361</v>
      </c>
      <c r="E301" s="17" t="s">
        <v>14</v>
      </c>
    </row>
    <row r="302" spans="1:5" x14ac:dyDescent="0.25">
      <c r="A302" s="19"/>
      <c r="B302" s="20" t="s">
        <v>15</v>
      </c>
      <c r="C302" s="21">
        <v>1.3563919972872096E-2</v>
      </c>
      <c r="D302" s="21">
        <v>1.0864858884969797E-2</v>
      </c>
      <c r="E302" s="22"/>
    </row>
    <row r="303" spans="1:5" x14ac:dyDescent="0.25">
      <c r="A303" s="8" t="s">
        <v>22</v>
      </c>
      <c r="B303" s="16" t="s">
        <v>11</v>
      </c>
      <c r="C303" s="17" t="s">
        <v>358</v>
      </c>
      <c r="D303" s="17" t="s">
        <v>810</v>
      </c>
      <c r="E303" s="17" t="s">
        <v>14</v>
      </c>
    </row>
    <row r="304" spans="1:5" x14ac:dyDescent="0.25">
      <c r="A304" s="19"/>
      <c r="B304" s="20" t="s">
        <v>15</v>
      </c>
      <c r="C304" s="21">
        <v>7.1483748291639504E-2</v>
      </c>
      <c r="D304" s="21">
        <v>3.8990046448787563E-2</v>
      </c>
      <c r="E304" s="22"/>
    </row>
    <row r="305" spans="1:5" ht="32.450000000000003" customHeight="1" x14ac:dyDescent="0.25">
      <c r="A305" s="90" t="s">
        <v>25</v>
      </c>
      <c r="B305" s="90"/>
      <c r="C305" s="90"/>
      <c r="D305" s="90"/>
      <c r="E305" s="90"/>
    </row>
    <row r="306" spans="1:5" x14ac:dyDescent="0.25">
      <c r="A306" s="5" t="s">
        <v>26</v>
      </c>
    </row>
    <row r="307" spans="1:5" x14ac:dyDescent="0.25">
      <c r="A307" s="5" t="s">
        <v>138</v>
      </c>
    </row>
    <row r="308" spans="1:5" x14ac:dyDescent="0.25">
      <c r="A308" s="5" t="s">
        <v>750</v>
      </c>
    </row>
    <row r="309" spans="1:5" x14ac:dyDescent="0.25">
      <c r="A309" s="5" t="s">
        <v>772</v>
      </c>
    </row>
    <row r="310" spans="1:5" x14ac:dyDescent="0.25">
      <c r="A310" s="5" t="s">
        <v>51</v>
      </c>
    </row>
    <row r="311" spans="1:5" ht="14.45" customHeight="1" x14ac:dyDescent="0.25">
      <c r="A311" s="91" t="s">
        <v>31</v>
      </c>
      <c r="B311" s="92"/>
      <c r="C311" s="92"/>
      <c r="D311" s="92"/>
      <c r="E311" s="93"/>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24">
        <v>43889</v>
      </c>
      <c r="C314" s="24">
        <v>45716</v>
      </c>
      <c r="D314" s="25">
        <v>2.6049166989738005E-2</v>
      </c>
      <c r="E314" s="32">
        <v>2</v>
      </c>
    </row>
    <row r="315" spans="1:5" x14ac:dyDescent="0.25">
      <c r="A315" s="31" t="s">
        <v>37</v>
      </c>
      <c r="B315" s="24">
        <v>43861</v>
      </c>
      <c r="C315" s="24">
        <v>45688</v>
      </c>
      <c r="D315" s="25">
        <v>2.6347006729064648E-2</v>
      </c>
      <c r="E315" s="32">
        <v>2</v>
      </c>
    </row>
    <row r="316" spans="1:5" x14ac:dyDescent="0.25">
      <c r="A316" s="23" t="s">
        <v>38</v>
      </c>
      <c r="B316" s="24">
        <v>43826</v>
      </c>
      <c r="C316" s="24">
        <v>45653</v>
      </c>
      <c r="D316" s="25">
        <v>2.6355728539900574E-2</v>
      </c>
      <c r="E316" s="32">
        <v>2</v>
      </c>
    </row>
    <row r="317" spans="1:5" x14ac:dyDescent="0.25">
      <c r="A317" s="23" t="s">
        <v>39</v>
      </c>
      <c r="B317" s="24">
        <v>43798</v>
      </c>
      <c r="C317" s="24">
        <v>45625</v>
      </c>
      <c r="D317" s="25">
        <v>2.6362440894810556E-2</v>
      </c>
      <c r="E317" s="32">
        <v>2</v>
      </c>
    </row>
    <row r="318" spans="1:5" x14ac:dyDescent="0.25">
      <c r="A318" s="23" t="s">
        <v>40</v>
      </c>
      <c r="B318" s="24">
        <v>43763</v>
      </c>
      <c r="C318" s="24">
        <v>45590</v>
      </c>
      <c r="D318" s="25">
        <v>2.6420986176817214E-2</v>
      </c>
      <c r="E318" s="32">
        <v>2</v>
      </c>
    </row>
    <row r="320" spans="1:5" x14ac:dyDescent="0.25">
      <c r="A320" s="102" t="s">
        <v>151</v>
      </c>
      <c r="B320" s="103"/>
      <c r="C320" s="103"/>
      <c r="D320" s="103"/>
      <c r="E320" s="103"/>
    </row>
    <row r="321" spans="1:5" x14ac:dyDescent="0.25">
      <c r="A321" s="1" t="s">
        <v>74</v>
      </c>
      <c r="B321" s="2"/>
      <c r="C321" s="107" t="s">
        <v>3</v>
      </c>
      <c r="D321" s="107" t="s">
        <v>75</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76</v>
      </c>
      <c r="C324" s="10"/>
      <c r="D324" s="11"/>
      <c r="E324" s="11"/>
    </row>
    <row r="325" spans="1:5" x14ac:dyDescent="0.25">
      <c r="A325" s="12"/>
      <c r="B325" s="13" t="s">
        <v>9</v>
      </c>
      <c r="C325" s="14"/>
      <c r="D325" s="15"/>
      <c r="E325" s="15"/>
    </row>
    <row r="326" spans="1:5" x14ac:dyDescent="0.25">
      <c r="A326" s="8" t="s">
        <v>10</v>
      </c>
      <c r="B326" s="16" t="s">
        <v>11</v>
      </c>
      <c r="C326" s="17" t="s">
        <v>721</v>
      </c>
      <c r="D326" s="18" t="s">
        <v>865</v>
      </c>
      <c r="E326" s="17" t="s">
        <v>14</v>
      </c>
    </row>
    <row r="327" spans="1:5" x14ac:dyDescent="0.25">
      <c r="A327" s="19"/>
      <c r="B327" s="20" t="s">
        <v>15</v>
      </c>
      <c r="C327" s="21">
        <v>-0.51126876379215913</v>
      </c>
      <c r="D327" s="21">
        <v>-0.17447533744342603</v>
      </c>
      <c r="E327" s="22"/>
    </row>
    <row r="328" spans="1:5" x14ac:dyDescent="0.25">
      <c r="A328" s="8" t="s">
        <v>16</v>
      </c>
      <c r="B328" s="16" t="s">
        <v>11</v>
      </c>
      <c r="C328" s="17" t="s">
        <v>144</v>
      </c>
      <c r="D328" s="17" t="s">
        <v>432</v>
      </c>
      <c r="E328" s="17" t="s">
        <v>14</v>
      </c>
    </row>
    <row r="329" spans="1:5" x14ac:dyDescent="0.25">
      <c r="A329" s="19"/>
      <c r="B329" s="20" t="s">
        <v>15</v>
      </c>
      <c r="C329" s="21">
        <v>-0.19285172253831806</v>
      </c>
      <c r="D329" s="21">
        <v>-1.0848454602085944E-4</v>
      </c>
      <c r="E329" s="22"/>
    </row>
    <row r="330" spans="1:5" x14ac:dyDescent="0.25">
      <c r="A330" s="8" t="s">
        <v>19</v>
      </c>
      <c r="B330" s="16" t="s">
        <v>11</v>
      </c>
      <c r="C330" s="17" t="s">
        <v>866</v>
      </c>
      <c r="D330" s="17" t="s">
        <v>867</v>
      </c>
      <c r="E330" s="17" t="s">
        <v>14</v>
      </c>
    </row>
    <row r="331" spans="1:5" x14ac:dyDescent="0.25">
      <c r="A331" s="19"/>
      <c r="B331" s="20" t="s">
        <v>15</v>
      </c>
      <c r="C331" s="21">
        <v>7.4303734773226715E-2</v>
      </c>
      <c r="D331" s="21">
        <v>9.508914314353345E-2</v>
      </c>
      <c r="E331" s="22"/>
    </row>
    <row r="332" spans="1:5" x14ac:dyDescent="0.25">
      <c r="A332" s="8" t="s">
        <v>22</v>
      </c>
      <c r="B332" s="16" t="s">
        <v>11</v>
      </c>
      <c r="C332" s="17" t="s">
        <v>148</v>
      </c>
      <c r="D332" s="17" t="s">
        <v>149</v>
      </c>
      <c r="E332" s="17" t="s">
        <v>14</v>
      </c>
    </row>
    <row r="333" spans="1:5" x14ac:dyDescent="0.25">
      <c r="A333" s="19"/>
      <c r="B333" s="20" t="s">
        <v>15</v>
      </c>
      <c r="C333" s="21">
        <v>0.53675078348145733</v>
      </c>
      <c r="D333" s="21">
        <v>0.14482330262176579</v>
      </c>
      <c r="E333" s="22"/>
    </row>
    <row r="334" spans="1:5" ht="36" customHeight="1" x14ac:dyDescent="0.25">
      <c r="A334" s="90" t="s">
        <v>25</v>
      </c>
      <c r="B334" s="90"/>
      <c r="C334" s="90"/>
      <c r="D334" s="90"/>
      <c r="E334" s="90"/>
    </row>
    <row r="335" spans="1:5" x14ac:dyDescent="0.25">
      <c r="A335" s="5" t="s">
        <v>26</v>
      </c>
    </row>
    <row r="336" spans="1:5" x14ac:dyDescent="0.25">
      <c r="A336" s="5" t="s">
        <v>85</v>
      </c>
    </row>
    <row r="337" spans="1:5" x14ac:dyDescent="0.25">
      <c r="A337" s="5" t="s">
        <v>782</v>
      </c>
    </row>
    <row r="338" spans="1:5" x14ac:dyDescent="0.25">
      <c r="A338" s="5" t="s">
        <v>150</v>
      </c>
    </row>
    <row r="339" spans="1:5" x14ac:dyDescent="0.25">
      <c r="A339" s="5" t="s">
        <v>30</v>
      </c>
    </row>
    <row r="340" spans="1:5" ht="14.45" customHeight="1" x14ac:dyDescent="0.25">
      <c r="A340" s="91" t="s">
        <v>31</v>
      </c>
      <c r="B340" s="92"/>
      <c r="C340" s="92"/>
      <c r="D340" s="92"/>
      <c r="E340" s="93"/>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24">
        <v>43910</v>
      </c>
      <c r="C343" s="24">
        <v>45716</v>
      </c>
      <c r="D343" s="25">
        <v>0.1571423044981578</v>
      </c>
      <c r="E343" s="32">
        <v>4</v>
      </c>
    </row>
    <row r="344" spans="1:5" x14ac:dyDescent="0.25">
      <c r="A344" s="31" t="s">
        <v>37</v>
      </c>
      <c r="B344" s="24">
        <v>43910</v>
      </c>
      <c r="C344" s="24">
        <v>45688</v>
      </c>
      <c r="D344" s="25">
        <v>0.1577588320212977</v>
      </c>
      <c r="E344" s="32">
        <v>4</v>
      </c>
    </row>
    <row r="345" spans="1:5" x14ac:dyDescent="0.25">
      <c r="A345" s="23" t="s">
        <v>38</v>
      </c>
      <c r="B345" s="24">
        <v>43910</v>
      </c>
      <c r="C345" s="24">
        <v>45657</v>
      </c>
      <c r="D345" s="25">
        <v>0.15836988777266739</v>
      </c>
      <c r="E345" s="32">
        <v>4</v>
      </c>
    </row>
    <row r="346" spans="1:5" x14ac:dyDescent="0.25">
      <c r="A346" s="23" t="s">
        <v>39</v>
      </c>
      <c r="B346" s="24">
        <v>43910</v>
      </c>
      <c r="C346" s="24">
        <v>45625</v>
      </c>
      <c r="D346" s="25">
        <v>0.15907224624084965</v>
      </c>
      <c r="E346" s="32">
        <v>4</v>
      </c>
    </row>
    <row r="347" spans="1:5" x14ac:dyDescent="0.25">
      <c r="A347" s="23" t="s">
        <v>40</v>
      </c>
      <c r="B347" s="24">
        <v>43910</v>
      </c>
      <c r="C347" s="24">
        <v>45596</v>
      </c>
      <c r="D347" s="25">
        <v>0.15974005839972594</v>
      </c>
      <c r="E347" s="32">
        <v>4</v>
      </c>
    </row>
    <row r="349" spans="1:5" x14ac:dyDescent="0.25">
      <c r="A349" s="102" t="s">
        <v>162</v>
      </c>
      <c r="B349" s="103"/>
      <c r="C349" s="103"/>
      <c r="D349" s="103"/>
      <c r="E349" s="103"/>
    </row>
    <row r="350" spans="1:5" x14ac:dyDescent="0.25">
      <c r="A350" s="1" t="s">
        <v>2</v>
      </c>
      <c r="B350" s="2"/>
      <c r="C350" s="107" t="s">
        <v>3</v>
      </c>
      <c r="D350" s="107" t="s">
        <v>4</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8" t="s">
        <v>7</v>
      </c>
      <c r="B353" s="9" t="s">
        <v>8</v>
      </c>
      <c r="C353" s="10"/>
      <c r="D353" s="11"/>
      <c r="E353" s="11"/>
    </row>
    <row r="354" spans="1:5" x14ac:dyDescent="0.25">
      <c r="A354" s="12"/>
      <c r="B354" s="13" t="s">
        <v>9</v>
      </c>
      <c r="C354" s="14"/>
      <c r="D354" s="15"/>
      <c r="E354" s="15"/>
    </row>
    <row r="355" spans="1:5" x14ac:dyDescent="0.25">
      <c r="A355" s="8" t="s">
        <v>10</v>
      </c>
      <c r="B355" s="16" t="s">
        <v>11</v>
      </c>
      <c r="C355" s="17" t="s">
        <v>868</v>
      </c>
      <c r="D355" s="18" t="s">
        <v>869</v>
      </c>
      <c r="E355" s="17" t="s">
        <v>14</v>
      </c>
    </row>
    <row r="356" spans="1:5" x14ac:dyDescent="0.25">
      <c r="A356" s="19"/>
      <c r="B356" s="20" t="s">
        <v>15</v>
      </c>
      <c r="C356" s="21">
        <v>-0.36675040002671344</v>
      </c>
      <c r="D356" s="21">
        <v>-8.1824688325318751E-2</v>
      </c>
      <c r="E356" s="22"/>
    </row>
    <row r="357" spans="1:5" x14ac:dyDescent="0.25">
      <c r="A357" s="8" t="s">
        <v>16</v>
      </c>
      <c r="B357" s="16" t="s">
        <v>11</v>
      </c>
      <c r="C357" s="17" t="s">
        <v>306</v>
      </c>
      <c r="D357" s="17" t="s">
        <v>813</v>
      </c>
      <c r="E357" s="17" t="s">
        <v>14</v>
      </c>
    </row>
    <row r="358" spans="1:5" x14ac:dyDescent="0.25">
      <c r="A358" s="19"/>
      <c r="B358" s="20" t="s">
        <v>15</v>
      </c>
      <c r="C358" s="21">
        <v>-0.13751069158395424</v>
      </c>
      <c r="D358" s="21">
        <v>-4.5282594729331938E-2</v>
      </c>
      <c r="E358" s="22"/>
    </row>
    <row r="359" spans="1:5" x14ac:dyDescent="0.25">
      <c r="A359" s="8" t="s">
        <v>19</v>
      </c>
      <c r="B359" s="16" t="s">
        <v>11</v>
      </c>
      <c r="C359" s="17" t="s">
        <v>251</v>
      </c>
      <c r="D359" s="17" t="s">
        <v>870</v>
      </c>
      <c r="E359" s="17" t="s">
        <v>14</v>
      </c>
    </row>
    <row r="360" spans="1:5" x14ac:dyDescent="0.25">
      <c r="A360" s="19"/>
      <c r="B360" s="20" t="s">
        <v>15</v>
      </c>
      <c r="C360" s="21">
        <v>7.5449796865931784E-3</v>
      </c>
      <c r="D360" s="21">
        <v>1.4438242263659085E-2</v>
      </c>
      <c r="E360" s="22"/>
    </row>
    <row r="361" spans="1:5" x14ac:dyDescent="0.25">
      <c r="A361" s="8" t="s">
        <v>22</v>
      </c>
      <c r="B361" s="16" t="s">
        <v>11</v>
      </c>
      <c r="C361" s="17" t="s">
        <v>814</v>
      </c>
      <c r="D361" s="17" t="s">
        <v>815</v>
      </c>
      <c r="E361" s="17" t="s">
        <v>14</v>
      </c>
    </row>
    <row r="362" spans="1:5" x14ac:dyDescent="0.25">
      <c r="A362" s="19"/>
      <c r="B362" s="20" t="s">
        <v>15</v>
      </c>
      <c r="C362" s="21">
        <v>0.26482549014012124</v>
      </c>
      <c r="D362" s="21">
        <v>6.0428289262478119E-2</v>
      </c>
      <c r="E362" s="22"/>
    </row>
    <row r="363" spans="1:5" ht="33" customHeight="1" x14ac:dyDescent="0.25">
      <c r="A363" s="90" t="s">
        <v>25</v>
      </c>
      <c r="B363" s="90"/>
      <c r="C363" s="90"/>
      <c r="D363" s="90"/>
      <c r="E363" s="90"/>
    </row>
    <row r="364" spans="1:5" x14ac:dyDescent="0.25">
      <c r="A364" s="5" t="s">
        <v>26</v>
      </c>
    </row>
    <row r="365" spans="1:5" x14ac:dyDescent="0.25">
      <c r="A365" s="5" t="s">
        <v>49</v>
      </c>
    </row>
    <row r="366" spans="1:5" x14ac:dyDescent="0.25">
      <c r="A366" s="5" t="s">
        <v>233</v>
      </c>
    </row>
    <row r="367" spans="1:5" x14ac:dyDescent="0.25">
      <c r="A367" s="5" t="s">
        <v>333</v>
      </c>
    </row>
    <row r="368" spans="1:5" x14ac:dyDescent="0.25">
      <c r="A368" s="5" t="s">
        <v>30</v>
      </c>
    </row>
    <row r="369" spans="1:5" ht="14.45" customHeight="1" x14ac:dyDescent="0.25">
      <c r="A369" s="91" t="s">
        <v>31</v>
      </c>
      <c r="B369" s="92"/>
      <c r="C369" s="92"/>
      <c r="D369" s="92"/>
      <c r="E369" s="93"/>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24">
        <v>43889</v>
      </c>
      <c r="C372" s="24">
        <v>45716</v>
      </c>
      <c r="D372" s="25">
        <v>7.9288582627827217E-2</v>
      </c>
      <c r="E372" s="32">
        <v>3</v>
      </c>
    </row>
    <row r="373" spans="1:5" x14ac:dyDescent="0.25">
      <c r="A373" s="31" t="s">
        <v>37</v>
      </c>
      <c r="B373" s="24">
        <v>43861</v>
      </c>
      <c r="C373" s="24">
        <v>45688</v>
      </c>
      <c r="D373" s="25">
        <v>8.0998842578522731E-2</v>
      </c>
      <c r="E373" s="32">
        <v>3</v>
      </c>
    </row>
    <row r="374" spans="1:5" x14ac:dyDescent="0.25">
      <c r="A374" s="23" t="s">
        <v>38</v>
      </c>
      <c r="B374" s="24">
        <v>43826</v>
      </c>
      <c r="C374" s="24">
        <v>45653</v>
      </c>
      <c r="D374" s="25">
        <v>8.1105212690537581E-2</v>
      </c>
      <c r="E374" s="32">
        <v>3</v>
      </c>
    </row>
    <row r="375" spans="1:5" x14ac:dyDescent="0.25">
      <c r="A375" s="23" t="s">
        <v>39</v>
      </c>
      <c r="B375" s="24">
        <v>43798</v>
      </c>
      <c r="C375" s="24">
        <v>45625</v>
      </c>
      <c r="D375" s="25">
        <v>8.129665236863616E-2</v>
      </c>
      <c r="E375" s="32">
        <v>3</v>
      </c>
    </row>
    <row r="376" spans="1:5" x14ac:dyDescent="0.25">
      <c r="A376" s="23" t="s">
        <v>40</v>
      </c>
      <c r="B376" s="24">
        <v>43763</v>
      </c>
      <c r="C376" s="24">
        <v>45590</v>
      </c>
      <c r="D376" s="25">
        <v>8.1432830477250542E-2</v>
      </c>
      <c r="E376" s="32">
        <v>3</v>
      </c>
    </row>
    <row r="378" spans="1:5" x14ac:dyDescent="0.25">
      <c r="A378" s="102" t="s">
        <v>171</v>
      </c>
      <c r="B378" s="103"/>
      <c r="C378" s="103"/>
      <c r="D378" s="103"/>
      <c r="E378" s="103"/>
    </row>
    <row r="379" spans="1:5" x14ac:dyDescent="0.25">
      <c r="A379" s="1" t="s">
        <v>2</v>
      </c>
      <c r="B379" s="2"/>
      <c r="C379" s="107" t="s">
        <v>3</v>
      </c>
      <c r="D379" s="107" t="s">
        <v>4</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8</v>
      </c>
      <c r="C382" s="10"/>
      <c r="D382" s="11"/>
      <c r="E382" s="11"/>
    </row>
    <row r="383" spans="1:5" x14ac:dyDescent="0.25">
      <c r="A383" s="12"/>
      <c r="B383" s="13" t="s">
        <v>9</v>
      </c>
      <c r="C383" s="14"/>
      <c r="D383" s="15"/>
      <c r="E383" s="15"/>
    </row>
    <row r="384" spans="1:5" x14ac:dyDescent="0.25">
      <c r="A384" s="8" t="s">
        <v>10</v>
      </c>
      <c r="B384" s="16" t="s">
        <v>11</v>
      </c>
      <c r="C384" s="17" t="s">
        <v>827</v>
      </c>
      <c r="D384" s="18" t="s">
        <v>871</v>
      </c>
      <c r="E384" s="17" t="s">
        <v>14</v>
      </c>
    </row>
    <row r="385" spans="1:5" x14ac:dyDescent="0.25">
      <c r="A385" s="19"/>
      <c r="B385" s="20" t="s">
        <v>15</v>
      </c>
      <c r="C385" s="21">
        <v>-0.49877699940667486</v>
      </c>
      <c r="D385" s="21">
        <v>-0.17826243129806552</v>
      </c>
      <c r="E385" s="22"/>
    </row>
    <row r="386" spans="1:5" x14ac:dyDescent="0.25">
      <c r="A386" s="8" t="s">
        <v>16</v>
      </c>
      <c r="B386" s="16" t="s">
        <v>11</v>
      </c>
      <c r="C386" s="17" t="s">
        <v>165</v>
      </c>
      <c r="D386" s="17" t="s">
        <v>166</v>
      </c>
      <c r="E386" s="17" t="s">
        <v>14</v>
      </c>
    </row>
    <row r="387" spans="1:5" x14ac:dyDescent="0.25">
      <c r="A387" s="19"/>
      <c r="B387" s="20" t="s">
        <v>15</v>
      </c>
      <c r="C387" s="21">
        <v>-0.25788074385122972</v>
      </c>
      <c r="D387" s="21">
        <v>-0.1037057625357376</v>
      </c>
      <c r="E387" s="22"/>
    </row>
    <row r="388" spans="1:5" x14ac:dyDescent="0.25">
      <c r="A388" s="8" t="s">
        <v>19</v>
      </c>
      <c r="B388" s="16" t="s">
        <v>11</v>
      </c>
      <c r="C388" s="17" t="s">
        <v>254</v>
      </c>
      <c r="D388" s="17" t="s">
        <v>405</v>
      </c>
      <c r="E388" s="17" t="s">
        <v>14</v>
      </c>
    </row>
    <row r="389" spans="1:5" x14ac:dyDescent="0.25">
      <c r="A389" s="19"/>
      <c r="B389" s="20" t="s">
        <v>15</v>
      </c>
      <c r="C389" s="21">
        <v>1.1843812224121564E-3</v>
      </c>
      <c r="D389" s="21">
        <v>2.2947837775260327E-2</v>
      </c>
      <c r="E389" s="22"/>
    </row>
    <row r="390" spans="1:5" x14ac:dyDescent="0.25">
      <c r="A390" s="8" t="s">
        <v>22</v>
      </c>
      <c r="B390" s="16" t="s">
        <v>11</v>
      </c>
      <c r="C390" s="17" t="s">
        <v>169</v>
      </c>
      <c r="D390" s="17" t="s">
        <v>365</v>
      </c>
      <c r="E390" s="17" t="s">
        <v>14</v>
      </c>
    </row>
    <row r="391" spans="1:5" x14ac:dyDescent="0.25">
      <c r="A391" s="19"/>
      <c r="B391" s="20" t="s">
        <v>15</v>
      </c>
      <c r="C391" s="21">
        <v>0.46172516556291399</v>
      </c>
      <c r="D391" s="21">
        <v>0.14466023392912475</v>
      </c>
      <c r="E391" s="22"/>
    </row>
    <row r="392" spans="1:5" ht="34.9" customHeight="1" x14ac:dyDescent="0.25">
      <c r="A392" s="90" t="s">
        <v>25</v>
      </c>
      <c r="B392" s="90"/>
      <c r="C392" s="90"/>
      <c r="D392" s="90"/>
      <c r="E392" s="90"/>
    </row>
    <row r="393" spans="1:5" x14ac:dyDescent="0.25">
      <c r="A393" s="5" t="s">
        <v>26</v>
      </c>
    </row>
    <row r="394" spans="1:5" x14ac:dyDescent="0.25">
      <c r="A394" s="5" t="s">
        <v>49</v>
      </c>
    </row>
    <row r="395" spans="1:5" x14ac:dyDescent="0.25">
      <c r="A395" s="5" t="s">
        <v>517</v>
      </c>
    </row>
    <row r="396" spans="1:5" x14ac:dyDescent="0.25">
      <c r="A396" s="5" t="s">
        <v>333</v>
      </c>
    </row>
    <row r="397" spans="1:5" x14ac:dyDescent="0.25">
      <c r="A397" s="5" t="s">
        <v>51</v>
      </c>
    </row>
    <row r="398" spans="1:5" ht="14.45" customHeight="1" x14ac:dyDescent="0.25">
      <c r="A398" s="91" t="s">
        <v>31</v>
      </c>
      <c r="B398" s="92"/>
      <c r="C398" s="92"/>
      <c r="D398" s="92"/>
      <c r="E398" s="93"/>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24">
        <v>43886</v>
      </c>
      <c r="C401" s="24">
        <v>45713</v>
      </c>
      <c r="D401" s="25">
        <v>0.14693328590949992</v>
      </c>
      <c r="E401" s="32">
        <v>4</v>
      </c>
    </row>
    <row r="402" spans="1:5" x14ac:dyDescent="0.25">
      <c r="A402" s="31" t="s">
        <v>37</v>
      </c>
      <c r="B402" s="24">
        <v>43858</v>
      </c>
      <c r="C402" s="24">
        <v>45685</v>
      </c>
      <c r="D402" s="25">
        <v>0.14777829398423548</v>
      </c>
      <c r="E402" s="32">
        <v>4</v>
      </c>
    </row>
    <row r="403" spans="1:5" x14ac:dyDescent="0.25">
      <c r="A403" s="23" t="s">
        <v>38</v>
      </c>
      <c r="B403" s="24">
        <v>43830</v>
      </c>
      <c r="C403" s="24">
        <v>45657</v>
      </c>
      <c r="D403" s="25">
        <v>0.14756528763172247</v>
      </c>
      <c r="E403" s="32">
        <v>4</v>
      </c>
    </row>
    <row r="404" spans="1:5" x14ac:dyDescent="0.25">
      <c r="A404" s="23" t="s">
        <v>39</v>
      </c>
      <c r="B404" s="24">
        <v>43795</v>
      </c>
      <c r="C404" s="24">
        <v>45622</v>
      </c>
      <c r="D404" s="25">
        <v>0.14760534195004685</v>
      </c>
      <c r="E404" s="32">
        <v>4</v>
      </c>
    </row>
    <row r="405" spans="1:5" x14ac:dyDescent="0.25">
      <c r="A405" s="23" t="s">
        <v>40</v>
      </c>
      <c r="B405" s="24">
        <v>43767</v>
      </c>
      <c r="C405" s="24">
        <v>45594</v>
      </c>
      <c r="D405" s="25">
        <v>0.14743828105487822</v>
      </c>
      <c r="E405" s="32">
        <v>4</v>
      </c>
    </row>
    <row r="407" spans="1:5" x14ac:dyDescent="0.25">
      <c r="A407" s="102" t="s">
        <v>835</v>
      </c>
      <c r="B407" s="103"/>
      <c r="C407" s="103"/>
      <c r="D407" s="103"/>
      <c r="E407" s="103"/>
    </row>
    <row r="408" spans="1:5" x14ac:dyDescent="0.25">
      <c r="A408" s="1" t="s">
        <v>2</v>
      </c>
      <c r="B408" s="2"/>
      <c r="C408" s="107" t="s">
        <v>3</v>
      </c>
      <c r="D408" s="107" t="s">
        <v>4</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8</v>
      </c>
      <c r="C411" s="10"/>
      <c r="D411" s="11"/>
      <c r="E411" s="11"/>
    </row>
    <row r="412" spans="1:5" x14ac:dyDescent="0.25">
      <c r="A412" s="12"/>
      <c r="B412" s="13" t="s">
        <v>9</v>
      </c>
      <c r="C412" s="14"/>
      <c r="D412" s="15"/>
      <c r="E412" s="15"/>
    </row>
    <row r="413" spans="1:5" x14ac:dyDescent="0.25">
      <c r="A413" s="8" t="s">
        <v>10</v>
      </c>
      <c r="B413" s="16" t="s">
        <v>11</v>
      </c>
      <c r="C413" s="17" t="s">
        <v>872</v>
      </c>
      <c r="D413" s="18" t="s">
        <v>873</v>
      </c>
      <c r="E413" s="17" t="s">
        <v>14</v>
      </c>
    </row>
    <row r="414" spans="1:5" x14ac:dyDescent="0.25">
      <c r="A414" s="19"/>
      <c r="B414" s="20" t="s">
        <v>15</v>
      </c>
      <c r="C414" s="21">
        <v>-0.46303994663378967</v>
      </c>
      <c r="D414" s="21">
        <v>-0.15735483933504946</v>
      </c>
      <c r="E414" s="22"/>
    </row>
    <row r="415" spans="1:5" x14ac:dyDescent="0.25">
      <c r="A415" s="8" t="s">
        <v>16</v>
      </c>
      <c r="B415" s="16" t="s">
        <v>11</v>
      </c>
      <c r="C415" s="17" t="s">
        <v>43</v>
      </c>
      <c r="D415" s="17" t="s">
        <v>44</v>
      </c>
      <c r="E415" s="17" t="s">
        <v>14</v>
      </c>
    </row>
    <row r="416" spans="1:5" x14ac:dyDescent="0.25">
      <c r="A416" s="19"/>
      <c r="B416" s="20" t="s">
        <v>15</v>
      </c>
      <c r="C416" s="21">
        <v>-0.2368179688415134</v>
      </c>
      <c r="D416" s="21">
        <v>-0.10035389916003834</v>
      </c>
      <c r="E416" s="22"/>
    </row>
    <row r="417" spans="1:5" x14ac:dyDescent="0.25">
      <c r="A417" s="8" t="s">
        <v>19</v>
      </c>
      <c r="B417" s="16" t="s">
        <v>11</v>
      </c>
      <c r="C417" s="17" t="s">
        <v>222</v>
      </c>
      <c r="D417" s="17" t="s">
        <v>378</v>
      </c>
      <c r="E417" s="17" t="s">
        <v>14</v>
      </c>
    </row>
    <row r="418" spans="1:5" x14ac:dyDescent="0.25">
      <c r="A418" s="19"/>
      <c r="B418" s="20" t="s">
        <v>15</v>
      </c>
      <c r="C418" s="21">
        <v>-4.8376783595579731E-2</v>
      </c>
      <c r="D418" s="21">
        <v>-8.9647937797612265E-3</v>
      </c>
      <c r="E418" s="22"/>
    </row>
    <row r="419" spans="1:5" x14ac:dyDescent="0.25">
      <c r="A419" s="8" t="s">
        <v>22</v>
      </c>
      <c r="B419" s="16" t="s">
        <v>11</v>
      </c>
      <c r="C419" s="17" t="s">
        <v>47</v>
      </c>
      <c r="D419" s="17" t="s">
        <v>386</v>
      </c>
      <c r="E419" s="17" t="s">
        <v>14</v>
      </c>
    </row>
    <row r="420" spans="1:5" x14ac:dyDescent="0.25">
      <c r="A420" s="19"/>
      <c r="B420" s="20" t="s">
        <v>15</v>
      </c>
      <c r="C420" s="21">
        <v>0.24686012108449584</v>
      </c>
      <c r="D420" s="21">
        <v>7.8413893966054804E-2</v>
      </c>
      <c r="E420" s="22"/>
    </row>
    <row r="421" spans="1:5" ht="34.15" customHeight="1" x14ac:dyDescent="0.25">
      <c r="A421" s="90" t="s">
        <v>25</v>
      </c>
      <c r="B421" s="90"/>
      <c r="C421" s="90"/>
      <c r="D421" s="90"/>
      <c r="E421" s="90"/>
    </row>
    <row r="422" spans="1:5" x14ac:dyDescent="0.25">
      <c r="A422" s="5" t="s">
        <v>26</v>
      </c>
    </row>
    <row r="423" spans="1:5" x14ac:dyDescent="0.25">
      <c r="A423" s="5" t="s">
        <v>49</v>
      </c>
    </row>
    <row r="424" spans="1:5" x14ac:dyDescent="0.25">
      <c r="A424" s="5" t="s">
        <v>522</v>
      </c>
    </row>
    <row r="425" spans="1:5" x14ac:dyDescent="0.25">
      <c r="A425" s="5" t="s">
        <v>333</v>
      </c>
    </row>
    <row r="426" spans="1:5" x14ac:dyDescent="0.25">
      <c r="A426" s="5" t="s">
        <v>51</v>
      </c>
    </row>
    <row r="427" spans="1:5" ht="14.45" customHeight="1" x14ac:dyDescent="0.25">
      <c r="A427" s="91" t="s">
        <v>31</v>
      </c>
      <c r="B427" s="92"/>
      <c r="C427" s="92"/>
      <c r="D427" s="92"/>
      <c r="E427" s="93"/>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24">
        <v>43886</v>
      </c>
      <c r="C430" s="24">
        <v>45716</v>
      </c>
      <c r="D430" s="25">
        <v>0.10964226169824166</v>
      </c>
      <c r="E430" s="32">
        <v>3</v>
      </c>
    </row>
    <row r="431" spans="1:5" x14ac:dyDescent="0.25">
      <c r="A431" s="31" t="s">
        <v>37</v>
      </c>
      <c r="B431" s="24">
        <v>43858</v>
      </c>
      <c r="C431" s="24">
        <v>45688</v>
      </c>
      <c r="D431" s="25">
        <v>0.11004453122956424</v>
      </c>
      <c r="E431" s="32">
        <v>3</v>
      </c>
    </row>
    <row r="432" spans="1:5" x14ac:dyDescent="0.25">
      <c r="A432" s="23" t="s">
        <v>38</v>
      </c>
      <c r="B432" s="24">
        <v>43830</v>
      </c>
      <c r="C432" s="24">
        <v>45657</v>
      </c>
      <c r="D432" s="25">
        <v>0.10985281108823346</v>
      </c>
      <c r="E432" s="32">
        <v>3</v>
      </c>
    </row>
    <row r="433" spans="1:5" x14ac:dyDescent="0.25">
      <c r="A433" s="23" t="s">
        <v>39</v>
      </c>
      <c r="B433" s="24">
        <v>43795</v>
      </c>
      <c r="C433" s="24">
        <v>45622</v>
      </c>
      <c r="D433" s="25">
        <v>0.10995565355889865</v>
      </c>
      <c r="E433" s="32">
        <v>3</v>
      </c>
    </row>
    <row r="434" spans="1:5" x14ac:dyDescent="0.25">
      <c r="A434" s="23" t="s">
        <v>40</v>
      </c>
      <c r="B434" s="24">
        <v>43767</v>
      </c>
      <c r="C434" s="24">
        <v>45594</v>
      </c>
      <c r="D434" s="25">
        <v>0.10997486737628936</v>
      </c>
      <c r="E434" s="32">
        <v>3</v>
      </c>
    </row>
    <row r="436" spans="1:5" x14ac:dyDescent="0.25">
      <c r="A436" s="102" t="s">
        <v>180</v>
      </c>
      <c r="B436" s="103"/>
      <c r="C436" s="103"/>
      <c r="D436" s="103"/>
      <c r="E436" s="103"/>
    </row>
    <row r="437" spans="1:5" x14ac:dyDescent="0.25">
      <c r="A437" s="1" t="s">
        <v>2</v>
      </c>
      <c r="B437" s="2"/>
      <c r="C437" s="107" t="s">
        <v>3</v>
      </c>
      <c r="D437" s="107" t="s">
        <v>4</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8" t="s">
        <v>7</v>
      </c>
      <c r="B440" s="9" t="s">
        <v>8</v>
      </c>
      <c r="C440" s="10"/>
      <c r="D440" s="11"/>
      <c r="E440" s="11"/>
    </row>
    <row r="441" spans="1:5" x14ac:dyDescent="0.25">
      <c r="A441" s="12"/>
      <c r="B441" s="13" t="s">
        <v>9</v>
      </c>
      <c r="C441" s="14"/>
      <c r="D441" s="15"/>
      <c r="E441" s="15"/>
    </row>
    <row r="442" spans="1:5" x14ac:dyDescent="0.25">
      <c r="A442" s="8" t="s">
        <v>10</v>
      </c>
      <c r="B442" s="16" t="s">
        <v>11</v>
      </c>
      <c r="C442" s="26" t="s">
        <v>874</v>
      </c>
      <c r="D442" s="27" t="s">
        <v>875</v>
      </c>
      <c r="E442" s="26" t="s">
        <v>14</v>
      </c>
    </row>
    <row r="443" spans="1:5" x14ac:dyDescent="0.25">
      <c r="A443" s="19"/>
      <c r="B443" s="20" t="s">
        <v>15</v>
      </c>
      <c r="C443" s="21">
        <v>-0.48101909088198225</v>
      </c>
      <c r="D443" s="21">
        <v>-0.17000958758226437</v>
      </c>
      <c r="E443" s="22"/>
    </row>
    <row r="444" spans="1:5" x14ac:dyDescent="0.25">
      <c r="A444" s="8" t="s">
        <v>16</v>
      </c>
      <c r="B444" s="16" t="s">
        <v>11</v>
      </c>
      <c r="C444" s="26" t="s">
        <v>80</v>
      </c>
      <c r="D444" s="26" t="s">
        <v>67</v>
      </c>
      <c r="E444" s="26" t="s">
        <v>14</v>
      </c>
    </row>
    <row r="445" spans="1:5" x14ac:dyDescent="0.25">
      <c r="A445" s="19"/>
      <c r="B445" s="20" t="s">
        <v>15</v>
      </c>
      <c r="C445" s="21">
        <v>-0.245335006663705</v>
      </c>
      <c r="D445" s="21">
        <v>-9.3654023087861415E-2</v>
      </c>
      <c r="E445" s="22"/>
    </row>
    <row r="446" spans="1:5" x14ac:dyDescent="0.25">
      <c r="A446" s="8" t="s">
        <v>19</v>
      </c>
      <c r="B446" s="16" t="s">
        <v>11</v>
      </c>
      <c r="C446" s="26" t="s">
        <v>134</v>
      </c>
      <c r="D446" s="26" t="s">
        <v>759</v>
      </c>
      <c r="E446" s="26" t="s">
        <v>14</v>
      </c>
    </row>
    <row r="447" spans="1:5" x14ac:dyDescent="0.25">
      <c r="A447" s="19"/>
      <c r="B447" s="20" t="s">
        <v>15</v>
      </c>
      <c r="C447" s="21">
        <v>2.1775534536203622E-3</v>
      </c>
      <c r="D447" s="21">
        <v>2.6329814462421997E-2</v>
      </c>
      <c r="E447" s="22"/>
    </row>
    <row r="448" spans="1:5" x14ac:dyDescent="0.25">
      <c r="A448" s="8" t="s">
        <v>22</v>
      </c>
      <c r="B448" s="16" t="s">
        <v>11</v>
      </c>
      <c r="C448" s="26" t="s">
        <v>176</v>
      </c>
      <c r="D448" s="26" t="s">
        <v>111</v>
      </c>
      <c r="E448" s="26" t="s">
        <v>14</v>
      </c>
    </row>
    <row r="449" spans="1:5" x14ac:dyDescent="0.25">
      <c r="A449" s="19"/>
      <c r="B449" s="20" t="s">
        <v>15</v>
      </c>
      <c r="C449" s="21">
        <v>0.44704777872965362</v>
      </c>
      <c r="D449" s="21">
        <v>0.14538954911026725</v>
      </c>
      <c r="E449" s="22"/>
    </row>
    <row r="450" spans="1:5" ht="34.9" customHeight="1" x14ac:dyDescent="0.25">
      <c r="A450" s="90" t="s">
        <v>25</v>
      </c>
      <c r="B450" s="90"/>
      <c r="C450" s="90"/>
      <c r="D450" s="90"/>
      <c r="E450" s="90"/>
    </row>
    <row r="451" spans="1:5" x14ac:dyDescent="0.25">
      <c r="A451" s="5" t="s">
        <v>26</v>
      </c>
    </row>
    <row r="452" spans="1:5" x14ac:dyDescent="0.25">
      <c r="A452" s="5" t="s">
        <v>49</v>
      </c>
    </row>
    <row r="453" spans="1:5" x14ac:dyDescent="0.25">
      <c r="A453" s="5" t="s">
        <v>876</v>
      </c>
    </row>
    <row r="454" spans="1:5" x14ac:dyDescent="0.25">
      <c r="A454" s="5" t="s">
        <v>333</v>
      </c>
    </row>
    <row r="455" spans="1:5" x14ac:dyDescent="0.25">
      <c r="A455" s="5" t="s">
        <v>51</v>
      </c>
    </row>
    <row r="456" spans="1:5" ht="14.45" customHeight="1" x14ac:dyDescent="0.25">
      <c r="A456" s="91" t="s">
        <v>31</v>
      </c>
      <c r="B456" s="92"/>
      <c r="C456" s="92"/>
      <c r="D456" s="92"/>
      <c r="E456" s="93"/>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24">
        <v>43886</v>
      </c>
      <c r="C459" s="24">
        <v>45713</v>
      </c>
      <c r="D459" s="25">
        <v>0.13979472982141986</v>
      </c>
      <c r="E459" s="32">
        <v>4</v>
      </c>
    </row>
    <row r="460" spans="1:5" x14ac:dyDescent="0.25">
      <c r="A460" s="31" t="s">
        <v>37</v>
      </c>
      <c r="B460" s="24">
        <v>43858</v>
      </c>
      <c r="C460" s="24">
        <v>45685</v>
      </c>
      <c r="D460" s="25">
        <v>0.14061820393167446</v>
      </c>
      <c r="E460" s="32">
        <v>4</v>
      </c>
    </row>
    <row r="461" spans="1:5" x14ac:dyDescent="0.25">
      <c r="A461" s="39" t="s">
        <v>38</v>
      </c>
      <c r="B461" s="24">
        <v>43830</v>
      </c>
      <c r="C461" s="24">
        <v>45657</v>
      </c>
      <c r="D461" s="25">
        <v>0.14041194339995974</v>
      </c>
      <c r="E461" s="32">
        <v>4</v>
      </c>
    </row>
    <row r="462" spans="1:5" x14ac:dyDescent="0.25">
      <c r="A462" s="39" t="s">
        <v>39</v>
      </c>
      <c r="B462" s="24">
        <v>43795</v>
      </c>
      <c r="C462" s="24">
        <v>45622</v>
      </c>
      <c r="D462" s="25">
        <v>0.14048321636576552</v>
      </c>
      <c r="E462" s="32">
        <v>4</v>
      </c>
    </row>
    <row r="463" spans="1:5" x14ac:dyDescent="0.25">
      <c r="A463" s="39" t="s">
        <v>40</v>
      </c>
      <c r="B463" s="24">
        <v>43767</v>
      </c>
      <c r="C463" s="24">
        <v>45594</v>
      </c>
      <c r="D463" s="25">
        <v>0.1403308472097638</v>
      </c>
      <c r="E463" s="32">
        <v>4</v>
      </c>
    </row>
    <row r="465" spans="1:5" x14ac:dyDescent="0.25">
      <c r="A465" s="102" t="s">
        <v>189</v>
      </c>
      <c r="B465" s="103"/>
      <c r="C465" s="103"/>
      <c r="D465" s="103"/>
      <c r="E465" s="103"/>
    </row>
    <row r="466" spans="1:5" x14ac:dyDescent="0.25">
      <c r="A466" s="1" t="s">
        <v>128</v>
      </c>
      <c r="B466" s="2"/>
      <c r="C466" s="107" t="s">
        <v>3</v>
      </c>
      <c r="D466" s="107" t="s">
        <v>129</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130</v>
      </c>
      <c r="C469" s="10"/>
      <c r="D469" s="11"/>
      <c r="E469" s="11"/>
    </row>
    <row r="470" spans="1:5" x14ac:dyDescent="0.25">
      <c r="A470" s="12"/>
      <c r="B470" s="13" t="s">
        <v>9</v>
      </c>
      <c r="C470" s="14"/>
      <c r="D470" s="15"/>
      <c r="E470" s="15"/>
    </row>
    <row r="471" spans="1:5" x14ac:dyDescent="0.25">
      <c r="A471" s="8" t="s">
        <v>10</v>
      </c>
      <c r="B471" s="16" t="s">
        <v>11</v>
      </c>
      <c r="C471" s="17" t="s">
        <v>721</v>
      </c>
      <c r="D471" s="18" t="s">
        <v>183</v>
      </c>
      <c r="E471" s="17" t="s">
        <v>14</v>
      </c>
    </row>
    <row r="472" spans="1:5" x14ac:dyDescent="0.25">
      <c r="A472" s="19"/>
      <c r="B472" s="20" t="s">
        <v>15</v>
      </c>
      <c r="C472" s="21">
        <v>-0.51072795724044995</v>
      </c>
      <c r="D472" s="21">
        <v>-0.12340681636825479</v>
      </c>
      <c r="E472" s="22"/>
    </row>
    <row r="473" spans="1:5" x14ac:dyDescent="0.25">
      <c r="A473" s="8" t="s">
        <v>16</v>
      </c>
      <c r="B473" s="16" t="s">
        <v>11</v>
      </c>
      <c r="C473" s="17" t="s">
        <v>145</v>
      </c>
      <c r="D473" s="17" t="s">
        <v>183</v>
      </c>
      <c r="E473" s="17" t="s">
        <v>14</v>
      </c>
    </row>
    <row r="474" spans="1:5" x14ac:dyDescent="0.25">
      <c r="A474" s="19"/>
      <c r="B474" s="20" t="s">
        <v>15</v>
      </c>
      <c r="C474" s="21">
        <v>-0.18910846568725681</v>
      </c>
      <c r="D474" s="21">
        <v>-0.12340681636825479</v>
      </c>
      <c r="E474" s="22"/>
    </row>
    <row r="475" spans="1:5" x14ac:dyDescent="0.25">
      <c r="A475" s="8" t="s">
        <v>19</v>
      </c>
      <c r="B475" s="16" t="s">
        <v>11</v>
      </c>
      <c r="C475" s="17" t="s">
        <v>467</v>
      </c>
      <c r="D475" s="17" t="s">
        <v>437</v>
      </c>
      <c r="E475" s="17" t="s">
        <v>14</v>
      </c>
    </row>
    <row r="476" spans="1:5" x14ac:dyDescent="0.25">
      <c r="A476" s="19"/>
      <c r="B476" s="20" t="s">
        <v>15</v>
      </c>
      <c r="C476" s="21">
        <v>-6.9770455873757964E-2</v>
      </c>
      <c r="D476" s="21">
        <v>-1.2750586257829655E-2</v>
      </c>
      <c r="E476" s="22"/>
    </row>
    <row r="477" spans="1:5" x14ac:dyDescent="0.25">
      <c r="A477" s="8" t="s">
        <v>22</v>
      </c>
      <c r="B477" s="16" t="s">
        <v>11</v>
      </c>
      <c r="C477" s="17" t="s">
        <v>186</v>
      </c>
      <c r="D477" s="17" t="s">
        <v>187</v>
      </c>
      <c r="E477" s="17" t="s">
        <v>14</v>
      </c>
    </row>
    <row r="478" spans="1:5" x14ac:dyDescent="0.25">
      <c r="A478" s="19"/>
      <c r="B478" s="20" t="s">
        <v>15</v>
      </c>
      <c r="C478" s="21">
        <v>0.13534558449906609</v>
      </c>
      <c r="D478" s="21">
        <v>7.8925779700995236E-2</v>
      </c>
      <c r="E478" s="22"/>
    </row>
    <row r="479" spans="1:5" ht="33.6" customHeight="1" x14ac:dyDescent="0.25">
      <c r="A479" s="90" t="s">
        <v>25</v>
      </c>
      <c r="B479" s="90"/>
      <c r="C479" s="90"/>
      <c r="D479" s="90"/>
      <c r="E479" s="90"/>
    </row>
    <row r="480" spans="1:5" x14ac:dyDescent="0.25">
      <c r="A480" s="5" t="s">
        <v>26</v>
      </c>
    </row>
    <row r="481" spans="1:5" x14ac:dyDescent="0.25">
      <c r="A481" s="5" t="s">
        <v>138</v>
      </c>
    </row>
    <row r="482" spans="1:5" x14ac:dyDescent="0.25">
      <c r="A482" s="5" t="s">
        <v>837</v>
      </c>
    </row>
    <row r="483" spans="1:5" x14ac:dyDescent="0.25">
      <c r="A483" s="5" t="s">
        <v>140</v>
      </c>
    </row>
    <row r="484" spans="1:5" x14ac:dyDescent="0.25">
      <c r="A484" s="5" t="s">
        <v>51</v>
      </c>
    </row>
    <row r="485" spans="1:5" ht="14.45" customHeight="1" x14ac:dyDescent="0.25">
      <c r="A485" s="91" t="s">
        <v>31</v>
      </c>
      <c r="B485" s="92"/>
      <c r="C485" s="92"/>
      <c r="D485" s="92"/>
      <c r="E485" s="93"/>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24">
        <v>43872</v>
      </c>
      <c r="C488" s="24">
        <v>45706</v>
      </c>
      <c r="D488" s="25">
        <v>7.8127119992930219E-2</v>
      </c>
      <c r="E488" s="32">
        <v>3</v>
      </c>
    </row>
    <row r="489" spans="1:5" x14ac:dyDescent="0.25">
      <c r="A489" s="31" t="s">
        <v>37</v>
      </c>
      <c r="B489" s="24">
        <v>43844</v>
      </c>
      <c r="C489" s="24">
        <v>45678</v>
      </c>
      <c r="D489" s="25">
        <v>7.8110933287626708E-2</v>
      </c>
      <c r="E489" s="32">
        <v>3</v>
      </c>
    </row>
    <row r="490" spans="1:5" x14ac:dyDescent="0.25">
      <c r="A490" s="23" t="s">
        <v>38</v>
      </c>
      <c r="B490" s="24">
        <v>43816</v>
      </c>
      <c r="C490" s="24">
        <v>45650</v>
      </c>
      <c r="D490" s="25">
        <v>7.8097903126641832E-2</v>
      </c>
      <c r="E490" s="32">
        <v>3</v>
      </c>
    </row>
    <row r="491" spans="1:5" x14ac:dyDescent="0.25">
      <c r="A491" s="23" t="s">
        <v>39</v>
      </c>
      <c r="B491" s="24">
        <v>43788</v>
      </c>
      <c r="C491" s="24">
        <v>45622</v>
      </c>
      <c r="D491" s="25">
        <v>7.8309612005525095E-2</v>
      </c>
      <c r="E491" s="32">
        <v>3</v>
      </c>
    </row>
    <row r="492" spans="1:5" x14ac:dyDescent="0.25">
      <c r="A492" s="23" t="s">
        <v>40</v>
      </c>
      <c r="B492" s="24">
        <v>43760</v>
      </c>
      <c r="C492" s="24">
        <v>45594</v>
      </c>
      <c r="D492" s="25">
        <v>7.8379201877569929E-2</v>
      </c>
      <c r="E492" s="32">
        <v>3</v>
      </c>
    </row>
    <row r="494" spans="1:5" x14ac:dyDescent="0.25">
      <c r="A494" s="102" t="s">
        <v>200</v>
      </c>
      <c r="B494" s="103"/>
      <c r="C494" s="103"/>
      <c r="D494" s="103"/>
      <c r="E494" s="103"/>
    </row>
    <row r="495" spans="1:5" x14ac:dyDescent="0.25">
      <c r="A495" s="1" t="s">
        <v>74</v>
      </c>
      <c r="B495" s="2"/>
      <c r="C495" s="107" t="s">
        <v>3</v>
      </c>
      <c r="D495" s="107" t="s">
        <v>75</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76</v>
      </c>
      <c r="C498" s="10"/>
      <c r="D498" s="11"/>
      <c r="E498" s="11"/>
    </row>
    <row r="499" spans="1:5" x14ac:dyDescent="0.25">
      <c r="A499" s="12"/>
      <c r="B499" s="13" t="s">
        <v>9</v>
      </c>
      <c r="C499" s="14"/>
      <c r="D499" s="15"/>
      <c r="E499" s="15"/>
    </row>
    <row r="500" spans="1:5" x14ac:dyDescent="0.25">
      <c r="A500" s="8" t="s">
        <v>10</v>
      </c>
      <c r="B500" s="16" t="s">
        <v>11</v>
      </c>
      <c r="C500" s="26" t="s">
        <v>448</v>
      </c>
      <c r="D500" s="27" t="s">
        <v>877</v>
      </c>
      <c r="E500" s="26" t="s">
        <v>14</v>
      </c>
    </row>
    <row r="501" spans="1:5" x14ac:dyDescent="0.25">
      <c r="A501" s="19"/>
      <c r="B501" s="20" t="s">
        <v>15</v>
      </c>
      <c r="C501" s="21">
        <v>-0.67622312438345145</v>
      </c>
      <c r="D501" s="21">
        <v>-9.3011393753210769E-2</v>
      </c>
      <c r="E501" s="22"/>
    </row>
    <row r="502" spans="1:5" x14ac:dyDescent="0.25">
      <c r="A502" s="8" t="s">
        <v>16</v>
      </c>
      <c r="B502" s="16" t="s">
        <v>11</v>
      </c>
      <c r="C502" s="26" t="s">
        <v>192</v>
      </c>
      <c r="D502" s="26" t="s">
        <v>193</v>
      </c>
      <c r="E502" s="26" t="s">
        <v>14</v>
      </c>
    </row>
    <row r="503" spans="1:5" x14ac:dyDescent="0.25">
      <c r="A503" s="19"/>
      <c r="B503" s="20" t="s">
        <v>15</v>
      </c>
      <c r="C503" s="21">
        <v>-0.2302506228329777</v>
      </c>
      <c r="D503" s="21">
        <v>-4.5361930729109767E-2</v>
      </c>
      <c r="E503" s="22"/>
    </row>
    <row r="504" spans="1:5" x14ac:dyDescent="0.25">
      <c r="A504" s="8" t="s">
        <v>19</v>
      </c>
      <c r="B504" s="16" t="s">
        <v>11</v>
      </c>
      <c r="C504" s="26" t="s">
        <v>470</v>
      </c>
      <c r="D504" s="26" t="s">
        <v>228</v>
      </c>
      <c r="E504" s="26" t="s">
        <v>14</v>
      </c>
    </row>
    <row r="505" spans="1:5" x14ac:dyDescent="0.25">
      <c r="A505" s="19"/>
      <c r="B505" s="20" t="s">
        <v>15</v>
      </c>
      <c r="C505" s="21">
        <v>-7.4727052957786699E-2</v>
      </c>
      <c r="D505" s="21">
        <v>-9.3930003488265079E-3</v>
      </c>
      <c r="E505" s="22"/>
    </row>
    <row r="506" spans="1:5" x14ac:dyDescent="0.25">
      <c r="A506" s="8" t="s">
        <v>22</v>
      </c>
      <c r="B506" s="16" t="s">
        <v>11</v>
      </c>
      <c r="C506" s="26" t="s">
        <v>196</v>
      </c>
      <c r="D506" s="26" t="s">
        <v>646</v>
      </c>
      <c r="E506" s="26" t="s">
        <v>14</v>
      </c>
    </row>
    <row r="507" spans="1:5" x14ac:dyDescent="0.25">
      <c r="A507" s="19"/>
      <c r="B507" s="20" t="s">
        <v>15</v>
      </c>
      <c r="C507" s="21">
        <v>0.13851284703993083</v>
      </c>
      <c r="D507" s="21">
        <v>2.0811919717387939E-2</v>
      </c>
      <c r="E507" s="22"/>
    </row>
    <row r="508" spans="1:5" ht="34.15" customHeight="1" x14ac:dyDescent="0.25">
      <c r="A508" s="90" t="s">
        <v>25</v>
      </c>
      <c r="B508" s="90"/>
      <c r="C508" s="90"/>
      <c r="D508" s="90"/>
      <c r="E508" s="90"/>
    </row>
    <row r="509" spans="1:5" x14ac:dyDescent="0.25">
      <c r="A509" s="5" t="s">
        <v>26</v>
      </c>
    </row>
    <row r="510" spans="1:5" x14ac:dyDescent="0.25">
      <c r="A510" s="5" t="s">
        <v>198</v>
      </c>
    </row>
    <row r="511" spans="1:5" x14ac:dyDescent="0.25">
      <c r="A511" s="5" t="s">
        <v>706</v>
      </c>
    </row>
    <row r="512" spans="1:5" x14ac:dyDescent="0.25">
      <c r="A512" s="5" t="s">
        <v>150</v>
      </c>
    </row>
    <row r="513" spans="1:5" x14ac:dyDescent="0.25">
      <c r="A513" s="5" t="s">
        <v>30</v>
      </c>
      <c r="B513" s="50"/>
      <c r="C513" s="50"/>
      <c r="D513" s="50"/>
      <c r="E513" s="50"/>
    </row>
    <row r="514" spans="1:5" ht="14.45" customHeight="1" x14ac:dyDescent="0.25">
      <c r="A514" s="91" t="s">
        <v>31</v>
      </c>
      <c r="B514" s="92"/>
      <c r="C514" s="92"/>
      <c r="D514" s="92"/>
      <c r="E514" s="93"/>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24">
        <v>43879</v>
      </c>
      <c r="C517" s="24">
        <v>45713</v>
      </c>
      <c r="D517" s="25">
        <v>0.10227587610244965</v>
      </c>
      <c r="E517" s="32">
        <v>3</v>
      </c>
    </row>
    <row r="518" spans="1:5" x14ac:dyDescent="0.25">
      <c r="A518" s="31" t="s">
        <v>37</v>
      </c>
      <c r="B518" s="24">
        <v>43851</v>
      </c>
      <c r="C518" s="24">
        <v>45685</v>
      </c>
      <c r="D518" s="25">
        <v>0.1023545936728421</v>
      </c>
      <c r="E518" s="32">
        <v>3</v>
      </c>
    </row>
    <row r="519" spans="1:5" x14ac:dyDescent="0.25">
      <c r="A519" s="39" t="s">
        <v>38</v>
      </c>
      <c r="B519" s="24">
        <v>43823</v>
      </c>
      <c r="C519" s="24">
        <v>45657</v>
      </c>
      <c r="D519" s="25">
        <v>0.10235381900035065</v>
      </c>
      <c r="E519" s="32">
        <v>3</v>
      </c>
    </row>
    <row r="520" spans="1:5" x14ac:dyDescent="0.25">
      <c r="A520" s="39" t="s">
        <v>39</v>
      </c>
      <c r="B520" s="24">
        <v>43781</v>
      </c>
      <c r="C520" s="24">
        <v>45615</v>
      </c>
      <c r="D520" s="25">
        <v>0.10241749051706749</v>
      </c>
      <c r="E520" s="32">
        <v>3</v>
      </c>
    </row>
    <row r="521" spans="1:5" x14ac:dyDescent="0.25">
      <c r="A521" s="39" t="s">
        <v>40</v>
      </c>
      <c r="B521" s="24">
        <v>43753</v>
      </c>
      <c r="C521" s="24">
        <v>45587</v>
      </c>
      <c r="D521" s="25">
        <v>0.10248695256481165</v>
      </c>
      <c r="E521" s="32">
        <v>3</v>
      </c>
    </row>
    <row r="523" spans="1:5" x14ac:dyDescent="0.25">
      <c r="A523" s="102" t="s">
        <v>210</v>
      </c>
      <c r="B523" s="103"/>
      <c r="C523" s="103"/>
      <c r="D523" s="103"/>
      <c r="E523" s="103"/>
    </row>
    <row r="524" spans="1:5" x14ac:dyDescent="0.25">
      <c r="A524" s="1" t="s">
        <v>128</v>
      </c>
      <c r="B524" s="2"/>
      <c r="C524" s="107" t="s">
        <v>3</v>
      </c>
      <c r="D524" s="107" t="s">
        <v>129</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130</v>
      </c>
      <c r="C527" s="10"/>
      <c r="D527" s="11"/>
      <c r="E527" s="11"/>
    </row>
    <row r="528" spans="1:5" x14ac:dyDescent="0.25">
      <c r="A528" s="12"/>
      <c r="B528" s="13" t="s">
        <v>9</v>
      </c>
      <c r="C528" s="14"/>
      <c r="D528" s="15"/>
      <c r="E528" s="15"/>
    </row>
    <row r="529" spans="1:5" x14ac:dyDescent="0.25">
      <c r="A529" s="8" t="s">
        <v>10</v>
      </c>
      <c r="B529" s="16" t="s">
        <v>11</v>
      </c>
      <c r="C529" s="26" t="s">
        <v>878</v>
      </c>
      <c r="D529" s="27" t="s">
        <v>879</v>
      </c>
      <c r="E529" s="26" t="s">
        <v>14</v>
      </c>
    </row>
    <row r="530" spans="1:5" x14ac:dyDescent="0.25">
      <c r="A530" s="19"/>
      <c r="B530" s="20" t="s">
        <v>15</v>
      </c>
      <c r="C530" s="21">
        <v>-0.38908597179042304</v>
      </c>
      <c r="D530" s="21">
        <v>-0.14759875565775649</v>
      </c>
      <c r="E530" s="22"/>
    </row>
    <row r="531" spans="1:5" x14ac:dyDescent="0.25">
      <c r="A531" s="8" t="s">
        <v>16</v>
      </c>
      <c r="B531" s="16" t="s">
        <v>11</v>
      </c>
      <c r="C531" s="26" t="s">
        <v>203</v>
      </c>
      <c r="D531" s="26" t="s">
        <v>204</v>
      </c>
      <c r="E531" s="26" t="s">
        <v>14</v>
      </c>
    </row>
    <row r="532" spans="1:5" x14ac:dyDescent="0.25">
      <c r="A532" s="19"/>
      <c r="B532" s="20" t="s">
        <v>15</v>
      </c>
      <c r="C532" s="21">
        <v>-0.20013817001491374</v>
      </c>
      <c r="D532" s="21">
        <v>-0.11919569528335516</v>
      </c>
      <c r="E532" s="22"/>
    </row>
    <row r="533" spans="1:5" x14ac:dyDescent="0.25">
      <c r="A533" s="8" t="s">
        <v>19</v>
      </c>
      <c r="B533" s="16" t="s">
        <v>11</v>
      </c>
      <c r="C533" s="26" t="s">
        <v>549</v>
      </c>
      <c r="D533" s="26" t="s">
        <v>243</v>
      </c>
      <c r="E533" s="26" t="s">
        <v>14</v>
      </c>
    </row>
    <row r="534" spans="1:5" x14ac:dyDescent="0.25">
      <c r="A534" s="19"/>
      <c r="B534" s="20" t="s">
        <v>15</v>
      </c>
      <c r="C534" s="21">
        <v>-2.6349104753038199E-2</v>
      </c>
      <c r="D534" s="21">
        <v>4.3548753768560822E-3</v>
      </c>
      <c r="E534" s="22"/>
    </row>
    <row r="535" spans="1:5" x14ac:dyDescent="0.25">
      <c r="A535" s="8" t="s">
        <v>22</v>
      </c>
      <c r="B535" s="16" t="s">
        <v>11</v>
      </c>
      <c r="C535" s="26" t="s">
        <v>207</v>
      </c>
      <c r="D535" s="26" t="s">
        <v>208</v>
      </c>
      <c r="E535" s="26" t="s">
        <v>14</v>
      </c>
    </row>
    <row r="536" spans="1:5" x14ac:dyDescent="0.25">
      <c r="A536" s="19"/>
      <c r="B536" s="20" t="s">
        <v>15</v>
      </c>
      <c r="C536" s="21">
        <v>0.20995207085178436</v>
      </c>
      <c r="D536" s="21">
        <v>0.11067518871954518</v>
      </c>
      <c r="E536" s="22"/>
    </row>
    <row r="537" spans="1:5" ht="37.9" customHeight="1" x14ac:dyDescent="0.25">
      <c r="A537" s="90" t="s">
        <v>25</v>
      </c>
      <c r="B537" s="90"/>
      <c r="C537" s="90"/>
      <c r="D537" s="90"/>
      <c r="E537" s="90"/>
    </row>
    <row r="538" spans="1:5" x14ac:dyDescent="0.25">
      <c r="A538" s="5" t="s">
        <v>26</v>
      </c>
    </row>
    <row r="539" spans="1:5" x14ac:dyDescent="0.25">
      <c r="A539" s="5" t="s">
        <v>138</v>
      </c>
    </row>
    <row r="540" spans="1:5" x14ac:dyDescent="0.25">
      <c r="A540" s="5" t="s">
        <v>777</v>
      </c>
    </row>
    <row r="541" spans="1:5" x14ac:dyDescent="0.25">
      <c r="A541" s="5" t="s">
        <v>140</v>
      </c>
    </row>
    <row r="542" spans="1:5" x14ac:dyDescent="0.25">
      <c r="A542" s="5" t="s">
        <v>30</v>
      </c>
    </row>
    <row r="543" spans="1:5" ht="14.45" customHeight="1" x14ac:dyDescent="0.25">
      <c r="A543" s="91" t="s">
        <v>31</v>
      </c>
      <c r="B543" s="92"/>
      <c r="C543" s="92"/>
      <c r="D543" s="92"/>
      <c r="E543" s="93"/>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24">
        <v>43886</v>
      </c>
      <c r="C546" s="24">
        <v>45713</v>
      </c>
      <c r="D546" s="25">
        <v>9.7465619215058433E-2</v>
      </c>
      <c r="E546" s="32">
        <v>3</v>
      </c>
    </row>
    <row r="547" spans="1:5" x14ac:dyDescent="0.25">
      <c r="A547" s="31" t="s">
        <v>37</v>
      </c>
      <c r="B547" s="24">
        <v>43858</v>
      </c>
      <c r="C547" s="24">
        <v>45685</v>
      </c>
      <c r="D547" s="25">
        <v>9.7767988761896518E-2</v>
      </c>
      <c r="E547" s="32">
        <v>3</v>
      </c>
    </row>
    <row r="548" spans="1:5" x14ac:dyDescent="0.25">
      <c r="A548" s="39" t="s">
        <v>38</v>
      </c>
      <c r="B548" s="24">
        <v>43830</v>
      </c>
      <c r="C548" s="24">
        <v>45657</v>
      </c>
      <c r="D548" s="25">
        <v>9.7767568222410312E-2</v>
      </c>
      <c r="E548" s="32">
        <v>3</v>
      </c>
    </row>
    <row r="549" spans="1:5" x14ac:dyDescent="0.25">
      <c r="A549" s="39" t="s">
        <v>39</v>
      </c>
      <c r="B549" s="24">
        <v>43795</v>
      </c>
      <c r="C549" s="24">
        <v>45622</v>
      </c>
      <c r="D549" s="25">
        <v>9.7855049744681427E-2</v>
      </c>
      <c r="E549" s="32">
        <v>3</v>
      </c>
    </row>
    <row r="550" spans="1:5" x14ac:dyDescent="0.25">
      <c r="A550" s="39" t="s">
        <v>40</v>
      </c>
      <c r="B550" s="24">
        <v>43767</v>
      </c>
      <c r="C550" s="24">
        <v>45594</v>
      </c>
      <c r="D550" s="25">
        <v>9.7880256498745391E-2</v>
      </c>
      <c r="E550" s="32">
        <v>3</v>
      </c>
    </row>
    <row r="552" spans="1:5" x14ac:dyDescent="0.25">
      <c r="A552" s="102" t="s">
        <v>839</v>
      </c>
      <c r="B552" s="103"/>
      <c r="C552" s="103"/>
      <c r="D552" s="103"/>
      <c r="E552" s="103"/>
    </row>
    <row r="553" spans="1:5" x14ac:dyDescent="0.25">
      <c r="A553" s="1" t="s">
        <v>2</v>
      </c>
      <c r="B553" s="2"/>
      <c r="C553" s="107" t="s">
        <v>3</v>
      </c>
      <c r="D553" s="107" t="s">
        <v>4</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8</v>
      </c>
      <c r="C556" s="10"/>
      <c r="D556" s="11"/>
      <c r="E556" s="11"/>
    </row>
    <row r="557" spans="1:5" x14ac:dyDescent="0.25">
      <c r="A557" s="12"/>
      <c r="B557" s="13" t="s">
        <v>9</v>
      </c>
      <c r="C557" s="14"/>
      <c r="D557" s="15"/>
      <c r="E557" s="15"/>
    </row>
    <row r="558" spans="1:5" x14ac:dyDescent="0.25">
      <c r="A558" s="8" t="s">
        <v>10</v>
      </c>
      <c r="B558" s="16" t="s">
        <v>11</v>
      </c>
      <c r="C558" s="26" t="s">
        <v>836</v>
      </c>
      <c r="D558" s="27" t="s">
        <v>840</v>
      </c>
      <c r="E558" s="26" t="s">
        <v>14</v>
      </c>
    </row>
    <row r="559" spans="1:5" x14ac:dyDescent="0.25">
      <c r="A559" s="19"/>
      <c r="B559" s="20" t="s">
        <v>15</v>
      </c>
      <c r="C559" s="21">
        <v>-0.43219520877136641</v>
      </c>
      <c r="D559" s="21">
        <v>-0.18068495559282582</v>
      </c>
      <c r="E559" s="22"/>
    </row>
    <row r="560" spans="1:5" x14ac:dyDescent="0.25">
      <c r="A560" s="8" t="s">
        <v>16</v>
      </c>
      <c r="B560" s="16" t="s">
        <v>11</v>
      </c>
      <c r="C560" s="26" t="s">
        <v>841</v>
      </c>
      <c r="D560" s="26" t="s">
        <v>842</v>
      </c>
      <c r="E560" s="26" t="s">
        <v>14</v>
      </c>
    </row>
    <row r="561" spans="1:5" x14ac:dyDescent="0.25">
      <c r="A561" s="19"/>
      <c r="B561" s="20" t="s">
        <v>15</v>
      </c>
      <c r="C561" s="21">
        <v>-0.19208130964631087</v>
      </c>
      <c r="D561" s="21">
        <v>-4.9454902239860599E-2</v>
      </c>
      <c r="E561" s="22"/>
    </row>
    <row r="562" spans="1:5" x14ac:dyDescent="0.25">
      <c r="A562" s="8" t="s">
        <v>19</v>
      </c>
      <c r="B562" s="16" t="s">
        <v>11</v>
      </c>
      <c r="C562" s="26" t="s">
        <v>269</v>
      </c>
      <c r="D562" s="26" t="s">
        <v>880</v>
      </c>
      <c r="E562" s="26" t="s">
        <v>14</v>
      </c>
    </row>
    <row r="563" spans="1:5" x14ac:dyDescent="0.25">
      <c r="A563" s="19"/>
      <c r="B563" s="20" t="s">
        <v>15</v>
      </c>
      <c r="C563" s="21">
        <v>-1.035066033195764E-2</v>
      </c>
      <c r="D563" s="21">
        <v>4.122979245492342E-2</v>
      </c>
      <c r="E563" s="22"/>
    </row>
    <row r="564" spans="1:5" x14ac:dyDescent="0.25">
      <c r="A564" s="8" t="s">
        <v>22</v>
      </c>
      <c r="B564" s="16" t="s">
        <v>11</v>
      </c>
      <c r="C564" s="26" t="s">
        <v>843</v>
      </c>
      <c r="D564" s="26" t="s">
        <v>844</v>
      </c>
      <c r="E564" s="26" t="s">
        <v>14</v>
      </c>
    </row>
    <row r="565" spans="1:5" x14ac:dyDescent="0.25">
      <c r="A565" s="19"/>
      <c r="B565" s="20" t="s">
        <v>15</v>
      </c>
      <c r="C565" s="21">
        <v>0.30689757866249279</v>
      </c>
      <c r="D565" s="21">
        <v>0.12722799906601456</v>
      </c>
      <c r="E565" s="22"/>
    </row>
    <row r="566" spans="1:5" ht="34.15" customHeight="1" x14ac:dyDescent="0.25">
      <c r="A566" s="90" t="s">
        <v>25</v>
      </c>
      <c r="B566" s="90"/>
      <c r="C566" s="90"/>
      <c r="D566" s="90"/>
      <c r="E566" s="90"/>
    </row>
    <row r="567" spans="1:5" x14ac:dyDescent="0.25">
      <c r="A567" s="5" t="s">
        <v>26</v>
      </c>
    </row>
    <row r="568" spans="1:5" x14ac:dyDescent="0.25">
      <c r="A568" s="5" t="s">
        <v>49</v>
      </c>
    </row>
    <row r="569" spans="1:5" x14ac:dyDescent="0.25">
      <c r="A569" s="5" t="s">
        <v>516</v>
      </c>
    </row>
    <row r="570" spans="1:5" x14ac:dyDescent="0.25">
      <c r="A570" s="5" t="s">
        <v>29</v>
      </c>
    </row>
    <row r="571" spans="1:5" x14ac:dyDescent="0.25">
      <c r="A571" s="5" t="s">
        <v>30</v>
      </c>
    </row>
    <row r="572" spans="1:5" ht="14.45" customHeight="1" x14ac:dyDescent="0.25">
      <c r="A572" s="91" t="s">
        <v>31</v>
      </c>
      <c r="B572" s="92"/>
      <c r="C572" s="92"/>
      <c r="D572" s="92"/>
      <c r="E572" s="93"/>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24">
        <v>44251</v>
      </c>
      <c r="C575" s="24">
        <v>45714</v>
      </c>
      <c r="D575" s="25">
        <v>0.10827276149137974</v>
      </c>
      <c r="E575" s="32">
        <v>3</v>
      </c>
    </row>
    <row r="576" spans="1:5" x14ac:dyDescent="0.25">
      <c r="A576" s="31" t="s">
        <v>37</v>
      </c>
      <c r="B576" s="24">
        <v>44223</v>
      </c>
      <c r="C576" s="24">
        <v>45686</v>
      </c>
      <c r="D576" s="25">
        <v>0.10906441690019089</v>
      </c>
      <c r="E576" s="32">
        <v>3</v>
      </c>
    </row>
    <row r="577" spans="1:5" x14ac:dyDescent="0.25">
      <c r="A577" s="39" t="s">
        <v>38</v>
      </c>
      <c r="B577" s="24">
        <v>44188</v>
      </c>
      <c r="C577" s="24">
        <v>45651</v>
      </c>
      <c r="D577" s="25">
        <v>0.10984307016883819</v>
      </c>
      <c r="E577" s="32">
        <v>3</v>
      </c>
    </row>
    <row r="578" spans="1:5" x14ac:dyDescent="0.25">
      <c r="A578" s="39" t="s">
        <v>39</v>
      </c>
      <c r="B578" s="24">
        <v>44160</v>
      </c>
      <c r="C578" s="24">
        <v>45623</v>
      </c>
      <c r="D578" s="25">
        <v>0.10852914424355971</v>
      </c>
      <c r="E578" s="32">
        <v>3</v>
      </c>
    </row>
    <row r="579" spans="1:5" x14ac:dyDescent="0.25">
      <c r="A579" s="39" t="s">
        <v>40</v>
      </c>
      <c r="B579" s="24">
        <v>44132</v>
      </c>
      <c r="C579" s="24">
        <v>45595</v>
      </c>
      <c r="D579" s="25">
        <v>0.11031110340175557</v>
      </c>
      <c r="E579" s="32">
        <v>3</v>
      </c>
    </row>
    <row r="581" spans="1:5" x14ac:dyDescent="0.25">
      <c r="A581" s="102" t="s">
        <v>218</v>
      </c>
      <c r="B581" s="103"/>
      <c r="C581" s="103"/>
      <c r="D581" s="103"/>
      <c r="E581" s="103"/>
    </row>
    <row r="582" spans="1:5" x14ac:dyDescent="0.25">
      <c r="A582" s="1" t="s">
        <v>2</v>
      </c>
      <c r="B582" s="2"/>
      <c r="C582" s="107" t="s">
        <v>3</v>
      </c>
      <c r="D582" s="107" t="s">
        <v>4</v>
      </c>
      <c r="E582" s="107"/>
    </row>
    <row r="583" spans="1:5" x14ac:dyDescent="0.25">
      <c r="A583" s="3" t="s">
        <v>5</v>
      </c>
      <c r="B583" s="4"/>
      <c r="C583" s="108"/>
      <c r="D583" s="108"/>
      <c r="E583" s="108"/>
    </row>
    <row r="584" spans="1:5" x14ac:dyDescent="0.25">
      <c r="A584" s="6" t="s">
        <v>6</v>
      </c>
      <c r="B584" s="7"/>
      <c r="C584" s="109"/>
      <c r="D584" s="109"/>
      <c r="E584" s="109"/>
    </row>
    <row r="585" spans="1:5" x14ac:dyDescent="0.25">
      <c r="A585" s="8" t="s">
        <v>7</v>
      </c>
      <c r="B585" s="9" t="s">
        <v>8</v>
      </c>
      <c r="C585" s="10"/>
      <c r="D585" s="11"/>
      <c r="E585" s="11"/>
    </row>
    <row r="586" spans="1:5" x14ac:dyDescent="0.25">
      <c r="A586" s="12"/>
      <c r="B586" s="13" t="s">
        <v>9</v>
      </c>
      <c r="C586" s="14"/>
      <c r="D586" s="15"/>
      <c r="E586" s="15"/>
    </row>
    <row r="587" spans="1:5" x14ac:dyDescent="0.25">
      <c r="A587" s="8" t="s">
        <v>10</v>
      </c>
      <c r="B587" s="16" t="s">
        <v>11</v>
      </c>
      <c r="C587" s="26" t="s">
        <v>840</v>
      </c>
      <c r="D587" s="27" t="s">
        <v>881</v>
      </c>
      <c r="E587" s="26" t="s">
        <v>14</v>
      </c>
    </row>
    <row r="588" spans="1:5" x14ac:dyDescent="0.25">
      <c r="A588" s="19"/>
      <c r="B588" s="20" t="s">
        <v>15</v>
      </c>
      <c r="C588" s="21">
        <v>-0.44959552340217668</v>
      </c>
      <c r="D588" s="21">
        <v>-0.15853281581606926</v>
      </c>
      <c r="E588" s="22"/>
    </row>
    <row r="589" spans="1:5" x14ac:dyDescent="0.25">
      <c r="A589" s="8" t="s">
        <v>16</v>
      </c>
      <c r="B589" s="16" t="s">
        <v>11</v>
      </c>
      <c r="C589" s="26" t="s">
        <v>212</v>
      </c>
      <c r="D589" s="26" t="s">
        <v>67</v>
      </c>
      <c r="E589" s="26" t="s">
        <v>14</v>
      </c>
    </row>
    <row r="590" spans="1:5" x14ac:dyDescent="0.25">
      <c r="A590" s="19"/>
      <c r="B590" s="20" t="s">
        <v>15</v>
      </c>
      <c r="C590" s="21">
        <v>-0.26271415852244484</v>
      </c>
      <c r="D590" s="21">
        <v>-9.3293505898621731E-2</v>
      </c>
      <c r="E590" s="22"/>
    </row>
    <row r="591" spans="1:5" x14ac:dyDescent="0.25">
      <c r="A591" s="8" t="s">
        <v>19</v>
      </c>
      <c r="B591" s="16" t="s">
        <v>11</v>
      </c>
      <c r="C591" s="26" t="s">
        <v>268</v>
      </c>
      <c r="D591" s="26" t="s">
        <v>611</v>
      </c>
      <c r="E591" s="26" t="s">
        <v>14</v>
      </c>
    </row>
    <row r="592" spans="1:5" x14ac:dyDescent="0.25">
      <c r="A592" s="19"/>
      <c r="B592" s="20" t="s">
        <v>15</v>
      </c>
      <c r="C592" s="21">
        <v>-5.1083948926993306E-2</v>
      </c>
      <c r="D592" s="21">
        <v>-2.2321816865465971E-3</v>
      </c>
      <c r="E592" s="22"/>
    </row>
    <row r="593" spans="1:5" x14ac:dyDescent="0.25">
      <c r="A593" s="8" t="s">
        <v>22</v>
      </c>
      <c r="B593" s="16" t="s">
        <v>11</v>
      </c>
      <c r="C593" s="26" t="s">
        <v>215</v>
      </c>
      <c r="D593" s="26" t="s">
        <v>381</v>
      </c>
      <c r="E593" s="26" t="s">
        <v>14</v>
      </c>
    </row>
    <row r="594" spans="1:5" x14ac:dyDescent="0.25">
      <c r="A594" s="19"/>
      <c r="B594" s="20" t="s">
        <v>15</v>
      </c>
      <c r="C594" s="21">
        <v>0.33839617486338791</v>
      </c>
      <c r="D594" s="21">
        <v>9.7158471247186462E-2</v>
      </c>
      <c r="E594" s="22"/>
    </row>
    <row r="595" spans="1:5" ht="32.450000000000003" customHeight="1" x14ac:dyDescent="0.25">
      <c r="A595" s="90" t="s">
        <v>25</v>
      </c>
      <c r="B595" s="90"/>
      <c r="C595" s="90"/>
      <c r="D595" s="90"/>
      <c r="E595" s="90"/>
    </row>
    <row r="596" spans="1:5" x14ac:dyDescent="0.25">
      <c r="A596" s="5" t="s">
        <v>26</v>
      </c>
    </row>
    <row r="597" spans="1:5" x14ac:dyDescent="0.25">
      <c r="A597" s="5" t="s">
        <v>49</v>
      </c>
    </row>
    <row r="598" spans="1:5" x14ac:dyDescent="0.25">
      <c r="A598" s="5" t="s">
        <v>225</v>
      </c>
    </row>
    <row r="599" spans="1:5" x14ac:dyDescent="0.25">
      <c r="A599" s="5" t="s">
        <v>333</v>
      </c>
    </row>
    <row r="600" spans="1:5" x14ac:dyDescent="0.25">
      <c r="A600" s="5" t="s">
        <v>30</v>
      </c>
    </row>
    <row r="601" spans="1:5" ht="14.45" customHeight="1" x14ac:dyDescent="0.25">
      <c r="A601" s="91" t="s">
        <v>31</v>
      </c>
      <c r="B601" s="92"/>
      <c r="C601" s="92"/>
      <c r="D601" s="92"/>
      <c r="E601" s="93"/>
    </row>
    <row r="602" spans="1:5" x14ac:dyDescent="0.25">
      <c r="A602" s="94" t="s">
        <v>32</v>
      </c>
      <c r="B602" s="94"/>
      <c r="C602" s="94"/>
      <c r="D602" s="94"/>
      <c r="E602" s="94"/>
    </row>
    <row r="603" spans="1:5" x14ac:dyDescent="0.25">
      <c r="A603" s="29" t="s">
        <v>33</v>
      </c>
      <c r="B603" s="29" t="s">
        <v>34</v>
      </c>
      <c r="C603" s="29" t="s">
        <v>35</v>
      </c>
      <c r="D603" s="30" t="s">
        <v>0</v>
      </c>
      <c r="E603" s="30" t="s">
        <v>1</v>
      </c>
    </row>
    <row r="604" spans="1:5" x14ac:dyDescent="0.25">
      <c r="A604" s="31" t="s">
        <v>36</v>
      </c>
      <c r="B604" s="24">
        <v>43886</v>
      </c>
      <c r="C604" s="24">
        <v>45713</v>
      </c>
      <c r="D604" s="25">
        <v>0.11750831146764869</v>
      </c>
      <c r="E604" s="32">
        <v>3</v>
      </c>
    </row>
    <row r="605" spans="1:5" x14ac:dyDescent="0.25">
      <c r="A605" s="31" t="s">
        <v>37</v>
      </c>
      <c r="B605" s="24">
        <v>43858</v>
      </c>
      <c r="C605" s="24">
        <v>45685</v>
      </c>
      <c r="D605" s="25">
        <v>0.11809117341907815</v>
      </c>
      <c r="E605" s="32">
        <v>3</v>
      </c>
    </row>
    <row r="606" spans="1:5" x14ac:dyDescent="0.25">
      <c r="A606" s="39" t="s">
        <v>38</v>
      </c>
      <c r="B606" s="24">
        <v>43830</v>
      </c>
      <c r="C606" s="24">
        <v>45657</v>
      </c>
      <c r="D606" s="25">
        <v>0.11799412238010286</v>
      </c>
      <c r="E606" s="32">
        <v>3</v>
      </c>
    </row>
    <row r="607" spans="1:5" x14ac:dyDescent="0.25">
      <c r="A607" s="39" t="s">
        <v>39</v>
      </c>
      <c r="B607" s="24">
        <v>43795</v>
      </c>
      <c r="C607" s="24">
        <v>45622</v>
      </c>
      <c r="D607" s="25">
        <v>0.11811273464235668</v>
      </c>
      <c r="E607" s="32">
        <v>3</v>
      </c>
    </row>
    <row r="608" spans="1:5" x14ac:dyDescent="0.25">
      <c r="A608" s="39" t="s">
        <v>40</v>
      </c>
      <c r="B608" s="24">
        <v>43767</v>
      </c>
      <c r="C608" s="24">
        <v>45594</v>
      </c>
      <c r="D608" s="25">
        <v>0.11811318619007714</v>
      </c>
      <c r="E608" s="32">
        <v>3</v>
      </c>
    </row>
    <row r="610" spans="1:5" x14ac:dyDescent="0.25">
      <c r="A610" s="102" t="s">
        <v>226</v>
      </c>
      <c r="B610" s="103"/>
      <c r="C610" s="103"/>
      <c r="D610" s="103"/>
      <c r="E610" s="103"/>
    </row>
    <row r="611" spans="1:5" x14ac:dyDescent="0.25">
      <c r="A611" s="1" t="s">
        <v>2</v>
      </c>
      <c r="B611" s="2"/>
      <c r="C611" s="107" t="s">
        <v>3</v>
      </c>
      <c r="D611" s="107" t="s">
        <v>4</v>
      </c>
      <c r="E611" s="107"/>
    </row>
    <row r="612" spans="1:5" x14ac:dyDescent="0.25">
      <c r="A612" s="3" t="s">
        <v>5</v>
      </c>
      <c r="B612" s="4"/>
      <c r="C612" s="108"/>
      <c r="D612" s="108"/>
      <c r="E612" s="108"/>
    </row>
    <row r="613" spans="1:5" x14ac:dyDescent="0.25">
      <c r="A613" s="6" t="s">
        <v>6</v>
      </c>
      <c r="B613" s="7"/>
      <c r="C613" s="109"/>
      <c r="D613" s="109"/>
      <c r="E613" s="109"/>
    </row>
    <row r="614" spans="1:5" x14ac:dyDescent="0.25">
      <c r="A614" s="8" t="s">
        <v>7</v>
      </c>
      <c r="B614" s="9" t="s">
        <v>8</v>
      </c>
      <c r="C614" s="10"/>
      <c r="D614" s="11"/>
      <c r="E614" s="11"/>
    </row>
    <row r="615" spans="1:5" x14ac:dyDescent="0.25">
      <c r="A615" s="12"/>
      <c r="B615" s="13" t="s">
        <v>9</v>
      </c>
      <c r="C615" s="14"/>
      <c r="D615" s="15"/>
      <c r="E615" s="15"/>
    </row>
    <row r="616" spans="1:5" x14ac:dyDescent="0.25">
      <c r="A616" s="8" t="s">
        <v>10</v>
      </c>
      <c r="B616" s="16" t="s">
        <v>11</v>
      </c>
      <c r="C616" s="17" t="s">
        <v>818</v>
      </c>
      <c r="D616" s="18" t="s">
        <v>882</v>
      </c>
      <c r="E616" s="17" t="s">
        <v>14</v>
      </c>
    </row>
    <row r="617" spans="1:5" x14ac:dyDescent="0.25">
      <c r="A617" s="19"/>
      <c r="B617" s="20" t="s">
        <v>15</v>
      </c>
      <c r="C617" s="21">
        <v>-0.4045874375885754</v>
      </c>
      <c r="D617" s="21">
        <v>-0.13727321079899935</v>
      </c>
      <c r="E617" s="22"/>
    </row>
    <row r="618" spans="1:5" x14ac:dyDescent="0.25">
      <c r="A618" s="8" t="s">
        <v>16</v>
      </c>
      <c r="B618" s="16" t="s">
        <v>11</v>
      </c>
      <c r="C618" s="17" t="s">
        <v>220</v>
      </c>
      <c r="D618" s="17" t="s">
        <v>221</v>
      </c>
      <c r="E618" s="17" t="s">
        <v>14</v>
      </c>
    </row>
    <row r="619" spans="1:5" x14ac:dyDescent="0.25">
      <c r="A619" s="19"/>
      <c r="B619" s="20" t="s">
        <v>15</v>
      </c>
      <c r="C619" s="21">
        <v>-0.23958107328332368</v>
      </c>
      <c r="D619" s="21">
        <v>-8.0824743882405459E-2</v>
      </c>
      <c r="E619" s="22"/>
    </row>
    <row r="620" spans="1:5" x14ac:dyDescent="0.25">
      <c r="A620" s="8" t="s">
        <v>19</v>
      </c>
      <c r="B620" s="16" t="s">
        <v>11</v>
      </c>
      <c r="C620" s="17" t="s">
        <v>239</v>
      </c>
      <c r="D620" s="17" t="s">
        <v>69</v>
      </c>
      <c r="E620" s="17" t="s">
        <v>14</v>
      </c>
    </row>
    <row r="621" spans="1:5" x14ac:dyDescent="0.25">
      <c r="A621" s="19"/>
      <c r="B621" s="20" t="s">
        <v>15</v>
      </c>
      <c r="C621" s="21">
        <v>-5.3122442405407533E-2</v>
      </c>
      <c r="D621" s="21">
        <v>-6.1733366540732693E-3</v>
      </c>
      <c r="E621" s="22"/>
    </row>
    <row r="622" spans="1:5" x14ac:dyDescent="0.25">
      <c r="A622" s="8" t="s">
        <v>22</v>
      </c>
      <c r="B622" s="16" t="s">
        <v>11</v>
      </c>
      <c r="C622" s="17" t="s">
        <v>224</v>
      </c>
      <c r="D622" s="17" t="s">
        <v>384</v>
      </c>
      <c r="E622" s="17" t="s">
        <v>14</v>
      </c>
    </row>
    <row r="623" spans="1:5" x14ac:dyDescent="0.25">
      <c r="A623" s="19"/>
      <c r="B623" s="20" t="s">
        <v>15</v>
      </c>
      <c r="C623" s="21">
        <v>0.23331363872982802</v>
      </c>
      <c r="D623" s="21">
        <v>7.3007586560153381E-2</v>
      </c>
      <c r="E623" s="22"/>
    </row>
    <row r="624" spans="1:5" ht="33" customHeight="1" x14ac:dyDescent="0.25">
      <c r="A624" s="90" t="s">
        <v>25</v>
      </c>
      <c r="B624" s="90"/>
      <c r="C624" s="90"/>
      <c r="D624" s="90"/>
      <c r="E624" s="90"/>
    </row>
    <row r="625" spans="1:5" x14ac:dyDescent="0.25">
      <c r="A625" s="5" t="s">
        <v>26</v>
      </c>
    </row>
    <row r="626" spans="1:5" x14ac:dyDescent="0.25">
      <c r="A626" s="5" t="s">
        <v>49</v>
      </c>
    </row>
    <row r="627" spans="1:5" x14ac:dyDescent="0.25">
      <c r="A627" s="5" t="s">
        <v>691</v>
      </c>
    </row>
    <row r="628" spans="1:5" x14ac:dyDescent="0.25">
      <c r="A628" s="5" t="s">
        <v>333</v>
      </c>
    </row>
    <row r="629" spans="1:5" x14ac:dyDescent="0.25">
      <c r="A629" s="5" t="s">
        <v>30</v>
      </c>
    </row>
    <row r="630" spans="1:5" ht="14.45" customHeight="1" x14ac:dyDescent="0.25">
      <c r="A630" s="91" t="s">
        <v>31</v>
      </c>
      <c r="B630" s="92"/>
      <c r="C630" s="92"/>
      <c r="D630" s="92"/>
      <c r="E630" s="93"/>
    </row>
    <row r="631" spans="1:5" x14ac:dyDescent="0.25">
      <c r="A631" s="94" t="s">
        <v>32</v>
      </c>
      <c r="B631" s="94"/>
      <c r="C631" s="94"/>
      <c r="D631" s="94"/>
      <c r="E631" s="94"/>
    </row>
    <row r="632" spans="1:5" x14ac:dyDescent="0.25">
      <c r="A632" s="29" t="s">
        <v>33</v>
      </c>
      <c r="B632" s="29" t="s">
        <v>34</v>
      </c>
      <c r="C632" s="29" t="s">
        <v>35</v>
      </c>
      <c r="D632" s="30" t="s">
        <v>0</v>
      </c>
      <c r="E632" s="30" t="s">
        <v>1</v>
      </c>
    </row>
    <row r="633" spans="1:5" x14ac:dyDescent="0.25">
      <c r="A633" s="31" t="s">
        <v>36</v>
      </c>
      <c r="B633" s="24">
        <v>43886</v>
      </c>
      <c r="C633" s="24">
        <v>45713</v>
      </c>
      <c r="D633" s="25">
        <v>9.8411534290862551E-2</v>
      </c>
      <c r="E633" s="32">
        <v>3</v>
      </c>
    </row>
    <row r="634" spans="1:5" x14ac:dyDescent="0.25">
      <c r="A634" s="31" t="s">
        <v>37</v>
      </c>
      <c r="B634" s="24">
        <v>43858</v>
      </c>
      <c r="C634" s="24">
        <v>45685</v>
      </c>
      <c r="D634" s="25">
        <v>9.8813477114021706E-2</v>
      </c>
      <c r="E634" s="32">
        <v>3</v>
      </c>
    </row>
    <row r="635" spans="1:5" x14ac:dyDescent="0.25">
      <c r="A635" s="23" t="s">
        <v>38</v>
      </c>
      <c r="B635" s="24">
        <v>43830</v>
      </c>
      <c r="C635" s="24">
        <v>45657</v>
      </c>
      <c r="D635" s="25">
        <v>9.8736672377255585E-2</v>
      </c>
      <c r="E635" s="32">
        <v>3</v>
      </c>
    </row>
    <row r="636" spans="1:5" x14ac:dyDescent="0.25">
      <c r="A636" s="23" t="s">
        <v>39</v>
      </c>
      <c r="B636" s="24">
        <v>43795</v>
      </c>
      <c r="C636" s="24">
        <v>45622</v>
      </c>
      <c r="D636" s="25">
        <v>9.8832722735117173E-2</v>
      </c>
      <c r="E636" s="32">
        <v>3</v>
      </c>
    </row>
    <row r="637" spans="1:5" x14ac:dyDescent="0.25">
      <c r="A637" s="23" t="s">
        <v>40</v>
      </c>
      <c r="B637" s="24">
        <v>43767</v>
      </c>
      <c r="C637" s="24">
        <v>45594</v>
      </c>
      <c r="D637" s="25">
        <v>9.8822880610616726E-2</v>
      </c>
      <c r="E637" s="32">
        <v>3</v>
      </c>
    </row>
  </sheetData>
  <mergeCells count="154">
    <mergeCell ref="A610:E610"/>
    <mergeCell ref="C611:C613"/>
    <mergeCell ref="D611:D613"/>
    <mergeCell ref="E611:E613"/>
    <mergeCell ref="A631:E631"/>
    <mergeCell ref="A624:E624"/>
    <mergeCell ref="A630:E630"/>
    <mergeCell ref="A581:E581"/>
    <mergeCell ref="C582:C584"/>
    <mergeCell ref="D582:D584"/>
    <mergeCell ref="E582:E584"/>
    <mergeCell ref="A602:E602"/>
    <mergeCell ref="A595:E595"/>
    <mergeCell ref="A601:E601"/>
    <mergeCell ref="A552:E552"/>
    <mergeCell ref="C553:C555"/>
    <mergeCell ref="D553:D555"/>
    <mergeCell ref="E553:E555"/>
    <mergeCell ref="A573:E573"/>
    <mergeCell ref="A566:E566"/>
    <mergeCell ref="A572:E572"/>
    <mergeCell ref="A523:E523"/>
    <mergeCell ref="C524:C526"/>
    <mergeCell ref="D524:D526"/>
    <mergeCell ref="E524:E526"/>
    <mergeCell ref="A544:E544"/>
    <mergeCell ref="A537:E537"/>
    <mergeCell ref="A543:E543"/>
    <mergeCell ref="A494:E494"/>
    <mergeCell ref="C495:C497"/>
    <mergeCell ref="D495:D497"/>
    <mergeCell ref="E495:E497"/>
    <mergeCell ref="A515:E515"/>
    <mergeCell ref="A508:E508"/>
    <mergeCell ref="A514:E514"/>
    <mergeCell ref="A465:E465"/>
    <mergeCell ref="C466:C468"/>
    <mergeCell ref="D466:D468"/>
    <mergeCell ref="E466:E468"/>
    <mergeCell ref="A486:E486"/>
    <mergeCell ref="A479:E479"/>
    <mergeCell ref="A485:E485"/>
    <mergeCell ref="A436:E436"/>
    <mergeCell ref="C437:C439"/>
    <mergeCell ref="D437:D439"/>
    <mergeCell ref="E437:E439"/>
    <mergeCell ref="A457:E457"/>
    <mergeCell ref="A450:E450"/>
    <mergeCell ref="A456:E456"/>
    <mergeCell ref="A407:E407"/>
    <mergeCell ref="C408:C410"/>
    <mergeCell ref="D408:D410"/>
    <mergeCell ref="E408:E410"/>
    <mergeCell ref="A428:E428"/>
    <mergeCell ref="A421:E421"/>
    <mergeCell ref="A427:E427"/>
    <mergeCell ref="A378:E378"/>
    <mergeCell ref="C379:C381"/>
    <mergeCell ref="D379:D381"/>
    <mergeCell ref="E379:E381"/>
    <mergeCell ref="A399:E399"/>
    <mergeCell ref="A392:E392"/>
    <mergeCell ref="A398:E398"/>
    <mergeCell ref="A349:E349"/>
    <mergeCell ref="C350:C352"/>
    <mergeCell ref="D350:D352"/>
    <mergeCell ref="E350:E352"/>
    <mergeCell ref="A370:E370"/>
    <mergeCell ref="A363:E363"/>
    <mergeCell ref="A369:E369"/>
    <mergeCell ref="A320:E320"/>
    <mergeCell ref="C321:C323"/>
    <mergeCell ref="D321:D323"/>
    <mergeCell ref="E321:E323"/>
    <mergeCell ref="A341:E341"/>
    <mergeCell ref="A334:E334"/>
    <mergeCell ref="A340:E340"/>
    <mergeCell ref="A291:E291"/>
    <mergeCell ref="C292:C294"/>
    <mergeCell ref="D292:D294"/>
    <mergeCell ref="E292:E294"/>
    <mergeCell ref="A312:E312"/>
    <mergeCell ref="A305:E305"/>
    <mergeCell ref="A311:E311"/>
    <mergeCell ref="A262:E262"/>
    <mergeCell ref="C263:C265"/>
    <mergeCell ref="D263:D265"/>
    <mergeCell ref="E263:E265"/>
    <mergeCell ref="A283:E283"/>
    <mergeCell ref="A276:E276"/>
    <mergeCell ref="A282:E282"/>
    <mergeCell ref="A233:E233"/>
    <mergeCell ref="C234:C236"/>
    <mergeCell ref="D234:D236"/>
    <mergeCell ref="E234:E236"/>
    <mergeCell ref="A254:E254"/>
    <mergeCell ref="A247:E247"/>
    <mergeCell ref="A253:E253"/>
    <mergeCell ref="A204:E204"/>
    <mergeCell ref="C205:C207"/>
    <mergeCell ref="D205:D207"/>
    <mergeCell ref="E205:E207"/>
    <mergeCell ref="A225:E225"/>
    <mergeCell ref="A218:E218"/>
    <mergeCell ref="A224:E224"/>
    <mergeCell ref="A175:E175"/>
    <mergeCell ref="C176:C178"/>
    <mergeCell ref="D176:D178"/>
    <mergeCell ref="E176:E178"/>
    <mergeCell ref="A196:E196"/>
    <mergeCell ref="A189:E189"/>
    <mergeCell ref="A195:E195"/>
    <mergeCell ref="A146:E146"/>
    <mergeCell ref="C147:C149"/>
    <mergeCell ref="D147:D149"/>
    <mergeCell ref="E147:E149"/>
    <mergeCell ref="A167:E167"/>
    <mergeCell ref="A160:E160"/>
    <mergeCell ref="A166:E166"/>
    <mergeCell ref="A117:E117"/>
    <mergeCell ref="C118:C120"/>
    <mergeCell ref="D118:D120"/>
    <mergeCell ref="E118:E120"/>
    <mergeCell ref="A138:E138"/>
    <mergeCell ref="A131:E131"/>
    <mergeCell ref="A137:E137"/>
    <mergeCell ref="A88:E88"/>
    <mergeCell ref="C89:C91"/>
    <mergeCell ref="D89:D91"/>
    <mergeCell ref="E89:E91"/>
    <mergeCell ref="A109:E109"/>
    <mergeCell ref="A102:E102"/>
    <mergeCell ref="A108:E108"/>
    <mergeCell ref="A59:E59"/>
    <mergeCell ref="C60:C62"/>
    <mergeCell ref="D60:D62"/>
    <mergeCell ref="E60:E62"/>
    <mergeCell ref="A80:E80"/>
    <mergeCell ref="A73:E73"/>
    <mergeCell ref="A79:E79"/>
    <mergeCell ref="A30:E30"/>
    <mergeCell ref="C31:C33"/>
    <mergeCell ref="D31:D33"/>
    <mergeCell ref="E31:E33"/>
    <mergeCell ref="A51:E51"/>
    <mergeCell ref="A44:E44"/>
    <mergeCell ref="A50:E50"/>
    <mergeCell ref="A1:E1"/>
    <mergeCell ref="C2:C4"/>
    <mergeCell ref="D2:D4"/>
    <mergeCell ref="E2:E4"/>
    <mergeCell ref="A22:E22"/>
    <mergeCell ref="A15:E15"/>
    <mergeCell ref="A21:E21"/>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F4009-686F-4051-B579-DFF2B505D6DF}">
  <dimension ref="A1:E637"/>
  <sheetViews>
    <sheetView workbookViewId="0">
      <selection activeCell="J16" sqref="J16"/>
    </sheetView>
  </sheetViews>
  <sheetFormatPr baseColWidth="10" defaultRowHeight="15" x14ac:dyDescent="0.25"/>
  <cols>
    <col min="1" max="1" width="20.85546875" customWidth="1"/>
    <col min="2" max="2" width="51.7109375" customWidth="1"/>
    <col min="5" max="5" width="16.85546875" customWidth="1"/>
  </cols>
  <sheetData>
    <row r="1" spans="1:5" x14ac:dyDescent="0.25">
      <c r="A1" s="102" t="s">
        <v>61</v>
      </c>
      <c r="B1" s="103"/>
      <c r="C1" s="103"/>
      <c r="D1" s="103"/>
      <c r="E1" s="103"/>
    </row>
    <row r="2" spans="1:5" x14ac:dyDescent="0.25">
      <c r="A2" s="1" t="s">
        <v>2</v>
      </c>
      <c r="B2" s="2"/>
      <c r="C2" s="107" t="s">
        <v>3</v>
      </c>
      <c r="D2" s="107" t="s">
        <v>4</v>
      </c>
      <c r="E2" s="107"/>
    </row>
    <row r="3" spans="1:5" x14ac:dyDescent="0.25">
      <c r="A3" s="3" t="s">
        <v>5</v>
      </c>
      <c r="B3" s="4"/>
      <c r="C3" s="108"/>
      <c r="D3" s="108"/>
      <c r="E3" s="108"/>
    </row>
    <row r="4" spans="1:5" x14ac:dyDescent="0.25">
      <c r="A4" s="6" t="s">
        <v>6</v>
      </c>
      <c r="B4" s="7"/>
      <c r="C4" s="109"/>
      <c r="D4" s="109"/>
      <c r="E4" s="109"/>
    </row>
    <row r="5" spans="1:5" x14ac:dyDescent="0.25">
      <c r="A5" s="8" t="s">
        <v>7</v>
      </c>
      <c r="B5" s="9" t="s">
        <v>8</v>
      </c>
      <c r="C5" s="10"/>
      <c r="D5" s="11"/>
      <c r="E5" s="11"/>
    </row>
    <row r="6" spans="1:5" x14ac:dyDescent="0.25">
      <c r="A6" s="12"/>
      <c r="B6" s="13" t="s">
        <v>9</v>
      </c>
      <c r="C6" s="14"/>
      <c r="D6" s="15"/>
      <c r="E6" s="15"/>
    </row>
    <row r="7" spans="1:5" x14ac:dyDescent="0.25">
      <c r="A7" s="8" t="s">
        <v>10</v>
      </c>
      <c r="B7" s="16" t="s">
        <v>11</v>
      </c>
      <c r="C7" s="17" t="s">
        <v>883</v>
      </c>
      <c r="D7" s="18" t="s">
        <v>724</v>
      </c>
      <c r="E7" s="17" t="s">
        <v>14</v>
      </c>
    </row>
    <row r="8" spans="1:5" x14ac:dyDescent="0.25">
      <c r="A8" s="19"/>
      <c r="B8" s="20" t="s">
        <v>15</v>
      </c>
      <c r="C8" s="21">
        <v>-0.32136262072240618</v>
      </c>
      <c r="D8" s="21">
        <v>-0.11318719108588204</v>
      </c>
      <c r="E8" s="22"/>
    </row>
    <row r="9" spans="1:5" x14ac:dyDescent="0.25">
      <c r="A9" s="8" t="s">
        <v>16</v>
      </c>
      <c r="B9" s="16" t="s">
        <v>11</v>
      </c>
      <c r="C9" s="17" t="s">
        <v>17</v>
      </c>
      <c r="D9" s="17" t="s">
        <v>227</v>
      </c>
      <c r="E9" s="17" t="s">
        <v>14</v>
      </c>
    </row>
    <row r="10" spans="1:5" x14ac:dyDescent="0.25">
      <c r="A10" s="19"/>
      <c r="B10" s="20" t="s">
        <v>15</v>
      </c>
      <c r="C10" s="21">
        <v>-0.17081007141479332</v>
      </c>
      <c r="D10" s="21">
        <v>-4.6291311522888012E-2</v>
      </c>
      <c r="E10" s="22"/>
    </row>
    <row r="11" spans="1:5" x14ac:dyDescent="0.25">
      <c r="A11" s="8" t="s">
        <v>19</v>
      </c>
      <c r="B11" s="16" t="s">
        <v>11</v>
      </c>
      <c r="C11" s="17" t="s">
        <v>184</v>
      </c>
      <c r="D11" s="17" t="s">
        <v>468</v>
      </c>
      <c r="E11" s="17" t="s">
        <v>14</v>
      </c>
    </row>
    <row r="12" spans="1:5" x14ac:dyDescent="0.25">
      <c r="A12" s="19"/>
      <c r="B12" s="20" t="s">
        <v>15</v>
      </c>
      <c r="C12" s="21">
        <v>-4.9943493411446438E-2</v>
      </c>
      <c r="D12" s="21">
        <v>-5.2285938954026445E-3</v>
      </c>
      <c r="E12" s="22"/>
    </row>
    <row r="13" spans="1:5" x14ac:dyDescent="0.25">
      <c r="A13" s="8" t="s">
        <v>22</v>
      </c>
      <c r="B13" s="16" t="s">
        <v>11</v>
      </c>
      <c r="C13" s="17" t="s">
        <v>23</v>
      </c>
      <c r="D13" s="17" t="s">
        <v>24</v>
      </c>
      <c r="E13" s="17" t="s">
        <v>14</v>
      </c>
    </row>
    <row r="14" spans="1:5" x14ac:dyDescent="0.25">
      <c r="A14" s="19"/>
      <c r="B14" s="20" t="s">
        <v>15</v>
      </c>
      <c r="C14" s="21">
        <v>0.11098701768095109</v>
      </c>
      <c r="D14" s="21">
        <v>3.3841123997990996E-2</v>
      </c>
      <c r="E14" s="22"/>
    </row>
    <row r="15" spans="1:5" ht="32.450000000000003" customHeight="1" x14ac:dyDescent="0.25">
      <c r="A15" s="90" t="s">
        <v>25</v>
      </c>
      <c r="B15" s="90"/>
      <c r="C15" s="90"/>
      <c r="D15" s="90"/>
      <c r="E15" s="90"/>
    </row>
    <row r="16" spans="1:5" x14ac:dyDescent="0.25">
      <c r="A16" s="5" t="s">
        <v>26</v>
      </c>
    </row>
    <row r="17" spans="1:5" x14ac:dyDescent="0.25">
      <c r="A17" s="5" t="s">
        <v>49</v>
      </c>
    </row>
    <row r="18" spans="1:5" x14ac:dyDescent="0.25">
      <c r="A18" s="5" t="s">
        <v>385</v>
      </c>
    </row>
    <row r="19" spans="1:5" x14ac:dyDescent="0.25">
      <c r="A19" s="5" t="s">
        <v>29</v>
      </c>
    </row>
    <row r="20" spans="1:5" x14ac:dyDescent="0.25">
      <c r="A20" s="5" t="s">
        <v>30</v>
      </c>
    </row>
    <row r="21" spans="1:5" ht="14.45" customHeight="1" x14ac:dyDescent="0.25">
      <c r="A21" s="91" t="s">
        <v>31</v>
      </c>
      <c r="B21" s="92"/>
      <c r="C21" s="92"/>
      <c r="D21" s="92"/>
      <c r="E21" s="93"/>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24">
        <v>43922</v>
      </c>
      <c r="C24" s="24">
        <v>45741</v>
      </c>
      <c r="D24" s="25">
        <v>4.8665990897590342E-2</v>
      </c>
      <c r="E24" s="32">
        <v>2</v>
      </c>
    </row>
    <row r="25" spans="1:5" x14ac:dyDescent="0.25">
      <c r="A25" s="31" t="s">
        <v>37</v>
      </c>
      <c r="B25" s="24">
        <v>43922</v>
      </c>
      <c r="C25" s="24">
        <v>45713</v>
      </c>
      <c r="D25" s="25">
        <v>4.8663143279409737E-2</v>
      </c>
      <c r="E25" s="32">
        <v>2</v>
      </c>
    </row>
    <row r="26" spans="1:5" x14ac:dyDescent="0.25">
      <c r="A26" s="23" t="s">
        <v>38</v>
      </c>
      <c r="B26" s="24">
        <v>43922</v>
      </c>
      <c r="C26" s="24">
        <v>45685</v>
      </c>
      <c r="D26" s="25">
        <v>4.8942165637935395E-2</v>
      </c>
      <c r="E26" s="32">
        <v>2</v>
      </c>
    </row>
    <row r="27" spans="1:5" x14ac:dyDescent="0.25">
      <c r="A27" s="23" t="s">
        <v>39</v>
      </c>
      <c r="B27" s="24">
        <v>43922</v>
      </c>
      <c r="C27" s="24">
        <v>45657</v>
      </c>
      <c r="D27" s="25">
        <v>4.9157361119028409E-2</v>
      </c>
      <c r="E27" s="32">
        <v>2</v>
      </c>
    </row>
    <row r="28" spans="1:5" x14ac:dyDescent="0.25">
      <c r="A28" s="23" t="s">
        <v>40</v>
      </c>
      <c r="B28" s="24">
        <v>43922</v>
      </c>
      <c r="C28" s="24">
        <v>45622</v>
      </c>
      <c r="D28" s="25">
        <v>4.956538895187803E-2</v>
      </c>
      <c r="E28" s="32">
        <v>2</v>
      </c>
    </row>
    <row r="30" spans="1:5" x14ac:dyDescent="0.25">
      <c r="A30" s="102" t="s">
        <v>63</v>
      </c>
      <c r="B30" s="103"/>
      <c r="C30" s="103"/>
      <c r="D30" s="103"/>
      <c r="E30" s="103"/>
    </row>
    <row r="31" spans="1:5" x14ac:dyDescent="0.25">
      <c r="A31" s="1" t="s">
        <v>2</v>
      </c>
      <c r="B31" s="2"/>
      <c r="C31" s="107" t="s">
        <v>3</v>
      </c>
      <c r="D31" s="107" t="s">
        <v>4</v>
      </c>
      <c r="E31" s="107"/>
    </row>
    <row r="32" spans="1:5" x14ac:dyDescent="0.25">
      <c r="A32" s="3" t="s">
        <v>5</v>
      </c>
      <c r="B32" s="4"/>
      <c r="C32" s="108"/>
      <c r="D32" s="108"/>
      <c r="E32" s="108"/>
    </row>
    <row r="33" spans="1:5" x14ac:dyDescent="0.25">
      <c r="A33" s="6" t="s">
        <v>6</v>
      </c>
      <c r="B33" s="7"/>
      <c r="C33" s="109"/>
      <c r="D33" s="109"/>
      <c r="E33" s="109"/>
    </row>
    <row r="34" spans="1:5" x14ac:dyDescent="0.25">
      <c r="A34" s="8" t="s">
        <v>7</v>
      </c>
      <c r="B34" s="9" t="s">
        <v>8</v>
      </c>
      <c r="C34" s="10"/>
      <c r="D34" s="11"/>
      <c r="E34" s="11"/>
    </row>
    <row r="35" spans="1:5" x14ac:dyDescent="0.25">
      <c r="A35" s="12"/>
      <c r="B35" s="13" t="s">
        <v>9</v>
      </c>
      <c r="C35" s="14"/>
      <c r="D35" s="15"/>
      <c r="E35" s="15"/>
    </row>
    <row r="36" spans="1:5" x14ac:dyDescent="0.25">
      <c r="A36" s="8" t="s">
        <v>10</v>
      </c>
      <c r="B36" s="16" t="s">
        <v>11</v>
      </c>
      <c r="C36" s="26" t="s">
        <v>884</v>
      </c>
      <c r="D36" s="27" t="s">
        <v>884</v>
      </c>
      <c r="E36" s="26" t="s">
        <v>14</v>
      </c>
    </row>
    <row r="37" spans="1:5" x14ac:dyDescent="0.25">
      <c r="A37" s="19"/>
      <c r="B37" s="20" t="s">
        <v>15</v>
      </c>
      <c r="C37" s="21">
        <v>-0.33767652283647509</v>
      </c>
      <c r="D37" s="21">
        <v>-0.12850851585828893</v>
      </c>
      <c r="E37" s="22"/>
    </row>
    <row r="38" spans="1:5" x14ac:dyDescent="0.25">
      <c r="A38" s="8" t="s">
        <v>16</v>
      </c>
      <c r="B38" s="16" t="s">
        <v>11</v>
      </c>
      <c r="C38" s="26" t="s">
        <v>54</v>
      </c>
      <c r="D38" s="26" t="s">
        <v>55</v>
      </c>
      <c r="E38" s="26" t="s">
        <v>14</v>
      </c>
    </row>
    <row r="39" spans="1:5" x14ac:dyDescent="0.25">
      <c r="A39" s="19"/>
      <c r="B39" s="20" t="s">
        <v>15</v>
      </c>
      <c r="C39" s="21">
        <v>-0.26436082210035372</v>
      </c>
      <c r="D39" s="21">
        <v>-8.9988529727498157E-2</v>
      </c>
      <c r="E39" s="22"/>
    </row>
    <row r="40" spans="1:5" x14ac:dyDescent="0.25">
      <c r="A40" s="8" t="s">
        <v>19</v>
      </c>
      <c r="B40" s="16" t="s">
        <v>11</v>
      </c>
      <c r="C40" s="26" t="s">
        <v>282</v>
      </c>
      <c r="D40" s="26" t="s">
        <v>81</v>
      </c>
      <c r="E40" s="26" t="s">
        <v>14</v>
      </c>
    </row>
    <row r="41" spans="1:5" x14ac:dyDescent="0.25">
      <c r="A41" s="19"/>
      <c r="B41" s="20" t="s">
        <v>15</v>
      </c>
      <c r="C41" s="21">
        <v>-6.0496984318456071E-2</v>
      </c>
      <c r="D41" s="21">
        <v>-1.4086849678455193E-3</v>
      </c>
      <c r="E41" s="22"/>
    </row>
    <row r="42" spans="1:5" x14ac:dyDescent="0.25">
      <c r="A42" s="8" t="s">
        <v>22</v>
      </c>
      <c r="B42" s="16" t="s">
        <v>11</v>
      </c>
      <c r="C42" s="26" t="s">
        <v>57</v>
      </c>
      <c r="D42" s="26" t="s">
        <v>335</v>
      </c>
      <c r="E42" s="26" t="s">
        <v>14</v>
      </c>
    </row>
    <row r="43" spans="1:5" x14ac:dyDescent="0.25">
      <c r="A43" s="19"/>
      <c r="B43" s="20" t="s">
        <v>15</v>
      </c>
      <c r="C43" s="21">
        <v>0.20672817384674036</v>
      </c>
      <c r="D43" s="21">
        <v>6.858003677855895E-2</v>
      </c>
      <c r="E43" s="22"/>
    </row>
    <row r="44" spans="1:5" ht="31.9" customHeight="1" x14ac:dyDescent="0.25">
      <c r="A44" s="90" t="s">
        <v>25</v>
      </c>
      <c r="B44" s="90"/>
      <c r="C44" s="90"/>
      <c r="D44" s="90"/>
      <c r="E44" s="90"/>
    </row>
    <row r="45" spans="1:5" x14ac:dyDescent="0.25">
      <c r="A45" s="5" t="s">
        <v>26</v>
      </c>
    </row>
    <row r="46" spans="1:5" x14ac:dyDescent="0.25">
      <c r="A46" s="5" t="s">
        <v>49</v>
      </c>
    </row>
    <row r="47" spans="1:5" x14ac:dyDescent="0.25">
      <c r="A47" s="5" t="s">
        <v>160</v>
      </c>
    </row>
    <row r="48" spans="1:5" x14ac:dyDescent="0.25">
      <c r="A48" s="5" t="s">
        <v>333</v>
      </c>
    </row>
    <row r="49" spans="1:5" x14ac:dyDescent="0.25">
      <c r="A49" s="5" t="s">
        <v>51</v>
      </c>
    </row>
    <row r="50" spans="1:5" ht="14.45" customHeight="1" x14ac:dyDescent="0.25">
      <c r="A50" s="91" t="s">
        <v>31</v>
      </c>
      <c r="B50" s="92"/>
      <c r="C50" s="92"/>
      <c r="D50" s="92"/>
      <c r="E50" s="93"/>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24">
        <v>43914</v>
      </c>
      <c r="C53" s="24">
        <v>45741</v>
      </c>
      <c r="D53" s="25">
        <v>7.2643650888877198E-2</v>
      </c>
      <c r="E53" s="32">
        <v>3</v>
      </c>
    </row>
    <row r="54" spans="1:5" x14ac:dyDescent="0.25">
      <c r="A54" s="31" t="s">
        <v>37</v>
      </c>
      <c r="B54" s="24">
        <v>43886</v>
      </c>
      <c r="C54" s="24">
        <v>45713</v>
      </c>
      <c r="D54" s="25">
        <v>0.11126116657621948</v>
      </c>
      <c r="E54" s="32">
        <v>3</v>
      </c>
    </row>
    <row r="55" spans="1:5" x14ac:dyDescent="0.25">
      <c r="A55" s="39" t="s">
        <v>38</v>
      </c>
      <c r="B55" s="24">
        <v>43858</v>
      </c>
      <c r="C55" s="24">
        <v>45685</v>
      </c>
      <c r="D55" s="25">
        <v>0.11179042644929206</v>
      </c>
      <c r="E55" s="32">
        <v>3</v>
      </c>
    </row>
    <row r="56" spans="1:5" x14ac:dyDescent="0.25">
      <c r="A56" s="39" t="s">
        <v>39</v>
      </c>
      <c r="B56" s="24">
        <v>43830</v>
      </c>
      <c r="C56" s="24">
        <v>45657</v>
      </c>
      <c r="D56" s="25">
        <v>0.11152300651106031</v>
      </c>
      <c r="E56" s="32">
        <v>3</v>
      </c>
    </row>
    <row r="57" spans="1:5" x14ac:dyDescent="0.25">
      <c r="A57" s="39" t="s">
        <v>40</v>
      </c>
      <c r="B57" s="24">
        <v>43795</v>
      </c>
      <c r="C57" s="24">
        <v>45622</v>
      </c>
      <c r="D57" s="25">
        <v>0.11153124606844128</v>
      </c>
      <c r="E57" s="32">
        <v>3</v>
      </c>
    </row>
    <row r="59" spans="1:5" x14ac:dyDescent="0.25">
      <c r="A59" s="102" t="s">
        <v>73</v>
      </c>
      <c r="B59" s="103"/>
      <c r="C59" s="103"/>
      <c r="D59" s="103"/>
      <c r="E59" s="103"/>
    </row>
    <row r="60" spans="1:5" x14ac:dyDescent="0.25">
      <c r="A60" s="1" t="s">
        <v>2</v>
      </c>
      <c r="B60" s="2"/>
      <c r="C60" s="107" t="s">
        <v>3</v>
      </c>
      <c r="D60" s="107" t="s">
        <v>4</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8</v>
      </c>
      <c r="C63" s="10"/>
      <c r="D63" s="11"/>
      <c r="E63" s="11"/>
    </row>
    <row r="64" spans="1:5" x14ac:dyDescent="0.25">
      <c r="A64" s="12"/>
      <c r="B64" s="13" t="s">
        <v>9</v>
      </c>
      <c r="C64" s="14"/>
      <c r="D64" s="15"/>
      <c r="E64" s="15"/>
    </row>
    <row r="65" spans="1:5" x14ac:dyDescent="0.25">
      <c r="A65" s="8" t="s">
        <v>10</v>
      </c>
      <c r="B65" s="16" t="s">
        <v>11</v>
      </c>
      <c r="C65" s="17" t="s">
        <v>885</v>
      </c>
      <c r="D65" s="18" t="s">
        <v>886</v>
      </c>
      <c r="E65" s="17" t="s">
        <v>14</v>
      </c>
    </row>
    <row r="66" spans="1:5" x14ac:dyDescent="0.25">
      <c r="A66" s="19"/>
      <c r="B66" s="20" t="s">
        <v>15</v>
      </c>
      <c r="C66" s="21">
        <v>-0.34957241542680362</v>
      </c>
      <c r="D66" s="21">
        <v>-0.12793311045426958</v>
      </c>
      <c r="E66" s="22"/>
    </row>
    <row r="67" spans="1:5" x14ac:dyDescent="0.25">
      <c r="A67" s="8" t="s">
        <v>16</v>
      </c>
      <c r="B67" s="16" t="s">
        <v>11</v>
      </c>
      <c r="C67" s="17" t="s">
        <v>66</v>
      </c>
      <c r="D67" s="17" t="s">
        <v>67</v>
      </c>
      <c r="E67" s="17" t="s">
        <v>14</v>
      </c>
    </row>
    <row r="68" spans="1:5" x14ac:dyDescent="0.25">
      <c r="A68" s="19"/>
      <c r="B68" s="20" t="s">
        <v>15</v>
      </c>
      <c r="C68" s="21">
        <v>-0.24374975995272918</v>
      </c>
      <c r="D68" s="21">
        <v>-9.3622915536350937E-2</v>
      </c>
      <c r="E68" s="22"/>
    </row>
    <row r="69" spans="1:5" x14ac:dyDescent="0.25">
      <c r="A69" s="8" t="s">
        <v>19</v>
      </c>
      <c r="B69" s="16" t="s">
        <v>11</v>
      </c>
      <c r="C69" s="17" t="s">
        <v>336</v>
      </c>
      <c r="D69" s="17" t="s">
        <v>411</v>
      </c>
      <c r="E69" s="17" t="s">
        <v>14</v>
      </c>
    </row>
    <row r="70" spans="1:5" x14ac:dyDescent="0.25">
      <c r="A70" s="19"/>
      <c r="B70" s="20" t="s">
        <v>15</v>
      </c>
      <c r="C70" s="21">
        <v>-5.7715321785663964E-2</v>
      </c>
      <c r="D70" s="21">
        <v>-9.5674692329479338E-3</v>
      </c>
      <c r="E70" s="22"/>
    </row>
    <row r="71" spans="1:5" x14ac:dyDescent="0.25">
      <c r="A71" s="8" t="s">
        <v>22</v>
      </c>
      <c r="B71" s="16" t="s">
        <v>11</v>
      </c>
      <c r="C71" s="17" t="s">
        <v>70</v>
      </c>
      <c r="D71" s="17" t="s">
        <v>337</v>
      </c>
      <c r="E71" s="17" t="s">
        <v>14</v>
      </c>
    </row>
    <row r="72" spans="1:5" x14ac:dyDescent="0.25">
      <c r="A72" s="19"/>
      <c r="B72" s="20" t="s">
        <v>15</v>
      </c>
      <c r="C72" s="21">
        <v>0.26924092019120827</v>
      </c>
      <c r="D72" s="21">
        <v>7.8081742296484125E-2</v>
      </c>
      <c r="E72" s="22"/>
    </row>
    <row r="73" spans="1:5" ht="34.15" customHeight="1" x14ac:dyDescent="0.25">
      <c r="A73" s="90" t="s">
        <v>25</v>
      </c>
      <c r="B73" s="90"/>
      <c r="C73" s="90"/>
      <c r="D73" s="90"/>
      <c r="E73" s="90"/>
    </row>
    <row r="74" spans="1:5" x14ac:dyDescent="0.25">
      <c r="A74" s="5" t="s">
        <v>26</v>
      </c>
    </row>
    <row r="75" spans="1:5" x14ac:dyDescent="0.25">
      <c r="A75" s="5" t="s">
        <v>49</v>
      </c>
    </row>
    <row r="76" spans="1:5" x14ac:dyDescent="0.25">
      <c r="A76" s="5" t="s">
        <v>674</v>
      </c>
    </row>
    <row r="77" spans="1:5" x14ac:dyDescent="0.25">
      <c r="A77" s="5" t="s">
        <v>333</v>
      </c>
    </row>
    <row r="78" spans="1:5" x14ac:dyDescent="0.25">
      <c r="A78" s="5" t="s">
        <v>30</v>
      </c>
    </row>
    <row r="79" spans="1:5" ht="14.45" customHeight="1" x14ac:dyDescent="0.25">
      <c r="A79" s="91" t="s">
        <v>31</v>
      </c>
      <c r="B79" s="92"/>
      <c r="C79" s="92"/>
      <c r="D79" s="92"/>
      <c r="E79" s="93"/>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24">
        <v>43914</v>
      </c>
      <c r="C82" s="24">
        <v>45741</v>
      </c>
      <c r="D82" s="25">
        <v>6.4095144744097249E-2</v>
      </c>
      <c r="E82" s="32">
        <v>3</v>
      </c>
    </row>
    <row r="83" spans="1:5" x14ac:dyDescent="0.25">
      <c r="A83" s="31" t="s">
        <v>37</v>
      </c>
      <c r="B83" s="24">
        <v>43886</v>
      </c>
      <c r="C83" s="24">
        <v>45713</v>
      </c>
      <c r="D83" s="25">
        <v>0.1042942536272389</v>
      </c>
      <c r="E83" s="32">
        <v>3</v>
      </c>
    </row>
    <row r="84" spans="1:5" x14ac:dyDescent="0.25">
      <c r="A84" s="23" t="s">
        <v>38</v>
      </c>
      <c r="B84" s="24">
        <v>43858</v>
      </c>
      <c r="C84" s="24">
        <v>45685</v>
      </c>
      <c r="D84" s="25">
        <v>0.1046842338486149</v>
      </c>
      <c r="E84" s="32">
        <v>3</v>
      </c>
    </row>
    <row r="85" spans="1:5" x14ac:dyDescent="0.25">
      <c r="A85" s="23" t="s">
        <v>39</v>
      </c>
      <c r="B85" s="24">
        <v>43830</v>
      </c>
      <c r="C85" s="24">
        <v>45657</v>
      </c>
      <c r="D85" s="25">
        <v>0.10465252272544316</v>
      </c>
      <c r="E85" s="32">
        <v>3</v>
      </c>
    </row>
    <row r="86" spans="1:5" x14ac:dyDescent="0.25">
      <c r="A86" s="23" t="s">
        <v>40</v>
      </c>
      <c r="B86" s="24">
        <v>43795</v>
      </c>
      <c r="C86" s="24">
        <v>45622</v>
      </c>
      <c r="D86" s="25">
        <v>0.10475086582864361</v>
      </c>
      <c r="E86" s="32">
        <v>3</v>
      </c>
    </row>
    <row r="88" spans="1:5" x14ac:dyDescent="0.25">
      <c r="A88" s="102" t="s">
        <v>93</v>
      </c>
      <c r="B88" s="103"/>
      <c r="C88" s="103"/>
      <c r="D88" s="103"/>
      <c r="E88" s="103"/>
    </row>
    <row r="89" spans="1:5" x14ac:dyDescent="0.25">
      <c r="A89" s="1" t="s">
        <v>74</v>
      </c>
      <c r="B89" s="2"/>
      <c r="C89" s="107" t="s">
        <v>3</v>
      </c>
      <c r="D89" s="107" t="s">
        <v>75</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76</v>
      </c>
      <c r="C92" s="10"/>
      <c r="D92" s="11"/>
      <c r="E92" s="11"/>
    </row>
    <row r="93" spans="1:5" x14ac:dyDescent="0.25">
      <c r="A93" s="12"/>
      <c r="B93" s="13" t="s">
        <v>9</v>
      </c>
      <c r="C93" s="14"/>
      <c r="D93" s="15"/>
      <c r="E93" s="15"/>
    </row>
    <row r="94" spans="1:5" x14ac:dyDescent="0.25">
      <c r="A94" s="8" t="s">
        <v>10</v>
      </c>
      <c r="B94" s="16" t="s">
        <v>11</v>
      </c>
      <c r="C94" s="26" t="s">
        <v>887</v>
      </c>
      <c r="D94" s="27" t="s">
        <v>888</v>
      </c>
      <c r="E94" s="26" t="s">
        <v>14</v>
      </c>
    </row>
    <row r="95" spans="1:5" x14ac:dyDescent="0.25">
      <c r="A95" s="19"/>
      <c r="B95" s="20" t="s">
        <v>15</v>
      </c>
      <c r="C95" s="21">
        <v>-0.47585515725782068</v>
      </c>
      <c r="D95" s="21">
        <v>-0.15776306819306518</v>
      </c>
      <c r="E95" s="22"/>
    </row>
    <row r="96" spans="1:5" x14ac:dyDescent="0.25">
      <c r="A96" s="8" t="s">
        <v>16</v>
      </c>
      <c r="B96" s="16" t="s">
        <v>11</v>
      </c>
      <c r="C96" s="26" t="s">
        <v>79</v>
      </c>
      <c r="D96" s="26" t="s">
        <v>80</v>
      </c>
      <c r="E96" s="26" t="s">
        <v>14</v>
      </c>
    </row>
    <row r="97" spans="1:5" x14ac:dyDescent="0.25">
      <c r="A97" s="19"/>
      <c r="B97" s="20" t="s">
        <v>15</v>
      </c>
      <c r="C97" s="21">
        <v>-0.30515803861267721</v>
      </c>
      <c r="D97" s="21">
        <v>-5.4651640399221102E-2</v>
      </c>
      <c r="E97" s="22"/>
    </row>
    <row r="98" spans="1:5" x14ac:dyDescent="0.25">
      <c r="A98" s="8" t="s">
        <v>19</v>
      </c>
      <c r="B98" s="16" t="s">
        <v>11</v>
      </c>
      <c r="C98" s="26" t="s">
        <v>432</v>
      </c>
      <c r="D98" s="26" t="s">
        <v>889</v>
      </c>
      <c r="E98" s="26" t="s">
        <v>14</v>
      </c>
    </row>
    <row r="99" spans="1:5" x14ac:dyDescent="0.25">
      <c r="A99" s="19"/>
      <c r="B99" s="20" t="s">
        <v>15</v>
      </c>
      <c r="C99" s="21">
        <v>-5.1572161557711382E-4</v>
      </c>
      <c r="D99" s="21">
        <v>3.8004586874959667E-2</v>
      </c>
      <c r="E99" s="22"/>
    </row>
    <row r="100" spans="1:5" x14ac:dyDescent="0.25">
      <c r="A100" s="8" t="s">
        <v>22</v>
      </c>
      <c r="B100" s="16" t="s">
        <v>11</v>
      </c>
      <c r="C100" s="26" t="s">
        <v>83</v>
      </c>
      <c r="D100" s="26" t="s">
        <v>890</v>
      </c>
      <c r="E100" s="26" t="s">
        <v>14</v>
      </c>
    </row>
    <row r="101" spans="1:5" x14ac:dyDescent="0.25">
      <c r="A101" s="19"/>
      <c r="B101" s="20" t="s">
        <v>15</v>
      </c>
      <c r="C101" s="21">
        <v>0.46830915457728883</v>
      </c>
      <c r="D101" s="21">
        <v>0.13700083069659463</v>
      </c>
      <c r="E101" s="22"/>
    </row>
    <row r="102" spans="1:5" ht="32.450000000000003" customHeight="1" x14ac:dyDescent="0.25">
      <c r="A102" s="90" t="s">
        <v>25</v>
      </c>
      <c r="B102" s="90"/>
      <c r="C102" s="90"/>
      <c r="D102" s="90"/>
      <c r="E102" s="90"/>
    </row>
    <row r="103" spans="1:5" x14ac:dyDescent="0.25">
      <c r="A103" s="5" t="s">
        <v>26</v>
      </c>
    </row>
    <row r="104" spans="1:5" x14ac:dyDescent="0.25">
      <c r="A104" s="5" t="s">
        <v>85</v>
      </c>
    </row>
    <row r="105" spans="1:5" x14ac:dyDescent="0.25">
      <c r="A105" s="5" t="s">
        <v>487</v>
      </c>
    </row>
    <row r="106" spans="1:5" x14ac:dyDescent="0.25">
      <c r="A106" s="5" t="s">
        <v>891</v>
      </c>
    </row>
    <row r="107" spans="1:5" x14ac:dyDescent="0.25">
      <c r="A107" s="5" t="s">
        <v>51</v>
      </c>
    </row>
    <row r="108" spans="1:5" ht="14.45" customHeight="1" x14ac:dyDescent="0.25">
      <c r="A108" s="91" t="s">
        <v>31</v>
      </c>
      <c r="B108" s="92"/>
      <c r="C108" s="92"/>
      <c r="D108" s="92"/>
      <c r="E108" s="93"/>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24">
        <v>43914</v>
      </c>
      <c r="C111" s="24">
        <v>45734</v>
      </c>
      <c r="D111" s="25">
        <v>0.13900275595602193</v>
      </c>
      <c r="E111" s="32">
        <v>4</v>
      </c>
    </row>
    <row r="112" spans="1:5" x14ac:dyDescent="0.25">
      <c r="A112" s="31" t="s">
        <v>37</v>
      </c>
      <c r="B112" s="24">
        <v>43872</v>
      </c>
      <c r="C112" s="24">
        <v>45706</v>
      </c>
      <c r="D112" s="25">
        <v>0.17069172274183472</v>
      </c>
      <c r="E112" s="32">
        <v>4</v>
      </c>
    </row>
    <row r="113" spans="1:5" x14ac:dyDescent="0.25">
      <c r="A113" s="39" t="s">
        <v>38</v>
      </c>
      <c r="B113" s="24">
        <v>43844</v>
      </c>
      <c r="C113" s="24">
        <v>45678</v>
      </c>
      <c r="D113" s="25">
        <v>0.17065019124894756</v>
      </c>
      <c r="E113" s="32">
        <v>4</v>
      </c>
    </row>
    <row r="114" spans="1:5" x14ac:dyDescent="0.25">
      <c r="A114" s="39" t="s">
        <v>39</v>
      </c>
      <c r="B114" s="24">
        <v>43816</v>
      </c>
      <c r="C114" s="24">
        <v>45650</v>
      </c>
      <c r="D114" s="25">
        <v>0.17077809563928437</v>
      </c>
      <c r="E114" s="32">
        <v>4</v>
      </c>
    </row>
    <row r="115" spans="1:5" x14ac:dyDescent="0.25">
      <c r="A115" s="39" t="s">
        <v>40</v>
      </c>
      <c r="B115" s="24">
        <v>43788</v>
      </c>
      <c r="C115" s="24">
        <v>45622</v>
      </c>
      <c r="D115" s="25">
        <v>0.17113579070625465</v>
      </c>
      <c r="E115" s="32">
        <v>4</v>
      </c>
    </row>
    <row r="117" spans="1:5" x14ac:dyDescent="0.25">
      <c r="A117" s="102" t="s">
        <v>94</v>
      </c>
      <c r="B117" s="103"/>
      <c r="C117" s="103"/>
      <c r="D117" s="103"/>
      <c r="E117" s="103"/>
    </row>
    <row r="118" spans="1:5" x14ac:dyDescent="0.25">
      <c r="A118" s="1" t="s">
        <v>2</v>
      </c>
      <c r="B118" s="2"/>
      <c r="C118" s="107" t="s">
        <v>3</v>
      </c>
      <c r="D118" s="107" t="s">
        <v>4</v>
      </c>
      <c r="E118" s="107"/>
    </row>
    <row r="119" spans="1:5" x14ac:dyDescent="0.25">
      <c r="A119" s="3" t="s">
        <v>5</v>
      </c>
      <c r="B119" s="4"/>
      <c r="C119" s="108"/>
      <c r="D119" s="108"/>
      <c r="E119" s="108"/>
    </row>
    <row r="120" spans="1:5" x14ac:dyDescent="0.25">
      <c r="A120" s="6" t="s">
        <v>6</v>
      </c>
      <c r="B120" s="7"/>
      <c r="C120" s="109"/>
      <c r="D120" s="109"/>
      <c r="E120" s="109"/>
    </row>
    <row r="121" spans="1:5" x14ac:dyDescent="0.25">
      <c r="A121" s="8" t="s">
        <v>7</v>
      </c>
      <c r="B121" s="9" t="s">
        <v>8</v>
      </c>
      <c r="C121" s="10"/>
      <c r="D121" s="11"/>
      <c r="E121" s="11"/>
    </row>
    <row r="122" spans="1:5" x14ac:dyDescent="0.25">
      <c r="A122" s="12"/>
      <c r="B122" s="13" t="s">
        <v>9</v>
      </c>
      <c r="C122" s="14"/>
      <c r="D122" s="15"/>
      <c r="E122" s="15"/>
    </row>
    <row r="123" spans="1:5" x14ac:dyDescent="0.25">
      <c r="A123" s="8" t="s">
        <v>10</v>
      </c>
      <c r="B123" s="16" t="s">
        <v>11</v>
      </c>
      <c r="C123" s="17" t="s">
        <v>878</v>
      </c>
      <c r="D123" s="18" t="s">
        <v>892</v>
      </c>
      <c r="E123" s="17" t="s">
        <v>14</v>
      </c>
    </row>
    <row r="124" spans="1:5" x14ac:dyDescent="0.25">
      <c r="A124" s="19"/>
      <c r="B124" s="20" t="s">
        <v>15</v>
      </c>
      <c r="C124" s="21">
        <v>-0.38948501908668187</v>
      </c>
      <c r="D124" s="21">
        <v>-0.15698908796714128</v>
      </c>
      <c r="E124" s="22"/>
    </row>
    <row r="125" spans="1:5" x14ac:dyDescent="0.25">
      <c r="A125" s="8" t="s">
        <v>16</v>
      </c>
      <c r="B125" s="16" t="s">
        <v>11</v>
      </c>
      <c r="C125" s="17" t="s">
        <v>89</v>
      </c>
      <c r="D125" s="17" t="s">
        <v>79</v>
      </c>
      <c r="E125" s="17" t="s">
        <v>14</v>
      </c>
    </row>
    <row r="126" spans="1:5" x14ac:dyDescent="0.25">
      <c r="A126" s="19"/>
      <c r="B126" s="20" t="s">
        <v>15</v>
      </c>
      <c r="C126" s="21">
        <v>-0.27369232450942749</v>
      </c>
      <c r="D126" s="21">
        <v>-0.1140908038913655</v>
      </c>
      <c r="E126" s="22"/>
    </row>
    <row r="127" spans="1:5" x14ac:dyDescent="0.25">
      <c r="A127" s="8" t="s">
        <v>19</v>
      </c>
      <c r="B127" s="16" t="s">
        <v>11</v>
      </c>
      <c r="C127" s="17" t="s">
        <v>496</v>
      </c>
      <c r="D127" s="17" t="s">
        <v>422</v>
      </c>
      <c r="E127" s="17" t="s">
        <v>14</v>
      </c>
    </row>
    <row r="128" spans="1:5" x14ac:dyDescent="0.25">
      <c r="A128" s="19"/>
      <c r="B128" s="20" t="s">
        <v>15</v>
      </c>
      <c r="C128" s="21">
        <v>-6.0604456255110351E-2</v>
      </c>
      <c r="D128" s="21">
        <v>-7.5452387675900567E-3</v>
      </c>
      <c r="E128" s="22"/>
    </row>
    <row r="129" spans="1:5" x14ac:dyDescent="0.25">
      <c r="A129" s="8" t="s">
        <v>22</v>
      </c>
      <c r="B129" s="16" t="s">
        <v>11</v>
      </c>
      <c r="C129" s="17" t="s">
        <v>90</v>
      </c>
      <c r="D129" s="17" t="s">
        <v>340</v>
      </c>
      <c r="E129" s="17" t="s">
        <v>14</v>
      </c>
    </row>
    <row r="130" spans="1:5" x14ac:dyDescent="0.25">
      <c r="A130" s="19"/>
      <c r="B130" s="20" t="s">
        <v>15</v>
      </c>
      <c r="C130" s="21">
        <v>0.29521826354717895</v>
      </c>
      <c r="D130" s="21">
        <v>9.5682802272992085E-2</v>
      </c>
      <c r="E130" s="22"/>
    </row>
    <row r="131" spans="1:5" ht="34.9" customHeight="1" x14ac:dyDescent="0.25">
      <c r="A131" s="90" t="s">
        <v>25</v>
      </c>
      <c r="B131" s="90"/>
      <c r="C131" s="90"/>
      <c r="D131" s="90"/>
      <c r="E131" s="90"/>
    </row>
    <row r="132" spans="1:5" x14ac:dyDescent="0.25">
      <c r="A132" s="5" t="s">
        <v>26</v>
      </c>
    </row>
    <row r="133" spans="1:5" x14ac:dyDescent="0.25">
      <c r="A133" s="5" t="s">
        <v>49</v>
      </c>
    </row>
    <row r="134" spans="1:5" x14ac:dyDescent="0.25">
      <c r="A134" s="5" t="s">
        <v>893</v>
      </c>
    </row>
    <row r="135" spans="1:5" x14ac:dyDescent="0.25">
      <c r="A135" s="5" t="s">
        <v>333</v>
      </c>
    </row>
    <row r="136" spans="1:5" x14ac:dyDescent="0.25">
      <c r="A136" s="5" t="s">
        <v>30</v>
      </c>
    </row>
    <row r="137" spans="1:5" ht="14.45" customHeight="1" x14ac:dyDescent="0.25">
      <c r="A137" s="91" t="s">
        <v>31</v>
      </c>
      <c r="B137" s="92"/>
      <c r="C137" s="92"/>
      <c r="D137" s="92"/>
      <c r="E137" s="93"/>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24">
        <v>43914</v>
      </c>
      <c r="C140" s="24">
        <v>45741</v>
      </c>
      <c r="D140" s="25">
        <v>8.1805564651615467E-2</v>
      </c>
      <c r="E140" s="32">
        <v>3</v>
      </c>
    </row>
    <row r="141" spans="1:5" x14ac:dyDescent="0.25">
      <c r="A141" s="31" t="s">
        <v>37</v>
      </c>
      <c r="B141" s="24">
        <v>43886</v>
      </c>
      <c r="C141" s="24">
        <v>45713</v>
      </c>
      <c r="D141" s="25">
        <v>0.12030308150386297</v>
      </c>
      <c r="E141" s="32">
        <v>4</v>
      </c>
    </row>
    <row r="142" spans="1:5" x14ac:dyDescent="0.25">
      <c r="A142" s="23" t="s">
        <v>38</v>
      </c>
      <c r="B142" s="24">
        <v>43858</v>
      </c>
      <c r="C142" s="24">
        <v>45685</v>
      </c>
      <c r="D142" s="25">
        <v>0.12090560243742998</v>
      </c>
      <c r="E142" s="32">
        <v>4</v>
      </c>
    </row>
    <row r="143" spans="1:5" x14ac:dyDescent="0.25">
      <c r="A143" s="23" t="s">
        <v>39</v>
      </c>
      <c r="B143" s="24">
        <v>43830</v>
      </c>
      <c r="C143" s="24">
        <v>45657</v>
      </c>
      <c r="D143" s="25">
        <v>0.12083327808321567</v>
      </c>
      <c r="E143" s="32">
        <v>4</v>
      </c>
    </row>
    <row r="144" spans="1:5" x14ac:dyDescent="0.25">
      <c r="A144" s="23" t="s">
        <v>40</v>
      </c>
      <c r="B144" s="24">
        <v>43795</v>
      </c>
      <c r="C144" s="24">
        <v>45622</v>
      </c>
      <c r="D144" s="25">
        <v>0.12103461851856767</v>
      </c>
      <c r="E144" s="32">
        <v>4</v>
      </c>
    </row>
    <row r="146" spans="1:5" x14ac:dyDescent="0.25">
      <c r="A146" s="102" t="s">
        <v>341</v>
      </c>
      <c r="B146" s="103"/>
      <c r="C146" s="103"/>
      <c r="D146" s="103"/>
      <c r="E146" s="103"/>
    </row>
    <row r="147" spans="1:5" x14ac:dyDescent="0.25">
      <c r="A147" s="1" t="s">
        <v>2</v>
      </c>
      <c r="B147" s="2"/>
      <c r="C147" s="107" t="s">
        <v>3</v>
      </c>
      <c r="D147" s="107" t="s">
        <v>4</v>
      </c>
      <c r="E147" s="107"/>
    </row>
    <row r="148" spans="1:5" x14ac:dyDescent="0.25">
      <c r="A148" s="3" t="s">
        <v>5</v>
      </c>
      <c r="B148" s="4"/>
      <c r="C148" s="108"/>
      <c r="D148" s="108"/>
      <c r="E148" s="108"/>
    </row>
    <row r="149" spans="1:5" x14ac:dyDescent="0.25">
      <c r="A149" s="6" t="s">
        <v>6</v>
      </c>
      <c r="B149" s="7"/>
      <c r="C149" s="109"/>
      <c r="D149" s="109"/>
      <c r="E149" s="109"/>
    </row>
    <row r="150" spans="1:5" x14ac:dyDescent="0.25">
      <c r="A150" s="8" t="s">
        <v>7</v>
      </c>
      <c r="B150" s="9" t="s">
        <v>8</v>
      </c>
      <c r="C150" s="10"/>
      <c r="D150" s="11"/>
      <c r="E150" s="11"/>
    </row>
    <row r="151" spans="1:5" x14ac:dyDescent="0.25">
      <c r="A151" s="12"/>
      <c r="B151" s="13" t="s">
        <v>9</v>
      </c>
      <c r="C151" s="14"/>
      <c r="D151" s="15"/>
      <c r="E151" s="15"/>
    </row>
    <row r="152" spans="1:5" x14ac:dyDescent="0.25">
      <c r="A152" s="8" t="s">
        <v>10</v>
      </c>
      <c r="B152" s="16" t="s">
        <v>11</v>
      </c>
      <c r="C152" s="17" t="s">
        <v>675</v>
      </c>
      <c r="D152" s="18" t="s">
        <v>676</v>
      </c>
      <c r="E152" s="17" t="s">
        <v>14</v>
      </c>
    </row>
    <row r="153" spans="1:5" x14ac:dyDescent="0.25">
      <c r="A153" s="19"/>
      <c r="B153" s="20" t="s">
        <v>15</v>
      </c>
      <c r="C153" s="21">
        <v>-0.29522569942411037</v>
      </c>
      <c r="D153" s="21">
        <v>-0.11264157537873642</v>
      </c>
      <c r="E153" s="22"/>
    </row>
    <row r="154" spans="1:5" x14ac:dyDescent="0.25">
      <c r="A154" s="8" t="s">
        <v>16</v>
      </c>
      <c r="B154" s="16" t="s">
        <v>11</v>
      </c>
      <c r="C154" s="17" t="s">
        <v>292</v>
      </c>
      <c r="D154" s="17" t="s">
        <v>654</v>
      </c>
      <c r="E154" s="17" t="s">
        <v>14</v>
      </c>
    </row>
    <row r="155" spans="1:5" x14ac:dyDescent="0.25">
      <c r="A155" s="19"/>
      <c r="B155" s="20" t="s">
        <v>15</v>
      </c>
      <c r="C155" s="21">
        <v>-0.16148590951500919</v>
      </c>
      <c r="D155" s="21">
        <v>-3.1768663048766022E-2</v>
      </c>
      <c r="E155" s="22"/>
    </row>
    <row r="156" spans="1:5" x14ac:dyDescent="0.25">
      <c r="A156" s="8" t="s">
        <v>19</v>
      </c>
      <c r="B156" s="16" t="s">
        <v>11</v>
      </c>
      <c r="C156" s="17" t="s">
        <v>323</v>
      </c>
      <c r="D156" s="17" t="s">
        <v>707</v>
      </c>
      <c r="E156" s="17" t="s">
        <v>14</v>
      </c>
    </row>
    <row r="157" spans="1:5" x14ac:dyDescent="0.25">
      <c r="A157" s="19"/>
      <c r="B157" s="20" t="s">
        <v>15</v>
      </c>
      <c r="C157" s="21">
        <v>-2.388041867892321E-2</v>
      </c>
      <c r="D157" s="21">
        <v>-2.7862382501158134E-3</v>
      </c>
      <c r="E157" s="22"/>
    </row>
    <row r="158" spans="1:5" x14ac:dyDescent="0.25">
      <c r="A158" s="8" t="s">
        <v>22</v>
      </c>
      <c r="B158" s="16" t="s">
        <v>11</v>
      </c>
      <c r="C158" s="17" t="s">
        <v>294</v>
      </c>
      <c r="D158" s="17" t="s">
        <v>295</v>
      </c>
      <c r="E158" s="17" t="s">
        <v>14</v>
      </c>
    </row>
    <row r="159" spans="1:5" x14ac:dyDescent="0.25">
      <c r="A159" s="19"/>
      <c r="B159" s="20" t="s">
        <v>15</v>
      </c>
      <c r="C159" s="21">
        <v>0.1131139022684966</v>
      </c>
      <c r="D159" s="21">
        <v>5.466672843059861E-2</v>
      </c>
      <c r="E159" s="22"/>
    </row>
    <row r="160" spans="1:5" ht="34.9" customHeight="1" x14ac:dyDescent="0.25">
      <c r="A160" s="90" t="s">
        <v>25</v>
      </c>
      <c r="B160" s="90"/>
      <c r="C160" s="90"/>
      <c r="D160" s="90"/>
      <c r="E160" s="90"/>
    </row>
    <row r="161" spans="1:5" x14ac:dyDescent="0.25">
      <c r="A161" s="5" t="s">
        <v>26</v>
      </c>
    </row>
    <row r="162" spans="1:5" x14ac:dyDescent="0.25">
      <c r="A162" s="5" t="s">
        <v>49</v>
      </c>
    </row>
    <row r="163" spans="1:5" x14ac:dyDescent="0.25">
      <c r="A163" s="5" t="s">
        <v>266</v>
      </c>
    </row>
    <row r="164" spans="1:5" x14ac:dyDescent="0.25">
      <c r="A164" s="5" t="s">
        <v>29</v>
      </c>
    </row>
    <row r="165" spans="1:5" x14ac:dyDescent="0.25">
      <c r="A165" s="5" t="s">
        <v>30</v>
      </c>
    </row>
    <row r="166" spans="1:5" ht="14.45" customHeight="1" x14ac:dyDescent="0.25">
      <c r="A166" s="91" t="s">
        <v>31</v>
      </c>
      <c r="B166" s="92"/>
      <c r="C166" s="92"/>
      <c r="D166" s="92"/>
      <c r="E166" s="93"/>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24">
        <v>44278</v>
      </c>
      <c r="C169" s="24">
        <v>45741</v>
      </c>
      <c r="D169" s="25">
        <v>5.6945268592092528E-2</v>
      </c>
      <c r="E169" s="32">
        <v>3</v>
      </c>
    </row>
    <row r="170" spans="1:5" x14ac:dyDescent="0.25">
      <c r="A170" s="31" t="s">
        <v>37</v>
      </c>
      <c r="B170" s="24">
        <v>44250</v>
      </c>
      <c r="C170" s="24">
        <v>45713</v>
      </c>
      <c r="D170" s="25">
        <v>5.6068455104816131E-2</v>
      </c>
      <c r="E170" s="32">
        <v>3</v>
      </c>
    </row>
    <row r="171" spans="1:5" x14ac:dyDescent="0.25">
      <c r="A171" s="23" t="s">
        <v>38</v>
      </c>
      <c r="B171" s="24">
        <v>44222</v>
      </c>
      <c r="C171" s="24">
        <v>45685</v>
      </c>
      <c r="D171" s="25">
        <v>5.5962121979369922E-2</v>
      </c>
      <c r="E171" s="32">
        <v>3</v>
      </c>
    </row>
    <row r="172" spans="1:5" x14ac:dyDescent="0.25">
      <c r="A172" s="23" t="s">
        <v>39</v>
      </c>
      <c r="B172" s="24">
        <v>44194</v>
      </c>
      <c r="C172" s="24">
        <v>45657</v>
      </c>
      <c r="D172" s="25">
        <v>5.5631619957828553E-2</v>
      </c>
      <c r="E172" s="32">
        <v>3</v>
      </c>
    </row>
    <row r="173" spans="1:5" x14ac:dyDescent="0.25">
      <c r="A173" s="23" t="s">
        <v>40</v>
      </c>
      <c r="B173" s="24">
        <v>44159</v>
      </c>
      <c r="C173" s="24">
        <v>45622</v>
      </c>
      <c r="D173" s="25">
        <v>5.5499153258587307E-2</v>
      </c>
      <c r="E173" s="32">
        <v>3</v>
      </c>
    </row>
    <row r="175" spans="1:5" x14ac:dyDescent="0.25">
      <c r="A175" s="102" t="s">
        <v>655</v>
      </c>
      <c r="B175" s="103"/>
      <c r="C175" s="103"/>
      <c r="D175" s="103"/>
      <c r="E175" s="103"/>
    </row>
    <row r="176" spans="1:5" x14ac:dyDescent="0.25">
      <c r="A176" s="1" t="s">
        <v>2</v>
      </c>
      <c r="B176" s="2"/>
      <c r="C176" s="107" t="s">
        <v>3</v>
      </c>
      <c r="D176" s="107" t="s">
        <v>4</v>
      </c>
      <c r="E176" s="107"/>
    </row>
    <row r="177" spans="1:5" x14ac:dyDescent="0.25">
      <c r="A177" s="3" t="s">
        <v>5</v>
      </c>
      <c r="B177" s="4"/>
      <c r="C177" s="108"/>
      <c r="D177" s="108"/>
      <c r="E177" s="108"/>
    </row>
    <row r="178" spans="1:5" x14ac:dyDescent="0.25">
      <c r="A178" s="6" t="s">
        <v>6</v>
      </c>
      <c r="B178" s="7"/>
      <c r="C178" s="109"/>
      <c r="D178" s="109"/>
      <c r="E178" s="109"/>
    </row>
    <row r="179" spans="1:5" x14ac:dyDescent="0.25">
      <c r="A179" s="8" t="s">
        <v>7</v>
      </c>
      <c r="B179" s="9" t="s">
        <v>8</v>
      </c>
      <c r="C179" s="10"/>
      <c r="D179" s="11"/>
      <c r="E179" s="11"/>
    </row>
    <row r="180" spans="1:5" x14ac:dyDescent="0.25">
      <c r="A180" s="12"/>
      <c r="B180" s="13" t="s">
        <v>9</v>
      </c>
      <c r="C180" s="14"/>
      <c r="D180" s="15"/>
      <c r="E180" s="15"/>
    </row>
    <row r="181" spans="1:5" x14ac:dyDescent="0.25">
      <c r="A181" s="8" t="s">
        <v>10</v>
      </c>
      <c r="B181" s="16" t="s">
        <v>11</v>
      </c>
      <c r="C181" s="17" t="s">
        <v>606</v>
      </c>
      <c r="D181" s="18" t="s">
        <v>779</v>
      </c>
      <c r="E181" s="17" t="s">
        <v>14</v>
      </c>
    </row>
    <row r="182" spans="1:5" x14ac:dyDescent="0.25">
      <c r="A182" s="19"/>
      <c r="B182" s="20" t="s">
        <v>15</v>
      </c>
      <c r="C182" s="21">
        <v>-0.20406036767543545</v>
      </c>
      <c r="D182" s="21">
        <v>-7.4866063054236931E-2</v>
      </c>
      <c r="E182" s="22"/>
    </row>
    <row r="183" spans="1:5" x14ac:dyDescent="0.25">
      <c r="A183" s="8" t="s">
        <v>16</v>
      </c>
      <c r="B183" s="16" t="s">
        <v>11</v>
      </c>
      <c r="C183" s="17" t="s">
        <v>518</v>
      </c>
      <c r="D183" s="17" t="s">
        <v>780</v>
      </c>
      <c r="E183" s="17" t="s">
        <v>14</v>
      </c>
    </row>
    <row r="184" spans="1:5" x14ac:dyDescent="0.25">
      <c r="A184" s="19"/>
      <c r="B184" s="20" t="s">
        <v>15</v>
      </c>
      <c r="C184" s="21">
        <v>-0.15321468635795066</v>
      </c>
      <c r="D184" s="21">
        <v>-4.2833832309436604E-2</v>
      </c>
      <c r="E184" s="22"/>
    </row>
    <row r="185" spans="1:5" x14ac:dyDescent="0.25">
      <c r="A185" s="8" t="s">
        <v>19</v>
      </c>
      <c r="B185" s="16" t="s">
        <v>11</v>
      </c>
      <c r="C185" s="17" t="s">
        <v>271</v>
      </c>
      <c r="D185" s="17" t="s">
        <v>133</v>
      </c>
      <c r="E185" s="17" t="s">
        <v>14</v>
      </c>
    </row>
    <row r="186" spans="1:5" x14ac:dyDescent="0.25">
      <c r="A186" s="19"/>
      <c r="B186" s="20" t="s">
        <v>15</v>
      </c>
      <c r="C186" s="21">
        <v>-6.1574870838182139E-2</v>
      </c>
      <c r="D186" s="21">
        <v>-1.846321379702287E-2</v>
      </c>
      <c r="E186" s="22"/>
    </row>
    <row r="187" spans="1:5" x14ac:dyDescent="0.25">
      <c r="A187" s="8" t="s">
        <v>22</v>
      </c>
      <c r="B187" s="16" t="s">
        <v>11</v>
      </c>
      <c r="C187" s="17" t="s">
        <v>547</v>
      </c>
      <c r="D187" s="17" t="s">
        <v>495</v>
      </c>
      <c r="E187" s="17" t="s">
        <v>14</v>
      </c>
    </row>
    <row r="188" spans="1:5" x14ac:dyDescent="0.25">
      <c r="A188" s="19"/>
      <c r="B188" s="20" t="s">
        <v>15</v>
      </c>
      <c r="C188" s="21">
        <v>1.9638149686638906E-2</v>
      </c>
      <c r="D188" s="21">
        <v>5.393555616738821E-3</v>
      </c>
      <c r="E188" s="22"/>
    </row>
    <row r="189" spans="1:5" ht="33" customHeight="1" x14ac:dyDescent="0.25">
      <c r="A189" s="90" t="s">
        <v>25</v>
      </c>
      <c r="B189" s="90"/>
      <c r="C189" s="90"/>
      <c r="D189" s="90"/>
      <c r="E189" s="90"/>
    </row>
    <row r="190" spans="1:5" x14ac:dyDescent="0.25">
      <c r="A190" s="5" t="s">
        <v>26</v>
      </c>
    </row>
    <row r="191" spans="1:5" x14ac:dyDescent="0.25">
      <c r="A191" s="5" t="s">
        <v>660</v>
      </c>
    </row>
    <row r="192" spans="1:5" x14ac:dyDescent="0.25">
      <c r="A192" s="5" t="s">
        <v>710</v>
      </c>
    </row>
    <row r="193" spans="1:5" x14ac:dyDescent="0.25">
      <c r="A193" s="5" t="s">
        <v>29</v>
      </c>
    </row>
    <row r="194" spans="1:5" x14ac:dyDescent="0.25">
      <c r="A194" s="5" t="s">
        <v>30</v>
      </c>
    </row>
    <row r="195" spans="1:5" ht="14.45" customHeight="1" x14ac:dyDescent="0.25">
      <c r="A195" s="91" t="s">
        <v>31</v>
      </c>
      <c r="B195" s="92"/>
      <c r="C195" s="92"/>
      <c r="D195" s="92"/>
      <c r="E195" s="93"/>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24">
        <v>44279</v>
      </c>
      <c r="C198" s="24">
        <v>45742</v>
      </c>
      <c r="D198" s="25">
        <v>3.3784558575402177E-2</v>
      </c>
      <c r="E198" s="32">
        <v>2</v>
      </c>
    </row>
    <row r="199" spans="1:5" x14ac:dyDescent="0.25">
      <c r="A199" s="31" t="s">
        <v>37</v>
      </c>
      <c r="B199" s="24">
        <v>44251</v>
      </c>
      <c r="C199" s="24">
        <v>45714</v>
      </c>
      <c r="D199" s="25">
        <v>3.3531266802977078E-2</v>
      </c>
      <c r="E199" s="32">
        <v>2</v>
      </c>
    </row>
    <row r="200" spans="1:5" x14ac:dyDescent="0.25">
      <c r="A200" s="23" t="s">
        <v>38</v>
      </c>
      <c r="B200" s="24">
        <v>44223</v>
      </c>
      <c r="C200" s="24">
        <v>45686</v>
      </c>
      <c r="D200" s="25">
        <v>3.3563512421684455E-2</v>
      </c>
      <c r="E200" s="32">
        <v>2</v>
      </c>
    </row>
    <row r="201" spans="1:5" x14ac:dyDescent="0.25">
      <c r="A201" s="23" t="s">
        <v>39</v>
      </c>
      <c r="B201" s="24">
        <v>44188</v>
      </c>
      <c r="C201" s="24">
        <v>45653</v>
      </c>
      <c r="D201" s="25">
        <v>3.3578738922697089E-2</v>
      </c>
      <c r="E201" s="32">
        <v>2</v>
      </c>
    </row>
    <row r="202" spans="1:5" x14ac:dyDescent="0.25">
      <c r="A202" s="23" t="s">
        <v>40</v>
      </c>
      <c r="B202" s="24">
        <v>44160</v>
      </c>
      <c r="C202" s="24">
        <v>45623</v>
      </c>
      <c r="D202" s="25">
        <v>3.3347097180632987E-2</v>
      </c>
      <c r="E202" s="32">
        <v>2</v>
      </c>
    </row>
    <row r="204" spans="1:5" x14ac:dyDescent="0.25">
      <c r="A204" s="102" t="s">
        <v>894</v>
      </c>
      <c r="B204" s="103"/>
      <c r="C204" s="103"/>
      <c r="D204" s="103"/>
      <c r="E204" s="103"/>
    </row>
    <row r="205" spans="1:5" x14ac:dyDescent="0.25">
      <c r="A205" s="1" t="s">
        <v>2</v>
      </c>
      <c r="B205" s="2"/>
      <c r="C205" s="107" t="s">
        <v>3</v>
      </c>
      <c r="D205" s="107" t="s">
        <v>4</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8</v>
      </c>
      <c r="C208" s="10"/>
      <c r="D208" s="11"/>
      <c r="E208" s="11"/>
    </row>
    <row r="209" spans="1:5" x14ac:dyDescent="0.25">
      <c r="A209" s="12"/>
      <c r="B209" s="13" t="s">
        <v>9</v>
      </c>
      <c r="C209" s="14"/>
      <c r="D209" s="15"/>
      <c r="E209" s="15"/>
    </row>
    <row r="210" spans="1:5" x14ac:dyDescent="0.25">
      <c r="A210" s="8" t="s">
        <v>10</v>
      </c>
      <c r="B210" s="16" t="s">
        <v>11</v>
      </c>
      <c r="C210" s="26" t="s">
        <v>895</v>
      </c>
      <c r="D210" s="27" t="s">
        <v>896</v>
      </c>
      <c r="E210" s="26" t="s">
        <v>14</v>
      </c>
    </row>
    <row r="211" spans="1:5" x14ac:dyDescent="0.25">
      <c r="A211" s="19"/>
      <c r="B211" s="20" t="s">
        <v>15</v>
      </c>
      <c r="C211" s="21">
        <v>-0.47290576454885236</v>
      </c>
      <c r="D211" s="21">
        <v>-0.18657545443162349</v>
      </c>
      <c r="E211" s="22"/>
    </row>
    <row r="212" spans="1:5" x14ac:dyDescent="0.25">
      <c r="A212" s="8" t="s">
        <v>16</v>
      </c>
      <c r="B212" s="16" t="s">
        <v>11</v>
      </c>
      <c r="C212" s="26" t="s">
        <v>97</v>
      </c>
      <c r="D212" s="26" t="s">
        <v>98</v>
      </c>
      <c r="E212" s="26" t="s">
        <v>14</v>
      </c>
    </row>
    <row r="213" spans="1:5" x14ac:dyDescent="0.25">
      <c r="A213" s="19"/>
      <c r="B213" s="20" t="s">
        <v>15</v>
      </c>
      <c r="C213" s="21">
        <v>-0.25622516264378659</v>
      </c>
      <c r="D213" s="21">
        <v>-9.8805965155070896E-2</v>
      </c>
      <c r="E213" s="22"/>
    </row>
    <row r="214" spans="1:5" x14ac:dyDescent="0.25">
      <c r="A214" s="8" t="s">
        <v>19</v>
      </c>
      <c r="B214" s="16" t="s">
        <v>11</v>
      </c>
      <c r="C214" s="26" t="s">
        <v>360</v>
      </c>
      <c r="D214" s="26" t="s">
        <v>135</v>
      </c>
      <c r="E214" s="26" t="s">
        <v>14</v>
      </c>
    </row>
    <row r="215" spans="1:5" x14ac:dyDescent="0.25">
      <c r="A215" s="19"/>
      <c r="B215" s="20" t="s">
        <v>15</v>
      </c>
      <c r="C215" s="21">
        <v>-2.1009818850091899E-2</v>
      </c>
      <c r="D215" s="21">
        <v>4.4856248294991019E-3</v>
      </c>
      <c r="E215" s="22"/>
    </row>
    <row r="216" spans="1:5" x14ac:dyDescent="0.25">
      <c r="A216" s="8" t="s">
        <v>22</v>
      </c>
      <c r="B216" s="16" t="s">
        <v>11</v>
      </c>
      <c r="C216" s="26" t="s">
        <v>101</v>
      </c>
      <c r="D216" s="26" t="s">
        <v>346</v>
      </c>
      <c r="E216" s="26" t="s">
        <v>14</v>
      </c>
    </row>
    <row r="217" spans="1:5" x14ac:dyDescent="0.25">
      <c r="A217" s="19"/>
      <c r="B217" s="20" t="s">
        <v>15</v>
      </c>
      <c r="C217" s="21">
        <v>0.37578180975338404</v>
      </c>
      <c r="D217" s="21">
        <v>9.9385111117586966E-2</v>
      </c>
      <c r="E217" s="22"/>
    </row>
    <row r="218" spans="1:5" ht="32.450000000000003" customHeight="1" x14ac:dyDescent="0.25">
      <c r="A218" s="90" t="s">
        <v>25</v>
      </c>
      <c r="B218" s="90"/>
      <c r="C218" s="90"/>
      <c r="D218" s="90"/>
      <c r="E218" s="90"/>
    </row>
    <row r="219" spans="1:5" x14ac:dyDescent="0.25">
      <c r="A219" s="5" t="s">
        <v>26</v>
      </c>
    </row>
    <row r="220" spans="1:5" x14ac:dyDescent="0.25">
      <c r="A220" s="5" t="s">
        <v>49</v>
      </c>
    </row>
    <row r="221" spans="1:5" x14ac:dyDescent="0.25">
      <c r="A221" s="5" t="s">
        <v>897</v>
      </c>
    </row>
    <row r="222" spans="1:5" x14ac:dyDescent="0.25">
      <c r="A222" s="5" t="s">
        <v>333</v>
      </c>
    </row>
    <row r="223" spans="1:5" x14ac:dyDescent="0.25">
      <c r="A223" s="5" t="s">
        <v>51</v>
      </c>
    </row>
    <row r="224" spans="1:5" ht="14.45" customHeight="1" x14ac:dyDescent="0.25">
      <c r="A224" s="91" t="s">
        <v>31</v>
      </c>
      <c r="B224" s="92"/>
      <c r="C224" s="92"/>
      <c r="D224" s="92"/>
      <c r="E224" s="93"/>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24">
        <v>43917</v>
      </c>
      <c r="C227" s="24">
        <v>45744</v>
      </c>
      <c r="D227" s="25">
        <v>9.0166984839450875E-2</v>
      </c>
      <c r="E227" s="32">
        <v>3</v>
      </c>
    </row>
    <row r="228" spans="1:5" x14ac:dyDescent="0.25">
      <c r="A228" s="31" t="s">
        <v>37</v>
      </c>
      <c r="B228" s="24">
        <v>43889</v>
      </c>
      <c r="C228" s="24">
        <v>45716</v>
      </c>
      <c r="D228" s="25">
        <v>0.14035961423921006</v>
      </c>
      <c r="E228" s="32">
        <v>4</v>
      </c>
    </row>
    <row r="229" spans="1:5" x14ac:dyDescent="0.25">
      <c r="A229" s="39" t="s">
        <v>38</v>
      </c>
      <c r="B229" s="24">
        <v>43861</v>
      </c>
      <c r="C229" s="24">
        <v>45688</v>
      </c>
      <c r="D229" s="25">
        <v>0.14362544160402532</v>
      </c>
      <c r="E229" s="32">
        <v>4</v>
      </c>
    </row>
    <row r="230" spans="1:5" x14ac:dyDescent="0.25">
      <c r="A230" s="39" t="s">
        <v>39</v>
      </c>
      <c r="B230" s="24">
        <v>43826</v>
      </c>
      <c r="C230" s="24">
        <v>45653</v>
      </c>
      <c r="D230" s="25">
        <v>0.14361758307360525</v>
      </c>
      <c r="E230" s="32">
        <v>4</v>
      </c>
    </row>
    <row r="231" spans="1:5" x14ac:dyDescent="0.25">
      <c r="A231" s="39" t="s">
        <v>40</v>
      </c>
      <c r="B231" s="24">
        <v>43798</v>
      </c>
      <c r="C231" s="24">
        <v>45625</v>
      </c>
      <c r="D231" s="25">
        <v>0.14364214457794211</v>
      </c>
      <c r="E231" s="32">
        <v>4</v>
      </c>
    </row>
    <row r="233" spans="1:5" x14ac:dyDescent="0.25">
      <c r="A233" s="102" t="s">
        <v>116</v>
      </c>
      <c r="B233" s="103"/>
      <c r="C233" s="103"/>
      <c r="D233" s="103"/>
      <c r="E233" s="103"/>
    </row>
    <row r="234" spans="1:5" x14ac:dyDescent="0.25">
      <c r="A234" s="1" t="s">
        <v>74</v>
      </c>
      <c r="B234" s="2"/>
      <c r="C234" s="107" t="s">
        <v>3</v>
      </c>
      <c r="D234" s="107" t="s">
        <v>75</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76</v>
      </c>
      <c r="C237" s="10"/>
      <c r="D237" s="11"/>
      <c r="E237" s="11"/>
    </row>
    <row r="238" spans="1:5" x14ac:dyDescent="0.25">
      <c r="A238" s="12"/>
      <c r="B238" s="13" t="s">
        <v>9</v>
      </c>
      <c r="C238" s="14"/>
      <c r="D238" s="15"/>
      <c r="E238" s="15"/>
    </row>
    <row r="239" spans="1:5" x14ac:dyDescent="0.25">
      <c r="A239" s="8" t="s">
        <v>10</v>
      </c>
      <c r="B239" s="16" t="s">
        <v>11</v>
      </c>
      <c r="C239" s="26" t="s">
        <v>898</v>
      </c>
      <c r="D239" s="27" t="s">
        <v>899</v>
      </c>
      <c r="E239" s="26" t="s">
        <v>14</v>
      </c>
    </row>
    <row r="240" spans="1:5" x14ac:dyDescent="0.25">
      <c r="A240" s="19"/>
      <c r="B240" s="20" t="s">
        <v>15</v>
      </c>
      <c r="C240" s="21">
        <v>-0.54765077784974481</v>
      </c>
      <c r="D240" s="21">
        <v>-0.16709711789000437</v>
      </c>
      <c r="E240" s="22"/>
    </row>
    <row r="241" spans="1:5" x14ac:dyDescent="0.25">
      <c r="A241" s="8" t="s">
        <v>16</v>
      </c>
      <c r="B241" s="16" t="s">
        <v>11</v>
      </c>
      <c r="C241" s="26" t="s">
        <v>108</v>
      </c>
      <c r="D241" s="26" t="s">
        <v>653</v>
      </c>
      <c r="E241" s="26" t="s">
        <v>14</v>
      </c>
    </row>
    <row r="242" spans="1:5" x14ac:dyDescent="0.25">
      <c r="A242" s="19"/>
      <c r="B242" s="20" t="s">
        <v>15</v>
      </c>
      <c r="C242" s="21">
        <v>-0.32728281718066421</v>
      </c>
      <c r="D242" s="21">
        <v>-6.8887512080686775E-2</v>
      </c>
      <c r="E242" s="22"/>
    </row>
    <row r="243" spans="1:5" x14ac:dyDescent="0.25">
      <c r="A243" s="8" t="s">
        <v>19</v>
      </c>
      <c r="B243" s="16" t="s">
        <v>11</v>
      </c>
      <c r="C243" s="26" t="s">
        <v>900</v>
      </c>
      <c r="D243" s="26" t="s">
        <v>526</v>
      </c>
      <c r="E243" s="26" t="s">
        <v>14</v>
      </c>
    </row>
    <row r="244" spans="1:5" x14ac:dyDescent="0.25">
      <c r="A244" s="19"/>
      <c r="B244" s="20" t="s">
        <v>15</v>
      </c>
      <c r="C244" s="21">
        <v>4.1508877194708083E-2</v>
      </c>
      <c r="D244" s="21">
        <v>6.912229690679661E-2</v>
      </c>
      <c r="E244" s="22"/>
    </row>
    <row r="245" spans="1:5" x14ac:dyDescent="0.25">
      <c r="A245" s="8" t="s">
        <v>22</v>
      </c>
      <c r="B245" s="16" t="s">
        <v>11</v>
      </c>
      <c r="C245" s="26" t="s">
        <v>112</v>
      </c>
      <c r="D245" s="26" t="s">
        <v>527</v>
      </c>
      <c r="E245" s="26" t="s">
        <v>14</v>
      </c>
    </row>
    <row r="246" spans="1:5" x14ac:dyDescent="0.25">
      <c r="A246" s="19"/>
      <c r="B246" s="20" t="s">
        <v>15</v>
      </c>
      <c r="C246" s="21">
        <v>1.0786521931687743</v>
      </c>
      <c r="D246" s="21">
        <v>0.14852535767636521</v>
      </c>
      <c r="E246" s="22"/>
    </row>
    <row r="247" spans="1:5" ht="35.450000000000003" customHeight="1" x14ac:dyDescent="0.25">
      <c r="A247" s="90" t="s">
        <v>25</v>
      </c>
      <c r="B247" s="90"/>
      <c r="C247" s="90"/>
      <c r="D247" s="90"/>
      <c r="E247" s="90"/>
    </row>
    <row r="248" spans="1:5" x14ac:dyDescent="0.25">
      <c r="A248" s="5" t="s">
        <v>26</v>
      </c>
    </row>
    <row r="249" spans="1:5" x14ac:dyDescent="0.25">
      <c r="A249" s="5" t="s">
        <v>901</v>
      </c>
    </row>
    <row r="250" spans="1:5" x14ac:dyDescent="0.25">
      <c r="A250" s="5" t="s">
        <v>579</v>
      </c>
    </row>
    <row r="251" spans="1:5" x14ac:dyDescent="0.25">
      <c r="A251" s="5" t="s">
        <v>528</v>
      </c>
    </row>
    <row r="252" spans="1:5" x14ac:dyDescent="0.25">
      <c r="A252" s="5" t="s">
        <v>30</v>
      </c>
    </row>
    <row r="253" spans="1:5" ht="14.45" customHeight="1" x14ac:dyDescent="0.25">
      <c r="A253" s="91" t="s">
        <v>31</v>
      </c>
      <c r="B253" s="92"/>
      <c r="C253" s="92"/>
      <c r="D253" s="92"/>
      <c r="E253" s="93"/>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24">
        <v>43921</v>
      </c>
      <c r="C256" s="24">
        <v>45747</v>
      </c>
      <c r="D256" s="25">
        <v>0.15171010036701313</v>
      </c>
      <c r="E256" s="32">
        <v>4</v>
      </c>
    </row>
    <row r="257" spans="1:5" x14ac:dyDescent="0.25">
      <c r="A257" s="31" t="s">
        <v>37</v>
      </c>
      <c r="B257" s="24">
        <v>43889</v>
      </c>
      <c r="C257" s="24">
        <v>45716</v>
      </c>
      <c r="D257" s="25">
        <v>0.17341830806305841</v>
      </c>
      <c r="E257" s="32">
        <v>4</v>
      </c>
    </row>
    <row r="258" spans="1:5" x14ac:dyDescent="0.25">
      <c r="A258" s="39" t="s">
        <v>38</v>
      </c>
      <c r="B258" s="24">
        <v>43861</v>
      </c>
      <c r="C258" s="24">
        <v>45688</v>
      </c>
      <c r="D258" s="25">
        <v>0.17463871680069398</v>
      </c>
      <c r="E258" s="32">
        <v>4</v>
      </c>
    </row>
    <row r="259" spans="1:5" x14ac:dyDescent="0.25">
      <c r="A259" s="39" t="s">
        <v>39</v>
      </c>
      <c r="B259" s="24">
        <v>43830</v>
      </c>
      <c r="C259" s="24">
        <v>45657</v>
      </c>
      <c r="D259" s="25">
        <v>0.17500423963161427</v>
      </c>
      <c r="E259" s="32">
        <v>4</v>
      </c>
    </row>
    <row r="260" spans="1:5" x14ac:dyDescent="0.25">
      <c r="A260" s="39" t="s">
        <v>40</v>
      </c>
      <c r="B260" s="24">
        <v>43798</v>
      </c>
      <c r="C260" s="24">
        <v>45625</v>
      </c>
      <c r="D260" s="25">
        <v>0.17430002527296296</v>
      </c>
      <c r="E260" s="32">
        <v>4</v>
      </c>
    </row>
    <row r="262" spans="1:5" x14ac:dyDescent="0.25">
      <c r="A262" s="102" t="s">
        <v>127</v>
      </c>
      <c r="B262" s="103"/>
      <c r="C262" s="103"/>
      <c r="D262" s="103"/>
      <c r="E262" s="103"/>
    </row>
    <row r="263" spans="1:5" x14ac:dyDescent="0.25">
      <c r="A263" s="1" t="s">
        <v>74</v>
      </c>
      <c r="B263" s="2"/>
      <c r="C263" s="107" t="s">
        <v>3</v>
      </c>
      <c r="D263" s="107" t="s">
        <v>75</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8" t="s">
        <v>7</v>
      </c>
      <c r="B266" s="9" t="s">
        <v>76</v>
      </c>
      <c r="C266" s="10"/>
      <c r="D266" s="11"/>
      <c r="E266" s="11"/>
    </row>
    <row r="267" spans="1:5" x14ac:dyDescent="0.25">
      <c r="A267" s="12"/>
      <c r="B267" s="13" t="s">
        <v>9</v>
      </c>
      <c r="C267" s="14"/>
      <c r="D267" s="15"/>
      <c r="E267" s="15"/>
    </row>
    <row r="268" spans="1:5" x14ac:dyDescent="0.25">
      <c r="A268" s="8" t="s">
        <v>10</v>
      </c>
      <c r="B268" s="16" t="s">
        <v>11</v>
      </c>
      <c r="C268" s="17" t="s">
        <v>784</v>
      </c>
      <c r="D268" s="18" t="s">
        <v>595</v>
      </c>
      <c r="E268" s="17" t="s">
        <v>14</v>
      </c>
    </row>
    <row r="269" spans="1:5" x14ac:dyDescent="0.25">
      <c r="A269" s="19"/>
      <c r="B269" s="20" t="s">
        <v>15</v>
      </c>
      <c r="C269" s="21">
        <v>-0.61854395055367928</v>
      </c>
      <c r="D269" s="21">
        <v>-0.22025485641344578</v>
      </c>
      <c r="E269" s="22"/>
    </row>
    <row r="270" spans="1:5" x14ac:dyDescent="0.25">
      <c r="A270" s="8" t="s">
        <v>16</v>
      </c>
      <c r="B270" s="16" t="s">
        <v>11</v>
      </c>
      <c r="C270" s="17" t="s">
        <v>119</v>
      </c>
      <c r="D270" s="17" t="s">
        <v>902</v>
      </c>
      <c r="E270" s="17" t="s">
        <v>14</v>
      </c>
    </row>
    <row r="271" spans="1:5" x14ac:dyDescent="0.25">
      <c r="A271" s="19"/>
      <c r="B271" s="20" t="s">
        <v>15</v>
      </c>
      <c r="C271" s="21">
        <v>-0.35109702057223935</v>
      </c>
      <c r="D271" s="21">
        <v>-7.2490390183255315E-2</v>
      </c>
      <c r="E271" s="22"/>
    </row>
    <row r="272" spans="1:5" x14ac:dyDescent="0.25">
      <c r="A272" s="8" t="s">
        <v>19</v>
      </c>
      <c r="B272" s="16" t="s">
        <v>11</v>
      </c>
      <c r="C272" s="17" t="s">
        <v>167</v>
      </c>
      <c r="D272" s="17" t="s">
        <v>903</v>
      </c>
      <c r="E272" s="17" t="s">
        <v>14</v>
      </c>
    </row>
    <row r="273" spans="1:5" x14ac:dyDescent="0.25">
      <c r="A273" s="19"/>
      <c r="B273" s="20" t="s">
        <v>15</v>
      </c>
      <c r="C273" s="21">
        <v>2.4417710760795019E-2</v>
      </c>
      <c r="D273" s="21">
        <v>2.771473334075969E-2</v>
      </c>
      <c r="E273" s="22"/>
    </row>
    <row r="274" spans="1:5" x14ac:dyDescent="0.25">
      <c r="A274" s="8" t="s">
        <v>22</v>
      </c>
      <c r="B274" s="16" t="s">
        <v>11</v>
      </c>
      <c r="C274" s="17" t="s">
        <v>123</v>
      </c>
      <c r="D274" s="17" t="s">
        <v>904</v>
      </c>
      <c r="E274" s="17" t="s">
        <v>14</v>
      </c>
    </row>
    <row r="275" spans="1:5" x14ac:dyDescent="0.25">
      <c r="A275" s="19"/>
      <c r="B275" s="20" t="s">
        <v>15</v>
      </c>
      <c r="C275" s="21">
        <v>0.59567629485593065</v>
      </c>
      <c r="D275" s="21">
        <v>0.16886050068375091</v>
      </c>
      <c r="E275" s="22"/>
    </row>
    <row r="276" spans="1:5" ht="34.15" customHeight="1" x14ac:dyDescent="0.25">
      <c r="A276" s="90" t="s">
        <v>25</v>
      </c>
      <c r="B276" s="90"/>
      <c r="C276" s="90"/>
      <c r="D276" s="90"/>
      <c r="E276" s="90"/>
    </row>
    <row r="277" spans="1:5" x14ac:dyDescent="0.25">
      <c r="A277" s="5" t="s">
        <v>26</v>
      </c>
    </row>
    <row r="278" spans="1:5" x14ac:dyDescent="0.25">
      <c r="A278" s="5" t="s">
        <v>905</v>
      </c>
    </row>
    <row r="279" spans="1:5" x14ac:dyDescent="0.25">
      <c r="A279" s="5" t="s">
        <v>487</v>
      </c>
    </row>
    <row r="280" spans="1:5" x14ac:dyDescent="0.25">
      <c r="A280" s="5" t="s">
        <v>891</v>
      </c>
    </row>
    <row r="281" spans="1:5" x14ac:dyDescent="0.25">
      <c r="A281" s="5" t="s">
        <v>30</v>
      </c>
    </row>
    <row r="282" spans="1:5" ht="14.45" customHeight="1" x14ac:dyDescent="0.25">
      <c r="A282" s="91" t="s">
        <v>31</v>
      </c>
      <c r="B282" s="92"/>
      <c r="C282" s="92"/>
      <c r="D282" s="92"/>
      <c r="E282" s="93"/>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24">
        <v>43921</v>
      </c>
      <c r="C285" s="24">
        <v>45747</v>
      </c>
      <c r="D285" s="25">
        <v>0.18132524498893302</v>
      </c>
      <c r="E285" s="32">
        <v>4</v>
      </c>
    </row>
    <row r="286" spans="1:5" x14ac:dyDescent="0.25">
      <c r="A286" s="31" t="s">
        <v>37</v>
      </c>
      <c r="B286" s="24">
        <v>43889</v>
      </c>
      <c r="C286" s="24">
        <v>45716</v>
      </c>
      <c r="D286" s="25">
        <v>0.20761628404789476</v>
      </c>
      <c r="E286" s="32">
        <v>5</v>
      </c>
    </row>
    <row r="287" spans="1:5" x14ac:dyDescent="0.25">
      <c r="A287" s="23" t="s">
        <v>38</v>
      </c>
      <c r="B287" s="24">
        <v>43861</v>
      </c>
      <c r="C287" s="24">
        <v>45688</v>
      </c>
      <c r="D287" s="25">
        <v>0.20903824380715097</v>
      </c>
      <c r="E287" s="32">
        <v>5</v>
      </c>
    </row>
    <row r="288" spans="1:5" x14ac:dyDescent="0.25">
      <c r="A288" s="23" t="s">
        <v>39</v>
      </c>
      <c r="B288" s="24">
        <v>43830</v>
      </c>
      <c r="C288" s="24">
        <v>45657</v>
      </c>
      <c r="D288" s="25">
        <v>0.20878814328177067</v>
      </c>
      <c r="E288" s="32">
        <v>5</v>
      </c>
    </row>
    <row r="289" spans="1:5" x14ac:dyDescent="0.25">
      <c r="A289" s="23" t="s">
        <v>40</v>
      </c>
      <c r="B289" s="24">
        <v>43798</v>
      </c>
      <c r="C289" s="24">
        <v>45625</v>
      </c>
      <c r="D289" s="25">
        <v>0.20866428267937548</v>
      </c>
      <c r="E289" s="32">
        <v>5</v>
      </c>
    </row>
    <row r="291" spans="1:5" x14ac:dyDescent="0.25">
      <c r="A291" s="102" t="s">
        <v>141</v>
      </c>
      <c r="B291" s="103"/>
      <c r="C291" s="103"/>
      <c r="D291" s="103"/>
      <c r="E291" s="103"/>
    </row>
    <row r="292" spans="1:5" x14ac:dyDescent="0.25">
      <c r="A292" s="1" t="s">
        <v>128</v>
      </c>
      <c r="B292" s="2"/>
      <c r="C292" s="107" t="s">
        <v>3</v>
      </c>
      <c r="D292" s="107" t="s">
        <v>129</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8" t="s">
        <v>7</v>
      </c>
      <c r="B295" s="9" t="s">
        <v>130</v>
      </c>
      <c r="C295" s="10"/>
      <c r="D295" s="11"/>
      <c r="E295" s="11"/>
    </row>
    <row r="296" spans="1:5" x14ac:dyDescent="0.25">
      <c r="A296" s="12"/>
      <c r="B296" s="13" t="s">
        <v>9</v>
      </c>
      <c r="C296" s="14"/>
      <c r="D296" s="15"/>
      <c r="E296" s="15"/>
    </row>
    <row r="297" spans="1:5" x14ac:dyDescent="0.25">
      <c r="A297" s="8" t="s">
        <v>10</v>
      </c>
      <c r="B297" s="16" t="s">
        <v>11</v>
      </c>
      <c r="C297" s="26" t="s">
        <v>906</v>
      </c>
      <c r="D297" s="27" t="s">
        <v>336</v>
      </c>
      <c r="E297" s="26" t="s">
        <v>14</v>
      </c>
    </row>
    <row r="298" spans="1:5" x14ac:dyDescent="0.25">
      <c r="A298" s="19"/>
      <c r="B298" s="20" t="s">
        <v>15</v>
      </c>
      <c r="C298" s="21">
        <v>-8.0840785643471635E-2</v>
      </c>
      <c r="D298" s="21">
        <v>-2.9306474854423725E-2</v>
      </c>
      <c r="E298" s="22"/>
    </row>
    <row r="299" spans="1:5" x14ac:dyDescent="0.25">
      <c r="A299" s="8" t="s">
        <v>16</v>
      </c>
      <c r="B299" s="16" t="s">
        <v>11</v>
      </c>
      <c r="C299" s="26" t="s">
        <v>228</v>
      </c>
      <c r="D299" s="26" t="s">
        <v>590</v>
      </c>
      <c r="E299" s="26" t="s">
        <v>14</v>
      </c>
    </row>
    <row r="300" spans="1:5" x14ac:dyDescent="0.25">
      <c r="A300" s="19"/>
      <c r="B300" s="20" t="s">
        <v>15</v>
      </c>
      <c r="C300" s="21">
        <v>-4.5849367784496997E-2</v>
      </c>
      <c r="D300" s="21">
        <v>-2.2454126723862045E-2</v>
      </c>
      <c r="E300" s="22"/>
    </row>
    <row r="301" spans="1:5" x14ac:dyDescent="0.25">
      <c r="A301" s="8" t="s">
        <v>19</v>
      </c>
      <c r="B301" s="16" t="s">
        <v>11</v>
      </c>
      <c r="C301" s="26" t="s">
        <v>135</v>
      </c>
      <c r="D301" s="26" t="s">
        <v>361</v>
      </c>
      <c r="E301" s="26" t="s">
        <v>14</v>
      </c>
    </row>
    <row r="302" spans="1:5" x14ac:dyDescent="0.25">
      <c r="A302" s="19"/>
      <c r="B302" s="20" t="s">
        <v>15</v>
      </c>
      <c r="C302" s="21">
        <v>1.447520184544393E-2</v>
      </c>
      <c r="D302" s="21">
        <v>1.1014261587614982E-2</v>
      </c>
      <c r="E302" s="22"/>
    </row>
    <row r="303" spans="1:5" x14ac:dyDescent="0.25">
      <c r="A303" s="8" t="s">
        <v>22</v>
      </c>
      <c r="B303" s="16" t="s">
        <v>11</v>
      </c>
      <c r="C303" s="26" t="s">
        <v>358</v>
      </c>
      <c r="D303" s="26" t="s">
        <v>810</v>
      </c>
      <c r="E303" s="26" t="s">
        <v>14</v>
      </c>
    </row>
    <row r="304" spans="1:5" x14ac:dyDescent="0.25">
      <c r="A304" s="19"/>
      <c r="B304" s="20" t="s">
        <v>15</v>
      </c>
      <c r="C304" s="21">
        <v>7.1483748291639504E-2</v>
      </c>
      <c r="D304" s="21">
        <v>3.8990046448787563E-2</v>
      </c>
      <c r="E304" s="22"/>
    </row>
    <row r="305" spans="1:5" ht="32.450000000000003" customHeight="1" x14ac:dyDescent="0.25">
      <c r="A305" s="90" t="s">
        <v>25</v>
      </c>
      <c r="B305" s="90"/>
      <c r="C305" s="90"/>
      <c r="D305" s="90"/>
      <c r="E305" s="90"/>
    </row>
    <row r="306" spans="1:5" x14ac:dyDescent="0.25">
      <c r="A306" s="5" t="s">
        <v>26</v>
      </c>
    </row>
    <row r="307" spans="1:5" x14ac:dyDescent="0.25">
      <c r="A307" s="5" t="s">
        <v>138</v>
      </c>
    </row>
    <row r="308" spans="1:5" x14ac:dyDescent="0.25">
      <c r="A308" s="5" t="s">
        <v>907</v>
      </c>
    </row>
    <row r="309" spans="1:5" x14ac:dyDescent="0.25">
      <c r="A309" s="5" t="s">
        <v>772</v>
      </c>
    </row>
    <row r="310" spans="1:5" x14ac:dyDescent="0.25">
      <c r="A310" s="5" t="s">
        <v>51</v>
      </c>
    </row>
    <row r="311" spans="1:5" ht="14.45" customHeight="1" x14ac:dyDescent="0.25">
      <c r="A311" s="91" t="s">
        <v>31</v>
      </c>
      <c r="B311" s="92"/>
      <c r="C311" s="92"/>
      <c r="D311" s="92"/>
      <c r="E311" s="93"/>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24">
        <v>43917</v>
      </c>
      <c r="C314" s="24">
        <v>45744</v>
      </c>
      <c r="D314" s="25">
        <v>1.7050069164844032E-2</v>
      </c>
      <c r="E314" s="32">
        <v>2</v>
      </c>
    </row>
    <row r="315" spans="1:5" x14ac:dyDescent="0.25">
      <c r="A315" s="31" t="s">
        <v>37</v>
      </c>
      <c r="B315" s="24">
        <v>43889</v>
      </c>
      <c r="C315" s="24">
        <v>45716</v>
      </c>
      <c r="D315" s="25">
        <v>2.6049166989738005E-2</v>
      </c>
      <c r="E315" s="32">
        <v>2</v>
      </c>
    </row>
    <row r="316" spans="1:5" x14ac:dyDescent="0.25">
      <c r="A316" s="39" t="s">
        <v>38</v>
      </c>
      <c r="B316" s="24">
        <v>43861</v>
      </c>
      <c r="C316" s="24">
        <v>45688</v>
      </c>
      <c r="D316" s="25">
        <v>2.6347006729064648E-2</v>
      </c>
      <c r="E316" s="32">
        <v>2</v>
      </c>
    </row>
    <row r="317" spans="1:5" x14ac:dyDescent="0.25">
      <c r="A317" s="39" t="s">
        <v>39</v>
      </c>
      <c r="B317" s="24">
        <v>43826</v>
      </c>
      <c r="C317" s="24">
        <v>45653</v>
      </c>
      <c r="D317" s="25">
        <v>2.6355728539900574E-2</v>
      </c>
      <c r="E317" s="32">
        <v>2</v>
      </c>
    </row>
    <row r="318" spans="1:5" x14ac:dyDescent="0.25">
      <c r="A318" s="39" t="s">
        <v>40</v>
      </c>
      <c r="B318" s="24">
        <v>43798</v>
      </c>
      <c r="C318" s="24">
        <v>45625</v>
      </c>
      <c r="D318" s="25">
        <v>2.6362440894810556E-2</v>
      </c>
      <c r="E318" s="32">
        <v>2</v>
      </c>
    </row>
    <row r="320" spans="1:5" x14ac:dyDescent="0.25">
      <c r="A320" s="102" t="s">
        <v>151</v>
      </c>
      <c r="B320" s="103"/>
      <c r="C320" s="103"/>
      <c r="D320" s="103"/>
      <c r="E320" s="103"/>
    </row>
    <row r="321" spans="1:5" x14ac:dyDescent="0.25">
      <c r="A321" s="1" t="s">
        <v>74</v>
      </c>
      <c r="B321" s="2"/>
      <c r="C321" s="107" t="s">
        <v>3</v>
      </c>
      <c r="D321" s="107" t="s">
        <v>75</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76</v>
      </c>
      <c r="C324" s="10"/>
      <c r="D324" s="11"/>
      <c r="E324" s="11"/>
    </row>
    <row r="325" spans="1:5" x14ac:dyDescent="0.25">
      <c r="A325" s="12"/>
      <c r="B325" s="13" t="s">
        <v>9</v>
      </c>
      <c r="C325" s="14"/>
      <c r="D325" s="15"/>
      <c r="E325" s="15"/>
    </row>
    <row r="326" spans="1:5" x14ac:dyDescent="0.25">
      <c r="A326" s="8" t="s">
        <v>10</v>
      </c>
      <c r="B326" s="16" t="s">
        <v>11</v>
      </c>
      <c r="C326" s="17" t="s">
        <v>908</v>
      </c>
      <c r="D326" s="18" t="s">
        <v>909</v>
      </c>
      <c r="E326" s="17" t="s">
        <v>14</v>
      </c>
    </row>
    <row r="327" spans="1:5" x14ac:dyDescent="0.25">
      <c r="A327" s="19"/>
      <c r="B327" s="20" t="s">
        <v>15</v>
      </c>
      <c r="C327" s="21">
        <v>-0.49618751077083867</v>
      </c>
      <c r="D327" s="21">
        <v>-0.17143800749221205</v>
      </c>
      <c r="E327" s="22"/>
    </row>
    <row r="328" spans="1:5" x14ac:dyDescent="0.25">
      <c r="A328" s="8" t="s">
        <v>16</v>
      </c>
      <c r="B328" s="16" t="s">
        <v>11</v>
      </c>
      <c r="C328" s="17" t="s">
        <v>144</v>
      </c>
      <c r="D328" s="17" t="s">
        <v>378</v>
      </c>
      <c r="E328" s="17" t="s">
        <v>14</v>
      </c>
    </row>
    <row r="329" spans="1:5" x14ac:dyDescent="0.25">
      <c r="A329" s="19"/>
      <c r="B329" s="20" t="s">
        <v>15</v>
      </c>
      <c r="C329" s="21">
        <v>-0.19285172253831806</v>
      </c>
      <c r="D329" s="21">
        <v>-5.399055039329137E-3</v>
      </c>
      <c r="E329" s="22"/>
    </row>
    <row r="330" spans="1:5" x14ac:dyDescent="0.25">
      <c r="A330" s="8" t="s">
        <v>19</v>
      </c>
      <c r="B330" s="16" t="s">
        <v>11</v>
      </c>
      <c r="C330" s="17" t="s">
        <v>866</v>
      </c>
      <c r="D330" s="17" t="s">
        <v>910</v>
      </c>
      <c r="E330" s="17" t="s">
        <v>14</v>
      </c>
    </row>
    <row r="331" spans="1:5" x14ac:dyDescent="0.25">
      <c r="A331" s="19"/>
      <c r="B331" s="20" t="s">
        <v>15</v>
      </c>
      <c r="C331" s="21">
        <v>7.4410144462855987E-2</v>
      </c>
      <c r="D331" s="21">
        <v>9.6667530400874391E-2</v>
      </c>
      <c r="E331" s="22"/>
    </row>
    <row r="332" spans="1:5" x14ac:dyDescent="0.25">
      <c r="A332" s="8" t="s">
        <v>22</v>
      </c>
      <c r="B332" s="16" t="s">
        <v>11</v>
      </c>
      <c r="C332" s="17" t="s">
        <v>148</v>
      </c>
      <c r="D332" s="17" t="s">
        <v>911</v>
      </c>
      <c r="E332" s="17" t="s">
        <v>14</v>
      </c>
    </row>
    <row r="333" spans="1:5" x14ac:dyDescent="0.25">
      <c r="A333" s="19"/>
      <c r="B333" s="20" t="s">
        <v>15</v>
      </c>
      <c r="C333" s="21">
        <v>0.53675078348145733</v>
      </c>
      <c r="D333" s="21">
        <v>0.15563550018853833</v>
      </c>
      <c r="E333" s="22"/>
    </row>
    <row r="334" spans="1:5" ht="34.9" customHeight="1" x14ac:dyDescent="0.25">
      <c r="A334" s="90" t="s">
        <v>25</v>
      </c>
      <c r="B334" s="90"/>
      <c r="C334" s="90"/>
      <c r="D334" s="90"/>
      <c r="E334" s="90"/>
    </row>
    <row r="335" spans="1:5" x14ac:dyDescent="0.25">
      <c r="A335" s="5" t="s">
        <v>26</v>
      </c>
    </row>
    <row r="336" spans="1:5" x14ac:dyDescent="0.25">
      <c r="A336" s="5" t="s">
        <v>912</v>
      </c>
    </row>
    <row r="337" spans="1:5" x14ac:dyDescent="0.25">
      <c r="A337" s="5" t="s">
        <v>114</v>
      </c>
    </row>
    <row r="338" spans="1:5" x14ac:dyDescent="0.25">
      <c r="A338" s="5" t="s">
        <v>891</v>
      </c>
    </row>
    <row r="339" spans="1:5" x14ac:dyDescent="0.25">
      <c r="A339" s="5" t="s">
        <v>30</v>
      </c>
    </row>
    <row r="340" spans="1:5" ht="14.45" customHeight="1" x14ac:dyDescent="0.25">
      <c r="A340" s="91" t="s">
        <v>31</v>
      </c>
      <c r="B340" s="92"/>
      <c r="C340" s="92"/>
      <c r="D340" s="92"/>
      <c r="E340" s="93"/>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24">
        <v>43921</v>
      </c>
      <c r="C343" s="24">
        <v>45747</v>
      </c>
      <c r="D343" s="25">
        <v>0.15218619649308682</v>
      </c>
      <c r="E343" s="32">
        <v>4</v>
      </c>
    </row>
    <row r="344" spans="1:5" x14ac:dyDescent="0.25">
      <c r="A344" s="31" t="s">
        <v>37</v>
      </c>
      <c r="B344" s="24">
        <v>43910</v>
      </c>
      <c r="C344" s="24">
        <v>45716</v>
      </c>
      <c r="D344" s="25">
        <v>0.1571423044981578</v>
      </c>
      <c r="E344" s="32">
        <v>4</v>
      </c>
    </row>
    <row r="345" spans="1:5" x14ac:dyDescent="0.25">
      <c r="A345" s="23" t="s">
        <v>38</v>
      </c>
      <c r="B345" s="24">
        <v>43910</v>
      </c>
      <c r="C345" s="24">
        <v>45688</v>
      </c>
      <c r="D345" s="25">
        <v>0.1577588320212977</v>
      </c>
      <c r="E345" s="32">
        <v>4</v>
      </c>
    </row>
    <row r="346" spans="1:5" x14ac:dyDescent="0.25">
      <c r="A346" s="23" t="s">
        <v>39</v>
      </c>
      <c r="B346" s="24">
        <v>43910</v>
      </c>
      <c r="C346" s="24">
        <v>45657</v>
      </c>
      <c r="D346" s="25">
        <v>0.15836988777266739</v>
      </c>
      <c r="E346" s="32">
        <v>4</v>
      </c>
    </row>
    <row r="347" spans="1:5" x14ac:dyDescent="0.25">
      <c r="A347" s="23" t="s">
        <v>40</v>
      </c>
      <c r="B347" s="24">
        <v>43910</v>
      </c>
      <c r="C347" s="24">
        <v>45625</v>
      </c>
      <c r="D347" s="25">
        <v>0.15907224624084965</v>
      </c>
      <c r="E347" s="32">
        <v>4</v>
      </c>
    </row>
    <row r="349" spans="1:5" x14ac:dyDescent="0.25">
      <c r="A349" s="102" t="s">
        <v>162</v>
      </c>
      <c r="B349" s="103"/>
      <c r="C349" s="103"/>
      <c r="D349" s="103"/>
      <c r="E349" s="103"/>
    </row>
    <row r="350" spans="1:5" x14ac:dyDescent="0.25">
      <c r="A350" s="1" t="s">
        <v>2</v>
      </c>
      <c r="B350" s="2"/>
      <c r="C350" s="107" t="s">
        <v>3</v>
      </c>
      <c r="D350" s="107" t="s">
        <v>4</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8" t="s">
        <v>7</v>
      </c>
      <c r="B353" s="9" t="s">
        <v>8</v>
      </c>
      <c r="C353" s="10"/>
      <c r="D353" s="11"/>
      <c r="E353" s="11"/>
    </row>
    <row r="354" spans="1:5" x14ac:dyDescent="0.25">
      <c r="A354" s="12"/>
      <c r="B354" s="13" t="s">
        <v>9</v>
      </c>
      <c r="C354" s="14"/>
      <c r="D354" s="15"/>
      <c r="E354" s="15"/>
    </row>
    <row r="355" spans="1:5" x14ac:dyDescent="0.25">
      <c r="A355" s="8" t="s">
        <v>10</v>
      </c>
      <c r="B355" s="16" t="s">
        <v>11</v>
      </c>
      <c r="C355" s="17" t="s">
        <v>221</v>
      </c>
      <c r="D355" s="18" t="s">
        <v>913</v>
      </c>
      <c r="E355" s="17" t="s">
        <v>14</v>
      </c>
    </row>
    <row r="356" spans="1:5" x14ac:dyDescent="0.25">
      <c r="A356" s="19"/>
      <c r="B356" s="20" t="s">
        <v>15</v>
      </c>
      <c r="C356" s="21">
        <v>-0.22259173276869593</v>
      </c>
      <c r="D356" s="21">
        <v>-7.5039093451951699E-2</v>
      </c>
      <c r="E356" s="22"/>
    </row>
    <row r="357" spans="1:5" x14ac:dyDescent="0.25">
      <c r="A357" s="8" t="s">
        <v>16</v>
      </c>
      <c r="B357" s="16" t="s">
        <v>11</v>
      </c>
      <c r="C357" s="17" t="s">
        <v>306</v>
      </c>
      <c r="D357" s="17" t="s">
        <v>813</v>
      </c>
      <c r="E357" s="17" t="s">
        <v>14</v>
      </c>
    </row>
    <row r="358" spans="1:5" x14ac:dyDescent="0.25">
      <c r="A358" s="19"/>
      <c r="B358" s="20" t="s">
        <v>15</v>
      </c>
      <c r="C358" s="21">
        <v>-0.13751069158395424</v>
      </c>
      <c r="D358" s="21">
        <v>-4.5282594729331938E-2</v>
      </c>
      <c r="E358" s="22"/>
    </row>
    <row r="359" spans="1:5" x14ac:dyDescent="0.25">
      <c r="A359" s="8" t="s">
        <v>19</v>
      </c>
      <c r="B359" s="16" t="s">
        <v>11</v>
      </c>
      <c r="C359" s="17" t="s">
        <v>243</v>
      </c>
      <c r="D359" s="17" t="s">
        <v>870</v>
      </c>
      <c r="E359" s="17" t="s">
        <v>14</v>
      </c>
    </row>
    <row r="360" spans="1:5" x14ac:dyDescent="0.25">
      <c r="A360" s="19"/>
      <c r="B360" s="20" t="s">
        <v>15</v>
      </c>
      <c r="C360" s="21">
        <v>8.6372531052136825E-3</v>
      </c>
      <c r="D360" s="21">
        <v>1.4438242263659085E-2</v>
      </c>
      <c r="E360" s="22"/>
    </row>
    <row r="361" spans="1:5" x14ac:dyDescent="0.25">
      <c r="A361" s="8" t="s">
        <v>22</v>
      </c>
      <c r="B361" s="16" t="s">
        <v>11</v>
      </c>
      <c r="C361" s="17" t="s">
        <v>814</v>
      </c>
      <c r="D361" s="17" t="s">
        <v>815</v>
      </c>
      <c r="E361" s="17" t="s">
        <v>14</v>
      </c>
    </row>
    <row r="362" spans="1:5" x14ac:dyDescent="0.25">
      <c r="A362" s="19"/>
      <c r="B362" s="20" t="s">
        <v>15</v>
      </c>
      <c r="C362" s="21">
        <v>0.26482549014012124</v>
      </c>
      <c r="D362" s="21">
        <v>6.0428289262478119E-2</v>
      </c>
      <c r="E362" s="22"/>
    </row>
    <row r="363" spans="1:5" ht="32.450000000000003" customHeight="1" x14ac:dyDescent="0.25">
      <c r="A363" s="90" t="s">
        <v>25</v>
      </c>
      <c r="B363" s="90"/>
      <c r="C363" s="90"/>
      <c r="D363" s="90"/>
      <c r="E363" s="90"/>
    </row>
    <row r="364" spans="1:5" x14ac:dyDescent="0.25">
      <c r="A364" s="5" t="s">
        <v>26</v>
      </c>
    </row>
    <row r="365" spans="1:5" x14ac:dyDescent="0.25">
      <c r="A365" s="5" t="s">
        <v>49</v>
      </c>
    </row>
    <row r="366" spans="1:5" x14ac:dyDescent="0.25">
      <c r="A366" s="5" t="s">
        <v>233</v>
      </c>
    </row>
    <row r="367" spans="1:5" x14ac:dyDescent="0.25">
      <c r="A367" s="5" t="s">
        <v>333</v>
      </c>
    </row>
    <row r="368" spans="1:5" x14ac:dyDescent="0.25">
      <c r="A368" s="5" t="s">
        <v>30</v>
      </c>
    </row>
    <row r="369" spans="1:5" ht="14.45" customHeight="1" x14ac:dyDescent="0.25">
      <c r="A369" s="91" t="s">
        <v>31</v>
      </c>
      <c r="B369" s="92"/>
      <c r="C369" s="92"/>
      <c r="D369" s="92"/>
      <c r="E369" s="93"/>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24">
        <v>43917</v>
      </c>
      <c r="C372" s="24">
        <v>45744</v>
      </c>
      <c r="D372" s="25">
        <v>4.3436759043749593E-2</v>
      </c>
      <c r="E372" s="32">
        <v>2</v>
      </c>
    </row>
    <row r="373" spans="1:5" x14ac:dyDescent="0.25">
      <c r="A373" s="31" t="s">
        <v>37</v>
      </c>
      <c r="B373" s="24">
        <v>43889</v>
      </c>
      <c r="C373" s="24">
        <v>45716</v>
      </c>
      <c r="D373" s="25">
        <v>7.9288582627827217E-2</v>
      </c>
      <c r="E373" s="32">
        <v>3</v>
      </c>
    </row>
    <row r="374" spans="1:5" x14ac:dyDescent="0.25">
      <c r="A374" s="23" t="s">
        <v>38</v>
      </c>
      <c r="B374" s="24">
        <v>43861</v>
      </c>
      <c r="C374" s="24">
        <v>45688</v>
      </c>
      <c r="D374" s="25">
        <v>8.0998842578522731E-2</v>
      </c>
      <c r="E374" s="32">
        <v>3</v>
      </c>
    </row>
    <row r="375" spans="1:5" x14ac:dyDescent="0.25">
      <c r="A375" s="23" t="s">
        <v>39</v>
      </c>
      <c r="B375" s="24">
        <v>43826</v>
      </c>
      <c r="C375" s="24">
        <v>45653</v>
      </c>
      <c r="D375" s="25">
        <v>8.1105212690537581E-2</v>
      </c>
      <c r="E375" s="32">
        <v>3</v>
      </c>
    </row>
    <row r="376" spans="1:5" x14ac:dyDescent="0.25">
      <c r="A376" s="23" t="s">
        <v>40</v>
      </c>
      <c r="B376" s="24">
        <v>43798</v>
      </c>
      <c r="C376" s="24">
        <v>45625</v>
      </c>
      <c r="D376" s="25">
        <v>8.129665236863616E-2</v>
      </c>
      <c r="E376" s="32">
        <v>3</v>
      </c>
    </row>
    <row r="378" spans="1:5" x14ac:dyDescent="0.25">
      <c r="A378" s="102" t="s">
        <v>171</v>
      </c>
      <c r="B378" s="103"/>
      <c r="C378" s="103"/>
      <c r="D378" s="103"/>
      <c r="E378" s="103"/>
    </row>
    <row r="379" spans="1:5" x14ac:dyDescent="0.25">
      <c r="A379" s="1" t="s">
        <v>2</v>
      </c>
      <c r="B379" s="2"/>
      <c r="C379" s="107" t="s">
        <v>3</v>
      </c>
      <c r="D379" s="107" t="s">
        <v>4</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8</v>
      </c>
      <c r="C382" s="10"/>
      <c r="D382" s="11"/>
      <c r="E382" s="11"/>
    </row>
    <row r="383" spans="1:5" x14ac:dyDescent="0.25">
      <c r="A383" s="12"/>
      <c r="B383" s="13" t="s">
        <v>9</v>
      </c>
      <c r="C383" s="14"/>
      <c r="D383" s="15"/>
      <c r="E383" s="15"/>
    </row>
    <row r="384" spans="1:5" x14ac:dyDescent="0.25">
      <c r="A384" s="8" t="s">
        <v>10</v>
      </c>
      <c r="B384" s="16" t="s">
        <v>11</v>
      </c>
      <c r="C384" s="17" t="s">
        <v>558</v>
      </c>
      <c r="D384" s="18" t="s">
        <v>914</v>
      </c>
      <c r="E384" s="17" t="s">
        <v>14</v>
      </c>
    </row>
    <row r="385" spans="1:5" x14ac:dyDescent="0.25">
      <c r="A385" s="19"/>
      <c r="B385" s="20" t="s">
        <v>15</v>
      </c>
      <c r="C385" s="21">
        <v>-0.42511197849438742</v>
      </c>
      <c r="D385" s="21">
        <v>-0.16963925125036872</v>
      </c>
      <c r="E385" s="22"/>
    </row>
    <row r="386" spans="1:5" x14ac:dyDescent="0.25">
      <c r="A386" s="8" t="s">
        <v>16</v>
      </c>
      <c r="B386" s="16" t="s">
        <v>11</v>
      </c>
      <c r="C386" s="17" t="s">
        <v>165</v>
      </c>
      <c r="D386" s="17" t="s">
        <v>166</v>
      </c>
      <c r="E386" s="17" t="s">
        <v>14</v>
      </c>
    </row>
    <row r="387" spans="1:5" x14ac:dyDescent="0.25">
      <c r="A387" s="19"/>
      <c r="B387" s="20" t="s">
        <v>15</v>
      </c>
      <c r="C387" s="21">
        <v>-0.25788074385122972</v>
      </c>
      <c r="D387" s="21">
        <v>-0.1037057625357376</v>
      </c>
      <c r="E387" s="22"/>
    </row>
    <row r="388" spans="1:5" x14ac:dyDescent="0.25">
      <c r="A388" s="8" t="s">
        <v>19</v>
      </c>
      <c r="B388" s="16" t="s">
        <v>11</v>
      </c>
      <c r="C388" s="17" t="s">
        <v>254</v>
      </c>
      <c r="D388" s="17" t="s">
        <v>699</v>
      </c>
      <c r="E388" s="17" t="s">
        <v>14</v>
      </c>
    </row>
    <row r="389" spans="1:5" x14ac:dyDescent="0.25">
      <c r="A389" s="19"/>
      <c r="B389" s="20" t="s">
        <v>15</v>
      </c>
      <c r="C389" s="21">
        <v>1.1843812224121564E-3</v>
      </c>
      <c r="D389" s="21">
        <v>2.2613195201005798E-2</v>
      </c>
      <c r="E389" s="22"/>
    </row>
    <row r="390" spans="1:5" x14ac:dyDescent="0.25">
      <c r="A390" s="8" t="s">
        <v>22</v>
      </c>
      <c r="B390" s="16" t="s">
        <v>11</v>
      </c>
      <c r="C390" s="17" t="s">
        <v>169</v>
      </c>
      <c r="D390" s="17" t="s">
        <v>365</v>
      </c>
      <c r="E390" s="17" t="s">
        <v>14</v>
      </c>
    </row>
    <row r="391" spans="1:5" x14ac:dyDescent="0.25">
      <c r="A391" s="19"/>
      <c r="B391" s="20" t="s">
        <v>15</v>
      </c>
      <c r="C391" s="21">
        <v>0.46172516556291399</v>
      </c>
      <c r="D391" s="21">
        <v>0.14466023392912475</v>
      </c>
      <c r="E391" s="22"/>
    </row>
    <row r="392" spans="1:5" ht="32.450000000000003" customHeight="1" x14ac:dyDescent="0.25">
      <c r="A392" s="90" t="s">
        <v>25</v>
      </c>
      <c r="B392" s="90"/>
      <c r="C392" s="90"/>
      <c r="D392" s="90"/>
      <c r="E392" s="90"/>
    </row>
    <row r="393" spans="1:5" x14ac:dyDescent="0.25">
      <c r="A393" s="5" t="s">
        <v>26</v>
      </c>
    </row>
    <row r="394" spans="1:5" x14ac:dyDescent="0.25">
      <c r="A394" s="5" t="s">
        <v>49</v>
      </c>
    </row>
    <row r="395" spans="1:5" x14ac:dyDescent="0.25">
      <c r="A395" s="5" t="s">
        <v>382</v>
      </c>
    </row>
    <row r="396" spans="1:5" x14ac:dyDescent="0.25">
      <c r="A396" s="5" t="s">
        <v>333</v>
      </c>
    </row>
    <row r="397" spans="1:5" x14ac:dyDescent="0.25">
      <c r="A397" s="5" t="s">
        <v>51</v>
      </c>
    </row>
    <row r="398" spans="1:5" ht="14.45" customHeight="1" x14ac:dyDescent="0.25">
      <c r="A398" s="91" t="s">
        <v>31</v>
      </c>
      <c r="B398" s="92"/>
      <c r="C398" s="92"/>
      <c r="D398" s="92"/>
      <c r="E398" s="93"/>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24">
        <v>43914</v>
      </c>
      <c r="C401" s="24">
        <v>45741</v>
      </c>
      <c r="D401" s="25">
        <v>0.10636113454697305</v>
      </c>
      <c r="E401" s="32">
        <v>3</v>
      </c>
    </row>
    <row r="402" spans="1:5" x14ac:dyDescent="0.25">
      <c r="A402" s="31" t="s">
        <v>37</v>
      </c>
      <c r="B402" s="24">
        <v>43886</v>
      </c>
      <c r="C402" s="24">
        <v>45713</v>
      </c>
      <c r="D402" s="25">
        <v>0.14693328590949992</v>
      </c>
      <c r="E402" s="32">
        <v>4</v>
      </c>
    </row>
    <row r="403" spans="1:5" x14ac:dyDescent="0.25">
      <c r="A403" s="23" t="s">
        <v>38</v>
      </c>
      <c r="B403" s="24">
        <v>43858</v>
      </c>
      <c r="C403" s="24">
        <v>45685</v>
      </c>
      <c r="D403" s="25">
        <v>0.14777829398423548</v>
      </c>
      <c r="E403" s="32">
        <v>4</v>
      </c>
    </row>
    <row r="404" spans="1:5" x14ac:dyDescent="0.25">
      <c r="A404" s="23" t="s">
        <v>39</v>
      </c>
      <c r="B404" s="24">
        <v>43830</v>
      </c>
      <c r="C404" s="24">
        <v>45657</v>
      </c>
      <c r="D404" s="25">
        <v>0.14756528763172247</v>
      </c>
      <c r="E404" s="32">
        <v>4</v>
      </c>
    </row>
    <row r="405" spans="1:5" x14ac:dyDescent="0.25">
      <c r="A405" s="23" t="s">
        <v>40</v>
      </c>
      <c r="B405" s="24">
        <v>43795</v>
      </c>
      <c r="C405" s="24">
        <v>45622</v>
      </c>
      <c r="D405" s="25">
        <v>0.14760534195004685</v>
      </c>
      <c r="E405" s="32">
        <v>4</v>
      </c>
    </row>
    <row r="407" spans="1:5" x14ac:dyDescent="0.25">
      <c r="A407" s="102" t="s">
        <v>835</v>
      </c>
      <c r="B407" s="103"/>
      <c r="C407" s="103"/>
      <c r="D407" s="103"/>
      <c r="E407" s="103"/>
    </row>
    <row r="408" spans="1:5" x14ac:dyDescent="0.25">
      <c r="A408" s="1" t="s">
        <v>2</v>
      </c>
      <c r="B408" s="2"/>
      <c r="C408" s="107" t="s">
        <v>3</v>
      </c>
      <c r="D408" s="107" t="s">
        <v>4</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8</v>
      </c>
      <c r="C411" s="10"/>
      <c r="D411" s="11"/>
      <c r="E411" s="11"/>
    </row>
    <row r="412" spans="1:5" x14ac:dyDescent="0.25">
      <c r="A412" s="12"/>
      <c r="B412" s="13" t="s">
        <v>9</v>
      </c>
      <c r="C412" s="14"/>
      <c r="D412" s="15"/>
      <c r="E412" s="15"/>
    </row>
    <row r="413" spans="1:5" x14ac:dyDescent="0.25">
      <c r="A413" s="8" t="s">
        <v>10</v>
      </c>
      <c r="B413" s="16" t="s">
        <v>11</v>
      </c>
      <c r="C413" s="17" t="s">
        <v>915</v>
      </c>
      <c r="D413" s="18" t="s">
        <v>916</v>
      </c>
      <c r="E413" s="17" t="s">
        <v>14</v>
      </c>
    </row>
    <row r="414" spans="1:5" x14ac:dyDescent="0.25">
      <c r="A414" s="19"/>
      <c r="B414" s="20" t="s">
        <v>15</v>
      </c>
      <c r="C414" s="21">
        <v>-0.37750739181399917</v>
      </c>
      <c r="D414" s="21">
        <v>-0.14436893963283592</v>
      </c>
      <c r="E414" s="22"/>
    </row>
    <row r="415" spans="1:5" x14ac:dyDescent="0.25">
      <c r="A415" s="8" t="s">
        <v>16</v>
      </c>
      <c r="B415" s="16" t="s">
        <v>11</v>
      </c>
      <c r="C415" s="17" t="s">
        <v>43</v>
      </c>
      <c r="D415" s="17" t="s">
        <v>44</v>
      </c>
      <c r="E415" s="17" t="s">
        <v>14</v>
      </c>
    </row>
    <row r="416" spans="1:5" x14ac:dyDescent="0.25">
      <c r="A416" s="19"/>
      <c r="B416" s="20" t="s">
        <v>15</v>
      </c>
      <c r="C416" s="21">
        <v>-0.2368179688415134</v>
      </c>
      <c r="D416" s="21">
        <v>-0.10035389916003834</v>
      </c>
      <c r="E416" s="22"/>
    </row>
    <row r="417" spans="1:5" x14ac:dyDescent="0.25">
      <c r="A417" s="8" t="s">
        <v>19</v>
      </c>
      <c r="B417" s="16" t="s">
        <v>11</v>
      </c>
      <c r="C417" s="17" t="s">
        <v>222</v>
      </c>
      <c r="D417" s="17" t="s">
        <v>378</v>
      </c>
      <c r="E417" s="17" t="s">
        <v>14</v>
      </c>
    </row>
    <row r="418" spans="1:5" x14ac:dyDescent="0.25">
      <c r="A418" s="19"/>
      <c r="B418" s="20" t="s">
        <v>15</v>
      </c>
      <c r="C418" s="52">
        <v>-4.8174793222469869E-2</v>
      </c>
      <c r="D418" s="52">
        <v>-8.9647937797612265E-3</v>
      </c>
      <c r="E418" s="22"/>
    </row>
    <row r="419" spans="1:5" x14ac:dyDescent="0.25">
      <c r="A419" s="8" t="s">
        <v>22</v>
      </c>
      <c r="B419" s="16" t="s">
        <v>11</v>
      </c>
      <c r="C419" s="17" t="s">
        <v>47</v>
      </c>
      <c r="D419" s="17" t="s">
        <v>386</v>
      </c>
      <c r="E419" s="17" t="s">
        <v>14</v>
      </c>
    </row>
    <row r="420" spans="1:5" x14ac:dyDescent="0.25">
      <c r="A420" s="19"/>
      <c r="B420" s="20" t="s">
        <v>15</v>
      </c>
      <c r="C420" s="21">
        <v>0.24686012108449584</v>
      </c>
      <c r="D420" s="21">
        <v>7.8413893966054804E-2</v>
      </c>
      <c r="E420" s="22"/>
    </row>
    <row r="421" spans="1:5" ht="34.9" customHeight="1" x14ac:dyDescent="0.25">
      <c r="A421" s="90" t="s">
        <v>25</v>
      </c>
      <c r="B421" s="90"/>
      <c r="C421" s="90"/>
      <c r="D421" s="90"/>
      <c r="E421" s="90"/>
    </row>
    <row r="422" spans="1:5" x14ac:dyDescent="0.25">
      <c r="A422" s="5" t="s">
        <v>26</v>
      </c>
    </row>
    <row r="423" spans="1:5" x14ac:dyDescent="0.25">
      <c r="A423" s="5" t="s">
        <v>49</v>
      </c>
    </row>
    <row r="424" spans="1:5" x14ac:dyDescent="0.25">
      <c r="A424" s="5" t="s">
        <v>522</v>
      </c>
    </row>
    <row r="425" spans="1:5" x14ac:dyDescent="0.25">
      <c r="A425" s="5" t="s">
        <v>333</v>
      </c>
    </row>
    <row r="426" spans="1:5" x14ac:dyDescent="0.25">
      <c r="A426" s="5" t="s">
        <v>51</v>
      </c>
    </row>
    <row r="427" spans="1:5" ht="14.45" customHeight="1" x14ac:dyDescent="0.25">
      <c r="A427" s="91" t="s">
        <v>31</v>
      </c>
      <c r="B427" s="92"/>
      <c r="C427" s="92"/>
      <c r="D427" s="92"/>
      <c r="E427" s="93"/>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24">
        <v>43914</v>
      </c>
      <c r="C430" s="24">
        <v>45744</v>
      </c>
      <c r="D430" s="25">
        <v>6.9027545015088232E-2</v>
      </c>
      <c r="E430" s="32">
        <v>3</v>
      </c>
    </row>
    <row r="431" spans="1:5" x14ac:dyDescent="0.25">
      <c r="A431" s="31" t="s">
        <v>37</v>
      </c>
      <c r="B431" s="24">
        <v>43886</v>
      </c>
      <c r="C431" s="24">
        <v>45716</v>
      </c>
      <c r="D431" s="25">
        <v>0.10964226169824166</v>
      </c>
      <c r="E431" s="32">
        <v>3</v>
      </c>
    </row>
    <row r="432" spans="1:5" x14ac:dyDescent="0.25">
      <c r="A432" s="23" t="s">
        <v>38</v>
      </c>
      <c r="B432" s="24">
        <v>43858</v>
      </c>
      <c r="C432" s="24">
        <v>45688</v>
      </c>
      <c r="D432" s="25">
        <v>0.11004453122956424</v>
      </c>
      <c r="E432" s="32">
        <v>3</v>
      </c>
    </row>
    <row r="433" spans="1:5" x14ac:dyDescent="0.25">
      <c r="A433" s="23" t="s">
        <v>39</v>
      </c>
      <c r="B433" s="24">
        <v>43830</v>
      </c>
      <c r="C433" s="24">
        <v>45657</v>
      </c>
      <c r="D433" s="25">
        <v>0.10985281108823346</v>
      </c>
      <c r="E433" s="32">
        <v>3</v>
      </c>
    </row>
    <row r="434" spans="1:5" x14ac:dyDescent="0.25">
      <c r="A434" s="23" t="s">
        <v>40</v>
      </c>
      <c r="B434" s="24">
        <v>43795</v>
      </c>
      <c r="C434" s="24">
        <v>45622</v>
      </c>
      <c r="D434" s="25">
        <v>0.10995565355889865</v>
      </c>
      <c r="E434" s="32">
        <v>3</v>
      </c>
    </row>
    <row r="436" spans="1:5" x14ac:dyDescent="0.25">
      <c r="A436" s="102" t="s">
        <v>180</v>
      </c>
      <c r="B436" s="103"/>
      <c r="C436" s="103"/>
      <c r="D436" s="103"/>
      <c r="E436" s="103"/>
    </row>
    <row r="437" spans="1:5" x14ac:dyDescent="0.25">
      <c r="A437" s="1" t="s">
        <v>2</v>
      </c>
      <c r="B437" s="2"/>
      <c r="C437" s="107" t="s">
        <v>3</v>
      </c>
      <c r="D437" s="107" t="s">
        <v>4</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8" t="s">
        <v>7</v>
      </c>
      <c r="B440" s="9" t="s">
        <v>8</v>
      </c>
      <c r="C440" s="10"/>
      <c r="D440" s="11"/>
      <c r="E440" s="11"/>
    </row>
    <row r="441" spans="1:5" x14ac:dyDescent="0.25">
      <c r="A441" s="12"/>
      <c r="B441" s="13" t="s">
        <v>9</v>
      </c>
      <c r="C441" s="14"/>
      <c r="D441" s="15"/>
      <c r="E441" s="15"/>
    </row>
    <row r="442" spans="1:5" x14ac:dyDescent="0.25">
      <c r="A442" s="8" t="s">
        <v>10</v>
      </c>
      <c r="B442" s="16" t="s">
        <v>11</v>
      </c>
      <c r="C442" s="17" t="s">
        <v>917</v>
      </c>
      <c r="D442" s="18" t="s">
        <v>918</v>
      </c>
      <c r="E442" s="17" t="s">
        <v>14</v>
      </c>
    </row>
    <row r="443" spans="1:5" x14ac:dyDescent="0.25">
      <c r="A443" s="19"/>
      <c r="B443" s="20" t="s">
        <v>15</v>
      </c>
      <c r="C443" s="21">
        <v>-0.4062761446926102</v>
      </c>
      <c r="D443" s="21">
        <v>-0.16188686798062257</v>
      </c>
      <c r="E443" s="22"/>
    </row>
    <row r="444" spans="1:5" x14ac:dyDescent="0.25">
      <c r="A444" s="8" t="s">
        <v>16</v>
      </c>
      <c r="B444" s="16" t="s">
        <v>11</v>
      </c>
      <c r="C444" s="17" t="s">
        <v>80</v>
      </c>
      <c r="D444" s="17" t="s">
        <v>67</v>
      </c>
      <c r="E444" s="17" t="s">
        <v>14</v>
      </c>
    </row>
    <row r="445" spans="1:5" x14ac:dyDescent="0.25">
      <c r="A445" s="19"/>
      <c r="B445" s="20" t="s">
        <v>15</v>
      </c>
      <c r="C445" s="21">
        <v>-0.245335006663705</v>
      </c>
      <c r="D445" s="21">
        <v>-9.3654023087861415E-2</v>
      </c>
      <c r="E445" s="22"/>
    </row>
    <row r="446" spans="1:5" x14ac:dyDescent="0.25">
      <c r="A446" s="8" t="s">
        <v>19</v>
      </c>
      <c r="B446" s="16" t="s">
        <v>11</v>
      </c>
      <c r="C446" s="17" t="s">
        <v>134</v>
      </c>
      <c r="D446" s="17" t="s">
        <v>810</v>
      </c>
      <c r="E446" s="17" t="s">
        <v>14</v>
      </c>
    </row>
    <row r="447" spans="1:5" x14ac:dyDescent="0.25">
      <c r="A447" s="19"/>
      <c r="B447" s="20" t="s">
        <v>15</v>
      </c>
      <c r="C447" s="21">
        <v>2.1775534536203622E-3</v>
      </c>
      <c r="D447" s="21">
        <v>2.5873566936760017E-2</v>
      </c>
      <c r="E447" s="22"/>
    </row>
    <row r="448" spans="1:5" x14ac:dyDescent="0.25">
      <c r="A448" s="8" t="s">
        <v>22</v>
      </c>
      <c r="B448" s="16" t="s">
        <v>11</v>
      </c>
      <c r="C448" s="17" t="s">
        <v>176</v>
      </c>
      <c r="D448" s="17" t="s">
        <v>111</v>
      </c>
      <c r="E448" s="17" t="s">
        <v>14</v>
      </c>
    </row>
    <row r="449" spans="1:5" x14ac:dyDescent="0.25">
      <c r="A449" s="19"/>
      <c r="B449" s="20" t="s">
        <v>15</v>
      </c>
      <c r="C449" s="21">
        <v>0.44704777872965362</v>
      </c>
      <c r="D449" s="21">
        <v>0.14538954911026725</v>
      </c>
      <c r="E449" s="22"/>
    </row>
    <row r="450" spans="1:5" ht="33" customHeight="1" x14ac:dyDescent="0.25">
      <c r="A450" s="90" t="s">
        <v>25</v>
      </c>
      <c r="B450" s="90"/>
      <c r="C450" s="90"/>
      <c r="D450" s="90"/>
      <c r="E450" s="90"/>
    </row>
    <row r="451" spans="1:5" x14ac:dyDescent="0.25">
      <c r="A451" s="5" t="s">
        <v>26</v>
      </c>
    </row>
    <row r="452" spans="1:5" x14ac:dyDescent="0.25">
      <c r="A452" s="5" t="s">
        <v>49</v>
      </c>
    </row>
    <row r="453" spans="1:5" x14ac:dyDescent="0.25">
      <c r="A453" s="5" t="s">
        <v>893</v>
      </c>
    </row>
    <row r="454" spans="1:5" x14ac:dyDescent="0.25">
      <c r="A454" s="5" t="s">
        <v>333</v>
      </c>
    </row>
    <row r="455" spans="1:5" x14ac:dyDescent="0.25">
      <c r="A455" s="5" t="s">
        <v>51</v>
      </c>
    </row>
    <row r="456" spans="1:5" ht="14.45" customHeight="1" x14ac:dyDescent="0.25">
      <c r="A456" s="91" t="s">
        <v>31</v>
      </c>
      <c r="B456" s="92"/>
      <c r="C456" s="92"/>
      <c r="D456" s="92"/>
      <c r="E456" s="93"/>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24">
        <v>43914</v>
      </c>
      <c r="C459" s="24">
        <v>45741</v>
      </c>
      <c r="D459" s="25">
        <v>0.10209409372887007</v>
      </c>
      <c r="E459" s="32">
        <v>3</v>
      </c>
    </row>
    <row r="460" spans="1:5" x14ac:dyDescent="0.25">
      <c r="A460" s="31" t="s">
        <v>37</v>
      </c>
      <c r="B460" s="24">
        <v>43886</v>
      </c>
      <c r="C460" s="24">
        <v>45713</v>
      </c>
      <c r="D460" s="25">
        <v>0.13979472982141986</v>
      </c>
      <c r="E460" s="32">
        <v>4</v>
      </c>
    </row>
    <row r="461" spans="1:5" x14ac:dyDescent="0.25">
      <c r="A461" s="23" t="s">
        <v>38</v>
      </c>
      <c r="B461" s="24">
        <v>43858</v>
      </c>
      <c r="C461" s="24">
        <v>45685</v>
      </c>
      <c r="D461" s="25">
        <v>0.14061820393167446</v>
      </c>
      <c r="E461" s="32">
        <v>4</v>
      </c>
    </row>
    <row r="462" spans="1:5" x14ac:dyDescent="0.25">
      <c r="A462" s="23" t="s">
        <v>39</v>
      </c>
      <c r="B462" s="24">
        <v>43830</v>
      </c>
      <c r="C462" s="24">
        <v>45657</v>
      </c>
      <c r="D462" s="25">
        <v>0.14041194339995974</v>
      </c>
      <c r="E462" s="32">
        <v>4</v>
      </c>
    </row>
    <row r="463" spans="1:5" x14ac:dyDescent="0.25">
      <c r="A463" s="23" t="s">
        <v>40</v>
      </c>
      <c r="B463" s="24">
        <v>43795</v>
      </c>
      <c r="C463" s="24">
        <v>45622</v>
      </c>
      <c r="D463" s="25">
        <v>0.14048321636576552</v>
      </c>
      <c r="E463" s="32">
        <v>4</v>
      </c>
    </row>
    <row r="465" spans="1:5" x14ac:dyDescent="0.25">
      <c r="A465" s="102" t="s">
        <v>189</v>
      </c>
      <c r="B465" s="103"/>
      <c r="C465" s="103"/>
      <c r="D465" s="103"/>
      <c r="E465" s="103"/>
    </row>
    <row r="466" spans="1:5" x14ac:dyDescent="0.25">
      <c r="A466" s="1" t="s">
        <v>128</v>
      </c>
      <c r="B466" s="2"/>
      <c r="C466" s="107" t="s">
        <v>3</v>
      </c>
      <c r="D466" s="107" t="s">
        <v>129</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130</v>
      </c>
      <c r="C469" s="10"/>
      <c r="D469" s="11"/>
      <c r="E469" s="11"/>
    </row>
    <row r="470" spans="1:5" x14ac:dyDescent="0.25">
      <c r="A470" s="12"/>
      <c r="B470" s="13" t="s">
        <v>9</v>
      </c>
      <c r="C470" s="14"/>
      <c r="D470" s="15"/>
      <c r="E470" s="15"/>
    </row>
    <row r="471" spans="1:5" x14ac:dyDescent="0.25">
      <c r="A471" s="8" t="s">
        <v>10</v>
      </c>
      <c r="B471" s="16" t="s">
        <v>11</v>
      </c>
      <c r="C471" s="17" t="s">
        <v>628</v>
      </c>
      <c r="D471" s="18" t="s">
        <v>183</v>
      </c>
      <c r="E471" s="17" t="s">
        <v>14</v>
      </c>
    </row>
    <row r="472" spans="1:5" x14ac:dyDescent="0.25">
      <c r="A472" s="19"/>
      <c r="B472" s="20" t="s">
        <v>15</v>
      </c>
      <c r="C472" s="21">
        <v>-0.25706137138459906</v>
      </c>
      <c r="D472" s="21">
        <v>-0.12340681636825479</v>
      </c>
      <c r="E472" s="22"/>
    </row>
    <row r="473" spans="1:5" x14ac:dyDescent="0.25">
      <c r="A473" s="8" t="s">
        <v>16</v>
      </c>
      <c r="B473" s="16" t="s">
        <v>11</v>
      </c>
      <c r="C473" s="17" t="s">
        <v>145</v>
      </c>
      <c r="D473" s="17" t="s">
        <v>183</v>
      </c>
      <c r="E473" s="17" t="s">
        <v>14</v>
      </c>
    </row>
    <row r="474" spans="1:5" x14ac:dyDescent="0.25">
      <c r="A474" s="19"/>
      <c r="B474" s="20" t="s">
        <v>15</v>
      </c>
      <c r="C474" s="21">
        <v>-0.18910846568725681</v>
      </c>
      <c r="D474" s="21">
        <v>-0.12340681636825479</v>
      </c>
      <c r="E474" s="22"/>
    </row>
    <row r="475" spans="1:5" x14ac:dyDescent="0.25">
      <c r="A475" s="8" t="s">
        <v>19</v>
      </c>
      <c r="B475" s="16" t="s">
        <v>11</v>
      </c>
      <c r="C475" s="17" t="s">
        <v>373</v>
      </c>
      <c r="D475" s="17" t="s">
        <v>437</v>
      </c>
      <c r="E475" s="17" t="s">
        <v>14</v>
      </c>
    </row>
    <row r="476" spans="1:5" x14ac:dyDescent="0.25">
      <c r="A476" s="19"/>
      <c r="B476" s="20" t="s">
        <v>15</v>
      </c>
      <c r="C476" s="21">
        <v>-6.8077508674930676E-2</v>
      </c>
      <c r="D476" s="21">
        <v>-1.2750586257829655E-2</v>
      </c>
      <c r="E476" s="22"/>
    </row>
    <row r="477" spans="1:5" x14ac:dyDescent="0.25">
      <c r="A477" s="8" t="s">
        <v>22</v>
      </c>
      <c r="B477" s="16" t="s">
        <v>11</v>
      </c>
      <c r="C477" s="17" t="s">
        <v>186</v>
      </c>
      <c r="D477" s="17" t="s">
        <v>187</v>
      </c>
      <c r="E477" s="17" t="s">
        <v>14</v>
      </c>
    </row>
    <row r="478" spans="1:5" x14ac:dyDescent="0.25">
      <c r="A478" s="19"/>
      <c r="B478" s="20" t="s">
        <v>15</v>
      </c>
      <c r="C478" s="21">
        <v>0.13534558449906609</v>
      </c>
      <c r="D478" s="21">
        <v>7.8925779700995236E-2</v>
      </c>
      <c r="E478" s="22"/>
    </row>
    <row r="479" spans="1:5" ht="34.15" customHeight="1" x14ac:dyDescent="0.25">
      <c r="A479" s="90" t="s">
        <v>25</v>
      </c>
      <c r="B479" s="90"/>
      <c r="C479" s="90"/>
      <c r="D479" s="90"/>
      <c r="E479" s="90"/>
    </row>
    <row r="480" spans="1:5" x14ac:dyDescent="0.25">
      <c r="A480" s="5" t="s">
        <v>26</v>
      </c>
    </row>
    <row r="481" spans="1:5" x14ac:dyDescent="0.25">
      <c r="A481" s="5" t="s">
        <v>138</v>
      </c>
    </row>
    <row r="482" spans="1:5" x14ac:dyDescent="0.25">
      <c r="A482" s="5" t="s">
        <v>837</v>
      </c>
    </row>
    <row r="483" spans="1:5" x14ac:dyDescent="0.25">
      <c r="A483" s="5" t="s">
        <v>140</v>
      </c>
    </row>
    <row r="484" spans="1:5" x14ac:dyDescent="0.25">
      <c r="A484" s="5" t="s">
        <v>51</v>
      </c>
    </row>
    <row r="485" spans="1:5" ht="14.45" customHeight="1" x14ac:dyDescent="0.25">
      <c r="A485" s="91" t="s">
        <v>31</v>
      </c>
      <c r="B485" s="92"/>
      <c r="C485" s="92"/>
      <c r="D485" s="92"/>
      <c r="E485" s="93"/>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24">
        <v>43914</v>
      </c>
      <c r="C488" s="24">
        <v>45734</v>
      </c>
      <c r="D488" s="25">
        <v>4.7423028135128352E-2</v>
      </c>
      <c r="E488" s="32">
        <v>2</v>
      </c>
    </row>
    <row r="489" spans="1:5" x14ac:dyDescent="0.25">
      <c r="A489" s="31" t="s">
        <v>37</v>
      </c>
      <c r="B489" s="24">
        <v>43872</v>
      </c>
      <c r="C489" s="24">
        <v>45706</v>
      </c>
      <c r="D489" s="25">
        <v>7.8127119992930219E-2</v>
      </c>
      <c r="E489" s="32">
        <v>3</v>
      </c>
    </row>
    <row r="490" spans="1:5" x14ac:dyDescent="0.25">
      <c r="A490" s="23" t="s">
        <v>38</v>
      </c>
      <c r="B490" s="24">
        <v>43844</v>
      </c>
      <c r="C490" s="24">
        <v>45678</v>
      </c>
      <c r="D490" s="25">
        <v>7.8110933287626708E-2</v>
      </c>
      <c r="E490" s="32">
        <v>3</v>
      </c>
    </row>
    <row r="491" spans="1:5" x14ac:dyDescent="0.25">
      <c r="A491" s="23" t="s">
        <v>39</v>
      </c>
      <c r="B491" s="24">
        <v>43816</v>
      </c>
      <c r="C491" s="24">
        <v>45650</v>
      </c>
      <c r="D491" s="25">
        <v>7.8097903126641832E-2</v>
      </c>
      <c r="E491" s="32">
        <v>3</v>
      </c>
    </row>
    <row r="492" spans="1:5" x14ac:dyDescent="0.25">
      <c r="A492" s="23" t="s">
        <v>40</v>
      </c>
      <c r="B492" s="24">
        <v>43788</v>
      </c>
      <c r="C492" s="24">
        <v>45622</v>
      </c>
      <c r="D492" s="25">
        <v>7.8309612005525095E-2</v>
      </c>
      <c r="E492" s="32">
        <v>3</v>
      </c>
    </row>
    <row r="494" spans="1:5" x14ac:dyDescent="0.25">
      <c r="A494" s="102" t="s">
        <v>200</v>
      </c>
      <c r="B494" s="103"/>
      <c r="C494" s="103"/>
      <c r="D494" s="103"/>
      <c r="E494" s="103"/>
    </row>
    <row r="495" spans="1:5" x14ac:dyDescent="0.25">
      <c r="A495" s="1" t="s">
        <v>74</v>
      </c>
      <c r="B495" s="2"/>
      <c r="C495" s="107" t="s">
        <v>3</v>
      </c>
      <c r="D495" s="107" t="s">
        <v>75</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76</v>
      </c>
      <c r="C498" s="10"/>
      <c r="D498" s="11"/>
      <c r="E498" s="11"/>
    </row>
    <row r="499" spans="1:5" x14ac:dyDescent="0.25">
      <c r="A499" s="12"/>
      <c r="B499" s="13" t="s">
        <v>9</v>
      </c>
      <c r="C499" s="14"/>
      <c r="D499" s="15"/>
      <c r="E499" s="15"/>
    </row>
    <row r="500" spans="1:5" x14ac:dyDescent="0.25">
      <c r="A500" s="8" t="s">
        <v>10</v>
      </c>
      <c r="B500" s="16" t="s">
        <v>11</v>
      </c>
      <c r="C500" s="17" t="s">
        <v>652</v>
      </c>
      <c r="D500" s="18" t="s">
        <v>762</v>
      </c>
      <c r="E500" s="17" t="s">
        <v>14</v>
      </c>
    </row>
    <row r="501" spans="1:5" x14ac:dyDescent="0.25">
      <c r="A501" s="19"/>
      <c r="B501" s="20" t="s">
        <v>15</v>
      </c>
      <c r="C501" s="21">
        <v>-0.29253402537395579</v>
      </c>
      <c r="D501" s="21">
        <v>-7.5076471914998111E-2</v>
      </c>
      <c r="E501" s="22"/>
    </row>
    <row r="502" spans="1:5" x14ac:dyDescent="0.25">
      <c r="A502" s="8" t="s">
        <v>16</v>
      </c>
      <c r="B502" s="16" t="s">
        <v>11</v>
      </c>
      <c r="C502" s="17" t="s">
        <v>192</v>
      </c>
      <c r="D502" s="17" t="s">
        <v>193</v>
      </c>
      <c r="E502" s="17" t="s">
        <v>14</v>
      </c>
    </row>
    <row r="503" spans="1:5" x14ac:dyDescent="0.25">
      <c r="A503" s="19"/>
      <c r="B503" s="20" t="s">
        <v>15</v>
      </c>
      <c r="C503" s="21">
        <v>-0.2302506228329777</v>
      </c>
      <c r="D503" s="21">
        <v>-4.5361930729109767E-2</v>
      </c>
      <c r="E503" s="22"/>
    </row>
    <row r="504" spans="1:5" x14ac:dyDescent="0.25">
      <c r="A504" s="8" t="s">
        <v>19</v>
      </c>
      <c r="B504" s="16" t="s">
        <v>11</v>
      </c>
      <c r="C504" s="17" t="s">
        <v>373</v>
      </c>
      <c r="D504" s="17" t="s">
        <v>228</v>
      </c>
      <c r="E504" s="17" t="s">
        <v>14</v>
      </c>
    </row>
    <row r="505" spans="1:5" x14ac:dyDescent="0.25">
      <c r="A505" s="19"/>
      <c r="B505" s="20" t="s">
        <v>15</v>
      </c>
      <c r="C505" s="21">
        <v>-6.7982365902948705E-2</v>
      </c>
      <c r="D505" s="21">
        <v>-9.3748034673523106E-3</v>
      </c>
      <c r="E505" s="22"/>
    </row>
    <row r="506" spans="1:5" x14ac:dyDescent="0.25">
      <c r="A506" s="8" t="s">
        <v>22</v>
      </c>
      <c r="B506" s="16" t="s">
        <v>11</v>
      </c>
      <c r="C506" s="17" t="s">
        <v>196</v>
      </c>
      <c r="D506" s="17" t="s">
        <v>534</v>
      </c>
      <c r="E506" s="17" t="s">
        <v>14</v>
      </c>
    </row>
    <row r="507" spans="1:5" x14ac:dyDescent="0.25">
      <c r="A507" s="19"/>
      <c r="B507" s="20" t="s">
        <v>15</v>
      </c>
      <c r="C507" s="21">
        <v>0.13851284703993083</v>
      </c>
      <c r="D507" s="21">
        <v>2.9969890123841214E-2</v>
      </c>
      <c r="E507" s="22"/>
    </row>
    <row r="508" spans="1:5" ht="34.9" customHeight="1" x14ac:dyDescent="0.25">
      <c r="A508" s="90" t="s">
        <v>25</v>
      </c>
      <c r="B508" s="90"/>
      <c r="C508" s="90"/>
      <c r="D508" s="90"/>
      <c r="E508" s="90"/>
    </row>
    <row r="509" spans="1:5" x14ac:dyDescent="0.25">
      <c r="A509" s="5" t="s">
        <v>26</v>
      </c>
    </row>
    <row r="510" spans="1:5" x14ac:dyDescent="0.25">
      <c r="A510" s="5" t="s">
        <v>198</v>
      </c>
    </row>
    <row r="511" spans="1:5" x14ac:dyDescent="0.25">
      <c r="A511" s="5" t="s">
        <v>771</v>
      </c>
    </row>
    <row r="512" spans="1:5" x14ac:dyDescent="0.25">
      <c r="A512" s="5" t="s">
        <v>891</v>
      </c>
    </row>
    <row r="513" spans="1:5" x14ac:dyDescent="0.25">
      <c r="A513" s="5" t="s">
        <v>30</v>
      </c>
    </row>
    <row r="514" spans="1:5" ht="14.45" customHeight="1" x14ac:dyDescent="0.25">
      <c r="A514" s="91" t="s">
        <v>31</v>
      </c>
      <c r="B514" s="92"/>
      <c r="C514" s="92"/>
      <c r="D514" s="92"/>
      <c r="E514" s="93"/>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24">
        <v>43921</v>
      </c>
      <c r="C517" s="24">
        <v>45741</v>
      </c>
      <c r="D517" s="25">
        <v>5.4814809034920864E-2</v>
      </c>
      <c r="E517" s="32">
        <v>3</v>
      </c>
    </row>
    <row r="518" spans="1:5" x14ac:dyDescent="0.25">
      <c r="A518" s="31" t="s">
        <v>37</v>
      </c>
      <c r="B518" s="24">
        <v>43879</v>
      </c>
      <c r="C518" s="24">
        <v>45713</v>
      </c>
      <c r="D518" s="25">
        <v>0.10227587610244965</v>
      </c>
      <c r="E518" s="32">
        <v>3</v>
      </c>
    </row>
    <row r="519" spans="1:5" x14ac:dyDescent="0.25">
      <c r="A519" s="23" t="s">
        <v>38</v>
      </c>
      <c r="B519" s="24">
        <v>43851</v>
      </c>
      <c r="C519" s="24">
        <v>45685</v>
      </c>
      <c r="D519" s="25">
        <v>0.1023545936728421</v>
      </c>
      <c r="E519" s="32">
        <v>3</v>
      </c>
    </row>
    <row r="520" spans="1:5" x14ac:dyDescent="0.25">
      <c r="A520" s="23" t="s">
        <v>39</v>
      </c>
      <c r="B520" s="24">
        <v>43823</v>
      </c>
      <c r="C520" s="24">
        <v>45657</v>
      </c>
      <c r="D520" s="25">
        <v>0.10235381900035065</v>
      </c>
      <c r="E520" s="32">
        <v>3</v>
      </c>
    </row>
    <row r="521" spans="1:5" x14ac:dyDescent="0.25">
      <c r="A521" s="23" t="s">
        <v>40</v>
      </c>
      <c r="B521" s="24">
        <v>43781</v>
      </c>
      <c r="C521" s="24">
        <v>45615</v>
      </c>
      <c r="D521" s="25">
        <v>0.10241749051706749</v>
      </c>
      <c r="E521" s="32">
        <v>3</v>
      </c>
    </row>
    <row r="523" spans="1:5" x14ac:dyDescent="0.25">
      <c r="A523" s="102" t="s">
        <v>210</v>
      </c>
      <c r="B523" s="103"/>
      <c r="C523" s="103"/>
      <c r="D523" s="103"/>
      <c r="E523" s="103"/>
    </row>
    <row r="524" spans="1:5" x14ac:dyDescent="0.25">
      <c r="A524" s="1" t="s">
        <v>128</v>
      </c>
      <c r="B524" s="2"/>
      <c r="C524" s="107" t="s">
        <v>3</v>
      </c>
      <c r="D524" s="107" t="s">
        <v>129</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130</v>
      </c>
      <c r="C527" s="10"/>
      <c r="D527" s="11"/>
      <c r="E527" s="11"/>
    </row>
    <row r="528" spans="1:5" x14ac:dyDescent="0.25">
      <c r="A528" s="12"/>
      <c r="B528" s="13" t="s">
        <v>9</v>
      </c>
      <c r="C528" s="14"/>
      <c r="D528" s="15"/>
      <c r="E528" s="15"/>
    </row>
    <row r="529" spans="1:5" x14ac:dyDescent="0.25">
      <c r="A529" s="8" t="s">
        <v>10</v>
      </c>
      <c r="B529" s="16" t="s">
        <v>11</v>
      </c>
      <c r="C529" s="26" t="s">
        <v>550</v>
      </c>
      <c r="D529" s="27" t="s">
        <v>919</v>
      </c>
      <c r="E529" s="26" t="s">
        <v>14</v>
      </c>
    </row>
    <row r="530" spans="1:5" x14ac:dyDescent="0.25">
      <c r="A530" s="19"/>
      <c r="B530" s="20" t="s">
        <v>15</v>
      </c>
      <c r="C530" s="21">
        <v>-0.30719224445259408</v>
      </c>
      <c r="D530" s="21">
        <v>-0.12906233919361243</v>
      </c>
      <c r="E530" s="22"/>
    </row>
    <row r="531" spans="1:5" x14ac:dyDescent="0.25">
      <c r="A531" s="8" t="s">
        <v>16</v>
      </c>
      <c r="B531" s="16" t="s">
        <v>11</v>
      </c>
      <c r="C531" s="26" t="s">
        <v>203</v>
      </c>
      <c r="D531" s="26" t="s">
        <v>204</v>
      </c>
      <c r="E531" s="26" t="s">
        <v>14</v>
      </c>
    </row>
    <row r="532" spans="1:5" x14ac:dyDescent="0.25">
      <c r="A532" s="19"/>
      <c r="B532" s="20" t="s">
        <v>15</v>
      </c>
      <c r="C532" s="21">
        <v>-0.20013817001491374</v>
      </c>
      <c r="D532" s="21">
        <v>-0.11919569528335516</v>
      </c>
      <c r="E532" s="22"/>
    </row>
    <row r="533" spans="1:5" x14ac:dyDescent="0.25">
      <c r="A533" s="8" t="s">
        <v>19</v>
      </c>
      <c r="B533" s="16" t="s">
        <v>11</v>
      </c>
      <c r="C533" s="26" t="s">
        <v>437</v>
      </c>
      <c r="D533" s="26" t="s">
        <v>214</v>
      </c>
      <c r="E533" s="26" t="s">
        <v>14</v>
      </c>
    </row>
    <row r="534" spans="1:5" x14ac:dyDescent="0.25">
      <c r="A534" s="19"/>
      <c r="B534" s="20" t="s">
        <v>15</v>
      </c>
      <c r="C534" s="21">
        <v>-2.4586816070235384E-2</v>
      </c>
      <c r="D534" s="21">
        <v>5.2873717604469128E-3</v>
      </c>
      <c r="E534" s="22"/>
    </row>
    <row r="535" spans="1:5" x14ac:dyDescent="0.25">
      <c r="A535" s="8" t="s">
        <v>22</v>
      </c>
      <c r="B535" s="16" t="s">
        <v>11</v>
      </c>
      <c r="C535" s="26" t="s">
        <v>207</v>
      </c>
      <c r="D535" s="26" t="s">
        <v>208</v>
      </c>
      <c r="E535" s="26" t="s">
        <v>14</v>
      </c>
    </row>
    <row r="536" spans="1:5" x14ac:dyDescent="0.25">
      <c r="A536" s="19"/>
      <c r="B536" s="20" t="s">
        <v>15</v>
      </c>
      <c r="C536" s="21">
        <v>0.20995207085178436</v>
      </c>
      <c r="D536" s="21">
        <v>0.11067518871954518</v>
      </c>
      <c r="E536" s="22"/>
    </row>
    <row r="537" spans="1:5" ht="34.15" customHeight="1" x14ac:dyDescent="0.25">
      <c r="A537" s="90" t="s">
        <v>25</v>
      </c>
      <c r="B537" s="90"/>
      <c r="C537" s="90"/>
      <c r="D537" s="90"/>
      <c r="E537" s="90"/>
    </row>
    <row r="538" spans="1:5" x14ac:dyDescent="0.25">
      <c r="A538" s="5" t="s">
        <v>26</v>
      </c>
    </row>
    <row r="539" spans="1:5" x14ac:dyDescent="0.25">
      <c r="A539" s="5" t="s">
        <v>138</v>
      </c>
    </row>
    <row r="540" spans="1:5" x14ac:dyDescent="0.25">
      <c r="A540" s="5" t="s">
        <v>559</v>
      </c>
    </row>
    <row r="541" spans="1:5" x14ac:dyDescent="0.25">
      <c r="A541" s="5" t="s">
        <v>140</v>
      </c>
    </row>
    <row r="542" spans="1:5" x14ac:dyDescent="0.25">
      <c r="A542" s="5" t="s">
        <v>30</v>
      </c>
    </row>
    <row r="543" spans="1:5" ht="14.45" customHeight="1" x14ac:dyDescent="0.25">
      <c r="A543" s="91" t="s">
        <v>31</v>
      </c>
      <c r="B543" s="92"/>
      <c r="C543" s="92"/>
      <c r="D543" s="92"/>
      <c r="E543" s="93"/>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24">
        <v>43914</v>
      </c>
      <c r="C546" s="24">
        <v>45741</v>
      </c>
      <c r="D546" s="25">
        <v>5.080463533149026E-2</v>
      </c>
      <c r="E546" s="32">
        <v>3</v>
      </c>
    </row>
    <row r="547" spans="1:5" x14ac:dyDescent="0.25">
      <c r="A547" s="31" t="s">
        <v>37</v>
      </c>
      <c r="B547" s="24">
        <v>43886</v>
      </c>
      <c r="C547" s="24">
        <v>45713</v>
      </c>
      <c r="D547" s="25">
        <v>9.7465619215058433E-2</v>
      </c>
      <c r="E547" s="32">
        <v>3</v>
      </c>
    </row>
    <row r="548" spans="1:5" x14ac:dyDescent="0.25">
      <c r="A548" s="39" t="s">
        <v>38</v>
      </c>
      <c r="B548" s="24">
        <v>43858</v>
      </c>
      <c r="C548" s="24">
        <v>45685</v>
      </c>
      <c r="D548" s="25">
        <v>9.7767988761896518E-2</v>
      </c>
      <c r="E548" s="32">
        <v>3</v>
      </c>
    </row>
    <row r="549" spans="1:5" x14ac:dyDescent="0.25">
      <c r="A549" s="39" t="s">
        <v>39</v>
      </c>
      <c r="B549" s="24">
        <v>43830</v>
      </c>
      <c r="C549" s="24">
        <v>45657</v>
      </c>
      <c r="D549" s="25">
        <v>9.7767568222410312E-2</v>
      </c>
      <c r="E549" s="32">
        <v>3</v>
      </c>
    </row>
    <row r="550" spans="1:5" x14ac:dyDescent="0.25">
      <c r="A550" s="39" t="s">
        <v>40</v>
      </c>
      <c r="B550" s="24">
        <v>43795</v>
      </c>
      <c r="C550" s="24">
        <v>45622</v>
      </c>
      <c r="D550" s="25">
        <v>9.7855049744681427E-2</v>
      </c>
      <c r="E550" s="32">
        <v>3</v>
      </c>
    </row>
    <row r="552" spans="1:5" x14ac:dyDescent="0.25">
      <c r="A552" s="102" t="s">
        <v>839</v>
      </c>
      <c r="B552" s="103"/>
      <c r="C552" s="103"/>
      <c r="D552" s="103"/>
      <c r="E552" s="103"/>
    </row>
    <row r="553" spans="1:5" x14ac:dyDescent="0.25">
      <c r="A553" s="1" t="s">
        <v>2</v>
      </c>
      <c r="B553" s="2"/>
      <c r="C553" s="107" t="s">
        <v>3</v>
      </c>
      <c r="D553" s="107" t="s">
        <v>4</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8</v>
      </c>
      <c r="C556" s="10"/>
      <c r="D556" s="11"/>
      <c r="E556" s="11"/>
    </row>
    <row r="557" spans="1:5" x14ac:dyDescent="0.25">
      <c r="A557" s="12"/>
      <c r="B557" s="13" t="s">
        <v>9</v>
      </c>
      <c r="C557" s="14"/>
      <c r="D557" s="15"/>
      <c r="E557" s="15"/>
    </row>
    <row r="558" spans="1:5" x14ac:dyDescent="0.25">
      <c r="A558" s="8" t="s">
        <v>10</v>
      </c>
      <c r="B558" s="16" t="s">
        <v>11</v>
      </c>
      <c r="C558" s="26" t="s">
        <v>836</v>
      </c>
      <c r="D558" s="27" t="s">
        <v>840</v>
      </c>
      <c r="E558" s="26" t="s">
        <v>14</v>
      </c>
    </row>
    <row r="559" spans="1:5" x14ac:dyDescent="0.25">
      <c r="A559" s="19"/>
      <c r="B559" s="20" t="s">
        <v>15</v>
      </c>
      <c r="C559" s="21">
        <v>-0.4322571069515313</v>
      </c>
      <c r="D559" s="21">
        <v>-0.18069061185829705</v>
      </c>
      <c r="E559" s="22"/>
    </row>
    <row r="560" spans="1:5" x14ac:dyDescent="0.25">
      <c r="A560" s="8" t="s">
        <v>16</v>
      </c>
      <c r="B560" s="16" t="s">
        <v>11</v>
      </c>
      <c r="C560" s="26" t="s">
        <v>841</v>
      </c>
      <c r="D560" s="26" t="s">
        <v>842</v>
      </c>
      <c r="E560" s="26" t="s">
        <v>14</v>
      </c>
    </row>
    <row r="561" spans="1:5" x14ac:dyDescent="0.25">
      <c r="A561" s="19"/>
      <c r="B561" s="20" t="s">
        <v>15</v>
      </c>
      <c r="C561" s="21">
        <v>-0.19208130964631087</v>
      </c>
      <c r="D561" s="21">
        <v>-4.9454902239860599E-2</v>
      </c>
      <c r="E561" s="22"/>
    </row>
    <row r="562" spans="1:5" x14ac:dyDescent="0.25">
      <c r="A562" s="8" t="s">
        <v>19</v>
      </c>
      <c r="B562" s="16" t="s">
        <v>11</v>
      </c>
      <c r="C562" s="26" t="s">
        <v>185</v>
      </c>
      <c r="D562" s="26" t="s">
        <v>622</v>
      </c>
      <c r="E562" s="26" t="s">
        <v>14</v>
      </c>
    </row>
    <row r="563" spans="1:5" x14ac:dyDescent="0.25">
      <c r="A563" s="19"/>
      <c r="B563" s="20" t="s">
        <v>15</v>
      </c>
      <c r="C563" s="21">
        <v>-9.0095666600067403E-3</v>
      </c>
      <c r="D563" s="21">
        <v>4.1685951065429272E-2</v>
      </c>
      <c r="E563" s="22"/>
    </row>
    <row r="564" spans="1:5" x14ac:dyDescent="0.25">
      <c r="A564" s="8" t="s">
        <v>22</v>
      </c>
      <c r="B564" s="16" t="s">
        <v>11</v>
      </c>
      <c r="C564" s="26" t="s">
        <v>843</v>
      </c>
      <c r="D564" s="26" t="s">
        <v>844</v>
      </c>
      <c r="E564" s="26" t="s">
        <v>14</v>
      </c>
    </row>
    <row r="565" spans="1:5" x14ac:dyDescent="0.25">
      <c r="A565" s="19"/>
      <c r="B565" s="20" t="s">
        <v>15</v>
      </c>
      <c r="C565" s="21">
        <v>0.30689757866249279</v>
      </c>
      <c r="D565" s="21">
        <v>0.12722799906601456</v>
      </c>
      <c r="E565" s="22"/>
    </row>
    <row r="566" spans="1:5" ht="34.9" customHeight="1" x14ac:dyDescent="0.25">
      <c r="A566" s="90" t="s">
        <v>25</v>
      </c>
      <c r="B566" s="90"/>
      <c r="C566" s="90"/>
      <c r="D566" s="90"/>
      <c r="E566" s="90"/>
    </row>
    <row r="567" spans="1:5" x14ac:dyDescent="0.25">
      <c r="A567" s="5" t="s">
        <v>26</v>
      </c>
    </row>
    <row r="568" spans="1:5" x14ac:dyDescent="0.25">
      <c r="A568" s="5" t="s">
        <v>49</v>
      </c>
    </row>
    <row r="569" spans="1:5" x14ac:dyDescent="0.25">
      <c r="A569" s="5" t="s">
        <v>539</v>
      </c>
    </row>
    <row r="570" spans="1:5" x14ac:dyDescent="0.25">
      <c r="A570" s="5" t="s">
        <v>29</v>
      </c>
    </row>
    <row r="571" spans="1:5" x14ac:dyDescent="0.25">
      <c r="A571" s="5" t="s">
        <v>30</v>
      </c>
    </row>
    <row r="572" spans="1:5" ht="14.45" customHeight="1" x14ac:dyDescent="0.25">
      <c r="A572" s="91" t="s">
        <v>31</v>
      </c>
      <c r="B572" s="92"/>
      <c r="C572" s="92"/>
      <c r="D572" s="92"/>
      <c r="E572" s="93"/>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24">
        <v>44279</v>
      </c>
      <c r="C575" s="24">
        <v>45742</v>
      </c>
      <c r="D575" s="25">
        <v>0.10778494921275046</v>
      </c>
      <c r="E575" s="32">
        <v>3</v>
      </c>
    </row>
    <row r="576" spans="1:5" x14ac:dyDescent="0.25">
      <c r="A576" s="31" t="s">
        <v>37</v>
      </c>
      <c r="B576" s="24">
        <v>44251</v>
      </c>
      <c r="C576" s="24">
        <v>45714</v>
      </c>
      <c r="D576" s="25">
        <v>0.10827276149137974</v>
      </c>
      <c r="E576" s="32">
        <v>3</v>
      </c>
    </row>
    <row r="577" spans="1:5" x14ac:dyDescent="0.25">
      <c r="A577" s="39" t="s">
        <v>38</v>
      </c>
      <c r="B577" s="24">
        <v>44223</v>
      </c>
      <c r="C577" s="24">
        <v>45686</v>
      </c>
      <c r="D577" s="25">
        <v>0.10906441690019089</v>
      </c>
      <c r="E577" s="32">
        <v>3</v>
      </c>
    </row>
    <row r="578" spans="1:5" x14ac:dyDescent="0.25">
      <c r="A578" s="39" t="s">
        <v>39</v>
      </c>
      <c r="B578" s="24">
        <v>44188</v>
      </c>
      <c r="C578" s="24">
        <v>45651</v>
      </c>
      <c r="D578" s="25">
        <v>0.10984307016883819</v>
      </c>
      <c r="E578" s="32">
        <v>3</v>
      </c>
    </row>
    <row r="579" spans="1:5" x14ac:dyDescent="0.25">
      <c r="A579" s="39" t="s">
        <v>40</v>
      </c>
      <c r="B579" s="24">
        <v>44160</v>
      </c>
      <c r="C579" s="24">
        <v>45623</v>
      </c>
      <c r="D579" s="25">
        <v>0.10852914424355971</v>
      </c>
      <c r="E579" s="32">
        <v>3</v>
      </c>
    </row>
    <row r="581" spans="1:5" x14ac:dyDescent="0.25">
      <c r="A581" s="102" t="s">
        <v>218</v>
      </c>
      <c r="B581" s="103"/>
      <c r="C581" s="103"/>
      <c r="D581" s="103"/>
      <c r="E581" s="103"/>
    </row>
    <row r="582" spans="1:5" x14ac:dyDescent="0.25">
      <c r="A582" s="1" t="s">
        <v>2</v>
      </c>
      <c r="B582" s="2"/>
      <c r="C582" s="107" t="s">
        <v>3</v>
      </c>
      <c r="D582" s="107" t="s">
        <v>4</v>
      </c>
      <c r="E582" s="107"/>
    </row>
    <row r="583" spans="1:5" x14ac:dyDescent="0.25">
      <c r="A583" s="3" t="s">
        <v>5</v>
      </c>
      <c r="B583" s="4"/>
      <c r="C583" s="108"/>
      <c r="D583" s="108"/>
      <c r="E583" s="108"/>
    </row>
    <row r="584" spans="1:5" x14ac:dyDescent="0.25">
      <c r="A584" s="6" t="s">
        <v>6</v>
      </c>
      <c r="B584" s="7"/>
      <c r="C584" s="109"/>
      <c r="D584" s="109"/>
      <c r="E584" s="109"/>
    </row>
    <row r="585" spans="1:5" x14ac:dyDescent="0.25">
      <c r="A585" s="8" t="s">
        <v>7</v>
      </c>
      <c r="B585" s="9" t="s">
        <v>8</v>
      </c>
      <c r="C585" s="10"/>
      <c r="D585" s="11"/>
      <c r="E585" s="11"/>
    </row>
    <row r="586" spans="1:5" x14ac:dyDescent="0.25">
      <c r="A586" s="12"/>
      <c r="B586" s="13" t="s">
        <v>9</v>
      </c>
      <c r="C586" s="14"/>
      <c r="D586" s="15"/>
      <c r="E586" s="15"/>
    </row>
    <row r="587" spans="1:5" x14ac:dyDescent="0.25">
      <c r="A587" s="8" t="s">
        <v>10</v>
      </c>
      <c r="B587" s="16" t="s">
        <v>11</v>
      </c>
      <c r="C587" s="17" t="s">
        <v>915</v>
      </c>
      <c r="D587" s="18" t="s">
        <v>920</v>
      </c>
      <c r="E587" s="17" t="s">
        <v>14</v>
      </c>
    </row>
    <row r="588" spans="1:5" x14ac:dyDescent="0.25">
      <c r="A588" s="19"/>
      <c r="B588" s="20" t="s">
        <v>15</v>
      </c>
      <c r="C588" s="21">
        <v>-0.37832608389078604</v>
      </c>
      <c r="D588" s="21">
        <v>-0.1527888479637749</v>
      </c>
      <c r="E588" s="22"/>
    </row>
    <row r="589" spans="1:5" x14ac:dyDescent="0.25">
      <c r="A589" s="8" t="s">
        <v>16</v>
      </c>
      <c r="B589" s="16" t="s">
        <v>11</v>
      </c>
      <c r="C589" s="17" t="s">
        <v>212</v>
      </c>
      <c r="D589" s="17" t="s">
        <v>67</v>
      </c>
      <c r="E589" s="17" t="s">
        <v>14</v>
      </c>
    </row>
    <row r="590" spans="1:5" x14ac:dyDescent="0.25">
      <c r="A590" s="19"/>
      <c r="B590" s="20" t="s">
        <v>15</v>
      </c>
      <c r="C590" s="21">
        <v>-0.26271415852244484</v>
      </c>
      <c r="D590" s="21">
        <v>-9.3293505898621731E-2</v>
      </c>
      <c r="E590" s="22"/>
    </row>
    <row r="591" spans="1:5" x14ac:dyDescent="0.25">
      <c r="A591" s="8" t="s">
        <v>19</v>
      </c>
      <c r="B591" s="16" t="s">
        <v>11</v>
      </c>
      <c r="C591" s="17" t="s">
        <v>268</v>
      </c>
      <c r="D591" s="17" t="s">
        <v>611</v>
      </c>
      <c r="E591" s="17" t="s">
        <v>14</v>
      </c>
    </row>
    <row r="592" spans="1:5" x14ac:dyDescent="0.25">
      <c r="A592" s="19"/>
      <c r="B592" s="20" t="s">
        <v>15</v>
      </c>
      <c r="C592" s="21">
        <v>-5.1083948926993306E-2</v>
      </c>
      <c r="D592" s="21">
        <v>-2.2321816865465971E-3</v>
      </c>
      <c r="E592" s="22"/>
    </row>
    <row r="593" spans="1:5" x14ac:dyDescent="0.25">
      <c r="A593" s="8" t="s">
        <v>22</v>
      </c>
      <c r="B593" s="16" t="s">
        <v>11</v>
      </c>
      <c r="C593" s="17" t="s">
        <v>215</v>
      </c>
      <c r="D593" s="17" t="s">
        <v>381</v>
      </c>
      <c r="E593" s="17" t="s">
        <v>14</v>
      </c>
    </row>
    <row r="594" spans="1:5" x14ac:dyDescent="0.25">
      <c r="A594" s="19"/>
      <c r="B594" s="20" t="s">
        <v>15</v>
      </c>
      <c r="C594" s="21">
        <v>0.33839617486338791</v>
      </c>
      <c r="D594" s="21">
        <v>9.7158471247186462E-2</v>
      </c>
      <c r="E594" s="22"/>
    </row>
    <row r="595" spans="1:5" ht="34.9" customHeight="1" x14ac:dyDescent="0.25">
      <c r="A595" s="90" t="s">
        <v>25</v>
      </c>
      <c r="B595" s="90"/>
      <c r="C595" s="90"/>
      <c r="D595" s="90"/>
      <c r="E595" s="90"/>
    </row>
    <row r="596" spans="1:5" x14ac:dyDescent="0.25">
      <c r="A596" s="5" t="s">
        <v>26</v>
      </c>
    </row>
    <row r="597" spans="1:5" x14ac:dyDescent="0.25">
      <c r="A597" s="5" t="s">
        <v>49</v>
      </c>
    </row>
    <row r="598" spans="1:5" x14ac:dyDescent="0.25">
      <c r="A598" s="5" t="s">
        <v>225</v>
      </c>
    </row>
    <row r="599" spans="1:5" x14ac:dyDescent="0.25">
      <c r="A599" s="5" t="s">
        <v>333</v>
      </c>
    </row>
    <row r="600" spans="1:5" x14ac:dyDescent="0.25">
      <c r="A600" s="5" t="s">
        <v>30</v>
      </c>
    </row>
    <row r="601" spans="1:5" ht="14.45" customHeight="1" x14ac:dyDescent="0.25">
      <c r="A601" s="91" t="s">
        <v>31</v>
      </c>
      <c r="B601" s="92"/>
      <c r="C601" s="92"/>
      <c r="D601" s="92"/>
      <c r="E601" s="93"/>
    </row>
    <row r="602" spans="1:5" x14ac:dyDescent="0.25">
      <c r="A602" s="94" t="s">
        <v>32</v>
      </c>
      <c r="B602" s="94"/>
      <c r="C602" s="94"/>
      <c r="D602" s="94"/>
      <c r="E602" s="94"/>
    </row>
    <row r="603" spans="1:5" x14ac:dyDescent="0.25">
      <c r="A603" s="29" t="s">
        <v>33</v>
      </c>
      <c r="B603" s="29" t="s">
        <v>34</v>
      </c>
      <c r="C603" s="29" t="s">
        <v>35</v>
      </c>
      <c r="D603" s="30" t="s">
        <v>0</v>
      </c>
      <c r="E603" s="30" t="s">
        <v>1</v>
      </c>
    </row>
    <row r="604" spans="1:5" x14ac:dyDescent="0.25">
      <c r="A604" s="31" t="s">
        <v>36</v>
      </c>
      <c r="B604" s="24">
        <v>43914</v>
      </c>
      <c r="C604" s="24">
        <v>45741</v>
      </c>
      <c r="D604" s="25">
        <v>8.0772309818857968E-2</v>
      </c>
      <c r="E604" s="32">
        <v>3</v>
      </c>
    </row>
    <row r="605" spans="1:5" x14ac:dyDescent="0.25">
      <c r="A605" s="31" t="s">
        <v>37</v>
      </c>
      <c r="B605" s="24">
        <v>43886</v>
      </c>
      <c r="C605" s="24">
        <v>45713</v>
      </c>
      <c r="D605" s="25">
        <v>0.11750831146764869</v>
      </c>
      <c r="E605" s="32">
        <v>3</v>
      </c>
    </row>
    <row r="606" spans="1:5" x14ac:dyDescent="0.25">
      <c r="A606" s="23" t="s">
        <v>38</v>
      </c>
      <c r="B606" s="24">
        <v>43858</v>
      </c>
      <c r="C606" s="24">
        <v>45685</v>
      </c>
      <c r="D606" s="25">
        <v>0.11809117341907815</v>
      </c>
      <c r="E606" s="32">
        <v>3</v>
      </c>
    </row>
    <row r="607" spans="1:5" x14ac:dyDescent="0.25">
      <c r="A607" s="23" t="s">
        <v>39</v>
      </c>
      <c r="B607" s="24">
        <v>43830</v>
      </c>
      <c r="C607" s="24">
        <v>45657</v>
      </c>
      <c r="D607" s="25">
        <v>0.11799412238010286</v>
      </c>
      <c r="E607" s="32">
        <v>3</v>
      </c>
    </row>
    <row r="608" spans="1:5" x14ac:dyDescent="0.25">
      <c r="A608" s="23" t="s">
        <v>40</v>
      </c>
      <c r="B608" s="24">
        <v>43795</v>
      </c>
      <c r="C608" s="24">
        <v>45622</v>
      </c>
      <c r="D608" s="25">
        <v>0.11811273464235668</v>
      </c>
      <c r="E608" s="32">
        <v>3</v>
      </c>
    </row>
    <row r="610" spans="1:5" x14ac:dyDescent="0.25">
      <c r="A610" s="102" t="s">
        <v>226</v>
      </c>
      <c r="B610" s="103"/>
      <c r="C610" s="103"/>
      <c r="D610" s="103"/>
      <c r="E610" s="103"/>
    </row>
    <row r="611" spans="1:5" x14ac:dyDescent="0.25">
      <c r="A611" s="1" t="s">
        <v>2</v>
      </c>
      <c r="B611" s="2"/>
      <c r="C611" s="107" t="s">
        <v>3</v>
      </c>
      <c r="D611" s="107" t="s">
        <v>4</v>
      </c>
      <c r="E611" s="107"/>
    </row>
    <row r="612" spans="1:5" x14ac:dyDescent="0.25">
      <c r="A612" s="3" t="s">
        <v>5</v>
      </c>
      <c r="B612" s="4"/>
      <c r="C612" s="108"/>
      <c r="D612" s="108"/>
      <c r="E612" s="108"/>
    </row>
    <row r="613" spans="1:5" x14ac:dyDescent="0.25">
      <c r="A613" s="6" t="s">
        <v>6</v>
      </c>
      <c r="B613" s="7"/>
      <c r="C613" s="109"/>
      <c r="D613" s="109"/>
      <c r="E613" s="109"/>
    </row>
    <row r="614" spans="1:5" x14ac:dyDescent="0.25">
      <c r="A614" s="8" t="s">
        <v>7</v>
      </c>
      <c r="B614" s="9" t="s">
        <v>8</v>
      </c>
      <c r="C614" s="10"/>
      <c r="D614" s="11"/>
      <c r="E614" s="11"/>
    </row>
    <row r="615" spans="1:5" x14ac:dyDescent="0.25">
      <c r="A615" s="12"/>
      <c r="B615" s="13" t="s">
        <v>9</v>
      </c>
      <c r="C615" s="14"/>
      <c r="D615" s="15"/>
      <c r="E615" s="15"/>
    </row>
    <row r="616" spans="1:5" x14ac:dyDescent="0.25">
      <c r="A616" s="8" t="s">
        <v>10</v>
      </c>
      <c r="B616" s="16" t="s">
        <v>11</v>
      </c>
      <c r="C616" s="17" t="s">
        <v>921</v>
      </c>
      <c r="D616" s="18" t="s">
        <v>922</v>
      </c>
      <c r="E616" s="17" t="s">
        <v>14</v>
      </c>
    </row>
    <row r="617" spans="1:5" x14ac:dyDescent="0.25">
      <c r="A617" s="19"/>
      <c r="B617" s="20" t="s">
        <v>15</v>
      </c>
      <c r="C617" s="21">
        <v>-0.32996218000712529</v>
      </c>
      <c r="D617" s="21">
        <v>-0.13046828600810634</v>
      </c>
      <c r="E617" s="22"/>
    </row>
    <row r="618" spans="1:5" x14ac:dyDescent="0.25">
      <c r="A618" s="8" t="s">
        <v>16</v>
      </c>
      <c r="B618" s="16" t="s">
        <v>11</v>
      </c>
      <c r="C618" s="17" t="s">
        <v>220</v>
      </c>
      <c r="D618" s="17" t="s">
        <v>221</v>
      </c>
      <c r="E618" s="17" t="s">
        <v>14</v>
      </c>
    </row>
    <row r="619" spans="1:5" x14ac:dyDescent="0.25">
      <c r="A619" s="19"/>
      <c r="B619" s="20" t="s">
        <v>15</v>
      </c>
      <c r="C619" s="21">
        <v>-0.23958107328332368</v>
      </c>
      <c r="D619" s="21">
        <v>-8.0824743882405459E-2</v>
      </c>
      <c r="E619" s="22"/>
    </row>
    <row r="620" spans="1:5" x14ac:dyDescent="0.25">
      <c r="A620" s="8" t="s">
        <v>19</v>
      </c>
      <c r="B620" s="16" t="s">
        <v>11</v>
      </c>
      <c r="C620" s="17" t="s">
        <v>239</v>
      </c>
      <c r="D620" s="17" t="s">
        <v>69</v>
      </c>
      <c r="E620" s="17" t="s">
        <v>14</v>
      </c>
    </row>
    <row r="621" spans="1:5" x14ac:dyDescent="0.25">
      <c r="A621" s="19"/>
      <c r="B621" s="20" t="s">
        <v>15</v>
      </c>
      <c r="C621" s="21">
        <v>-5.2544682846238033E-2</v>
      </c>
      <c r="D621" s="21">
        <v>-6.1733366540732693E-3</v>
      </c>
      <c r="E621" s="22"/>
    </row>
    <row r="622" spans="1:5" x14ac:dyDescent="0.25">
      <c r="A622" s="8" t="s">
        <v>22</v>
      </c>
      <c r="B622" s="16" t="s">
        <v>11</v>
      </c>
      <c r="C622" s="17" t="s">
        <v>224</v>
      </c>
      <c r="D622" s="17" t="s">
        <v>384</v>
      </c>
      <c r="E622" s="17" t="s">
        <v>14</v>
      </c>
    </row>
    <row r="623" spans="1:5" x14ac:dyDescent="0.25">
      <c r="A623" s="19"/>
      <c r="B623" s="20" t="s">
        <v>15</v>
      </c>
      <c r="C623" s="21">
        <v>0.23331363872982802</v>
      </c>
      <c r="D623" s="21">
        <v>7.3007586560153381E-2</v>
      </c>
      <c r="E623" s="22"/>
    </row>
    <row r="624" spans="1:5" ht="34.9" customHeight="1" x14ac:dyDescent="0.25">
      <c r="A624" s="90" t="s">
        <v>25</v>
      </c>
      <c r="B624" s="90"/>
      <c r="C624" s="90"/>
      <c r="D624" s="90"/>
      <c r="E624" s="90"/>
    </row>
    <row r="625" spans="1:5" x14ac:dyDescent="0.25">
      <c r="A625" s="5" t="s">
        <v>26</v>
      </c>
    </row>
    <row r="626" spans="1:5" x14ac:dyDescent="0.25">
      <c r="A626" s="5" t="s">
        <v>49</v>
      </c>
    </row>
    <row r="627" spans="1:5" x14ac:dyDescent="0.25">
      <c r="A627" s="5" t="s">
        <v>691</v>
      </c>
    </row>
    <row r="628" spans="1:5" x14ac:dyDescent="0.25">
      <c r="A628" s="5" t="s">
        <v>333</v>
      </c>
    </row>
    <row r="629" spans="1:5" x14ac:dyDescent="0.25">
      <c r="A629" s="5" t="s">
        <v>30</v>
      </c>
    </row>
    <row r="630" spans="1:5" ht="14.45" customHeight="1" x14ac:dyDescent="0.25">
      <c r="A630" s="91" t="s">
        <v>31</v>
      </c>
      <c r="B630" s="92"/>
      <c r="C630" s="92"/>
      <c r="D630" s="92"/>
      <c r="E630" s="93"/>
    </row>
    <row r="631" spans="1:5" x14ac:dyDescent="0.25">
      <c r="A631" s="94" t="s">
        <v>32</v>
      </c>
      <c r="B631" s="94"/>
      <c r="C631" s="94"/>
      <c r="D631" s="94"/>
      <c r="E631" s="94"/>
    </row>
    <row r="632" spans="1:5" x14ac:dyDescent="0.25">
      <c r="A632" s="29" t="s">
        <v>33</v>
      </c>
      <c r="B632" s="29" t="s">
        <v>34</v>
      </c>
      <c r="C632" s="29" t="s">
        <v>35</v>
      </c>
      <c r="D632" s="30" t="s">
        <v>0</v>
      </c>
      <c r="E632" s="30" t="s">
        <v>1</v>
      </c>
    </row>
    <row r="633" spans="1:5" x14ac:dyDescent="0.25">
      <c r="A633" s="31" t="s">
        <v>36</v>
      </c>
      <c r="B633" s="24">
        <v>43914</v>
      </c>
      <c r="C633" s="24">
        <v>45741</v>
      </c>
      <c r="D633" s="25">
        <v>6.1581146417324338E-2</v>
      </c>
      <c r="E633" s="32">
        <v>3</v>
      </c>
    </row>
    <row r="634" spans="1:5" x14ac:dyDescent="0.25">
      <c r="A634" s="31" t="s">
        <v>37</v>
      </c>
      <c r="B634" s="24">
        <v>43886</v>
      </c>
      <c r="C634" s="24">
        <v>45713</v>
      </c>
      <c r="D634" s="25">
        <v>9.8411534290862551E-2</v>
      </c>
      <c r="E634" s="32">
        <v>3</v>
      </c>
    </row>
    <row r="635" spans="1:5" x14ac:dyDescent="0.25">
      <c r="A635" s="23" t="s">
        <v>38</v>
      </c>
      <c r="B635" s="24">
        <v>43858</v>
      </c>
      <c r="C635" s="24">
        <v>45685</v>
      </c>
      <c r="D635" s="25">
        <v>9.8813477114021706E-2</v>
      </c>
      <c r="E635" s="32">
        <v>3</v>
      </c>
    </row>
    <row r="636" spans="1:5" x14ac:dyDescent="0.25">
      <c r="A636" s="23" t="s">
        <v>39</v>
      </c>
      <c r="B636" s="24">
        <v>43830</v>
      </c>
      <c r="C636" s="24">
        <v>45657</v>
      </c>
      <c r="D636" s="25">
        <v>9.8736672377255585E-2</v>
      </c>
      <c r="E636" s="32">
        <v>3</v>
      </c>
    </row>
    <row r="637" spans="1:5" x14ac:dyDescent="0.25">
      <c r="A637" s="23" t="s">
        <v>40</v>
      </c>
      <c r="B637" s="24">
        <v>43795</v>
      </c>
      <c r="C637" s="24">
        <v>45622</v>
      </c>
      <c r="D637" s="25">
        <v>9.8832722735117173E-2</v>
      </c>
      <c r="E637" s="32">
        <v>3</v>
      </c>
    </row>
  </sheetData>
  <mergeCells count="154">
    <mergeCell ref="A30:E30"/>
    <mergeCell ref="C31:C33"/>
    <mergeCell ref="D31:D33"/>
    <mergeCell ref="E31:E33"/>
    <mergeCell ref="A51:E51"/>
    <mergeCell ref="A44:E44"/>
    <mergeCell ref="A50:E50"/>
    <mergeCell ref="A1:E1"/>
    <mergeCell ref="C2:C4"/>
    <mergeCell ref="D2:D4"/>
    <mergeCell ref="E2:E4"/>
    <mergeCell ref="A22:E22"/>
    <mergeCell ref="A15:E15"/>
    <mergeCell ref="A21:E21"/>
    <mergeCell ref="A88:E88"/>
    <mergeCell ref="C89:C91"/>
    <mergeCell ref="D89:D91"/>
    <mergeCell ref="E89:E91"/>
    <mergeCell ref="A109:E109"/>
    <mergeCell ref="A102:E102"/>
    <mergeCell ref="A108:E108"/>
    <mergeCell ref="A59:E59"/>
    <mergeCell ref="C60:C62"/>
    <mergeCell ref="D60:D62"/>
    <mergeCell ref="E60:E62"/>
    <mergeCell ref="A80:E80"/>
    <mergeCell ref="A73:E73"/>
    <mergeCell ref="A79:E79"/>
    <mergeCell ref="A146:E146"/>
    <mergeCell ref="C147:C149"/>
    <mergeCell ref="D147:D149"/>
    <mergeCell ref="E147:E149"/>
    <mergeCell ref="A167:E167"/>
    <mergeCell ref="A160:E160"/>
    <mergeCell ref="A166:E166"/>
    <mergeCell ref="A117:E117"/>
    <mergeCell ref="C118:C120"/>
    <mergeCell ref="D118:D120"/>
    <mergeCell ref="E118:E120"/>
    <mergeCell ref="A138:E138"/>
    <mergeCell ref="A131:E131"/>
    <mergeCell ref="A137:E137"/>
    <mergeCell ref="A204:E204"/>
    <mergeCell ref="C205:C207"/>
    <mergeCell ref="D205:D207"/>
    <mergeCell ref="E205:E207"/>
    <mergeCell ref="A225:E225"/>
    <mergeCell ref="A218:E218"/>
    <mergeCell ref="A224:E224"/>
    <mergeCell ref="A175:E175"/>
    <mergeCell ref="C176:C178"/>
    <mergeCell ref="D176:D178"/>
    <mergeCell ref="E176:E178"/>
    <mergeCell ref="A196:E196"/>
    <mergeCell ref="A189:E189"/>
    <mergeCell ref="A195:E195"/>
    <mergeCell ref="A262:E262"/>
    <mergeCell ref="C263:C265"/>
    <mergeCell ref="D263:D265"/>
    <mergeCell ref="E263:E265"/>
    <mergeCell ref="A283:E283"/>
    <mergeCell ref="A276:E276"/>
    <mergeCell ref="A282:E282"/>
    <mergeCell ref="A233:E233"/>
    <mergeCell ref="C234:C236"/>
    <mergeCell ref="D234:D236"/>
    <mergeCell ref="E234:E236"/>
    <mergeCell ref="A254:E254"/>
    <mergeCell ref="A247:E247"/>
    <mergeCell ref="A253:E253"/>
    <mergeCell ref="A320:E320"/>
    <mergeCell ref="C321:C323"/>
    <mergeCell ref="D321:D323"/>
    <mergeCell ref="E321:E323"/>
    <mergeCell ref="A341:E341"/>
    <mergeCell ref="A334:E334"/>
    <mergeCell ref="A340:E340"/>
    <mergeCell ref="A291:E291"/>
    <mergeCell ref="C292:C294"/>
    <mergeCell ref="D292:D294"/>
    <mergeCell ref="E292:E294"/>
    <mergeCell ref="A312:E312"/>
    <mergeCell ref="A305:E305"/>
    <mergeCell ref="A311:E311"/>
    <mergeCell ref="A378:E378"/>
    <mergeCell ref="C379:C381"/>
    <mergeCell ref="D379:D381"/>
    <mergeCell ref="E379:E381"/>
    <mergeCell ref="A399:E399"/>
    <mergeCell ref="A392:E392"/>
    <mergeCell ref="A398:E398"/>
    <mergeCell ref="A349:E349"/>
    <mergeCell ref="C350:C352"/>
    <mergeCell ref="D350:D352"/>
    <mergeCell ref="E350:E352"/>
    <mergeCell ref="A370:E370"/>
    <mergeCell ref="A363:E363"/>
    <mergeCell ref="A369:E369"/>
    <mergeCell ref="A436:E436"/>
    <mergeCell ref="C437:C439"/>
    <mergeCell ref="D437:D439"/>
    <mergeCell ref="E437:E439"/>
    <mergeCell ref="A457:E457"/>
    <mergeCell ref="A450:E450"/>
    <mergeCell ref="A456:E456"/>
    <mergeCell ref="A407:E407"/>
    <mergeCell ref="C408:C410"/>
    <mergeCell ref="D408:D410"/>
    <mergeCell ref="E408:E410"/>
    <mergeCell ref="A428:E428"/>
    <mergeCell ref="A421:E421"/>
    <mergeCell ref="A427:E427"/>
    <mergeCell ref="A494:E494"/>
    <mergeCell ref="C495:C497"/>
    <mergeCell ref="D495:D497"/>
    <mergeCell ref="E495:E497"/>
    <mergeCell ref="A515:E515"/>
    <mergeCell ref="A508:E508"/>
    <mergeCell ref="A514:E514"/>
    <mergeCell ref="A465:E465"/>
    <mergeCell ref="C466:C468"/>
    <mergeCell ref="D466:D468"/>
    <mergeCell ref="E466:E468"/>
    <mergeCell ref="A486:E486"/>
    <mergeCell ref="A479:E479"/>
    <mergeCell ref="A485:E485"/>
    <mergeCell ref="A552:E552"/>
    <mergeCell ref="C553:C555"/>
    <mergeCell ref="D553:D555"/>
    <mergeCell ref="E553:E555"/>
    <mergeCell ref="A573:E573"/>
    <mergeCell ref="A566:E566"/>
    <mergeCell ref="A572:E572"/>
    <mergeCell ref="A523:E523"/>
    <mergeCell ref="C524:C526"/>
    <mergeCell ref="D524:D526"/>
    <mergeCell ref="E524:E526"/>
    <mergeCell ref="A544:E544"/>
    <mergeCell ref="A537:E537"/>
    <mergeCell ref="A543:E543"/>
    <mergeCell ref="A610:E610"/>
    <mergeCell ref="C611:C613"/>
    <mergeCell ref="D611:D613"/>
    <mergeCell ref="E611:E613"/>
    <mergeCell ref="A631:E631"/>
    <mergeCell ref="A624:E624"/>
    <mergeCell ref="A630:E630"/>
    <mergeCell ref="A581:E581"/>
    <mergeCell ref="C582:C584"/>
    <mergeCell ref="D582:D584"/>
    <mergeCell ref="E582:E584"/>
    <mergeCell ref="A602:E602"/>
    <mergeCell ref="A595:E595"/>
    <mergeCell ref="A601:E601"/>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6A8C2-3EA0-4A17-9BBF-0F79193764C5}">
  <dimension ref="A1:E637"/>
  <sheetViews>
    <sheetView workbookViewId="0">
      <selection sqref="A1:XFD1048576"/>
    </sheetView>
  </sheetViews>
  <sheetFormatPr baseColWidth="10" defaultRowHeight="15" x14ac:dyDescent="0.25"/>
  <cols>
    <col min="1" max="1" width="20.85546875" customWidth="1"/>
    <col min="2" max="2" width="51.7109375" customWidth="1"/>
    <col min="5" max="5" width="16.85546875" customWidth="1"/>
  </cols>
  <sheetData>
    <row r="1" spans="1:5" x14ac:dyDescent="0.25">
      <c r="A1" s="102" t="s">
        <v>61</v>
      </c>
      <c r="B1" s="103"/>
      <c r="C1" s="103"/>
      <c r="D1" s="103"/>
      <c r="E1" s="103"/>
    </row>
    <row r="2" spans="1:5" x14ac:dyDescent="0.25">
      <c r="A2" s="1" t="s">
        <v>2</v>
      </c>
      <c r="B2" s="2"/>
      <c r="C2" s="107" t="s">
        <v>3</v>
      </c>
      <c r="D2" s="107" t="s">
        <v>4</v>
      </c>
      <c r="E2" s="107"/>
    </row>
    <row r="3" spans="1:5" x14ac:dyDescent="0.25">
      <c r="A3" s="3" t="s">
        <v>5</v>
      </c>
      <c r="B3" s="4"/>
      <c r="C3" s="108"/>
      <c r="D3" s="108"/>
      <c r="E3" s="108"/>
    </row>
    <row r="4" spans="1:5" x14ac:dyDescent="0.25">
      <c r="A4" s="6" t="s">
        <v>6</v>
      </c>
      <c r="B4" s="7"/>
      <c r="C4" s="109"/>
      <c r="D4" s="109"/>
      <c r="E4" s="109"/>
    </row>
    <row r="5" spans="1:5" x14ac:dyDescent="0.25">
      <c r="A5" s="8" t="s">
        <v>7</v>
      </c>
      <c r="B5" s="9" t="s">
        <v>8</v>
      </c>
      <c r="C5" s="10"/>
      <c r="D5" s="11"/>
      <c r="E5" s="11"/>
    </row>
    <row r="6" spans="1:5" x14ac:dyDescent="0.25">
      <c r="A6" s="12"/>
      <c r="B6" s="13" t="s">
        <v>9</v>
      </c>
      <c r="C6" s="14"/>
      <c r="D6" s="15"/>
      <c r="E6" s="15"/>
    </row>
    <row r="7" spans="1:5" x14ac:dyDescent="0.25">
      <c r="A7" s="8" t="s">
        <v>10</v>
      </c>
      <c r="B7" s="16" t="s">
        <v>11</v>
      </c>
      <c r="C7" s="17" t="s">
        <v>648</v>
      </c>
      <c r="D7" s="18" t="s">
        <v>724</v>
      </c>
      <c r="E7" s="17" t="s">
        <v>14</v>
      </c>
    </row>
    <row r="8" spans="1:5" x14ac:dyDescent="0.25">
      <c r="A8" s="19"/>
      <c r="B8" s="20" t="s">
        <v>15</v>
      </c>
      <c r="C8" s="21">
        <v>-0.3221291248966196</v>
      </c>
      <c r="D8" s="21">
        <v>-0.1133364348102327</v>
      </c>
      <c r="E8" s="22"/>
    </row>
    <row r="9" spans="1:5" x14ac:dyDescent="0.25">
      <c r="A9" s="8" t="s">
        <v>16</v>
      </c>
      <c r="B9" s="16" t="s">
        <v>11</v>
      </c>
      <c r="C9" s="17" t="s">
        <v>17</v>
      </c>
      <c r="D9" s="17" t="s">
        <v>227</v>
      </c>
      <c r="E9" s="17" t="s">
        <v>14</v>
      </c>
    </row>
    <row r="10" spans="1:5" x14ac:dyDescent="0.25">
      <c r="A10" s="19"/>
      <c r="B10" s="20" t="s">
        <v>15</v>
      </c>
      <c r="C10" s="21">
        <v>-0.17081007141479332</v>
      </c>
      <c r="D10" s="21">
        <v>-4.6291311522888012E-2</v>
      </c>
      <c r="E10" s="22"/>
    </row>
    <row r="11" spans="1:5" x14ac:dyDescent="0.25">
      <c r="A11" s="8" t="s">
        <v>19</v>
      </c>
      <c r="B11" s="16" t="s">
        <v>11</v>
      </c>
      <c r="C11" s="17" t="s">
        <v>184</v>
      </c>
      <c r="D11" s="17" t="s">
        <v>468</v>
      </c>
      <c r="E11" s="17" t="s">
        <v>14</v>
      </c>
    </row>
    <row r="12" spans="1:5" x14ac:dyDescent="0.25">
      <c r="A12" s="19"/>
      <c r="B12" s="20" t="s">
        <v>15</v>
      </c>
      <c r="C12" s="21">
        <v>-4.9943493411446438E-2</v>
      </c>
      <c r="D12" s="21">
        <v>-5.2285938954026445E-3</v>
      </c>
      <c r="E12" s="22"/>
    </row>
    <row r="13" spans="1:5" x14ac:dyDescent="0.25">
      <c r="A13" s="8" t="s">
        <v>22</v>
      </c>
      <c r="B13" s="16" t="s">
        <v>11</v>
      </c>
      <c r="C13" s="17" t="s">
        <v>23</v>
      </c>
      <c r="D13" s="17" t="s">
        <v>24</v>
      </c>
      <c r="E13" s="17" t="s">
        <v>14</v>
      </c>
    </row>
    <row r="14" spans="1:5" x14ac:dyDescent="0.25">
      <c r="A14" s="19"/>
      <c r="B14" s="20" t="s">
        <v>15</v>
      </c>
      <c r="C14" s="21">
        <v>0.11098701768095109</v>
      </c>
      <c r="D14" s="21">
        <v>3.3841123997990996E-2</v>
      </c>
      <c r="E14" s="22"/>
    </row>
    <row r="15" spans="1:5" ht="33" customHeight="1" x14ac:dyDescent="0.25">
      <c r="A15" s="90" t="s">
        <v>25</v>
      </c>
      <c r="B15" s="90"/>
      <c r="C15" s="90"/>
      <c r="D15" s="90"/>
      <c r="E15" s="90"/>
    </row>
    <row r="16" spans="1:5" x14ac:dyDescent="0.25">
      <c r="A16" s="5" t="s">
        <v>26</v>
      </c>
    </row>
    <row r="17" spans="1:5" x14ac:dyDescent="0.25">
      <c r="A17" s="5" t="s">
        <v>49</v>
      </c>
    </row>
    <row r="18" spans="1:5" x14ac:dyDescent="0.25">
      <c r="A18" s="5" t="s">
        <v>385</v>
      </c>
    </row>
    <row r="19" spans="1:5" x14ac:dyDescent="0.25">
      <c r="A19" s="5" t="s">
        <v>29</v>
      </c>
    </row>
    <row r="20" spans="1:5" x14ac:dyDescent="0.25">
      <c r="A20" s="5" t="s">
        <v>30</v>
      </c>
    </row>
    <row r="21" spans="1:5" ht="14.45" customHeight="1" x14ac:dyDescent="0.25">
      <c r="A21" s="91" t="s">
        <v>31</v>
      </c>
      <c r="B21" s="92"/>
      <c r="C21" s="92"/>
      <c r="D21" s="92"/>
      <c r="E21" s="93"/>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24">
        <v>43949</v>
      </c>
      <c r="C24" s="24">
        <v>45776</v>
      </c>
      <c r="D24" s="25">
        <v>4.9976712844915019E-2</v>
      </c>
      <c r="E24" s="32">
        <v>2</v>
      </c>
    </row>
    <row r="25" spans="1:5" x14ac:dyDescent="0.25">
      <c r="A25" s="31" t="s">
        <v>37</v>
      </c>
      <c r="B25" s="24">
        <v>43922</v>
      </c>
      <c r="C25" s="24">
        <v>45741</v>
      </c>
      <c r="D25" s="25">
        <v>4.8665990897590342E-2</v>
      </c>
      <c r="E25" s="32">
        <v>2</v>
      </c>
    </row>
    <row r="26" spans="1:5" x14ac:dyDescent="0.25">
      <c r="A26" s="23" t="s">
        <v>38</v>
      </c>
      <c r="B26" s="24">
        <v>43922</v>
      </c>
      <c r="C26" s="24">
        <v>45713</v>
      </c>
      <c r="D26" s="25">
        <v>4.8663143279409737E-2</v>
      </c>
      <c r="E26" s="32">
        <v>2</v>
      </c>
    </row>
    <row r="27" spans="1:5" x14ac:dyDescent="0.25">
      <c r="A27" s="23" t="s">
        <v>39</v>
      </c>
      <c r="B27" s="24">
        <v>43922</v>
      </c>
      <c r="C27" s="24">
        <v>45685</v>
      </c>
      <c r="D27" s="25">
        <v>4.8942165637935395E-2</v>
      </c>
      <c r="E27" s="32">
        <v>2</v>
      </c>
    </row>
    <row r="28" spans="1:5" x14ac:dyDescent="0.25">
      <c r="A28" s="23" t="s">
        <v>40</v>
      </c>
      <c r="B28" s="24">
        <v>43922</v>
      </c>
      <c r="C28" s="24">
        <v>45657</v>
      </c>
      <c r="D28" s="25">
        <v>4.9157361119028409E-2</v>
      </c>
      <c r="E28" s="32">
        <v>2</v>
      </c>
    </row>
    <row r="30" spans="1:5" x14ac:dyDescent="0.25">
      <c r="A30" s="102" t="s">
        <v>63</v>
      </c>
      <c r="B30" s="103"/>
      <c r="C30" s="103"/>
      <c r="D30" s="103"/>
      <c r="E30" s="103"/>
    </row>
    <row r="31" spans="1:5" x14ac:dyDescent="0.25">
      <c r="A31" s="1" t="s">
        <v>2</v>
      </c>
      <c r="B31" s="2"/>
      <c r="C31" s="107" t="s">
        <v>3</v>
      </c>
      <c r="D31" s="107" t="s">
        <v>4</v>
      </c>
      <c r="E31" s="107"/>
    </row>
    <row r="32" spans="1:5" x14ac:dyDescent="0.25">
      <c r="A32" s="3" t="s">
        <v>5</v>
      </c>
      <c r="B32" s="4"/>
      <c r="C32" s="108"/>
      <c r="D32" s="108"/>
      <c r="E32" s="108"/>
    </row>
    <row r="33" spans="1:5" x14ac:dyDescent="0.25">
      <c r="A33" s="6" t="s">
        <v>6</v>
      </c>
      <c r="B33" s="7"/>
      <c r="C33" s="109"/>
      <c r="D33" s="109"/>
      <c r="E33" s="109"/>
    </row>
    <row r="34" spans="1:5" x14ac:dyDescent="0.25">
      <c r="A34" s="8" t="s">
        <v>7</v>
      </c>
      <c r="B34" s="9" t="s">
        <v>8</v>
      </c>
      <c r="C34" s="10"/>
      <c r="D34" s="11"/>
      <c r="E34" s="11"/>
    </row>
    <row r="35" spans="1:5" x14ac:dyDescent="0.25">
      <c r="A35" s="12"/>
      <c r="B35" s="13" t="s">
        <v>9</v>
      </c>
      <c r="C35" s="14"/>
      <c r="D35" s="15"/>
      <c r="E35" s="15"/>
    </row>
    <row r="36" spans="1:5" x14ac:dyDescent="0.25">
      <c r="A36" s="8" t="s">
        <v>10</v>
      </c>
      <c r="B36" s="16" t="s">
        <v>11</v>
      </c>
      <c r="C36" s="17" t="s">
        <v>923</v>
      </c>
      <c r="D36" s="18" t="s">
        <v>924</v>
      </c>
      <c r="E36" s="17" t="s">
        <v>14</v>
      </c>
    </row>
    <row r="37" spans="1:5" x14ac:dyDescent="0.25">
      <c r="A37" s="19"/>
      <c r="B37" s="20" t="s">
        <v>15</v>
      </c>
      <c r="C37" s="21">
        <v>-0.34576438273404753</v>
      </c>
      <c r="D37" s="21">
        <v>-0.12920625407548803</v>
      </c>
      <c r="E37" s="22"/>
    </row>
    <row r="38" spans="1:5" x14ac:dyDescent="0.25">
      <c r="A38" s="8" t="s">
        <v>16</v>
      </c>
      <c r="B38" s="16" t="s">
        <v>11</v>
      </c>
      <c r="C38" s="17" t="s">
        <v>54</v>
      </c>
      <c r="D38" s="17" t="s">
        <v>55</v>
      </c>
      <c r="E38" s="17" t="s">
        <v>14</v>
      </c>
    </row>
    <row r="39" spans="1:5" x14ac:dyDescent="0.25">
      <c r="A39" s="19"/>
      <c r="B39" s="20" t="s">
        <v>15</v>
      </c>
      <c r="C39" s="21">
        <v>-0.26436082210035372</v>
      </c>
      <c r="D39" s="21">
        <v>-8.9988529727498157E-2</v>
      </c>
      <c r="E39" s="22"/>
    </row>
    <row r="40" spans="1:5" x14ac:dyDescent="0.25">
      <c r="A40" s="8" t="s">
        <v>19</v>
      </c>
      <c r="B40" s="16" t="s">
        <v>11</v>
      </c>
      <c r="C40" s="17" t="s">
        <v>282</v>
      </c>
      <c r="D40" s="17" t="s">
        <v>374</v>
      </c>
      <c r="E40" s="17" t="s">
        <v>14</v>
      </c>
    </row>
    <row r="41" spans="1:5" x14ac:dyDescent="0.25">
      <c r="A41" s="19"/>
      <c r="B41" s="20" t="s">
        <v>15</v>
      </c>
      <c r="C41" s="21">
        <v>-6.0496984318456071E-2</v>
      </c>
      <c r="D41" s="21">
        <v>-1.9037171160634081E-3</v>
      </c>
      <c r="E41" s="22"/>
    </row>
    <row r="42" spans="1:5" x14ac:dyDescent="0.25">
      <c r="A42" s="8" t="s">
        <v>22</v>
      </c>
      <c r="B42" s="16" t="s">
        <v>11</v>
      </c>
      <c r="C42" s="17" t="s">
        <v>57</v>
      </c>
      <c r="D42" s="17" t="s">
        <v>335</v>
      </c>
      <c r="E42" s="17" t="s">
        <v>14</v>
      </c>
    </row>
    <row r="43" spans="1:5" x14ac:dyDescent="0.25">
      <c r="A43" s="19"/>
      <c r="B43" s="20" t="s">
        <v>15</v>
      </c>
      <c r="C43" s="21">
        <v>0.20672817384674036</v>
      </c>
      <c r="D43" s="21">
        <v>6.858003677855895E-2</v>
      </c>
      <c r="E43" s="22"/>
    </row>
    <row r="44" spans="1:5" ht="33.6" customHeight="1" x14ac:dyDescent="0.25">
      <c r="A44" s="90" t="s">
        <v>25</v>
      </c>
      <c r="B44" s="90"/>
      <c r="C44" s="90"/>
      <c r="D44" s="90"/>
      <c r="E44" s="90"/>
    </row>
    <row r="45" spans="1:5" x14ac:dyDescent="0.25">
      <c r="A45" s="5" t="s">
        <v>26</v>
      </c>
    </row>
    <row r="46" spans="1:5" x14ac:dyDescent="0.25">
      <c r="A46" s="5" t="s">
        <v>49</v>
      </c>
    </row>
    <row r="47" spans="1:5" x14ac:dyDescent="0.25">
      <c r="A47" s="5" t="s">
        <v>392</v>
      </c>
    </row>
    <row r="48" spans="1:5" x14ac:dyDescent="0.25">
      <c r="A48" s="5" t="s">
        <v>333</v>
      </c>
    </row>
    <row r="49" spans="1:5" x14ac:dyDescent="0.25">
      <c r="A49" s="5" t="s">
        <v>51</v>
      </c>
    </row>
    <row r="50" spans="1:5" ht="14.45" customHeight="1" x14ac:dyDescent="0.25">
      <c r="A50" s="91" t="s">
        <v>31</v>
      </c>
      <c r="B50" s="92"/>
      <c r="C50" s="92"/>
      <c r="D50" s="92"/>
      <c r="E50" s="93"/>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24">
        <v>43949</v>
      </c>
      <c r="C53" s="24">
        <v>45776</v>
      </c>
      <c r="D53" s="25">
        <v>7.2892332533281562E-2</v>
      </c>
      <c r="E53" s="32">
        <v>3</v>
      </c>
    </row>
    <row r="54" spans="1:5" x14ac:dyDescent="0.25">
      <c r="A54" s="31" t="s">
        <v>37</v>
      </c>
      <c r="B54" s="24">
        <v>43914</v>
      </c>
      <c r="C54" s="24">
        <v>45741</v>
      </c>
      <c r="D54" s="25">
        <v>7.2643650888877198E-2</v>
      </c>
      <c r="E54" s="32">
        <v>3</v>
      </c>
    </row>
    <row r="55" spans="1:5" x14ac:dyDescent="0.25">
      <c r="A55" s="23" t="s">
        <v>38</v>
      </c>
      <c r="B55" s="24">
        <v>43886</v>
      </c>
      <c r="C55" s="24">
        <v>45713</v>
      </c>
      <c r="D55" s="25">
        <v>0.11126116657621948</v>
      </c>
      <c r="E55" s="32">
        <v>3</v>
      </c>
    </row>
    <row r="56" spans="1:5" x14ac:dyDescent="0.25">
      <c r="A56" s="23" t="s">
        <v>39</v>
      </c>
      <c r="B56" s="24">
        <v>43858</v>
      </c>
      <c r="C56" s="24">
        <v>45685</v>
      </c>
      <c r="D56" s="25">
        <v>0.11179042644929206</v>
      </c>
      <c r="E56" s="32">
        <v>3</v>
      </c>
    </row>
    <row r="57" spans="1:5" x14ac:dyDescent="0.25">
      <c r="A57" s="23" t="s">
        <v>40</v>
      </c>
      <c r="B57" s="24">
        <v>43830</v>
      </c>
      <c r="C57" s="24">
        <v>45657</v>
      </c>
      <c r="D57" s="25">
        <v>0.11152300651106031</v>
      </c>
      <c r="E57" s="32">
        <v>3</v>
      </c>
    </row>
    <row r="59" spans="1:5" x14ac:dyDescent="0.25">
      <c r="A59" s="102" t="s">
        <v>73</v>
      </c>
      <c r="B59" s="103"/>
      <c r="C59" s="103"/>
      <c r="D59" s="103"/>
      <c r="E59" s="103"/>
    </row>
    <row r="60" spans="1:5" x14ac:dyDescent="0.25">
      <c r="A60" s="1" t="s">
        <v>2</v>
      </c>
      <c r="B60" s="2"/>
      <c r="C60" s="107" t="s">
        <v>3</v>
      </c>
      <c r="D60" s="107" t="s">
        <v>4</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8</v>
      </c>
      <c r="C63" s="10"/>
      <c r="D63" s="11"/>
      <c r="E63" s="11"/>
    </row>
    <row r="64" spans="1:5" x14ac:dyDescent="0.25">
      <c r="A64" s="12"/>
      <c r="B64" s="13" t="s">
        <v>9</v>
      </c>
      <c r="C64" s="14"/>
      <c r="D64" s="15"/>
      <c r="E64" s="15"/>
    </row>
    <row r="65" spans="1:5" x14ac:dyDescent="0.25">
      <c r="A65" s="8" t="s">
        <v>10</v>
      </c>
      <c r="B65" s="16" t="s">
        <v>11</v>
      </c>
      <c r="C65" s="17" t="s">
        <v>925</v>
      </c>
      <c r="D65" s="18" t="s">
        <v>926</v>
      </c>
      <c r="E65" s="17" t="s">
        <v>14</v>
      </c>
    </row>
    <row r="66" spans="1:5" x14ac:dyDescent="0.25">
      <c r="A66" s="19"/>
      <c r="B66" s="20" t="s">
        <v>15</v>
      </c>
      <c r="C66" s="21">
        <v>-0.32605461532176738</v>
      </c>
      <c r="D66" s="21">
        <v>-0.12281180530175062</v>
      </c>
      <c r="E66" s="22"/>
    </row>
    <row r="67" spans="1:5" x14ac:dyDescent="0.25">
      <c r="A67" s="8" t="s">
        <v>16</v>
      </c>
      <c r="B67" s="16" t="s">
        <v>11</v>
      </c>
      <c r="C67" s="17" t="s">
        <v>66</v>
      </c>
      <c r="D67" s="17" t="s">
        <v>67</v>
      </c>
      <c r="E67" s="17" t="s">
        <v>14</v>
      </c>
    </row>
    <row r="68" spans="1:5" x14ac:dyDescent="0.25">
      <c r="A68" s="19"/>
      <c r="B68" s="20" t="s">
        <v>15</v>
      </c>
      <c r="C68" s="21">
        <v>-0.24374975995272918</v>
      </c>
      <c r="D68" s="21">
        <v>-9.3622915536350937E-2</v>
      </c>
      <c r="E68" s="22"/>
    </row>
    <row r="69" spans="1:5" x14ac:dyDescent="0.25">
      <c r="A69" s="8" t="s">
        <v>19</v>
      </c>
      <c r="B69" s="16" t="s">
        <v>11</v>
      </c>
      <c r="C69" s="17" t="s">
        <v>336</v>
      </c>
      <c r="D69" s="17" t="s">
        <v>411</v>
      </c>
      <c r="E69" s="17" t="s">
        <v>14</v>
      </c>
    </row>
    <row r="70" spans="1:5" x14ac:dyDescent="0.25">
      <c r="A70" s="19"/>
      <c r="B70" s="20" t="s">
        <v>15</v>
      </c>
      <c r="C70" s="21">
        <v>-5.7715321785663964E-2</v>
      </c>
      <c r="D70" s="21">
        <v>-9.5674692329479338E-3</v>
      </c>
      <c r="E70" s="22"/>
    </row>
    <row r="71" spans="1:5" x14ac:dyDescent="0.25">
      <c r="A71" s="8" t="s">
        <v>22</v>
      </c>
      <c r="B71" s="16" t="s">
        <v>11</v>
      </c>
      <c r="C71" s="17" t="s">
        <v>70</v>
      </c>
      <c r="D71" s="17" t="s">
        <v>337</v>
      </c>
      <c r="E71" s="17" t="s">
        <v>14</v>
      </c>
    </row>
    <row r="72" spans="1:5" x14ac:dyDescent="0.25">
      <c r="A72" s="19"/>
      <c r="B72" s="20" t="s">
        <v>15</v>
      </c>
      <c r="C72" s="21">
        <v>0.26924092019120827</v>
      </c>
      <c r="D72" s="21">
        <v>7.8081742296484125E-2</v>
      </c>
      <c r="E72" s="22"/>
    </row>
    <row r="73" spans="1:5" ht="33" customHeight="1" x14ac:dyDescent="0.25">
      <c r="A73" s="90" t="s">
        <v>25</v>
      </c>
      <c r="B73" s="90"/>
      <c r="C73" s="90"/>
      <c r="D73" s="90"/>
      <c r="E73" s="90"/>
    </row>
    <row r="74" spans="1:5" x14ac:dyDescent="0.25">
      <c r="A74" s="5" t="s">
        <v>26</v>
      </c>
    </row>
    <row r="75" spans="1:5" x14ac:dyDescent="0.25">
      <c r="A75" s="5" t="s">
        <v>49</v>
      </c>
    </row>
    <row r="76" spans="1:5" x14ac:dyDescent="0.25">
      <c r="A76" s="5" t="s">
        <v>674</v>
      </c>
    </row>
    <row r="77" spans="1:5" x14ac:dyDescent="0.25">
      <c r="A77" s="5" t="s">
        <v>333</v>
      </c>
    </row>
    <row r="78" spans="1:5" x14ac:dyDescent="0.25">
      <c r="A78" s="5" t="s">
        <v>30</v>
      </c>
    </row>
    <row r="79" spans="1:5" ht="14.45" customHeight="1" x14ac:dyDescent="0.25">
      <c r="A79" s="91" t="s">
        <v>31</v>
      </c>
      <c r="B79" s="92"/>
      <c r="C79" s="92"/>
      <c r="D79" s="92"/>
      <c r="E79" s="93"/>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24">
        <v>43949</v>
      </c>
      <c r="C82" s="24">
        <v>45776</v>
      </c>
      <c r="D82" s="25">
        <v>5.9200906418852145E-2</v>
      </c>
      <c r="E82" s="32">
        <v>3</v>
      </c>
    </row>
    <row r="83" spans="1:5" x14ac:dyDescent="0.25">
      <c r="A83" s="31" t="s">
        <v>37</v>
      </c>
      <c r="B83" s="24">
        <v>43914</v>
      </c>
      <c r="C83" s="24">
        <v>45741</v>
      </c>
      <c r="D83" s="25">
        <v>6.4095144744097249E-2</v>
      </c>
      <c r="E83" s="32">
        <v>3</v>
      </c>
    </row>
    <row r="84" spans="1:5" x14ac:dyDescent="0.25">
      <c r="A84" s="23" t="s">
        <v>38</v>
      </c>
      <c r="B84" s="24">
        <v>43886</v>
      </c>
      <c r="C84" s="24">
        <v>45713</v>
      </c>
      <c r="D84" s="25">
        <v>0.1042942536272389</v>
      </c>
      <c r="E84" s="32">
        <v>3</v>
      </c>
    </row>
    <row r="85" spans="1:5" x14ac:dyDescent="0.25">
      <c r="A85" s="23" t="s">
        <v>39</v>
      </c>
      <c r="B85" s="24">
        <v>43858</v>
      </c>
      <c r="C85" s="24">
        <v>45685</v>
      </c>
      <c r="D85" s="25">
        <v>0.1046842338486149</v>
      </c>
      <c r="E85" s="32">
        <v>3</v>
      </c>
    </row>
    <row r="86" spans="1:5" x14ac:dyDescent="0.25">
      <c r="A86" s="23" t="s">
        <v>40</v>
      </c>
      <c r="B86" s="24">
        <v>43830</v>
      </c>
      <c r="C86" s="24">
        <v>45657</v>
      </c>
      <c r="D86" s="25">
        <v>0.10465252272544316</v>
      </c>
      <c r="E86" s="32">
        <v>3</v>
      </c>
    </row>
    <row r="88" spans="1:5" x14ac:dyDescent="0.25">
      <c r="A88" s="102" t="s">
        <v>93</v>
      </c>
      <c r="B88" s="103"/>
      <c r="C88" s="103"/>
      <c r="D88" s="103"/>
      <c r="E88" s="103"/>
    </row>
    <row r="89" spans="1:5" x14ac:dyDescent="0.25">
      <c r="A89" s="1" t="s">
        <v>74</v>
      </c>
      <c r="B89" s="2"/>
      <c r="C89" s="107" t="s">
        <v>3</v>
      </c>
      <c r="D89" s="107" t="s">
        <v>75</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76</v>
      </c>
      <c r="C92" s="10"/>
      <c r="D92" s="11"/>
      <c r="E92" s="11"/>
    </row>
    <row r="93" spans="1:5" x14ac:dyDescent="0.25">
      <c r="A93" s="12"/>
      <c r="B93" s="13" t="s">
        <v>9</v>
      </c>
      <c r="C93" s="14"/>
      <c r="D93" s="15"/>
      <c r="E93" s="15"/>
    </row>
    <row r="94" spans="1:5" x14ac:dyDescent="0.25">
      <c r="A94" s="8" t="s">
        <v>10</v>
      </c>
      <c r="B94" s="16" t="s">
        <v>11</v>
      </c>
      <c r="C94" s="17" t="s">
        <v>874</v>
      </c>
      <c r="D94" s="18" t="s">
        <v>927</v>
      </c>
      <c r="E94" s="17" t="s">
        <v>14</v>
      </c>
    </row>
    <row r="95" spans="1:5" x14ac:dyDescent="0.25">
      <c r="A95" s="19"/>
      <c r="B95" s="20" t="s">
        <v>15</v>
      </c>
      <c r="C95" s="21">
        <v>-0.48136550895603769</v>
      </c>
      <c r="D95" s="21">
        <v>-0.158287854620077</v>
      </c>
      <c r="E95" s="22"/>
    </row>
    <row r="96" spans="1:5" x14ac:dyDescent="0.25">
      <c r="A96" s="8" t="s">
        <v>16</v>
      </c>
      <c r="B96" s="16" t="s">
        <v>11</v>
      </c>
      <c r="C96" s="17" t="s">
        <v>79</v>
      </c>
      <c r="D96" s="17" t="s">
        <v>928</v>
      </c>
      <c r="E96" s="17" t="s">
        <v>14</v>
      </c>
    </row>
    <row r="97" spans="1:5" x14ac:dyDescent="0.25">
      <c r="A97" s="19"/>
      <c r="B97" s="20" t="s">
        <v>15</v>
      </c>
      <c r="C97" s="21">
        <v>-0.30515803861267721</v>
      </c>
      <c r="D97" s="21">
        <v>-3.9471633302242015E-2</v>
      </c>
      <c r="E97" s="22"/>
    </row>
    <row r="98" spans="1:5" x14ac:dyDescent="0.25">
      <c r="A98" s="8" t="s">
        <v>19</v>
      </c>
      <c r="B98" s="16" t="s">
        <v>11</v>
      </c>
      <c r="C98" s="17" t="s">
        <v>432</v>
      </c>
      <c r="D98" s="17" t="s">
        <v>929</v>
      </c>
      <c r="E98" s="17" t="s">
        <v>14</v>
      </c>
    </row>
    <row r="99" spans="1:5" x14ac:dyDescent="0.25">
      <c r="A99" s="19"/>
      <c r="B99" s="20" t="s">
        <v>15</v>
      </c>
      <c r="C99" s="21">
        <v>-5.1572161557711382E-4</v>
      </c>
      <c r="D99" s="21">
        <v>4.0058106457096621E-2</v>
      </c>
      <c r="E99" s="22"/>
    </row>
    <row r="100" spans="1:5" x14ac:dyDescent="0.25">
      <c r="A100" s="8" t="s">
        <v>22</v>
      </c>
      <c r="B100" s="16" t="s">
        <v>11</v>
      </c>
      <c r="C100" s="17" t="s">
        <v>83</v>
      </c>
      <c r="D100" s="17" t="s">
        <v>890</v>
      </c>
      <c r="E100" s="17" t="s">
        <v>14</v>
      </c>
    </row>
    <row r="101" spans="1:5" x14ac:dyDescent="0.25">
      <c r="A101" s="19"/>
      <c r="B101" s="20" t="s">
        <v>15</v>
      </c>
      <c r="C101" s="21">
        <v>0.46830915457728883</v>
      </c>
      <c r="D101" s="21">
        <v>0.13700083069659463</v>
      </c>
      <c r="E101" s="22"/>
    </row>
    <row r="102" spans="1:5" ht="33" customHeight="1" x14ac:dyDescent="0.25">
      <c r="A102" s="90" t="s">
        <v>25</v>
      </c>
      <c r="B102" s="90"/>
      <c r="C102" s="90"/>
      <c r="D102" s="90"/>
      <c r="E102" s="90"/>
    </row>
    <row r="103" spans="1:5" x14ac:dyDescent="0.25">
      <c r="A103" s="5" t="s">
        <v>26</v>
      </c>
    </row>
    <row r="104" spans="1:5" x14ac:dyDescent="0.25">
      <c r="A104" s="5" t="s">
        <v>930</v>
      </c>
    </row>
    <row r="105" spans="1:5" x14ac:dyDescent="0.25">
      <c r="A105" s="5" t="s">
        <v>931</v>
      </c>
    </row>
    <row r="106" spans="1:5" x14ac:dyDescent="0.25">
      <c r="A106" s="5" t="s">
        <v>891</v>
      </c>
    </row>
    <row r="107" spans="1:5" x14ac:dyDescent="0.25">
      <c r="A107" s="5" t="s">
        <v>51</v>
      </c>
    </row>
    <row r="108" spans="1:5" ht="14.45" customHeight="1" x14ac:dyDescent="0.25">
      <c r="A108" s="131" t="s">
        <v>31</v>
      </c>
      <c r="B108" s="132"/>
      <c r="C108" s="132"/>
      <c r="D108" s="132"/>
      <c r="E108" s="133"/>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24">
        <v>43956</v>
      </c>
      <c r="C111" s="24">
        <v>45776</v>
      </c>
      <c r="D111" s="25">
        <v>0.14276923993042798</v>
      </c>
      <c r="E111" s="32">
        <v>4</v>
      </c>
    </row>
    <row r="112" spans="1:5" x14ac:dyDescent="0.25">
      <c r="A112" s="31" t="s">
        <v>37</v>
      </c>
      <c r="B112" s="24">
        <v>43914</v>
      </c>
      <c r="C112" s="24">
        <v>45734</v>
      </c>
      <c r="D112" s="25">
        <v>0.13900275595602193</v>
      </c>
      <c r="E112" s="32">
        <v>4</v>
      </c>
    </row>
    <row r="113" spans="1:5" x14ac:dyDescent="0.25">
      <c r="A113" s="23" t="s">
        <v>38</v>
      </c>
      <c r="B113" s="24">
        <v>43872</v>
      </c>
      <c r="C113" s="24">
        <v>45706</v>
      </c>
      <c r="D113" s="25">
        <v>0.17069172274183472</v>
      </c>
      <c r="E113" s="32">
        <v>4</v>
      </c>
    </row>
    <row r="114" spans="1:5" x14ac:dyDescent="0.25">
      <c r="A114" s="23" t="s">
        <v>39</v>
      </c>
      <c r="B114" s="24">
        <v>43844</v>
      </c>
      <c r="C114" s="24">
        <v>45678</v>
      </c>
      <c r="D114" s="25">
        <v>0.17065019124894756</v>
      </c>
      <c r="E114" s="32">
        <v>4</v>
      </c>
    </row>
    <row r="115" spans="1:5" x14ac:dyDescent="0.25">
      <c r="A115" s="23" t="s">
        <v>40</v>
      </c>
      <c r="B115" s="24">
        <v>43816</v>
      </c>
      <c r="C115" s="24">
        <v>45650</v>
      </c>
      <c r="D115" s="25">
        <v>0.17077809563928437</v>
      </c>
      <c r="E115" s="32">
        <v>4</v>
      </c>
    </row>
    <row r="117" spans="1:5" x14ac:dyDescent="0.25">
      <c r="A117" s="102" t="s">
        <v>94</v>
      </c>
      <c r="B117" s="103"/>
      <c r="C117" s="103"/>
      <c r="D117" s="103"/>
      <c r="E117" s="103"/>
    </row>
    <row r="118" spans="1:5" x14ac:dyDescent="0.25">
      <c r="A118" s="1" t="s">
        <v>2</v>
      </c>
      <c r="B118" s="2"/>
      <c r="C118" s="107" t="s">
        <v>3</v>
      </c>
      <c r="D118" s="107" t="s">
        <v>4</v>
      </c>
      <c r="E118" s="107"/>
    </row>
    <row r="119" spans="1:5" x14ac:dyDescent="0.25">
      <c r="A119" s="3" t="s">
        <v>5</v>
      </c>
      <c r="B119" s="4"/>
      <c r="C119" s="108"/>
      <c r="D119" s="108"/>
      <c r="E119" s="108"/>
    </row>
    <row r="120" spans="1:5" x14ac:dyDescent="0.25">
      <c r="A120" s="6" t="s">
        <v>6</v>
      </c>
      <c r="B120" s="7"/>
      <c r="C120" s="109"/>
      <c r="D120" s="109"/>
      <c r="E120" s="109"/>
    </row>
    <row r="121" spans="1:5" x14ac:dyDescent="0.25">
      <c r="A121" s="8" t="s">
        <v>7</v>
      </c>
      <c r="B121" s="9" t="s">
        <v>8</v>
      </c>
      <c r="C121" s="10"/>
      <c r="D121" s="11"/>
      <c r="E121" s="11"/>
    </row>
    <row r="122" spans="1:5" x14ac:dyDescent="0.25">
      <c r="A122" s="12"/>
      <c r="B122" s="13" t="s">
        <v>9</v>
      </c>
      <c r="C122" s="14"/>
      <c r="D122" s="15"/>
      <c r="E122" s="15"/>
    </row>
    <row r="123" spans="1:5" x14ac:dyDescent="0.25">
      <c r="A123" s="8" t="s">
        <v>10</v>
      </c>
      <c r="B123" s="16" t="s">
        <v>11</v>
      </c>
      <c r="C123" s="17" t="s">
        <v>932</v>
      </c>
      <c r="D123" s="18" t="s">
        <v>933</v>
      </c>
      <c r="E123" s="17" t="s">
        <v>14</v>
      </c>
    </row>
    <row r="124" spans="1:5" x14ac:dyDescent="0.25">
      <c r="A124" s="19"/>
      <c r="B124" s="20" t="s">
        <v>15</v>
      </c>
      <c r="C124" s="21">
        <v>-0.38750899194004562</v>
      </c>
      <c r="D124" s="21">
        <v>-0.14785348739467785</v>
      </c>
      <c r="E124" s="22"/>
    </row>
    <row r="125" spans="1:5" x14ac:dyDescent="0.25">
      <c r="A125" s="8" t="s">
        <v>16</v>
      </c>
      <c r="B125" s="16" t="s">
        <v>11</v>
      </c>
      <c r="C125" s="17" t="s">
        <v>89</v>
      </c>
      <c r="D125" s="17" t="s">
        <v>79</v>
      </c>
      <c r="E125" s="17" t="s">
        <v>14</v>
      </c>
    </row>
    <row r="126" spans="1:5" x14ac:dyDescent="0.25">
      <c r="A126" s="19"/>
      <c r="B126" s="20" t="s">
        <v>15</v>
      </c>
      <c r="C126" s="21">
        <v>-0.27369232450942749</v>
      </c>
      <c r="D126" s="21">
        <v>-0.1140908038913655</v>
      </c>
      <c r="E126" s="22"/>
    </row>
    <row r="127" spans="1:5" x14ac:dyDescent="0.25">
      <c r="A127" s="8" t="s">
        <v>19</v>
      </c>
      <c r="B127" s="16" t="s">
        <v>11</v>
      </c>
      <c r="C127" s="17" t="s">
        <v>496</v>
      </c>
      <c r="D127" s="17" t="s">
        <v>276</v>
      </c>
      <c r="E127" s="17" t="s">
        <v>14</v>
      </c>
    </row>
    <row r="128" spans="1:5" x14ac:dyDescent="0.25">
      <c r="A128" s="19"/>
      <c r="B128" s="20" t="s">
        <v>15</v>
      </c>
      <c r="C128" s="21">
        <v>-6.0604456255110351E-2</v>
      </c>
      <c r="D128" s="21">
        <v>-7.8576893988974161E-3</v>
      </c>
      <c r="E128" s="22"/>
    </row>
    <row r="129" spans="1:5" x14ac:dyDescent="0.25">
      <c r="A129" s="8" t="s">
        <v>22</v>
      </c>
      <c r="B129" s="16" t="s">
        <v>11</v>
      </c>
      <c r="C129" s="17" t="s">
        <v>90</v>
      </c>
      <c r="D129" s="17" t="s">
        <v>340</v>
      </c>
      <c r="E129" s="17" t="s">
        <v>14</v>
      </c>
    </row>
    <row r="130" spans="1:5" x14ac:dyDescent="0.25">
      <c r="A130" s="19"/>
      <c r="B130" s="20" t="s">
        <v>15</v>
      </c>
      <c r="C130" s="21">
        <v>0.29521826354717895</v>
      </c>
      <c r="D130" s="21">
        <v>9.5682802272992085E-2</v>
      </c>
      <c r="E130" s="22"/>
    </row>
    <row r="131" spans="1:5" ht="33" customHeight="1" x14ac:dyDescent="0.25">
      <c r="A131" s="90" t="s">
        <v>25</v>
      </c>
      <c r="B131" s="90"/>
      <c r="C131" s="90"/>
      <c r="D131" s="90"/>
      <c r="E131" s="90"/>
    </row>
    <row r="132" spans="1:5" x14ac:dyDescent="0.25">
      <c r="A132" s="5" t="s">
        <v>26</v>
      </c>
    </row>
    <row r="133" spans="1:5" x14ac:dyDescent="0.25">
      <c r="A133" s="5" t="s">
        <v>49</v>
      </c>
    </row>
    <row r="134" spans="1:5" x14ac:dyDescent="0.25">
      <c r="A134" s="5" t="s">
        <v>727</v>
      </c>
    </row>
    <row r="135" spans="1:5" x14ac:dyDescent="0.25">
      <c r="A135" s="5" t="s">
        <v>333</v>
      </c>
    </row>
    <row r="136" spans="1:5" x14ac:dyDescent="0.25">
      <c r="A136" s="5" t="s">
        <v>30</v>
      </c>
    </row>
    <row r="137" spans="1:5" ht="14.45" customHeight="1" x14ac:dyDescent="0.25">
      <c r="A137" s="91" t="s">
        <v>31</v>
      </c>
      <c r="B137" s="92"/>
      <c r="C137" s="92"/>
      <c r="D137" s="92"/>
      <c r="E137" s="93"/>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24">
        <v>43949</v>
      </c>
      <c r="C140" s="24">
        <v>45776</v>
      </c>
      <c r="D140" s="25">
        <v>7.8281745682239792E-2</v>
      </c>
      <c r="E140" s="32">
        <v>3</v>
      </c>
    </row>
    <row r="141" spans="1:5" x14ac:dyDescent="0.25">
      <c r="A141" s="31" t="s">
        <v>37</v>
      </c>
      <c r="B141" s="24">
        <v>43914</v>
      </c>
      <c r="C141" s="24">
        <v>45741</v>
      </c>
      <c r="D141" s="25">
        <v>8.1805564651615467E-2</v>
      </c>
      <c r="E141" s="32">
        <v>3</v>
      </c>
    </row>
    <row r="142" spans="1:5" x14ac:dyDescent="0.25">
      <c r="A142" s="23" t="s">
        <v>38</v>
      </c>
      <c r="B142" s="24">
        <v>43886</v>
      </c>
      <c r="C142" s="24">
        <v>45713</v>
      </c>
      <c r="D142" s="25">
        <v>0.12030308150386297</v>
      </c>
      <c r="E142" s="32">
        <v>4</v>
      </c>
    </row>
    <row r="143" spans="1:5" x14ac:dyDescent="0.25">
      <c r="A143" s="23" t="s">
        <v>39</v>
      </c>
      <c r="B143" s="24">
        <v>43858</v>
      </c>
      <c r="C143" s="24">
        <v>45685</v>
      </c>
      <c r="D143" s="25">
        <v>0.12090560243742998</v>
      </c>
      <c r="E143" s="32">
        <v>4</v>
      </c>
    </row>
    <row r="144" spans="1:5" x14ac:dyDescent="0.25">
      <c r="A144" s="23" t="s">
        <v>40</v>
      </c>
      <c r="B144" s="24">
        <v>43830</v>
      </c>
      <c r="C144" s="24">
        <v>45657</v>
      </c>
      <c r="D144" s="25">
        <v>0.12083327808321567</v>
      </c>
      <c r="E144" s="32">
        <v>4</v>
      </c>
    </row>
    <row r="146" spans="1:5" x14ac:dyDescent="0.25">
      <c r="A146" s="102" t="s">
        <v>341</v>
      </c>
      <c r="B146" s="103"/>
      <c r="C146" s="103"/>
      <c r="D146" s="103"/>
      <c r="E146" s="103"/>
    </row>
    <row r="147" spans="1:5" x14ac:dyDescent="0.25">
      <c r="A147" s="1" t="s">
        <v>2</v>
      </c>
      <c r="B147" s="2"/>
      <c r="C147" s="107" t="s">
        <v>3</v>
      </c>
      <c r="D147" s="107" t="s">
        <v>4</v>
      </c>
      <c r="E147" s="107"/>
    </row>
    <row r="148" spans="1:5" x14ac:dyDescent="0.25">
      <c r="A148" s="3" t="s">
        <v>5</v>
      </c>
      <c r="B148" s="4"/>
      <c r="C148" s="108"/>
      <c r="D148" s="108"/>
      <c r="E148" s="108"/>
    </row>
    <row r="149" spans="1:5" x14ac:dyDescent="0.25">
      <c r="A149" s="6" t="s">
        <v>6</v>
      </c>
      <c r="B149" s="7"/>
      <c r="C149" s="109"/>
      <c r="D149" s="109"/>
      <c r="E149" s="109"/>
    </row>
    <row r="150" spans="1:5" x14ac:dyDescent="0.25">
      <c r="A150" s="8" t="s">
        <v>7</v>
      </c>
      <c r="B150" s="9" t="s">
        <v>8</v>
      </c>
      <c r="C150" s="10"/>
      <c r="D150" s="11"/>
      <c r="E150" s="11"/>
    </row>
    <row r="151" spans="1:5" x14ac:dyDescent="0.25">
      <c r="A151" s="12"/>
      <c r="B151" s="13" t="s">
        <v>9</v>
      </c>
      <c r="C151" s="14"/>
      <c r="D151" s="15"/>
      <c r="E151" s="15"/>
    </row>
    <row r="152" spans="1:5" x14ac:dyDescent="0.25">
      <c r="A152" s="8" t="s">
        <v>10</v>
      </c>
      <c r="B152" s="16" t="s">
        <v>11</v>
      </c>
      <c r="C152" s="17" t="s">
        <v>653</v>
      </c>
      <c r="D152" s="18" t="s">
        <v>724</v>
      </c>
      <c r="E152" s="17" t="s">
        <v>14</v>
      </c>
    </row>
    <row r="153" spans="1:5" x14ac:dyDescent="0.25">
      <c r="A153" s="19"/>
      <c r="B153" s="20" t="s">
        <v>15</v>
      </c>
      <c r="C153" s="21">
        <v>-0.29951056357483796</v>
      </c>
      <c r="D153" s="21">
        <v>-0.11317900469670872</v>
      </c>
      <c r="E153" s="22"/>
    </row>
    <row r="154" spans="1:5" x14ac:dyDescent="0.25">
      <c r="A154" s="8" t="s">
        <v>16</v>
      </c>
      <c r="B154" s="16" t="s">
        <v>11</v>
      </c>
      <c r="C154" s="17" t="s">
        <v>292</v>
      </c>
      <c r="D154" s="17" t="s">
        <v>654</v>
      </c>
      <c r="E154" s="17" t="s">
        <v>14</v>
      </c>
    </row>
    <row r="155" spans="1:5" x14ac:dyDescent="0.25">
      <c r="A155" s="19"/>
      <c r="B155" s="20" t="s">
        <v>15</v>
      </c>
      <c r="C155" s="21">
        <v>-0.16148590951500919</v>
      </c>
      <c r="D155" s="21">
        <v>-3.1768663048766022E-2</v>
      </c>
      <c r="E155" s="22"/>
    </row>
    <row r="156" spans="1:5" x14ac:dyDescent="0.25">
      <c r="A156" s="8" t="s">
        <v>19</v>
      </c>
      <c r="B156" s="16" t="s">
        <v>11</v>
      </c>
      <c r="C156" s="17" t="s">
        <v>323</v>
      </c>
      <c r="D156" s="17" t="s">
        <v>707</v>
      </c>
      <c r="E156" s="17" t="s">
        <v>14</v>
      </c>
    </row>
    <row r="157" spans="1:5" x14ac:dyDescent="0.25">
      <c r="A157" s="19"/>
      <c r="B157" s="20" t="s">
        <v>15</v>
      </c>
      <c r="C157" s="21">
        <v>-2.388041867892321E-2</v>
      </c>
      <c r="D157" s="21">
        <v>-2.7862382501158134E-3</v>
      </c>
      <c r="E157" s="22"/>
    </row>
    <row r="158" spans="1:5" x14ac:dyDescent="0.25">
      <c r="A158" s="8" t="s">
        <v>22</v>
      </c>
      <c r="B158" s="16" t="s">
        <v>11</v>
      </c>
      <c r="C158" s="17" t="s">
        <v>294</v>
      </c>
      <c r="D158" s="17" t="s">
        <v>295</v>
      </c>
      <c r="E158" s="17" t="s">
        <v>14</v>
      </c>
    </row>
    <row r="159" spans="1:5" x14ac:dyDescent="0.25">
      <c r="A159" s="19"/>
      <c r="B159" s="20" t="s">
        <v>15</v>
      </c>
      <c r="C159" s="21">
        <v>0.1131139022684966</v>
      </c>
      <c r="D159" s="21">
        <v>5.466672843059861E-2</v>
      </c>
      <c r="E159" s="22"/>
    </row>
    <row r="160" spans="1:5" ht="32.450000000000003" customHeight="1" x14ac:dyDescent="0.25">
      <c r="A160" s="90" t="s">
        <v>25</v>
      </c>
      <c r="B160" s="90"/>
      <c r="C160" s="90"/>
      <c r="D160" s="90"/>
      <c r="E160" s="90"/>
    </row>
    <row r="161" spans="1:5" x14ac:dyDescent="0.25">
      <c r="A161" s="5" t="s">
        <v>26</v>
      </c>
    </row>
    <row r="162" spans="1:5" x14ac:dyDescent="0.25">
      <c r="A162" s="5" t="s">
        <v>49</v>
      </c>
    </row>
    <row r="163" spans="1:5" x14ac:dyDescent="0.25">
      <c r="A163" s="5" t="s">
        <v>266</v>
      </c>
    </row>
    <row r="164" spans="1:5" x14ac:dyDescent="0.25">
      <c r="A164" s="5" t="s">
        <v>29</v>
      </c>
    </row>
    <row r="165" spans="1:5" x14ac:dyDescent="0.25">
      <c r="A165" s="5" t="s">
        <v>30</v>
      </c>
    </row>
    <row r="166" spans="1:5" ht="14.45" customHeight="1" x14ac:dyDescent="0.25">
      <c r="A166" s="91" t="s">
        <v>31</v>
      </c>
      <c r="B166" s="92"/>
      <c r="C166" s="92"/>
      <c r="D166" s="92"/>
      <c r="E166" s="93"/>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24">
        <v>44313</v>
      </c>
      <c r="C169" s="24">
        <v>45776</v>
      </c>
      <c r="D169" s="25">
        <v>6.2351151623444477E-2</v>
      </c>
      <c r="E169" s="32">
        <v>3</v>
      </c>
    </row>
    <row r="170" spans="1:5" x14ac:dyDescent="0.25">
      <c r="A170" s="31" t="s">
        <v>37</v>
      </c>
      <c r="B170" s="24">
        <v>44278</v>
      </c>
      <c r="C170" s="24">
        <v>45741</v>
      </c>
      <c r="D170" s="25">
        <v>5.6945268592092528E-2</v>
      </c>
      <c r="E170" s="32">
        <v>3</v>
      </c>
    </row>
    <row r="171" spans="1:5" x14ac:dyDescent="0.25">
      <c r="A171" s="23" t="s">
        <v>38</v>
      </c>
      <c r="B171" s="24">
        <v>44250</v>
      </c>
      <c r="C171" s="24">
        <v>45713</v>
      </c>
      <c r="D171" s="25">
        <v>5.6068455104816131E-2</v>
      </c>
      <c r="E171" s="32">
        <v>3</v>
      </c>
    </row>
    <row r="172" spans="1:5" x14ac:dyDescent="0.25">
      <c r="A172" s="23" t="s">
        <v>39</v>
      </c>
      <c r="B172" s="24">
        <v>44222</v>
      </c>
      <c r="C172" s="24">
        <v>45685</v>
      </c>
      <c r="D172" s="25">
        <v>5.5962121979369922E-2</v>
      </c>
      <c r="E172" s="32">
        <v>3</v>
      </c>
    </row>
    <row r="173" spans="1:5" x14ac:dyDescent="0.25">
      <c r="A173" s="23" t="s">
        <v>40</v>
      </c>
      <c r="B173" s="24">
        <v>44194</v>
      </c>
      <c r="C173" s="24">
        <v>45657</v>
      </c>
      <c r="D173" s="25">
        <v>5.5631619957828553E-2</v>
      </c>
      <c r="E173" s="32">
        <v>3</v>
      </c>
    </row>
    <row r="175" spans="1:5" x14ac:dyDescent="0.25">
      <c r="A175" s="102" t="s">
        <v>655</v>
      </c>
      <c r="B175" s="103"/>
      <c r="C175" s="103"/>
      <c r="D175" s="103"/>
      <c r="E175" s="103"/>
    </row>
    <row r="176" spans="1:5" x14ac:dyDescent="0.25">
      <c r="A176" s="1" t="s">
        <v>2</v>
      </c>
      <c r="B176" s="2"/>
      <c r="C176" s="107" t="s">
        <v>3</v>
      </c>
      <c r="D176" s="107" t="s">
        <v>4</v>
      </c>
      <c r="E176" s="107"/>
    </row>
    <row r="177" spans="1:5" x14ac:dyDescent="0.25">
      <c r="A177" s="3" t="s">
        <v>5</v>
      </c>
      <c r="B177" s="4"/>
      <c r="C177" s="108"/>
      <c r="D177" s="108"/>
      <c r="E177" s="108"/>
    </row>
    <row r="178" spans="1:5" x14ac:dyDescent="0.25">
      <c r="A178" s="6" t="s">
        <v>6</v>
      </c>
      <c r="B178" s="7"/>
      <c r="C178" s="109"/>
      <c r="D178" s="109"/>
      <c r="E178" s="109"/>
    </row>
    <row r="179" spans="1:5" x14ac:dyDescent="0.25">
      <c r="A179" s="8" t="s">
        <v>7</v>
      </c>
      <c r="B179" s="9" t="s">
        <v>8</v>
      </c>
      <c r="C179" s="10"/>
      <c r="D179" s="11"/>
      <c r="E179" s="11"/>
    </row>
    <row r="180" spans="1:5" x14ac:dyDescent="0.25">
      <c r="A180" s="12"/>
      <c r="B180" s="13" t="s">
        <v>9</v>
      </c>
      <c r="C180" s="14"/>
      <c r="D180" s="15"/>
      <c r="E180" s="15"/>
    </row>
    <row r="181" spans="1:5" x14ac:dyDescent="0.25">
      <c r="A181" s="8" t="s">
        <v>10</v>
      </c>
      <c r="B181" s="16" t="s">
        <v>11</v>
      </c>
      <c r="C181" s="17" t="s">
        <v>713</v>
      </c>
      <c r="D181" s="18" t="s">
        <v>934</v>
      </c>
      <c r="E181" s="17" t="s">
        <v>14</v>
      </c>
    </row>
    <row r="182" spans="1:5" x14ac:dyDescent="0.25">
      <c r="A182" s="19"/>
      <c r="B182" s="20" t="s">
        <v>15</v>
      </c>
      <c r="C182" s="21">
        <v>-0.24851480335387832</v>
      </c>
      <c r="D182" s="21">
        <v>-7.6651891159093988E-2</v>
      </c>
      <c r="E182" s="22"/>
    </row>
    <row r="183" spans="1:5" x14ac:dyDescent="0.25">
      <c r="A183" s="8" t="s">
        <v>16</v>
      </c>
      <c r="B183" s="16" t="s">
        <v>11</v>
      </c>
      <c r="C183" s="17" t="s">
        <v>518</v>
      </c>
      <c r="D183" s="17" t="s">
        <v>780</v>
      </c>
      <c r="E183" s="17" t="s">
        <v>14</v>
      </c>
    </row>
    <row r="184" spans="1:5" x14ac:dyDescent="0.25">
      <c r="A184" s="19"/>
      <c r="B184" s="20" t="s">
        <v>15</v>
      </c>
      <c r="C184" s="21">
        <v>-0.15321468635795066</v>
      </c>
      <c r="D184" s="21">
        <v>-4.2833832309436604E-2</v>
      </c>
      <c r="E184" s="22"/>
    </row>
    <row r="185" spans="1:5" x14ac:dyDescent="0.25">
      <c r="A185" s="8" t="s">
        <v>19</v>
      </c>
      <c r="B185" s="16" t="s">
        <v>11</v>
      </c>
      <c r="C185" s="17" t="s">
        <v>496</v>
      </c>
      <c r="D185" s="17" t="s">
        <v>133</v>
      </c>
      <c r="E185" s="17" t="s">
        <v>14</v>
      </c>
    </row>
    <row r="186" spans="1:5" x14ac:dyDescent="0.25">
      <c r="A186" s="19"/>
      <c r="B186" s="20" t="s">
        <v>15</v>
      </c>
      <c r="C186" s="21">
        <v>-6.0780498305839314E-2</v>
      </c>
      <c r="D186" s="21">
        <v>-1.8190783889030393E-2</v>
      </c>
      <c r="E186" s="22"/>
    </row>
    <row r="187" spans="1:5" x14ac:dyDescent="0.25">
      <c r="A187" s="8" t="s">
        <v>22</v>
      </c>
      <c r="B187" s="16" t="s">
        <v>11</v>
      </c>
      <c r="C187" s="17" t="s">
        <v>547</v>
      </c>
      <c r="D187" s="17" t="s">
        <v>495</v>
      </c>
      <c r="E187" s="17" t="s">
        <v>14</v>
      </c>
    </row>
    <row r="188" spans="1:5" x14ac:dyDescent="0.25">
      <c r="A188" s="19"/>
      <c r="B188" s="20" t="s">
        <v>15</v>
      </c>
      <c r="C188" s="21">
        <v>1.9638149686638906E-2</v>
      </c>
      <c r="D188" s="21">
        <v>5.393555616738821E-3</v>
      </c>
      <c r="E188" s="22"/>
    </row>
    <row r="189" spans="1:5" ht="34.9" customHeight="1" x14ac:dyDescent="0.25">
      <c r="A189" s="90" t="s">
        <v>25</v>
      </c>
      <c r="B189" s="90"/>
      <c r="C189" s="90"/>
      <c r="D189" s="90"/>
      <c r="E189" s="90"/>
    </row>
    <row r="190" spans="1:5" x14ac:dyDescent="0.25">
      <c r="A190" s="5" t="s">
        <v>26</v>
      </c>
    </row>
    <row r="191" spans="1:5" x14ac:dyDescent="0.25">
      <c r="A191" s="5" t="s">
        <v>660</v>
      </c>
    </row>
    <row r="192" spans="1:5" x14ac:dyDescent="0.25">
      <c r="A192" s="5" t="s">
        <v>710</v>
      </c>
    </row>
    <row r="193" spans="1:5" x14ac:dyDescent="0.25">
      <c r="A193" s="5" t="s">
        <v>29</v>
      </c>
    </row>
    <row r="194" spans="1:5" x14ac:dyDescent="0.25">
      <c r="A194" s="5" t="s">
        <v>30</v>
      </c>
    </row>
    <row r="195" spans="1:5" ht="14.45" customHeight="1" x14ac:dyDescent="0.25">
      <c r="A195" s="91" t="s">
        <v>31</v>
      </c>
      <c r="B195" s="92"/>
      <c r="C195" s="92"/>
      <c r="D195" s="92"/>
      <c r="E195" s="93"/>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24">
        <v>44314</v>
      </c>
      <c r="C198" s="24">
        <v>45777</v>
      </c>
      <c r="D198" s="25">
        <v>3.8127452791720425E-2</v>
      </c>
      <c r="E198" s="32">
        <v>2</v>
      </c>
    </row>
    <row r="199" spans="1:5" x14ac:dyDescent="0.25">
      <c r="A199" s="31" t="s">
        <v>37</v>
      </c>
      <c r="B199" s="24">
        <v>44279</v>
      </c>
      <c r="C199" s="24">
        <v>45742</v>
      </c>
      <c r="D199" s="25">
        <v>3.3784558575402177E-2</v>
      </c>
      <c r="E199" s="32">
        <v>2</v>
      </c>
    </row>
    <row r="200" spans="1:5" x14ac:dyDescent="0.25">
      <c r="A200" s="23" t="s">
        <v>38</v>
      </c>
      <c r="B200" s="24">
        <v>44251</v>
      </c>
      <c r="C200" s="24">
        <v>45714</v>
      </c>
      <c r="D200" s="25">
        <v>3.3531266802977078E-2</v>
      </c>
      <c r="E200" s="32">
        <v>2</v>
      </c>
    </row>
    <row r="201" spans="1:5" x14ac:dyDescent="0.25">
      <c r="A201" s="23" t="s">
        <v>39</v>
      </c>
      <c r="B201" s="24">
        <v>44223</v>
      </c>
      <c r="C201" s="24">
        <v>45686</v>
      </c>
      <c r="D201" s="25">
        <v>3.3563512421684455E-2</v>
      </c>
      <c r="E201" s="32">
        <v>2</v>
      </c>
    </row>
    <row r="202" spans="1:5" x14ac:dyDescent="0.25">
      <c r="A202" s="23" t="s">
        <v>40</v>
      </c>
      <c r="B202" s="24">
        <v>44188</v>
      </c>
      <c r="C202" s="24">
        <v>45653</v>
      </c>
      <c r="D202" s="25">
        <v>3.3578738922697089E-2</v>
      </c>
      <c r="E202" s="32">
        <v>2</v>
      </c>
    </row>
    <row r="204" spans="1:5" x14ac:dyDescent="0.25">
      <c r="A204" s="102" t="s">
        <v>894</v>
      </c>
      <c r="B204" s="103"/>
      <c r="C204" s="103"/>
      <c r="D204" s="103"/>
      <c r="E204" s="103"/>
    </row>
    <row r="205" spans="1:5" x14ac:dyDescent="0.25">
      <c r="A205" s="1" t="s">
        <v>2</v>
      </c>
      <c r="B205" s="2"/>
      <c r="C205" s="107" t="s">
        <v>3</v>
      </c>
      <c r="D205" s="107" t="s">
        <v>4</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8</v>
      </c>
      <c r="C208" s="10"/>
      <c r="D208" s="11"/>
      <c r="E208" s="11"/>
    </row>
    <row r="209" spans="1:5" x14ac:dyDescent="0.25">
      <c r="A209" s="12"/>
      <c r="B209" s="13" t="s">
        <v>9</v>
      </c>
      <c r="C209" s="14"/>
      <c r="D209" s="15"/>
      <c r="E209" s="15"/>
    </row>
    <row r="210" spans="1:5" x14ac:dyDescent="0.25">
      <c r="A210" s="8" t="s">
        <v>10</v>
      </c>
      <c r="B210" s="16" t="s">
        <v>11</v>
      </c>
      <c r="C210" s="17" t="s">
        <v>935</v>
      </c>
      <c r="D210" s="18" t="s">
        <v>936</v>
      </c>
      <c r="E210" s="17" t="s">
        <v>14</v>
      </c>
    </row>
    <row r="211" spans="1:5" x14ac:dyDescent="0.25">
      <c r="A211" s="19"/>
      <c r="B211" s="20" t="s">
        <v>15</v>
      </c>
      <c r="C211" s="21">
        <v>-0.47387851892825616</v>
      </c>
      <c r="D211" s="21">
        <v>-0.18093487561735</v>
      </c>
      <c r="E211" s="22"/>
    </row>
    <row r="212" spans="1:5" x14ac:dyDescent="0.25">
      <c r="A212" s="8" t="s">
        <v>16</v>
      </c>
      <c r="B212" s="16" t="s">
        <v>11</v>
      </c>
      <c r="C212" s="17" t="s">
        <v>97</v>
      </c>
      <c r="D212" s="17" t="s">
        <v>98</v>
      </c>
      <c r="E212" s="17" t="s">
        <v>14</v>
      </c>
    </row>
    <row r="213" spans="1:5" x14ac:dyDescent="0.25">
      <c r="A213" s="19"/>
      <c r="B213" s="20" t="s">
        <v>15</v>
      </c>
      <c r="C213" s="21">
        <v>-0.25622516264378659</v>
      </c>
      <c r="D213" s="21">
        <v>-9.8805965155070896E-2</v>
      </c>
      <c r="E213" s="22"/>
    </row>
    <row r="214" spans="1:5" x14ac:dyDescent="0.25">
      <c r="A214" s="8" t="s">
        <v>19</v>
      </c>
      <c r="B214" s="16" t="s">
        <v>11</v>
      </c>
      <c r="C214" s="17" t="s">
        <v>360</v>
      </c>
      <c r="D214" s="17" t="s">
        <v>21</v>
      </c>
      <c r="E214" s="17" t="s">
        <v>14</v>
      </c>
    </row>
    <row r="215" spans="1:5" x14ac:dyDescent="0.25">
      <c r="A215" s="19"/>
      <c r="B215" s="20" t="s">
        <v>15</v>
      </c>
      <c r="C215" s="21">
        <v>-2.1009818850091899E-2</v>
      </c>
      <c r="D215" s="21">
        <v>3.9249401486232127E-3</v>
      </c>
      <c r="E215" s="22"/>
    </row>
    <row r="216" spans="1:5" x14ac:dyDescent="0.25">
      <c r="A216" s="8" t="s">
        <v>22</v>
      </c>
      <c r="B216" s="16" t="s">
        <v>11</v>
      </c>
      <c r="C216" s="17" t="s">
        <v>101</v>
      </c>
      <c r="D216" s="17" t="s">
        <v>346</v>
      </c>
      <c r="E216" s="17" t="s">
        <v>14</v>
      </c>
    </row>
    <row r="217" spans="1:5" x14ac:dyDescent="0.25">
      <c r="A217" s="19"/>
      <c r="B217" s="20" t="s">
        <v>15</v>
      </c>
      <c r="C217" s="21">
        <v>0.37578180975338404</v>
      </c>
      <c r="D217" s="21">
        <v>9.9385111117586966E-2</v>
      </c>
      <c r="E217" s="22"/>
    </row>
    <row r="218" spans="1:5" ht="35.450000000000003" customHeight="1" x14ac:dyDescent="0.25">
      <c r="A218" s="90" t="s">
        <v>25</v>
      </c>
      <c r="B218" s="90"/>
      <c r="C218" s="90"/>
      <c r="D218" s="90"/>
      <c r="E218" s="90"/>
    </row>
    <row r="219" spans="1:5" x14ac:dyDescent="0.25">
      <c r="A219" s="5" t="s">
        <v>26</v>
      </c>
    </row>
    <row r="220" spans="1:5" x14ac:dyDescent="0.25">
      <c r="A220" s="5" t="s">
        <v>49</v>
      </c>
    </row>
    <row r="221" spans="1:5" x14ac:dyDescent="0.25">
      <c r="A221" s="5" t="s">
        <v>686</v>
      </c>
    </row>
    <row r="222" spans="1:5" x14ac:dyDescent="0.25">
      <c r="A222" s="5" t="s">
        <v>333</v>
      </c>
    </row>
    <row r="223" spans="1:5" x14ac:dyDescent="0.25">
      <c r="A223" s="5" t="s">
        <v>51</v>
      </c>
    </row>
    <row r="224" spans="1:5" ht="14.45" customHeight="1" x14ac:dyDescent="0.25">
      <c r="A224" s="91" t="s">
        <v>31</v>
      </c>
      <c r="B224" s="92"/>
      <c r="C224" s="92"/>
      <c r="D224" s="92"/>
      <c r="E224" s="93"/>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24">
        <v>43945</v>
      </c>
      <c r="C227" s="24">
        <v>45772</v>
      </c>
      <c r="D227" s="25">
        <v>8.5017635667934924E-2</v>
      </c>
      <c r="E227" s="32">
        <v>3</v>
      </c>
    </row>
    <row r="228" spans="1:5" x14ac:dyDescent="0.25">
      <c r="A228" s="31" t="s">
        <v>37</v>
      </c>
      <c r="B228" s="24">
        <v>43917</v>
      </c>
      <c r="C228" s="24">
        <v>45744</v>
      </c>
      <c r="D228" s="25">
        <v>9.0166984839450875E-2</v>
      </c>
      <c r="E228" s="32">
        <v>3</v>
      </c>
    </row>
    <row r="229" spans="1:5" x14ac:dyDescent="0.25">
      <c r="A229" s="23" t="s">
        <v>38</v>
      </c>
      <c r="B229" s="24">
        <v>43889</v>
      </c>
      <c r="C229" s="24">
        <v>45716</v>
      </c>
      <c r="D229" s="25">
        <v>0.14035961423921006</v>
      </c>
      <c r="E229" s="32">
        <v>4</v>
      </c>
    </row>
    <row r="230" spans="1:5" x14ac:dyDescent="0.25">
      <c r="A230" s="23" t="s">
        <v>39</v>
      </c>
      <c r="B230" s="24">
        <v>43861</v>
      </c>
      <c r="C230" s="24">
        <v>45688</v>
      </c>
      <c r="D230" s="25">
        <v>0.14362544160402532</v>
      </c>
      <c r="E230" s="32">
        <v>4</v>
      </c>
    </row>
    <row r="231" spans="1:5" x14ac:dyDescent="0.25">
      <c r="A231" s="23" t="s">
        <v>40</v>
      </c>
      <c r="B231" s="24">
        <v>43826</v>
      </c>
      <c r="C231" s="24">
        <v>45653</v>
      </c>
      <c r="D231" s="25">
        <v>0.14361758307360525</v>
      </c>
      <c r="E231" s="32">
        <v>4</v>
      </c>
    </row>
    <row r="233" spans="1:5" x14ac:dyDescent="0.25">
      <c r="A233" s="102" t="s">
        <v>116</v>
      </c>
      <c r="B233" s="103"/>
      <c r="C233" s="103"/>
      <c r="D233" s="103"/>
      <c r="E233" s="103"/>
    </row>
    <row r="234" spans="1:5" x14ac:dyDescent="0.25">
      <c r="A234" s="1" t="s">
        <v>74</v>
      </c>
      <c r="B234" s="2"/>
      <c r="C234" s="107" t="s">
        <v>3</v>
      </c>
      <c r="D234" s="107" t="s">
        <v>75</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76</v>
      </c>
      <c r="C237" s="10"/>
      <c r="D237" s="11"/>
      <c r="E237" s="11"/>
    </row>
    <row r="238" spans="1:5" x14ac:dyDescent="0.25">
      <c r="A238" s="12"/>
      <c r="B238" s="13" t="s">
        <v>9</v>
      </c>
      <c r="C238" s="14"/>
      <c r="D238" s="15"/>
      <c r="E238" s="15"/>
    </row>
    <row r="239" spans="1:5" x14ac:dyDescent="0.25">
      <c r="A239" s="8" t="s">
        <v>10</v>
      </c>
      <c r="B239" s="16" t="s">
        <v>11</v>
      </c>
      <c r="C239" s="17" t="s">
        <v>898</v>
      </c>
      <c r="D239" s="18" t="s">
        <v>899</v>
      </c>
      <c r="E239" s="17" t="s">
        <v>14</v>
      </c>
    </row>
    <row r="240" spans="1:5" x14ac:dyDescent="0.25">
      <c r="A240" s="19"/>
      <c r="B240" s="20" t="s">
        <v>15</v>
      </c>
      <c r="C240" s="21">
        <v>-0.54776842467143427</v>
      </c>
      <c r="D240" s="21">
        <v>-0.16710875969339523</v>
      </c>
      <c r="E240" s="22"/>
    </row>
    <row r="241" spans="1:5" x14ac:dyDescent="0.25">
      <c r="A241" s="8" t="s">
        <v>16</v>
      </c>
      <c r="B241" s="16" t="s">
        <v>11</v>
      </c>
      <c r="C241" s="17" t="s">
        <v>108</v>
      </c>
      <c r="D241" s="17" t="s">
        <v>937</v>
      </c>
      <c r="E241" s="17" t="s">
        <v>14</v>
      </c>
    </row>
    <row r="242" spans="1:5" x14ac:dyDescent="0.25">
      <c r="A242" s="19"/>
      <c r="B242" s="20" t="s">
        <v>15</v>
      </c>
      <c r="C242" s="21">
        <v>-0.32728281718066421</v>
      </c>
      <c r="D242" s="21">
        <v>-5.9651498845451845E-2</v>
      </c>
      <c r="E242" s="22"/>
    </row>
    <row r="243" spans="1:5" x14ac:dyDescent="0.25">
      <c r="A243" s="8" t="s">
        <v>19</v>
      </c>
      <c r="B243" s="16" t="s">
        <v>11</v>
      </c>
      <c r="C243" s="17" t="s">
        <v>500</v>
      </c>
      <c r="D243" s="17" t="s">
        <v>938</v>
      </c>
      <c r="E243" s="17" t="s">
        <v>14</v>
      </c>
    </row>
    <row r="244" spans="1:5" x14ac:dyDescent="0.25">
      <c r="A244" s="19"/>
      <c r="B244" s="20" t="s">
        <v>15</v>
      </c>
      <c r="C244" s="21">
        <v>3.7038649025069814E-2</v>
      </c>
      <c r="D244" s="21">
        <v>7.1626340241086384E-2</v>
      </c>
      <c r="E244" s="22"/>
    </row>
    <row r="245" spans="1:5" x14ac:dyDescent="0.25">
      <c r="A245" s="8" t="s">
        <v>22</v>
      </c>
      <c r="B245" s="16" t="s">
        <v>11</v>
      </c>
      <c r="C245" s="17" t="s">
        <v>112</v>
      </c>
      <c r="D245" s="17" t="s">
        <v>527</v>
      </c>
      <c r="E245" s="17" t="s">
        <v>14</v>
      </c>
    </row>
    <row r="246" spans="1:5" x14ac:dyDescent="0.25">
      <c r="A246" s="19"/>
      <c r="B246" s="20" t="s">
        <v>15</v>
      </c>
      <c r="C246" s="21">
        <v>1.0786521931687743</v>
      </c>
      <c r="D246" s="21">
        <v>0.14852535767636521</v>
      </c>
      <c r="E246" s="22"/>
    </row>
    <row r="247" spans="1:5" ht="34.9" customHeight="1" x14ac:dyDescent="0.25">
      <c r="A247" s="90" t="s">
        <v>25</v>
      </c>
      <c r="B247" s="90"/>
      <c r="C247" s="90"/>
      <c r="D247" s="90"/>
      <c r="E247" s="90"/>
    </row>
    <row r="248" spans="1:5" x14ac:dyDescent="0.25">
      <c r="A248" s="5" t="s">
        <v>26</v>
      </c>
    </row>
    <row r="249" spans="1:5" x14ac:dyDescent="0.25">
      <c r="A249" s="5" t="s">
        <v>939</v>
      </c>
    </row>
    <row r="250" spans="1:5" x14ac:dyDescent="0.25">
      <c r="A250" s="5" t="s">
        <v>716</v>
      </c>
    </row>
    <row r="251" spans="1:5" x14ac:dyDescent="0.25">
      <c r="A251" s="5" t="s">
        <v>528</v>
      </c>
    </row>
    <row r="252" spans="1:5" x14ac:dyDescent="0.25">
      <c r="A252" s="5" t="s">
        <v>30</v>
      </c>
    </row>
    <row r="253" spans="1:5" ht="14.45" customHeight="1" x14ac:dyDescent="0.25">
      <c r="A253" s="91" t="s">
        <v>31</v>
      </c>
      <c r="B253" s="92"/>
      <c r="C253" s="92"/>
      <c r="D253" s="92"/>
      <c r="E253" s="93"/>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24">
        <v>43951</v>
      </c>
      <c r="C256" s="24">
        <v>45777</v>
      </c>
      <c r="D256" s="25">
        <v>0.15283622118678553</v>
      </c>
      <c r="E256" s="32">
        <v>4</v>
      </c>
    </row>
    <row r="257" spans="1:5" x14ac:dyDescent="0.25">
      <c r="A257" s="31" t="s">
        <v>37</v>
      </c>
      <c r="B257" s="24">
        <v>43921</v>
      </c>
      <c r="C257" s="24">
        <v>45747</v>
      </c>
      <c r="D257" s="25">
        <v>0.15171010036701313</v>
      </c>
      <c r="E257" s="32">
        <v>4</v>
      </c>
    </row>
    <row r="258" spans="1:5" x14ac:dyDescent="0.25">
      <c r="A258" s="23" t="s">
        <v>38</v>
      </c>
      <c r="B258" s="24">
        <v>43889</v>
      </c>
      <c r="C258" s="24">
        <v>45716</v>
      </c>
      <c r="D258" s="25">
        <v>0.17341830806305841</v>
      </c>
      <c r="E258" s="32">
        <v>4</v>
      </c>
    </row>
    <row r="259" spans="1:5" x14ac:dyDescent="0.25">
      <c r="A259" s="23" t="s">
        <v>39</v>
      </c>
      <c r="B259" s="24">
        <v>43861</v>
      </c>
      <c r="C259" s="24">
        <v>45688</v>
      </c>
      <c r="D259" s="25">
        <v>0.17463871680069398</v>
      </c>
      <c r="E259" s="32">
        <v>4</v>
      </c>
    </row>
    <row r="260" spans="1:5" x14ac:dyDescent="0.25">
      <c r="A260" s="23" t="s">
        <v>40</v>
      </c>
      <c r="B260" s="24">
        <v>43830</v>
      </c>
      <c r="C260" s="24">
        <v>45657</v>
      </c>
      <c r="D260" s="25">
        <v>0.17500423963161427</v>
      </c>
      <c r="E260" s="32">
        <v>4</v>
      </c>
    </row>
    <row r="262" spans="1:5" x14ac:dyDescent="0.25">
      <c r="A262" s="102" t="s">
        <v>127</v>
      </c>
      <c r="B262" s="103"/>
      <c r="C262" s="103"/>
      <c r="D262" s="103"/>
      <c r="E262" s="103"/>
    </row>
    <row r="263" spans="1:5" x14ac:dyDescent="0.25">
      <c r="A263" s="1" t="s">
        <v>74</v>
      </c>
      <c r="B263" s="2"/>
      <c r="C263" s="107" t="s">
        <v>3</v>
      </c>
      <c r="D263" s="107" t="s">
        <v>75</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8" t="s">
        <v>7</v>
      </c>
      <c r="B266" s="9" t="s">
        <v>76</v>
      </c>
      <c r="C266" s="10"/>
      <c r="D266" s="11"/>
      <c r="E266" s="11"/>
    </row>
    <row r="267" spans="1:5" x14ac:dyDescent="0.25">
      <c r="A267" s="12"/>
      <c r="B267" s="13" t="s">
        <v>9</v>
      </c>
      <c r="C267" s="14"/>
      <c r="D267" s="15"/>
      <c r="E267" s="15"/>
    </row>
    <row r="268" spans="1:5" x14ac:dyDescent="0.25">
      <c r="A268" s="8" t="s">
        <v>10</v>
      </c>
      <c r="B268" s="16" t="s">
        <v>11</v>
      </c>
      <c r="C268" s="17" t="s">
        <v>581</v>
      </c>
      <c r="D268" s="18" t="s">
        <v>632</v>
      </c>
      <c r="E268" s="17" t="s">
        <v>14</v>
      </c>
    </row>
    <row r="269" spans="1:5" x14ac:dyDescent="0.25">
      <c r="A269" s="19"/>
      <c r="B269" s="20" t="s">
        <v>15</v>
      </c>
      <c r="C269" s="21">
        <v>-0.62628037684487348</v>
      </c>
      <c r="D269" s="21">
        <v>-0.21036587397176054</v>
      </c>
      <c r="E269" s="22"/>
    </row>
    <row r="270" spans="1:5" x14ac:dyDescent="0.25">
      <c r="A270" s="8" t="s">
        <v>16</v>
      </c>
      <c r="B270" s="16" t="s">
        <v>11</v>
      </c>
      <c r="C270" s="17" t="s">
        <v>119</v>
      </c>
      <c r="D270" s="17" t="s">
        <v>828</v>
      </c>
      <c r="E270" s="17" t="s">
        <v>14</v>
      </c>
    </row>
    <row r="271" spans="1:5" x14ac:dyDescent="0.25">
      <c r="A271" s="19"/>
      <c r="B271" s="20" t="s">
        <v>15</v>
      </c>
      <c r="C271" s="21">
        <v>-0.35109702057223935</v>
      </c>
      <c r="D271" s="21">
        <v>-6.6681516943313035E-2</v>
      </c>
      <c r="E271" s="22"/>
    </row>
    <row r="272" spans="1:5" x14ac:dyDescent="0.25">
      <c r="A272" s="8" t="s">
        <v>19</v>
      </c>
      <c r="B272" s="16" t="s">
        <v>11</v>
      </c>
      <c r="C272" s="17" t="s">
        <v>508</v>
      </c>
      <c r="D272" s="17" t="s">
        <v>940</v>
      </c>
      <c r="E272" s="17" t="s">
        <v>14</v>
      </c>
    </row>
    <row r="273" spans="1:5" x14ac:dyDescent="0.25">
      <c r="A273" s="19"/>
      <c r="B273" s="20" t="s">
        <v>15</v>
      </c>
      <c r="C273" s="21">
        <v>2.4695249669748787E-2</v>
      </c>
      <c r="D273" s="21">
        <v>2.8695872754914475E-2</v>
      </c>
      <c r="E273" s="22"/>
    </row>
    <row r="274" spans="1:5" x14ac:dyDescent="0.25">
      <c r="A274" s="8" t="s">
        <v>22</v>
      </c>
      <c r="B274" s="16" t="s">
        <v>11</v>
      </c>
      <c r="C274" s="17" t="s">
        <v>123</v>
      </c>
      <c r="D274" s="17" t="s">
        <v>904</v>
      </c>
      <c r="E274" s="17" t="s">
        <v>14</v>
      </c>
    </row>
    <row r="275" spans="1:5" x14ac:dyDescent="0.25">
      <c r="A275" s="19"/>
      <c r="B275" s="20" t="s">
        <v>15</v>
      </c>
      <c r="C275" s="21">
        <v>0.59567629485593065</v>
      </c>
      <c r="D275" s="21">
        <v>0.16886050068375091</v>
      </c>
      <c r="E275" s="22"/>
    </row>
    <row r="276" spans="1:5" ht="31.9" customHeight="1" x14ac:dyDescent="0.25">
      <c r="A276" s="90" t="s">
        <v>25</v>
      </c>
      <c r="B276" s="90"/>
      <c r="C276" s="90"/>
      <c r="D276" s="90"/>
      <c r="E276" s="90"/>
    </row>
    <row r="277" spans="1:5" x14ac:dyDescent="0.25">
      <c r="A277" s="5" t="s">
        <v>26</v>
      </c>
    </row>
    <row r="278" spans="1:5" x14ac:dyDescent="0.25">
      <c r="A278" s="5" t="s">
        <v>941</v>
      </c>
    </row>
    <row r="279" spans="1:5" x14ac:dyDescent="0.25">
      <c r="A279" s="5" t="s">
        <v>487</v>
      </c>
    </row>
    <row r="280" spans="1:5" x14ac:dyDescent="0.25">
      <c r="A280" s="5" t="s">
        <v>891</v>
      </c>
    </row>
    <row r="281" spans="1:5" x14ac:dyDescent="0.25">
      <c r="A281" s="5" t="s">
        <v>30</v>
      </c>
    </row>
    <row r="282" spans="1:5" ht="14.45" customHeight="1" x14ac:dyDescent="0.25">
      <c r="A282" s="91" t="s">
        <v>31</v>
      </c>
      <c r="B282" s="92"/>
      <c r="C282" s="92"/>
      <c r="D282" s="92"/>
      <c r="E282" s="93"/>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24">
        <v>43951</v>
      </c>
      <c r="C285" s="24">
        <v>45777</v>
      </c>
      <c r="D285" s="25">
        <v>0.18218951050840812</v>
      </c>
      <c r="E285" s="32">
        <v>4</v>
      </c>
    </row>
    <row r="286" spans="1:5" x14ac:dyDescent="0.25">
      <c r="A286" s="31" t="s">
        <v>37</v>
      </c>
      <c r="B286" s="24">
        <v>43921</v>
      </c>
      <c r="C286" s="24">
        <v>45747</v>
      </c>
      <c r="D286" s="25">
        <v>0.18132524498893302</v>
      </c>
      <c r="E286" s="32">
        <v>4</v>
      </c>
    </row>
    <row r="287" spans="1:5" x14ac:dyDescent="0.25">
      <c r="A287" s="23" t="s">
        <v>38</v>
      </c>
      <c r="B287" s="24">
        <v>43889</v>
      </c>
      <c r="C287" s="24">
        <v>45716</v>
      </c>
      <c r="D287" s="25">
        <v>0.20761628404789476</v>
      </c>
      <c r="E287" s="32">
        <v>5</v>
      </c>
    </row>
    <row r="288" spans="1:5" x14ac:dyDescent="0.25">
      <c r="A288" s="23" t="s">
        <v>39</v>
      </c>
      <c r="B288" s="24">
        <v>43861</v>
      </c>
      <c r="C288" s="24">
        <v>45688</v>
      </c>
      <c r="D288" s="25">
        <v>0.20903824380715097</v>
      </c>
      <c r="E288" s="32">
        <v>5</v>
      </c>
    </row>
    <row r="289" spans="1:5" x14ac:dyDescent="0.25">
      <c r="A289" s="23" t="s">
        <v>40</v>
      </c>
      <c r="B289" s="24">
        <v>43830</v>
      </c>
      <c r="C289" s="24">
        <v>45657</v>
      </c>
      <c r="D289" s="25">
        <v>0.20878814328177067</v>
      </c>
      <c r="E289" s="32">
        <v>5</v>
      </c>
    </row>
    <row r="291" spans="1:5" x14ac:dyDescent="0.25">
      <c r="A291" s="102" t="s">
        <v>141</v>
      </c>
      <c r="B291" s="103"/>
      <c r="C291" s="103"/>
      <c r="D291" s="103"/>
      <c r="E291" s="103"/>
    </row>
    <row r="292" spans="1:5" x14ac:dyDescent="0.25">
      <c r="A292" s="1" t="s">
        <v>128</v>
      </c>
      <c r="B292" s="2"/>
      <c r="C292" s="107" t="s">
        <v>3</v>
      </c>
      <c r="D292" s="107" t="s">
        <v>129</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8" t="s">
        <v>7</v>
      </c>
      <c r="B295" s="9" t="s">
        <v>130</v>
      </c>
      <c r="C295" s="10"/>
      <c r="D295" s="11"/>
      <c r="E295" s="11"/>
    </row>
    <row r="296" spans="1:5" x14ac:dyDescent="0.25">
      <c r="A296" s="12"/>
      <c r="B296" s="13" t="s">
        <v>9</v>
      </c>
      <c r="C296" s="14"/>
      <c r="D296" s="15"/>
      <c r="E296" s="15"/>
    </row>
    <row r="297" spans="1:5" x14ac:dyDescent="0.25">
      <c r="A297" s="8" t="s">
        <v>10</v>
      </c>
      <c r="B297" s="16" t="s">
        <v>11</v>
      </c>
      <c r="C297" s="17" t="s">
        <v>942</v>
      </c>
      <c r="D297" s="18" t="s">
        <v>282</v>
      </c>
      <c r="E297" s="17" t="s">
        <v>14</v>
      </c>
    </row>
    <row r="298" spans="1:5" x14ac:dyDescent="0.25">
      <c r="A298" s="19"/>
      <c r="B298" s="20" t="s">
        <v>15</v>
      </c>
      <c r="C298" s="21">
        <v>-8.479937945104643E-2</v>
      </c>
      <c r="D298" s="21">
        <v>-3.028024926660422E-2</v>
      </c>
      <c r="E298" s="22"/>
    </row>
    <row r="299" spans="1:5" x14ac:dyDescent="0.25">
      <c r="A299" s="8" t="s">
        <v>16</v>
      </c>
      <c r="B299" s="16" t="s">
        <v>11</v>
      </c>
      <c r="C299" s="17" t="s">
        <v>228</v>
      </c>
      <c r="D299" s="17" t="s">
        <v>590</v>
      </c>
      <c r="E299" s="17" t="s">
        <v>14</v>
      </c>
    </row>
    <row r="300" spans="1:5" x14ac:dyDescent="0.25">
      <c r="A300" s="19"/>
      <c r="B300" s="20" t="s">
        <v>15</v>
      </c>
      <c r="C300" s="21">
        <v>-4.5849367784496997E-2</v>
      </c>
      <c r="D300" s="21">
        <v>-2.2454126723862045E-2</v>
      </c>
      <c r="E300" s="22"/>
    </row>
    <row r="301" spans="1:5" x14ac:dyDescent="0.25">
      <c r="A301" s="8" t="s">
        <v>19</v>
      </c>
      <c r="B301" s="16" t="s">
        <v>11</v>
      </c>
      <c r="C301" s="17" t="s">
        <v>439</v>
      </c>
      <c r="D301" s="17" t="s">
        <v>368</v>
      </c>
      <c r="E301" s="17" t="s">
        <v>14</v>
      </c>
    </row>
    <row r="302" spans="1:5" x14ac:dyDescent="0.25">
      <c r="A302" s="19"/>
      <c r="B302" s="20" t="s">
        <v>15</v>
      </c>
      <c r="C302" s="21">
        <v>1.5274034141958825E-2</v>
      </c>
      <c r="D302" s="21">
        <v>1.1497018780830537E-2</v>
      </c>
      <c r="E302" s="22"/>
    </row>
    <row r="303" spans="1:5" x14ac:dyDescent="0.25">
      <c r="A303" s="8" t="s">
        <v>22</v>
      </c>
      <c r="B303" s="16" t="s">
        <v>11</v>
      </c>
      <c r="C303" s="17" t="s">
        <v>358</v>
      </c>
      <c r="D303" s="17" t="s">
        <v>810</v>
      </c>
      <c r="E303" s="17" t="s">
        <v>14</v>
      </c>
    </row>
    <row r="304" spans="1:5" x14ac:dyDescent="0.25">
      <c r="A304" s="19"/>
      <c r="B304" s="20" t="s">
        <v>15</v>
      </c>
      <c r="C304" s="21">
        <v>7.1483748291639504E-2</v>
      </c>
      <c r="D304" s="21">
        <v>3.8990046448787563E-2</v>
      </c>
      <c r="E304" s="22"/>
    </row>
    <row r="305" spans="1:5" ht="34.15" customHeight="1" x14ac:dyDescent="0.25">
      <c r="A305" s="90" t="s">
        <v>25</v>
      </c>
      <c r="B305" s="90"/>
      <c r="C305" s="90"/>
      <c r="D305" s="90"/>
      <c r="E305" s="90"/>
    </row>
    <row r="306" spans="1:5" x14ac:dyDescent="0.25">
      <c r="A306" s="5" t="s">
        <v>26</v>
      </c>
    </row>
    <row r="307" spans="1:5" x14ac:dyDescent="0.25">
      <c r="A307" s="5" t="s">
        <v>138</v>
      </c>
    </row>
    <row r="308" spans="1:5" x14ac:dyDescent="0.25">
      <c r="A308" s="5" t="s">
        <v>356</v>
      </c>
    </row>
    <row r="309" spans="1:5" x14ac:dyDescent="0.25">
      <c r="A309" s="5" t="s">
        <v>772</v>
      </c>
    </row>
    <row r="310" spans="1:5" x14ac:dyDescent="0.25">
      <c r="A310" s="5" t="s">
        <v>51</v>
      </c>
    </row>
    <row r="311" spans="1:5" ht="14.45" customHeight="1" x14ac:dyDescent="0.25">
      <c r="A311" s="91" t="s">
        <v>31</v>
      </c>
      <c r="B311" s="92"/>
      <c r="C311" s="92"/>
      <c r="D311" s="92"/>
      <c r="E311" s="93"/>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24">
        <v>43945</v>
      </c>
      <c r="C314" s="24">
        <v>45772</v>
      </c>
      <c r="D314" s="25">
        <v>1.5844051928210614E-2</v>
      </c>
      <c r="E314" s="32">
        <v>2</v>
      </c>
    </row>
    <row r="315" spans="1:5" x14ac:dyDescent="0.25">
      <c r="A315" s="31" t="s">
        <v>37</v>
      </c>
      <c r="B315" s="24">
        <v>43917</v>
      </c>
      <c r="C315" s="24">
        <v>45744</v>
      </c>
      <c r="D315" s="25">
        <v>1.7050069164844032E-2</v>
      </c>
      <c r="E315" s="32">
        <v>2</v>
      </c>
    </row>
    <row r="316" spans="1:5" x14ac:dyDescent="0.25">
      <c r="A316" s="23" t="s">
        <v>38</v>
      </c>
      <c r="B316" s="24">
        <v>43889</v>
      </c>
      <c r="C316" s="24">
        <v>45716</v>
      </c>
      <c r="D316" s="25">
        <v>2.6049166989738005E-2</v>
      </c>
      <c r="E316" s="32">
        <v>2</v>
      </c>
    </row>
    <row r="317" spans="1:5" x14ac:dyDescent="0.25">
      <c r="A317" s="23" t="s">
        <v>39</v>
      </c>
      <c r="B317" s="24">
        <v>43861</v>
      </c>
      <c r="C317" s="24">
        <v>45688</v>
      </c>
      <c r="D317" s="25">
        <v>2.6347006729064648E-2</v>
      </c>
      <c r="E317" s="32">
        <v>2</v>
      </c>
    </row>
    <row r="318" spans="1:5" x14ac:dyDescent="0.25">
      <c r="A318" s="23" t="s">
        <v>40</v>
      </c>
      <c r="B318" s="24">
        <v>43826</v>
      </c>
      <c r="C318" s="24">
        <v>45653</v>
      </c>
      <c r="D318" s="25">
        <v>2.6355728539900574E-2</v>
      </c>
      <c r="E318" s="32">
        <v>2</v>
      </c>
    </row>
    <row r="320" spans="1:5" x14ac:dyDescent="0.25">
      <c r="A320" s="102" t="s">
        <v>151</v>
      </c>
      <c r="B320" s="103"/>
      <c r="C320" s="103"/>
      <c r="D320" s="103"/>
      <c r="E320" s="103"/>
    </row>
    <row r="321" spans="1:5" x14ac:dyDescent="0.25">
      <c r="A321" s="1" t="s">
        <v>74</v>
      </c>
      <c r="B321" s="2"/>
      <c r="C321" s="107" t="s">
        <v>3</v>
      </c>
      <c r="D321" s="107" t="s">
        <v>75</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76</v>
      </c>
      <c r="C324" s="10"/>
      <c r="D324" s="11"/>
      <c r="E324" s="11"/>
    </row>
    <row r="325" spans="1:5" x14ac:dyDescent="0.25">
      <c r="A325" s="12"/>
      <c r="B325" s="13" t="s">
        <v>9</v>
      </c>
      <c r="C325" s="14"/>
      <c r="D325" s="15"/>
      <c r="E325" s="15"/>
    </row>
    <row r="326" spans="1:5" x14ac:dyDescent="0.25">
      <c r="A326" s="8" t="s">
        <v>10</v>
      </c>
      <c r="B326" s="16" t="s">
        <v>11</v>
      </c>
      <c r="C326" s="17" t="s">
        <v>943</v>
      </c>
      <c r="D326" s="18" t="s">
        <v>944</v>
      </c>
      <c r="E326" s="17" t="s">
        <v>14</v>
      </c>
    </row>
    <row r="327" spans="1:5" x14ac:dyDescent="0.25">
      <c r="A327" s="19"/>
      <c r="B327" s="20" t="s">
        <v>15</v>
      </c>
      <c r="C327" s="21">
        <v>-0.59749369728627477</v>
      </c>
      <c r="D327" s="21">
        <v>-0.17322245141852066</v>
      </c>
      <c r="E327" s="22"/>
    </row>
    <row r="328" spans="1:5" x14ac:dyDescent="0.25">
      <c r="A328" s="8" t="s">
        <v>16</v>
      </c>
      <c r="B328" s="16" t="s">
        <v>11</v>
      </c>
      <c r="C328" s="17" t="s">
        <v>144</v>
      </c>
      <c r="D328" s="17" t="s">
        <v>945</v>
      </c>
      <c r="E328" s="17" t="s">
        <v>14</v>
      </c>
    </row>
    <row r="329" spans="1:5" x14ac:dyDescent="0.25">
      <c r="A329" s="19"/>
      <c r="B329" s="20" t="s">
        <v>15</v>
      </c>
      <c r="C329" s="21">
        <v>-0.19285172253831806</v>
      </c>
      <c r="D329" s="21">
        <v>-1.9735192767318388E-2</v>
      </c>
      <c r="E329" s="22"/>
    </row>
    <row r="330" spans="1:5" x14ac:dyDescent="0.25">
      <c r="A330" s="8" t="s">
        <v>19</v>
      </c>
      <c r="B330" s="16" t="s">
        <v>11</v>
      </c>
      <c r="C330" s="17" t="s">
        <v>866</v>
      </c>
      <c r="D330" s="17" t="s">
        <v>946</v>
      </c>
      <c r="E330" s="17" t="s">
        <v>14</v>
      </c>
    </row>
    <row r="331" spans="1:5" x14ac:dyDescent="0.25">
      <c r="A331" s="19"/>
      <c r="B331" s="20" t="s">
        <v>15</v>
      </c>
      <c r="C331" s="21">
        <v>7.4471917229729456E-2</v>
      </c>
      <c r="D331" s="21">
        <v>9.7082648071271427E-2</v>
      </c>
      <c r="E331" s="22"/>
    </row>
    <row r="332" spans="1:5" x14ac:dyDescent="0.25">
      <c r="A332" s="8" t="s">
        <v>22</v>
      </c>
      <c r="B332" s="16" t="s">
        <v>11</v>
      </c>
      <c r="C332" s="17" t="s">
        <v>148</v>
      </c>
      <c r="D332" s="17" t="s">
        <v>911</v>
      </c>
      <c r="E332" s="17" t="s">
        <v>14</v>
      </c>
    </row>
    <row r="333" spans="1:5" x14ac:dyDescent="0.25">
      <c r="A333" s="19"/>
      <c r="B333" s="20" t="s">
        <v>15</v>
      </c>
      <c r="C333" s="21">
        <v>0.53675078348145733</v>
      </c>
      <c r="D333" s="21">
        <v>0.15563550018853833</v>
      </c>
      <c r="E333" s="22"/>
    </row>
    <row r="334" spans="1:5" ht="36" customHeight="1" x14ac:dyDescent="0.25">
      <c r="A334" s="90" t="s">
        <v>25</v>
      </c>
      <c r="B334" s="90"/>
      <c r="C334" s="90"/>
      <c r="D334" s="90"/>
      <c r="E334" s="90"/>
    </row>
    <row r="335" spans="1:5" x14ac:dyDescent="0.25">
      <c r="A335" s="5" t="s">
        <v>26</v>
      </c>
    </row>
    <row r="336" spans="1:5" x14ac:dyDescent="0.25">
      <c r="A336" s="5" t="s">
        <v>947</v>
      </c>
    </row>
    <row r="337" spans="1:5" x14ac:dyDescent="0.25">
      <c r="A337" s="5" t="s">
        <v>376</v>
      </c>
    </row>
    <row r="338" spans="1:5" x14ac:dyDescent="0.25">
      <c r="A338" s="5" t="s">
        <v>891</v>
      </c>
    </row>
    <row r="339" spans="1:5" x14ac:dyDescent="0.25">
      <c r="A339" s="5" t="s">
        <v>30</v>
      </c>
    </row>
    <row r="340" spans="1:5" ht="14.45" customHeight="1" x14ac:dyDescent="0.25">
      <c r="A340" s="91" t="s">
        <v>31</v>
      </c>
      <c r="B340" s="92"/>
      <c r="C340" s="92"/>
      <c r="D340" s="92"/>
      <c r="E340" s="93"/>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24">
        <v>43951</v>
      </c>
      <c r="C343" s="24">
        <v>45777</v>
      </c>
      <c r="D343" s="25">
        <v>0.15413849642631602</v>
      </c>
      <c r="E343" s="32">
        <v>4</v>
      </c>
    </row>
    <row r="344" spans="1:5" x14ac:dyDescent="0.25">
      <c r="A344" s="31" t="s">
        <v>37</v>
      </c>
      <c r="B344" s="24">
        <v>43921</v>
      </c>
      <c r="C344" s="24">
        <v>45747</v>
      </c>
      <c r="D344" s="25">
        <v>0.15218619649308682</v>
      </c>
      <c r="E344" s="32">
        <v>4</v>
      </c>
    </row>
    <row r="345" spans="1:5" x14ac:dyDescent="0.25">
      <c r="A345" s="23" t="s">
        <v>38</v>
      </c>
      <c r="B345" s="24">
        <v>43910</v>
      </c>
      <c r="C345" s="24">
        <v>45716</v>
      </c>
      <c r="D345" s="25">
        <v>0.1571423044981578</v>
      </c>
      <c r="E345" s="32">
        <v>4</v>
      </c>
    </row>
    <row r="346" spans="1:5" x14ac:dyDescent="0.25">
      <c r="A346" s="23" t="s">
        <v>39</v>
      </c>
      <c r="B346" s="24">
        <v>43910</v>
      </c>
      <c r="C346" s="24">
        <v>45688</v>
      </c>
      <c r="D346" s="25">
        <v>0.1577588320212977</v>
      </c>
      <c r="E346" s="32">
        <v>4</v>
      </c>
    </row>
    <row r="347" spans="1:5" x14ac:dyDescent="0.25">
      <c r="A347" s="23" t="s">
        <v>40</v>
      </c>
      <c r="B347" s="24">
        <v>43910</v>
      </c>
      <c r="C347" s="24">
        <v>45657</v>
      </c>
      <c r="D347" s="25">
        <v>0.15836988777266739</v>
      </c>
      <c r="E347" s="32">
        <v>4</v>
      </c>
    </row>
    <row r="349" spans="1:5" x14ac:dyDescent="0.25">
      <c r="A349" s="102" t="s">
        <v>162</v>
      </c>
      <c r="B349" s="103"/>
      <c r="C349" s="103"/>
      <c r="D349" s="103"/>
      <c r="E349" s="103"/>
    </row>
    <row r="350" spans="1:5" x14ac:dyDescent="0.25">
      <c r="A350" s="1" t="s">
        <v>2</v>
      </c>
      <c r="B350" s="2"/>
      <c r="C350" s="107" t="s">
        <v>3</v>
      </c>
      <c r="D350" s="107" t="s">
        <v>4</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8" t="s">
        <v>7</v>
      </c>
      <c r="B353" s="9" t="s">
        <v>8</v>
      </c>
      <c r="C353" s="10"/>
      <c r="D353" s="11"/>
      <c r="E353" s="11"/>
    </row>
    <row r="354" spans="1:5" x14ac:dyDescent="0.25">
      <c r="A354" s="12"/>
      <c r="B354" s="13" t="s">
        <v>9</v>
      </c>
      <c r="C354" s="14"/>
      <c r="D354" s="15"/>
      <c r="E354" s="15"/>
    </row>
    <row r="355" spans="1:5" x14ac:dyDescent="0.25">
      <c r="A355" s="8" t="s">
        <v>10</v>
      </c>
      <c r="B355" s="16" t="s">
        <v>11</v>
      </c>
      <c r="C355" s="17" t="s">
        <v>948</v>
      </c>
      <c r="D355" s="18" t="s">
        <v>779</v>
      </c>
      <c r="E355" s="17" t="s">
        <v>14</v>
      </c>
    </row>
    <row r="356" spans="1:5" x14ac:dyDescent="0.25">
      <c r="A356" s="19"/>
      <c r="B356" s="20" t="s">
        <v>15</v>
      </c>
      <c r="C356" s="21">
        <v>-0.21387098385175451</v>
      </c>
      <c r="D356" s="21">
        <v>-7.4832834561946227E-2</v>
      </c>
      <c r="E356" s="22"/>
    </row>
    <row r="357" spans="1:5" x14ac:dyDescent="0.25">
      <c r="A357" s="8" t="s">
        <v>16</v>
      </c>
      <c r="B357" s="16" t="s">
        <v>11</v>
      </c>
      <c r="C357" s="17" t="s">
        <v>306</v>
      </c>
      <c r="D357" s="17" t="s">
        <v>813</v>
      </c>
      <c r="E357" s="17" t="s">
        <v>14</v>
      </c>
    </row>
    <row r="358" spans="1:5" x14ac:dyDescent="0.25">
      <c r="A358" s="19"/>
      <c r="B358" s="20" t="s">
        <v>15</v>
      </c>
      <c r="C358" s="21">
        <v>-0.13751069158395424</v>
      </c>
      <c r="D358" s="21">
        <v>-4.5282594729331938E-2</v>
      </c>
      <c r="E358" s="22"/>
    </row>
    <row r="359" spans="1:5" x14ac:dyDescent="0.25">
      <c r="A359" s="8" t="s">
        <v>19</v>
      </c>
      <c r="B359" s="16" t="s">
        <v>11</v>
      </c>
      <c r="C359" s="17" t="s">
        <v>229</v>
      </c>
      <c r="D359" s="17" t="s">
        <v>870</v>
      </c>
      <c r="E359" s="17" t="s">
        <v>14</v>
      </c>
    </row>
    <row r="360" spans="1:5" x14ac:dyDescent="0.25">
      <c r="A360" s="19"/>
      <c r="B360" s="20" t="s">
        <v>15</v>
      </c>
      <c r="C360" s="21">
        <v>1.0104047633367363E-2</v>
      </c>
      <c r="D360" s="21">
        <v>1.4438242263659085E-2</v>
      </c>
      <c r="E360" s="22"/>
    </row>
    <row r="361" spans="1:5" x14ac:dyDescent="0.25">
      <c r="A361" s="8" t="s">
        <v>22</v>
      </c>
      <c r="B361" s="16" t="s">
        <v>11</v>
      </c>
      <c r="C361" s="17" t="s">
        <v>814</v>
      </c>
      <c r="D361" s="17" t="s">
        <v>815</v>
      </c>
      <c r="E361" s="17" t="s">
        <v>14</v>
      </c>
    </row>
    <row r="362" spans="1:5" x14ac:dyDescent="0.25">
      <c r="A362" s="19"/>
      <c r="B362" s="20" t="s">
        <v>15</v>
      </c>
      <c r="C362" s="21">
        <v>0.26482549014012124</v>
      </c>
      <c r="D362" s="21">
        <v>6.0428289262478119E-2</v>
      </c>
      <c r="E362" s="22"/>
    </row>
    <row r="363" spans="1:5" ht="33" customHeight="1" x14ac:dyDescent="0.25">
      <c r="A363" s="90" t="s">
        <v>25</v>
      </c>
      <c r="B363" s="90"/>
      <c r="C363" s="90"/>
      <c r="D363" s="90"/>
      <c r="E363" s="90"/>
    </row>
    <row r="364" spans="1:5" x14ac:dyDescent="0.25">
      <c r="A364" s="5" t="s">
        <v>26</v>
      </c>
    </row>
    <row r="365" spans="1:5" x14ac:dyDescent="0.25">
      <c r="A365" s="5" t="s">
        <v>49</v>
      </c>
    </row>
    <row r="366" spans="1:5" x14ac:dyDescent="0.25">
      <c r="A366" s="5" t="s">
        <v>233</v>
      </c>
    </row>
    <row r="367" spans="1:5" x14ac:dyDescent="0.25">
      <c r="A367" s="5" t="s">
        <v>333</v>
      </c>
    </row>
    <row r="368" spans="1:5" x14ac:dyDescent="0.25">
      <c r="A368" s="5" t="s">
        <v>30</v>
      </c>
    </row>
    <row r="369" spans="1:5" ht="14.45" customHeight="1" x14ac:dyDescent="0.25">
      <c r="A369" s="91" t="s">
        <v>31</v>
      </c>
      <c r="B369" s="92"/>
      <c r="C369" s="92"/>
      <c r="D369" s="92"/>
      <c r="E369" s="93"/>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24">
        <v>43945</v>
      </c>
      <c r="C372" s="24">
        <v>45772</v>
      </c>
      <c r="D372" s="25">
        <v>3.9851626794476194E-2</v>
      </c>
      <c r="E372" s="32">
        <v>2</v>
      </c>
    </row>
    <row r="373" spans="1:5" x14ac:dyDescent="0.25">
      <c r="A373" s="31" t="s">
        <v>37</v>
      </c>
      <c r="B373" s="24">
        <v>43917</v>
      </c>
      <c r="C373" s="24">
        <v>45744</v>
      </c>
      <c r="D373" s="25">
        <v>4.3436759043749593E-2</v>
      </c>
      <c r="E373" s="32">
        <v>2</v>
      </c>
    </row>
    <row r="374" spans="1:5" x14ac:dyDescent="0.25">
      <c r="A374" s="23" t="s">
        <v>38</v>
      </c>
      <c r="B374" s="24">
        <v>43889</v>
      </c>
      <c r="C374" s="24">
        <v>45716</v>
      </c>
      <c r="D374" s="25">
        <v>7.9288582627827217E-2</v>
      </c>
      <c r="E374" s="32">
        <v>3</v>
      </c>
    </row>
    <row r="375" spans="1:5" x14ac:dyDescent="0.25">
      <c r="A375" s="23" t="s">
        <v>39</v>
      </c>
      <c r="B375" s="24">
        <v>43861</v>
      </c>
      <c r="C375" s="24">
        <v>45688</v>
      </c>
      <c r="D375" s="25">
        <v>8.0998842578522731E-2</v>
      </c>
      <c r="E375" s="32">
        <v>3</v>
      </c>
    </row>
    <row r="376" spans="1:5" x14ac:dyDescent="0.25">
      <c r="A376" s="23" t="s">
        <v>40</v>
      </c>
      <c r="B376" s="24">
        <v>43826</v>
      </c>
      <c r="C376" s="24">
        <v>45653</v>
      </c>
      <c r="D376" s="25">
        <v>8.1105212690537581E-2</v>
      </c>
      <c r="E376" s="32">
        <v>3</v>
      </c>
    </row>
    <row r="378" spans="1:5" x14ac:dyDescent="0.25">
      <c r="A378" s="102" t="s">
        <v>171</v>
      </c>
      <c r="B378" s="103"/>
      <c r="C378" s="103"/>
      <c r="D378" s="103"/>
      <c r="E378" s="103"/>
    </row>
    <row r="379" spans="1:5" x14ac:dyDescent="0.25">
      <c r="A379" s="1" t="s">
        <v>2</v>
      </c>
      <c r="B379" s="2"/>
      <c r="C379" s="107" t="s">
        <v>3</v>
      </c>
      <c r="D379" s="107" t="s">
        <v>4</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8</v>
      </c>
      <c r="C382" s="10"/>
      <c r="D382" s="11"/>
      <c r="E382" s="11"/>
    </row>
    <row r="383" spans="1:5" x14ac:dyDescent="0.25">
      <c r="A383" s="12"/>
      <c r="B383" s="13" t="s">
        <v>9</v>
      </c>
      <c r="C383" s="14"/>
      <c r="D383" s="15"/>
      <c r="E383" s="15"/>
    </row>
    <row r="384" spans="1:5" x14ac:dyDescent="0.25">
      <c r="A384" s="8" t="s">
        <v>10</v>
      </c>
      <c r="B384" s="16" t="s">
        <v>11</v>
      </c>
      <c r="C384" s="17" t="s">
        <v>914</v>
      </c>
      <c r="D384" s="18" t="s">
        <v>875</v>
      </c>
      <c r="E384" s="17" t="s">
        <v>14</v>
      </c>
    </row>
    <row r="385" spans="1:5" x14ac:dyDescent="0.25">
      <c r="A385" s="19"/>
      <c r="B385" s="20" t="s">
        <v>15</v>
      </c>
      <c r="C385" s="21">
        <v>-0.42669180238455506</v>
      </c>
      <c r="D385" s="21">
        <v>-0.16983136608593452</v>
      </c>
      <c r="E385" s="22"/>
    </row>
    <row r="386" spans="1:5" x14ac:dyDescent="0.25">
      <c r="A386" s="8" t="s">
        <v>16</v>
      </c>
      <c r="B386" s="16" t="s">
        <v>11</v>
      </c>
      <c r="C386" s="17" t="s">
        <v>165</v>
      </c>
      <c r="D386" s="17" t="s">
        <v>166</v>
      </c>
      <c r="E386" s="17" t="s">
        <v>14</v>
      </c>
    </row>
    <row r="387" spans="1:5" x14ac:dyDescent="0.25">
      <c r="A387" s="19"/>
      <c r="B387" s="20" t="s">
        <v>15</v>
      </c>
      <c r="C387" s="21">
        <v>-0.25788074385122972</v>
      </c>
      <c r="D387" s="21">
        <v>-0.1037057625357376</v>
      </c>
      <c r="E387" s="22"/>
    </row>
    <row r="388" spans="1:5" x14ac:dyDescent="0.25">
      <c r="A388" s="8" t="s">
        <v>19</v>
      </c>
      <c r="B388" s="16" t="s">
        <v>11</v>
      </c>
      <c r="C388" s="17" t="s">
        <v>254</v>
      </c>
      <c r="D388" s="17" t="s">
        <v>768</v>
      </c>
      <c r="E388" s="17" t="s">
        <v>14</v>
      </c>
    </row>
    <row r="389" spans="1:5" x14ac:dyDescent="0.25">
      <c r="A389" s="19"/>
      <c r="B389" s="20" t="s">
        <v>15</v>
      </c>
      <c r="C389" s="21">
        <v>1.1843812224121564E-3</v>
      </c>
      <c r="D389" s="21">
        <v>2.1997784932668685E-2</v>
      </c>
      <c r="E389" s="22"/>
    </row>
    <row r="390" spans="1:5" x14ac:dyDescent="0.25">
      <c r="A390" s="8" t="s">
        <v>22</v>
      </c>
      <c r="B390" s="16" t="s">
        <v>11</v>
      </c>
      <c r="C390" s="17" t="s">
        <v>169</v>
      </c>
      <c r="D390" s="17" t="s">
        <v>365</v>
      </c>
      <c r="E390" s="17" t="s">
        <v>14</v>
      </c>
    </row>
    <row r="391" spans="1:5" x14ac:dyDescent="0.25">
      <c r="A391" s="19"/>
      <c r="B391" s="20" t="s">
        <v>15</v>
      </c>
      <c r="C391" s="21">
        <v>0.46172516556291399</v>
      </c>
      <c r="D391" s="21">
        <v>0.14466023392912475</v>
      </c>
      <c r="E391" s="22"/>
    </row>
    <row r="392" spans="1:5" ht="34.15" customHeight="1" x14ac:dyDescent="0.25">
      <c r="A392" s="90" t="s">
        <v>25</v>
      </c>
      <c r="B392" s="90"/>
      <c r="C392" s="90"/>
      <c r="D392" s="90"/>
      <c r="E392" s="90"/>
    </row>
    <row r="393" spans="1:5" x14ac:dyDescent="0.25">
      <c r="A393" s="5" t="s">
        <v>26</v>
      </c>
    </row>
    <row r="394" spans="1:5" x14ac:dyDescent="0.25">
      <c r="A394" s="5" t="s">
        <v>49</v>
      </c>
    </row>
    <row r="395" spans="1:5" x14ac:dyDescent="0.25">
      <c r="A395" s="5" t="s">
        <v>687</v>
      </c>
    </row>
    <row r="396" spans="1:5" x14ac:dyDescent="0.25">
      <c r="A396" s="5" t="s">
        <v>333</v>
      </c>
    </row>
    <row r="397" spans="1:5" x14ac:dyDescent="0.25">
      <c r="A397" s="5" t="s">
        <v>51</v>
      </c>
    </row>
    <row r="398" spans="1:5" ht="14.45" customHeight="1" x14ac:dyDescent="0.25">
      <c r="A398" s="91" t="s">
        <v>31</v>
      </c>
      <c r="B398" s="92"/>
      <c r="C398" s="92"/>
      <c r="D398" s="92"/>
      <c r="E398" s="93"/>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24">
        <v>43949</v>
      </c>
      <c r="C401" s="24">
        <v>45776</v>
      </c>
      <c r="D401" s="25">
        <v>0.10576188693615467</v>
      </c>
      <c r="E401" s="32">
        <v>3</v>
      </c>
    </row>
    <row r="402" spans="1:5" x14ac:dyDescent="0.25">
      <c r="A402" s="31" t="s">
        <v>37</v>
      </c>
      <c r="B402" s="24">
        <v>43914</v>
      </c>
      <c r="C402" s="24">
        <v>45741</v>
      </c>
      <c r="D402" s="25">
        <v>0.10636113454697305</v>
      </c>
      <c r="E402" s="32">
        <v>3</v>
      </c>
    </row>
    <row r="403" spans="1:5" x14ac:dyDescent="0.25">
      <c r="A403" s="23" t="s">
        <v>38</v>
      </c>
      <c r="B403" s="24">
        <v>43886</v>
      </c>
      <c r="C403" s="24">
        <v>45713</v>
      </c>
      <c r="D403" s="25">
        <v>0.14693328590949992</v>
      </c>
      <c r="E403" s="32">
        <v>4</v>
      </c>
    </row>
    <row r="404" spans="1:5" x14ac:dyDescent="0.25">
      <c r="A404" s="23" t="s">
        <v>39</v>
      </c>
      <c r="B404" s="24">
        <v>43858</v>
      </c>
      <c r="C404" s="24">
        <v>45685</v>
      </c>
      <c r="D404" s="25">
        <v>0.14777829398423548</v>
      </c>
      <c r="E404" s="32">
        <v>4</v>
      </c>
    </row>
    <row r="405" spans="1:5" x14ac:dyDescent="0.25">
      <c r="A405" s="23" t="s">
        <v>40</v>
      </c>
      <c r="B405" s="24">
        <v>43830</v>
      </c>
      <c r="C405" s="24">
        <v>45657</v>
      </c>
      <c r="D405" s="25">
        <v>0.14756528763172247</v>
      </c>
      <c r="E405" s="32">
        <v>4</v>
      </c>
    </row>
    <row r="407" spans="1:5" x14ac:dyDescent="0.25">
      <c r="A407" s="102" t="s">
        <v>835</v>
      </c>
      <c r="B407" s="103"/>
      <c r="C407" s="103"/>
      <c r="D407" s="103"/>
      <c r="E407" s="103"/>
    </row>
    <row r="408" spans="1:5" x14ac:dyDescent="0.25">
      <c r="A408" s="1" t="s">
        <v>2</v>
      </c>
      <c r="B408" s="2"/>
      <c r="C408" s="107" t="s">
        <v>3</v>
      </c>
      <c r="D408" s="107" t="s">
        <v>4</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8</v>
      </c>
      <c r="C411" s="10"/>
      <c r="D411" s="11"/>
      <c r="E411" s="11"/>
    </row>
    <row r="412" spans="1:5" x14ac:dyDescent="0.25">
      <c r="A412" s="12"/>
      <c r="B412" s="13" t="s">
        <v>9</v>
      </c>
      <c r="C412" s="14"/>
      <c r="D412" s="15"/>
      <c r="E412" s="15"/>
    </row>
    <row r="413" spans="1:5" x14ac:dyDescent="0.25">
      <c r="A413" s="8" t="s">
        <v>10</v>
      </c>
      <c r="B413" s="16" t="s">
        <v>11</v>
      </c>
      <c r="C413" s="17" t="s">
        <v>915</v>
      </c>
      <c r="D413" s="18" t="s">
        <v>949</v>
      </c>
      <c r="E413" s="17" t="s">
        <v>14</v>
      </c>
    </row>
    <row r="414" spans="1:5" x14ac:dyDescent="0.25">
      <c r="A414" s="19"/>
      <c r="B414" s="20" t="s">
        <v>15</v>
      </c>
      <c r="C414" s="21">
        <v>-0.37822547209446733</v>
      </c>
      <c r="D414" s="21">
        <v>-0.14090911742490164</v>
      </c>
      <c r="E414" s="22"/>
    </row>
    <row r="415" spans="1:5" x14ac:dyDescent="0.25">
      <c r="A415" s="8" t="s">
        <v>16</v>
      </c>
      <c r="B415" s="16" t="s">
        <v>11</v>
      </c>
      <c r="C415" s="17" t="s">
        <v>43</v>
      </c>
      <c r="D415" s="17" t="s">
        <v>44</v>
      </c>
      <c r="E415" s="17" t="s">
        <v>14</v>
      </c>
    </row>
    <row r="416" spans="1:5" x14ac:dyDescent="0.25">
      <c r="A416" s="19"/>
      <c r="B416" s="20" t="s">
        <v>15</v>
      </c>
      <c r="C416" s="21">
        <v>-0.2368179688415134</v>
      </c>
      <c r="D416" s="21">
        <v>-0.10035389916003834</v>
      </c>
      <c r="E416" s="22"/>
    </row>
    <row r="417" spans="1:5" x14ac:dyDescent="0.25">
      <c r="A417" s="8" t="s">
        <v>19</v>
      </c>
      <c r="B417" s="16" t="s">
        <v>11</v>
      </c>
      <c r="C417" s="17" t="s">
        <v>222</v>
      </c>
      <c r="D417" s="17" t="s">
        <v>411</v>
      </c>
      <c r="E417" s="17" t="s">
        <v>14</v>
      </c>
    </row>
    <row r="418" spans="1:5" x14ac:dyDescent="0.25">
      <c r="A418" s="19"/>
      <c r="B418" s="20" t="s">
        <v>15</v>
      </c>
      <c r="C418" s="21">
        <v>-4.8174793222469869E-2</v>
      </c>
      <c r="D418" s="21">
        <v>-9.3389718172208758E-3</v>
      </c>
      <c r="E418" s="22"/>
    </row>
    <row r="419" spans="1:5" x14ac:dyDescent="0.25">
      <c r="A419" s="8" t="s">
        <v>22</v>
      </c>
      <c r="B419" s="16" t="s">
        <v>11</v>
      </c>
      <c r="C419" s="17" t="s">
        <v>47</v>
      </c>
      <c r="D419" s="17" t="s">
        <v>386</v>
      </c>
      <c r="E419" s="17" t="s">
        <v>14</v>
      </c>
    </row>
    <row r="420" spans="1:5" x14ac:dyDescent="0.25">
      <c r="A420" s="19"/>
      <c r="B420" s="20" t="s">
        <v>15</v>
      </c>
      <c r="C420" s="21">
        <v>0.24686012108449584</v>
      </c>
      <c r="D420" s="21">
        <v>7.8413893966054804E-2</v>
      </c>
      <c r="E420" s="22"/>
    </row>
    <row r="421" spans="1:5" ht="34.9" customHeight="1" x14ac:dyDescent="0.25">
      <c r="A421" s="90" t="s">
        <v>25</v>
      </c>
      <c r="B421" s="90"/>
      <c r="C421" s="90"/>
      <c r="D421" s="90"/>
      <c r="E421" s="90"/>
    </row>
    <row r="422" spans="1:5" x14ac:dyDescent="0.25">
      <c r="A422" s="5" t="s">
        <v>26</v>
      </c>
    </row>
    <row r="423" spans="1:5" x14ac:dyDescent="0.25">
      <c r="A423" s="5" t="s">
        <v>49</v>
      </c>
    </row>
    <row r="424" spans="1:5" x14ac:dyDescent="0.25">
      <c r="A424" s="5" t="s">
        <v>225</v>
      </c>
    </row>
    <row r="425" spans="1:5" x14ac:dyDescent="0.25">
      <c r="A425" s="5" t="s">
        <v>333</v>
      </c>
    </row>
    <row r="426" spans="1:5" x14ac:dyDescent="0.25">
      <c r="A426" s="5" t="s">
        <v>51</v>
      </c>
    </row>
    <row r="427" spans="1:5" ht="14.45" customHeight="1" x14ac:dyDescent="0.25">
      <c r="A427" s="91" t="s">
        <v>31</v>
      </c>
      <c r="B427" s="92"/>
      <c r="C427" s="92"/>
      <c r="D427" s="92"/>
      <c r="E427" s="93"/>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24">
        <v>43942</v>
      </c>
      <c r="C430" s="24">
        <v>45772</v>
      </c>
      <c r="D430" s="25">
        <v>6.7770169650012951E-2</v>
      </c>
      <c r="E430" s="32">
        <v>3</v>
      </c>
    </row>
    <row r="431" spans="1:5" x14ac:dyDescent="0.25">
      <c r="A431" s="31" t="s">
        <v>37</v>
      </c>
      <c r="B431" s="24">
        <v>43914</v>
      </c>
      <c r="C431" s="24">
        <v>45744</v>
      </c>
      <c r="D431" s="25">
        <v>6.9027545015088232E-2</v>
      </c>
      <c r="E431" s="32">
        <v>3</v>
      </c>
    </row>
    <row r="432" spans="1:5" x14ac:dyDescent="0.25">
      <c r="A432" s="23" t="s">
        <v>38</v>
      </c>
      <c r="B432" s="24">
        <v>43886</v>
      </c>
      <c r="C432" s="24">
        <v>45716</v>
      </c>
      <c r="D432" s="25">
        <v>0.10964226169824166</v>
      </c>
      <c r="E432" s="32">
        <v>3</v>
      </c>
    </row>
    <row r="433" spans="1:5" x14ac:dyDescent="0.25">
      <c r="A433" s="23" t="s">
        <v>39</v>
      </c>
      <c r="B433" s="24">
        <v>43858</v>
      </c>
      <c r="C433" s="24">
        <v>45688</v>
      </c>
      <c r="D433" s="25">
        <v>0.11004453122956424</v>
      </c>
      <c r="E433" s="32">
        <v>3</v>
      </c>
    </row>
    <row r="434" spans="1:5" x14ac:dyDescent="0.25">
      <c r="A434" s="23" t="s">
        <v>40</v>
      </c>
      <c r="B434" s="24">
        <v>43830</v>
      </c>
      <c r="C434" s="24">
        <v>45657</v>
      </c>
      <c r="D434" s="25">
        <v>0.10985281108823346</v>
      </c>
      <c r="E434" s="32">
        <v>3</v>
      </c>
    </row>
    <row r="436" spans="1:5" x14ac:dyDescent="0.25">
      <c r="A436" s="102" t="s">
        <v>180</v>
      </c>
      <c r="B436" s="103"/>
      <c r="C436" s="103"/>
      <c r="D436" s="103"/>
      <c r="E436" s="103"/>
    </row>
    <row r="437" spans="1:5" x14ac:dyDescent="0.25">
      <c r="A437" s="1" t="s">
        <v>2</v>
      </c>
      <c r="B437" s="2"/>
      <c r="C437" s="107" t="s">
        <v>3</v>
      </c>
      <c r="D437" s="107" t="s">
        <v>4</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8" t="s">
        <v>7</v>
      </c>
      <c r="B440" s="9" t="s">
        <v>8</v>
      </c>
      <c r="C440" s="10"/>
      <c r="D440" s="11"/>
      <c r="E440" s="11"/>
    </row>
    <row r="441" spans="1:5" x14ac:dyDescent="0.25">
      <c r="A441" s="12"/>
      <c r="B441" s="13" t="s">
        <v>9</v>
      </c>
      <c r="C441" s="14"/>
      <c r="D441" s="15"/>
      <c r="E441" s="15"/>
    </row>
    <row r="442" spans="1:5" x14ac:dyDescent="0.25">
      <c r="A442" s="8" t="s">
        <v>10</v>
      </c>
      <c r="B442" s="16" t="s">
        <v>11</v>
      </c>
      <c r="C442" s="17" t="s">
        <v>950</v>
      </c>
      <c r="D442" s="18" t="s">
        <v>951</v>
      </c>
      <c r="E442" s="17" t="s">
        <v>14</v>
      </c>
    </row>
    <row r="443" spans="1:5" x14ac:dyDescent="0.25">
      <c r="A443" s="19"/>
      <c r="B443" s="20" t="s">
        <v>15</v>
      </c>
      <c r="C443" s="21">
        <v>-0.40819547242925391</v>
      </c>
      <c r="D443" s="21">
        <v>-0.1621243959358305</v>
      </c>
      <c r="E443" s="22"/>
    </row>
    <row r="444" spans="1:5" x14ac:dyDescent="0.25">
      <c r="A444" s="8" t="s">
        <v>16</v>
      </c>
      <c r="B444" s="16" t="s">
        <v>11</v>
      </c>
      <c r="C444" s="17" t="s">
        <v>80</v>
      </c>
      <c r="D444" s="17" t="s">
        <v>67</v>
      </c>
      <c r="E444" s="17" t="s">
        <v>14</v>
      </c>
    </row>
    <row r="445" spans="1:5" x14ac:dyDescent="0.25">
      <c r="A445" s="19"/>
      <c r="B445" s="20" t="s">
        <v>15</v>
      </c>
      <c r="C445" s="21">
        <v>-0.245335006663705</v>
      </c>
      <c r="D445" s="21">
        <v>-9.3654023087861415E-2</v>
      </c>
      <c r="E445" s="22"/>
    </row>
    <row r="446" spans="1:5" x14ac:dyDescent="0.25">
      <c r="A446" s="8" t="s">
        <v>19</v>
      </c>
      <c r="B446" s="16" t="s">
        <v>11</v>
      </c>
      <c r="C446" s="17" t="s">
        <v>134</v>
      </c>
      <c r="D446" s="17" t="s">
        <v>717</v>
      </c>
      <c r="E446" s="17" t="s">
        <v>14</v>
      </c>
    </row>
    <row r="447" spans="1:5" x14ac:dyDescent="0.25">
      <c r="A447" s="19"/>
      <c r="B447" s="20" t="s">
        <v>15</v>
      </c>
      <c r="C447" s="21">
        <v>2.1775534536203622E-3</v>
      </c>
      <c r="D447" s="21">
        <v>2.5347264143543935E-2</v>
      </c>
      <c r="E447" s="22"/>
    </row>
    <row r="448" spans="1:5" x14ac:dyDescent="0.25">
      <c r="A448" s="8" t="s">
        <v>22</v>
      </c>
      <c r="B448" s="16" t="s">
        <v>11</v>
      </c>
      <c r="C448" s="17" t="s">
        <v>176</v>
      </c>
      <c r="D448" s="17" t="s">
        <v>111</v>
      </c>
      <c r="E448" s="17" t="s">
        <v>14</v>
      </c>
    </row>
    <row r="449" spans="1:5" x14ac:dyDescent="0.25">
      <c r="A449" s="19"/>
      <c r="B449" s="20" t="s">
        <v>15</v>
      </c>
      <c r="C449" s="21">
        <v>0.44704777872965362</v>
      </c>
      <c r="D449" s="21">
        <v>0.14538954911026725</v>
      </c>
      <c r="E449" s="22"/>
    </row>
    <row r="450" spans="1:5" ht="34.15" customHeight="1" x14ac:dyDescent="0.25">
      <c r="A450" s="90" t="s">
        <v>25</v>
      </c>
      <c r="B450" s="90"/>
      <c r="C450" s="90"/>
      <c r="D450" s="90"/>
      <c r="E450" s="90"/>
    </row>
    <row r="451" spans="1:5" x14ac:dyDescent="0.25">
      <c r="A451" s="5" t="s">
        <v>26</v>
      </c>
    </row>
    <row r="452" spans="1:5" x14ac:dyDescent="0.25">
      <c r="A452" s="5" t="s">
        <v>49</v>
      </c>
    </row>
    <row r="453" spans="1:5" x14ac:dyDescent="0.25">
      <c r="A453" s="5" t="s">
        <v>725</v>
      </c>
    </row>
    <row r="454" spans="1:5" x14ac:dyDescent="0.25">
      <c r="A454" s="5" t="s">
        <v>333</v>
      </c>
    </row>
    <row r="455" spans="1:5" x14ac:dyDescent="0.25">
      <c r="A455" s="5" t="s">
        <v>51</v>
      </c>
    </row>
    <row r="456" spans="1:5" ht="14.45" customHeight="1" x14ac:dyDescent="0.25">
      <c r="A456" s="91" t="s">
        <v>31</v>
      </c>
      <c r="B456" s="92"/>
      <c r="C456" s="92"/>
      <c r="D456" s="92"/>
      <c r="E456" s="93"/>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24">
        <v>43949</v>
      </c>
      <c r="C459" s="24">
        <v>45776</v>
      </c>
      <c r="D459" s="25">
        <v>0.10154602459487985</v>
      </c>
      <c r="E459" s="32">
        <v>3</v>
      </c>
    </row>
    <row r="460" spans="1:5" x14ac:dyDescent="0.25">
      <c r="A460" s="31" t="s">
        <v>37</v>
      </c>
      <c r="B460" s="24">
        <v>43914</v>
      </c>
      <c r="C460" s="24">
        <v>45741</v>
      </c>
      <c r="D460" s="25">
        <v>0.10209409372887007</v>
      </c>
      <c r="E460" s="32">
        <v>3</v>
      </c>
    </row>
    <row r="461" spans="1:5" x14ac:dyDescent="0.25">
      <c r="A461" s="23" t="s">
        <v>38</v>
      </c>
      <c r="B461" s="24">
        <v>43886</v>
      </c>
      <c r="C461" s="24">
        <v>45713</v>
      </c>
      <c r="D461" s="25">
        <v>0.13979472982141986</v>
      </c>
      <c r="E461" s="32">
        <v>4</v>
      </c>
    </row>
    <row r="462" spans="1:5" x14ac:dyDescent="0.25">
      <c r="A462" s="23" t="s">
        <v>39</v>
      </c>
      <c r="B462" s="24">
        <v>43858</v>
      </c>
      <c r="C462" s="24">
        <v>45685</v>
      </c>
      <c r="D462" s="25">
        <v>0.14061820393167446</v>
      </c>
      <c r="E462" s="32">
        <v>4</v>
      </c>
    </row>
    <row r="463" spans="1:5" x14ac:dyDescent="0.25">
      <c r="A463" s="23" t="s">
        <v>40</v>
      </c>
      <c r="B463" s="24">
        <v>43830</v>
      </c>
      <c r="C463" s="24">
        <v>45657</v>
      </c>
      <c r="D463" s="25">
        <v>0.14041194339995974</v>
      </c>
      <c r="E463" s="32">
        <v>4</v>
      </c>
    </row>
    <row r="465" spans="1:5" x14ac:dyDescent="0.25">
      <c r="A465" s="102" t="s">
        <v>189</v>
      </c>
      <c r="B465" s="103"/>
      <c r="C465" s="103"/>
      <c r="D465" s="103"/>
      <c r="E465" s="103"/>
    </row>
    <row r="466" spans="1:5" x14ac:dyDescent="0.25">
      <c r="A466" s="1" t="s">
        <v>128</v>
      </c>
      <c r="B466" s="2"/>
      <c r="C466" s="107" t="s">
        <v>3</v>
      </c>
      <c r="D466" s="107" t="s">
        <v>129</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130</v>
      </c>
      <c r="C469" s="10"/>
      <c r="D469" s="11"/>
      <c r="E469" s="11"/>
    </row>
    <row r="470" spans="1:5" x14ac:dyDescent="0.25">
      <c r="A470" s="12"/>
      <c r="B470" s="13" t="s">
        <v>9</v>
      </c>
      <c r="C470" s="14"/>
      <c r="D470" s="15"/>
      <c r="E470" s="15"/>
    </row>
    <row r="471" spans="1:5" x14ac:dyDescent="0.25">
      <c r="A471" s="8" t="s">
        <v>10</v>
      </c>
      <c r="B471" s="16" t="s">
        <v>11</v>
      </c>
      <c r="C471" s="17" t="s">
        <v>952</v>
      </c>
      <c r="D471" s="18" t="s">
        <v>183</v>
      </c>
      <c r="E471" s="17" t="s">
        <v>14</v>
      </c>
    </row>
    <row r="472" spans="1:5" x14ac:dyDescent="0.25">
      <c r="A472" s="19"/>
      <c r="B472" s="20" t="s">
        <v>15</v>
      </c>
      <c r="C472" s="21">
        <v>-0.26043779257233335</v>
      </c>
      <c r="D472" s="21">
        <v>-0.12340681636825479</v>
      </c>
      <c r="E472" s="22"/>
    </row>
    <row r="473" spans="1:5" x14ac:dyDescent="0.25">
      <c r="A473" s="8" t="s">
        <v>16</v>
      </c>
      <c r="B473" s="16" t="s">
        <v>11</v>
      </c>
      <c r="C473" s="17" t="s">
        <v>145</v>
      </c>
      <c r="D473" s="17" t="s">
        <v>183</v>
      </c>
      <c r="E473" s="17" t="s">
        <v>14</v>
      </c>
    </row>
    <row r="474" spans="1:5" x14ac:dyDescent="0.25">
      <c r="A474" s="19"/>
      <c r="B474" s="20" t="s">
        <v>15</v>
      </c>
      <c r="C474" s="21">
        <v>-0.18910846568725681</v>
      </c>
      <c r="D474" s="21">
        <v>-0.12340681636825479</v>
      </c>
      <c r="E474" s="22"/>
    </row>
    <row r="475" spans="1:5" x14ac:dyDescent="0.25">
      <c r="A475" s="8" t="s">
        <v>19</v>
      </c>
      <c r="B475" s="16" t="s">
        <v>11</v>
      </c>
      <c r="C475" s="17" t="s">
        <v>373</v>
      </c>
      <c r="D475" s="17" t="s">
        <v>437</v>
      </c>
      <c r="E475" s="17" t="s">
        <v>14</v>
      </c>
    </row>
    <row r="476" spans="1:5" x14ac:dyDescent="0.25">
      <c r="A476" s="19"/>
      <c r="B476" s="20" t="s">
        <v>15</v>
      </c>
      <c r="C476" s="21">
        <v>-6.8077508674930676E-2</v>
      </c>
      <c r="D476" s="21">
        <v>-1.2750586257829655E-2</v>
      </c>
      <c r="E476" s="22"/>
    </row>
    <row r="477" spans="1:5" x14ac:dyDescent="0.25">
      <c r="A477" s="8" t="s">
        <v>22</v>
      </c>
      <c r="B477" s="16" t="s">
        <v>11</v>
      </c>
      <c r="C477" s="17" t="s">
        <v>186</v>
      </c>
      <c r="D477" s="17" t="s">
        <v>187</v>
      </c>
      <c r="E477" s="17" t="s">
        <v>14</v>
      </c>
    </row>
    <row r="478" spans="1:5" x14ac:dyDescent="0.25">
      <c r="A478" s="19"/>
      <c r="B478" s="20" t="s">
        <v>15</v>
      </c>
      <c r="C478" s="21">
        <v>0.13534558449906609</v>
      </c>
      <c r="D478" s="21">
        <v>7.8925779700995236E-2</v>
      </c>
      <c r="E478" s="22"/>
    </row>
    <row r="479" spans="1:5" ht="34.15" customHeight="1" x14ac:dyDescent="0.25">
      <c r="A479" s="90" t="s">
        <v>25</v>
      </c>
      <c r="B479" s="90"/>
      <c r="C479" s="90"/>
      <c r="D479" s="90"/>
      <c r="E479" s="90"/>
    </row>
    <row r="480" spans="1:5" x14ac:dyDescent="0.25">
      <c r="A480" s="5" t="s">
        <v>26</v>
      </c>
    </row>
    <row r="481" spans="1:5" x14ac:dyDescent="0.25">
      <c r="A481" s="5" t="s">
        <v>138</v>
      </c>
    </row>
    <row r="482" spans="1:5" x14ac:dyDescent="0.25">
      <c r="A482" s="5" t="s">
        <v>837</v>
      </c>
    </row>
    <row r="483" spans="1:5" x14ac:dyDescent="0.25">
      <c r="A483" s="5" t="s">
        <v>140</v>
      </c>
    </row>
    <row r="484" spans="1:5" x14ac:dyDescent="0.25">
      <c r="A484" s="5" t="s">
        <v>51</v>
      </c>
    </row>
    <row r="485" spans="1:5" ht="14.45" customHeight="1" x14ac:dyDescent="0.25">
      <c r="A485" s="91" t="s">
        <v>31</v>
      </c>
      <c r="B485" s="92"/>
      <c r="C485" s="92"/>
      <c r="D485" s="92"/>
      <c r="E485" s="93"/>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24">
        <v>43956</v>
      </c>
      <c r="C488" s="24">
        <v>45776</v>
      </c>
      <c r="D488" s="25">
        <v>4.5750915306692994E-2</v>
      </c>
      <c r="E488" s="32">
        <v>2</v>
      </c>
    </row>
    <row r="489" spans="1:5" x14ac:dyDescent="0.25">
      <c r="A489" s="31" t="s">
        <v>37</v>
      </c>
      <c r="B489" s="24">
        <v>43914</v>
      </c>
      <c r="C489" s="24">
        <v>45734</v>
      </c>
      <c r="D489" s="25">
        <v>4.7423028135128352E-2</v>
      </c>
      <c r="E489" s="32">
        <v>2</v>
      </c>
    </row>
    <row r="490" spans="1:5" x14ac:dyDescent="0.25">
      <c r="A490" s="23" t="s">
        <v>38</v>
      </c>
      <c r="B490" s="24">
        <v>43872</v>
      </c>
      <c r="C490" s="24">
        <v>45706</v>
      </c>
      <c r="D490" s="25">
        <v>7.8127119992930219E-2</v>
      </c>
      <c r="E490" s="32">
        <v>3</v>
      </c>
    </row>
    <row r="491" spans="1:5" x14ac:dyDescent="0.25">
      <c r="A491" s="23" t="s">
        <v>39</v>
      </c>
      <c r="B491" s="24">
        <v>43844</v>
      </c>
      <c r="C491" s="24">
        <v>45678</v>
      </c>
      <c r="D491" s="25">
        <v>7.8110933287626708E-2</v>
      </c>
      <c r="E491" s="32">
        <v>3</v>
      </c>
    </row>
    <row r="492" spans="1:5" x14ac:dyDescent="0.25">
      <c r="A492" s="23" t="s">
        <v>40</v>
      </c>
      <c r="B492" s="24">
        <v>43816</v>
      </c>
      <c r="C492" s="24">
        <v>45650</v>
      </c>
      <c r="D492" s="25">
        <v>7.8097903126641832E-2</v>
      </c>
      <c r="E492" s="32">
        <v>3</v>
      </c>
    </row>
    <row r="494" spans="1:5" x14ac:dyDescent="0.25">
      <c r="A494" s="102" t="s">
        <v>200</v>
      </c>
      <c r="B494" s="103"/>
      <c r="C494" s="103"/>
      <c r="D494" s="103"/>
      <c r="E494" s="103"/>
    </row>
    <row r="495" spans="1:5" x14ac:dyDescent="0.25">
      <c r="A495" s="1" t="s">
        <v>74</v>
      </c>
      <c r="B495" s="2"/>
      <c r="C495" s="107" t="s">
        <v>3</v>
      </c>
      <c r="D495" s="107" t="s">
        <v>75</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76</v>
      </c>
      <c r="C498" s="10"/>
      <c r="D498" s="11"/>
      <c r="E498" s="11"/>
    </row>
    <row r="499" spans="1:5" x14ac:dyDescent="0.25">
      <c r="A499" s="12"/>
      <c r="B499" s="13" t="s">
        <v>9</v>
      </c>
      <c r="C499" s="14"/>
      <c r="D499" s="15"/>
      <c r="E499" s="15"/>
    </row>
    <row r="500" spans="1:5" x14ac:dyDescent="0.25">
      <c r="A500" s="8" t="s">
        <v>10</v>
      </c>
      <c r="B500" s="16" t="s">
        <v>11</v>
      </c>
      <c r="C500" s="17" t="s">
        <v>953</v>
      </c>
      <c r="D500" s="18" t="s">
        <v>648</v>
      </c>
      <c r="E500" s="17" t="s">
        <v>14</v>
      </c>
    </row>
    <row r="501" spans="1:5" x14ac:dyDescent="0.25">
      <c r="A501" s="19"/>
      <c r="B501" s="20" t="s">
        <v>15</v>
      </c>
      <c r="C501" s="21">
        <v>-0.2937699521578081</v>
      </c>
      <c r="D501" s="21">
        <v>-7.4893421397430049E-2</v>
      </c>
      <c r="E501" s="22"/>
    </row>
    <row r="502" spans="1:5" x14ac:dyDescent="0.25">
      <c r="A502" s="8" t="s">
        <v>16</v>
      </c>
      <c r="B502" s="16" t="s">
        <v>11</v>
      </c>
      <c r="C502" s="17" t="s">
        <v>192</v>
      </c>
      <c r="D502" s="17" t="s">
        <v>193</v>
      </c>
      <c r="E502" s="17" t="s">
        <v>14</v>
      </c>
    </row>
    <row r="503" spans="1:5" x14ac:dyDescent="0.25">
      <c r="A503" s="19"/>
      <c r="B503" s="20" t="s">
        <v>15</v>
      </c>
      <c r="C503" s="21">
        <v>-0.2302506228329777</v>
      </c>
      <c r="D503" s="21">
        <v>-4.5361930729109767E-2</v>
      </c>
      <c r="E503" s="22"/>
    </row>
    <row r="504" spans="1:5" x14ac:dyDescent="0.25">
      <c r="A504" s="8" t="s">
        <v>19</v>
      </c>
      <c r="B504" s="16" t="s">
        <v>11</v>
      </c>
      <c r="C504" s="17" t="s">
        <v>416</v>
      </c>
      <c r="D504" s="17" t="s">
        <v>20</v>
      </c>
      <c r="E504" s="17" t="s">
        <v>14</v>
      </c>
    </row>
    <row r="505" spans="1:5" x14ac:dyDescent="0.25">
      <c r="A505" s="19"/>
      <c r="B505" s="20" t="s">
        <v>15</v>
      </c>
      <c r="C505" s="21">
        <v>-6.7121364722817045E-2</v>
      </c>
      <c r="D505" s="21">
        <v>-9.2505078877764824E-3</v>
      </c>
      <c r="E505" s="22"/>
    </row>
    <row r="506" spans="1:5" x14ac:dyDescent="0.25">
      <c r="A506" s="8" t="s">
        <v>22</v>
      </c>
      <c r="B506" s="16" t="s">
        <v>11</v>
      </c>
      <c r="C506" s="17" t="s">
        <v>196</v>
      </c>
      <c r="D506" s="17" t="s">
        <v>534</v>
      </c>
      <c r="E506" s="17" t="s">
        <v>14</v>
      </c>
    </row>
    <row r="507" spans="1:5" x14ac:dyDescent="0.25">
      <c r="A507" s="19"/>
      <c r="B507" s="20" t="s">
        <v>15</v>
      </c>
      <c r="C507" s="21">
        <v>0.13851284703993083</v>
      </c>
      <c r="D507" s="21">
        <v>2.9969890123841214E-2</v>
      </c>
      <c r="E507" s="22"/>
    </row>
    <row r="508" spans="1:5" ht="34.9" customHeight="1" x14ac:dyDescent="0.25">
      <c r="A508" s="90" t="s">
        <v>25</v>
      </c>
      <c r="B508" s="90"/>
      <c r="C508" s="90"/>
      <c r="D508" s="90"/>
      <c r="E508" s="90"/>
    </row>
    <row r="509" spans="1:5" x14ac:dyDescent="0.25">
      <c r="A509" s="5" t="s">
        <v>26</v>
      </c>
    </row>
    <row r="510" spans="1:5" x14ac:dyDescent="0.25">
      <c r="A510" s="5" t="s">
        <v>198</v>
      </c>
    </row>
    <row r="511" spans="1:5" x14ac:dyDescent="0.25">
      <c r="A511" s="5" t="s">
        <v>954</v>
      </c>
    </row>
    <row r="512" spans="1:5" x14ac:dyDescent="0.25">
      <c r="A512" s="5" t="s">
        <v>891</v>
      </c>
    </row>
    <row r="513" spans="1:5" x14ac:dyDescent="0.25">
      <c r="A513" s="5" t="s">
        <v>30</v>
      </c>
    </row>
    <row r="514" spans="1:5" ht="14.45" customHeight="1" x14ac:dyDescent="0.25">
      <c r="A514" s="91" t="s">
        <v>31</v>
      </c>
      <c r="B514" s="92"/>
      <c r="C514" s="92"/>
      <c r="D514" s="92"/>
      <c r="E514" s="93"/>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24">
        <v>43949</v>
      </c>
      <c r="C517" s="24">
        <v>45769</v>
      </c>
      <c r="D517" s="25">
        <v>5.2516761798964286E-2</v>
      </c>
      <c r="E517" s="32">
        <v>3</v>
      </c>
    </row>
    <row r="518" spans="1:5" x14ac:dyDescent="0.25">
      <c r="A518" s="31" t="s">
        <v>37</v>
      </c>
      <c r="B518" s="24">
        <v>43921</v>
      </c>
      <c r="C518" s="24">
        <v>45741</v>
      </c>
      <c r="D518" s="25">
        <v>5.4814809034920864E-2</v>
      </c>
      <c r="E518" s="32">
        <v>3</v>
      </c>
    </row>
    <row r="519" spans="1:5" x14ac:dyDescent="0.25">
      <c r="A519" s="23" t="s">
        <v>38</v>
      </c>
      <c r="B519" s="24">
        <v>43879</v>
      </c>
      <c r="C519" s="24">
        <v>45713</v>
      </c>
      <c r="D519" s="25">
        <v>0.10227587610244965</v>
      </c>
      <c r="E519" s="32">
        <v>3</v>
      </c>
    </row>
    <row r="520" spans="1:5" x14ac:dyDescent="0.25">
      <c r="A520" s="23" t="s">
        <v>39</v>
      </c>
      <c r="B520" s="24">
        <v>43851</v>
      </c>
      <c r="C520" s="24">
        <v>45685</v>
      </c>
      <c r="D520" s="25">
        <v>0.1023545936728421</v>
      </c>
      <c r="E520" s="32">
        <v>3</v>
      </c>
    </row>
    <row r="521" spans="1:5" x14ac:dyDescent="0.25">
      <c r="A521" s="23" t="s">
        <v>40</v>
      </c>
      <c r="B521" s="24">
        <v>43823</v>
      </c>
      <c r="C521" s="24">
        <v>45657</v>
      </c>
      <c r="D521" s="25">
        <v>0.10235381900035065</v>
      </c>
      <c r="E521" s="32">
        <v>3</v>
      </c>
    </row>
    <row r="523" spans="1:5" x14ac:dyDescent="0.25">
      <c r="A523" s="102" t="s">
        <v>210</v>
      </c>
      <c r="B523" s="103"/>
      <c r="C523" s="103"/>
      <c r="D523" s="103"/>
      <c r="E523" s="103"/>
    </row>
    <row r="524" spans="1:5" x14ac:dyDescent="0.25">
      <c r="A524" s="1" t="s">
        <v>128</v>
      </c>
      <c r="B524" s="2"/>
      <c r="C524" s="107" t="s">
        <v>3</v>
      </c>
      <c r="D524" s="107" t="s">
        <v>129</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130</v>
      </c>
      <c r="C527" s="10"/>
      <c r="D527" s="11"/>
      <c r="E527" s="11"/>
    </row>
    <row r="528" spans="1:5" x14ac:dyDescent="0.25">
      <c r="A528" s="12"/>
      <c r="B528" s="13" t="s">
        <v>9</v>
      </c>
      <c r="C528" s="14"/>
      <c r="D528" s="15"/>
      <c r="E528" s="15"/>
    </row>
    <row r="529" spans="1:5" x14ac:dyDescent="0.25">
      <c r="A529" s="8" t="s">
        <v>10</v>
      </c>
      <c r="B529" s="16" t="s">
        <v>11</v>
      </c>
      <c r="C529" s="17" t="s">
        <v>955</v>
      </c>
      <c r="D529" s="18" t="s">
        <v>833</v>
      </c>
      <c r="E529" s="17" t="s">
        <v>14</v>
      </c>
    </row>
    <row r="530" spans="1:5" x14ac:dyDescent="0.25">
      <c r="A530" s="19"/>
      <c r="B530" s="20" t="s">
        <v>15</v>
      </c>
      <c r="C530" s="21">
        <v>-0.29905834496072792</v>
      </c>
      <c r="D530" s="21">
        <v>-0.12681221211001437</v>
      </c>
      <c r="E530" s="22"/>
    </row>
    <row r="531" spans="1:5" x14ac:dyDescent="0.25">
      <c r="A531" s="8" t="s">
        <v>16</v>
      </c>
      <c r="B531" s="16" t="s">
        <v>11</v>
      </c>
      <c r="C531" s="17" t="s">
        <v>203</v>
      </c>
      <c r="D531" s="17" t="s">
        <v>204</v>
      </c>
      <c r="E531" s="17" t="s">
        <v>14</v>
      </c>
    </row>
    <row r="532" spans="1:5" x14ac:dyDescent="0.25">
      <c r="A532" s="19"/>
      <c r="B532" s="20" t="s">
        <v>15</v>
      </c>
      <c r="C532" s="21">
        <v>-0.20013817001491374</v>
      </c>
      <c r="D532" s="21">
        <v>-0.11919569528335516</v>
      </c>
      <c r="E532" s="22"/>
    </row>
    <row r="533" spans="1:5" x14ac:dyDescent="0.25">
      <c r="A533" s="8" t="s">
        <v>19</v>
      </c>
      <c r="B533" s="16" t="s">
        <v>11</v>
      </c>
      <c r="C533" s="17" t="s">
        <v>437</v>
      </c>
      <c r="D533" s="17" t="s">
        <v>121</v>
      </c>
      <c r="E533" s="17" t="s">
        <v>14</v>
      </c>
    </row>
    <row r="534" spans="1:5" x14ac:dyDescent="0.25">
      <c r="A534" s="19"/>
      <c r="B534" s="20" t="s">
        <v>15</v>
      </c>
      <c r="C534" s="21">
        <v>-2.4586816070235384E-2</v>
      </c>
      <c r="D534" s="21">
        <v>6.5468491979217003E-3</v>
      </c>
      <c r="E534" s="22"/>
    </row>
    <row r="535" spans="1:5" x14ac:dyDescent="0.25">
      <c r="A535" s="8" t="s">
        <v>22</v>
      </c>
      <c r="B535" s="16" t="s">
        <v>11</v>
      </c>
      <c r="C535" s="17" t="s">
        <v>207</v>
      </c>
      <c r="D535" s="17" t="s">
        <v>208</v>
      </c>
      <c r="E535" s="17" t="s">
        <v>14</v>
      </c>
    </row>
    <row r="536" spans="1:5" x14ac:dyDescent="0.25">
      <c r="A536" s="19"/>
      <c r="B536" s="20" t="s">
        <v>15</v>
      </c>
      <c r="C536" s="21">
        <v>0.20995207085178436</v>
      </c>
      <c r="D536" s="21">
        <v>0.11067518871954518</v>
      </c>
      <c r="E536" s="22"/>
    </row>
    <row r="537" spans="1:5" ht="34.9" customHeight="1" x14ac:dyDescent="0.25">
      <c r="A537" s="90" t="s">
        <v>25</v>
      </c>
      <c r="B537" s="90"/>
      <c r="C537" s="90"/>
      <c r="D537" s="90"/>
      <c r="E537" s="90"/>
    </row>
    <row r="538" spans="1:5" x14ac:dyDescent="0.25">
      <c r="A538" s="5" t="s">
        <v>26</v>
      </c>
    </row>
    <row r="539" spans="1:5" x14ac:dyDescent="0.25">
      <c r="A539" s="5" t="s">
        <v>138</v>
      </c>
    </row>
    <row r="540" spans="1:5" x14ac:dyDescent="0.25">
      <c r="A540" s="5" t="s">
        <v>188</v>
      </c>
    </row>
    <row r="541" spans="1:5" x14ac:dyDescent="0.25">
      <c r="A541" s="5" t="s">
        <v>140</v>
      </c>
    </row>
    <row r="542" spans="1:5" x14ac:dyDescent="0.25">
      <c r="A542" s="5" t="s">
        <v>30</v>
      </c>
    </row>
    <row r="543" spans="1:5" ht="14.45" customHeight="1" x14ac:dyDescent="0.25">
      <c r="A543" s="91" t="s">
        <v>31</v>
      </c>
      <c r="B543" s="92"/>
      <c r="C543" s="92"/>
      <c r="D543" s="92"/>
      <c r="E543" s="93"/>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24">
        <v>43949</v>
      </c>
      <c r="C546" s="24">
        <v>45776</v>
      </c>
      <c r="D546" s="25">
        <v>4.7635968890442422E-2</v>
      </c>
      <c r="E546" s="32">
        <v>2</v>
      </c>
    </row>
    <row r="547" spans="1:5" x14ac:dyDescent="0.25">
      <c r="A547" s="31" t="s">
        <v>37</v>
      </c>
      <c r="B547" s="24">
        <v>43914</v>
      </c>
      <c r="C547" s="24">
        <v>45741</v>
      </c>
      <c r="D547" s="25">
        <v>5.080463533149026E-2</v>
      </c>
      <c r="E547" s="32">
        <v>3</v>
      </c>
    </row>
    <row r="548" spans="1:5" x14ac:dyDescent="0.25">
      <c r="A548" s="23" t="s">
        <v>38</v>
      </c>
      <c r="B548" s="24">
        <v>43886</v>
      </c>
      <c r="C548" s="24">
        <v>45713</v>
      </c>
      <c r="D548" s="25">
        <v>9.7465619215058433E-2</v>
      </c>
      <c r="E548" s="32">
        <v>3</v>
      </c>
    </row>
    <row r="549" spans="1:5" x14ac:dyDescent="0.25">
      <c r="A549" s="23" t="s">
        <v>39</v>
      </c>
      <c r="B549" s="24">
        <v>43858</v>
      </c>
      <c r="C549" s="24">
        <v>45685</v>
      </c>
      <c r="D549" s="25">
        <v>9.7767988761896518E-2</v>
      </c>
      <c r="E549" s="32">
        <v>3</v>
      </c>
    </row>
    <row r="550" spans="1:5" x14ac:dyDescent="0.25">
      <c r="A550" s="23" t="s">
        <v>40</v>
      </c>
      <c r="B550" s="24">
        <v>43830</v>
      </c>
      <c r="C550" s="24">
        <v>45657</v>
      </c>
      <c r="D550" s="25">
        <v>9.7767568222410312E-2</v>
      </c>
      <c r="E550" s="32">
        <v>3</v>
      </c>
    </row>
    <row r="552" spans="1:5" x14ac:dyDescent="0.25">
      <c r="A552" s="102" t="s">
        <v>839</v>
      </c>
      <c r="B552" s="103"/>
      <c r="C552" s="103"/>
      <c r="D552" s="103"/>
      <c r="E552" s="103"/>
    </row>
    <row r="553" spans="1:5" x14ac:dyDescent="0.25">
      <c r="A553" s="1" t="s">
        <v>2</v>
      </c>
      <c r="B553" s="2"/>
      <c r="C553" s="107" t="s">
        <v>3</v>
      </c>
      <c r="D553" s="107" t="s">
        <v>4</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8</v>
      </c>
      <c r="C556" s="10"/>
      <c r="D556" s="11"/>
      <c r="E556" s="11"/>
    </row>
    <row r="557" spans="1:5" x14ac:dyDescent="0.25">
      <c r="A557" s="12"/>
      <c r="B557" s="13" t="s">
        <v>9</v>
      </c>
      <c r="C557" s="14"/>
      <c r="D557" s="15"/>
      <c r="E557" s="15"/>
    </row>
    <row r="558" spans="1:5" x14ac:dyDescent="0.25">
      <c r="A558" s="8" t="s">
        <v>10</v>
      </c>
      <c r="B558" s="16" t="s">
        <v>11</v>
      </c>
      <c r="C558" s="17" t="s">
        <v>836</v>
      </c>
      <c r="D558" s="18" t="s">
        <v>840</v>
      </c>
      <c r="E558" s="17" t="s">
        <v>14</v>
      </c>
    </row>
    <row r="559" spans="1:5" x14ac:dyDescent="0.25">
      <c r="A559" s="19"/>
      <c r="B559" s="20" t="s">
        <v>15</v>
      </c>
      <c r="C559" s="21">
        <v>-0.43197903953549066</v>
      </c>
      <c r="D559" s="21">
        <v>-0.1806553550012211</v>
      </c>
      <c r="E559" s="22"/>
    </row>
    <row r="560" spans="1:5" x14ac:dyDescent="0.25">
      <c r="A560" s="8" t="s">
        <v>16</v>
      </c>
      <c r="B560" s="16" t="s">
        <v>11</v>
      </c>
      <c r="C560" s="17" t="s">
        <v>841</v>
      </c>
      <c r="D560" s="17" t="s">
        <v>842</v>
      </c>
      <c r="E560" s="17" t="s">
        <v>14</v>
      </c>
    </row>
    <row r="561" spans="1:5" x14ac:dyDescent="0.25">
      <c r="A561" s="19"/>
      <c r="B561" s="20" t="s">
        <v>15</v>
      </c>
      <c r="C561" s="21">
        <v>-0.19208130964631087</v>
      </c>
      <c r="D561" s="21">
        <v>-4.9454902239860599E-2</v>
      </c>
      <c r="E561" s="22"/>
    </row>
    <row r="562" spans="1:5" x14ac:dyDescent="0.25">
      <c r="A562" s="8" t="s">
        <v>19</v>
      </c>
      <c r="B562" s="16" t="s">
        <v>11</v>
      </c>
      <c r="C562" s="17" t="s">
        <v>611</v>
      </c>
      <c r="D562" s="17" t="s">
        <v>285</v>
      </c>
      <c r="E562" s="17" t="s">
        <v>14</v>
      </c>
    </row>
    <row r="563" spans="1:5" x14ac:dyDescent="0.25">
      <c r="A563" s="19"/>
      <c r="B563" s="20" t="s">
        <v>15</v>
      </c>
      <c r="C563" s="21">
        <v>-7.2803785121176023E-3</v>
      </c>
      <c r="D563" s="21">
        <v>4.205528796975222E-2</v>
      </c>
      <c r="E563" s="22"/>
    </row>
    <row r="564" spans="1:5" x14ac:dyDescent="0.25">
      <c r="A564" s="8" t="s">
        <v>22</v>
      </c>
      <c r="B564" s="16" t="s">
        <v>11</v>
      </c>
      <c r="C564" s="17" t="s">
        <v>843</v>
      </c>
      <c r="D564" s="17" t="s">
        <v>844</v>
      </c>
      <c r="E564" s="17" t="s">
        <v>14</v>
      </c>
    </row>
    <row r="565" spans="1:5" x14ac:dyDescent="0.25">
      <c r="A565" s="19"/>
      <c r="B565" s="20" t="s">
        <v>15</v>
      </c>
      <c r="C565" s="21">
        <v>0.30689757866249279</v>
      </c>
      <c r="D565" s="21">
        <v>0.12722799906601456</v>
      </c>
      <c r="E565" s="22"/>
    </row>
    <row r="566" spans="1:5" ht="35.450000000000003" customHeight="1" x14ac:dyDescent="0.25">
      <c r="A566" s="90" t="s">
        <v>25</v>
      </c>
      <c r="B566" s="90"/>
      <c r="C566" s="90"/>
      <c r="D566" s="90"/>
      <c r="E566" s="90"/>
    </row>
    <row r="567" spans="1:5" x14ac:dyDescent="0.25">
      <c r="A567" s="5" t="s">
        <v>26</v>
      </c>
    </row>
    <row r="568" spans="1:5" x14ac:dyDescent="0.25">
      <c r="A568" s="5" t="s">
        <v>49</v>
      </c>
    </row>
    <row r="569" spans="1:5" x14ac:dyDescent="0.25">
      <c r="A569" s="5" t="s">
        <v>763</v>
      </c>
    </row>
    <row r="570" spans="1:5" x14ac:dyDescent="0.25">
      <c r="A570" s="5" t="s">
        <v>29</v>
      </c>
    </row>
    <row r="571" spans="1:5" x14ac:dyDescent="0.25">
      <c r="A571" s="5" t="s">
        <v>30</v>
      </c>
    </row>
    <row r="572" spans="1:5" ht="14.45" customHeight="1" x14ac:dyDescent="0.25">
      <c r="A572" s="91" t="s">
        <v>31</v>
      </c>
      <c r="B572" s="92"/>
      <c r="C572" s="92"/>
      <c r="D572" s="92"/>
      <c r="E572" s="93"/>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24">
        <v>44314</v>
      </c>
      <c r="C575" s="24">
        <v>45777</v>
      </c>
      <c r="D575" s="25">
        <v>0.1088432542492285</v>
      </c>
      <c r="E575" s="32">
        <v>3</v>
      </c>
    </row>
    <row r="576" spans="1:5" x14ac:dyDescent="0.25">
      <c r="A576" s="31" t="s">
        <v>37</v>
      </c>
      <c r="B576" s="24">
        <v>44279</v>
      </c>
      <c r="C576" s="24">
        <v>45742</v>
      </c>
      <c r="D576" s="25">
        <v>0.10778494921275046</v>
      </c>
      <c r="E576" s="32">
        <v>3</v>
      </c>
    </row>
    <row r="577" spans="1:5" x14ac:dyDescent="0.25">
      <c r="A577" s="23" t="s">
        <v>38</v>
      </c>
      <c r="B577" s="24">
        <v>44251</v>
      </c>
      <c r="C577" s="24">
        <v>45714</v>
      </c>
      <c r="D577" s="25">
        <v>0.10827276149137974</v>
      </c>
      <c r="E577" s="32">
        <v>3</v>
      </c>
    </row>
    <row r="578" spans="1:5" x14ac:dyDescent="0.25">
      <c r="A578" s="23" t="s">
        <v>39</v>
      </c>
      <c r="B578" s="24">
        <v>44223</v>
      </c>
      <c r="C578" s="24">
        <v>45686</v>
      </c>
      <c r="D578" s="25">
        <v>0.10906441690019089</v>
      </c>
      <c r="E578" s="32">
        <v>3</v>
      </c>
    </row>
    <row r="579" spans="1:5" x14ac:dyDescent="0.25">
      <c r="A579" s="23" t="s">
        <v>40</v>
      </c>
      <c r="B579" s="24">
        <v>44188</v>
      </c>
      <c r="C579" s="24">
        <v>45651</v>
      </c>
      <c r="D579" s="25">
        <v>0.10984307016883819</v>
      </c>
      <c r="E579" s="32">
        <v>3</v>
      </c>
    </row>
    <row r="581" spans="1:5" x14ac:dyDescent="0.25">
      <c r="A581" s="102" t="s">
        <v>218</v>
      </c>
      <c r="B581" s="103"/>
      <c r="C581" s="103"/>
      <c r="D581" s="103"/>
      <c r="E581" s="103"/>
    </row>
    <row r="582" spans="1:5" x14ac:dyDescent="0.25">
      <c r="A582" s="1" t="s">
        <v>2</v>
      </c>
      <c r="B582" s="2"/>
      <c r="C582" s="107" t="s">
        <v>3</v>
      </c>
      <c r="D582" s="107" t="s">
        <v>4</v>
      </c>
      <c r="E582" s="107"/>
    </row>
    <row r="583" spans="1:5" x14ac:dyDescent="0.25">
      <c r="A583" s="3" t="s">
        <v>5</v>
      </c>
      <c r="B583" s="4"/>
      <c r="C583" s="108"/>
      <c r="D583" s="108"/>
      <c r="E583" s="108"/>
    </row>
    <row r="584" spans="1:5" x14ac:dyDescent="0.25">
      <c r="A584" s="6" t="s">
        <v>6</v>
      </c>
      <c r="B584" s="7"/>
      <c r="C584" s="109"/>
      <c r="D584" s="109"/>
      <c r="E584" s="109"/>
    </row>
    <row r="585" spans="1:5" x14ac:dyDescent="0.25">
      <c r="A585" s="8" t="s">
        <v>7</v>
      </c>
      <c r="B585" s="9" t="s">
        <v>8</v>
      </c>
      <c r="C585" s="10"/>
      <c r="D585" s="11"/>
      <c r="E585" s="11"/>
    </row>
    <row r="586" spans="1:5" x14ac:dyDescent="0.25">
      <c r="A586" s="12"/>
      <c r="B586" s="13" t="s">
        <v>9</v>
      </c>
      <c r="C586" s="14"/>
      <c r="D586" s="15"/>
      <c r="E586" s="15"/>
    </row>
    <row r="587" spans="1:5" x14ac:dyDescent="0.25">
      <c r="A587" s="8" t="s">
        <v>10</v>
      </c>
      <c r="B587" s="16" t="s">
        <v>11</v>
      </c>
      <c r="C587" s="17" t="s">
        <v>956</v>
      </c>
      <c r="D587" s="18" t="s">
        <v>957</v>
      </c>
      <c r="E587" s="17" t="s">
        <v>14</v>
      </c>
    </row>
    <row r="588" spans="1:5" x14ac:dyDescent="0.25">
      <c r="A588" s="19"/>
      <c r="B588" s="20" t="s">
        <v>15</v>
      </c>
      <c r="C588" s="21">
        <v>-0.37981529228536726</v>
      </c>
      <c r="D588" s="21">
        <v>-0.14571708446556175</v>
      </c>
      <c r="E588" s="22"/>
    </row>
    <row r="589" spans="1:5" x14ac:dyDescent="0.25">
      <c r="A589" s="8" t="s">
        <v>16</v>
      </c>
      <c r="B589" s="16" t="s">
        <v>11</v>
      </c>
      <c r="C589" s="17" t="s">
        <v>212</v>
      </c>
      <c r="D589" s="17" t="s">
        <v>67</v>
      </c>
      <c r="E589" s="17" t="s">
        <v>14</v>
      </c>
    </row>
    <row r="590" spans="1:5" x14ac:dyDescent="0.25">
      <c r="A590" s="19"/>
      <c r="B590" s="20" t="s">
        <v>15</v>
      </c>
      <c r="C590" s="21">
        <v>-0.26271415852244484</v>
      </c>
      <c r="D590" s="21">
        <v>-9.3293505898621731E-2</v>
      </c>
      <c r="E590" s="22"/>
    </row>
    <row r="591" spans="1:5" x14ac:dyDescent="0.25">
      <c r="A591" s="8" t="s">
        <v>19</v>
      </c>
      <c r="B591" s="16" t="s">
        <v>11</v>
      </c>
      <c r="C591" s="17" t="s">
        <v>268</v>
      </c>
      <c r="D591" s="17" t="s">
        <v>611</v>
      </c>
      <c r="E591" s="17" t="s">
        <v>14</v>
      </c>
    </row>
    <row r="592" spans="1:5" x14ac:dyDescent="0.25">
      <c r="A592" s="19"/>
      <c r="B592" s="20" t="s">
        <v>15</v>
      </c>
      <c r="C592" s="21">
        <v>-5.1083948926993306E-2</v>
      </c>
      <c r="D592" s="21">
        <v>-2.2321816865465971E-3</v>
      </c>
      <c r="E592" s="22"/>
    </row>
    <row r="593" spans="1:5" x14ac:dyDescent="0.25">
      <c r="A593" s="8" t="s">
        <v>22</v>
      </c>
      <c r="B593" s="16" t="s">
        <v>11</v>
      </c>
      <c r="C593" s="17" t="s">
        <v>215</v>
      </c>
      <c r="D593" s="17" t="s">
        <v>381</v>
      </c>
      <c r="E593" s="17" t="s">
        <v>14</v>
      </c>
    </row>
    <row r="594" spans="1:5" x14ac:dyDescent="0.25">
      <c r="A594" s="19"/>
      <c r="B594" s="20" t="s">
        <v>15</v>
      </c>
      <c r="C594" s="21">
        <v>0.33839617486338791</v>
      </c>
      <c r="D594" s="21">
        <v>9.7158471247186462E-2</v>
      </c>
      <c r="E594" s="22"/>
    </row>
    <row r="595" spans="1:5" ht="34.9" customHeight="1" x14ac:dyDescent="0.25">
      <c r="A595" s="90" t="s">
        <v>25</v>
      </c>
      <c r="B595" s="90"/>
      <c r="C595" s="90"/>
      <c r="D595" s="90"/>
      <c r="E595" s="90"/>
    </row>
    <row r="596" spans="1:5" x14ac:dyDescent="0.25">
      <c r="A596" s="5" t="s">
        <v>26</v>
      </c>
    </row>
    <row r="597" spans="1:5" x14ac:dyDescent="0.25">
      <c r="A597" s="5" t="s">
        <v>49</v>
      </c>
    </row>
    <row r="598" spans="1:5" x14ac:dyDescent="0.25">
      <c r="A598" s="5" t="s">
        <v>225</v>
      </c>
    </row>
    <row r="599" spans="1:5" x14ac:dyDescent="0.25">
      <c r="A599" s="5" t="s">
        <v>333</v>
      </c>
    </row>
    <row r="600" spans="1:5" x14ac:dyDescent="0.25">
      <c r="A600" s="5" t="s">
        <v>30</v>
      </c>
    </row>
    <row r="601" spans="1:5" ht="14.45" customHeight="1" x14ac:dyDescent="0.25">
      <c r="A601" s="91" t="s">
        <v>31</v>
      </c>
      <c r="B601" s="92"/>
      <c r="C601" s="92"/>
      <c r="D601" s="92"/>
      <c r="E601" s="93"/>
    </row>
    <row r="602" spans="1:5" x14ac:dyDescent="0.25">
      <c r="A602" s="94" t="s">
        <v>32</v>
      </c>
      <c r="B602" s="94"/>
      <c r="C602" s="94"/>
      <c r="D602" s="94"/>
      <c r="E602" s="94"/>
    </row>
    <row r="603" spans="1:5" x14ac:dyDescent="0.25">
      <c r="A603" s="29" t="s">
        <v>33</v>
      </c>
      <c r="B603" s="29" t="s">
        <v>34</v>
      </c>
      <c r="C603" s="29" t="s">
        <v>35</v>
      </c>
      <c r="D603" s="30" t="s">
        <v>0</v>
      </c>
      <c r="E603" s="30" t="s">
        <v>1</v>
      </c>
    </row>
    <row r="604" spans="1:5" x14ac:dyDescent="0.25">
      <c r="A604" s="31" t="s">
        <v>36</v>
      </c>
      <c r="B604" s="24">
        <v>43949</v>
      </c>
      <c r="C604" s="24">
        <v>45776</v>
      </c>
      <c r="D604" s="25">
        <v>7.9683441943029204E-2</v>
      </c>
      <c r="E604" s="32">
        <v>3</v>
      </c>
    </row>
    <row r="605" spans="1:5" x14ac:dyDescent="0.25">
      <c r="A605" s="31" t="s">
        <v>37</v>
      </c>
      <c r="B605" s="24">
        <v>43914</v>
      </c>
      <c r="C605" s="24">
        <v>45741</v>
      </c>
      <c r="D605" s="25">
        <v>8.0772309818857968E-2</v>
      </c>
      <c r="E605" s="32">
        <v>3</v>
      </c>
    </row>
    <row r="606" spans="1:5" x14ac:dyDescent="0.25">
      <c r="A606" s="23" t="s">
        <v>38</v>
      </c>
      <c r="B606" s="24">
        <v>43886</v>
      </c>
      <c r="C606" s="24">
        <v>45713</v>
      </c>
      <c r="D606" s="25">
        <v>0.11750831146764869</v>
      </c>
      <c r="E606" s="32">
        <v>3</v>
      </c>
    </row>
    <row r="607" spans="1:5" x14ac:dyDescent="0.25">
      <c r="A607" s="23" t="s">
        <v>39</v>
      </c>
      <c r="B607" s="24">
        <v>43858</v>
      </c>
      <c r="C607" s="24">
        <v>45685</v>
      </c>
      <c r="D607" s="25">
        <v>0.11809117341907815</v>
      </c>
      <c r="E607" s="32">
        <v>3</v>
      </c>
    </row>
    <row r="608" spans="1:5" x14ac:dyDescent="0.25">
      <c r="A608" s="23" t="s">
        <v>40</v>
      </c>
      <c r="B608" s="24">
        <v>43830</v>
      </c>
      <c r="C608" s="24">
        <v>45657</v>
      </c>
      <c r="D608" s="25">
        <v>0.11799412238010286</v>
      </c>
      <c r="E608" s="32">
        <v>3</v>
      </c>
    </row>
    <row r="610" spans="1:5" x14ac:dyDescent="0.25">
      <c r="A610" s="102" t="s">
        <v>226</v>
      </c>
      <c r="B610" s="103"/>
      <c r="C610" s="103"/>
      <c r="D610" s="103"/>
      <c r="E610" s="103"/>
    </row>
    <row r="611" spans="1:5" x14ac:dyDescent="0.25">
      <c r="A611" s="1" t="s">
        <v>2</v>
      </c>
      <c r="B611" s="2"/>
      <c r="C611" s="107" t="s">
        <v>3</v>
      </c>
      <c r="D611" s="107" t="s">
        <v>4</v>
      </c>
      <c r="E611" s="107"/>
    </row>
    <row r="612" spans="1:5" x14ac:dyDescent="0.25">
      <c r="A612" s="3" t="s">
        <v>5</v>
      </c>
      <c r="B612" s="4"/>
      <c r="C612" s="108"/>
      <c r="D612" s="108"/>
      <c r="E612" s="108"/>
    </row>
    <row r="613" spans="1:5" x14ac:dyDescent="0.25">
      <c r="A613" s="6" t="s">
        <v>6</v>
      </c>
      <c r="B613" s="7"/>
      <c r="C613" s="109"/>
      <c r="D613" s="109"/>
      <c r="E613" s="109"/>
    </row>
    <row r="614" spans="1:5" x14ac:dyDescent="0.25">
      <c r="A614" s="8" t="s">
        <v>7</v>
      </c>
      <c r="B614" s="9" t="s">
        <v>8</v>
      </c>
      <c r="C614" s="10"/>
      <c r="D614" s="11"/>
      <c r="E614" s="11"/>
    </row>
    <row r="615" spans="1:5" x14ac:dyDescent="0.25">
      <c r="A615" s="12"/>
      <c r="B615" s="13" t="s">
        <v>9</v>
      </c>
      <c r="C615" s="14"/>
      <c r="D615" s="15"/>
      <c r="E615" s="15"/>
    </row>
    <row r="616" spans="1:5" x14ac:dyDescent="0.25">
      <c r="A616" s="8" t="s">
        <v>10</v>
      </c>
      <c r="B616" s="16" t="s">
        <v>11</v>
      </c>
      <c r="C616" s="17" t="s">
        <v>921</v>
      </c>
      <c r="D616" s="18" t="s">
        <v>762</v>
      </c>
      <c r="E616" s="17" t="s">
        <v>14</v>
      </c>
    </row>
    <row r="617" spans="1:5" x14ac:dyDescent="0.25">
      <c r="A617" s="19"/>
      <c r="B617" s="20" t="s">
        <v>15</v>
      </c>
      <c r="C617" s="21">
        <v>-0.32958023859945662</v>
      </c>
      <c r="D617" s="21">
        <v>-0.12213816027606406</v>
      </c>
      <c r="E617" s="22"/>
    </row>
    <row r="618" spans="1:5" x14ac:dyDescent="0.25">
      <c r="A618" s="8" t="s">
        <v>16</v>
      </c>
      <c r="B618" s="16" t="s">
        <v>11</v>
      </c>
      <c r="C618" s="17" t="s">
        <v>220</v>
      </c>
      <c r="D618" s="17" t="s">
        <v>221</v>
      </c>
      <c r="E618" s="17" t="s">
        <v>14</v>
      </c>
    </row>
    <row r="619" spans="1:5" x14ac:dyDescent="0.25">
      <c r="A619" s="19"/>
      <c r="B619" s="20" t="s">
        <v>15</v>
      </c>
      <c r="C619" s="21">
        <v>-0.23958107328332368</v>
      </c>
      <c r="D619" s="21">
        <v>-8.0824743882405459E-2</v>
      </c>
      <c r="E619" s="22"/>
    </row>
    <row r="620" spans="1:5" x14ac:dyDescent="0.25">
      <c r="A620" s="8" t="s">
        <v>19</v>
      </c>
      <c r="B620" s="16" t="s">
        <v>11</v>
      </c>
      <c r="C620" s="17" t="s">
        <v>239</v>
      </c>
      <c r="D620" s="17" t="s">
        <v>69</v>
      </c>
      <c r="E620" s="17" t="s">
        <v>14</v>
      </c>
    </row>
    <row r="621" spans="1:5" x14ac:dyDescent="0.25">
      <c r="A621" s="19"/>
      <c r="B621" s="20" t="s">
        <v>15</v>
      </c>
      <c r="C621" s="21">
        <v>-5.2544682846238033E-2</v>
      </c>
      <c r="D621" s="21">
        <v>-6.1733366540732693E-3</v>
      </c>
      <c r="E621" s="22"/>
    </row>
    <row r="622" spans="1:5" x14ac:dyDescent="0.25">
      <c r="A622" s="8" t="s">
        <v>22</v>
      </c>
      <c r="B622" s="16" t="s">
        <v>11</v>
      </c>
      <c r="C622" s="17" t="s">
        <v>224</v>
      </c>
      <c r="D622" s="17" t="s">
        <v>384</v>
      </c>
      <c r="E622" s="17" t="s">
        <v>14</v>
      </c>
    </row>
    <row r="623" spans="1:5" x14ac:dyDescent="0.25">
      <c r="A623" s="19"/>
      <c r="B623" s="20" t="s">
        <v>15</v>
      </c>
      <c r="C623" s="21">
        <v>0.23331363872982802</v>
      </c>
      <c r="D623" s="21">
        <v>7.3007586560153381E-2</v>
      </c>
      <c r="E623" s="22"/>
    </row>
    <row r="624" spans="1:5" ht="35.450000000000003" customHeight="1" x14ac:dyDescent="0.25">
      <c r="A624" s="90" t="s">
        <v>25</v>
      </c>
      <c r="B624" s="90"/>
      <c r="C624" s="90"/>
      <c r="D624" s="90"/>
      <c r="E624" s="90"/>
    </row>
    <row r="625" spans="1:5" x14ac:dyDescent="0.25">
      <c r="A625" s="5" t="s">
        <v>26</v>
      </c>
    </row>
    <row r="626" spans="1:5" x14ac:dyDescent="0.25">
      <c r="A626" s="5" t="s">
        <v>49</v>
      </c>
    </row>
    <row r="627" spans="1:5" x14ac:dyDescent="0.25">
      <c r="A627" s="5" t="s">
        <v>691</v>
      </c>
    </row>
    <row r="628" spans="1:5" x14ac:dyDescent="0.25">
      <c r="A628" s="5" t="s">
        <v>333</v>
      </c>
    </row>
    <row r="629" spans="1:5" x14ac:dyDescent="0.25">
      <c r="A629" s="5" t="s">
        <v>30</v>
      </c>
    </row>
    <row r="630" spans="1:5" ht="14.45" customHeight="1" x14ac:dyDescent="0.25">
      <c r="A630" s="91" t="s">
        <v>31</v>
      </c>
      <c r="B630" s="92"/>
      <c r="C630" s="92"/>
      <c r="D630" s="92"/>
      <c r="E630" s="93"/>
    </row>
    <row r="631" spans="1:5" x14ac:dyDescent="0.25">
      <c r="A631" s="94" t="s">
        <v>32</v>
      </c>
      <c r="B631" s="94"/>
      <c r="C631" s="94"/>
      <c r="D631" s="94"/>
      <c r="E631" s="94"/>
    </row>
    <row r="632" spans="1:5" x14ac:dyDescent="0.25">
      <c r="A632" s="29" t="s">
        <v>33</v>
      </c>
      <c r="B632" s="29" t="s">
        <v>34</v>
      </c>
      <c r="C632" s="29" t="s">
        <v>35</v>
      </c>
      <c r="D632" s="30" t="s">
        <v>0</v>
      </c>
      <c r="E632" s="30" t="s">
        <v>1</v>
      </c>
    </row>
    <row r="633" spans="1:5" x14ac:dyDescent="0.25">
      <c r="A633" s="31" t="s">
        <v>36</v>
      </c>
      <c r="B633" s="24">
        <v>43949</v>
      </c>
      <c r="C633" s="24">
        <v>45776</v>
      </c>
      <c r="D633" s="25">
        <v>5.9604321736854093E-2</v>
      </c>
      <c r="E633" s="32">
        <v>3</v>
      </c>
    </row>
    <row r="634" spans="1:5" x14ac:dyDescent="0.25">
      <c r="A634" s="31" t="s">
        <v>37</v>
      </c>
      <c r="B634" s="24">
        <v>43914</v>
      </c>
      <c r="C634" s="24">
        <v>45741</v>
      </c>
      <c r="D634" s="25">
        <v>6.1581146417324338E-2</v>
      </c>
      <c r="E634" s="32">
        <v>3</v>
      </c>
    </row>
    <row r="635" spans="1:5" x14ac:dyDescent="0.25">
      <c r="A635" s="23" t="s">
        <v>38</v>
      </c>
      <c r="B635" s="24">
        <v>43886</v>
      </c>
      <c r="C635" s="24">
        <v>45713</v>
      </c>
      <c r="D635" s="25">
        <v>9.8411534290862551E-2</v>
      </c>
      <c r="E635" s="32">
        <v>3</v>
      </c>
    </row>
    <row r="636" spans="1:5" x14ac:dyDescent="0.25">
      <c r="A636" s="23" t="s">
        <v>39</v>
      </c>
      <c r="B636" s="24">
        <v>43858</v>
      </c>
      <c r="C636" s="24">
        <v>45685</v>
      </c>
      <c r="D636" s="25">
        <v>9.8813477114021706E-2</v>
      </c>
      <c r="E636" s="32">
        <v>3</v>
      </c>
    </row>
    <row r="637" spans="1:5" x14ac:dyDescent="0.25">
      <c r="A637" s="23" t="s">
        <v>40</v>
      </c>
      <c r="B637" s="24">
        <v>43830</v>
      </c>
      <c r="C637" s="24">
        <v>45657</v>
      </c>
      <c r="D637" s="25">
        <v>9.8736672377255585E-2</v>
      </c>
      <c r="E637" s="32">
        <v>3</v>
      </c>
    </row>
  </sheetData>
  <mergeCells count="154">
    <mergeCell ref="A610:E610"/>
    <mergeCell ref="C611:C613"/>
    <mergeCell ref="D611:D613"/>
    <mergeCell ref="E611:E613"/>
    <mergeCell ref="A631:E631"/>
    <mergeCell ref="A624:E624"/>
    <mergeCell ref="A630:E630"/>
    <mergeCell ref="A581:E581"/>
    <mergeCell ref="C582:C584"/>
    <mergeCell ref="D582:D584"/>
    <mergeCell ref="E582:E584"/>
    <mergeCell ref="A602:E602"/>
    <mergeCell ref="A595:E595"/>
    <mergeCell ref="A601:E601"/>
    <mergeCell ref="A552:E552"/>
    <mergeCell ref="C553:C555"/>
    <mergeCell ref="D553:D555"/>
    <mergeCell ref="E553:E555"/>
    <mergeCell ref="A573:E573"/>
    <mergeCell ref="A566:E566"/>
    <mergeCell ref="A572:E572"/>
    <mergeCell ref="A523:E523"/>
    <mergeCell ref="C524:C526"/>
    <mergeCell ref="D524:D526"/>
    <mergeCell ref="E524:E526"/>
    <mergeCell ref="A544:E544"/>
    <mergeCell ref="A537:E537"/>
    <mergeCell ref="A543:E543"/>
    <mergeCell ref="A494:E494"/>
    <mergeCell ref="C495:C497"/>
    <mergeCell ref="D495:D497"/>
    <mergeCell ref="E495:E497"/>
    <mergeCell ref="A515:E515"/>
    <mergeCell ref="A508:E508"/>
    <mergeCell ref="A514:E514"/>
    <mergeCell ref="A465:E465"/>
    <mergeCell ref="C466:C468"/>
    <mergeCell ref="D466:D468"/>
    <mergeCell ref="E466:E468"/>
    <mergeCell ref="A486:E486"/>
    <mergeCell ref="A479:E479"/>
    <mergeCell ref="A485:E485"/>
    <mergeCell ref="A436:E436"/>
    <mergeCell ref="C437:C439"/>
    <mergeCell ref="D437:D439"/>
    <mergeCell ref="E437:E439"/>
    <mergeCell ref="A457:E457"/>
    <mergeCell ref="A450:E450"/>
    <mergeCell ref="A456:E456"/>
    <mergeCell ref="A407:E407"/>
    <mergeCell ref="C408:C410"/>
    <mergeCell ref="D408:D410"/>
    <mergeCell ref="E408:E410"/>
    <mergeCell ref="A428:E428"/>
    <mergeCell ref="A421:E421"/>
    <mergeCell ref="A427:E427"/>
    <mergeCell ref="A378:E378"/>
    <mergeCell ref="C379:C381"/>
    <mergeCell ref="D379:D381"/>
    <mergeCell ref="E379:E381"/>
    <mergeCell ref="A399:E399"/>
    <mergeCell ref="A392:E392"/>
    <mergeCell ref="A398:E398"/>
    <mergeCell ref="A349:E349"/>
    <mergeCell ref="C350:C352"/>
    <mergeCell ref="D350:D352"/>
    <mergeCell ref="E350:E352"/>
    <mergeCell ref="A370:E370"/>
    <mergeCell ref="A363:E363"/>
    <mergeCell ref="A369:E369"/>
    <mergeCell ref="A320:E320"/>
    <mergeCell ref="C321:C323"/>
    <mergeCell ref="D321:D323"/>
    <mergeCell ref="E321:E323"/>
    <mergeCell ref="A341:E341"/>
    <mergeCell ref="A334:E334"/>
    <mergeCell ref="A340:E340"/>
    <mergeCell ref="A291:E291"/>
    <mergeCell ref="C292:C294"/>
    <mergeCell ref="D292:D294"/>
    <mergeCell ref="E292:E294"/>
    <mergeCell ref="A312:E312"/>
    <mergeCell ref="A305:E305"/>
    <mergeCell ref="A311:E311"/>
    <mergeCell ref="A262:E262"/>
    <mergeCell ref="C263:C265"/>
    <mergeCell ref="D263:D265"/>
    <mergeCell ref="E263:E265"/>
    <mergeCell ref="A283:E283"/>
    <mergeCell ref="A276:E276"/>
    <mergeCell ref="A282:E282"/>
    <mergeCell ref="A233:E233"/>
    <mergeCell ref="C234:C236"/>
    <mergeCell ref="D234:D236"/>
    <mergeCell ref="E234:E236"/>
    <mergeCell ref="A254:E254"/>
    <mergeCell ref="A247:E247"/>
    <mergeCell ref="A253:E253"/>
    <mergeCell ref="A204:E204"/>
    <mergeCell ref="C205:C207"/>
    <mergeCell ref="D205:D207"/>
    <mergeCell ref="E205:E207"/>
    <mergeCell ref="A225:E225"/>
    <mergeCell ref="A218:E218"/>
    <mergeCell ref="A224:E224"/>
    <mergeCell ref="A175:E175"/>
    <mergeCell ref="C176:C178"/>
    <mergeCell ref="D176:D178"/>
    <mergeCell ref="E176:E178"/>
    <mergeCell ref="A196:E196"/>
    <mergeCell ref="A189:E189"/>
    <mergeCell ref="A195:E195"/>
    <mergeCell ref="A146:E146"/>
    <mergeCell ref="C147:C149"/>
    <mergeCell ref="D147:D149"/>
    <mergeCell ref="E147:E149"/>
    <mergeCell ref="A167:E167"/>
    <mergeCell ref="A160:E160"/>
    <mergeCell ref="A166:E166"/>
    <mergeCell ref="A117:E117"/>
    <mergeCell ref="C118:C120"/>
    <mergeCell ref="D118:D120"/>
    <mergeCell ref="E118:E120"/>
    <mergeCell ref="A138:E138"/>
    <mergeCell ref="A131:E131"/>
    <mergeCell ref="A137:E137"/>
    <mergeCell ref="A88:E88"/>
    <mergeCell ref="C89:C91"/>
    <mergeCell ref="D89:D91"/>
    <mergeCell ref="E89:E91"/>
    <mergeCell ref="A109:E109"/>
    <mergeCell ref="A102:E102"/>
    <mergeCell ref="A108:E108"/>
    <mergeCell ref="A59:E59"/>
    <mergeCell ref="C60:C62"/>
    <mergeCell ref="D60:D62"/>
    <mergeCell ref="E60:E62"/>
    <mergeCell ref="A80:E80"/>
    <mergeCell ref="A73:E73"/>
    <mergeCell ref="A79:E79"/>
    <mergeCell ref="A30:E30"/>
    <mergeCell ref="C31:C33"/>
    <mergeCell ref="D31:D33"/>
    <mergeCell ref="E31:E33"/>
    <mergeCell ref="A51:E51"/>
    <mergeCell ref="A44:E44"/>
    <mergeCell ref="A50:E50"/>
    <mergeCell ref="A1:E1"/>
    <mergeCell ref="C2:C4"/>
    <mergeCell ref="D2:D4"/>
    <mergeCell ref="E2:E4"/>
    <mergeCell ref="A22:E22"/>
    <mergeCell ref="A21:E21"/>
    <mergeCell ref="A15:E15"/>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1E456-019B-4928-AC9D-E4C4A6E7BB47}">
  <dimension ref="A1:E637"/>
  <sheetViews>
    <sheetView workbookViewId="0">
      <selection activeCell="A15" sqref="A15:E15"/>
    </sheetView>
  </sheetViews>
  <sheetFormatPr baseColWidth="10" defaultRowHeight="15" x14ac:dyDescent="0.25"/>
  <cols>
    <col min="1" max="1" width="20.85546875" customWidth="1"/>
    <col min="2" max="2" width="51.7109375" customWidth="1"/>
    <col min="5" max="5" width="16.85546875" customWidth="1"/>
  </cols>
  <sheetData>
    <row r="1" spans="1:5" x14ac:dyDescent="0.25">
      <c r="A1" s="102" t="s">
        <v>61</v>
      </c>
      <c r="B1" s="103"/>
      <c r="C1" s="103"/>
      <c r="D1" s="103"/>
      <c r="E1" s="103"/>
    </row>
    <row r="2" spans="1:5" ht="14.45" customHeight="1" x14ac:dyDescent="0.25">
      <c r="A2" s="1" t="s">
        <v>958</v>
      </c>
      <c r="B2" s="2"/>
      <c r="C2" s="107" t="s">
        <v>3</v>
      </c>
      <c r="D2" s="107" t="s">
        <v>959</v>
      </c>
      <c r="E2" s="107"/>
    </row>
    <row r="3" spans="1:5" x14ac:dyDescent="0.25">
      <c r="A3" s="3" t="s">
        <v>5</v>
      </c>
      <c r="B3" s="4"/>
      <c r="C3" s="108"/>
      <c r="D3" s="108"/>
      <c r="E3" s="108"/>
    </row>
    <row r="4" spans="1:5" x14ac:dyDescent="0.25">
      <c r="A4" s="6" t="s">
        <v>6</v>
      </c>
      <c r="B4" s="7"/>
      <c r="C4" s="109"/>
      <c r="D4" s="109"/>
      <c r="E4" s="109"/>
    </row>
    <row r="5" spans="1:5" x14ac:dyDescent="0.25">
      <c r="A5" s="8" t="s">
        <v>7</v>
      </c>
      <c r="B5" s="9" t="s">
        <v>960</v>
      </c>
      <c r="C5" s="10"/>
      <c r="D5" s="11"/>
      <c r="E5" s="11"/>
    </row>
    <row r="6" spans="1:5" x14ac:dyDescent="0.25">
      <c r="A6" s="12"/>
      <c r="B6" s="13" t="s">
        <v>9</v>
      </c>
      <c r="C6" s="14"/>
      <c r="D6" s="15"/>
      <c r="E6" s="15"/>
    </row>
    <row r="7" spans="1:5" x14ac:dyDescent="0.25">
      <c r="A7" s="8" t="s">
        <v>10</v>
      </c>
      <c r="B7" s="16" t="s">
        <v>11</v>
      </c>
      <c r="C7" s="53">
        <v>6770</v>
      </c>
      <c r="D7" s="54">
        <v>6980</v>
      </c>
      <c r="E7" s="55" t="s">
        <v>14</v>
      </c>
    </row>
    <row r="8" spans="1:5" x14ac:dyDescent="0.25">
      <c r="A8" s="19"/>
      <c r="B8" s="20" t="s">
        <v>15</v>
      </c>
      <c r="C8" s="56">
        <v>-0.32257208024437301</v>
      </c>
      <c r="D8" s="56">
        <v>-0.11311119513819699</v>
      </c>
      <c r="E8" s="22"/>
    </row>
    <row r="9" spans="1:5" x14ac:dyDescent="0.25">
      <c r="A9" s="8" t="s">
        <v>16</v>
      </c>
      <c r="B9" s="16" t="s">
        <v>11</v>
      </c>
      <c r="C9" s="53">
        <v>8530</v>
      </c>
      <c r="D9" s="53">
        <v>8820</v>
      </c>
      <c r="E9" s="55" t="s">
        <v>14</v>
      </c>
    </row>
    <row r="10" spans="1:5" x14ac:dyDescent="0.25">
      <c r="A10" s="19"/>
      <c r="B10" s="20" t="s">
        <v>15</v>
      </c>
      <c r="C10" s="56">
        <v>-0.14655585631166199</v>
      </c>
      <c r="D10" s="56">
        <v>-4.1129285621054897E-2</v>
      </c>
      <c r="E10" s="22"/>
    </row>
    <row r="11" spans="1:5" x14ac:dyDescent="0.25">
      <c r="A11" s="8" t="s">
        <v>19</v>
      </c>
      <c r="B11" s="16" t="s">
        <v>11</v>
      </c>
      <c r="C11" s="53">
        <v>9500</v>
      </c>
      <c r="D11" s="53">
        <v>9800</v>
      </c>
      <c r="E11" s="55" t="s">
        <v>14</v>
      </c>
    </row>
    <row r="12" spans="1:5" x14ac:dyDescent="0.25">
      <c r="A12" s="19"/>
      <c r="B12" s="20" t="s">
        <v>15</v>
      </c>
      <c r="C12" s="56">
        <v>-4.9529924932178802E-2</v>
      </c>
      <c r="D12" s="56">
        <v>-6.8040367187254302E-3</v>
      </c>
      <c r="E12" s="22"/>
    </row>
    <row r="13" spans="1:5" x14ac:dyDescent="0.25">
      <c r="A13" s="8" t="s">
        <v>22</v>
      </c>
      <c r="B13" s="16" t="s">
        <v>11</v>
      </c>
      <c r="C13" s="53">
        <v>10850</v>
      </c>
      <c r="D13" s="53">
        <v>11060</v>
      </c>
      <c r="E13" s="55" t="s">
        <v>14</v>
      </c>
    </row>
    <row r="14" spans="1:5" x14ac:dyDescent="0.25">
      <c r="A14" s="19"/>
      <c r="B14" s="20" t="s">
        <v>15</v>
      </c>
      <c r="C14" s="56">
        <v>8.5465692927901404E-2</v>
      </c>
      <c r="D14" s="56">
        <v>3.4010635496638998E-2</v>
      </c>
      <c r="E14" s="22"/>
    </row>
    <row r="15" spans="1:5" ht="33" customHeight="1" x14ac:dyDescent="0.25">
      <c r="A15" s="90" t="s">
        <v>25</v>
      </c>
      <c r="B15" s="90"/>
      <c r="C15" s="90"/>
      <c r="D15" s="90"/>
      <c r="E15" s="90"/>
    </row>
    <row r="16" spans="1:5" x14ac:dyDescent="0.25">
      <c r="A16" s="5" t="s">
        <v>26</v>
      </c>
    </row>
    <row r="17" spans="1:5" x14ac:dyDescent="0.25">
      <c r="A17" s="5" t="s">
        <v>961</v>
      </c>
    </row>
    <row r="18" spans="1:5" x14ac:dyDescent="0.25">
      <c r="A18" s="5" t="s">
        <v>962</v>
      </c>
    </row>
    <row r="19" spans="1:5" x14ac:dyDescent="0.25">
      <c r="A19" s="5" t="s">
        <v>963</v>
      </c>
    </row>
    <row r="20" spans="1:5" x14ac:dyDescent="0.25">
      <c r="A20" s="5" t="s">
        <v>30</v>
      </c>
    </row>
    <row r="21" spans="1:5" ht="14.45" customHeight="1" x14ac:dyDescent="0.25">
      <c r="A21" s="91" t="s">
        <v>31</v>
      </c>
      <c r="B21" s="92"/>
      <c r="C21" s="92"/>
      <c r="D21" s="92"/>
      <c r="E21" s="93"/>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57">
        <v>43977</v>
      </c>
      <c r="C24" s="57">
        <v>45804</v>
      </c>
      <c r="D24" s="58">
        <v>5.0080522423110715E-2</v>
      </c>
      <c r="E24" s="59">
        <v>3</v>
      </c>
    </row>
    <row r="25" spans="1:5" x14ac:dyDescent="0.25">
      <c r="A25" s="31" t="s">
        <v>37</v>
      </c>
      <c r="B25" s="57">
        <v>43949</v>
      </c>
      <c r="C25" s="57">
        <v>45776</v>
      </c>
      <c r="D25" s="58">
        <v>4.9976712844915019E-2</v>
      </c>
      <c r="E25" s="59">
        <v>2</v>
      </c>
    </row>
    <row r="26" spans="1:5" x14ac:dyDescent="0.25">
      <c r="A26" s="60" t="s">
        <v>38</v>
      </c>
      <c r="B26" s="57">
        <v>43922</v>
      </c>
      <c r="C26" s="57">
        <v>45741</v>
      </c>
      <c r="D26" s="58">
        <v>4.8665990897590342E-2</v>
      </c>
      <c r="E26" s="59">
        <v>2</v>
      </c>
    </row>
    <row r="27" spans="1:5" x14ac:dyDescent="0.25">
      <c r="A27" s="60" t="s">
        <v>39</v>
      </c>
      <c r="B27" s="57">
        <v>43922</v>
      </c>
      <c r="C27" s="57">
        <v>45713</v>
      </c>
      <c r="D27" s="58">
        <v>4.8663143279409737E-2</v>
      </c>
      <c r="E27" s="59">
        <v>2</v>
      </c>
    </row>
    <row r="28" spans="1:5" x14ac:dyDescent="0.25">
      <c r="A28" s="60" t="s">
        <v>40</v>
      </c>
      <c r="B28" s="57">
        <v>43922</v>
      </c>
      <c r="C28" s="57">
        <v>45685</v>
      </c>
      <c r="D28" s="58">
        <v>4.8942165637935395E-2</v>
      </c>
      <c r="E28" s="59">
        <v>2</v>
      </c>
    </row>
    <row r="30" spans="1:5" x14ac:dyDescent="0.25">
      <c r="A30" s="102" t="s">
        <v>63</v>
      </c>
      <c r="B30" s="103"/>
      <c r="C30" s="103"/>
      <c r="D30" s="103"/>
      <c r="E30" s="103"/>
    </row>
    <row r="31" spans="1:5" ht="14.45" customHeight="1" x14ac:dyDescent="0.25">
      <c r="A31" s="1" t="s">
        <v>958</v>
      </c>
      <c r="B31" s="2"/>
      <c r="C31" s="107" t="s">
        <v>3</v>
      </c>
      <c r="D31" s="107" t="s">
        <v>959</v>
      </c>
      <c r="E31" s="107"/>
    </row>
    <row r="32" spans="1:5" x14ac:dyDescent="0.25">
      <c r="A32" s="3" t="s">
        <v>5</v>
      </c>
      <c r="B32" s="4"/>
      <c r="C32" s="108"/>
      <c r="D32" s="108"/>
      <c r="E32" s="108"/>
    </row>
    <row r="33" spans="1:5" x14ac:dyDescent="0.25">
      <c r="A33" s="6" t="s">
        <v>6</v>
      </c>
      <c r="B33" s="7"/>
      <c r="C33" s="109"/>
      <c r="D33" s="109"/>
      <c r="E33" s="109"/>
    </row>
    <row r="34" spans="1:5" x14ac:dyDescent="0.25">
      <c r="A34" s="8" t="s">
        <v>7</v>
      </c>
      <c r="B34" s="9" t="s">
        <v>960</v>
      </c>
      <c r="C34" s="10"/>
      <c r="D34" s="11"/>
      <c r="E34" s="11"/>
    </row>
    <row r="35" spans="1:5" x14ac:dyDescent="0.25">
      <c r="A35" s="12"/>
      <c r="B35" s="13" t="s">
        <v>9</v>
      </c>
      <c r="C35" s="14"/>
      <c r="D35" s="15"/>
      <c r="E35" s="15"/>
    </row>
    <row r="36" spans="1:5" x14ac:dyDescent="0.25">
      <c r="A36" s="8" t="s">
        <v>10</v>
      </c>
      <c r="B36" s="16" t="s">
        <v>11</v>
      </c>
      <c r="C36" s="53">
        <v>6180</v>
      </c>
      <c r="D36" s="54">
        <v>6530</v>
      </c>
      <c r="E36" s="55" t="s">
        <v>14</v>
      </c>
    </row>
    <row r="37" spans="1:5" x14ac:dyDescent="0.25">
      <c r="A37" s="19"/>
      <c r="B37" s="20" t="s">
        <v>15</v>
      </c>
      <c r="C37" s="56">
        <v>-0.381589785474164</v>
      </c>
      <c r="D37" s="56">
        <v>-0.13250528633770101</v>
      </c>
      <c r="E37" s="22"/>
    </row>
    <row r="38" spans="1:5" x14ac:dyDescent="0.25">
      <c r="A38" s="8" t="s">
        <v>16</v>
      </c>
      <c r="B38" s="16" t="s">
        <v>11</v>
      </c>
      <c r="C38" s="53">
        <v>8000</v>
      </c>
      <c r="D38" s="53">
        <v>7950</v>
      </c>
      <c r="E38" s="55" t="s">
        <v>14</v>
      </c>
    </row>
    <row r="39" spans="1:5" x14ac:dyDescent="0.25">
      <c r="A39" s="19"/>
      <c r="B39" s="20" t="s">
        <v>15</v>
      </c>
      <c r="C39" s="56">
        <v>-0.20008647300317001</v>
      </c>
      <c r="D39" s="56">
        <v>-7.3435633933990302E-2</v>
      </c>
      <c r="E39" s="22"/>
    </row>
    <row r="40" spans="1:5" x14ac:dyDescent="0.25">
      <c r="A40" s="8" t="s">
        <v>19</v>
      </c>
      <c r="B40" s="16" t="s">
        <v>11</v>
      </c>
      <c r="C40" s="53">
        <v>9410</v>
      </c>
      <c r="D40" s="53">
        <v>9960</v>
      </c>
      <c r="E40" s="55" t="s">
        <v>14</v>
      </c>
    </row>
    <row r="41" spans="1:5" x14ac:dyDescent="0.25">
      <c r="A41" s="19"/>
      <c r="B41" s="20" t="s">
        <v>15</v>
      </c>
      <c r="C41" s="56">
        <v>-5.9166378814047203E-2</v>
      </c>
      <c r="D41" s="56">
        <v>-1.40868496784552E-3</v>
      </c>
      <c r="E41" s="22"/>
    </row>
    <row r="42" spans="1:5" x14ac:dyDescent="0.25">
      <c r="A42" s="8" t="s">
        <v>22</v>
      </c>
      <c r="B42" s="16" t="s">
        <v>11</v>
      </c>
      <c r="C42" s="53">
        <v>11260</v>
      </c>
      <c r="D42" s="53">
        <v>11210</v>
      </c>
      <c r="E42" s="55" t="s">
        <v>14</v>
      </c>
    </row>
    <row r="43" spans="1:5" x14ac:dyDescent="0.25">
      <c r="A43" s="19"/>
      <c r="B43" s="20" t="s">
        <v>15</v>
      </c>
      <c r="C43" s="56">
        <v>0.126302168503377</v>
      </c>
      <c r="D43" s="56">
        <v>3.8726430489960398E-2</v>
      </c>
      <c r="E43" s="22"/>
    </row>
    <row r="44" spans="1:5" ht="33.6" customHeight="1" x14ac:dyDescent="0.25">
      <c r="A44" s="90" t="s">
        <v>25</v>
      </c>
      <c r="B44" s="90"/>
      <c r="C44" s="90"/>
      <c r="D44" s="90"/>
      <c r="E44" s="90"/>
    </row>
    <row r="45" spans="1:5" x14ac:dyDescent="0.25">
      <c r="A45" s="5" t="s">
        <v>26</v>
      </c>
    </row>
    <row r="46" spans="1:5" x14ac:dyDescent="0.25">
      <c r="A46" s="5" t="s">
        <v>964</v>
      </c>
    </row>
    <row r="47" spans="1:5" x14ac:dyDescent="0.25">
      <c r="A47" s="5" t="s">
        <v>965</v>
      </c>
    </row>
    <row r="48" spans="1:5" x14ac:dyDescent="0.25">
      <c r="A48" s="5" t="s">
        <v>966</v>
      </c>
    </row>
    <row r="49" spans="1:5" x14ac:dyDescent="0.25">
      <c r="A49" s="5" t="s">
        <v>51</v>
      </c>
    </row>
    <row r="50" spans="1:5" ht="14.45" customHeight="1" x14ac:dyDescent="0.25">
      <c r="A50" s="91" t="s">
        <v>31</v>
      </c>
      <c r="B50" s="92"/>
      <c r="C50" s="92"/>
      <c r="D50" s="92"/>
      <c r="E50" s="93"/>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57">
        <v>43977</v>
      </c>
      <c r="C53" s="57">
        <v>45804</v>
      </c>
      <c r="D53" s="58">
        <v>7.3126222906456984E-2</v>
      </c>
      <c r="E53" s="59">
        <v>3</v>
      </c>
    </row>
    <row r="54" spans="1:5" x14ac:dyDescent="0.25">
      <c r="A54" s="31" t="s">
        <v>37</v>
      </c>
      <c r="B54" s="57">
        <v>43949</v>
      </c>
      <c r="C54" s="57">
        <v>45776</v>
      </c>
      <c r="D54" s="58">
        <v>7.2892332533281562E-2</v>
      </c>
      <c r="E54" s="59">
        <v>3</v>
      </c>
    </row>
    <row r="55" spans="1:5" x14ac:dyDescent="0.25">
      <c r="A55" s="60" t="s">
        <v>38</v>
      </c>
      <c r="B55" s="57">
        <v>43914</v>
      </c>
      <c r="C55" s="57">
        <v>45741</v>
      </c>
      <c r="D55" s="58">
        <v>7.2643650888877198E-2</v>
      </c>
      <c r="E55" s="59">
        <v>3</v>
      </c>
    </row>
    <row r="56" spans="1:5" x14ac:dyDescent="0.25">
      <c r="A56" s="60" t="s">
        <v>39</v>
      </c>
      <c r="B56" s="57">
        <v>43886</v>
      </c>
      <c r="C56" s="57">
        <v>45713</v>
      </c>
      <c r="D56" s="58">
        <v>0.11126116657621948</v>
      </c>
      <c r="E56" s="59">
        <v>3</v>
      </c>
    </row>
    <row r="57" spans="1:5" x14ac:dyDescent="0.25">
      <c r="A57" s="60" t="s">
        <v>40</v>
      </c>
      <c r="B57" s="57">
        <v>43858</v>
      </c>
      <c r="C57" s="57">
        <v>45685</v>
      </c>
      <c r="D57" s="58">
        <v>0.11179042644929206</v>
      </c>
      <c r="E57" s="59">
        <v>3</v>
      </c>
    </row>
    <row r="59" spans="1:5" x14ac:dyDescent="0.25">
      <c r="A59" s="102" t="s">
        <v>73</v>
      </c>
      <c r="B59" s="103"/>
      <c r="C59" s="103"/>
      <c r="D59" s="103"/>
      <c r="E59" s="103"/>
    </row>
    <row r="60" spans="1:5" ht="14.45" customHeight="1" x14ac:dyDescent="0.25">
      <c r="A60" s="1" t="s">
        <v>958</v>
      </c>
      <c r="B60" s="2"/>
      <c r="C60" s="107" t="s">
        <v>3</v>
      </c>
      <c r="D60" s="107" t="s">
        <v>959</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960</v>
      </c>
      <c r="C63" s="10"/>
      <c r="D63" s="11"/>
      <c r="E63" s="11"/>
    </row>
    <row r="64" spans="1:5" x14ac:dyDescent="0.25">
      <c r="A64" s="12"/>
      <c r="B64" s="13" t="s">
        <v>9</v>
      </c>
      <c r="C64" s="14"/>
      <c r="D64" s="15"/>
      <c r="E64" s="15"/>
    </row>
    <row r="65" spans="1:5" x14ac:dyDescent="0.25">
      <c r="A65" s="8" t="s">
        <v>10</v>
      </c>
      <c r="B65" s="16" t="s">
        <v>11</v>
      </c>
      <c r="C65" s="53">
        <v>6800</v>
      </c>
      <c r="D65" s="54">
        <v>6820</v>
      </c>
      <c r="E65" s="55" t="s">
        <v>14</v>
      </c>
    </row>
    <row r="66" spans="1:5" x14ac:dyDescent="0.25">
      <c r="A66" s="19"/>
      <c r="B66" s="20" t="s">
        <v>15</v>
      </c>
      <c r="C66" s="56">
        <v>-0.32010483576992399</v>
      </c>
      <c r="D66" s="56">
        <v>-0.11990599646112</v>
      </c>
      <c r="E66" s="22"/>
    </row>
    <row r="67" spans="1:5" x14ac:dyDescent="0.25">
      <c r="A67" s="8" t="s">
        <v>16</v>
      </c>
      <c r="B67" s="16" t="s">
        <v>11</v>
      </c>
      <c r="C67" s="53">
        <v>8160</v>
      </c>
      <c r="D67" s="53">
        <v>7910</v>
      </c>
      <c r="E67" s="55" t="s">
        <v>14</v>
      </c>
    </row>
    <row r="68" spans="1:5" x14ac:dyDescent="0.25">
      <c r="A68" s="19"/>
      <c r="B68" s="20" t="s">
        <v>15</v>
      </c>
      <c r="C68" s="56">
        <v>-0.184192551682961</v>
      </c>
      <c r="D68" s="56">
        <v>-7.5222610605281098E-2</v>
      </c>
      <c r="E68" s="22"/>
    </row>
    <row r="69" spans="1:5" x14ac:dyDescent="0.25">
      <c r="A69" s="8" t="s">
        <v>19</v>
      </c>
      <c r="B69" s="16" t="s">
        <v>11</v>
      </c>
      <c r="C69" s="53">
        <v>9440</v>
      </c>
      <c r="D69" s="53">
        <v>9690</v>
      </c>
      <c r="E69" s="55" t="s">
        <v>14</v>
      </c>
    </row>
    <row r="70" spans="1:5" x14ac:dyDescent="0.25">
      <c r="A70" s="19"/>
      <c r="B70" s="20" t="s">
        <v>15</v>
      </c>
      <c r="C70" s="56">
        <v>-5.6124642115163999E-2</v>
      </c>
      <c r="D70" s="56">
        <v>-1.04048107930068E-2</v>
      </c>
      <c r="E70" s="22"/>
    </row>
    <row r="71" spans="1:5" x14ac:dyDescent="0.25">
      <c r="A71" s="8" t="s">
        <v>22</v>
      </c>
      <c r="B71" s="16" t="s">
        <v>11</v>
      </c>
      <c r="C71" s="53">
        <v>11880</v>
      </c>
      <c r="D71" s="53">
        <v>11630</v>
      </c>
      <c r="E71" s="55" t="s">
        <v>14</v>
      </c>
    </row>
    <row r="72" spans="1:5" x14ac:dyDescent="0.25">
      <c r="A72" s="19"/>
      <c r="B72" s="20" t="s">
        <v>15</v>
      </c>
      <c r="C72" s="56">
        <v>0.18768540419526</v>
      </c>
      <c r="D72" s="56">
        <v>5.17325466379372E-2</v>
      </c>
      <c r="E72" s="22"/>
    </row>
    <row r="73" spans="1:5" ht="33" customHeight="1" x14ac:dyDescent="0.25">
      <c r="A73" s="90" t="s">
        <v>25</v>
      </c>
      <c r="B73" s="90"/>
      <c r="C73" s="90"/>
      <c r="D73" s="90"/>
      <c r="E73" s="90"/>
    </row>
    <row r="74" spans="1:5" x14ac:dyDescent="0.25">
      <c r="A74" s="5" t="s">
        <v>26</v>
      </c>
    </row>
    <row r="75" spans="1:5" x14ac:dyDescent="0.25">
      <c r="A75" s="5" t="s">
        <v>961</v>
      </c>
    </row>
    <row r="76" spans="1:5" x14ac:dyDescent="0.25">
      <c r="A76" s="5" t="s">
        <v>967</v>
      </c>
    </row>
    <row r="77" spans="1:5" x14ac:dyDescent="0.25">
      <c r="A77" s="5" t="s">
        <v>966</v>
      </c>
    </row>
    <row r="78" spans="1:5" x14ac:dyDescent="0.25">
      <c r="A78" s="5" t="s">
        <v>30</v>
      </c>
    </row>
    <row r="79" spans="1:5" ht="14.45" customHeight="1" x14ac:dyDescent="0.25">
      <c r="A79" s="91" t="s">
        <v>31</v>
      </c>
      <c r="B79" s="92"/>
      <c r="C79" s="92"/>
      <c r="D79" s="92"/>
      <c r="E79" s="93"/>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57">
        <v>43977</v>
      </c>
      <c r="C82" s="57">
        <v>45804</v>
      </c>
      <c r="D82" s="58">
        <v>5.875269782472814E-2</v>
      </c>
      <c r="E82" s="59">
        <v>3</v>
      </c>
    </row>
    <row r="83" spans="1:5" x14ac:dyDescent="0.25">
      <c r="A83" s="31" t="s">
        <v>37</v>
      </c>
      <c r="B83" s="57">
        <v>43949</v>
      </c>
      <c r="C83" s="57">
        <v>45776</v>
      </c>
      <c r="D83" s="58">
        <v>5.9200906418852145E-2</v>
      </c>
      <c r="E83" s="59">
        <v>3</v>
      </c>
    </row>
    <row r="84" spans="1:5" x14ac:dyDescent="0.25">
      <c r="A84" s="60" t="s">
        <v>38</v>
      </c>
      <c r="B84" s="57">
        <v>43914</v>
      </c>
      <c r="C84" s="57">
        <v>45741</v>
      </c>
      <c r="D84" s="58">
        <v>6.4095144744097249E-2</v>
      </c>
      <c r="E84" s="59">
        <v>3</v>
      </c>
    </row>
    <row r="85" spans="1:5" x14ac:dyDescent="0.25">
      <c r="A85" s="60" t="s">
        <v>39</v>
      </c>
      <c r="B85" s="57">
        <v>43886</v>
      </c>
      <c r="C85" s="57">
        <v>45713</v>
      </c>
      <c r="D85" s="58">
        <v>0.1042942536272389</v>
      </c>
      <c r="E85" s="59">
        <v>3</v>
      </c>
    </row>
    <row r="86" spans="1:5" x14ac:dyDescent="0.25">
      <c r="A86" s="60" t="s">
        <v>40</v>
      </c>
      <c r="B86" s="57">
        <v>43858</v>
      </c>
      <c r="C86" s="57">
        <v>45685</v>
      </c>
      <c r="D86" s="58">
        <v>0.1046842338486149</v>
      </c>
      <c r="E86" s="59">
        <v>3</v>
      </c>
    </row>
    <row r="88" spans="1:5" x14ac:dyDescent="0.25">
      <c r="A88" s="102" t="s">
        <v>93</v>
      </c>
      <c r="B88" s="103"/>
      <c r="C88" s="103"/>
      <c r="D88" s="103"/>
      <c r="E88" s="103"/>
    </row>
    <row r="89" spans="1:5" ht="14.45" customHeight="1" x14ac:dyDescent="0.25">
      <c r="A89" s="1" t="s">
        <v>968</v>
      </c>
      <c r="B89" s="2"/>
      <c r="C89" s="107" t="s">
        <v>3</v>
      </c>
      <c r="D89" s="107" t="s">
        <v>969</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960</v>
      </c>
      <c r="C92" s="10"/>
      <c r="D92" s="11"/>
      <c r="E92" s="11"/>
    </row>
    <row r="93" spans="1:5" x14ac:dyDescent="0.25">
      <c r="A93" s="12"/>
      <c r="B93" s="13" t="s">
        <v>9</v>
      </c>
      <c r="C93" s="14"/>
      <c r="D93" s="15"/>
      <c r="E93" s="15"/>
    </row>
    <row r="94" spans="1:5" x14ac:dyDescent="0.25">
      <c r="A94" s="8" t="s">
        <v>10</v>
      </c>
      <c r="B94" s="16" t="s">
        <v>11</v>
      </c>
      <c r="C94" s="61">
        <v>4840</v>
      </c>
      <c r="D94" s="62">
        <v>4190</v>
      </c>
      <c r="E94" s="63" t="s">
        <v>14</v>
      </c>
    </row>
    <row r="95" spans="1:5" x14ac:dyDescent="0.25">
      <c r="A95" s="19"/>
      <c r="B95" s="20" t="s">
        <v>15</v>
      </c>
      <c r="C95" s="56">
        <v>-0.51559452517323701</v>
      </c>
      <c r="D95" s="56">
        <v>-0.15960149270228799</v>
      </c>
      <c r="E95" s="22"/>
    </row>
    <row r="96" spans="1:5" x14ac:dyDescent="0.25">
      <c r="A96" s="8" t="s">
        <v>16</v>
      </c>
      <c r="B96" s="16" t="s">
        <v>11</v>
      </c>
      <c r="C96" s="61">
        <v>6990</v>
      </c>
      <c r="D96" s="61">
        <v>8000</v>
      </c>
      <c r="E96" s="63" t="s">
        <v>14</v>
      </c>
    </row>
    <row r="97" spans="1:5" x14ac:dyDescent="0.25">
      <c r="A97" s="19"/>
      <c r="B97" s="20" t="s">
        <v>15</v>
      </c>
      <c r="C97" s="56">
        <v>-0.30071299716519201</v>
      </c>
      <c r="D97" s="56">
        <v>-4.3696580123846702E-2</v>
      </c>
      <c r="E97" s="22"/>
    </row>
    <row r="98" spans="1:5" x14ac:dyDescent="0.25">
      <c r="A98" s="8" t="s">
        <v>19</v>
      </c>
      <c r="B98" s="16" t="s">
        <v>11</v>
      </c>
      <c r="C98" s="61">
        <v>10060</v>
      </c>
      <c r="D98" s="61">
        <v>12110</v>
      </c>
      <c r="E98" s="63" t="s">
        <v>14</v>
      </c>
    </row>
    <row r="99" spans="1:5" x14ac:dyDescent="0.25">
      <c r="A99" s="19"/>
      <c r="B99" s="20" t="s">
        <v>15</v>
      </c>
      <c r="C99" s="56">
        <v>6.2191856707598499E-3</v>
      </c>
      <c r="D99" s="56">
        <v>3.8966686277217999E-2</v>
      </c>
      <c r="E99" s="22"/>
    </row>
    <row r="100" spans="1:5" x14ac:dyDescent="0.25">
      <c r="A100" s="8" t="s">
        <v>22</v>
      </c>
      <c r="B100" s="16" t="s">
        <v>11</v>
      </c>
      <c r="C100" s="61">
        <v>14680</v>
      </c>
      <c r="D100" s="61">
        <v>19000</v>
      </c>
      <c r="E100" s="63" t="s">
        <v>14</v>
      </c>
    </row>
    <row r="101" spans="1:5" x14ac:dyDescent="0.25">
      <c r="A101" s="19"/>
      <c r="B101" s="20" t="s">
        <v>15</v>
      </c>
      <c r="C101" s="56">
        <v>0.468309154577289</v>
      </c>
      <c r="D101" s="56">
        <v>0.13700083069659499</v>
      </c>
      <c r="E101" s="22"/>
    </row>
    <row r="102" spans="1:5" ht="33" customHeight="1" x14ac:dyDescent="0.25">
      <c r="A102" s="90" t="s">
        <v>25</v>
      </c>
      <c r="B102" s="90"/>
      <c r="C102" s="90"/>
      <c r="D102" s="90"/>
      <c r="E102" s="90"/>
    </row>
    <row r="103" spans="1:5" x14ac:dyDescent="0.25">
      <c r="A103" s="5" t="s">
        <v>26</v>
      </c>
    </row>
    <row r="104" spans="1:5" x14ac:dyDescent="0.25">
      <c r="A104" s="5" t="s">
        <v>970</v>
      </c>
    </row>
    <row r="105" spans="1:5" x14ac:dyDescent="0.25">
      <c r="A105" s="5" t="s">
        <v>971</v>
      </c>
    </row>
    <row r="106" spans="1:5" x14ac:dyDescent="0.25">
      <c r="A106" s="5" t="s">
        <v>972</v>
      </c>
    </row>
    <row r="107" spans="1:5" x14ac:dyDescent="0.25">
      <c r="A107" s="5" t="s">
        <v>51</v>
      </c>
    </row>
    <row r="108" spans="1:5" ht="14.45" customHeight="1" x14ac:dyDescent="0.25">
      <c r="A108" s="91" t="s">
        <v>31</v>
      </c>
      <c r="B108" s="92"/>
      <c r="C108" s="92"/>
      <c r="D108" s="92"/>
      <c r="E108" s="93"/>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57">
        <v>43970</v>
      </c>
      <c r="C111" s="57">
        <v>45804</v>
      </c>
      <c r="D111" s="58">
        <v>0.14650131416075562</v>
      </c>
      <c r="E111" s="59">
        <v>4</v>
      </c>
    </row>
    <row r="112" spans="1:5" x14ac:dyDescent="0.25">
      <c r="A112" s="31" t="s">
        <v>37</v>
      </c>
      <c r="B112" s="57">
        <v>43956</v>
      </c>
      <c r="C112" s="57">
        <v>45776</v>
      </c>
      <c r="D112" s="58">
        <v>0.14276923993042798</v>
      </c>
      <c r="E112" s="59">
        <v>4</v>
      </c>
    </row>
    <row r="113" spans="1:5" x14ac:dyDescent="0.25">
      <c r="A113" s="64" t="s">
        <v>38</v>
      </c>
      <c r="B113" s="57">
        <v>43914</v>
      </c>
      <c r="C113" s="57">
        <v>45734</v>
      </c>
      <c r="D113" s="58">
        <v>0.13900275595602193</v>
      </c>
      <c r="E113" s="59">
        <v>4</v>
      </c>
    </row>
    <row r="114" spans="1:5" x14ac:dyDescent="0.25">
      <c r="A114" s="64" t="s">
        <v>39</v>
      </c>
      <c r="B114" s="57">
        <v>43872</v>
      </c>
      <c r="C114" s="57">
        <v>45706</v>
      </c>
      <c r="D114" s="58">
        <v>0.17069172274183472</v>
      </c>
      <c r="E114" s="59">
        <v>4</v>
      </c>
    </row>
    <row r="115" spans="1:5" x14ac:dyDescent="0.25">
      <c r="A115" s="64" t="s">
        <v>40</v>
      </c>
      <c r="B115" s="57">
        <v>43844</v>
      </c>
      <c r="C115" s="57">
        <v>45678</v>
      </c>
      <c r="D115" s="58">
        <v>0.17065019124894756</v>
      </c>
      <c r="E115" s="59">
        <v>4</v>
      </c>
    </row>
    <row r="117" spans="1:5" x14ac:dyDescent="0.25">
      <c r="A117" s="102" t="s">
        <v>94</v>
      </c>
      <c r="B117" s="103"/>
      <c r="C117" s="103"/>
      <c r="D117" s="103"/>
      <c r="E117" s="103"/>
    </row>
    <row r="118" spans="1:5" ht="14.45" customHeight="1" x14ac:dyDescent="0.25">
      <c r="A118" s="1" t="s">
        <v>958</v>
      </c>
      <c r="B118" s="2"/>
      <c r="C118" s="107" t="s">
        <v>3</v>
      </c>
      <c r="D118" s="107" t="s">
        <v>959</v>
      </c>
      <c r="E118" s="107"/>
    </row>
    <row r="119" spans="1:5" x14ac:dyDescent="0.25">
      <c r="A119" s="3" t="s">
        <v>5</v>
      </c>
      <c r="B119" s="4"/>
      <c r="C119" s="108"/>
      <c r="D119" s="108"/>
      <c r="E119" s="108"/>
    </row>
    <row r="120" spans="1:5" x14ac:dyDescent="0.25">
      <c r="A120" s="6" t="s">
        <v>6</v>
      </c>
      <c r="B120" s="7"/>
      <c r="C120" s="109"/>
      <c r="D120" s="109"/>
      <c r="E120" s="109"/>
    </row>
    <row r="121" spans="1:5" x14ac:dyDescent="0.25">
      <c r="A121" s="8" t="s">
        <v>7</v>
      </c>
      <c r="B121" s="9" t="s">
        <v>960</v>
      </c>
      <c r="C121" s="10"/>
      <c r="D121" s="11"/>
      <c r="E121" s="11"/>
    </row>
    <row r="122" spans="1:5" x14ac:dyDescent="0.25">
      <c r="A122" s="12"/>
      <c r="B122" s="13" t="s">
        <v>9</v>
      </c>
      <c r="C122" s="14"/>
      <c r="D122" s="15"/>
      <c r="E122" s="15"/>
    </row>
    <row r="123" spans="1:5" x14ac:dyDescent="0.25">
      <c r="A123" s="8" t="s">
        <v>10</v>
      </c>
      <c r="B123" s="16" t="s">
        <v>11</v>
      </c>
      <c r="C123" s="53">
        <v>6120</v>
      </c>
      <c r="D123" s="54">
        <v>6190</v>
      </c>
      <c r="E123" s="55" t="s">
        <v>14</v>
      </c>
    </row>
    <row r="124" spans="1:5" x14ac:dyDescent="0.25">
      <c r="A124" s="19"/>
      <c r="B124" s="20" t="s">
        <v>15</v>
      </c>
      <c r="C124" s="56">
        <v>-0.38820583291575</v>
      </c>
      <c r="D124" s="56">
        <v>-0.14757436978593899</v>
      </c>
      <c r="E124" s="22"/>
    </row>
    <row r="125" spans="1:5" x14ac:dyDescent="0.25">
      <c r="A125" s="8" t="s">
        <v>16</v>
      </c>
      <c r="B125" s="16" t="s">
        <v>11</v>
      </c>
      <c r="C125" s="53">
        <v>7810</v>
      </c>
      <c r="D125" s="53">
        <v>7360</v>
      </c>
      <c r="E125" s="55" t="s">
        <v>14</v>
      </c>
    </row>
    <row r="126" spans="1:5" x14ac:dyDescent="0.25">
      <c r="A126" s="19"/>
      <c r="B126" s="20" t="s">
        <v>15</v>
      </c>
      <c r="C126" s="56">
        <v>-0.21932332828721299</v>
      </c>
      <c r="D126" s="56">
        <v>-9.7215505372375305E-2</v>
      </c>
      <c r="E126" s="22"/>
    </row>
    <row r="127" spans="1:5" x14ac:dyDescent="0.25">
      <c r="A127" s="8" t="s">
        <v>19</v>
      </c>
      <c r="B127" s="16" t="s">
        <v>11</v>
      </c>
      <c r="C127" s="53">
        <v>9400</v>
      </c>
      <c r="D127" s="53">
        <v>9740</v>
      </c>
      <c r="E127" s="55" t="s">
        <v>14</v>
      </c>
    </row>
    <row r="128" spans="1:5" x14ac:dyDescent="0.25">
      <c r="A128" s="19"/>
      <c r="B128" s="20" t="s">
        <v>15</v>
      </c>
      <c r="C128" s="56">
        <v>-5.9780497198879602E-2</v>
      </c>
      <c r="D128" s="56">
        <v>-8.8131448533930196E-3</v>
      </c>
      <c r="E128" s="22"/>
    </row>
    <row r="129" spans="1:5" x14ac:dyDescent="0.25">
      <c r="A129" s="8" t="s">
        <v>22</v>
      </c>
      <c r="B129" s="16" t="s">
        <v>11</v>
      </c>
      <c r="C129" s="53">
        <v>12100</v>
      </c>
      <c r="D129" s="53">
        <v>12160</v>
      </c>
      <c r="E129" s="55" t="s">
        <v>14</v>
      </c>
    </row>
    <row r="130" spans="1:5" x14ac:dyDescent="0.25">
      <c r="A130" s="19"/>
      <c r="B130" s="20" t="s">
        <v>15</v>
      </c>
      <c r="C130" s="56">
        <v>0.210143493414095</v>
      </c>
      <c r="D130" s="56">
        <v>6.7230536811159203E-2</v>
      </c>
      <c r="E130" s="22"/>
    </row>
    <row r="131" spans="1:5" ht="33" customHeight="1" x14ac:dyDescent="0.25">
      <c r="A131" s="90" t="s">
        <v>25</v>
      </c>
      <c r="B131" s="90"/>
      <c r="C131" s="90"/>
      <c r="D131" s="90"/>
      <c r="E131" s="90"/>
    </row>
    <row r="132" spans="1:5" x14ac:dyDescent="0.25">
      <c r="A132" s="5" t="s">
        <v>26</v>
      </c>
    </row>
    <row r="133" spans="1:5" x14ac:dyDescent="0.25">
      <c r="A133" s="5" t="s">
        <v>964</v>
      </c>
    </row>
    <row r="134" spans="1:5" x14ac:dyDescent="0.25">
      <c r="A134" s="5" t="s">
        <v>973</v>
      </c>
    </row>
    <row r="135" spans="1:5" x14ac:dyDescent="0.25">
      <c r="A135" s="5" t="s">
        <v>966</v>
      </c>
    </row>
    <row r="136" spans="1:5" x14ac:dyDescent="0.25">
      <c r="A136" s="5" t="s">
        <v>51</v>
      </c>
    </row>
    <row r="137" spans="1:5" ht="14.45" customHeight="1" x14ac:dyDescent="0.25">
      <c r="A137" s="91" t="s">
        <v>31</v>
      </c>
      <c r="B137" s="92"/>
      <c r="C137" s="92"/>
      <c r="D137" s="92"/>
      <c r="E137" s="93"/>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57">
        <v>43977</v>
      </c>
      <c r="C140" s="57">
        <v>45804</v>
      </c>
      <c r="D140" s="58">
        <v>7.792543511113556E-2</v>
      </c>
      <c r="E140" s="59">
        <v>3</v>
      </c>
    </row>
    <row r="141" spans="1:5" x14ac:dyDescent="0.25">
      <c r="A141" s="31" t="s">
        <v>37</v>
      </c>
      <c r="B141" s="57">
        <v>43949</v>
      </c>
      <c r="C141" s="57">
        <v>45776</v>
      </c>
      <c r="D141" s="58">
        <v>7.8281745682239792E-2</v>
      </c>
      <c r="E141" s="59">
        <v>3</v>
      </c>
    </row>
    <row r="142" spans="1:5" x14ac:dyDescent="0.25">
      <c r="A142" s="60" t="s">
        <v>38</v>
      </c>
      <c r="B142" s="57">
        <v>43914</v>
      </c>
      <c r="C142" s="57">
        <v>45741</v>
      </c>
      <c r="D142" s="58">
        <v>8.1805564651615467E-2</v>
      </c>
      <c r="E142" s="59">
        <v>3</v>
      </c>
    </row>
    <row r="143" spans="1:5" x14ac:dyDescent="0.25">
      <c r="A143" s="60" t="s">
        <v>39</v>
      </c>
      <c r="B143" s="57">
        <v>43886</v>
      </c>
      <c r="C143" s="57">
        <v>45713</v>
      </c>
      <c r="D143" s="58">
        <v>0.12030308150386297</v>
      </c>
      <c r="E143" s="59">
        <v>4</v>
      </c>
    </row>
    <row r="144" spans="1:5" x14ac:dyDescent="0.25">
      <c r="A144" s="60" t="s">
        <v>40</v>
      </c>
      <c r="B144" s="57">
        <v>43858</v>
      </c>
      <c r="C144" s="57">
        <v>45685</v>
      </c>
      <c r="D144" s="58">
        <v>0.12090560243742998</v>
      </c>
      <c r="E144" s="59">
        <v>4</v>
      </c>
    </row>
    <row r="146" spans="1:5" x14ac:dyDescent="0.25">
      <c r="A146" s="102" t="s">
        <v>341</v>
      </c>
      <c r="B146" s="103"/>
      <c r="C146" s="103"/>
      <c r="D146" s="103"/>
      <c r="E146" s="103"/>
    </row>
    <row r="147" spans="1:5" ht="14.45" customHeight="1" x14ac:dyDescent="0.25">
      <c r="A147" s="1" t="s">
        <v>958</v>
      </c>
      <c r="B147" s="2"/>
      <c r="C147" s="107" t="s">
        <v>3</v>
      </c>
      <c r="D147" s="107" t="s">
        <v>959</v>
      </c>
      <c r="E147" s="107"/>
    </row>
    <row r="148" spans="1:5" x14ac:dyDescent="0.25">
      <c r="A148" s="3" t="s">
        <v>5</v>
      </c>
      <c r="B148" s="4"/>
      <c r="C148" s="108"/>
      <c r="D148" s="108"/>
      <c r="E148" s="108"/>
    </row>
    <row r="149" spans="1:5" x14ac:dyDescent="0.25">
      <c r="A149" s="6" t="s">
        <v>6</v>
      </c>
      <c r="B149" s="7"/>
      <c r="C149" s="109"/>
      <c r="D149" s="109"/>
      <c r="E149" s="109"/>
    </row>
    <row r="150" spans="1:5" x14ac:dyDescent="0.25">
      <c r="A150" s="8" t="s">
        <v>7</v>
      </c>
      <c r="B150" s="9" t="s">
        <v>960</v>
      </c>
      <c r="C150" s="10"/>
      <c r="D150" s="11"/>
      <c r="E150" s="11"/>
    </row>
    <row r="151" spans="1:5" x14ac:dyDescent="0.25">
      <c r="A151" s="12"/>
      <c r="B151" s="13" t="s">
        <v>9</v>
      </c>
      <c r="C151" s="14"/>
      <c r="D151" s="15"/>
      <c r="E151" s="15"/>
    </row>
    <row r="152" spans="1:5" x14ac:dyDescent="0.25">
      <c r="A152" s="8" t="s">
        <v>10</v>
      </c>
      <c r="B152" s="16" t="s">
        <v>11</v>
      </c>
      <c r="C152" s="53">
        <v>6810</v>
      </c>
      <c r="D152" s="54">
        <v>6980</v>
      </c>
      <c r="E152" s="55" t="s">
        <v>14</v>
      </c>
    </row>
    <row r="153" spans="1:5" x14ac:dyDescent="0.25">
      <c r="A153" s="19"/>
      <c r="B153" s="20" t="s">
        <v>15</v>
      </c>
      <c r="C153" s="56">
        <v>-0.31935377921854402</v>
      </c>
      <c r="D153" s="56">
        <v>-0.112915749330967</v>
      </c>
      <c r="E153" s="22"/>
    </row>
    <row r="154" spans="1:5" x14ac:dyDescent="0.25">
      <c r="A154" s="8" t="s">
        <v>16</v>
      </c>
      <c r="B154" s="16" t="s">
        <v>11</v>
      </c>
      <c r="C154" s="53">
        <v>8390</v>
      </c>
      <c r="D154" s="53">
        <v>9160</v>
      </c>
      <c r="E154" s="55" t="s">
        <v>14</v>
      </c>
    </row>
    <row r="155" spans="1:5" x14ac:dyDescent="0.25">
      <c r="A155" s="19"/>
      <c r="B155" s="20" t="s">
        <v>15</v>
      </c>
      <c r="C155" s="56">
        <v>-0.16149393694422001</v>
      </c>
      <c r="D155" s="56">
        <v>-2.89134722795246E-2</v>
      </c>
      <c r="E155" s="22"/>
    </row>
    <row r="156" spans="1:5" x14ac:dyDescent="0.25">
      <c r="A156" s="8" t="s">
        <v>19</v>
      </c>
      <c r="B156" s="16" t="s">
        <v>11</v>
      </c>
      <c r="C156" s="53">
        <v>9770</v>
      </c>
      <c r="D156" s="53">
        <v>9900</v>
      </c>
      <c r="E156" s="55" t="s">
        <v>14</v>
      </c>
    </row>
    <row r="157" spans="1:5" x14ac:dyDescent="0.25">
      <c r="A157" s="19"/>
      <c r="B157" s="20" t="s">
        <v>15</v>
      </c>
      <c r="C157" s="56">
        <v>-2.32772570979469E-2</v>
      </c>
      <c r="D157" s="56">
        <v>-3.4709108638163498E-3</v>
      </c>
      <c r="E157" s="22"/>
    </row>
    <row r="158" spans="1:5" x14ac:dyDescent="0.25">
      <c r="A158" s="8" t="s">
        <v>22</v>
      </c>
      <c r="B158" s="16" t="s">
        <v>11</v>
      </c>
      <c r="C158" s="53">
        <v>10940</v>
      </c>
      <c r="D158" s="53">
        <v>11730</v>
      </c>
      <c r="E158" s="55" t="s">
        <v>14</v>
      </c>
    </row>
    <row r="159" spans="1:5" x14ac:dyDescent="0.25">
      <c r="A159" s="19"/>
      <c r="B159" s="20" t="s">
        <v>15</v>
      </c>
      <c r="C159" s="56">
        <v>9.3505356951153903E-2</v>
      </c>
      <c r="D159" s="56">
        <v>5.4674499198122499E-2</v>
      </c>
      <c r="E159" s="22"/>
    </row>
    <row r="160" spans="1:5" ht="32.450000000000003" customHeight="1" x14ac:dyDescent="0.25">
      <c r="A160" s="90" t="s">
        <v>25</v>
      </c>
      <c r="B160" s="90"/>
      <c r="C160" s="90"/>
      <c r="D160" s="90"/>
      <c r="E160" s="90"/>
    </row>
    <row r="161" spans="1:5" x14ac:dyDescent="0.25">
      <c r="A161" s="5" t="s">
        <v>26</v>
      </c>
    </row>
    <row r="162" spans="1:5" x14ac:dyDescent="0.25">
      <c r="A162" s="5" t="s">
        <v>974</v>
      </c>
    </row>
    <row r="163" spans="1:5" x14ac:dyDescent="0.25">
      <c r="A163" s="5" t="s">
        <v>975</v>
      </c>
    </row>
    <row r="164" spans="1:5" x14ac:dyDescent="0.25">
      <c r="A164" s="5" t="s">
        <v>963</v>
      </c>
    </row>
    <row r="165" spans="1:5" x14ac:dyDescent="0.25">
      <c r="A165" s="5" t="s">
        <v>30</v>
      </c>
    </row>
    <row r="166" spans="1:5" ht="14.45" customHeight="1" x14ac:dyDescent="0.25">
      <c r="A166" s="91" t="s">
        <v>31</v>
      </c>
      <c r="B166" s="92"/>
      <c r="C166" s="92"/>
      <c r="D166" s="92"/>
      <c r="E166" s="93"/>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57">
        <v>43977</v>
      </c>
      <c r="C169" s="57">
        <v>45804</v>
      </c>
      <c r="D169" s="58">
        <v>6.0208106252421373E-2</v>
      </c>
      <c r="E169" s="59">
        <v>3</v>
      </c>
    </row>
    <row r="170" spans="1:5" x14ac:dyDescent="0.25">
      <c r="A170" s="31" t="s">
        <v>37</v>
      </c>
      <c r="B170" s="57">
        <v>44313</v>
      </c>
      <c r="C170" s="57">
        <v>45776</v>
      </c>
      <c r="D170" s="58">
        <v>6.2351151623444477E-2</v>
      </c>
      <c r="E170" s="59">
        <v>3</v>
      </c>
    </row>
    <row r="171" spans="1:5" x14ac:dyDescent="0.25">
      <c r="A171" s="60" t="s">
        <v>38</v>
      </c>
      <c r="B171" s="57">
        <v>44278</v>
      </c>
      <c r="C171" s="57">
        <v>45741</v>
      </c>
      <c r="D171" s="58">
        <v>5.6945268592092528E-2</v>
      </c>
      <c r="E171" s="59">
        <v>3</v>
      </c>
    </row>
    <row r="172" spans="1:5" x14ac:dyDescent="0.25">
      <c r="A172" s="60" t="s">
        <v>39</v>
      </c>
      <c r="B172" s="57">
        <v>44250</v>
      </c>
      <c r="C172" s="57">
        <v>45713</v>
      </c>
      <c r="D172" s="58">
        <v>5.6068455104816131E-2</v>
      </c>
      <c r="E172" s="59">
        <v>3</v>
      </c>
    </row>
    <row r="173" spans="1:5" x14ac:dyDescent="0.25">
      <c r="A173" s="60" t="s">
        <v>40</v>
      </c>
      <c r="B173" s="57">
        <v>44222</v>
      </c>
      <c r="C173" s="57">
        <v>45685</v>
      </c>
      <c r="D173" s="58">
        <v>5.5962121979369922E-2</v>
      </c>
      <c r="E173" s="59">
        <v>3</v>
      </c>
    </row>
    <row r="175" spans="1:5" x14ac:dyDescent="0.25">
      <c r="A175" s="102" t="s">
        <v>655</v>
      </c>
      <c r="B175" s="103"/>
      <c r="C175" s="103"/>
      <c r="D175" s="103"/>
      <c r="E175" s="103"/>
    </row>
    <row r="176" spans="1:5" ht="14.45" customHeight="1" x14ac:dyDescent="0.25">
      <c r="A176" s="1" t="s">
        <v>2</v>
      </c>
      <c r="B176" s="2"/>
      <c r="C176" s="107" t="s">
        <v>3</v>
      </c>
      <c r="D176" s="107" t="s">
        <v>4</v>
      </c>
      <c r="E176" s="107"/>
    </row>
    <row r="177" spans="1:5" x14ac:dyDescent="0.25">
      <c r="A177" s="3" t="s">
        <v>5</v>
      </c>
      <c r="B177" s="4"/>
      <c r="C177" s="108"/>
      <c r="D177" s="108"/>
      <c r="E177" s="108"/>
    </row>
    <row r="178" spans="1:5" x14ac:dyDescent="0.25">
      <c r="A178" s="6" t="s">
        <v>6</v>
      </c>
      <c r="B178" s="7"/>
      <c r="C178" s="109"/>
      <c r="D178" s="109"/>
      <c r="E178" s="109"/>
    </row>
    <row r="179" spans="1:5" x14ac:dyDescent="0.25">
      <c r="A179" s="8" t="s">
        <v>7</v>
      </c>
      <c r="B179" s="9" t="s">
        <v>998</v>
      </c>
      <c r="C179" s="10"/>
      <c r="D179" s="11"/>
      <c r="E179" s="11"/>
    </row>
    <row r="180" spans="1:5" x14ac:dyDescent="0.25">
      <c r="A180" s="12"/>
      <c r="B180" s="13" t="s">
        <v>9</v>
      </c>
      <c r="C180" s="14"/>
      <c r="D180" s="15"/>
      <c r="E180" s="15"/>
    </row>
    <row r="181" spans="1:5" x14ac:dyDescent="0.25">
      <c r="A181" s="8" t="s">
        <v>10</v>
      </c>
      <c r="B181" s="16" t="s">
        <v>11</v>
      </c>
      <c r="C181" s="26" t="s">
        <v>1038</v>
      </c>
      <c r="D181" s="27" t="s">
        <v>1039</v>
      </c>
      <c r="E181" s="26" t="s">
        <v>14</v>
      </c>
    </row>
    <row r="182" spans="1:5" x14ac:dyDescent="0.25">
      <c r="A182" s="19"/>
      <c r="B182" s="20" t="s">
        <v>15</v>
      </c>
      <c r="C182" s="21">
        <v>-0.25430000000000003</v>
      </c>
      <c r="D182" s="21">
        <v>-8.0100000000000005E-2</v>
      </c>
      <c r="E182" s="22"/>
    </row>
    <row r="183" spans="1:5" x14ac:dyDescent="0.25">
      <c r="A183" s="8" t="s">
        <v>16</v>
      </c>
      <c r="B183" s="16" t="s">
        <v>11</v>
      </c>
      <c r="C183" s="26" t="s">
        <v>518</v>
      </c>
      <c r="D183" s="26" t="s">
        <v>695</v>
      </c>
      <c r="E183" s="26" t="s">
        <v>14</v>
      </c>
    </row>
    <row r="184" spans="1:5" x14ac:dyDescent="0.25">
      <c r="A184" s="19"/>
      <c r="B184" s="20" t="s">
        <v>15</v>
      </c>
      <c r="C184" s="21">
        <v>-0.15321468635795066</v>
      </c>
      <c r="D184" s="21">
        <v>-4.2599999999999999E-2</v>
      </c>
      <c r="E184" s="22"/>
    </row>
    <row r="185" spans="1:5" x14ac:dyDescent="0.25">
      <c r="A185" s="8" t="s">
        <v>19</v>
      </c>
      <c r="B185" s="16" t="s">
        <v>11</v>
      </c>
      <c r="C185" s="26" t="s">
        <v>235</v>
      </c>
      <c r="D185" s="26" t="s">
        <v>56</v>
      </c>
      <c r="E185" s="26" t="s">
        <v>14</v>
      </c>
    </row>
    <row r="186" spans="1:5" x14ac:dyDescent="0.25">
      <c r="A186" s="19"/>
      <c r="B186" s="20" t="s">
        <v>15</v>
      </c>
      <c r="C186" s="21">
        <v>-5.9200000000000003E-2</v>
      </c>
      <c r="D186" s="21">
        <v>-1.9E-2</v>
      </c>
      <c r="E186" s="22"/>
    </row>
    <row r="187" spans="1:5" x14ac:dyDescent="0.25">
      <c r="A187" s="8" t="s">
        <v>22</v>
      </c>
      <c r="B187" s="16" t="s">
        <v>11</v>
      </c>
      <c r="C187" s="26" t="s">
        <v>121</v>
      </c>
      <c r="D187" s="26" t="s">
        <v>495</v>
      </c>
      <c r="E187" s="26" t="s">
        <v>14</v>
      </c>
    </row>
    <row r="188" spans="1:5" x14ac:dyDescent="0.25">
      <c r="A188" s="19"/>
      <c r="B188" s="20" t="s">
        <v>15</v>
      </c>
      <c r="C188" s="21">
        <v>1.26E-2</v>
      </c>
      <c r="D188" s="21">
        <v>5.4152504577491545E-3</v>
      </c>
      <c r="E188" s="22"/>
    </row>
    <row r="189" spans="1:5" ht="34.9" customHeight="1" x14ac:dyDescent="0.25">
      <c r="A189" s="90" t="s">
        <v>25</v>
      </c>
      <c r="B189" s="90"/>
      <c r="C189" s="90"/>
      <c r="D189" s="90"/>
      <c r="E189" s="90"/>
    </row>
    <row r="190" spans="1:5" x14ac:dyDescent="0.25">
      <c r="A190" s="5" t="s">
        <v>26</v>
      </c>
    </row>
    <row r="191" spans="1:5" x14ac:dyDescent="0.25">
      <c r="A191" s="5" t="s">
        <v>1040</v>
      </c>
    </row>
    <row r="192" spans="1:5" x14ac:dyDescent="0.25">
      <c r="A192" s="5" t="s">
        <v>540</v>
      </c>
    </row>
    <row r="193" spans="1:5" x14ac:dyDescent="0.25">
      <c r="A193" s="5" t="s">
        <v>1041</v>
      </c>
    </row>
    <row r="194" spans="1:5" x14ac:dyDescent="0.25">
      <c r="A194" s="5" t="s">
        <v>30</v>
      </c>
    </row>
    <row r="195" spans="1:5" ht="14.45" customHeight="1" x14ac:dyDescent="0.25">
      <c r="A195" s="91" t="s">
        <v>31</v>
      </c>
      <c r="B195" s="92"/>
      <c r="C195" s="92"/>
      <c r="D195" s="92"/>
      <c r="E195" s="93"/>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57">
        <v>43980</v>
      </c>
      <c r="C198" s="57">
        <v>45807</v>
      </c>
      <c r="D198" s="58">
        <v>3.6299999999999999E-2</v>
      </c>
      <c r="E198" s="59">
        <v>2</v>
      </c>
    </row>
    <row r="199" spans="1:5" x14ac:dyDescent="0.25">
      <c r="A199" s="31" t="s">
        <v>37</v>
      </c>
      <c r="B199" s="57">
        <v>44314</v>
      </c>
      <c r="C199" s="57">
        <v>45777</v>
      </c>
      <c r="D199" s="58">
        <v>3.8127452791720425E-2</v>
      </c>
      <c r="E199" s="59">
        <v>2</v>
      </c>
    </row>
    <row r="200" spans="1:5" x14ac:dyDescent="0.25">
      <c r="A200" s="39" t="s">
        <v>38</v>
      </c>
      <c r="B200" s="57">
        <v>44279</v>
      </c>
      <c r="C200" s="57">
        <v>45742</v>
      </c>
      <c r="D200" s="58">
        <v>3.3784558575402177E-2</v>
      </c>
      <c r="E200" s="59">
        <v>2</v>
      </c>
    </row>
    <row r="201" spans="1:5" x14ac:dyDescent="0.25">
      <c r="A201" s="39" t="s">
        <v>39</v>
      </c>
      <c r="B201" s="57">
        <v>44251</v>
      </c>
      <c r="C201" s="57">
        <v>45714</v>
      </c>
      <c r="D201" s="58">
        <v>3.3531266802977078E-2</v>
      </c>
      <c r="E201" s="59">
        <v>2</v>
      </c>
    </row>
    <row r="202" spans="1:5" x14ac:dyDescent="0.25">
      <c r="A202" s="39" t="s">
        <v>40</v>
      </c>
      <c r="B202" s="57">
        <v>44223</v>
      </c>
      <c r="C202" s="57">
        <v>45686</v>
      </c>
      <c r="D202" s="58">
        <v>3.3563512421684455E-2</v>
      </c>
      <c r="E202" s="59">
        <v>2</v>
      </c>
    </row>
    <row r="204" spans="1:5" x14ac:dyDescent="0.25">
      <c r="A204" s="102" t="s">
        <v>894</v>
      </c>
      <c r="B204" s="103"/>
      <c r="C204" s="103"/>
      <c r="D204" s="103"/>
      <c r="E204" s="103"/>
    </row>
    <row r="205" spans="1:5" ht="14.45" customHeight="1" x14ac:dyDescent="0.25">
      <c r="A205" s="1" t="s">
        <v>958</v>
      </c>
      <c r="B205" s="2"/>
      <c r="C205" s="107" t="s">
        <v>3</v>
      </c>
      <c r="D205" s="107" t="s">
        <v>959</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960</v>
      </c>
      <c r="C208" s="10"/>
      <c r="D208" s="11"/>
      <c r="E208" s="11"/>
    </row>
    <row r="209" spans="1:5" x14ac:dyDescent="0.25">
      <c r="A209" s="12"/>
      <c r="B209" s="13" t="s">
        <v>9</v>
      </c>
      <c r="C209" s="14"/>
      <c r="D209" s="15"/>
      <c r="E209" s="15"/>
    </row>
    <row r="210" spans="1:5" x14ac:dyDescent="0.25">
      <c r="A210" s="8" t="s">
        <v>10</v>
      </c>
      <c r="B210" s="16" t="s">
        <v>11</v>
      </c>
      <c r="C210" s="61">
        <v>5710</v>
      </c>
      <c r="D210" s="62">
        <v>5800</v>
      </c>
      <c r="E210" s="63" t="s">
        <v>14</v>
      </c>
    </row>
    <row r="211" spans="1:5" x14ac:dyDescent="0.25">
      <c r="A211" s="19"/>
      <c r="B211" s="20" t="s">
        <v>15</v>
      </c>
      <c r="C211" s="56">
        <v>-0.42948730634626298</v>
      </c>
      <c r="D211" s="56">
        <v>-0.16624771198748001</v>
      </c>
      <c r="E211" s="22"/>
    </row>
    <row r="212" spans="1:5" x14ac:dyDescent="0.25">
      <c r="A212" s="8" t="s">
        <v>16</v>
      </c>
      <c r="B212" s="16" t="s">
        <v>11</v>
      </c>
      <c r="C212" s="61">
        <v>7760</v>
      </c>
      <c r="D212" s="61">
        <v>7790</v>
      </c>
      <c r="E212" s="63" t="s">
        <v>14</v>
      </c>
    </row>
    <row r="213" spans="1:5" x14ac:dyDescent="0.25">
      <c r="A213" s="19"/>
      <c r="B213" s="20" t="s">
        <v>15</v>
      </c>
      <c r="C213" s="56">
        <v>-0.22404424724602201</v>
      </c>
      <c r="D213" s="56">
        <v>-8.0019534076001403E-2</v>
      </c>
      <c r="E213" s="22"/>
    </row>
    <row r="214" spans="1:5" x14ac:dyDescent="0.25">
      <c r="A214" s="8" t="s">
        <v>19</v>
      </c>
      <c r="B214" s="16" t="s">
        <v>11</v>
      </c>
      <c r="C214" s="61">
        <v>9810</v>
      </c>
      <c r="D214" s="61">
        <v>10100</v>
      </c>
      <c r="E214" s="63" t="s">
        <v>14</v>
      </c>
    </row>
    <row r="215" spans="1:5" x14ac:dyDescent="0.25">
      <c r="A215" s="19"/>
      <c r="B215" s="20" t="s">
        <v>15</v>
      </c>
      <c r="C215" s="56">
        <v>-1.9232831340004999E-2</v>
      </c>
      <c r="D215" s="56">
        <v>3.4327904118101001E-3</v>
      </c>
      <c r="E215" s="22"/>
    </row>
    <row r="216" spans="1:5" x14ac:dyDescent="0.25">
      <c r="A216" s="8" t="s">
        <v>22</v>
      </c>
      <c r="B216" s="16" t="s">
        <v>11</v>
      </c>
      <c r="C216" s="61">
        <v>12700</v>
      </c>
      <c r="D216" s="61">
        <v>12330</v>
      </c>
      <c r="E216" s="63" t="s">
        <v>14</v>
      </c>
    </row>
    <row r="217" spans="1:5" x14ac:dyDescent="0.25">
      <c r="A217" s="19"/>
      <c r="B217" s="20" t="s">
        <v>15</v>
      </c>
      <c r="C217" s="56">
        <v>0.26964496667236398</v>
      </c>
      <c r="D217" s="56">
        <v>7.2253618345182499E-2</v>
      </c>
      <c r="E217" s="22"/>
    </row>
    <row r="218" spans="1:5" ht="35.450000000000003" customHeight="1" x14ac:dyDescent="0.25">
      <c r="A218" s="90" t="s">
        <v>25</v>
      </c>
      <c r="B218" s="90"/>
      <c r="C218" s="90"/>
      <c r="D218" s="90"/>
      <c r="E218" s="90"/>
    </row>
    <row r="219" spans="1:5" x14ac:dyDescent="0.25">
      <c r="A219" s="5" t="s">
        <v>26</v>
      </c>
    </row>
    <row r="220" spans="1:5" x14ac:dyDescent="0.25">
      <c r="A220" s="5" t="s">
        <v>996</v>
      </c>
    </row>
    <row r="221" spans="1:5" x14ac:dyDescent="0.25">
      <c r="A221" s="5" t="s">
        <v>997</v>
      </c>
    </row>
    <row r="222" spans="1:5" x14ac:dyDescent="0.25">
      <c r="A222" s="5" t="s">
        <v>966</v>
      </c>
    </row>
    <row r="223" spans="1:5" x14ac:dyDescent="0.25">
      <c r="A223" s="5" t="s">
        <v>51</v>
      </c>
    </row>
    <row r="224" spans="1:5" ht="14.45" customHeight="1" x14ac:dyDescent="0.25">
      <c r="A224" s="91" t="s">
        <v>31</v>
      </c>
      <c r="B224" s="92"/>
      <c r="C224" s="92"/>
      <c r="D224" s="92"/>
      <c r="E224" s="93"/>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57">
        <v>43980</v>
      </c>
      <c r="C227" s="57">
        <v>45807</v>
      </c>
      <c r="D227" s="58">
        <v>8.0218496643457676E-2</v>
      </c>
      <c r="E227" s="59">
        <v>3</v>
      </c>
    </row>
    <row r="228" spans="1:5" x14ac:dyDescent="0.25">
      <c r="A228" s="31" t="s">
        <v>37</v>
      </c>
      <c r="B228" s="57">
        <v>43945</v>
      </c>
      <c r="C228" s="57">
        <v>45772</v>
      </c>
      <c r="D228" s="58">
        <v>8.5017635667934924E-2</v>
      </c>
      <c r="E228" s="59">
        <v>3</v>
      </c>
    </row>
    <row r="229" spans="1:5" x14ac:dyDescent="0.25">
      <c r="A229" s="64" t="s">
        <v>38</v>
      </c>
      <c r="B229" s="57">
        <v>43917</v>
      </c>
      <c r="C229" s="57">
        <v>45744</v>
      </c>
      <c r="D229" s="58">
        <v>9.0166984839450875E-2</v>
      </c>
      <c r="E229" s="59">
        <v>3</v>
      </c>
    </row>
    <row r="230" spans="1:5" x14ac:dyDescent="0.25">
      <c r="A230" s="64" t="s">
        <v>39</v>
      </c>
      <c r="B230" s="57">
        <v>43889</v>
      </c>
      <c r="C230" s="57">
        <v>45716</v>
      </c>
      <c r="D230" s="58">
        <v>0.14035961423921006</v>
      </c>
      <c r="E230" s="59">
        <v>4</v>
      </c>
    </row>
    <row r="231" spans="1:5" x14ac:dyDescent="0.25">
      <c r="A231" s="64" t="s">
        <v>40</v>
      </c>
      <c r="B231" s="57">
        <v>43861</v>
      </c>
      <c r="C231" s="57">
        <v>45688</v>
      </c>
      <c r="D231" s="58">
        <v>0.14362544160402532</v>
      </c>
      <c r="E231" s="59">
        <v>4</v>
      </c>
    </row>
    <row r="233" spans="1:5" x14ac:dyDescent="0.25">
      <c r="A233" s="102" t="s">
        <v>116</v>
      </c>
      <c r="B233" s="103"/>
      <c r="C233" s="103"/>
      <c r="D233" s="103"/>
      <c r="E233" s="103"/>
    </row>
    <row r="234" spans="1:5" ht="14.45" customHeight="1" x14ac:dyDescent="0.25">
      <c r="A234" s="1" t="s">
        <v>74</v>
      </c>
      <c r="B234" s="2"/>
      <c r="C234" s="107" t="s">
        <v>3</v>
      </c>
      <c r="D234" s="107" t="s">
        <v>75</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998</v>
      </c>
      <c r="C237" s="10"/>
      <c r="D237" s="11"/>
      <c r="E237" s="11"/>
    </row>
    <row r="238" spans="1:5" x14ac:dyDescent="0.25">
      <c r="A238" s="12"/>
      <c r="B238" s="13" t="s">
        <v>9</v>
      </c>
      <c r="C238" s="14"/>
      <c r="D238" s="15"/>
      <c r="E238" s="15"/>
    </row>
    <row r="239" spans="1:5" x14ac:dyDescent="0.25">
      <c r="A239" s="8" t="s">
        <v>10</v>
      </c>
      <c r="B239" s="16" t="s">
        <v>11</v>
      </c>
      <c r="C239" s="26" t="s">
        <v>1020</v>
      </c>
      <c r="D239" s="27" t="s">
        <v>1021</v>
      </c>
      <c r="E239" s="26" t="s">
        <v>14</v>
      </c>
    </row>
    <row r="240" spans="1:5" x14ac:dyDescent="0.25">
      <c r="A240" s="19"/>
      <c r="B240" s="20" t="s">
        <v>15</v>
      </c>
      <c r="C240" s="21">
        <v>-0.54879999999999995</v>
      </c>
      <c r="D240" s="21">
        <v>-0.1668</v>
      </c>
      <c r="E240" s="22"/>
    </row>
    <row r="241" spans="1:5" x14ac:dyDescent="0.25">
      <c r="A241" s="8" t="s">
        <v>16</v>
      </c>
      <c r="B241" s="16" t="s">
        <v>11</v>
      </c>
      <c r="C241" s="26" t="s">
        <v>1022</v>
      </c>
      <c r="D241" s="26" t="s">
        <v>1023</v>
      </c>
      <c r="E241" s="26" t="s">
        <v>14</v>
      </c>
    </row>
    <row r="242" spans="1:5" x14ac:dyDescent="0.25">
      <c r="A242" s="19"/>
      <c r="B242" s="20" t="s">
        <v>15</v>
      </c>
      <c r="C242" s="21">
        <v>-0.31090000000000001</v>
      </c>
      <c r="D242" s="21">
        <v>-4.24E-2</v>
      </c>
      <c r="E242" s="22"/>
    </row>
    <row r="243" spans="1:5" x14ac:dyDescent="0.25">
      <c r="A243" s="8" t="s">
        <v>19</v>
      </c>
      <c r="B243" s="16" t="s">
        <v>11</v>
      </c>
      <c r="C243" s="26" t="s">
        <v>521</v>
      </c>
      <c r="D243" s="26" t="s">
        <v>426</v>
      </c>
      <c r="E243" s="26" t="s">
        <v>14</v>
      </c>
    </row>
    <row r="244" spans="1:5" x14ac:dyDescent="0.25">
      <c r="A244" s="19"/>
      <c r="B244" s="20" t="s">
        <v>15</v>
      </c>
      <c r="C244" s="21">
        <v>3.8899999999999997E-2</v>
      </c>
      <c r="D244" s="21">
        <v>7.4499999999999997E-2</v>
      </c>
      <c r="E244" s="22"/>
    </row>
    <row r="245" spans="1:5" x14ac:dyDescent="0.25">
      <c r="A245" s="8" t="s">
        <v>22</v>
      </c>
      <c r="B245" s="16" t="s">
        <v>11</v>
      </c>
      <c r="C245" s="26" t="s">
        <v>1024</v>
      </c>
      <c r="D245" s="26" t="s">
        <v>1025</v>
      </c>
      <c r="E245" s="26" t="s">
        <v>14</v>
      </c>
    </row>
    <row r="246" spans="1:5" x14ac:dyDescent="0.25">
      <c r="A246" s="19"/>
      <c r="B246" s="20" t="s">
        <v>15</v>
      </c>
      <c r="C246" s="21">
        <v>0.95189999999999997</v>
      </c>
      <c r="D246" s="21">
        <v>0.1366</v>
      </c>
      <c r="E246" s="22"/>
    </row>
    <row r="247" spans="1:5" ht="34.9" customHeight="1" x14ac:dyDescent="0.25">
      <c r="A247" s="90" t="s">
        <v>25</v>
      </c>
      <c r="B247" s="90"/>
      <c r="C247" s="90"/>
      <c r="D247" s="90"/>
      <c r="E247" s="90"/>
    </row>
    <row r="248" spans="1:5" x14ac:dyDescent="0.25">
      <c r="A248" s="5" t="s">
        <v>26</v>
      </c>
    </row>
    <row r="249" spans="1:5" x14ac:dyDescent="0.25">
      <c r="A249" s="5" t="s">
        <v>1026</v>
      </c>
    </row>
    <row r="250" spans="1:5" x14ac:dyDescent="0.25">
      <c r="A250" s="5" t="s">
        <v>562</v>
      </c>
    </row>
    <row r="251" spans="1:5" x14ac:dyDescent="0.25">
      <c r="A251" s="5" t="s">
        <v>1027</v>
      </c>
    </row>
    <row r="252" spans="1:5" x14ac:dyDescent="0.25">
      <c r="A252" s="5" t="s">
        <v>30</v>
      </c>
    </row>
    <row r="253" spans="1:5" ht="14.45" customHeight="1" x14ac:dyDescent="0.25">
      <c r="A253" s="91" t="s">
        <v>31</v>
      </c>
      <c r="B253" s="92"/>
      <c r="C253" s="92"/>
      <c r="D253" s="92"/>
      <c r="E253" s="93"/>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57">
        <v>43980</v>
      </c>
      <c r="C256" s="57">
        <v>45807</v>
      </c>
      <c r="D256" s="58">
        <v>0.15029999999999999</v>
      </c>
      <c r="E256" s="59">
        <v>4</v>
      </c>
    </row>
    <row r="257" spans="1:5" x14ac:dyDescent="0.25">
      <c r="A257" s="31" t="s">
        <v>37</v>
      </c>
      <c r="B257" s="57">
        <v>43951</v>
      </c>
      <c r="C257" s="57">
        <v>45777</v>
      </c>
      <c r="D257" s="58">
        <v>0.15283622118678553</v>
      </c>
      <c r="E257" s="59">
        <v>4</v>
      </c>
    </row>
    <row r="258" spans="1:5" x14ac:dyDescent="0.25">
      <c r="A258" s="39" t="s">
        <v>38</v>
      </c>
      <c r="B258" s="57">
        <v>43921</v>
      </c>
      <c r="C258" s="57">
        <v>45747</v>
      </c>
      <c r="D258" s="58">
        <v>0.15171010036701313</v>
      </c>
      <c r="E258" s="59">
        <v>4</v>
      </c>
    </row>
    <row r="259" spans="1:5" x14ac:dyDescent="0.25">
      <c r="A259" s="39" t="s">
        <v>39</v>
      </c>
      <c r="B259" s="57">
        <v>43889</v>
      </c>
      <c r="C259" s="57">
        <v>45716</v>
      </c>
      <c r="D259" s="58">
        <v>0.17341830806305841</v>
      </c>
      <c r="E259" s="59">
        <v>4</v>
      </c>
    </row>
    <row r="260" spans="1:5" x14ac:dyDescent="0.25">
      <c r="A260" s="39" t="s">
        <v>40</v>
      </c>
      <c r="B260" s="57">
        <v>43861</v>
      </c>
      <c r="C260" s="57">
        <v>45688</v>
      </c>
      <c r="D260" s="58">
        <v>0.17463871680069398</v>
      </c>
      <c r="E260" s="59">
        <v>4</v>
      </c>
    </row>
    <row r="262" spans="1:5" x14ac:dyDescent="0.25">
      <c r="A262" s="102" t="s">
        <v>127</v>
      </c>
      <c r="B262" s="103"/>
      <c r="C262" s="103"/>
      <c r="D262" s="103"/>
      <c r="E262" s="103"/>
    </row>
    <row r="263" spans="1:5" ht="14.45" customHeight="1" x14ac:dyDescent="0.25">
      <c r="A263" s="1" t="s">
        <v>968</v>
      </c>
      <c r="B263" s="2"/>
      <c r="C263" s="107" t="s">
        <v>3</v>
      </c>
      <c r="D263" s="107" t="s">
        <v>969</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8" t="s">
        <v>7</v>
      </c>
      <c r="B266" s="9" t="s">
        <v>960</v>
      </c>
      <c r="C266" s="10"/>
      <c r="D266" s="11"/>
      <c r="E266" s="11"/>
    </row>
    <row r="267" spans="1:5" x14ac:dyDescent="0.25">
      <c r="A267" s="12"/>
      <c r="B267" s="13" t="s">
        <v>9</v>
      </c>
      <c r="C267" s="14"/>
      <c r="D267" s="15"/>
      <c r="E267" s="15"/>
    </row>
    <row r="268" spans="1:5" x14ac:dyDescent="0.25">
      <c r="A268" s="8" t="s">
        <v>10</v>
      </c>
      <c r="B268" s="16" t="s">
        <v>11</v>
      </c>
      <c r="C268" s="53">
        <v>3710</v>
      </c>
      <c r="D268" s="54">
        <v>3150</v>
      </c>
      <c r="E268" s="55" t="s">
        <v>14</v>
      </c>
    </row>
    <row r="269" spans="1:5" x14ac:dyDescent="0.25">
      <c r="A269" s="19"/>
      <c r="B269" s="20" t="s">
        <v>15</v>
      </c>
      <c r="C269" s="56">
        <v>-0.62873135927526502</v>
      </c>
      <c r="D269" s="56">
        <v>-0.20627891473888299</v>
      </c>
      <c r="E269" s="22"/>
    </row>
    <row r="270" spans="1:5" x14ac:dyDescent="0.25">
      <c r="A270" s="8" t="s">
        <v>16</v>
      </c>
      <c r="B270" s="16" t="s">
        <v>11</v>
      </c>
      <c r="C270" s="53">
        <v>7340</v>
      </c>
      <c r="D270" s="53">
        <v>7730</v>
      </c>
      <c r="E270" s="55" t="s">
        <v>14</v>
      </c>
    </row>
    <row r="271" spans="1:5" x14ac:dyDescent="0.25">
      <c r="A271" s="19"/>
      <c r="B271" s="20" t="s">
        <v>15</v>
      </c>
      <c r="C271" s="56">
        <v>-0.265872119838376</v>
      </c>
      <c r="D271" s="56">
        <v>-5.0128907211352797E-2</v>
      </c>
      <c r="E271" s="22"/>
    </row>
    <row r="272" spans="1:5" x14ac:dyDescent="0.25">
      <c r="A272" s="8" t="s">
        <v>19</v>
      </c>
      <c r="B272" s="16" t="s">
        <v>11</v>
      </c>
      <c r="C272" s="53">
        <v>10190</v>
      </c>
      <c r="D272" s="53">
        <v>11520</v>
      </c>
      <c r="E272" s="55" t="s">
        <v>14</v>
      </c>
    </row>
    <row r="273" spans="1:5" x14ac:dyDescent="0.25">
      <c r="A273" s="19"/>
      <c r="B273" s="20" t="s">
        <v>15</v>
      </c>
      <c r="C273" s="56">
        <v>1.9365540540540401E-2</v>
      </c>
      <c r="D273" s="56">
        <v>2.86958727549145E-2</v>
      </c>
      <c r="E273" s="22"/>
    </row>
    <row r="274" spans="1:5" x14ac:dyDescent="0.25">
      <c r="A274" s="8" t="s">
        <v>22</v>
      </c>
      <c r="B274" s="16" t="s">
        <v>11</v>
      </c>
      <c r="C274" s="53">
        <v>14350</v>
      </c>
      <c r="D274" s="53">
        <v>17600</v>
      </c>
      <c r="E274" s="55" t="s">
        <v>14</v>
      </c>
    </row>
    <row r="275" spans="1:5" x14ac:dyDescent="0.25">
      <c r="A275" s="19"/>
      <c r="B275" s="20" t="s">
        <v>15</v>
      </c>
      <c r="C275" s="56">
        <v>0.43472083009811602</v>
      </c>
      <c r="D275" s="56">
        <v>0.119750842007648</v>
      </c>
      <c r="E275" s="22"/>
    </row>
    <row r="276" spans="1:5" ht="31.9" customHeight="1" x14ac:dyDescent="0.25">
      <c r="A276" s="90" t="s">
        <v>25</v>
      </c>
      <c r="B276" s="90"/>
      <c r="C276" s="90"/>
      <c r="D276" s="90"/>
      <c r="E276" s="90"/>
    </row>
    <row r="277" spans="1:5" x14ac:dyDescent="0.25">
      <c r="A277" s="5" t="s">
        <v>26</v>
      </c>
    </row>
    <row r="278" spans="1:5" x14ac:dyDescent="0.25">
      <c r="A278" s="5" t="s">
        <v>976</v>
      </c>
    </row>
    <row r="279" spans="1:5" x14ac:dyDescent="0.25">
      <c r="A279" s="5" t="s">
        <v>977</v>
      </c>
    </row>
    <row r="280" spans="1:5" x14ac:dyDescent="0.25">
      <c r="A280" s="5" t="s">
        <v>972</v>
      </c>
    </row>
    <row r="281" spans="1:5" x14ac:dyDescent="0.25">
      <c r="A281" s="5" t="s">
        <v>30</v>
      </c>
    </row>
    <row r="282" spans="1:5" ht="14.45" customHeight="1" x14ac:dyDescent="0.25">
      <c r="A282" s="91" t="s">
        <v>31</v>
      </c>
      <c r="B282" s="92"/>
      <c r="C282" s="92"/>
      <c r="D282" s="92"/>
      <c r="E282" s="93"/>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57">
        <v>43980</v>
      </c>
      <c r="C285" s="57">
        <v>45807</v>
      </c>
      <c r="D285" s="58">
        <v>0.17879000210587204</v>
      </c>
      <c r="E285" s="59">
        <v>4</v>
      </c>
    </row>
    <row r="286" spans="1:5" x14ac:dyDescent="0.25">
      <c r="A286" s="31" t="s">
        <v>37</v>
      </c>
      <c r="B286" s="57">
        <v>43951</v>
      </c>
      <c r="C286" s="57">
        <v>45777</v>
      </c>
      <c r="D286" s="58">
        <v>0.18218951050840812</v>
      </c>
      <c r="E286" s="59">
        <v>4</v>
      </c>
    </row>
    <row r="287" spans="1:5" x14ac:dyDescent="0.25">
      <c r="A287" s="60" t="s">
        <v>38</v>
      </c>
      <c r="B287" s="57">
        <v>43921</v>
      </c>
      <c r="C287" s="57">
        <v>45747</v>
      </c>
      <c r="D287" s="58">
        <v>0.18132524498893302</v>
      </c>
      <c r="E287" s="59">
        <v>4</v>
      </c>
    </row>
    <row r="288" spans="1:5" x14ac:dyDescent="0.25">
      <c r="A288" s="60" t="s">
        <v>39</v>
      </c>
      <c r="B288" s="57">
        <v>43889</v>
      </c>
      <c r="C288" s="57">
        <v>45716</v>
      </c>
      <c r="D288" s="58">
        <v>0.20761628404789476</v>
      </c>
      <c r="E288" s="59">
        <v>5</v>
      </c>
    </row>
    <row r="289" spans="1:5" x14ac:dyDescent="0.25">
      <c r="A289" s="60" t="s">
        <v>40</v>
      </c>
      <c r="B289" s="57">
        <v>43861</v>
      </c>
      <c r="C289" s="57">
        <v>45688</v>
      </c>
      <c r="D289" s="58">
        <v>0.20903824380715097</v>
      </c>
      <c r="E289" s="59">
        <v>5</v>
      </c>
    </row>
    <row r="291" spans="1:5" x14ac:dyDescent="0.25">
      <c r="A291" s="102" t="s">
        <v>141</v>
      </c>
      <c r="B291" s="103"/>
      <c r="C291" s="103"/>
      <c r="D291" s="103"/>
      <c r="E291" s="103"/>
    </row>
    <row r="292" spans="1:5" ht="14.45" customHeight="1" x14ac:dyDescent="0.25">
      <c r="A292" s="1" t="s">
        <v>978</v>
      </c>
      <c r="B292" s="2"/>
      <c r="C292" s="107" t="s">
        <v>3</v>
      </c>
      <c r="D292" s="107" t="s">
        <v>979</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8" t="s">
        <v>7</v>
      </c>
      <c r="B295" s="9" t="s">
        <v>960</v>
      </c>
      <c r="C295" s="10"/>
      <c r="D295" s="11"/>
      <c r="E295" s="11"/>
    </row>
    <row r="296" spans="1:5" x14ac:dyDescent="0.25">
      <c r="A296" s="12"/>
      <c r="B296" s="13" t="s">
        <v>9</v>
      </c>
      <c r="C296" s="14"/>
      <c r="D296" s="15"/>
      <c r="E296" s="15"/>
    </row>
    <row r="297" spans="1:5" x14ac:dyDescent="0.25">
      <c r="A297" s="8" t="s">
        <v>10</v>
      </c>
      <c r="B297" s="16" t="s">
        <v>11</v>
      </c>
      <c r="C297" s="53">
        <v>9140</v>
      </c>
      <c r="D297" s="54">
        <v>9400</v>
      </c>
      <c r="E297" s="55" t="s">
        <v>14</v>
      </c>
    </row>
    <row r="298" spans="1:5" x14ac:dyDescent="0.25">
      <c r="A298" s="19"/>
      <c r="B298" s="20" t="s">
        <v>15</v>
      </c>
      <c r="C298" s="56">
        <v>-8.6144131432084894E-2</v>
      </c>
      <c r="D298" s="56">
        <v>-3.04780955403323E-2</v>
      </c>
      <c r="E298" s="22"/>
    </row>
    <row r="299" spans="1:5" x14ac:dyDescent="0.25">
      <c r="A299" s="8" t="s">
        <v>16</v>
      </c>
      <c r="B299" s="16" t="s">
        <v>11</v>
      </c>
      <c r="C299" s="53">
        <v>9540</v>
      </c>
      <c r="D299" s="53">
        <v>9600</v>
      </c>
      <c r="E299" s="55" t="s">
        <v>14</v>
      </c>
    </row>
    <row r="300" spans="1:5" x14ac:dyDescent="0.25">
      <c r="A300" s="19"/>
      <c r="B300" s="20" t="s">
        <v>15</v>
      </c>
      <c r="C300" s="56">
        <v>-4.6077893582007798E-2</v>
      </c>
      <c r="D300" s="56">
        <v>-2.0104427776783299E-2</v>
      </c>
      <c r="E300" s="22"/>
    </row>
    <row r="301" spans="1:5" x14ac:dyDescent="0.25">
      <c r="A301" s="8" t="s">
        <v>19</v>
      </c>
      <c r="B301" s="16" t="s">
        <v>11</v>
      </c>
      <c r="C301" s="53">
        <v>10180</v>
      </c>
      <c r="D301" s="53">
        <v>10260</v>
      </c>
      <c r="E301" s="55" t="s">
        <v>14</v>
      </c>
    </row>
    <row r="302" spans="1:5" x14ac:dyDescent="0.25">
      <c r="A302" s="19"/>
      <c r="B302" s="20" t="s">
        <v>15</v>
      </c>
      <c r="C302" s="56">
        <v>1.7782308302185999E-2</v>
      </c>
      <c r="D302" s="56">
        <v>1.3028718310552599E-2</v>
      </c>
      <c r="E302" s="22"/>
    </row>
    <row r="303" spans="1:5" x14ac:dyDescent="0.25">
      <c r="A303" s="8" t="s">
        <v>22</v>
      </c>
      <c r="B303" s="16" t="s">
        <v>11</v>
      </c>
      <c r="C303" s="53">
        <v>10670</v>
      </c>
      <c r="D303" s="53">
        <v>10760</v>
      </c>
      <c r="E303" s="55" t="s">
        <v>14</v>
      </c>
    </row>
    <row r="304" spans="1:5" x14ac:dyDescent="0.25">
      <c r="A304" s="19"/>
      <c r="B304" s="20" t="s">
        <v>15</v>
      </c>
      <c r="C304" s="56">
        <v>6.7001774098166794E-2</v>
      </c>
      <c r="D304" s="56">
        <v>3.71755781874634E-2</v>
      </c>
      <c r="E304" s="22"/>
    </row>
    <row r="305" spans="1:5" ht="34.15" customHeight="1" x14ac:dyDescent="0.25">
      <c r="A305" s="90" t="s">
        <v>25</v>
      </c>
      <c r="B305" s="90"/>
      <c r="C305" s="90"/>
      <c r="D305" s="90"/>
      <c r="E305" s="90"/>
    </row>
    <row r="306" spans="1:5" x14ac:dyDescent="0.25">
      <c r="A306" s="5" t="s">
        <v>26</v>
      </c>
    </row>
    <row r="307" spans="1:5" x14ac:dyDescent="0.25">
      <c r="A307" s="5" t="s">
        <v>980</v>
      </c>
    </row>
    <row r="308" spans="1:5" x14ac:dyDescent="0.25">
      <c r="A308" s="5" t="s">
        <v>981</v>
      </c>
    </row>
    <row r="309" spans="1:5" x14ac:dyDescent="0.25">
      <c r="A309" s="5" t="s">
        <v>982</v>
      </c>
    </row>
    <row r="310" spans="1:5" x14ac:dyDescent="0.25">
      <c r="A310" s="5" t="s">
        <v>51</v>
      </c>
    </row>
    <row r="311" spans="1:5" ht="14.45" customHeight="1" x14ac:dyDescent="0.25">
      <c r="A311" s="91" t="s">
        <v>31</v>
      </c>
      <c r="B311" s="92"/>
      <c r="C311" s="92"/>
      <c r="D311" s="92"/>
      <c r="E311" s="93"/>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57">
        <v>43980</v>
      </c>
      <c r="C314" s="57">
        <v>45807</v>
      </c>
      <c r="D314" s="58">
        <v>1.5341407115418345E-2</v>
      </c>
      <c r="E314" s="59">
        <v>2</v>
      </c>
    </row>
    <row r="315" spans="1:5" x14ac:dyDescent="0.25">
      <c r="A315" s="31" t="s">
        <v>37</v>
      </c>
      <c r="B315" s="57">
        <v>43945</v>
      </c>
      <c r="C315" s="57">
        <v>45772</v>
      </c>
      <c r="D315" s="58">
        <v>1.5844051928210614E-2</v>
      </c>
      <c r="E315" s="59">
        <v>2</v>
      </c>
    </row>
    <row r="316" spans="1:5" x14ac:dyDescent="0.25">
      <c r="A316" s="60" t="s">
        <v>38</v>
      </c>
      <c r="B316" s="57">
        <v>43917</v>
      </c>
      <c r="C316" s="57">
        <v>45744</v>
      </c>
      <c r="D316" s="58">
        <v>1.7050069164844032E-2</v>
      </c>
      <c r="E316" s="59">
        <v>2</v>
      </c>
    </row>
    <row r="317" spans="1:5" x14ac:dyDescent="0.25">
      <c r="A317" s="60" t="s">
        <v>39</v>
      </c>
      <c r="B317" s="57">
        <v>43889</v>
      </c>
      <c r="C317" s="57">
        <v>45716</v>
      </c>
      <c r="D317" s="58">
        <v>2.6049166989738005E-2</v>
      </c>
      <c r="E317" s="59">
        <v>2</v>
      </c>
    </row>
    <row r="318" spans="1:5" x14ac:dyDescent="0.25">
      <c r="A318" s="60" t="s">
        <v>40</v>
      </c>
      <c r="B318" s="57">
        <v>43861</v>
      </c>
      <c r="C318" s="57">
        <v>45688</v>
      </c>
      <c r="D318" s="58">
        <v>2.6347006729064648E-2</v>
      </c>
      <c r="E318" s="59">
        <v>2</v>
      </c>
    </row>
    <row r="320" spans="1:5" x14ac:dyDescent="0.25">
      <c r="A320" s="102" t="s">
        <v>151</v>
      </c>
      <c r="B320" s="103"/>
      <c r="C320" s="103"/>
      <c r="D320" s="103"/>
      <c r="E320" s="103"/>
    </row>
    <row r="321" spans="1:5" ht="14.45" customHeight="1" x14ac:dyDescent="0.25">
      <c r="A321" s="1" t="s">
        <v>74</v>
      </c>
      <c r="B321" s="2"/>
      <c r="C321" s="107" t="s">
        <v>3</v>
      </c>
      <c r="D321" s="107" t="s">
        <v>75</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998</v>
      </c>
      <c r="C324" s="10"/>
      <c r="D324" s="11"/>
      <c r="E324" s="11"/>
    </row>
    <row r="325" spans="1:5" x14ac:dyDescent="0.25">
      <c r="A325" s="12"/>
      <c r="B325" s="13" t="s">
        <v>9</v>
      </c>
      <c r="C325" s="14"/>
      <c r="D325" s="15"/>
      <c r="E325" s="15"/>
    </row>
    <row r="326" spans="1:5" x14ac:dyDescent="0.25">
      <c r="A326" s="8" t="s">
        <v>10</v>
      </c>
      <c r="B326" s="16" t="s">
        <v>11</v>
      </c>
      <c r="C326" s="26" t="s">
        <v>1030</v>
      </c>
      <c r="D326" s="27" t="s">
        <v>463</v>
      </c>
      <c r="E326" s="26" t="s">
        <v>14</v>
      </c>
    </row>
    <row r="327" spans="1:5" x14ac:dyDescent="0.25">
      <c r="A327" s="19"/>
      <c r="B327" s="20" t="s">
        <v>15</v>
      </c>
      <c r="C327" s="21">
        <v>-0.60150000000000003</v>
      </c>
      <c r="D327" s="21">
        <v>-0.18160000000000001</v>
      </c>
      <c r="E327" s="22"/>
    </row>
    <row r="328" spans="1:5" x14ac:dyDescent="0.25">
      <c r="A328" s="8" t="s">
        <v>16</v>
      </c>
      <c r="B328" s="16" t="s">
        <v>11</v>
      </c>
      <c r="C328" s="26" t="s">
        <v>1031</v>
      </c>
      <c r="D328" s="26" t="s">
        <v>205</v>
      </c>
      <c r="E328" s="26" t="s">
        <v>14</v>
      </c>
    </row>
    <row r="329" spans="1:5" x14ac:dyDescent="0.25">
      <c r="A329" s="19"/>
      <c r="B329" s="20" t="s">
        <v>15</v>
      </c>
      <c r="C329" s="21">
        <v>-0.1754</v>
      </c>
      <c r="D329" s="21">
        <v>-4.0000000000000001E-3</v>
      </c>
      <c r="E329" s="22"/>
    </row>
    <row r="330" spans="1:5" x14ac:dyDescent="0.25">
      <c r="A330" s="8" t="s">
        <v>19</v>
      </c>
      <c r="B330" s="16" t="s">
        <v>11</v>
      </c>
      <c r="C330" s="26" t="s">
        <v>1032</v>
      </c>
      <c r="D330" s="26" t="s">
        <v>147</v>
      </c>
      <c r="E330" s="26" t="s">
        <v>14</v>
      </c>
    </row>
    <row r="331" spans="1:5" x14ac:dyDescent="0.25">
      <c r="A331" s="19"/>
      <c r="B331" s="20" t="s">
        <v>15</v>
      </c>
      <c r="C331" s="21">
        <v>7.5700000000000003E-2</v>
      </c>
      <c r="D331" s="21">
        <v>9.6199999999999994E-2</v>
      </c>
      <c r="E331" s="22"/>
    </row>
    <row r="332" spans="1:5" x14ac:dyDescent="0.25">
      <c r="A332" s="8" t="s">
        <v>22</v>
      </c>
      <c r="B332" s="16" t="s">
        <v>11</v>
      </c>
      <c r="C332" s="26" t="s">
        <v>1033</v>
      </c>
      <c r="D332" s="26" t="s">
        <v>1034</v>
      </c>
      <c r="E332" s="26" t="s">
        <v>14</v>
      </c>
    </row>
    <row r="333" spans="1:5" x14ac:dyDescent="0.25">
      <c r="A333" s="19"/>
      <c r="B333" s="20" t="s">
        <v>15</v>
      </c>
      <c r="C333" s="21">
        <v>0.40720000000000001</v>
      </c>
      <c r="D333" s="21">
        <v>0.12970000000000001</v>
      </c>
      <c r="E333" s="22"/>
    </row>
    <row r="334" spans="1:5" ht="36" customHeight="1" x14ac:dyDescent="0.25">
      <c r="A334" s="90" t="s">
        <v>25</v>
      </c>
      <c r="B334" s="90"/>
      <c r="C334" s="90"/>
      <c r="D334" s="90"/>
      <c r="E334" s="90"/>
    </row>
    <row r="335" spans="1:5" x14ac:dyDescent="0.25">
      <c r="A335" s="5" t="s">
        <v>26</v>
      </c>
    </row>
    <row r="336" spans="1:5" x14ac:dyDescent="0.25">
      <c r="A336" s="5" t="s">
        <v>1035</v>
      </c>
    </row>
    <row r="337" spans="1:5" x14ac:dyDescent="0.25">
      <c r="A337" s="5" t="s">
        <v>832</v>
      </c>
    </row>
    <row r="338" spans="1:5" x14ac:dyDescent="0.25">
      <c r="A338" s="5" t="s">
        <v>891</v>
      </c>
    </row>
    <row r="339" spans="1:5" x14ac:dyDescent="0.25">
      <c r="A339" s="5" t="s">
        <v>30</v>
      </c>
    </row>
    <row r="340" spans="1:5" ht="14.45" customHeight="1" x14ac:dyDescent="0.25">
      <c r="A340" s="91" t="s">
        <v>31</v>
      </c>
      <c r="B340" s="92"/>
      <c r="C340" s="92"/>
      <c r="D340" s="92"/>
      <c r="E340" s="93"/>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57">
        <v>43980</v>
      </c>
      <c r="C343" s="57">
        <v>45807</v>
      </c>
      <c r="D343" s="58">
        <v>0.15459999999999999</v>
      </c>
      <c r="E343" s="59">
        <v>4</v>
      </c>
    </row>
    <row r="344" spans="1:5" x14ac:dyDescent="0.25">
      <c r="A344" s="31" t="s">
        <v>37</v>
      </c>
      <c r="B344" s="57">
        <v>43951</v>
      </c>
      <c r="C344" s="57">
        <v>45777</v>
      </c>
      <c r="D344" s="58">
        <v>0.15413849642631602</v>
      </c>
      <c r="E344" s="59">
        <v>4</v>
      </c>
    </row>
    <row r="345" spans="1:5" x14ac:dyDescent="0.25">
      <c r="A345" s="39" t="s">
        <v>38</v>
      </c>
      <c r="B345" s="57">
        <v>43921</v>
      </c>
      <c r="C345" s="57">
        <v>45747</v>
      </c>
      <c r="D345" s="58">
        <v>0.15218619649308682</v>
      </c>
      <c r="E345" s="59">
        <v>4</v>
      </c>
    </row>
    <row r="346" spans="1:5" x14ac:dyDescent="0.25">
      <c r="A346" s="39" t="s">
        <v>39</v>
      </c>
      <c r="B346" s="57">
        <v>43910</v>
      </c>
      <c r="C346" s="57">
        <v>45716</v>
      </c>
      <c r="D346" s="58">
        <v>0.1571423044981578</v>
      </c>
      <c r="E346" s="59">
        <v>4</v>
      </c>
    </row>
    <row r="347" spans="1:5" x14ac:dyDescent="0.25">
      <c r="A347" s="39" t="s">
        <v>40</v>
      </c>
      <c r="B347" s="57">
        <v>43910</v>
      </c>
      <c r="C347" s="57">
        <v>45688</v>
      </c>
      <c r="D347" s="58">
        <v>0.1577588320212977</v>
      </c>
      <c r="E347" s="59">
        <v>4</v>
      </c>
    </row>
    <row r="349" spans="1:5" x14ac:dyDescent="0.25">
      <c r="A349" s="102" t="s">
        <v>162</v>
      </c>
      <c r="B349" s="103"/>
      <c r="C349" s="103"/>
      <c r="D349" s="103"/>
      <c r="E349" s="103"/>
    </row>
    <row r="350" spans="1:5" ht="14.45" customHeight="1" x14ac:dyDescent="0.25">
      <c r="A350" s="1" t="s">
        <v>2</v>
      </c>
      <c r="B350" s="2"/>
      <c r="C350" s="107" t="s">
        <v>3</v>
      </c>
      <c r="D350" s="107" t="s">
        <v>4</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8" t="s">
        <v>7</v>
      </c>
      <c r="B353" s="9" t="s">
        <v>998</v>
      </c>
      <c r="C353" s="10"/>
      <c r="D353" s="11"/>
      <c r="E353" s="11"/>
    </row>
    <row r="354" spans="1:5" x14ac:dyDescent="0.25">
      <c r="A354" s="12"/>
      <c r="B354" s="13" t="s">
        <v>9</v>
      </c>
      <c r="C354" s="14"/>
      <c r="D354" s="15"/>
      <c r="E354" s="15"/>
    </row>
    <row r="355" spans="1:5" x14ac:dyDescent="0.25">
      <c r="A355" s="8" t="s">
        <v>10</v>
      </c>
      <c r="B355" s="16" t="s">
        <v>11</v>
      </c>
      <c r="C355" s="26" t="s">
        <v>1001</v>
      </c>
      <c r="D355" s="27" t="s">
        <v>1009</v>
      </c>
      <c r="E355" s="26" t="s">
        <v>14</v>
      </c>
    </row>
    <row r="356" spans="1:5" x14ac:dyDescent="0.25">
      <c r="A356" s="19"/>
      <c r="B356" s="20" t="s">
        <v>15</v>
      </c>
      <c r="C356" s="21">
        <v>-0.18590000000000001</v>
      </c>
      <c r="D356" s="21">
        <v>-6.3899999999999998E-2</v>
      </c>
      <c r="E356" s="22"/>
    </row>
    <row r="357" spans="1:5" x14ac:dyDescent="0.25">
      <c r="A357" s="8" t="s">
        <v>16</v>
      </c>
      <c r="B357" s="16" t="s">
        <v>11</v>
      </c>
      <c r="C357" s="26" t="s">
        <v>1010</v>
      </c>
      <c r="D357" s="26" t="s">
        <v>1011</v>
      </c>
      <c r="E357" s="26" t="s">
        <v>14</v>
      </c>
    </row>
    <row r="358" spans="1:5" x14ac:dyDescent="0.25">
      <c r="A358" s="19"/>
      <c r="B358" s="20" t="s">
        <v>15</v>
      </c>
      <c r="C358" s="21">
        <v>-0.1115</v>
      </c>
      <c r="D358" s="21">
        <v>-3.6900000000000002E-2</v>
      </c>
      <c r="E358" s="22"/>
    </row>
    <row r="359" spans="1:5" x14ac:dyDescent="0.25">
      <c r="A359" s="8" t="s">
        <v>19</v>
      </c>
      <c r="B359" s="16" t="s">
        <v>11</v>
      </c>
      <c r="C359" s="26" t="s">
        <v>121</v>
      </c>
      <c r="D359" s="26" t="s">
        <v>870</v>
      </c>
      <c r="E359" s="26" t="s">
        <v>14</v>
      </c>
    </row>
    <row r="360" spans="1:5" x14ac:dyDescent="0.25">
      <c r="A360" s="19"/>
      <c r="B360" s="20" t="s">
        <v>15</v>
      </c>
      <c r="C360" s="21">
        <v>1.2699999999999999E-2</v>
      </c>
      <c r="D360" s="21">
        <v>1.46E-2</v>
      </c>
      <c r="E360" s="22"/>
    </row>
    <row r="361" spans="1:5" x14ac:dyDescent="0.25">
      <c r="A361" s="8" t="s">
        <v>22</v>
      </c>
      <c r="B361" s="16" t="s">
        <v>11</v>
      </c>
      <c r="C361" s="26" t="s">
        <v>1012</v>
      </c>
      <c r="D361" s="26" t="s">
        <v>102</v>
      </c>
      <c r="E361" s="26" t="s">
        <v>14</v>
      </c>
    </row>
    <row r="362" spans="1:5" x14ac:dyDescent="0.25">
      <c r="A362" s="19"/>
      <c r="B362" s="20" t="s">
        <v>15</v>
      </c>
      <c r="C362" s="21">
        <v>0.22839999999999999</v>
      </c>
      <c r="D362" s="21">
        <v>5.11E-2</v>
      </c>
      <c r="E362" s="22"/>
    </row>
    <row r="363" spans="1:5" ht="33" customHeight="1" x14ac:dyDescent="0.25">
      <c r="A363" s="90" t="s">
        <v>25</v>
      </c>
      <c r="B363" s="90"/>
      <c r="C363" s="90"/>
      <c r="D363" s="90"/>
      <c r="E363" s="90"/>
    </row>
    <row r="364" spans="1:5" x14ac:dyDescent="0.25">
      <c r="A364" s="5" t="s">
        <v>26</v>
      </c>
    </row>
    <row r="365" spans="1:5" x14ac:dyDescent="0.25">
      <c r="A365" s="5" t="s">
        <v>1013</v>
      </c>
    </row>
    <row r="366" spans="1:5" x14ac:dyDescent="0.25">
      <c r="A366" s="5" t="s">
        <v>1014</v>
      </c>
    </row>
    <row r="367" spans="1:5" x14ac:dyDescent="0.25">
      <c r="A367" s="5" t="s">
        <v>1015</v>
      </c>
    </row>
    <row r="368" spans="1:5" x14ac:dyDescent="0.25">
      <c r="A368" s="5" t="s">
        <v>51</v>
      </c>
    </row>
    <row r="369" spans="1:5" ht="14.45" customHeight="1" x14ac:dyDescent="0.25">
      <c r="A369" s="91" t="s">
        <v>31</v>
      </c>
      <c r="B369" s="92"/>
      <c r="C369" s="92"/>
      <c r="D369" s="92"/>
      <c r="E369" s="93"/>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57">
        <v>43980</v>
      </c>
      <c r="C372" s="57">
        <v>45807</v>
      </c>
      <c r="D372" s="58">
        <v>3.7400000000000003E-2</v>
      </c>
      <c r="E372" s="59">
        <v>2</v>
      </c>
    </row>
    <row r="373" spans="1:5" x14ac:dyDescent="0.25">
      <c r="A373" s="31" t="s">
        <v>37</v>
      </c>
      <c r="B373" s="57">
        <v>43945</v>
      </c>
      <c r="C373" s="57">
        <v>45772</v>
      </c>
      <c r="D373" s="58">
        <v>3.9851626794476194E-2</v>
      </c>
      <c r="E373" s="59">
        <v>2</v>
      </c>
    </row>
    <row r="374" spans="1:5" x14ac:dyDescent="0.25">
      <c r="A374" s="39" t="s">
        <v>38</v>
      </c>
      <c r="B374" s="57">
        <v>43917</v>
      </c>
      <c r="C374" s="57">
        <v>45744</v>
      </c>
      <c r="D374" s="58">
        <v>4.3436759043749593E-2</v>
      </c>
      <c r="E374" s="59">
        <v>2</v>
      </c>
    </row>
    <row r="375" spans="1:5" x14ac:dyDescent="0.25">
      <c r="A375" s="39" t="s">
        <v>39</v>
      </c>
      <c r="B375" s="57">
        <v>43889</v>
      </c>
      <c r="C375" s="57">
        <v>45716</v>
      </c>
      <c r="D375" s="58">
        <v>7.9288582627827217E-2</v>
      </c>
      <c r="E375" s="59">
        <v>3</v>
      </c>
    </row>
    <row r="376" spans="1:5" x14ac:dyDescent="0.25">
      <c r="A376" s="39" t="s">
        <v>40</v>
      </c>
      <c r="B376" s="57">
        <v>43861</v>
      </c>
      <c r="C376" s="57">
        <v>45688</v>
      </c>
      <c r="D376" s="58">
        <v>8.0998842578522731E-2</v>
      </c>
      <c r="E376" s="59">
        <v>3</v>
      </c>
    </row>
    <row r="378" spans="1:5" x14ac:dyDescent="0.25">
      <c r="A378" s="102" t="s">
        <v>171</v>
      </c>
      <c r="B378" s="103"/>
      <c r="C378" s="103"/>
      <c r="D378" s="103"/>
      <c r="E378" s="103"/>
    </row>
    <row r="379" spans="1:5" ht="14.45" customHeight="1" x14ac:dyDescent="0.25">
      <c r="A379" s="1" t="s">
        <v>958</v>
      </c>
      <c r="B379" s="2"/>
      <c r="C379" s="107" t="s">
        <v>3</v>
      </c>
      <c r="D379" s="107" t="s">
        <v>959</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960</v>
      </c>
      <c r="C382" s="10"/>
      <c r="D382" s="11"/>
      <c r="E382" s="11"/>
    </row>
    <row r="383" spans="1:5" x14ac:dyDescent="0.25">
      <c r="A383" s="12"/>
      <c r="B383" s="13" t="s">
        <v>9</v>
      </c>
      <c r="C383" s="14"/>
      <c r="D383" s="15"/>
      <c r="E383" s="15"/>
    </row>
    <row r="384" spans="1:5" x14ac:dyDescent="0.25">
      <c r="A384" s="8" t="s">
        <v>10</v>
      </c>
      <c r="B384" s="16" t="s">
        <v>11</v>
      </c>
      <c r="C384" s="53">
        <v>5730</v>
      </c>
      <c r="D384" s="54">
        <v>5730</v>
      </c>
      <c r="E384" s="55" t="s">
        <v>14</v>
      </c>
    </row>
    <row r="385" spans="1:5" x14ac:dyDescent="0.25">
      <c r="A385" s="19"/>
      <c r="B385" s="20" t="s">
        <v>15</v>
      </c>
      <c r="C385" s="56">
        <v>-0.42745220867735101</v>
      </c>
      <c r="D385" s="56">
        <v>-0.16947119783218301</v>
      </c>
      <c r="E385" s="22"/>
    </row>
    <row r="386" spans="1:5" x14ac:dyDescent="0.25">
      <c r="A386" s="8" t="s">
        <v>16</v>
      </c>
      <c r="B386" s="16" t="s">
        <v>11</v>
      </c>
      <c r="C386" s="53">
        <v>7950</v>
      </c>
      <c r="D386" s="53">
        <v>7680</v>
      </c>
      <c r="E386" s="55" t="s">
        <v>14</v>
      </c>
    </row>
    <row r="387" spans="1:5" x14ac:dyDescent="0.25">
      <c r="A387" s="19"/>
      <c r="B387" s="20" t="s">
        <v>15</v>
      </c>
      <c r="C387" s="56">
        <v>-0.20535920755762599</v>
      </c>
      <c r="D387" s="56">
        <v>-8.4355237352249104E-2</v>
      </c>
      <c r="E387" s="22"/>
    </row>
    <row r="388" spans="1:5" x14ac:dyDescent="0.25">
      <c r="A388" s="8" t="s">
        <v>19</v>
      </c>
      <c r="B388" s="16" t="s">
        <v>11</v>
      </c>
      <c r="C388" s="53">
        <v>10000</v>
      </c>
      <c r="D388" s="53">
        <v>10680</v>
      </c>
      <c r="E388" s="55" t="s">
        <v>14</v>
      </c>
    </row>
    <row r="389" spans="1:5" x14ac:dyDescent="0.25">
      <c r="A389" s="19"/>
      <c r="B389" s="20" t="s">
        <v>15</v>
      </c>
      <c r="C389" s="56">
        <v>-3.1937992030328698E-4</v>
      </c>
      <c r="D389" s="56">
        <v>2.2137060159430798E-2</v>
      </c>
      <c r="E389" s="22"/>
    </row>
    <row r="390" spans="1:5" x14ac:dyDescent="0.25">
      <c r="A390" s="8" t="s">
        <v>22</v>
      </c>
      <c r="B390" s="16" t="s">
        <v>11</v>
      </c>
      <c r="C390" s="53">
        <v>13530</v>
      </c>
      <c r="D390" s="53">
        <v>13650</v>
      </c>
      <c r="E390" s="55" t="s">
        <v>14</v>
      </c>
    </row>
    <row r="391" spans="1:5" x14ac:dyDescent="0.25">
      <c r="A391" s="19"/>
      <c r="B391" s="20" t="s">
        <v>15</v>
      </c>
      <c r="C391" s="56">
        <v>0.353438099047924</v>
      </c>
      <c r="D391" s="56">
        <v>0.109160269135507</v>
      </c>
      <c r="E391" s="22"/>
    </row>
    <row r="392" spans="1:5" ht="34.15" customHeight="1" x14ac:dyDescent="0.25">
      <c r="A392" s="90" t="s">
        <v>25</v>
      </c>
      <c r="B392" s="90"/>
      <c r="C392" s="90"/>
      <c r="D392" s="90"/>
      <c r="E392" s="90"/>
    </row>
    <row r="393" spans="1:5" x14ac:dyDescent="0.25">
      <c r="A393" s="5" t="s">
        <v>26</v>
      </c>
    </row>
    <row r="394" spans="1:5" x14ac:dyDescent="0.25">
      <c r="A394" s="5" t="s">
        <v>964</v>
      </c>
    </row>
    <row r="395" spans="1:5" x14ac:dyDescent="0.25">
      <c r="A395" s="5" t="s">
        <v>973</v>
      </c>
    </row>
    <row r="396" spans="1:5" x14ac:dyDescent="0.25">
      <c r="A396" s="5" t="s">
        <v>966</v>
      </c>
    </row>
    <row r="397" spans="1:5" x14ac:dyDescent="0.25">
      <c r="A397" s="5" t="s">
        <v>51</v>
      </c>
    </row>
    <row r="398" spans="1:5" ht="14.45" customHeight="1" x14ac:dyDescent="0.25">
      <c r="A398" s="91" t="s">
        <v>31</v>
      </c>
      <c r="B398" s="92"/>
      <c r="C398" s="92"/>
      <c r="D398" s="92"/>
      <c r="E398" s="93"/>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57">
        <v>43977</v>
      </c>
      <c r="C401" s="57">
        <v>45804</v>
      </c>
      <c r="D401" s="58">
        <v>0.1054900983390468</v>
      </c>
      <c r="E401" s="59">
        <v>3</v>
      </c>
    </row>
    <row r="402" spans="1:5" x14ac:dyDescent="0.25">
      <c r="A402" s="31" t="s">
        <v>37</v>
      </c>
      <c r="B402" s="57">
        <v>43949</v>
      </c>
      <c r="C402" s="57">
        <v>45776</v>
      </c>
      <c r="D402" s="58">
        <v>0.10576188693615467</v>
      </c>
      <c r="E402" s="59">
        <v>3</v>
      </c>
    </row>
    <row r="403" spans="1:5" x14ac:dyDescent="0.25">
      <c r="A403" s="60" t="s">
        <v>38</v>
      </c>
      <c r="B403" s="57">
        <v>43914</v>
      </c>
      <c r="C403" s="57">
        <v>45741</v>
      </c>
      <c r="D403" s="58">
        <v>0.10636113454697305</v>
      </c>
      <c r="E403" s="59">
        <v>3</v>
      </c>
    </row>
    <row r="404" spans="1:5" x14ac:dyDescent="0.25">
      <c r="A404" s="60" t="s">
        <v>39</v>
      </c>
      <c r="B404" s="57">
        <v>43886</v>
      </c>
      <c r="C404" s="57">
        <v>45713</v>
      </c>
      <c r="D404" s="58">
        <v>0.14693328590949992</v>
      </c>
      <c r="E404" s="59">
        <v>4</v>
      </c>
    </row>
    <row r="405" spans="1:5" x14ac:dyDescent="0.25">
      <c r="A405" s="60" t="s">
        <v>40</v>
      </c>
      <c r="B405" s="57">
        <v>43858</v>
      </c>
      <c r="C405" s="57">
        <v>45685</v>
      </c>
      <c r="D405" s="58">
        <v>0.14777829398423548</v>
      </c>
      <c r="E405" s="59">
        <v>4</v>
      </c>
    </row>
    <row r="407" spans="1:5" x14ac:dyDescent="0.25">
      <c r="A407" s="102" t="s">
        <v>835</v>
      </c>
      <c r="B407" s="103"/>
      <c r="C407" s="103"/>
      <c r="D407" s="103"/>
      <c r="E407" s="103"/>
    </row>
    <row r="408" spans="1:5" ht="14.45" customHeight="1" x14ac:dyDescent="0.25">
      <c r="A408" s="1" t="s">
        <v>2</v>
      </c>
      <c r="B408" s="2"/>
      <c r="C408" s="107" t="s">
        <v>3</v>
      </c>
      <c r="D408" s="107" t="s">
        <v>4</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998</v>
      </c>
      <c r="C411" s="10"/>
      <c r="D411" s="11"/>
      <c r="E411" s="11"/>
    </row>
    <row r="412" spans="1:5" x14ac:dyDescent="0.25">
      <c r="A412" s="12"/>
      <c r="B412" s="13" t="s">
        <v>9</v>
      </c>
      <c r="C412" s="14"/>
      <c r="D412" s="15"/>
      <c r="E412" s="15"/>
    </row>
    <row r="413" spans="1:5" x14ac:dyDescent="0.25">
      <c r="A413" s="8" t="s">
        <v>10</v>
      </c>
      <c r="B413" s="16" t="s">
        <v>11</v>
      </c>
      <c r="C413" s="26" t="s">
        <v>999</v>
      </c>
      <c r="D413" s="27" t="s">
        <v>657</v>
      </c>
      <c r="E413" s="26" t="s">
        <v>14</v>
      </c>
    </row>
    <row r="414" spans="1:5" x14ac:dyDescent="0.25">
      <c r="A414" s="19"/>
      <c r="B414" s="20" t="s">
        <v>15</v>
      </c>
      <c r="C414" s="21">
        <v>-0.3327</v>
      </c>
      <c r="D414" s="21">
        <v>-0.11990000000000001</v>
      </c>
      <c r="E414" s="22"/>
    </row>
    <row r="415" spans="1:5" x14ac:dyDescent="0.25">
      <c r="A415" s="8" t="s">
        <v>16</v>
      </c>
      <c r="B415" s="16" t="s">
        <v>11</v>
      </c>
      <c r="C415" s="26" t="s">
        <v>1000</v>
      </c>
      <c r="D415" s="26" t="s">
        <v>1001</v>
      </c>
      <c r="E415" s="26" t="s">
        <v>14</v>
      </c>
    </row>
    <row r="416" spans="1:5" x14ac:dyDescent="0.25">
      <c r="A416" s="19"/>
      <c r="B416" s="20" t="s">
        <v>15</v>
      </c>
      <c r="C416" s="21">
        <v>-0.1668</v>
      </c>
      <c r="D416" s="21">
        <v>-6.6199999999999995E-2</v>
      </c>
      <c r="E416" s="22"/>
    </row>
    <row r="417" spans="1:5" x14ac:dyDescent="0.25">
      <c r="A417" s="8" t="s">
        <v>19</v>
      </c>
      <c r="B417" s="16" t="s">
        <v>11</v>
      </c>
      <c r="C417" s="26" t="s">
        <v>264</v>
      </c>
      <c r="D417" s="26" t="s">
        <v>1002</v>
      </c>
      <c r="E417" s="26" t="s">
        <v>14</v>
      </c>
    </row>
    <row r="418" spans="1:5" x14ac:dyDescent="0.25">
      <c r="A418" s="19"/>
      <c r="B418" s="20" t="s">
        <v>15</v>
      </c>
      <c r="C418" s="21">
        <v>2.06E-2</v>
      </c>
      <c r="D418" s="21">
        <v>1.6199999999999999E-2</v>
      </c>
      <c r="E418" s="22"/>
    </row>
    <row r="419" spans="1:5" x14ac:dyDescent="0.25">
      <c r="A419" s="8" t="s">
        <v>22</v>
      </c>
      <c r="B419" s="16" t="s">
        <v>11</v>
      </c>
      <c r="C419" s="26" t="s">
        <v>1003</v>
      </c>
      <c r="D419" s="26" t="s">
        <v>1004</v>
      </c>
      <c r="E419" s="26" t="s">
        <v>14</v>
      </c>
    </row>
    <row r="420" spans="1:5" x14ac:dyDescent="0.25">
      <c r="A420" s="19"/>
      <c r="B420" s="20" t="s">
        <v>15</v>
      </c>
      <c r="C420" s="21">
        <v>0.2606</v>
      </c>
      <c r="D420" s="21">
        <v>8.3900000000000002E-2</v>
      </c>
      <c r="E420" s="22"/>
    </row>
    <row r="421" spans="1:5" ht="34.9" customHeight="1" x14ac:dyDescent="0.25">
      <c r="A421" s="90" t="s">
        <v>25</v>
      </c>
      <c r="B421" s="90"/>
      <c r="C421" s="90"/>
      <c r="D421" s="90"/>
      <c r="E421" s="90"/>
    </row>
    <row r="422" spans="1:5" x14ac:dyDescent="0.25">
      <c r="A422" s="5" t="s">
        <v>26</v>
      </c>
    </row>
    <row r="423" spans="1:5" x14ac:dyDescent="0.25">
      <c r="A423" s="5" t="s">
        <v>1005</v>
      </c>
    </row>
    <row r="424" spans="1:5" x14ac:dyDescent="0.25">
      <c r="A424" s="5" t="s">
        <v>262</v>
      </c>
    </row>
    <row r="425" spans="1:5" x14ac:dyDescent="0.25">
      <c r="A425" s="5" t="s">
        <v>29</v>
      </c>
    </row>
    <row r="426" spans="1:5" x14ac:dyDescent="0.25">
      <c r="A426" s="5" t="s">
        <v>51</v>
      </c>
    </row>
    <row r="427" spans="1:5" ht="14.45" customHeight="1" x14ac:dyDescent="0.25">
      <c r="A427" s="91" t="s">
        <v>1044</v>
      </c>
      <c r="B427" s="92"/>
      <c r="C427" s="92"/>
      <c r="D427" s="92"/>
      <c r="E427" s="93"/>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57">
        <v>43977</v>
      </c>
      <c r="C430" s="57">
        <v>45804</v>
      </c>
      <c r="D430" s="58">
        <v>6.7000000000000004E-2</v>
      </c>
      <c r="E430" s="59">
        <v>3</v>
      </c>
    </row>
    <row r="431" spans="1:5" x14ac:dyDescent="0.25">
      <c r="A431" s="31" t="s">
        <v>37</v>
      </c>
      <c r="B431" s="57">
        <v>43942</v>
      </c>
      <c r="C431" s="57">
        <v>45772</v>
      </c>
      <c r="D431" s="58">
        <v>6.7770169650012951E-2</v>
      </c>
      <c r="E431" s="59">
        <v>3</v>
      </c>
    </row>
    <row r="432" spans="1:5" x14ac:dyDescent="0.25">
      <c r="A432" s="39" t="s">
        <v>38</v>
      </c>
      <c r="B432" s="57">
        <v>43914</v>
      </c>
      <c r="C432" s="57">
        <v>45744</v>
      </c>
      <c r="D432" s="58">
        <v>6.9027545015088232E-2</v>
      </c>
      <c r="E432" s="59">
        <v>3</v>
      </c>
    </row>
    <row r="433" spans="1:5" x14ac:dyDescent="0.25">
      <c r="A433" s="39" t="s">
        <v>39</v>
      </c>
      <c r="B433" s="57">
        <v>43886</v>
      </c>
      <c r="C433" s="57">
        <v>45716</v>
      </c>
      <c r="D433" s="58">
        <v>0.10964226169824166</v>
      </c>
      <c r="E433" s="59">
        <v>3</v>
      </c>
    </row>
    <row r="434" spans="1:5" x14ac:dyDescent="0.25">
      <c r="A434" s="39" t="s">
        <v>40</v>
      </c>
      <c r="B434" s="57">
        <v>43858</v>
      </c>
      <c r="C434" s="57">
        <v>45688</v>
      </c>
      <c r="D434" s="58">
        <v>0.11004453122956424</v>
      </c>
      <c r="E434" s="59">
        <v>3</v>
      </c>
    </row>
    <row r="436" spans="1:5" x14ac:dyDescent="0.25">
      <c r="A436" s="102" t="s">
        <v>180</v>
      </c>
      <c r="B436" s="103"/>
      <c r="C436" s="103"/>
      <c r="D436" s="103"/>
      <c r="E436" s="103"/>
    </row>
    <row r="437" spans="1:5" ht="14.45" customHeight="1" x14ac:dyDescent="0.25">
      <c r="A437" s="1" t="s">
        <v>958</v>
      </c>
      <c r="B437" s="2"/>
      <c r="C437" s="107" t="s">
        <v>3</v>
      </c>
      <c r="D437" s="107" t="s">
        <v>959</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8" t="s">
        <v>7</v>
      </c>
      <c r="B440" s="9" t="s">
        <v>960</v>
      </c>
      <c r="C440" s="10"/>
      <c r="D440" s="11"/>
      <c r="E440" s="11"/>
    </row>
    <row r="441" spans="1:5" x14ac:dyDescent="0.25">
      <c r="A441" s="12"/>
      <c r="B441" s="13" t="s">
        <v>9</v>
      </c>
      <c r="C441" s="14"/>
      <c r="D441" s="15"/>
      <c r="E441" s="15"/>
    </row>
    <row r="442" spans="1:5" x14ac:dyDescent="0.25">
      <c r="A442" s="8" t="s">
        <v>10</v>
      </c>
      <c r="B442" s="16" t="s">
        <v>11</v>
      </c>
      <c r="C442" s="53">
        <v>5910</v>
      </c>
      <c r="D442" s="54">
        <v>5890</v>
      </c>
      <c r="E442" s="55" t="s">
        <v>14</v>
      </c>
    </row>
    <row r="443" spans="1:5" x14ac:dyDescent="0.25">
      <c r="A443" s="19"/>
      <c r="B443" s="20" t="s">
        <v>15</v>
      </c>
      <c r="C443" s="56">
        <v>-0.40893627005670502</v>
      </c>
      <c r="D443" s="56">
        <v>-0.16177825344624999</v>
      </c>
      <c r="E443" s="22"/>
    </row>
    <row r="444" spans="1:5" x14ac:dyDescent="0.25">
      <c r="A444" s="8" t="s">
        <v>16</v>
      </c>
      <c r="B444" s="16" t="s">
        <v>11</v>
      </c>
      <c r="C444" s="53">
        <v>8010</v>
      </c>
      <c r="D444" s="53">
        <v>7890</v>
      </c>
      <c r="E444" s="55" t="s">
        <v>14</v>
      </c>
    </row>
    <row r="445" spans="1:5" x14ac:dyDescent="0.25">
      <c r="A445" s="19"/>
      <c r="B445" s="20" t="s">
        <v>15</v>
      </c>
      <c r="C445" s="56">
        <v>-0.19944705882352901</v>
      </c>
      <c r="D445" s="56">
        <v>-7.5876050560543806E-2</v>
      </c>
      <c r="E445" s="22"/>
    </row>
    <row r="446" spans="1:5" x14ac:dyDescent="0.25">
      <c r="A446" s="8" t="s">
        <v>19</v>
      </c>
      <c r="B446" s="16" t="s">
        <v>11</v>
      </c>
      <c r="C446" s="53">
        <v>10050</v>
      </c>
      <c r="D446" s="53">
        <v>10780</v>
      </c>
      <c r="E446" s="55" t="s">
        <v>14</v>
      </c>
    </row>
    <row r="447" spans="1:5" x14ac:dyDescent="0.25">
      <c r="A447" s="19"/>
      <c r="B447" s="20" t="s">
        <v>15</v>
      </c>
      <c r="C447" s="56">
        <v>5.4220408822815997E-3</v>
      </c>
      <c r="D447" s="56">
        <v>2.5347264143544199E-2</v>
      </c>
      <c r="E447" s="22"/>
    </row>
    <row r="448" spans="1:5" x14ac:dyDescent="0.25">
      <c r="A448" s="8" t="s">
        <v>22</v>
      </c>
      <c r="B448" s="16" t="s">
        <v>11</v>
      </c>
      <c r="C448" s="53">
        <v>13340</v>
      </c>
      <c r="D448" s="53">
        <v>13650</v>
      </c>
      <c r="E448" s="55" t="s">
        <v>14</v>
      </c>
    </row>
    <row r="449" spans="1:5" x14ac:dyDescent="0.25">
      <c r="A449" s="19"/>
      <c r="B449" s="20" t="s">
        <v>15</v>
      </c>
      <c r="C449" s="56">
        <v>0.33445993723849399</v>
      </c>
      <c r="D449" s="56">
        <v>0.109232705561901</v>
      </c>
      <c r="E449" s="22"/>
    </row>
    <row r="450" spans="1:5" ht="34.15" customHeight="1" x14ac:dyDescent="0.25">
      <c r="A450" s="90" t="s">
        <v>25</v>
      </c>
      <c r="B450" s="90"/>
      <c r="C450" s="90"/>
      <c r="D450" s="90"/>
      <c r="E450" s="90"/>
    </row>
    <row r="451" spans="1:5" x14ac:dyDescent="0.25">
      <c r="A451" s="5" t="s">
        <v>26</v>
      </c>
    </row>
    <row r="452" spans="1:5" x14ac:dyDescent="0.25">
      <c r="A452" s="5" t="s">
        <v>964</v>
      </c>
    </row>
    <row r="453" spans="1:5" x14ac:dyDescent="0.25">
      <c r="A453" s="5" t="s">
        <v>973</v>
      </c>
    </row>
    <row r="454" spans="1:5" x14ac:dyDescent="0.25">
      <c r="A454" s="5" t="s">
        <v>966</v>
      </c>
    </row>
    <row r="455" spans="1:5" x14ac:dyDescent="0.25">
      <c r="A455" s="5" t="s">
        <v>51</v>
      </c>
    </row>
    <row r="456" spans="1:5" ht="14.45" customHeight="1" x14ac:dyDescent="0.25">
      <c r="A456" s="91" t="s">
        <v>31</v>
      </c>
      <c r="B456" s="92"/>
      <c r="C456" s="92"/>
      <c r="D456" s="92"/>
      <c r="E456" s="93"/>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57">
        <v>43977</v>
      </c>
      <c r="C459" s="57">
        <v>45804</v>
      </c>
      <c r="D459" s="58">
        <v>0.10129608560799815</v>
      </c>
      <c r="E459" s="59">
        <v>3</v>
      </c>
    </row>
    <row r="460" spans="1:5" x14ac:dyDescent="0.25">
      <c r="A460" s="31" t="s">
        <v>37</v>
      </c>
      <c r="B460" s="57">
        <v>43949</v>
      </c>
      <c r="C460" s="57">
        <v>45776</v>
      </c>
      <c r="D460" s="58">
        <v>0.10154602459487985</v>
      </c>
      <c r="E460" s="59">
        <v>3</v>
      </c>
    </row>
    <row r="461" spans="1:5" x14ac:dyDescent="0.25">
      <c r="A461" s="60" t="s">
        <v>38</v>
      </c>
      <c r="B461" s="57">
        <v>43914</v>
      </c>
      <c r="C461" s="57">
        <v>45741</v>
      </c>
      <c r="D461" s="58">
        <v>0.10209409372887007</v>
      </c>
      <c r="E461" s="59">
        <v>3</v>
      </c>
    </row>
    <row r="462" spans="1:5" x14ac:dyDescent="0.25">
      <c r="A462" s="60" t="s">
        <v>39</v>
      </c>
      <c r="B462" s="57">
        <v>43886</v>
      </c>
      <c r="C462" s="57">
        <v>45713</v>
      </c>
      <c r="D462" s="58">
        <v>0.13979472982141986</v>
      </c>
      <c r="E462" s="59">
        <v>4</v>
      </c>
    </row>
    <row r="463" spans="1:5" x14ac:dyDescent="0.25">
      <c r="A463" s="60" t="s">
        <v>40</v>
      </c>
      <c r="B463" s="57">
        <v>43858</v>
      </c>
      <c r="C463" s="57">
        <v>45685</v>
      </c>
      <c r="D463" s="58">
        <v>0.14061820393167446</v>
      </c>
      <c r="E463" s="59">
        <v>4</v>
      </c>
    </row>
    <row r="465" spans="1:5" x14ac:dyDescent="0.25">
      <c r="A465" s="102" t="s">
        <v>189</v>
      </c>
      <c r="B465" s="103"/>
      <c r="C465" s="103"/>
      <c r="D465" s="103"/>
      <c r="E465" s="103"/>
    </row>
    <row r="466" spans="1:5" ht="14.45" customHeight="1" x14ac:dyDescent="0.25">
      <c r="A466" s="1" t="s">
        <v>128</v>
      </c>
      <c r="B466" s="2"/>
      <c r="C466" s="107" t="s">
        <v>3</v>
      </c>
      <c r="D466" s="107" t="s">
        <v>129</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998</v>
      </c>
      <c r="C469" s="10"/>
      <c r="D469" s="11"/>
      <c r="E469" s="11"/>
    </row>
    <row r="470" spans="1:5" x14ac:dyDescent="0.25">
      <c r="A470" s="12"/>
      <c r="B470" s="13" t="s">
        <v>9</v>
      </c>
      <c r="C470" s="14"/>
      <c r="D470" s="15"/>
      <c r="E470" s="15"/>
    </row>
    <row r="471" spans="1:5" x14ac:dyDescent="0.25">
      <c r="A471" s="8" t="s">
        <v>10</v>
      </c>
      <c r="B471" s="16" t="s">
        <v>11</v>
      </c>
      <c r="C471" s="26" t="s">
        <v>1008</v>
      </c>
      <c r="D471" s="27" t="s">
        <v>1007</v>
      </c>
      <c r="E471" s="26" t="s">
        <v>14</v>
      </c>
    </row>
    <row r="472" spans="1:5" x14ac:dyDescent="0.25">
      <c r="A472" s="19"/>
      <c r="B472" s="20" t="s">
        <v>15</v>
      </c>
      <c r="C472" s="21">
        <v>-0.26100000000000001</v>
      </c>
      <c r="D472" s="21">
        <v>-0.11600000000000001</v>
      </c>
      <c r="E472" s="22"/>
    </row>
    <row r="473" spans="1:5" x14ac:dyDescent="0.25">
      <c r="A473" s="8" t="s">
        <v>16</v>
      </c>
      <c r="B473" s="16" t="s">
        <v>11</v>
      </c>
      <c r="C473" s="26" t="s">
        <v>145</v>
      </c>
      <c r="D473" s="26" t="s">
        <v>183</v>
      </c>
      <c r="E473" s="26" t="s">
        <v>14</v>
      </c>
    </row>
    <row r="474" spans="1:5" x14ac:dyDescent="0.25">
      <c r="A474" s="19"/>
      <c r="B474" s="20" t="s">
        <v>15</v>
      </c>
      <c r="C474" s="21">
        <v>-0.18909999999999999</v>
      </c>
      <c r="D474" s="21">
        <v>-0.12340681636825479</v>
      </c>
      <c r="E474" s="22"/>
    </row>
    <row r="475" spans="1:5" x14ac:dyDescent="0.25">
      <c r="A475" s="8" t="s">
        <v>19</v>
      </c>
      <c r="B475" s="16" t="s">
        <v>11</v>
      </c>
      <c r="C475" s="26" t="s">
        <v>416</v>
      </c>
      <c r="D475" s="26" t="s">
        <v>437</v>
      </c>
      <c r="E475" s="26" t="s">
        <v>14</v>
      </c>
    </row>
    <row r="476" spans="1:5" x14ac:dyDescent="0.25">
      <c r="A476" s="19"/>
      <c r="B476" s="20" t="s">
        <v>15</v>
      </c>
      <c r="C476" s="21">
        <v>-6.6699999999999995E-2</v>
      </c>
      <c r="D476" s="21">
        <v>-1.2750586257829655E-2</v>
      </c>
      <c r="E476" s="22"/>
    </row>
    <row r="477" spans="1:5" x14ac:dyDescent="0.25">
      <c r="A477" s="8" t="s">
        <v>22</v>
      </c>
      <c r="B477" s="16" t="s">
        <v>11</v>
      </c>
      <c r="C477" s="26" t="s">
        <v>186</v>
      </c>
      <c r="D477" s="26" t="s">
        <v>187</v>
      </c>
      <c r="E477" s="26" t="s">
        <v>14</v>
      </c>
    </row>
    <row r="478" spans="1:5" x14ac:dyDescent="0.25">
      <c r="A478" s="19"/>
      <c r="B478" s="20" t="s">
        <v>15</v>
      </c>
      <c r="C478" s="21">
        <v>0.13534558449906609</v>
      </c>
      <c r="D478" s="21">
        <v>7.8925779700995236E-2</v>
      </c>
      <c r="E478" s="22"/>
    </row>
    <row r="479" spans="1:5" ht="34.15" customHeight="1" x14ac:dyDescent="0.25">
      <c r="A479" s="90" t="s">
        <v>25</v>
      </c>
      <c r="B479" s="90"/>
      <c r="C479" s="90"/>
      <c r="D479" s="90"/>
      <c r="E479" s="90"/>
    </row>
    <row r="480" spans="1:5" x14ac:dyDescent="0.25">
      <c r="A480" s="5" t="s">
        <v>26</v>
      </c>
    </row>
    <row r="481" spans="1:5" x14ac:dyDescent="0.25">
      <c r="A481" s="5" t="s">
        <v>138</v>
      </c>
    </row>
    <row r="482" spans="1:5" x14ac:dyDescent="0.25">
      <c r="A482" s="5" t="s">
        <v>777</v>
      </c>
    </row>
    <row r="483" spans="1:5" x14ac:dyDescent="0.25">
      <c r="A483" s="5" t="s">
        <v>140</v>
      </c>
    </row>
    <row r="484" spans="1:5" x14ac:dyDescent="0.25">
      <c r="A484" s="5" t="s">
        <v>51</v>
      </c>
    </row>
    <row r="485" spans="1:5" ht="14.45" customHeight="1" x14ac:dyDescent="0.25">
      <c r="A485" s="91" t="s">
        <v>31</v>
      </c>
      <c r="B485" s="92"/>
      <c r="C485" s="92"/>
      <c r="D485" s="92"/>
      <c r="E485" s="93"/>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57">
        <v>43970</v>
      </c>
      <c r="C488" s="57">
        <v>45804</v>
      </c>
      <c r="D488" s="58">
        <v>4.5999999999999999E-2</v>
      </c>
      <c r="E488" s="59">
        <v>2</v>
      </c>
    </row>
    <row r="489" spans="1:5" x14ac:dyDescent="0.25">
      <c r="A489" s="31" t="s">
        <v>37</v>
      </c>
      <c r="B489" s="57">
        <v>43956</v>
      </c>
      <c r="C489" s="57">
        <v>45776</v>
      </c>
      <c r="D489" s="58">
        <v>4.5750915306692994E-2</v>
      </c>
      <c r="E489" s="59">
        <v>2</v>
      </c>
    </row>
    <row r="490" spans="1:5" x14ac:dyDescent="0.25">
      <c r="A490" s="39" t="s">
        <v>38</v>
      </c>
      <c r="B490" s="57">
        <v>43914</v>
      </c>
      <c r="C490" s="57">
        <v>45734</v>
      </c>
      <c r="D490" s="58">
        <v>4.7423028135128352E-2</v>
      </c>
      <c r="E490" s="59">
        <v>2</v>
      </c>
    </row>
    <row r="491" spans="1:5" x14ac:dyDescent="0.25">
      <c r="A491" s="39" t="s">
        <v>39</v>
      </c>
      <c r="B491" s="57">
        <v>43872</v>
      </c>
      <c r="C491" s="57">
        <v>45706</v>
      </c>
      <c r="D491" s="58">
        <v>7.8127119992930219E-2</v>
      </c>
      <c r="E491" s="59">
        <v>3</v>
      </c>
    </row>
    <row r="492" spans="1:5" x14ac:dyDescent="0.25">
      <c r="A492" s="39" t="s">
        <v>40</v>
      </c>
      <c r="B492" s="57">
        <v>43844</v>
      </c>
      <c r="C492" s="57">
        <v>45678</v>
      </c>
      <c r="D492" s="58">
        <v>7.8110933287626708E-2</v>
      </c>
      <c r="E492" s="59">
        <v>3</v>
      </c>
    </row>
    <row r="494" spans="1:5" x14ac:dyDescent="0.25">
      <c r="A494" s="102" t="s">
        <v>200</v>
      </c>
      <c r="B494" s="103"/>
      <c r="C494" s="103"/>
      <c r="D494" s="103"/>
      <c r="E494" s="103"/>
    </row>
    <row r="495" spans="1:5" ht="14.45" customHeight="1" x14ac:dyDescent="0.25">
      <c r="A495" s="1" t="s">
        <v>968</v>
      </c>
      <c r="B495" s="2"/>
      <c r="C495" s="107" t="s">
        <v>3</v>
      </c>
      <c r="D495" s="107" t="s">
        <v>969</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960</v>
      </c>
      <c r="C498" s="10"/>
      <c r="D498" s="11"/>
      <c r="E498" s="11"/>
    </row>
    <row r="499" spans="1:5" x14ac:dyDescent="0.25">
      <c r="A499" s="12"/>
      <c r="B499" s="13" t="s">
        <v>9</v>
      </c>
      <c r="C499" s="14"/>
      <c r="D499" s="15"/>
      <c r="E499" s="15"/>
    </row>
    <row r="500" spans="1:5" x14ac:dyDescent="0.25">
      <c r="A500" s="8" t="s">
        <v>10</v>
      </c>
      <c r="B500" s="16" t="s">
        <v>11</v>
      </c>
      <c r="C500" s="61">
        <v>7130</v>
      </c>
      <c r="D500" s="62">
        <v>6840</v>
      </c>
      <c r="E500" s="63" t="s">
        <v>14</v>
      </c>
    </row>
    <row r="501" spans="1:5" x14ac:dyDescent="0.25">
      <c r="A501" s="19"/>
      <c r="B501" s="20" t="s">
        <v>15</v>
      </c>
      <c r="C501" s="56">
        <v>-0.28737054903884102</v>
      </c>
      <c r="D501" s="56">
        <v>-7.3096620450837105E-2</v>
      </c>
      <c r="E501" s="22"/>
    </row>
    <row r="502" spans="1:5" x14ac:dyDescent="0.25">
      <c r="A502" s="8" t="s">
        <v>16</v>
      </c>
      <c r="B502" s="16" t="s">
        <v>11</v>
      </c>
      <c r="C502" s="61">
        <v>7820</v>
      </c>
      <c r="D502" s="61">
        <v>7990</v>
      </c>
      <c r="E502" s="63" t="s">
        <v>14</v>
      </c>
    </row>
    <row r="503" spans="1:5" x14ac:dyDescent="0.25">
      <c r="A503" s="19"/>
      <c r="B503" s="20" t="s">
        <v>15</v>
      </c>
      <c r="C503" s="56">
        <v>-0.217669947449352</v>
      </c>
      <c r="D503" s="56">
        <v>-4.3769976722983599E-2</v>
      </c>
      <c r="E503" s="22"/>
    </row>
    <row r="504" spans="1:5" x14ac:dyDescent="0.25">
      <c r="A504" s="8" t="s">
        <v>19</v>
      </c>
      <c r="B504" s="16" t="s">
        <v>11</v>
      </c>
      <c r="C504" s="61">
        <v>9380</v>
      </c>
      <c r="D504" s="61">
        <v>9560</v>
      </c>
      <c r="E504" s="63" t="s">
        <v>14</v>
      </c>
    </row>
    <row r="505" spans="1:5" x14ac:dyDescent="0.25">
      <c r="A505" s="19"/>
      <c r="B505" s="20" t="s">
        <v>15</v>
      </c>
      <c r="C505" s="56">
        <v>-6.1639206983480001E-2</v>
      </c>
      <c r="D505" s="56">
        <v>-9.0387916121407192E-3</v>
      </c>
      <c r="E505" s="22"/>
    </row>
    <row r="506" spans="1:5" x14ac:dyDescent="0.25">
      <c r="A506" s="8" t="s">
        <v>22</v>
      </c>
      <c r="B506" s="16" t="s">
        <v>11</v>
      </c>
      <c r="C506" s="61">
        <v>11100</v>
      </c>
      <c r="D506" s="61">
        <v>11300</v>
      </c>
      <c r="E506" s="63" t="s">
        <v>14</v>
      </c>
    </row>
    <row r="507" spans="1:5" x14ac:dyDescent="0.25">
      <c r="A507" s="19"/>
      <c r="B507" s="20" t="s">
        <v>15</v>
      </c>
      <c r="C507" s="56">
        <v>0.109868596438391</v>
      </c>
      <c r="D507" s="56">
        <v>2.4665712499216001E-2</v>
      </c>
      <c r="E507" s="22"/>
    </row>
    <row r="508" spans="1:5" ht="34.9" customHeight="1" x14ac:dyDescent="0.25">
      <c r="A508" s="90" t="s">
        <v>25</v>
      </c>
      <c r="B508" s="90"/>
      <c r="C508" s="90"/>
      <c r="D508" s="90"/>
      <c r="E508" s="90"/>
    </row>
    <row r="509" spans="1:5" x14ac:dyDescent="0.25">
      <c r="A509" s="5" t="s">
        <v>26</v>
      </c>
    </row>
    <row r="510" spans="1:5" x14ac:dyDescent="0.25">
      <c r="A510" s="5" t="s">
        <v>983</v>
      </c>
    </row>
    <row r="511" spans="1:5" x14ac:dyDescent="0.25">
      <c r="A511" s="5" t="s">
        <v>984</v>
      </c>
    </row>
    <row r="512" spans="1:5" x14ac:dyDescent="0.25">
      <c r="A512" s="5" t="s">
        <v>972</v>
      </c>
    </row>
    <row r="513" spans="1:5" x14ac:dyDescent="0.25">
      <c r="A513" s="5" t="s">
        <v>51</v>
      </c>
    </row>
    <row r="514" spans="1:5" ht="14.45" customHeight="1" x14ac:dyDescent="0.25">
      <c r="A514" s="91" t="s">
        <v>31</v>
      </c>
      <c r="B514" s="92"/>
      <c r="C514" s="92"/>
      <c r="D514" s="92"/>
      <c r="E514" s="93"/>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57">
        <v>43963</v>
      </c>
      <c r="C517" s="57">
        <v>45797</v>
      </c>
      <c r="D517" s="58">
        <v>4.9264022817894049E-2</v>
      </c>
      <c r="E517" s="59">
        <v>2</v>
      </c>
    </row>
    <row r="518" spans="1:5" x14ac:dyDescent="0.25">
      <c r="A518" s="31" t="s">
        <v>37</v>
      </c>
      <c r="B518" s="57">
        <v>43949</v>
      </c>
      <c r="C518" s="57">
        <v>45769</v>
      </c>
      <c r="D518" s="58">
        <v>5.2516761798964286E-2</v>
      </c>
      <c r="E518" s="59">
        <v>3</v>
      </c>
    </row>
    <row r="519" spans="1:5" x14ac:dyDescent="0.25">
      <c r="A519" s="64" t="s">
        <v>38</v>
      </c>
      <c r="B519" s="57">
        <v>43921</v>
      </c>
      <c r="C519" s="57">
        <v>45741</v>
      </c>
      <c r="D519" s="58">
        <v>5.4814809034920864E-2</v>
      </c>
      <c r="E519" s="59">
        <v>3</v>
      </c>
    </row>
    <row r="520" spans="1:5" x14ac:dyDescent="0.25">
      <c r="A520" s="64" t="s">
        <v>39</v>
      </c>
      <c r="B520" s="57">
        <v>43879</v>
      </c>
      <c r="C520" s="57">
        <v>45713</v>
      </c>
      <c r="D520" s="58">
        <v>0.10227587610244965</v>
      </c>
      <c r="E520" s="59">
        <v>3</v>
      </c>
    </row>
    <row r="521" spans="1:5" x14ac:dyDescent="0.25">
      <c r="A521" s="64" t="s">
        <v>40</v>
      </c>
      <c r="B521" s="57">
        <v>43851</v>
      </c>
      <c r="C521" s="57">
        <v>45685</v>
      </c>
      <c r="D521" s="58">
        <v>0.1023545936728421</v>
      </c>
      <c r="E521" s="59">
        <v>3</v>
      </c>
    </row>
    <row r="523" spans="1:5" x14ac:dyDescent="0.25">
      <c r="A523" s="102" t="s">
        <v>210</v>
      </c>
      <c r="B523" s="103"/>
      <c r="C523" s="103"/>
      <c r="D523" s="103"/>
      <c r="E523" s="103"/>
    </row>
    <row r="524" spans="1:5" ht="14.45" customHeight="1" x14ac:dyDescent="0.25">
      <c r="A524" s="1" t="s">
        <v>978</v>
      </c>
      <c r="B524" s="2"/>
      <c r="C524" s="107" t="s">
        <v>3</v>
      </c>
      <c r="D524" s="107" t="s">
        <v>979</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960</v>
      </c>
      <c r="C527" s="10"/>
      <c r="D527" s="11"/>
      <c r="E527" s="11"/>
    </row>
    <row r="528" spans="1:5" x14ac:dyDescent="0.25">
      <c r="A528" s="12"/>
      <c r="B528" s="13" t="s">
        <v>9</v>
      </c>
      <c r="C528" s="14"/>
      <c r="D528" s="15"/>
      <c r="E528" s="15"/>
    </row>
    <row r="529" spans="1:5" x14ac:dyDescent="0.25">
      <c r="A529" s="8" t="s">
        <v>10</v>
      </c>
      <c r="B529" s="16" t="s">
        <v>11</v>
      </c>
      <c r="C529" s="53">
        <v>7390</v>
      </c>
      <c r="D529" s="54">
        <v>7770</v>
      </c>
      <c r="E529" s="55" t="s">
        <v>14</v>
      </c>
    </row>
    <row r="530" spans="1:5" x14ac:dyDescent="0.25">
      <c r="A530" s="19"/>
      <c r="B530" s="20" t="s">
        <v>15</v>
      </c>
      <c r="C530" s="56">
        <v>-0.26096481570507002</v>
      </c>
      <c r="D530" s="56">
        <v>-0.118567902332179</v>
      </c>
      <c r="E530" s="22"/>
    </row>
    <row r="531" spans="1:5" x14ac:dyDescent="0.25">
      <c r="A531" s="8" t="s">
        <v>16</v>
      </c>
      <c r="B531" s="16" t="s">
        <v>11</v>
      </c>
      <c r="C531" s="53">
        <v>8350</v>
      </c>
      <c r="D531" s="53">
        <v>8100</v>
      </c>
      <c r="E531" s="55" t="s">
        <v>14</v>
      </c>
    </row>
    <row r="532" spans="1:5" x14ac:dyDescent="0.25">
      <c r="A532" s="19"/>
      <c r="B532" s="20" t="s">
        <v>15</v>
      </c>
      <c r="C532" s="56">
        <v>-0.16543148780886699</v>
      </c>
      <c r="D532" s="56">
        <v>-9.9906585351550697E-2</v>
      </c>
      <c r="E532" s="22"/>
    </row>
    <row r="533" spans="1:5" x14ac:dyDescent="0.25">
      <c r="A533" s="8" t="s">
        <v>19</v>
      </c>
      <c r="B533" s="16" t="s">
        <v>11</v>
      </c>
      <c r="C533" s="53">
        <v>9770</v>
      </c>
      <c r="D533" s="53">
        <v>10130</v>
      </c>
      <c r="E533" s="55" t="s">
        <v>14</v>
      </c>
    </row>
    <row r="534" spans="1:5" x14ac:dyDescent="0.25">
      <c r="A534" s="19"/>
      <c r="B534" s="20" t="s">
        <v>15</v>
      </c>
      <c r="C534" s="56">
        <v>-2.2881762443419201E-2</v>
      </c>
      <c r="D534" s="56">
        <v>6.5468491979217003E-3</v>
      </c>
      <c r="E534" s="22"/>
    </row>
    <row r="535" spans="1:5" x14ac:dyDescent="0.25">
      <c r="A535" s="8" t="s">
        <v>22</v>
      </c>
      <c r="B535" s="16" t="s">
        <v>11</v>
      </c>
      <c r="C535" s="53">
        <v>11690</v>
      </c>
      <c r="D535" s="53">
        <v>12090</v>
      </c>
      <c r="E535" s="55" t="s">
        <v>14</v>
      </c>
    </row>
    <row r="536" spans="1:5" x14ac:dyDescent="0.25">
      <c r="A536" s="19"/>
      <c r="B536" s="20" t="s">
        <v>15</v>
      </c>
      <c r="C536" s="56">
        <v>0.168777637079916</v>
      </c>
      <c r="D536" s="56">
        <v>9.9341583635793193E-2</v>
      </c>
      <c r="E536" s="22"/>
    </row>
    <row r="537" spans="1:5" ht="34.9" customHeight="1" x14ac:dyDescent="0.25">
      <c r="A537" s="90" t="s">
        <v>25</v>
      </c>
      <c r="B537" s="90"/>
      <c r="C537" s="90"/>
      <c r="D537" s="90"/>
      <c r="E537" s="90"/>
    </row>
    <row r="538" spans="1:5" x14ac:dyDescent="0.25">
      <c r="A538" s="5" t="s">
        <v>26</v>
      </c>
    </row>
    <row r="539" spans="1:5" x14ac:dyDescent="0.25">
      <c r="A539" s="5" t="s">
        <v>980</v>
      </c>
    </row>
    <row r="540" spans="1:5" x14ac:dyDescent="0.25">
      <c r="A540" s="5" t="s">
        <v>985</v>
      </c>
    </row>
    <row r="541" spans="1:5" x14ac:dyDescent="0.25">
      <c r="A541" s="5" t="s">
        <v>986</v>
      </c>
    </row>
    <row r="542" spans="1:5" x14ac:dyDescent="0.25">
      <c r="A542" s="5" t="s">
        <v>30</v>
      </c>
    </row>
    <row r="543" spans="1:5" ht="14.45" customHeight="1" x14ac:dyDescent="0.25">
      <c r="A543" s="91" t="s">
        <v>31</v>
      </c>
      <c r="B543" s="92"/>
      <c r="C543" s="92"/>
      <c r="D543" s="92"/>
      <c r="E543" s="93"/>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57">
        <v>43977</v>
      </c>
      <c r="C546" s="57">
        <v>45804</v>
      </c>
      <c r="D546" s="58">
        <v>4.6827466742821455E-2</v>
      </c>
      <c r="E546" s="59">
        <v>2</v>
      </c>
    </row>
    <row r="547" spans="1:5" x14ac:dyDescent="0.25">
      <c r="A547" s="31" t="s">
        <v>37</v>
      </c>
      <c r="B547" s="57">
        <v>43949</v>
      </c>
      <c r="C547" s="57">
        <v>45776</v>
      </c>
      <c r="D547" s="58">
        <v>4.7635968890442422E-2</v>
      </c>
      <c r="E547" s="59">
        <v>2</v>
      </c>
    </row>
    <row r="548" spans="1:5" x14ac:dyDescent="0.25">
      <c r="A548" s="60" t="s">
        <v>38</v>
      </c>
      <c r="B548" s="57">
        <v>43914</v>
      </c>
      <c r="C548" s="57">
        <v>45741</v>
      </c>
      <c r="D548" s="58">
        <v>5.080463533149026E-2</v>
      </c>
      <c r="E548" s="59">
        <v>3</v>
      </c>
    </row>
    <row r="549" spans="1:5" x14ac:dyDescent="0.25">
      <c r="A549" s="60" t="s">
        <v>39</v>
      </c>
      <c r="B549" s="57">
        <v>43886</v>
      </c>
      <c r="C549" s="57">
        <v>45713</v>
      </c>
      <c r="D549" s="58">
        <v>9.7465619215058433E-2</v>
      </c>
      <c r="E549" s="59">
        <v>3</v>
      </c>
    </row>
    <row r="550" spans="1:5" x14ac:dyDescent="0.25">
      <c r="A550" s="60" t="s">
        <v>40</v>
      </c>
      <c r="B550" s="57">
        <v>43858</v>
      </c>
      <c r="C550" s="57">
        <v>45685</v>
      </c>
      <c r="D550" s="58">
        <v>9.7767988761896518E-2</v>
      </c>
      <c r="E550" s="59">
        <v>3</v>
      </c>
    </row>
    <row r="552" spans="1:5" x14ac:dyDescent="0.25">
      <c r="A552" s="102" t="s">
        <v>839</v>
      </c>
      <c r="B552" s="103"/>
      <c r="C552" s="103"/>
      <c r="D552" s="103"/>
      <c r="E552" s="103"/>
    </row>
    <row r="553" spans="1:5" ht="14.45" customHeight="1" x14ac:dyDescent="0.25">
      <c r="A553" s="1" t="s">
        <v>2</v>
      </c>
      <c r="B553" s="2"/>
      <c r="C553" s="107" t="s">
        <v>3</v>
      </c>
      <c r="D553" s="107" t="s">
        <v>4</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998</v>
      </c>
      <c r="C556" s="10"/>
      <c r="D556" s="11"/>
      <c r="E556" s="11"/>
    </row>
    <row r="557" spans="1:5" x14ac:dyDescent="0.25">
      <c r="A557" s="12"/>
      <c r="B557" s="13" t="s">
        <v>9</v>
      </c>
      <c r="C557" s="14"/>
      <c r="D557" s="15"/>
      <c r="E557" s="15"/>
    </row>
    <row r="558" spans="1:5" x14ac:dyDescent="0.25">
      <c r="A558" s="8" t="s">
        <v>10</v>
      </c>
      <c r="B558" s="16" t="s">
        <v>11</v>
      </c>
      <c r="C558" s="26" t="s">
        <v>818</v>
      </c>
      <c r="D558" s="27" t="s">
        <v>1017</v>
      </c>
      <c r="E558" s="26" t="s">
        <v>14</v>
      </c>
    </row>
    <row r="559" spans="1:5" x14ac:dyDescent="0.25">
      <c r="A559" s="19"/>
      <c r="B559" s="20" t="s">
        <v>15</v>
      </c>
      <c r="C559" s="21">
        <v>-0.40460000000000002</v>
      </c>
      <c r="D559" s="21">
        <v>-0.1787</v>
      </c>
      <c r="E559" s="22"/>
    </row>
    <row r="560" spans="1:5" x14ac:dyDescent="0.25">
      <c r="A560" s="8" t="s">
        <v>16</v>
      </c>
      <c r="B560" s="16" t="s">
        <v>11</v>
      </c>
      <c r="C560" s="26" t="s">
        <v>841</v>
      </c>
      <c r="D560" s="26" t="s">
        <v>677</v>
      </c>
      <c r="E560" s="26" t="s">
        <v>14</v>
      </c>
    </row>
    <row r="561" spans="1:5" x14ac:dyDescent="0.25">
      <c r="A561" s="19"/>
      <c r="B561" s="20" t="s">
        <v>15</v>
      </c>
      <c r="C561" s="21">
        <v>-0.19189999999999999</v>
      </c>
      <c r="D561" s="21">
        <v>-3.3599999999999998E-2</v>
      </c>
      <c r="E561" s="22"/>
    </row>
    <row r="562" spans="1:5" x14ac:dyDescent="0.25">
      <c r="A562" s="8" t="s">
        <v>19</v>
      </c>
      <c r="B562" s="16" t="s">
        <v>11</v>
      </c>
      <c r="C562" s="26" t="s">
        <v>620</v>
      </c>
      <c r="D562" s="26" t="s">
        <v>241</v>
      </c>
      <c r="E562" s="26" t="s">
        <v>14</v>
      </c>
    </row>
    <row r="563" spans="1:5" x14ac:dyDescent="0.25">
      <c r="A563" s="19"/>
      <c r="B563" s="20" t="s">
        <v>15</v>
      </c>
      <c r="C563" s="21">
        <v>-5.4999999999999997E-3</v>
      </c>
      <c r="D563" s="21">
        <v>4.2799999999999998E-2</v>
      </c>
      <c r="E563" s="22"/>
    </row>
    <row r="564" spans="1:5" x14ac:dyDescent="0.25">
      <c r="A564" s="8" t="s">
        <v>22</v>
      </c>
      <c r="B564" s="16" t="s">
        <v>11</v>
      </c>
      <c r="C564" s="26" t="s">
        <v>1018</v>
      </c>
      <c r="D564" s="26" t="s">
        <v>844</v>
      </c>
      <c r="E564" s="26" t="s">
        <v>14</v>
      </c>
    </row>
    <row r="565" spans="1:5" x14ac:dyDescent="0.25">
      <c r="A565" s="19"/>
      <c r="B565" s="20" t="s">
        <v>15</v>
      </c>
      <c r="C565" s="21">
        <v>0.25540000000000002</v>
      </c>
      <c r="D565" s="21">
        <v>0.12722799906601456</v>
      </c>
      <c r="E565" s="22"/>
    </row>
    <row r="566" spans="1:5" ht="35.450000000000003" customHeight="1" x14ac:dyDescent="0.25">
      <c r="A566" s="90" t="s">
        <v>25</v>
      </c>
      <c r="B566" s="90"/>
      <c r="C566" s="90"/>
      <c r="D566" s="90"/>
      <c r="E566" s="90"/>
    </row>
    <row r="567" spans="1:5" x14ac:dyDescent="0.25">
      <c r="A567" s="5" t="s">
        <v>26</v>
      </c>
    </row>
    <row r="568" spans="1:5" x14ac:dyDescent="0.25">
      <c r="A568" s="5" t="s">
        <v>49</v>
      </c>
    </row>
    <row r="569" spans="1:5" x14ac:dyDescent="0.25">
      <c r="A569" s="5" t="s">
        <v>709</v>
      </c>
    </row>
    <row r="570" spans="1:5" x14ac:dyDescent="0.25">
      <c r="A570" s="5" t="s">
        <v>29</v>
      </c>
    </row>
    <row r="571" spans="1:5" x14ac:dyDescent="0.25">
      <c r="A571" s="5" t="s">
        <v>30</v>
      </c>
    </row>
    <row r="572" spans="1:5" ht="14.45" customHeight="1" x14ac:dyDescent="0.25">
      <c r="A572" s="91" t="s">
        <v>31</v>
      </c>
      <c r="B572" s="92"/>
      <c r="C572" s="92"/>
      <c r="D572" s="92"/>
      <c r="E572" s="93"/>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57">
        <v>43978</v>
      </c>
      <c r="C575" s="57">
        <v>45805</v>
      </c>
      <c r="D575" s="58">
        <v>0.1072</v>
      </c>
      <c r="E575" s="59">
        <v>3</v>
      </c>
    </row>
    <row r="576" spans="1:5" x14ac:dyDescent="0.25">
      <c r="A576" s="31" t="s">
        <v>37</v>
      </c>
      <c r="B576" s="57">
        <v>44314</v>
      </c>
      <c r="C576" s="57">
        <v>45777</v>
      </c>
      <c r="D576" s="58">
        <v>0.1088432542492285</v>
      </c>
      <c r="E576" s="59">
        <v>3</v>
      </c>
    </row>
    <row r="577" spans="1:5" x14ac:dyDescent="0.25">
      <c r="A577" s="39" t="s">
        <v>38</v>
      </c>
      <c r="B577" s="57">
        <v>44279</v>
      </c>
      <c r="C577" s="57">
        <v>45742</v>
      </c>
      <c r="D577" s="58">
        <v>0.10778494921275046</v>
      </c>
      <c r="E577" s="59">
        <v>3</v>
      </c>
    </row>
    <row r="578" spans="1:5" x14ac:dyDescent="0.25">
      <c r="A578" s="39" t="s">
        <v>39</v>
      </c>
      <c r="B578" s="57">
        <v>44251</v>
      </c>
      <c r="C578" s="57">
        <v>45714</v>
      </c>
      <c r="D578" s="58">
        <v>0.10827276149137974</v>
      </c>
      <c r="E578" s="59">
        <v>3</v>
      </c>
    </row>
    <row r="579" spans="1:5" x14ac:dyDescent="0.25">
      <c r="A579" s="39" t="s">
        <v>40</v>
      </c>
      <c r="B579" s="57">
        <v>44223</v>
      </c>
      <c r="C579" s="57">
        <v>45686</v>
      </c>
      <c r="D579" s="58">
        <v>0.10906441690019089</v>
      </c>
      <c r="E579" s="59">
        <v>3</v>
      </c>
    </row>
    <row r="581" spans="1:5" x14ac:dyDescent="0.25">
      <c r="A581" s="102" t="s">
        <v>218</v>
      </c>
      <c r="B581" s="103"/>
      <c r="C581" s="103"/>
      <c r="D581" s="103"/>
      <c r="E581" s="103"/>
    </row>
    <row r="582" spans="1:5" ht="14.45" customHeight="1" x14ac:dyDescent="0.25">
      <c r="A582" s="1" t="s">
        <v>958</v>
      </c>
      <c r="B582" s="2"/>
      <c r="C582" s="107" t="s">
        <v>3</v>
      </c>
      <c r="D582" s="107" t="s">
        <v>959</v>
      </c>
      <c r="E582" s="107"/>
    </row>
    <row r="583" spans="1:5" x14ac:dyDescent="0.25">
      <c r="A583" s="3" t="s">
        <v>5</v>
      </c>
      <c r="B583" s="4"/>
      <c r="C583" s="108"/>
      <c r="D583" s="108"/>
      <c r="E583" s="108"/>
    </row>
    <row r="584" spans="1:5" x14ac:dyDescent="0.25">
      <c r="A584" s="6" t="s">
        <v>6</v>
      </c>
      <c r="B584" s="7"/>
      <c r="C584" s="109"/>
      <c r="D584" s="109"/>
      <c r="E584" s="109"/>
    </row>
    <row r="585" spans="1:5" x14ac:dyDescent="0.25">
      <c r="A585" s="8" t="s">
        <v>7</v>
      </c>
      <c r="B585" s="9" t="s">
        <v>960</v>
      </c>
      <c r="C585" s="10"/>
      <c r="D585" s="11"/>
      <c r="E585" s="11"/>
    </row>
    <row r="586" spans="1:5" x14ac:dyDescent="0.25">
      <c r="A586" s="12"/>
      <c r="B586" s="13" t="s">
        <v>9</v>
      </c>
      <c r="C586" s="14"/>
      <c r="D586" s="15"/>
      <c r="E586" s="15"/>
    </row>
    <row r="587" spans="1:5" x14ac:dyDescent="0.25">
      <c r="A587" s="8" t="s">
        <v>10</v>
      </c>
      <c r="B587" s="16" t="s">
        <v>11</v>
      </c>
      <c r="C587" s="53">
        <v>6200</v>
      </c>
      <c r="D587" s="54">
        <v>6240</v>
      </c>
      <c r="E587" s="55" t="s">
        <v>14</v>
      </c>
    </row>
    <row r="588" spans="1:5" x14ac:dyDescent="0.25">
      <c r="A588" s="19"/>
      <c r="B588" s="20" t="s">
        <v>15</v>
      </c>
      <c r="C588" s="56">
        <v>-0.38043322870155499</v>
      </c>
      <c r="D588" s="56">
        <v>-0.14542550964945</v>
      </c>
      <c r="E588" s="22"/>
    </row>
    <row r="589" spans="1:5" x14ac:dyDescent="0.25">
      <c r="A589" s="8" t="s">
        <v>16</v>
      </c>
      <c r="B589" s="16" t="s">
        <v>11</v>
      </c>
      <c r="C589" s="53">
        <v>7950</v>
      </c>
      <c r="D589" s="53">
        <v>7890</v>
      </c>
      <c r="E589" s="55" t="s">
        <v>14</v>
      </c>
    </row>
    <row r="590" spans="1:5" x14ac:dyDescent="0.25">
      <c r="A590" s="19"/>
      <c r="B590" s="20" t="s">
        <v>15</v>
      </c>
      <c r="C590" s="56">
        <v>-0.20462937972863801</v>
      </c>
      <c r="D590" s="56">
        <v>-7.6060994733829296E-2</v>
      </c>
      <c r="E590" s="22"/>
    </row>
    <row r="591" spans="1:5" x14ac:dyDescent="0.25">
      <c r="A591" s="8" t="s">
        <v>19</v>
      </c>
      <c r="B591" s="16" t="s">
        <v>11</v>
      </c>
      <c r="C591" s="53">
        <v>9490</v>
      </c>
      <c r="D591" s="53">
        <v>9970</v>
      </c>
      <c r="E591" s="55" t="s">
        <v>14</v>
      </c>
    </row>
    <row r="592" spans="1:5" x14ac:dyDescent="0.25">
      <c r="A592" s="19"/>
      <c r="B592" s="20" t="s">
        <v>15</v>
      </c>
      <c r="C592" s="56">
        <v>-5.0693332029548503E-2</v>
      </c>
      <c r="D592" s="56">
        <v>-1.1534722349413301E-3</v>
      </c>
      <c r="E592" s="22"/>
    </row>
    <row r="593" spans="1:5" x14ac:dyDescent="0.25">
      <c r="A593" s="8" t="s">
        <v>22</v>
      </c>
      <c r="B593" s="16" t="s">
        <v>11</v>
      </c>
      <c r="C593" s="53">
        <v>12570</v>
      </c>
      <c r="D593" s="53">
        <v>12300</v>
      </c>
      <c r="E593" s="55" t="s">
        <v>14</v>
      </c>
    </row>
    <row r="594" spans="1:5" x14ac:dyDescent="0.25">
      <c r="A594" s="19"/>
      <c r="B594" s="20" t="s">
        <v>15</v>
      </c>
      <c r="C594" s="56">
        <v>0.25663387132434201</v>
      </c>
      <c r="D594" s="56">
        <v>7.1580962201388099E-2</v>
      </c>
      <c r="E594" s="22"/>
    </row>
    <row r="595" spans="1:5" ht="34.9" customHeight="1" x14ac:dyDescent="0.25">
      <c r="A595" s="90" t="s">
        <v>25</v>
      </c>
      <c r="B595" s="90"/>
      <c r="C595" s="90"/>
      <c r="D595" s="90"/>
      <c r="E595" s="90"/>
    </row>
    <row r="596" spans="1:5" x14ac:dyDescent="0.25">
      <c r="A596" s="5" t="s">
        <v>26</v>
      </c>
    </row>
    <row r="597" spans="1:5" x14ac:dyDescent="0.25">
      <c r="A597" s="5" t="s">
        <v>961</v>
      </c>
    </row>
    <row r="598" spans="1:5" x14ac:dyDescent="0.25">
      <c r="A598" s="5" t="s">
        <v>987</v>
      </c>
    </row>
    <row r="599" spans="1:5" x14ac:dyDescent="0.25">
      <c r="A599" s="5" t="s">
        <v>966</v>
      </c>
    </row>
    <row r="600" spans="1:5" x14ac:dyDescent="0.25">
      <c r="A600" s="5" t="s">
        <v>30</v>
      </c>
    </row>
    <row r="601" spans="1:5" ht="14.45" customHeight="1" x14ac:dyDescent="0.25">
      <c r="A601" s="91" t="s">
        <v>31</v>
      </c>
      <c r="B601" s="92"/>
      <c r="C601" s="92"/>
      <c r="D601" s="92"/>
      <c r="E601" s="93"/>
    </row>
    <row r="602" spans="1:5" x14ac:dyDescent="0.25">
      <c r="A602" s="94" t="s">
        <v>32</v>
      </c>
      <c r="B602" s="94"/>
      <c r="C602" s="94"/>
      <c r="D602" s="94"/>
      <c r="E602" s="94"/>
    </row>
    <row r="603" spans="1:5" x14ac:dyDescent="0.25">
      <c r="A603" s="29" t="s">
        <v>33</v>
      </c>
      <c r="B603" s="29" t="s">
        <v>34</v>
      </c>
      <c r="C603" s="29" t="s">
        <v>35</v>
      </c>
      <c r="D603" s="30" t="s">
        <v>0</v>
      </c>
      <c r="E603" s="30" t="s">
        <v>1</v>
      </c>
    </row>
    <row r="604" spans="1:5" x14ac:dyDescent="0.25">
      <c r="A604" s="31" t="s">
        <v>36</v>
      </c>
      <c r="B604" s="57">
        <v>43977</v>
      </c>
      <c r="C604" s="57">
        <v>45804</v>
      </c>
      <c r="D604" s="58">
        <v>7.9512483120015034E-2</v>
      </c>
      <c r="E604" s="59">
        <v>3</v>
      </c>
    </row>
    <row r="605" spans="1:5" x14ac:dyDescent="0.25">
      <c r="A605" s="31" t="s">
        <v>37</v>
      </c>
      <c r="B605" s="57">
        <v>43949</v>
      </c>
      <c r="C605" s="57">
        <v>45776</v>
      </c>
      <c r="D605" s="58">
        <v>7.9683441943029204E-2</v>
      </c>
      <c r="E605" s="59">
        <v>3</v>
      </c>
    </row>
    <row r="606" spans="1:5" x14ac:dyDescent="0.25">
      <c r="A606" s="60" t="s">
        <v>38</v>
      </c>
      <c r="B606" s="57">
        <v>43914</v>
      </c>
      <c r="C606" s="57">
        <v>45741</v>
      </c>
      <c r="D606" s="58">
        <v>8.0772309818857968E-2</v>
      </c>
      <c r="E606" s="59">
        <v>3</v>
      </c>
    </row>
    <row r="607" spans="1:5" x14ac:dyDescent="0.25">
      <c r="A607" s="60" t="s">
        <v>39</v>
      </c>
      <c r="B607" s="57">
        <v>43886</v>
      </c>
      <c r="C607" s="57">
        <v>45713</v>
      </c>
      <c r="D607" s="58">
        <v>0.11750831146764869</v>
      </c>
      <c r="E607" s="59">
        <v>3</v>
      </c>
    </row>
    <row r="608" spans="1:5" x14ac:dyDescent="0.25">
      <c r="A608" s="60" t="s">
        <v>40</v>
      </c>
      <c r="B608" s="57">
        <v>43858</v>
      </c>
      <c r="C608" s="57">
        <v>45685</v>
      </c>
      <c r="D608" s="58">
        <v>0.11809117341907815</v>
      </c>
      <c r="E608" s="59">
        <v>3</v>
      </c>
    </row>
    <row r="610" spans="1:5" x14ac:dyDescent="0.25">
      <c r="A610" s="102" t="s">
        <v>226</v>
      </c>
      <c r="B610" s="103"/>
      <c r="C610" s="103"/>
      <c r="D610" s="103"/>
      <c r="E610" s="103"/>
    </row>
    <row r="611" spans="1:5" ht="14.45" customHeight="1" x14ac:dyDescent="0.25">
      <c r="A611" s="1" t="s">
        <v>958</v>
      </c>
      <c r="B611" s="2"/>
      <c r="C611" s="107" t="s">
        <v>3</v>
      </c>
      <c r="D611" s="107" t="s">
        <v>959</v>
      </c>
      <c r="E611" s="107"/>
    </row>
    <row r="612" spans="1:5" x14ac:dyDescent="0.25">
      <c r="A612" s="3" t="s">
        <v>5</v>
      </c>
      <c r="B612" s="4"/>
      <c r="C612" s="108"/>
      <c r="D612" s="108"/>
      <c r="E612" s="108"/>
    </row>
    <row r="613" spans="1:5" x14ac:dyDescent="0.25">
      <c r="A613" s="6" t="s">
        <v>6</v>
      </c>
      <c r="B613" s="7"/>
      <c r="C613" s="109"/>
      <c r="D613" s="109"/>
      <c r="E613" s="109"/>
    </row>
    <row r="614" spans="1:5" x14ac:dyDescent="0.25">
      <c r="A614" s="8" t="s">
        <v>7</v>
      </c>
      <c r="B614" s="9" t="s">
        <v>960</v>
      </c>
      <c r="C614" s="10"/>
      <c r="D614" s="11"/>
      <c r="E614" s="11"/>
    </row>
    <row r="615" spans="1:5" x14ac:dyDescent="0.25">
      <c r="A615" s="12"/>
      <c r="B615" s="13" t="s">
        <v>9</v>
      </c>
      <c r="C615" s="14"/>
      <c r="D615" s="15"/>
      <c r="E615" s="15"/>
    </row>
    <row r="616" spans="1:5" x14ac:dyDescent="0.25">
      <c r="A616" s="8" t="s">
        <v>10</v>
      </c>
      <c r="B616" s="16" t="s">
        <v>11</v>
      </c>
      <c r="C616" s="53">
        <v>6700</v>
      </c>
      <c r="D616" s="54">
        <v>6770</v>
      </c>
      <c r="E616" s="55" t="s">
        <v>14</v>
      </c>
    </row>
    <row r="617" spans="1:5" x14ac:dyDescent="0.25">
      <c r="A617" s="19"/>
      <c r="B617" s="20" t="s">
        <v>15</v>
      </c>
      <c r="C617" s="56">
        <v>-0.33016574747371402</v>
      </c>
      <c r="D617" s="56">
        <v>-0.121888972685309</v>
      </c>
      <c r="E617" s="22"/>
    </row>
    <row r="618" spans="1:5" x14ac:dyDescent="0.25">
      <c r="A618" s="8" t="s">
        <v>16</v>
      </c>
      <c r="B618" s="16" t="s">
        <v>11</v>
      </c>
      <c r="C618" s="53">
        <v>8120</v>
      </c>
      <c r="D618" s="53">
        <v>8180</v>
      </c>
      <c r="E618" s="55" t="s">
        <v>14</v>
      </c>
    </row>
    <row r="619" spans="1:5" x14ac:dyDescent="0.25">
      <c r="A619" s="19"/>
      <c r="B619" s="20" t="s">
        <v>15</v>
      </c>
      <c r="C619" s="56">
        <v>-0.18822297773285601</v>
      </c>
      <c r="D619" s="56">
        <v>-6.4630706136288602E-2</v>
      </c>
      <c r="E619" s="22"/>
    </row>
    <row r="620" spans="1:5" x14ac:dyDescent="0.25">
      <c r="A620" s="8" t="s">
        <v>19</v>
      </c>
      <c r="B620" s="16" t="s">
        <v>11</v>
      </c>
      <c r="C620" s="53">
        <v>9480</v>
      </c>
      <c r="D620" s="53">
        <v>9810</v>
      </c>
      <c r="E620" s="55" t="s">
        <v>14</v>
      </c>
    </row>
    <row r="621" spans="1:5" x14ac:dyDescent="0.25">
      <c r="A621" s="19"/>
      <c r="B621" s="20" t="s">
        <v>15</v>
      </c>
      <c r="C621" s="56">
        <v>-5.19020703079544E-2</v>
      </c>
      <c r="D621" s="56">
        <v>-6.3691087702322201E-3</v>
      </c>
      <c r="E621" s="22"/>
    </row>
    <row r="622" spans="1:5" x14ac:dyDescent="0.25">
      <c r="A622" s="8" t="s">
        <v>22</v>
      </c>
      <c r="B622" s="16" t="s">
        <v>11</v>
      </c>
      <c r="C622" s="53">
        <v>11620</v>
      </c>
      <c r="D622" s="53">
        <v>11590</v>
      </c>
      <c r="E622" s="55" t="s">
        <v>14</v>
      </c>
    </row>
    <row r="623" spans="1:5" x14ac:dyDescent="0.25">
      <c r="A623" s="19"/>
      <c r="B623" s="20" t="s">
        <v>15</v>
      </c>
      <c r="C623" s="56">
        <v>0.162463666807175</v>
      </c>
      <c r="D623" s="56">
        <v>5.0388336731111802E-2</v>
      </c>
      <c r="E623" s="22"/>
    </row>
    <row r="624" spans="1:5" ht="35.450000000000003" customHeight="1" x14ac:dyDescent="0.25">
      <c r="A624" s="90" t="s">
        <v>25</v>
      </c>
      <c r="B624" s="90"/>
      <c r="C624" s="90"/>
      <c r="D624" s="90"/>
      <c r="E624" s="90"/>
    </row>
    <row r="625" spans="1:5" x14ac:dyDescent="0.25">
      <c r="A625" s="5" t="s">
        <v>26</v>
      </c>
    </row>
    <row r="626" spans="1:5" x14ac:dyDescent="0.25">
      <c r="A626" s="5" t="s">
        <v>961</v>
      </c>
    </row>
    <row r="627" spans="1:5" x14ac:dyDescent="0.25">
      <c r="A627" s="5" t="s">
        <v>988</v>
      </c>
    </row>
    <row r="628" spans="1:5" x14ac:dyDescent="0.25">
      <c r="A628" s="5" t="s">
        <v>966</v>
      </c>
    </row>
    <row r="629" spans="1:5" x14ac:dyDescent="0.25">
      <c r="A629" s="5" t="s">
        <v>30</v>
      </c>
    </row>
    <row r="630" spans="1:5" ht="14.45" customHeight="1" x14ac:dyDescent="0.25">
      <c r="A630" s="91" t="s">
        <v>31</v>
      </c>
      <c r="B630" s="92"/>
      <c r="C630" s="92"/>
      <c r="D630" s="92"/>
      <c r="E630" s="93"/>
    </row>
    <row r="631" spans="1:5" x14ac:dyDescent="0.25">
      <c r="A631" s="94" t="s">
        <v>32</v>
      </c>
      <c r="B631" s="94"/>
      <c r="C631" s="94"/>
      <c r="D631" s="94"/>
      <c r="E631" s="94"/>
    </row>
    <row r="632" spans="1:5" x14ac:dyDescent="0.25">
      <c r="A632" s="29" t="s">
        <v>33</v>
      </c>
      <c r="B632" s="29" t="s">
        <v>34</v>
      </c>
      <c r="C632" s="29" t="s">
        <v>35</v>
      </c>
      <c r="D632" s="30" t="s">
        <v>0</v>
      </c>
      <c r="E632" s="30" t="s">
        <v>1</v>
      </c>
    </row>
    <row r="633" spans="1:5" x14ac:dyDescent="0.25">
      <c r="A633" s="31" t="s">
        <v>36</v>
      </c>
      <c r="B633" s="57">
        <v>43977</v>
      </c>
      <c r="C633" s="57">
        <v>45804</v>
      </c>
      <c r="D633" s="58">
        <v>5.9079442774130325E-2</v>
      </c>
      <c r="E633" s="59">
        <v>3</v>
      </c>
    </row>
    <row r="634" spans="1:5" x14ac:dyDescent="0.25">
      <c r="A634" s="31" t="s">
        <v>37</v>
      </c>
      <c r="B634" s="57">
        <v>43949</v>
      </c>
      <c r="C634" s="57">
        <v>45776</v>
      </c>
      <c r="D634" s="58">
        <v>5.9604321736854093E-2</v>
      </c>
      <c r="E634" s="59">
        <v>3</v>
      </c>
    </row>
    <row r="635" spans="1:5" x14ac:dyDescent="0.25">
      <c r="A635" s="60" t="s">
        <v>38</v>
      </c>
      <c r="B635" s="57">
        <v>43914</v>
      </c>
      <c r="C635" s="57">
        <v>45741</v>
      </c>
      <c r="D635" s="58">
        <v>6.1581146417324338E-2</v>
      </c>
      <c r="E635" s="59">
        <v>3</v>
      </c>
    </row>
    <row r="636" spans="1:5" x14ac:dyDescent="0.25">
      <c r="A636" s="60" t="s">
        <v>39</v>
      </c>
      <c r="B636" s="57">
        <v>43886</v>
      </c>
      <c r="C636" s="57">
        <v>45713</v>
      </c>
      <c r="D636" s="58">
        <v>9.8411534290862551E-2</v>
      </c>
      <c r="E636" s="59">
        <v>3</v>
      </c>
    </row>
    <row r="637" spans="1:5" x14ac:dyDescent="0.25">
      <c r="A637" s="60" t="s">
        <v>40</v>
      </c>
      <c r="B637" s="57">
        <v>43858</v>
      </c>
      <c r="C637" s="57">
        <v>45685</v>
      </c>
      <c r="D637" s="58">
        <v>9.8813477114021706E-2</v>
      </c>
      <c r="E637" s="59">
        <v>3</v>
      </c>
    </row>
  </sheetData>
  <mergeCells count="154">
    <mergeCell ref="A595:E595"/>
    <mergeCell ref="A624:E624"/>
    <mergeCell ref="A630:E630"/>
    <mergeCell ref="A601:E601"/>
    <mergeCell ref="A543:E543"/>
    <mergeCell ref="A486:E486"/>
    <mergeCell ref="A399:E399"/>
    <mergeCell ref="A407:E407"/>
    <mergeCell ref="A363:E363"/>
    <mergeCell ref="A369:E369"/>
    <mergeCell ref="A378:E378"/>
    <mergeCell ref="C379:C381"/>
    <mergeCell ref="D379:D381"/>
    <mergeCell ref="E379:E381"/>
    <mergeCell ref="C408:C410"/>
    <mergeCell ref="D408:D410"/>
    <mergeCell ref="E408:E410"/>
    <mergeCell ref="A457:E457"/>
    <mergeCell ref="A465:E465"/>
    <mergeCell ref="D466:D468"/>
    <mergeCell ref="E466:E468"/>
    <mergeCell ref="C466:C468"/>
    <mergeCell ref="A523:E523"/>
    <mergeCell ref="A514:E514"/>
    <mergeCell ref="A131:E131"/>
    <mergeCell ref="A160:E160"/>
    <mergeCell ref="A166:E166"/>
    <mergeCell ref="A137:E137"/>
    <mergeCell ref="A108:E108"/>
    <mergeCell ref="A79:E79"/>
    <mergeCell ref="A50:E50"/>
    <mergeCell ref="A21:E21"/>
    <mergeCell ref="A196:E196"/>
    <mergeCell ref="A22:E22"/>
    <mergeCell ref="A30:E30"/>
    <mergeCell ref="C31:C33"/>
    <mergeCell ref="D31:D33"/>
    <mergeCell ref="E31:E33"/>
    <mergeCell ref="A167:E167"/>
    <mergeCell ref="A175:E175"/>
    <mergeCell ref="A138:E138"/>
    <mergeCell ref="A146:E146"/>
    <mergeCell ref="C147:C149"/>
    <mergeCell ref="D147:D149"/>
    <mergeCell ref="E147:E149"/>
    <mergeCell ref="C176:C178"/>
    <mergeCell ref="D176:D178"/>
    <mergeCell ref="E176:E178"/>
    <mergeCell ref="C292:C294"/>
    <mergeCell ref="D292:D294"/>
    <mergeCell ref="E292:E294"/>
    <mergeCell ref="A334:E334"/>
    <mergeCell ref="A340:E340"/>
    <mergeCell ref="A349:E349"/>
    <mergeCell ref="A312:E312"/>
    <mergeCell ref="A320:E320"/>
    <mergeCell ref="A341:E341"/>
    <mergeCell ref="A311:E311"/>
    <mergeCell ref="C321:C323"/>
    <mergeCell ref="D321:D323"/>
    <mergeCell ref="E321:E323"/>
    <mergeCell ref="A305:E305"/>
    <mergeCell ref="C350:C352"/>
    <mergeCell ref="D350:D352"/>
    <mergeCell ref="E350:E352"/>
    <mergeCell ref="A370:E370"/>
    <mergeCell ref="A392:E392"/>
    <mergeCell ref="A450:E450"/>
    <mergeCell ref="A456:E456"/>
    <mergeCell ref="A398:E398"/>
    <mergeCell ref="A421:E421"/>
    <mergeCell ref="A427:E427"/>
    <mergeCell ref="A436:E436"/>
    <mergeCell ref="C437:C439"/>
    <mergeCell ref="D437:D439"/>
    <mergeCell ref="E437:E439"/>
    <mergeCell ref="A428:E428"/>
    <mergeCell ref="A1:E1"/>
    <mergeCell ref="C2:C4"/>
    <mergeCell ref="D2:D4"/>
    <mergeCell ref="E2:E4"/>
    <mergeCell ref="A117:E117"/>
    <mergeCell ref="C118:C120"/>
    <mergeCell ref="D118:D120"/>
    <mergeCell ref="E118:E120"/>
    <mergeCell ref="A80:E80"/>
    <mergeCell ref="A88:E88"/>
    <mergeCell ref="A51:E51"/>
    <mergeCell ref="A59:E59"/>
    <mergeCell ref="C60:C62"/>
    <mergeCell ref="D60:D62"/>
    <mergeCell ref="E60:E62"/>
    <mergeCell ref="A15:E15"/>
    <mergeCell ref="A44:E44"/>
    <mergeCell ref="A73:E73"/>
    <mergeCell ref="A102:E102"/>
    <mergeCell ref="A218:E218"/>
    <mergeCell ref="C205:C207"/>
    <mergeCell ref="D205:D207"/>
    <mergeCell ref="E205:E207"/>
    <mergeCell ref="A224:E224"/>
    <mergeCell ref="A233:E233"/>
    <mergeCell ref="A189:E189"/>
    <mergeCell ref="A195:E195"/>
    <mergeCell ref="A204:E204"/>
    <mergeCell ref="A225:E225"/>
    <mergeCell ref="C234:C236"/>
    <mergeCell ref="D234:D236"/>
    <mergeCell ref="A283:E283"/>
    <mergeCell ref="A291:E291"/>
    <mergeCell ref="A247:E247"/>
    <mergeCell ref="A253:E253"/>
    <mergeCell ref="A262:E262"/>
    <mergeCell ref="C263:C265"/>
    <mergeCell ref="D263:D265"/>
    <mergeCell ref="E263:E265"/>
    <mergeCell ref="E234:E236"/>
    <mergeCell ref="A254:E254"/>
    <mergeCell ref="A276:E276"/>
    <mergeCell ref="A282:E282"/>
    <mergeCell ref="D524:D526"/>
    <mergeCell ref="E524:E526"/>
    <mergeCell ref="A515:E515"/>
    <mergeCell ref="A479:E479"/>
    <mergeCell ref="A485:E485"/>
    <mergeCell ref="A494:E494"/>
    <mergeCell ref="C495:C497"/>
    <mergeCell ref="D495:D497"/>
    <mergeCell ref="E495:E497"/>
    <mergeCell ref="A508:E508"/>
    <mergeCell ref="A631:E631"/>
    <mergeCell ref="C89:C91"/>
    <mergeCell ref="D89:D91"/>
    <mergeCell ref="E89:E91"/>
    <mergeCell ref="A109:E109"/>
    <mergeCell ref="A602:E602"/>
    <mergeCell ref="A610:E610"/>
    <mergeCell ref="C611:C613"/>
    <mergeCell ref="D611:D613"/>
    <mergeCell ref="E611:E613"/>
    <mergeCell ref="A566:E566"/>
    <mergeCell ref="A572:E572"/>
    <mergeCell ref="A537:E537"/>
    <mergeCell ref="A581:E581"/>
    <mergeCell ref="C582:C584"/>
    <mergeCell ref="D582:D584"/>
    <mergeCell ref="E582:E584"/>
    <mergeCell ref="A544:E544"/>
    <mergeCell ref="A552:E552"/>
    <mergeCell ref="C553:C555"/>
    <mergeCell ref="D553:D555"/>
    <mergeCell ref="E553:E555"/>
    <mergeCell ref="A573:E573"/>
    <mergeCell ref="C524:C526"/>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02DBB-47D8-467C-A7D3-C4DFD4821945}">
  <dimension ref="A1:E637"/>
  <sheetViews>
    <sheetView workbookViewId="0">
      <selection sqref="A1:XFD1048576"/>
    </sheetView>
  </sheetViews>
  <sheetFormatPr baseColWidth="10" defaultRowHeight="15" x14ac:dyDescent="0.25"/>
  <cols>
    <col min="1" max="1" width="20.85546875" customWidth="1"/>
    <col min="2" max="2" width="51.7109375" customWidth="1"/>
    <col min="5" max="5" width="16.85546875" customWidth="1"/>
  </cols>
  <sheetData>
    <row r="1" spans="1:5" x14ac:dyDescent="0.25">
      <c r="A1" s="102" t="s">
        <v>61</v>
      </c>
      <c r="B1" s="103"/>
      <c r="C1" s="103"/>
      <c r="D1" s="103"/>
      <c r="E1" s="103"/>
    </row>
    <row r="2" spans="1:5" ht="14.45" customHeight="1" x14ac:dyDescent="0.25">
      <c r="A2" s="1" t="s">
        <v>958</v>
      </c>
      <c r="B2" s="2"/>
      <c r="C2" s="107" t="s">
        <v>3</v>
      </c>
      <c r="D2" s="107" t="s">
        <v>959</v>
      </c>
      <c r="E2" s="107"/>
    </row>
    <row r="3" spans="1:5" x14ac:dyDescent="0.25">
      <c r="A3" s="3" t="s">
        <v>5</v>
      </c>
      <c r="B3" s="4"/>
      <c r="C3" s="108"/>
      <c r="D3" s="108"/>
      <c r="E3" s="108"/>
    </row>
    <row r="4" spans="1:5" x14ac:dyDescent="0.25">
      <c r="A4" s="6" t="s">
        <v>6</v>
      </c>
      <c r="B4" s="7"/>
      <c r="C4" s="109"/>
      <c r="D4" s="109"/>
      <c r="E4" s="109"/>
    </row>
    <row r="5" spans="1:5" x14ac:dyDescent="0.25">
      <c r="A5" s="8" t="s">
        <v>7</v>
      </c>
      <c r="B5" s="9" t="s">
        <v>960</v>
      </c>
      <c r="C5" s="10"/>
      <c r="D5" s="11"/>
      <c r="E5" s="11"/>
    </row>
    <row r="6" spans="1:5" x14ac:dyDescent="0.25">
      <c r="A6" s="12"/>
      <c r="B6" s="13" t="s">
        <v>9</v>
      </c>
      <c r="C6" s="14"/>
      <c r="D6" s="15"/>
      <c r="E6" s="15"/>
    </row>
    <row r="7" spans="1:5" x14ac:dyDescent="0.25">
      <c r="A7" s="8" t="s">
        <v>10</v>
      </c>
      <c r="B7" s="16" t="s">
        <v>11</v>
      </c>
      <c r="C7" s="53">
        <v>6780</v>
      </c>
      <c r="D7" s="54">
        <v>6980</v>
      </c>
      <c r="E7" s="55" t="s">
        <v>14</v>
      </c>
    </row>
    <row r="8" spans="1:5" x14ac:dyDescent="0.25">
      <c r="A8" s="19"/>
      <c r="B8" s="20" t="s">
        <v>15</v>
      </c>
      <c r="C8" s="56">
        <v>-0.32247477547344799</v>
      </c>
      <c r="D8" s="56">
        <v>-0.11308178698021</v>
      </c>
      <c r="E8" s="22"/>
    </row>
    <row r="9" spans="1:5" x14ac:dyDescent="0.25">
      <c r="A9" s="8" t="s">
        <v>16</v>
      </c>
      <c r="B9" s="16" t="s">
        <v>11</v>
      </c>
      <c r="C9" s="53">
        <v>8530</v>
      </c>
      <c r="D9" s="53">
        <v>8820</v>
      </c>
      <c r="E9" s="55" t="s">
        <v>14</v>
      </c>
    </row>
    <row r="10" spans="1:5" x14ac:dyDescent="0.25">
      <c r="A10" s="19"/>
      <c r="B10" s="20" t="s">
        <v>15</v>
      </c>
      <c r="C10" s="56">
        <v>-0.14655585631166199</v>
      </c>
      <c r="D10" s="56">
        <v>-4.1129285621054897E-2</v>
      </c>
      <c r="E10" s="22"/>
    </row>
    <row r="11" spans="1:5" x14ac:dyDescent="0.25">
      <c r="A11" s="8" t="s">
        <v>19</v>
      </c>
      <c r="B11" s="16" t="s">
        <v>11</v>
      </c>
      <c r="C11" s="53">
        <v>9500</v>
      </c>
      <c r="D11" s="53">
        <v>9800</v>
      </c>
      <c r="E11" s="55" t="s">
        <v>14</v>
      </c>
    </row>
    <row r="12" spans="1:5" x14ac:dyDescent="0.25">
      <c r="A12" s="19"/>
      <c r="B12" s="20" t="s">
        <v>15</v>
      </c>
      <c r="C12" s="56">
        <v>-4.9529924932178802E-2</v>
      </c>
      <c r="D12" s="56">
        <v>-6.8040367187254302E-3</v>
      </c>
      <c r="E12" s="22"/>
    </row>
    <row r="13" spans="1:5" x14ac:dyDescent="0.25">
      <c r="A13" s="8" t="s">
        <v>22</v>
      </c>
      <c r="B13" s="16" t="s">
        <v>11</v>
      </c>
      <c r="C13" s="53">
        <v>10850</v>
      </c>
      <c r="D13" s="53">
        <v>11060</v>
      </c>
      <c r="E13" s="55" t="s">
        <v>14</v>
      </c>
    </row>
    <row r="14" spans="1:5" x14ac:dyDescent="0.25">
      <c r="A14" s="19"/>
      <c r="B14" s="20" t="s">
        <v>15</v>
      </c>
      <c r="C14" s="56">
        <v>8.5465692927901404E-2</v>
      </c>
      <c r="D14" s="56">
        <v>3.4010635496638998E-2</v>
      </c>
      <c r="E14" s="22"/>
    </row>
    <row r="15" spans="1:5" ht="33" customHeight="1" x14ac:dyDescent="0.25">
      <c r="A15" s="90" t="s">
        <v>25</v>
      </c>
      <c r="B15" s="90"/>
      <c r="C15" s="90"/>
      <c r="D15" s="90"/>
      <c r="E15" s="90"/>
    </row>
    <row r="16" spans="1:5" x14ac:dyDescent="0.25">
      <c r="A16" s="5" t="s">
        <v>26</v>
      </c>
    </row>
    <row r="17" spans="1:5" x14ac:dyDescent="0.25">
      <c r="A17" s="5" t="s">
        <v>961</v>
      </c>
    </row>
    <row r="18" spans="1:5" x14ac:dyDescent="0.25">
      <c r="A18" s="5" t="s">
        <v>962</v>
      </c>
    </row>
    <row r="19" spans="1:5" x14ac:dyDescent="0.25">
      <c r="A19" s="5" t="s">
        <v>963</v>
      </c>
    </row>
    <row r="20" spans="1:5" x14ac:dyDescent="0.25">
      <c r="A20" s="5" t="s">
        <v>30</v>
      </c>
    </row>
    <row r="21" spans="1:5" ht="14.45" customHeight="1" x14ac:dyDescent="0.25">
      <c r="A21" s="91" t="s">
        <v>31</v>
      </c>
      <c r="B21" s="92"/>
      <c r="C21" s="92"/>
      <c r="D21" s="92"/>
      <c r="E21" s="93"/>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57">
        <v>44005</v>
      </c>
      <c r="C24" s="57">
        <v>45832</v>
      </c>
      <c r="D24" s="58">
        <v>4.9785040827825838E-2</v>
      </c>
      <c r="E24" s="59">
        <v>2</v>
      </c>
    </row>
    <row r="25" spans="1:5" x14ac:dyDescent="0.25">
      <c r="A25" s="31" t="s">
        <v>37</v>
      </c>
      <c r="B25" s="57">
        <v>43977</v>
      </c>
      <c r="C25" s="57">
        <v>45804</v>
      </c>
      <c r="D25" s="58">
        <v>5.0080522423110715E-2</v>
      </c>
      <c r="E25" s="59">
        <v>3</v>
      </c>
    </row>
    <row r="26" spans="1:5" x14ac:dyDescent="0.25">
      <c r="A26" s="60" t="s">
        <v>38</v>
      </c>
      <c r="B26" s="57">
        <v>43949</v>
      </c>
      <c r="C26" s="57">
        <v>45776</v>
      </c>
      <c r="D26" s="58">
        <v>4.9976712844915019E-2</v>
      </c>
      <c r="E26" s="59">
        <v>2</v>
      </c>
    </row>
    <row r="27" spans="1:5" x14ac:dyDescent="0.25">
      <c r="A27" s="60" t="s">
        <v>39</v>
      </c>
      <c r="B27" s="57">
        <v>43922</v>
      </c>
      <c r="C27" s="57">
        <v>45741</v>
      </c>
      <c r="D27" s="58">
        <v>4.8665990897590342E-2</v>
      </c>
      <c r="E27" s="59">
        <v>2</v>
      </c>
    </row>
    <row r="28" spans="1:5" x14ac:dyDescent="0.25">
      <c r="A28" s="60" t="s">
        <v>40</v>
      </c>
      <c r="B28" s="57">
        <v>43922</v>
      </c>
      <c r="C28" s="57">
        <v>45713</v>
      </c>
      <c r="D28" s="58">
        <v>4.8663143279409737E-2</v>
      </c>
      <c r="E28" s="59">
        <v>2</v>
      </c>
    </row>
    <row r="30" spans="1:5" x14ac:dyDescent="0.25">
      <c r="A30" s="102" t="s">
        <v>63</v>
      </c>
      <c r="B30" s="103"/>
      <c r="C30" s="103"/>
      <c r="D30" s="103"/>
      <c r="E30" s="103"/>
    </row>
    <row r="31" spans="1:5" ht="14.45" customHeight="1" x14ac:dyDescent="0.25">
      <c r="A31" s="1" t="s">
        <v>958</v>
      </c>
      <c r="B31" s="2"/>
      <c r="C31" s="107" t="s">
        <v>3</v>
      </c>
      <c r="D31" s="107" t="s">
        <v>959</v>
      </c>
      <c r="E31" s="107"/>
    </row>
    <row r="32" spans="1:5" x14ac:dyDescent="0.25">
      <c r="A32" s="3" t="s">
        <v>5</v>
      </c>
      <c r="B32" s="4"/>
      <c r="C32" s="108"/>
      <c r="D32" s="108"/>
      <c r="E32" s="108"/>
    </row>
    <row r="33" spans="1:5" x14ac:dyDescent="0.25">
      <c r="A33" s="6" t="s">
        <v>6</v>
      </c>
      <c r="B33" s="7"/>
      <c r="C33" s="109"/>
      <c r="D33" s="109"/>
      <c r="E33" s="109"/>
    </row>
    <row r="34" spans="1:5" x14ac:dyDescent="0.25">
      <c r="A34" s="8" t="s">
        <v>7</v>
      </c>
      <c r="B34" s="9" t="s">
        <v>960</v>
      </c>
      <c r="C34" s="10"/>
      <c r="D34" s="11"/>
      <c r="E34" s="11"/>
    </row>
    <row r="35" spans="1:5" x14ac:dyDescent="0.25">
      <c r="A35" s="12"/>
      <c r="B35" s="13" t="s">
        <v>9</v>
      </c>
      <c r="C35" s="14"/>
      <c r="D35" s="15"/>
      <c r="E35" s="15"/>
    </row>
    <row r="36" spans="1:5" x14ac:dyDescent="0.25">
      <c r="A36" s="8" t="s">
        <v>10</v>
      </c>
      <c r="B36" s="16" t="s">
        <v>11</v>
      </c>
      <c r="C36" s="61">
        <v>6160</v>
      </c>
      <c r="D36" s="62">
        <v>6390</v>
      </c>
      <c r="E36" s="63" t="s">
        <v>14</v>
      </c>
    </row>
    <row r="37" spans="1:5" x14ac:dyDescent="0.25">
      <c r="A37" s="19"/>
      <c r="B37" s="20" t="s">
        <v>15</v>
      </c>
      <c r="C37" s="56">
        <v>-0.38373139680767399</v>
      </c>
      <c r="D37" s="56">
        <v>-0.138552774022484</v>
      </c>
      <c r="E37" s="22"/>
    </row>
    <row r="38" spans="1:5" x14ac:dyDescent="0.25">
      <c r="A38" s="8" t="s">
        <v>16</v>
      </c>
      <c r="B38" s="16" t="s">
        <v>11</v>
      </c>
      <c r="C38" s="61">
        <v>8000</v>
      </c>
      <c r="D38" s="61">
        <v>7950</v>
      </c>
      <c r="E38" s="63" t="s">
        <v>14</v>
      </c>
    </row>
    <row r="39" spans="1:5" x14ac:dyDescent="0.25">
      <c r="A39" s="19"/>
      <c r="B39" s="20" t="s">
        <v>15</v>
      </c>
      <c r="C39" s="56">
        <v>-0.20008647300317001</v>
      </c>
      <c r="D39" s="56">
        <v>-7.3435633933990302E-2</v>
      </c>
      <c r="E39" s="22"/>
    </row>
    <row r="40" spans="1:5" x14ac:dyDescent="0.25">
      <c r="A40" s="8" t="s">
        <v>19</v>
      </c>
      <c r="B40" s="16" t="s">
        <v>11</v>
      </c>
      <c r="C40" s="61">
        <v>9410</v>
      </c>
      <c r="D40" s="61">
        <v>9960</v>
      </c>
      <c r="E40" s="63" t="s">
        <v>14</v>
      </c>
    </row>
    <row r="41" spans="1:5" x14ac:dyDescent="0.25">
      <c r="A41" s="19"/>
      <c r="B41" s="20" t="s">
        <v>15</v>
      </c>
      <c r="C41" s="56">
        <v>-5.9166378814047203E-2</v>
      </c>
      <c r="D41" s="56">
        <v>-1.40868496784552E-3</v>
      </c>
      <c r="E41" s="22"/>
    </row>
    <row r="42" spans="1:5" x14ac:dyDescent="0.25">
      <c r="A42" s="8" t="s">
        <v>22</v>
      </c>
      <c r="B42" s="16" t="s">
        <v>11</v>
      </c>
      <c r="C42" s="61">
        <v>11260</v>
      </c>
      <c r="D42" s="61">
        <v>11210</v>
      </c>
      <c r="E42" s="63" t="s">
        <v>14</v>
      </c>
    </row>
    <row r="43" spans="1:5" x14ac:dyDescent="0.25">
      <c r="A43" s="19"/>
      <c r="B43" s="20" t="s">
        <v>15</v>
      </c>
      <c r="C43" s="56">
        <v>0.126302168503377</v>
      </c>
      <c r="D43" s="56">
        <v>3.8726430489960398E-2</v>
      </c>
      <c r="E43" s="22"/>
    </row>
    <row r="44" spans="1:5" ht="33.6" customHeight="1" x14ac:dyDescent="0.25">
      <c r="A44" s="90" t="s">
        <v>25</v>
      </c>
      <c r="B44" s="90"/>
      <c r="C44" s="90"/>
      <c r="D44" s="90"/>
      <c r="E44" s="90"/>
    </row>
    <row r="45" spans="1:5" x14ac:dyDescent="0.25">
      <c r="A45" s="5" t="s">
        <v>26</v>
      </c>
    </row>
    <row r="46" spans="1:5" x14ac:dyDescent="0.25">
      <c r="A46" s="5" t="s">
        <v>964</v>
      </c>
    </row>
    <row r="47" spans="1:5" x14ac:dyDescent="0.25">
      <c r="A47" s="5" t="s">
        <v>965</v>
      </c>
    </row>
    <row r="48" spans="1:5" x14ac:dyDescent="0.25">
      <c r="A48" s="5" t="s">
        <v>966</v>
      </c>
    </row>
    <row r="49" spans="1:5" x14ac:dyDescent="0.25">
      <c r="A49" s="5" t="s">
        <v>30</v>
      </c>
    </row>
    <row r="50" spans="1:5" ht="14.45" customHeight="1" x14ac:dyDescent="0.25">
      <c r="A50" s="91" t="s">
        <v>31</v>
      </c>
      <c r="B50" s="92"/>
      <c r="C50" s="92"/>
      <c r="D50" s="92"/>
      <c r="E50" s="93"/>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57">
        <v>44005</v>
      </c>
      <c r="C53" s="57">
        <v>45832</v>
      </c>
      <c r="D53" s="58">
        <v>7.0675536178479978E-2</v>
      </c>
      <c r="E53" s="59">
        <v>3</v>
      </c>
    </row>
    <row r="54" spans="1:5" x14ac:dyDescent="0.25">
      <c r="A54" s="31" t="s">
        <v>37</v>
      </c>
      <c r="B54" s="57">
        <v>43977</v>
      </c>
      <c r="C54" s="57">
        <v>45804</v>
      </c>
      <c r="D54" s="58">
        <v>7.3126222906456984E-2</v>
      </c>
      <c r="E54" s="59">
        <v>3</v>
      </c>
    </row>
    <row r="55" spans="1:5" x14ac:dyDescent="0.25">
      <c r="A55" s="64" t="s">
        <v>38</v>
      </c>
      <c r="B55" s="57">
        <v>43949</v>
      </c>
      <c r="C55" s="57">
        <v>45776</v>
      </c>
      <c r="D55" s="58">
        <v>7.2892332533281562E-2</v>
      </c>
      <c r="E55" s="59">
        <v>3</v>
      </c>
    </row>
    <row r="56" spans="1:5" x14ac:dyDescent="0.25">
      <c r="A56" s="64" t="s">
        <v>39</v>
      </c>
      <c r="B56" s="57">
        <v>43914</v>
      </c>
      <c r="C56" s="57">
        <v>45741</v>
      </c>
      <c r="D56" s="58">
        <v>7.2643650888877198E-2</v>
      </c>
      <c r="E56" s="59">
        <v>3</v>
      </c>
    </row>
    <row r="57" spans="1:5" x14ac:dyDescent="0.25">
      <c r="A57" s="64" t="s">
        <v>40</v>
      </c>
      <c r="B57" s="57">
        <v>43886</v>
      </c>
      <c r="C57" s="57">
        <v>45713</v>
      </c>
      <c r="D57" s="58">
        <v>0.11126116657621948</v>
      </c>
      <c r="E57" s="59">
        <v>3</v>
      </c>
    </row>
    <row r="59" spans="1:5" x14ac:dyDescent="0.25">
      <c r="A59" s="102" t="s">
        <v>73</v>
      </c>
      <c r="B59" s="103"/>
      <c r="C59" s="103"/>
      <c r="D59" s="103"/>
      <c r="E59" s="103"/>
    </row>
    <row r="60" spans="1:5" ht="14.45" customHeight="1" x14ac:dyDescent="0.25">
      <c r="A60" s="1" t="s">
        <v>958</v>
      </c>
      <c r="B60" s="2"/>
      <c r="C60" s="107" t="s">
        <v>3</v>
      </c>
      <c r="D60" s="107" t="s">
        <v>959</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960</v>
      </c>
      <c r="C63" s="10"/>
      <c r="D63" s="11"/>
      <c r="E63" s="11"/>
    </row>
    <row r="64" spans="1:5" x14ac:dyDescent="0.25">
      <c r="A64" s="12"/>
      <c r="B64" s="13" t="s">
        <v>9</v>
      </c>
      <c r="C64" s="14"/>
      <c r="D64" s="15"/>
      <c r="E64" s="15"/>
    </row>
    <row r="65" spans="1:5" x14ac:dyDescent="0.25">
      <c r="A65" s="8" t="s">
        <v>10</v>
      </c>
      <c r="B65" s="16" t="s">
        <v>11</v>
      </c>
      <c r="C65" s="53">
        <v>6750</v>
      </c>
      <c r="D65" s="54">
        <v>6850</v>
      </c>
      <c r="E65" s="55" t="s">
        <v>14</v>
      </c>
    </row>
    <row r="66" spans="1:5" x14ac:dyDescent="0.25">
      <c r="A66" s="19"/>
      <c r="B66" s="20" t="s">
        <v>15</v>
      </c>
      <c r="C66" s="56">
        <v>-0.32509385424283399</v>
      </c>
      <c r="D66" s="56">
        <v>-0.118289891912217</v>
      </c>
      <c r="E66" s="22"/>
    </row>
    <row r="67" spans="1:5" x14ac:dyDescent="0.25">
      <c r="A67" s="8" t="s">
        <v>16</v>
      </c>
      <c r="B67" s="16" t="s">
        <v>11</v>
      </c>
      <c r="C67" s="53">
        <v>8160</v>
      </c>
      <c r="D67" s="53">
        <v>7910</v>
      </c>
      <c r="E67" s="55" t="s">
        <v>14</v>
      </c>
    </row>
    <row r="68" spans="1:5" x14ac:dyDescent="0.25">
      <c r="A68" s="19"/>
      <c r="B68" s="20" t="s">
        <v>15</v>
      </c>
      <c r="C68" s="56">
        <v>-0.184192551682961</v>
      </c>
      <c r="D68" s="56">
        <v>-7.5222610605281098E-2</v>
      </c>
      <c r="E68" s="22"/>
    </row>
    <row r="69" spans="1:5" x14ac:dyDescent="0.25">
      <c r="A69" s="8" t="s">
        <v>19</v>
      </c>
      <c r="B69" s="16" t="s">
        <v>11</v>
      </c>
      <c r="C69" s="53">
        <v>9440</v>
      </c>
      <c r="D69" s="53">
        <v>9690</v>
      </c>
      <c r="E69" s="55" t="s">
        <v>14</v>
      </c>
    </row>
    <row r="70" spans="1:5" x14ac:dyDescent="0.25">
      <c r="A70" s="19"/>
      <c r="B70" s="20" t="s">
        <v>15</v>
      </c>
      <c r="C70" s="56">
        <v>-5.6124642115163999E-2</v>
      </c>
      <c r="D70" s="56">
        <v>-1.04048107930068E-2</v>
      </c>
      <c r="E70" s="22"/>
    </row>
    <row r="71" spans="1:5" x14ac:dyDescent="0.25">
      <c r="A71" s="8" t="s">
        <v>22</v>
      </c>
      <c r="B71" s="16" t="s">
        <v>11</v>
      </c>
      <c r="C71" s="53">
        <v>11880</v>
      </c>
      <c r="D71" s="53">
        <v>11630</v>
      </c>
      <c r="E71" s="55" t="s">
        <v>14</v>
      </c>
    </row>
    <row r="72" spans="1:5" x14ac:dyDescent="0.25">
      <c r="A72" s="19"/>
      <c r="B72" s="20" t="s">
        <v>15</v>
      </c>
      <c r="C72" s="56">
        <v>0.18768540419526</v>
      </c>
      <c r="D72" s="56">
        <v>5.17325466379372E-2</v>
      </c>
      <c r="E72" s="22"/>
    </row>
    <row r="73" spans="1:5" ht="33" customHeight="1" x14ac:dyDescent="0.25">
      <c r="A73" s="90" t="s">
        <v>25</v>
      </c>
      <c r="B73" s="90"/>
      <c r="C73" s="90"/>
      <c r="D73" s="90"/>
      <c r="E73" s="90"/>
    </row>
    <row r="74" spans="1:5" x14ac:dyDescent="0.25">
      <c r="A74" s="5" t="s">
        <v>26</v>
      </c>
    </row>
    <row r="75" spans="1:5" x14ac:dyDescent="0.25">
      <c r="A75" s="5" t="s">
        <v>961</v>
      </c>
    </row>
    <row r="76" spans="1:5" x14ac:dyDescent="0.25">
      <c r="A76" s="5" t="s">
        <v>967</v>
      </c>
    </row>
    <row r="77" spans="1:5" x14ac:dyDescent="0.25">
      <c r="A77" s="5" t="s">
        <v>966</v>
      </c>
    </row>
    <row r="78" spans="1:5" x14ac:dyDescent="0.25">
      <c r="A78" s="5" t="s">
        <v>30</v>
      </c>
    </row>
    <row r="79" spans="1:5" ht="14.45" customHeight="1" x14ac:dyDescent="0.25">
      <c r="A79" s="91" t="s">
        <v>31</v>
      </c>
      <c r="B79" s="92"/>
      <c r="C79" s="92"/>
      <c r="D79" s="92"/>
      <c r="E79" s="93"/>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57">
        <v>44005</v>
      </c>
      <c r="C82" s="57">
        <v>45832</v>
      </c>
      <c r="D82" s="58">
        <v>5.3886160093551079E-2</v>
      </c>
      <c r="E82" s="59">
        <v>3</v>
      </c>
    </row>
    <row r="83" spans="1:5" x14ac:dyDescent="0.25">
      <c r="A83" s="31" t="s">
        <v>37</v>
      </c>
      <c r="B83" s="57">
        <v>43977</v>
      </c>
      <c r="C83" s="57">
        <v>45804</v>
      </c>
      <c r="D83" s="58">
        <v>5.875269782472814E-2</v>
      </c>
      <c r="E83" s="59">
        <v>3</v>
      </c>
    </row>
    <row r="84" spans="1:5" x14ac:dyDescent="0.25">
      <c r="A84" s="60" t="s">
        <v>38</v>
      </c>
      <c r="B84" s="57">
        <v>43949</v>
      </c>
      <c r="C84" s="57">
        <v>45776</v>
      </c>
      <c r="D84" s="58">
        <v>5.9200906418852145E-2</v>
      </c>
      <c r="E84" s="59">
        <v>3</v>
      </c>
    </row>
    <row r="85" spans="1:5" x14ac:dyDescent="0.25">
      <c r="A85" s="60" t="s">
        <v>39</v>
      </c>
      <c r="B85" s="57">
        <v>43914</v>
      </c>
      <c r="C85" s="57">
        <v>45741</v>
      </c>
      <c r="D85" s="58">
        <v>6.4095144744097249E-2</v>
      </c>
      <c r="E85" s="59">
        <v>3</v>
      </c>
    </row>
    <row r="86" spans="1:5" x14ac:dyDescent="0.25">
      <c r="A86" s="60" t="s">
        <v>40</v>
      </c>
      <c r="B86" s="57">
        <v>43886</v>
      </c>
      <c r="C86" s="57">
        <v>45713</v>
      </c>
      <c r="D86" s="58">
        <v>0.1042942536272389</v>
      </c>
      <c r="E86" s="59">
        <v>3</v>
      </c>
    </row>
    <row r="88" spans="1:5" x14ac:dyDescent="0.25">
      <c r="A88" s="102" t="s">
        <v>93</v>
      </c>
      <c r="B88" s="103"/>
      <c r="C88" s="103"/>
      <c r="D88" s="103"/>
      <c r="E88" s="103"/>
    </row>
    <row r="89" spans="1:5" ht="14.45" customHeight="1" x14ac:dyDescent="0.25">
      <c r="A89" s="1" t="s">
        <v>968</v>
      </c>
      <c r="B89" s="2"/>
      <c r="C89" s="107" t="s">
        <v>3</v>
      </c>
      <c r="D89" s="107" t="s">
        <v>969</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960</v>
      </c>
      <c r="C92" s="10"/>
      <c r="D92" s="11"/>
      <c r="E92" s="11"/>
    </row>
    <row r="93" spans="1:5" x14ac:dyDescent="0.25">
      <c r="A93" s="12"/>
      <c r="B93" s="13" t="s">
        <v>9</v>
      </c>
      <c r="C93" s="14"/>
      <c r="D93" s="15"/>
      <c r="E93" s="15"/>
    </row>
    <row r="94" spans="1:5" x14ac:dyDescent="0.25">
      <c r="A94" s="8" t="s">
        <v>10</v>
      </c>
      <c r="B94" s="16" t="s">
        <v>11</v>
      </c>
      <c r="C94" s="53">
        <v>4840</v>
      </c>
      <c r="D94" s="54">
        <v>4170</v>
      </c>
      <c r="E94" s="55" t="s">
        <v>14</v>
      </c>
    </row>
    <row r="95" spans="1:5" x14ac:dyDescent="0.25">
      <c r="A95" s="19"/>
      <c r="B95" s="20" t="s">
        <v>15</v>
      </c>
      <c r="C95" s="56">
        <v>-0.51550341993010096</v>
      </c>
      <c r="D95" s="56">
        <v>-0.16045900067221699</v>
      </c>
      <c r="E95" s="22"/>
    </row>
    <row r="96" spans="1:5" x14ac:dyDescent="0.25">
      <c r="A96" s="8" t="s">
        <v>16</v>
      </c>
      <c r="B96" s="16" t="s">
        <v>11</v>
      </c>
      <c r="C96" s="53">
        <v>6990</v>
      </c>
      <c r="D96" s="53">
        <v>8260</v>
      </c>
      <c r="E96" s="55" t="s">
        <v>14</v>
      </c>
    </row>
    <row r="97" spans="1:5" x14ac:dyDescent="0.25">
      <c r="A97" s="19"/>
      <c r="B97" s="20" t="s">
        <v>15</v>
      </c>
      <c r="C97" s="56">
        <v>-0.30071299716519201</v>
      </c>
      <c r="D97" s="56">
        <v>-3.7514421078655803E-2</v>
      </c>
      <c r="E97" s="22"/>
    </row>
    <row r="98" spans="1:5" x14ac:dyDescent="0.25">
      <c r="A98" s="8" t="s">
        <v>19</v>
      </c>
      <c r="B98" s="16" t="s">
        <v>11</v>
      </c>
      <c r="C98" s="53">
        <v>10060</v>
      </c>
      <c r="D98" s="53">
        <v>12150</v>
      </c>
      <c r="E98" s="55" t="s">
        <v>14</v>
      </c>
    </row>
    <row r="99" spans="1:5" x14ac:dyDescent="0.25">
      <c r="A99" s="19"/>
      <c r="B99" s="20" t="s">
        <v>15</v>
      </c>
      <c r="C99" s="56">
        <v>6.2191856707598499E-3</v>
      </c>
      <c r="D99" s="56">
        <v>3.9727080779878E-2</v>
      </c>
      <c r="E99" s="22"/>
    </row>
    <row r="100" spans="1:5" x14ac:dyDescent="0.25">
      <c r="A100" s="8" t="s">
        <v>22</v>
      </c>
      <c r="B100" s="16" t="s">
        <v>11</v>
      </c>
      <c r="C100" s="53">
        <v>14680</v>
      </c>
      <c r="D100" s="53">
        <v>19000</v>
      </c>
      <c r="E100" s="55" t="s">
        <v>14</v>
      </c>
    </row>
    <row r="101" spans="1:5" x14ac:dyDescent="0.25">
      <c r="A101" s="19"/>
      <c r="B101" s="20" t="s">
        <v>15</v>
      </c>
      <c r="C101" s="56">
        <v>0.468309154577289</v>
      </c>
      <c r="D101" s="56">
        <v>0.13700083069659499</v>
      </c>
      <c r="E101" s="22"/>
    </row>
    <row r="102" spans="1:5" ht="33" customHeight="1" x14ac:dyDescent="0.25">
      <c r="A102" s="90" t="s">
        <v>25</v>
      </c>
      <c r="B102" s="90"/>
      <c r="C102" s="90"/>
      <c r="D102" s="90"/>
      <c r="E102" s="90"/>
    </row>
    <row r="103" spans="1:5" x14ac:dyDescent="0.25">
      <c r="A103" s="5" t="s">
        <v>26</v>
      </c>
    </row>
    <row r="104" spans="1:5" x14ac:dyDescent="0.25">
      <c r="A104" s="5" t="s">
        <v>976</v>
      </c>
    </row>
    <row r="105" spans="1:5" x14ac:dyDescent="0.25">
      <c r="A105" s="5" t="s">
        <v>989</v>
      </c>
    </row>
    <row r="106" spans="1:5" x14ac:dyDescent="0.25">
      <c r="A106" s="5" t="s">
        <v>972</v>
      </c>
    </row>
    <row r="107" spans="1:5" x14ac:dyDescent="0.25">
      <c r="A107" s="5" t="s">
        <v>30</v>
      </c>
    </row>
    <row r="108" spans="1:5" ht="14.45" customHeight="1" x14ac:dyDescent="0.25">
      <c r="A108" s="91" t="s">
        <v>31</v>
      </c>
      <c r="B108" s="92"/>
      <c r="C108" s="92"/>
      <c r="D108" s="92"/>
      <c r="E108" s="93"/>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57">
        <v>43998</v>
      </c>
      <c r="C111" s="57">
        <v>45832</v>
      </c>
      <c r="D111" s="58">
        <v>0.14532979406768601</v>
      </c>
      <c r="E111" s="59">
        <v>4</v>
      </c>
    </row>
    <row r="112" spans="1:5" x14ac:dyDescent="0.25">
      <c r="A112" s="31" t="s">
        <v>37</v>
      </c>
      <c r="B112" s="57">
        <v>43970</v>
      </c>
      <c r="C112" s="57">
        <v>45804</v>
      </c>
      <c r="D112" s="58">
        <v>0.14650131416075562</v>
      </c>
      <c r="E112" s="59">
        <v>4</v>
      </c>
    </row>
    <row r="113" spans="1:5" x14ac:dyDescent="0.25">
      <c r="A113" s="60" t="s">
        <v>38</v>
      </c>
      <c r="B113" s="57">
        <v>43956</v>
      </c>
      <c r="C113" s="57">
        <v>45776</v>
      </c>
      <c r="D113" s="58">
        <v>0.14276923993042798</v>
      </c>
      <c r="E113" s="59">
        <v>4</v>
      </c>
    </row>
    <row r="114" spans="1:5" x14ac:dyDescent="0.25">
      <c r="A114" s="60" t="s">
        <v>39</v>
      </c>
      <c r="B114" s="57">
        <v>43914</v>
      </c>
      <c r="C114" s="57">
        <v>45734</v>
      </c>
      <c r="D114" s="58">
        <v>0.13900275595602193</v>
      </c>
      <c r="E114" s="59">
        <v>4</v>
      </c>
    </row>
    <row r="115" spans="1:5" x14ac:dyDescent="0.25">
      <c r="A115" s="60" t="s">
        <v>40</v>
      </c>
      <c r="B115" s="57">
        <v>43872</v>
      </c>
      <c r="C115" s="57">
        <v>45706</v>
      </c>
      <c r="D115" s="58">
        <v>0.17069172274183472</v>
      </c>
      <c r="E115" s="59">
        <v>4</v>
      </c>
    </row>
    <row r="117" spans="1:5" x14ac:dyDescent="0.25">
      <c r="A117" s="102" t="s">
        <v>94</v>
      </c>
      <c r="B117" s="103"/>
      <c r="C117" s="103"/>
      <c r="D117" s="103"/>
      <c r="E117" s="103"/>
    </row>
    <row r="118" spans="1:5" ht="14.45" customHeight="1" x14ac:dyDescent="0.25">
      <c r="A118" s="1" t="s">
        <v>958</v>
      </c>
      <c r="B118" s="2"/>
      <c r="C118" s="107" t="s">
        <v>3</v>
      </c>
      <c r="D118" s="107" t="s">
        <v>959</v>
      </c>
      <c r="E118" s="107"/>
    </row>
    <row r="119" spans="1:5" x14ac:dyDescent="0.25">
      <c r="A119" s="3" t="s">
        <v>5</v>
      </c>
      <c r="B119" s="4"/>
      <c r="C119" s="108"/>
      <c r="D119" s="108"/>
      <c r="E119" s="108"/>
    </row>
    <row r="120" spans="1:5" x14ac:dyDescent="0.25">
      <c r="A120" s="6" t="s">
        <v>6</v>
      </c>
      <c r="B120" s="7"/>
      <c r="C120" s="109"/>
      <c r="D120" s="109"/>
      <c r="E120" s="109"/>
    </row>
    <row r="121" spans="1:5" x14ac:dyDescent="0.25">
      <c r="A121" s="8" t="s">
        <v>7</v>
      </c>
      <c r="B121" s="9" t="s">
        <v>960</v>
      </c>
      <c r="C121" s="10"/>
      <c r="D121" s="11"/>
      <c r="E121" s="11"/>
    </row>
    <row r="122" spans="1:5" x14ac:dyDescent="0.25">
      <c r="A122" s="12"/>
      <c r="B122" s="13" t="s">
        <v>9</v>
      </c>
      <c r="C122" s="14"/>
      <c r="D122" s="15"/>
      <c r="E122" s="15"/>
    </row>
    <row r="123" spans="1:5" x14ac:dyDescent="0.25">
      <c r="A123" s="8" t="s">
        <v>10</v>
      </c>
      <c r="B123" s="16" t="s">
        <v>11</v>
      </c>
      <c r="C123" s="53">
        <v>6080</v>
      </c>
      <c r="D123" s="54">
        <v>6180</v>
      </c>
      <c r="E123" s="55" t="s">
        <v>14</v>
      </c>
    </row>
    <row r="124" spans="1:5" x14ac:dyDescent="0.25">
      <c r="A124" s="19"/>
      <c r="B124" s="20" t="s">
        <v>15</v>
      </c>
      <c r="C124" s="56">
        <v>-0.39191547428356399</v>
      </c>
      <c r="D124" s="56">
        <v>-0.14801162845555299</v>
      </c>
      <c r="E124" s="22"/>
    </row>
    <row r="125" spans="1:5" x14ac:dyDescent="0.25">
      <c r="A125" s="8" t="s">
        <v>16</v>
      </c>
      <c r="B125" s="16" t="s">
        <v>11</v>
      </c>
      <c r="C125" s="53">
        <v>7810</v>
      </c>
      <c r="D125" s="53">
        <v>7360</v>
      </c>
      <c r="E125" s="55" t="s">
        <v>14</v>
      </c>
    </row>
    <row r="126" spans="1:5" x14ac:dyDescent="0.25">
      <c r="A126" s="19"/>
      <c r="B126" s="20" t="s">
        <v>15</v>
      </c>
      <c r="C126" s="56">
        <v>-0.21932332828721299</v>
      </c>
      <c r="D126" s="56">
        <v>-9.7215505372375305E-2</v>
      </c>
      <c r="E126" s="22"/>
    </row>
    <row r="127" spans="1:5" x14ac:dyDescent="0.25">
      <c r="A127" s="8" t="s">
        <v>19</v>
      </c>
      <c r="B127" s="16" t="s">
        <v>11</v>
      </c>
      <c r="C127" s="53">
        <v>9400</v>
      </c>
      <c r="D127" s="53">
        <v>9710</v>
      </c>
      <c r="E127" s="55" t="s">
        <v>14</v>
      </c>
    </row>
    <row r="128" spans="1:5" x14ac:dyDescent="0.25">
      <c r="A128" s="19"/>
      <c r="B128" s="20" t="s">
        <v>15</v>
      </c>
      <c r="C128" s="56">
        <v>-5.9780497198879602E-2</v>
      </c>
      <c r="D128" s="56">
        <v>-9.7397199807499595E-3</v>
      </c>
      <c r="E128" s="22"/>
    </row>
    <row r="129" spans="1:5" x14ac:dyDescent="0.25">
      <c r="A129" s="8" t="s">
        <v>22</v>
      </c>
      <c r="B129" s="16" t="s">
        <v>11</v>
      </c>
      <c r="C129" s="53">
        <v>12100</v>
      </c>
      <c r="D129" s="53">
        <v>12160</v>
      </c>
      <c r="E129" s="55" t="s">
        <v>14</v>
      </c>
    </row>
    <row r="130" spans="1:5" x14ac:dyDescent="0.25">
      <c r="A130" s="19"/>
      <c r="B130" s="20" t="s">
        <v>15</v>
      </c>
      <c r="C130" s="56">
        <v>0.210143493414095</v>
      </c>
      <c r="D130" s="56">
        <v>6.7230536811159203E-2</v>
      </c>
      <c r="E130" s="22"/>
    </row>
    <row r="131" spans="1:5" ht="33" customHeight="1" x14ac:dyDescent="0.25">
      <c r="A131" s="90" t="s">
        <v>25</v>
      </c>
      <c r="B131" s="90"/>
      <c r="C131" s="90"/>
      <c r="D131" s="90"/>
      <c r="E131" s="90"/>
    </row>
    <row r="132" spans="1:5" x14ac:dyDescent="0.25">
      <c r="A132" s="5" t="s">
        <v>26</v>
      </c>
    </row>
    <row r="133" spans="1:5" x14ac:dyDescent="0.25">
      <c r="A133" s="5" t="s">
        <v>964</v>
      </c>
    </row>
    <row r="134" spans="1:5" x14ac:dyDescent="0.25">
      <c r="A134" s="5" t="s">
        <v>990</v>
      </c>
    </row>
    <row r="135" spans="1:5" x14ac:dyDescent="0.25">
      <c r="A135" s="5" t="s">
        <v>966</v>
      </c>
    </row>
    <row r="136" spans="1:5" x14ac:dyDescent="0.25">
      <c r="A136" s="5" t="s">
        <v>30</v>
      </c>
    </row>
    <row r="137" spans="1:5" ht="14.45" customHeight="1" x14ac:dyDescent="0.25">
      <c r="A137" s="91" t="s">
        <v>31</v>
      </c>
      <c r="B137" s="92"/>
      <c r="C137" s="92"/>
      <c r="D137" s="92"/>
      <c r="E137" s="93"/>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57">
        <v>44005</v>
      </c>
      <c r="C140" s="57">
        <v>45832</v>
      </c>
      <c r="D140" s="58">
        <v>7.3611397299840495E-2</v>
      </c>
      <c r="E140" s="59">
        <v>3</v>
      </c>
    </row>
    <row r="141" spans="1:5" x14ac:dyDescent="0.25">
      <c r="A141" s="31" t="s">
        <v>37</v>
      </c>
      <c r="B141" s="57">
        <v>43977</v>
      </c>
      <c r="C141" s="57">
        <v>45804</v>
      </c>
      <c r="D141" s="58">
        <v>7.792543511113556E-2</v>
      </c>
      <c r="E141" s="59">
        <v>3</v>
      </c>
    </row>
    <row r="142" spans="1:5" x14ac:dyDescent="0.25">
      <c r="A142" s="60" t="s">
        <v>38</v>
      </c>
      <c r="B142" s="57">
        <v>43949</v>
      </c>
      <c r="C142" s="57">
        <v>45776</v>
      </c>
      <c r="D142" s="58">
        <v>7.8281745682239792E-2</v>
      </c>
      <c r="E142" s="59">
        <v>3</v>
      </c>
    </row>
    <row r="143" spans="1:5" x14ac:dyDescent="0.25">
      <c r="A143" s="60" t="s">
        <v>39</v>
      </c>
      <c r="B143" s="57">
        <v>43914</v>
      </c>
      <c r="C143" s="57">
        <v>45741</v>
      </c>
      <c r="D143" s="58">
        <v>8.1805564651615467E-2</v>
      </c>
      <c r="E143" s="59">
        <v>3</v>
      </c>
    </row>
    <row r="144" spans="1:5" x14ac:dyDescent="0.25">
      <c r="A144" s="60" t="s">
        <v>40</v>
      </c>
      <c r="B144" s="57">
        <v>43886</v>
      </c>
      <c r="C144" s="57">
        <v>45713</v>
      </c>
      <c r="D144" s="58">
        <v>0.12030308150386297</v>
      </c>
      <c r="E144" s="59">
        <v>4</v>
      </c>
    </row>
    <row r="146" spans="1:5" x14ac:dyDescent="0.25">
      <c r="A146" s="102" t="s">
        <v>341</v>
      </c>
      <c r="B146" s="103"/>
      <c r="C146" s="103"/>
      <c r="D146" s="103"/>
      <c r="E146" s="103"/>
    </row>
    <row r="147" spans="1:5" ht="14.45" customHeight="1" x14ac:dyDescent="0.25">
      <c r="A147" s="1" t="s">
        <v>958</v>
      </c>
      <c r="B147" s="2"/>
      <c r="C147" s="107" t="s">
        <v>3</v>
      </c>
      <c r="D147" s="107" t="s">
        <v>959</v>
      </c>
      <c r="E147" s="107"/>
    </row>
    <row r="148" spans="1:5" x14ac:dyDescent="0.25">
      <c r="A148" s="3" t="s">
        <v>5</v>
      </c>
      <c r="B148" s="4"/>
      <c r="C148" s="108"/>
      <c r="D148" s="108"/>
      <c r="E148" s="108"/>
    </row>
    <row r="149" spans="1:5" x14ac:dyDescent="0.25">
      <c r="A149" s="6" t="s">
        <v>6</v>
      </c>
      <c r="B149" s="7"/>
      <c r="C149" s="109"/>
      <c r="D149" s="109"/>
      <c r="E149" s="109"/>
    </row>
    <row r="150" spans="1:5" x14ac:dyDescent="0.25">
      <c r="A150" s="8" t="s">
        <v>7</v>
      </c>
      <c r="B150" s="9" t="s">
        <v>960</v>
      </c>
      <c r="C150" s="10"/>
      <c r="D150" s="11"/>
      <c r="E150" s="11"/>
    </row>
    <row r="151" spans="1:5" x14ac:dyDescent="0.25">
      <c r="A151" s="12"/>
      <c r="B151" s="13" t="s">
        <v>9</v>
      </c>
      <c r="C151" s="14"/>
      <c r="D151" s="15"/>
      <c r="E151" s="15"/>
    </row>
    <row r="152" spans="1:5" x14ac:dyDescent="0.25">
      <c r="A152" s="8" t="s">
        <v>10</v>
      </c>
      <c r="B152" s="16" t="s">
        <v>11</v>
      </c>
      <c r="C152" s="61">
        <v>6810</v>
      </c>
      <c r="D152" s="62">
        <v>6960</v>
      </c>
      <c r="E152" s="63" t="s">
        <v>14</v>
      </c>
    </row>
    <row r="153" spans="1:5" x14ac:dyDescent="0.25">
      <c r="A153" s="19"/>
      <c r="B153" s="20" t="s">
        <v>15</v>
      </c>
      <c r="C153" s="56">
        <v>-0.31936525185382397</v>
      </c>
      <c r="D153" s="56">
        <v>-0.11390077565399399</v>
      </c>
      <c r="E153" s="22"/>
    </row>
    <row r="154" spans="1:5" x14ac:dyDescent="0.25">
      <c r="A154" s="8" t="s">
        <v>16</v>
      </c>
      <c r="B154" s="16" t="s">
        <v>11</v>
      </c>
      <c r="C154" s="61">
        <v>8390</v>
      </c>
      <c r="D154" s="61">
        <v>9160</v>
      </c>
      <c r="E154" s="63" t="s">
        <v>14</v>
      </c>
    </row>
    <row r="155" spans="1:5" x14ac:dyDescent="0.25">
      <c r="A155" s="19"/>
      <c r="B155" s="20" t="s">
        <v>15</v>
      </c>
      <c r="C155" s="56">
        <v>-0.16149393694422001</v>
      </c>
      <c r="D155" s="56">
        <v>-2.89134722795246E-2</v>
      </c>
      <c r="E155" s="22"/>
    </row>
    <row r="156" spans="1:5" x14ac:dyDescent="0.25">
      <c r="A156" s="8" t="s">
        <v>19</v>
      </c>
      <c r="B156" s="16" t="s">
        <v>11</v>
      </c>
      <c r="C156" s="61">
        <v>9770</v>
      </c>
      <c r="D156" s="61">
        <v>9910</v>
      </c>
      <c r="E156" s="63" t="s">
        <v>14</v>
      </c>
    </row>
    <row r="157" spans="1:5" x14ac:dyDescent="0.25">
      <c r="A157" s="19"/>
      <c r="B157" s="20" t="s">
        <v>15</v>
      </c>
      <c r="C157" s="56">
        <v>-2.26523652599128E-2</v>
      </c>
      <c r="D157" s="56">
        <v>-3.05113582914585E-3</v>
      </c>
      <c r="E157" s="22"/>
    </row>
    <row r="158" spans="1:5" x14ac:dyDescent="0.25">
      <c r="A158" s="8" t="s">
        <v>22</v>
      </c>
      <c r="B158" s="16" t="s">
        <v>11</v>
      </c>
      <c r="C158" s="61">
        <v>10940</v>
      </c>
      <c r="D158" s="61">
        <v>11730</v>
      </c>
      <c r="E158" s="63" t="s">
        <v>14</v>
      </c>
    </row>
    <row r="159" spans="1:5" x14ac:dyDescent="0.25">
      <c r="A159" s="19"/>
      <c r="B159" s="20" t="s">
        <v>15</v>
      </c>
      <c r="C159" s="56">
        <v>9.3505356951153903E-2</v>
      </c>
      <c r="D159" s="56">
        <v>5.4674499198122499E-2</v>
      </c>
      <c r="E159" s="22"/>
    </row>
    <row r="160" spans="1:5" ht="32.450000000000003" customHeight="1" x14ac:dyDescent="0.25">
      <c r="A160" s="90" t="s">
        <v>25</v>
      </c>
      <c r="B160" s="90"/>
      <c r="C160" s="90"/>
      <c r="D160" s="90"/>
      <c r="E160" s="90"/>
    </row>
    <row r="161" spans="1:5" x14ac:dyDescent="0.25">
      <c r="A161" s="5" t="s">
        <v>26</v>
      </c>
    </row>
    <row r="162" spans="1:5" x14ac:dyDescent="0.25">
      <c r="A162" s="5" t="s">
        <v>974</v>
      </c>
    </row>
    <row r="163" spans="1:5" x14ac:dyDescent="0.25">
      <c r="A163" s="5" t="s">
        <v>995</v>
      </c>
    </row>
    <row r="164" spans="1:5" x14ac:dyDescent="0.25">
      <c r="A164" s="5" t="s">
        <v>963</v>
      </c>
    </row>
    <row r="165" spans="1:5" x14ac:dyDescent="0.25">
      <c r="A165" s="5" t="s">
        <v>30</v>
      </c>
    </row>
    <row r="166" spans="1:5" ht="14.45" customHeight="1" x14ac:dyDescent="0.25">
      <c r="A166" s="91" t="s">
        <v>31</v>
      </c>
      <c r="B166" s="92"/>
      <c r="C166" s="92"/>
      <c r="D166" s="92"/>
      <c r="E166" s="93"/>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57">
        <v>44005</v>
      </c>
      <c r="C169" s="57">
        <v>45832</v>
      </c>
      <c r="D169" s="58">
        <v>6.0091077438099778E-2</v>
      </c>
      <c r="E169" s="59">
        <v>3</v>
      </c>
    </row>
    <row r="170" spans="1:5" x14ac:dyDescent="0.25">
      <c r="A170" s="31" t="s">
        <v>37</v>
      </c>
      <c r="B170" s="57">
        <v>43977</v>
      </c>
      <c r="C170" s="57">
        <v>45804</v>
      </c>
      <c r="D170" s="58">
        <v>6.0208106252421373E-2</v>
      </c>
      <c r="E170" s="59">
        <v>3</v>
      </c>
    </row>
    <row r="171" spans="1:5" x14ac:dyDescent="0.25">
      <c r="A171" s="64" t="s">
        <v>38</v>
      </c>
      <c r="B171" s="57">
        <v>44313</v>
      </c>
      <c r="C171" s="57">
        <v>45776</v>
      </c>
      <c r="D171" s="58">
        <v>6.2351151623444477E-2</v>
      </c>
      <c r="E171" s="59">
        <v>3</v>
      </c>
    </row>
    <row r="172" spans="1:5" x14ac:dyDescent="0.25">
      <c r="A172" s="64" t="s">
        <v>39</v>
      </c>
      <c r="B172" s="57">
        <v>44278</v>
      </c>
      <c r="C172" s="57">
        <v>45741</v>
      </c>
      <c r="D172" s="58">
        <v>5.6945268592092528E-2</v>
      </c>
      <c r="E172" s="59">
        <v>3</v>
      </c>
    </row>
    <row r="173" spans="1:5" x14ac:dyDescent="0.25">
      <c r="A173" s="64" t="s">
        <v>40</v>
      </c>
      <c r="B173" s="57">
        <v>44250</v>
      </c>
      <c r="C173" s="57">
        <v>45713</v>
      </c>
      <c r="D173" s="58">
        <v>5.6068455104816131E-2</v>
      </c>
      <c r="E173" s="59">
        <v>3</v>
      </c>
    </row>
    <row r="175" spans="1:5" x14ac:dyDescent="0.25">
      <c r="A175" s="102" t="s">
        <v>655</v>
      </c>
      <c r="B175" s="103"/>
      <c r="C175" s="103"/>
      <c r="D175" s="103"/>
      <c r="E175" s="103"/>
    </row>
    <row r="176" spans="1:5" ht="14.45" customHeight="1" x14ac:dyDescent="0.25">
      <c r="A176" s="1" t="s">
        <v>2</v>
      </c>
      <c r="B176" s="2"/>
      <c r="C176" s="107" t="s">
        <v>3</v>
      </c>
      <c r="D176" s="107" t="s">
        <v>4</v>
      </c>
      <c r="E176" s="107"/>
    </row>
    <row r="177" spans="1:5" x14ac:dyDescent="0.25">
      <c r="A177" s="3" t="s">
        <v>5</v>
      </c>
      <c r="B177" s="4"/>
      <c r="C177" s="108"/>
      <c r="D177" s="108"/>
      <c r="E177" s="108"/>
    </row>
    <row r="178" spans="1:5" x14ac:dyDescent="0.25">
      <c r="A178" s="6" t="s">
        <v>6</v>
      </c>
      <c r="B178" s="7"/>
      <c r="C178" s="109"/>
      <c r="D178" s="109"/>
      <c r="E178" s="109"/>
    </row>
    <row r="179" spans="1:5" x14ac:dyDescent="0.25">
      <c r="A179" s="8" t="s">
        <v>7</v>
      </c>
      <c r="B179" s="9" t="s">
        <v>998</v>
      </c>
      <c r="C179" s="10"/>
      <c r="D179" s="11"/>
      <c r="E179" s="11"/>
    </row>
    <row r="180" spans="1:5" x14ac:dyDescent="0.25">
      <c r="A180" s="12"/>
      <c r="B180" s="13" t="s">
        <v>9</v>
      </c>
      <c r="C180" s="14"/>
      <c r="D180" s="15"/>
      <c r="E180" s="15"/>
    </row>
    <row r="181" spans="1:5" x14ac:dyDescent="0.25">
      <c r="A181" s="8" t="s">
        <v>10</v>
      </c>
      <c r="B181" s="16" t="s">
        <v>11</v>
      </c>
      <c r="C181" s="26" t="s">
        <v>1038</v>
      </c>
      <c r="D181" s="27" t="s">
        <v>1039</v>
      </c>
      <c r="E181" s="26" t="s">
        <v>14</v>
      </c>
    </row>
    <row r="182" spans="1:5" x14ac:dyDescent="0.25">
      <c r="A182" s="19"/>
      <c r="B182" s="20" t="s">
        <v>15</v>
      </c>
      <c r="C182" s="21">
        <v>-0.25430000000000003</v>
      </c>
      <c r="D182" s="21">
        <v>-8.0100000000000005E-2</v>
      </c>
      <c r="E182" s="22"/>
    </row>
    <row r="183" spans="1:5" x14ac:dyDescent="0.25">
      <c r="A183" s="8" t="s">
        <v>16</v>
      </c>
      <c r="B183" s="16" t="s">
        <v>11</v>
      </c>
      <c r="C183" s="26" t="s">
        <v>518</v>
      </c>
      <c r="D183" s="26" t="s">
        <v>695</v>
      </c>
      <c r="E183" s="26" t="s">
        <v>14</v>
      </c>
    </row>
    <row r="184" spans="1:5" x14ac:dyDescent="0.25">
      <c r="A184" s="19"/>
      <c r="B184" s="20" t="s">
        <v>15</v>
      </c>
      <c r="C184" s="21">
        <v>-0.15321468635795066</v>
      </c>
      <c r="D184" s="21">
        <v>-4.2599999999999999E-2</v>
      </c>
      <c r="E184" s="22"/>
    </row>
    <row r="185" spans="1:5" x14ac:dyDescent="0.25">
      <c r="A185" s="8" t="s">
        <v>19</v>
      </c>
      <c r="B185" s="16" t="s">
        <v>11</v>
      </c>
      <c r="C185" s="26" t="s">
        <v>235</v>
      </c>
      <c r="D185" s="26" t="s">
        <v>132</v>
      </c>
      <c r="E185" s="26" t="s">
        <v>14</v>
      </c>
    </row>
    <row r="186" spans="1:5" x14ac:dyDescent="0.25">
      <c r="A186" s="19"/>
      <c r="B186" s="20" t="s">
        <v>15</v>
      </c>
      <c r="C186" s="21">
        <v>-5.8900000000000001E-2</v>
      </c>
      <c r="D186" s="21">
        <v>-1.8599999999999998E-2</v>
      </c>
      <c r="E186" s="22"/>
    </row>
    <row r="187" spans="1:5" x14ac:dyDescent="0.25">
      <c r="A187" s="8" t="s">
        <v>22</v>
      </c>
      <c r="B187" s="16" t="s">
        <v>11</v>
      </c>
      <c r="C187" s="26" t="s">
        <v>121</v>
      </c>
      <c r="D187" s="26" t="s">
        <v>478</v>
      </c>
      <c r="E187" s="26" t="s">
        <v>14</v>
      </c>
    </row>
    <row r="188" spans="1:5" x14ac:dyDescent="0.25">
      <c r="A188" s="19"/>
      <c r="B188" s="20" t="s">
        <v>15</v>
      </c>
      <c r="C188" s="21">
        <v>1.26E-2</v>
      </c>
      <c r="D188" s="21">
        <v>1.18E-2</v>
      </c>
      <c r="E188" s="22"/>
    </row>
    <row r="189" spans="1:5" ht="34.9" customHeight="1" x14ac:dyDescent="0.25">
      <c r="A189" s="90" t="s">
        <v>25</v>
      </c>
      <c r="B189" s="90"/>
      <c r="C189" s="90"/>
      <c r="D189" s="90"/>
      <c r="E189" s="90"/>
    </row>
    <row r="190" spans="1:5" x14ac:dyDescent="0.25">
      <c r="A190" s="5" t="s">
        <v>26</v>
      </c>
    </row>
    <row r="191" spans="1:5" x14ac:dyDescent="0.25">
      <c r="A191" s="5" t="s">
        <v>1040</v>
      </c>
    </row>
    <row r="192" spans="1:5" x14ac:dyDescent="0.25">
      <c r="A192" s="5" t="s">
        <v>1042</v>
      </c>
    </row>
    <row r="193" spans="1:5" x14ac:dyDescent="0.25">
      <c r="A193" s="5" t="s">
        <v>1043</v>
      </c>
    </row>
    <row r="194" spans="1:5" x14ac:dyDescent="0.25">
      <c r="A194" s="5" t="s">
        <v>30</v>
      </c>
    </row>
    <row r="195" spans="1:5" ht="14.45" customHeight="1" x14ac:dyDescent="0.25">
      <c r="A195" s="91" t="s">
        <v>31</v>
      </c>
      <c r="B195" s="92"/>
      <c r="C195" s="92"/>
      <c r="D195" s="92"/>
      <c r="E195" s="93"/>
    </row>
    <row r="196" spans="1:5" x14ac:dyDescent="0.25">
      <c r="A196" s="99" t="s">
        <v>32</v>
      </c>
      <c r="B196" s="100"/>
      <c r="C196" s="100"/>
      <c r="D196" s="100"/>
      <c r="E196" s="101"/>
    </row>
    <row r="197" spans="1:5" x14ac:dyDescent="0.25">
      <c r="A197" s="29" t="s">
        <v>33</v>
      </c>
      <c r="B197" s="29" t="s">
        <v>34</v>
      </c>
      <c r="C197" s="29" t="s">
        <v>35</v>
      </c>
      <c r="D197" s="30" t="s">
        <v>0</v>
      </c>
      <c r="E197" s="30" t="s">
        <v>1</v>
      </c>
    </row>
    <row r="198" spans="1:5" x14ac:dyDescent="0.25">
      <c r="A198" s="31" t="s">
        <v>36</v>
      </c>
      <c r="B198" s="57">
        <v>44006</v>
      </c>
      <c r="C198" s="57">
        <v>45833</v>
      </c>
      <c r="D198" s="58">
        <v>3.6299999999999999E-2</v>
      </c>
      <c r="E198" s="59">
        <v>2</v>
      </c>
    </row>
    <row r="199" spans="1:5" x14ac:dyDescent="0.25">
      <c r="A199" s="31" t="s">
        <v>37</v>
      </c>
      <c r="B199" s="57">
        <v>43980</v>
      </c>
      <c r="C199" s="57">
        <v>45807</v>
      </c>
      <c r="D199" s="58">
        <v>3.6299999999999999E-2</v>
      </c>
      <c r="E199" s="59">
        <v>2</v>
      </c>
    </row>
    <row r="200" spans="1:5" x14ac:dyDescent="0.25">
      <c r="A200" s="39" t="s">
        <v>38</v>
      </c>
      <c r="B200" s="57">
        <v>44314</v>
      </c>
      <c r="C200" s="57">
        <v>45777</v>
      </c>
      <c r="D200" s="58">
        <v>3.8127452791720425E-2</v>
      </c>
      <c r="E200" s="59">
        <v>2</v>
      </c>
    </row>
    <row r="201" spans="1:5" x14ac:dyDescent="0.25">
      <c r="A201" s="39" t="s">
        <v>39</v>
      </c>
      <c r="B201" s="57">
        <v>44279</v>
      </c>
      <c r="C201" s="57">
        <v>45742</v>
      </c>
      <c r="D201" s="58">
        <v>3.3784558575402177E-2</v>
      </c>
      <c r="E201" s="59">
        <v>2</v>
      </c>
    </row>
    <row r="202" spans="1:5" x14ac:dyDescent="0.25">
      <c r="A202" s="39" t="s">
        <v>40</v>
      </c>
      <c r="B202" s="57">
        <v>44251</v>
      </c>
      <c r="C202" s="57">
        <v>45714</v>
      </c>
      <c r="D202" s="58">
        <v>3.3531266802977078E-2</v>
      </c>
      <c r="E202" s="59">
        <v>2</v>
      </c>
    </row>
    <row r="204" spans="1:5" x14ac:dyDescent="0.25">
      <c r="A204" s="102" t="s">
        <v>894</v>
      </c>
      <c r="B204" s="103"/>
      <c r="C204" s="103"/>
      <c r="D204" s="103"/>
      <c r="E204" s="103"/>
    </row>
    <row r="205" spans="1:5" ht="14.45" customHeight="1" x14ac:dyDescent="0.25">
      <c r="A205" s="1" t="s">
        <v>958</v>
      </c>
      <c r="B205" s="2"/>
      <c r="C205" s="107" t="s">
        <v>3</v>
      </c>
      <c r="D205" s="107" t="s">
        <v>959</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960</v>
      </c>
      <c r="C208" s="10"/>
      <c r="D208" s="11"/>
      <c r="E208" s="11"/>
    </row>
    <row r="209" spans="1:5" x14ac:dyDescent="0.25">
      <c r="A209" s="12"/>
      <c r="B209" s="13" t="s">
        <v>9</v>
      </c>
      <c r="C209" s="14"/>
      <c r="D209" s="15"/>
      <c r="E209" s="15"/>
    </row>
    <row r="210" spans="1:5" x14ac:dyDescent="0.25">
      <c r="A210" s="8" t="s">
        <v>10</v>
      </c>
      <c r="B210" s="16" t="s">
        <v>11</v>
      </c>
      <c r="C210" s="61">
        <v>5630</v>
      </c>
      <c r="D210" s="62">
        <v>5770</v>
      </c>
      <c r="E210" s="63" t="s">
        <v>14</v>
      </c>
    </row>
    <row r="211" spans="1:5" x14ac:dyDescent="0.25">
      <c r="A211" s="19"/>
      <c r="B211" s="20" t="s">
        <v>15</v>
      </c>
      <c r="C211" s="56">
        <v>-0.43701893093785399</v>
      </c>
      <c r="D211" s="56">
        <v>-0.16731431746287001</v>
      </c>
      <c r="E211" s="22"/>
    </row>
    <row r="212" spans="1:5" x14ac:dyDescent="0.25">
      <c r="A212" s="8" t="s">
        <v>16</v>
      </c>
      <c r="B212" s="16" t="s">
        <v>11</v>
      </c>
      <c r="C212" s="61">
        <v>7760</v>
      </c>
      <c r="D212" s="61">
        <v>7790</v>
      </c>
      <c r="E212" s="63" t="s">
        <v>14</v>
      </c>
    </row>
    <row r="213" spans="1:5" x14ac:dyDescent="0.25">
      <c r="A213" s="19"/>
      <c r="B213" s="20" t="s">
        <v>15</v>
      </c>
      <c r="C213" s="56">
        <v>-0.22404424724602201</v>
      </c>
      <c r="D213" s="56">
        <v>-8.0019534076001403E-2</v>
      </c>
      <c r="E213" s="22"/>
    </row>
    <row r="214" spans="1:5" x14ac:dyDescent="0.25">
      <c r="A214" s="8" t="s">
        <v>19</v>
      </c>
      <c r="B214" s="16" t="s">
        <v>11</v>
      </c>
      <c r="C214" s="61">
        <v>9810</v>
      </c>
      <c r="D214" s="61">
        <v>10100</v>
      </c>
      <c r="E214" s="63" t="s">
        <v>14</v>
      </c>
    </row>
    <row r="215" spans="1:5" x14ac:dyDescent="0.25">
      <c r="A215" s="19"/>
      <c r="B215" s="20" t="s">
        <v>15</v>
      </c>
      <c r="C215" s="56">
        <v>-1.9232831340004999E-2</v>
      </c>
      <c r="D215" s="56">
        <v>3.4327904118101001E-3</v>
      </c>
      <c r="E215" s="22"/>
    </row>
    <row r="216" spans="1:5" x14ac:dyDescent="0.25">
      <c r="A216" s="8" t="s">
        <v>22</v>
      </c>
      <c r="B216" s="16" t="s">
        <v>11</v>
      </c>
      <c r="C216" s="61">
        <v>12700</v>
      </c>
      <c r="D216" s="61">
        <v>12330</v>
      </c>
      <c r="E216" s="63" t="s">
        <v>14</v>
      </c>
    </row>
    <row r="217" spans="1:5" x14ac:dyDescent="0.25">
      <c r="A217" s="19"/>
      <c r="B217" s="20" t="s">
        <v>15</v>
      </c>
      <c r="C217" s="56">
        <v>0.26964496667236398</v>
      </c>
      <c r="D217" s="56">
        <v>7.2253618345182499E-2</v>
      </c>
      <c r="E217" s="22"/>
    </row>
    <row r="218" spans="1:5" ht="35.450000000000003" customHeight="1" x14ac:dyDescent="0.25">
      <c r="A218" s="90" t="s">
        <v>25</v>
      </c>
      <c r="B218" s="90"/>
      <c r="C218" s="90"/>
      <c r="D218" s="90"/>
      <c r="E218" s="90"/>
    </row>
    <row r="219" spans="1:5" x14ac:dyDescent="0.25">
      <c r="A219" s="5" t="s">
        <v>26</v>
      </c>
    </row>
    <row r="220" spans="1:5" x14ac:dyDescent="0.25">
      <c r="A220" s="5" t="s">
        <v>996</v>
      </c>
    </row>
    <row r="221" spans="1:5" x14ac:dyDescent="0.25">
      <c r="A221" s="5" t="s">
        <v>997</v>
      </c>
    </row>
    <row r="222" spans="1:5" x14ac:dyDescent="0.25">
      <c r="A222" s="5" t="s">
        <v>966</v>
      </c>
    </row>
    <row r="223" spans="1:5" x14ac:dyDescent="0.25">
      <c r="A223" s="5" t="s">
        <v>51</v>
      </c>
    </row>
    <row r="224" spans="1:5" ht="14.45" customHeight="1" x14ac:dyDescent="0.25">
      <c r="A224" s="91" t="s">
        <v>31</v>
      </c>
      <c r="B224" s="92"/>
      <c r="C224" s="92"/>
      <c r="D224" s="92"/>
      <c r="E224" s="93"/>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57">
        <v>44008</v>
      </c>
      <c r="C227" s="57">
        <v>45835</v>
      </c>
      <c r="D227" s="58">
        <v>7.2867667914267811E-2</v>
      </c>
      <c r="E227" s="59">
        <v>3</v>
      </c>
    </row>
    <row r="228" spans="1:5" x14ac:dyDescent="0.25">
      <c r="A228" s="31" t="s">
        <v>37</v>
      </c>
      <c r="B228" s="57">
        <v>43980</v>
      </c>
      <c r="C228" s="57">
        <v>45807</v>
      </c>
      <c r="D228" s="58">
        <v>8.0218496643457676E-2</v>
      </c>
      <c r="E228" s="59">
        <v>3</v>
      </c>
    </row>
    <row r="229" spans="1:5" x14ac:dyDescent="0.25">
      <c r="A229" s="64" t="s">
        <v>38</v>
      </c>
      <c r="B229" s="57">
        <v>43945</v>
      </c>
      <c r="C229" s="57">
        <v>45772</v>
      </c>
      <c r="D229" s="58">
        <v>8.5017635667934924E-2</v>
      </c>
      <c r="E229" s="59">
        <v>3</v>
      </c>
    </row>
    <row r="230" spans="1:5" x14ac:dyDescent="0.25">
      <c r="A230" s="64" t="s">
        <v>39</v>
      </c>
      <c r="B230" s="57">
        <v>43917</v>
      </c>
      <c r="C230" s="57">
        <v>45744</v>
      </c>
      <c r="D230" s="58">
        <v>9.0166984839450875E-2</v>
      </c>
      <c r="E230" s="59">
        <v>3</v>
      </c>
    </row>
    <row r="231" spans="1:5" x14ac:dyDescent="0.25">
      <c r="A231" s="64" t="s">
        <v>40</v>
      </c>
      <c r="B231" s="57">
        <v>43889</v>
      </c>
      <c r="C231" s="57">
        <v>45716</v>
      </c>
      <c r="D231" s="58">
        <v>0.14035961423921006</v>
      </c>
      <c r="E231" s="59">
        <v>4</v>
      </c>
    </row>
    <row r="233" spans="1:5" x14ac:dyDescent="0.25">
      <c r="A233" s="102" t="s">
        <v>116</v>
      </c>
      <c r="B233" s="103"/>
      <c r="C233" s="103"/>
      <c r="D233" s="103"/>
      <c r="E233" s="103"/>
    </row>
    <row r="234" spans="1:5" ht="14.45" customHeight="1" x14ac:dyDescent="0.25">
      <c r="A234" s="1" t="s">
        <v>74</v>
      </c>
      <c r="B234" s="2"/>
      <c r="C234" s="107" t="s">
        <v>3</v>
      </c>
      <c r="D234" s="107" t="s">
        <v>75</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998</v>
      </c>
      <c r="C237" s="10"/>
      <c r="D237" s="11"/>
      <c r="E237" s="11"/>
    </row>
    <row r="238" spans="1:5" x14ac:dyDescent="0.25">
      <c r="A238" s="12"/>
      <c r="B238" s="13" t="s">
        <v>9</v>
      </c>
      <c r="C238" s="14"/>
      <c r="D238" s="15"/>
      <c r="E238" s="15"/>
    </row>
    <row r="239" spans="1:5" x14ac:dyDescent="0.25">
      <c r="A239" s="8" t="s">
        <v>10</v>
      </c>
      <c r="B239" s="16" t="s">
        <v>11</v>
      </c>
      <c r="C239" s="26" t="s">
        <v>1020</v>
      </c>
      <c r="D239" s="27" t="s">
        <v>1021</v>
      </c>
      <c r="E239" s="26" t="s">
        <v>14</v>
      </c>
    </row>
    <row r="240" spans="1:5" x14ac:dyDescent="0.25">
      <c r="A240" s="19"/>
      <c r="B240" s="20" t="s">
        <v>15</v>
      </c>
      <c r="C240" s="21">
        <v>-0.54879999999999995</v>
      </c>
      <c r="D240" s="21">
        <v>-0.1668</v>
      </c>
      <c r="E240" s="22"/>
    </row>
    <row r="241" spans="1:5" x14ac:dyDescent="0.25">
      <c r="A241" s="8" t="s">
        <v>16</v>
      </c>
      <c r="B241" s="16" t="s">
        <v>11</v>
      </c>
      <c r="C241" s="26" t="s">
        <v>1022</v>
      </c>
      <c r="D241" s="26" t="s">
        <v>455</v>
      </c>
      <c r="E241" s="26" t="s">
        <v>14</v>
      </c>
    </row>
    <row r="242" spans="1:5" x14ac:dyDescent="0.25">
      <c r="A242" s="19"/>
      <c r="B242" s="20" t="s">
        <v>15</v>
      </c>
      <c r="C242" s="21">
        <v>-0.31090000000000001</v>
      </c>
      <c r="D242" s="21">
        <v>-3.32E-2</v>
      </c>
      <c r="E242" s="22"/>
    </row>
    <row r="243" spans="1:5" x14ac:dyDescent="0.25">
      <c r="A243" s="8" t="s">
        <v>19</v>
      </c>
      <c r="B243" s="16" t="s">
        <v>11</v>
      </c>
      <c r="C243" s="26" t="s">
        <v>521</v>
      </c>
      <c r="D243" s="26" t="s">
        <v>1028</v>
      </c>
      <c r="E243" s="26" t="s">
        <v>14</v>
      </c>
    </row>
    <row r="244" spans="1:5" x14ac:dyDescent="0.25">
      <c r="A244" s="19"/>
      <c r="B244" s="20" t="s">
        <v>15</v>
      </c>
      <c r="C244" s="21">
        <v>3.8899999999999997E-2</v>
      </c>
      <c r="D244" s="21">
        <v>7.6899999999999996E-2</v>
      </c>
      <c r="E244" s="22"/>
    </row>
    <row r="245" spans="1:5" x14ac:dyDescent="0.25">
      <c r="A245" s="8" t="s">
        <v>22</v>
      </c>
      <c r="B245" s="16" t="s">
        <v>11</v>
      </c>
      <c r="C245" s="26" t="s">
        <v>1024</v>
      </c>
      <c r="D245" s="26" t="s">
        <v>1025</v>
      </c>
      <c r="E245" s="26" t="s">
        <v>14</v>
      </c>
    </row>
    <row r="246" spans="1:5" x14ac:dyDescent="0.25">
      <c r="A246" s="19"/>
      <c r="B246" s="20" t="s">
        <v>15</v>
      </c>
      <c r="C246" s="21">
        <v>0.95189999999999997</v>
      </c>
      <c r="D246" s="21">
        <v>0.1366</v>
      </c>
      <c r="E246" s="22"/>
    </row>
    <row r="247" spans="1:5" ht="34.9" customHeight="1" x14ac:dyDescent="0.25">
      <c r="A247" s="90" t="s">
        <v>25</v>
      </c>
      <c r="B247" s="90"/>
      <c r="C247" s="90"/>
      <c r="D247" s="90"/>
      <c r="E247" s="90"/>
    </row>
    <row r="248" spans="1:5" x14ac:dyDescent="0.25">
      <c r="A248" s="5" t="s">
        <v>26</v>
      </c>
    </row>
    <row r="249" spans="1:5" x14ac:dyDescent="0.25">
      <c r="A249" s="5" t="s">
        <v>1029</v>
      </c>
    </row>
    <row r="250" spans="1:5" x14ac:dyDescent="0.25">
      <c r="A250" s="5" t="s">
        <v>757</v>
      </c>
    </row>
    <row r="251" spans="1:5" x14ac:dyDescent="0.25">
      <c r="A251" s="5" t="s">
        <v>1027</v>
      </c>
    </row>
    <row r="252" spans="1:5" x14ac:dyDescent="0.25">
      <c r="A252" s="5" t="s">
        <v>51</v>
      </c>
    </row>
    <row r="253" spans="1:5" ht="14.45" customHeight="1" x14ac:dyDescent="0.25">
      <c r="A253" s="91" t="s">
        <v>31</v>
      </c>
      <c r="B253" s="92"/>
      <c r="C253" s="92"/>
      <c r="D253" s="92"/>
      <c r="E253" s="93"/>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57">
        <v>44011</v>
      </c>
      <c r="C256" s="57">
        <v>45838</v>
      </c>
      <c r="D256" s="58">
        <v>0.15029999999999999</v>
      </c>
      <c r="E256" s="59">
        <v>4</v>
      </c>
    </row>
    <row r="257" spans="1:5" x14ac:dyDescent="0.25">
      <c r="A257" s="31" t="s">
        <v>37</v>
      </c>
      <c r="B257" s="57">
        <v>43980</v>
      </c>
      <c r="C257" s="57">
        <v>45807</v>
      </c>
      <c r="D257" s="58">
        <v>0.15029999999999999</v>
      </c>
      <c r="E257" s="59">
        <v>4</v>
      </c>
    </row>
    <row r="258" spans="1:5" x14ac:dyDescent="0.25">
      <c r="A258" s="39" t="s">
        <v>38</v>
      </c>
      <c r="B258" s="57">
        <v>43951</v>
      </c>
      <c r="C258" s="57">
        <v>45777</v>
      </c>
      <c r="D258" s="58">
        <v>0.15283622118678553</v>
      </c>
      <c r="E258" s="59">
        <v>4</v>
      </c>
    </row>
    <row r="259" spans="1:5" x14ac:dyDescent="0.25">
      <c r="A259" s="39" t="s">
        <v>39</v>
      </c>
      <c r="B259" s="57">
        <v>43921</v>
      </c>
      <c r="C259" s="57">
        <v>45747</v>
      </c>
      <c r="D259" s="58">
        <v>0.15171010036701313</v>
      </c>
      <c r="E259" s="59">
        <v>4</v>
      </c>
    </row>
    <row r="260" spans="1:5" x14ac:dyDescent="0.25">
      <c r="A260" s="39" t="s">
        <v>40</v>
      </c>
      <c r="B260" s="57">
        <v>43889</v>
      </c>
      <c r="C260" s="57">
        <v>45716</v>
      </c>
      <c r="D260" s="58">
        <v>0.17341830806305841</v>
      </c>
      <c r="E260" s="59">
        <v>4</v>
      </c>
    </row>
    <row r="262" spans="1:5" x14ac:dyDescent="0.25">
      <c r="A262" s="102" t="s">
        <v>127</v>
      </c>
      <c r="B262" s="103"/>
      <c r="C262" s="103"/>
      <c r="D262" s="103"/>
      <c r="E262" s="103"/>
    </row>
    <row r="263" spans="1:5" ht="14.45" customHeight="1" x14ac:dyDescent="0.25">
      <c r="A263" s="1" t="s">
        <v>968</v>
      </c>
      <c r="B263" s="2"/>
      <c r="C263" s="107" t="s">
        <v>3</v>
      </c>
      <c r="D263" s="107" t="s">
        <v>969</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8" t="s">
        <v>7</v>
      </c>
      <c r="B266" s="9" t="s">
        <v>960</v>
      </c>
      <c r="C266" s="10"/>
      <c r="D266" s="11"/>
      <c r="E266" s="11"/>
    </row>
    <row r="267" spans="1:5" x14ac:dyDescent="0.25">
      <c r="A267" s="12"/>
      <c r="B267" s="13" t="s">
        <v>9</v>
      </c>
      <c r="C267" s="14"/>
      <c r="D267" s="15"/>
      <c r="E267" s="15"/>
    </row>
    <row r="268" spans="1:5" x14ac:dyDescent="0.25">
      <c r="A268" s="8" t="s">
        <v>10</v>
      </c>
      <c r="B268" s="16" t="s">
        <v>11</v>
      </c>
      <c r="C268" s="53">
        <v>3710</v>
      </c>
      <c r="D268" s="54">
        <v>3150</v>
      </c>
      <c r="E268" s="55" t="s">
        <v>14</v>
      </c>
    </row>
    <row r="269" spans="1:5" x14ac:dyDescent="0.25">
      <c r="A269" s="19"/>
      <c r="B269" s="20" t="s">
        <v>15</v>
      </c>
      <c r="C269" s="56">
        <v>-0.62864991142595905</v>
      </c>
      <c r="D269" s="56">
        <v>-0.20626760249055201</v>
      </c>
      <c r="E269" s="22"/>
    </row>
    <row r="270" spans="1:5" x14ac:dyDescent="0.25">
      <c r="A270" s="8" t="s">
        <v>16</v>
      </c>
      <c r="B270" s="16" t="s">
        <v>11</v>
      </c>
      <c r="C270" s="53">
        <v>7340</v>
      </c>
      <c r="D270" s="53">
        <v>7920</v>
      </c>
      <c r="E270" s="55" t="s">
        <v>14</v>
      </c>
    </row>
    <row r="271" spans="1:5" x14ac:dyDescent="0.25">
      <c r="A271" s="19"/>
      <c r="B271" s="20" t="s">
        <v>15</v>
      </c>
      <c r="C271" s="56">
        <v>-0.265872119838376</v>
      </c>
      <c r="D271" s="56">
        <v>-4.5659762703083501E-2</v>
      </c>
      <c r="E271" s="22"/>
    </row>
    <row r="272" spans="1:5" x14ac:dyDescent="0.25">
      <c r="A272" s="8" t="s">
        <v>19</v>
      </c>
      <c r="B272" s="16" t="s">
        <v>11</v>
      </c>
      <c r="C272" s="53">
        <v>10190</v>
      </c>
      <c r="D272" s="53">
        <v>11570</v>
      </c>
      <c r="E272" s="55" t="s">
        <v>14</v>
      </c>
    </row>
    <row r="273" spans="1:5" x14ac:dyDescent="0.25">
      <c r="A273" s="19"/>
      <c r="B273" s="20" t="s">
        <v>15</v>
      </c>
      <c r="C273" s="56">
        <v>1.9365540540540401E-2</v>
      </c>
      <c r="D273" s="56">
        <v>2.9649332588098199E-2</v>
      </c>
      <c r="E273" s="22"/>
    </row>
    <row r="274" spans="1:5" x14ac:dyDescent="0.25">
      <c r="A274" s="8" t="s">
        <v>22</v>
      </c>
      <c r="B274" s="16" t="s">
        <v>11</v>
      </c>
      <c r="C274" s="53">
        <v>14350</v>
      </c>
      <c r="D274" s="53">
        <v>17600</v>
      </c>
      <c r="E274" s="55" t="s">
        <v>14</v>
      </c>
    </row>
    <row r="275" spans="1:5" x14ac:dyDescent="0.25">
      <c r="A275" s="19"/>
      <c r="B275" s="20" t="s">
        <v>15</v>
      </c>
      <c r="C275" s="56">
        <v>0.43472083009811602</v>
      </c>
      <c r="D275" s="56">
        <v>0.119750842007648</v>
      </c>
      <c r="E275" s="22"/>
    </row>
    <row r="276" spans="1:5" ht="31.9" customHeight="1" x14ac:dyDescent="0.25">
      <c r="A276" s="90" t="s">
        <v>25</v>
      </c>
      <c r="B276" s="90"/>
      <c r="C276" s="90"/>
      <c r="D276" s="90"/>
      <c r="E276" s="90"/>
    </row>
    <row r="277" spans="1:5" x14ac:dyDescent="0.25">
      <c r="A277" s="5" t="s">
        <v>26</v>
      </c>
    </row>
    <row r="278" spans="1:5" x14ac:dyDescent="0.25">
      <c r="A278" s="5" t="s">
        <v>991</v>
      </c>
    </row>
    <row r="279" spans="1:5" x14ac:dyDescent="0.25">
      <c r="A279" s="5" t="s">
        <v>971</v>
      </c>
    </row>
    <row r="280" spans="1:5" x14ac:dyDescent="0.25">
      <c r="A280" s="5" t="s">
        <v>972</v>
      </c>
    </row>
    <row r="281" spans="1:5" x14ac:dyDescent="0.25">
      <c r="A281" s="5" t="s">
        <v>30</v>
      </c>
    </row>
    <row r="282" spans="1:5" ht="14.45" customHeight="1" x14ac:dyDescent="0.25">
      <c r="A282" s="91" t="s">
        <v>31</v>
      </c>
      <c r="B282" s="92"/>
      <c r="C282" s="92"/>
      <c r="D282" s="92"/>
      <c r="E282" s="93"/>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57">
        <v>44011</v>
      </c>
      <c r="C285" s="57">
        <v>45838</v>
      </c>
      <c r="D285" s="58">
        <v>0.17530915748519643</v>
      </c>
      <c r="E285" s="59">
        <v>4</v>
      </c>
    </row>
    <row r="286" spans="1:5" x14ac:dyDescent="0.25">
      <c r="A286" s="31" t="s">
        <v>37</v>
      </c>
      <c r="B286" s="57">
        <v>43980</v>
      </c>
      <c r="C286" s="57">
        <v>45807</v>
      </c>
      <c r="D286" s="58">
        <v>0.17879000210587204</v>
      </c>
      <c r="E286" s="59">
        <v>4</v>
      </c>
    </row>
    <row r="287" spans="1:5" x14ac:dyDescent="0.25">
      <c r="A287" s="60" t="s">
        <v>38</v>
      </c>
      <c r="B287" s="57">
        <v>43951</v>
      </c>
      <c r="C287" s="57">
        <v>45777</v>
      </c>
      <c r="D287" s="58">
        <v>0.18218951050840812</v>
      </c>
      <c r="E287" s="59">
        <v>4</v>
      </c>
    </row>
    <row r="288" spans="1:5" x14ac:dyDescent="0.25">
      <c r="A288" s="60" t="s">
        <v>39</v>
      </c>
      <c r="B288" s="57">
        <v>43921</v>
      </c>
      <c r="C288" s="57">
        <v>45747</v>
      </c>
      <c r="D288" s="58">
        <v>0.18132524498893302</v>
      </c>
      <c r="E288" s="59">
        <v>4</v>
      </c>
    </row>
    <row r="289" spans="1:5" x14ac:dyDescent="0.25">
      <c r="A289" s="60" t="s">
        <v>40</v>
      </c>
      <c r="B289" s="57">
        <v>43889</v>
      </c>
      <c r="C289" s="57">
        <v>45716</v>
      </c>
      <c r="D289" s="58">
        <v>0.20761628404789476</v>
      </c>
      <c r="E289" s="59">
        <v>5</v>
      </c>
    </row>
    <row r="291" spans="1:5" x14ac:dyDescent="0.25">
      <c r="A291" s="102" t="s">
        <v>141</v>
      </c>
      <c r="B291" s="103"/>
      <c r="C291" s="103"/>
      <c r="D291" s="103"/>
      <c r="E291" s="103"/>
    </row>
    <row r="292" spans="1:5" ht="14.45" customHeight="1" x14ac:dyDescent="0.25">
      <c r="A292" s="1" t="s">
        <v>978</v>
      </c>
      <c r="B292" s="2"/>
      <c r="C292" s="107" t="s">
        <v>3</v>
      </c>
      <c r="D292" s="107" t="s">
        <v>979</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8" t="s">
        <v>7</v>
      </c>
      <c r="B295" s="9" t="s">
        <v>960</v>
      </c>
      <c r="C295" s="10"/>
      <c r="D295" s="11"/>
      <c r="E295" s="11"/>
    </row>
    <row r="296" spans="1:5" x14ac:dyDescent="0.25">
      <c r="A296" s="12"/>
      <c r="B296" s="13" t="s">
        <v>9</v>
      </c>
      <c r="C296" s="14"/>
      <c r="D296" s="15"/>
      <c r="E296" s="15"/>
    </row>
    <row r="297" spans="1:5" x14ac:dyDescent="0.25">
      <c r="A297" s="8" t="s">
        <v>10</v>
      </c>
      <c r="B297" s="16" t="s">
        <v>11</v>
      </c>
      <c r="C297" s="53">
        <v>9130</v>
      </c>
      <c r="D297" s="54">
        <v>9400</v>
      </c>
      <c r="E297" s="55" t="s">
        <v>14</v>
      </c>
    </row>
    <row r="298" spans="1:5" x14ac:dyDescent="0.25">
      <c r="A298" s="19"/>
      <c r="B298" s="20" t="s">
        <v>15</v>
      </c>
      <c r="C298" s="56">
        <v>-8.7203166208459498E-2</v>
      </c>
      <c r="D298" s="56">
        <v>-3.06599698574242E-2</v>
      </c>
      <c r="E298" s="22"/>
    </row>
    <row r="299" spans="1:5" x14ac:dyDescent="0.25">
      <c r="A299" s="8" t="s">
        <v>16</v>
      </c>
      <c r="B299" s="16" t="s">
        <v>11</v>
      </c>
      <c r="C299" s="53">
        <v>9540</v>
      </c>
      <c r="D299" s="53">
        <v>9600</v>
      </c>
      <c r="E299" s="55" t="s">
        <v>14</v>
      </c>
    </row>
    <row r="300" spans="1:5" x14ac:dyDescent="0.25">
      <c r="A300" s="19"/>
      <c r="B300" s="20" t="s">
        <v>15</v>
      </c>
      <c r="C300" s="56">
        <v>-4.6077893582007798E-2</v>
      </c>
      <c r="D300" s="56">
        <v>-2.0104427776783299E-2</v>
      </c>
      <c r="E300" s="22"/>
    </row>
    <row r="301" spans="1:5" x14ac:dyDescent="0.25">
      <c r="A301" s="8" t="s">
        <v>19</v>
      </c>
      <c r="B301" s="16" t="s">
        <v>11</v>
      </c>
      <c r="C301" s="53">
        <v>10180</v>
      </c>
      <c r="D301" s="53">
        <v>10260</v>
      </c>
      <c r="E301" s="55" t="s">
        <v>14</v>
      </c>
    </row>
    <row r="302" spans="1:5" x14ac:dyDescent="0.25">
      <c r="A302" s="19"/>
      <c r="B302" s="20" t="s">
        <v>15</v>
      </c>
      <c r="C302" s="56">
        <v>1.7782308302185999E-2</v>
      </c>
      <c r="D302" s="56">
        <v>1.3028718310552599E-2</v>
      </c>
      <c r="E302" s="22"/>
    </row>
    <row r="303" spans="1:5" x14ac:dyDescent="0.25">
      <c r="A303" s="8" t="s">
        <v>22</v>
      </c>
      <c r="B303" s="16" t="s">
        <v>11</v>
      </c>
      <c r="C303" s="53">
        <v>10670</v>
      </c>
      <c r="D303" s="53">
        <v>10760</v>
      </c>
      <c r="E303" s="55" t="s">
        <v>14</v>
      </c>
    </row>
    <row r="304" spans="1:5" x14ac:dyDescent="0.25">
      <c r="A304" s="19"/>
      <c r="B304" s="20" t="s">
        <v>15</v>
      </c>
      <c r="C304" s="56">
        <v>6.7001774098166794E-2</v>
      </c>
      <c r="D304" s="56">
        <v>3.71755781874634E-2</v>
      </c>
      <c r="E304" s="22"/>
    </row>
    <row r="305" spans="1:5" ht="34.15" customHeight="1" x14ac:dyDescent="0.25">
      <c r="A305" s="90" t="s">
        <v>25</v>
      </c>
      <c r="B305" s="90"/>
      <c r="C305" s="90"/>
      <c r="D305" s="90"/>
      <c r="E305" s="90"/>
    </row>
    <row r="306" spans="1:5" x14ac:dyDescent="0.25">
      <c r="A306" s="5" t="s">
        <v>26</v>
      </c>
    </row>
    <row r="307" spans="1:5" x14ac:dyDescent="0.25">
      <c r="A307" s="5" t="s">
        <v>980</v>
      </c>
    </row>
    <row r="308" spans="1:5" x14ac:dyDescent="0.25">
      <c r="A308" s="5" t="s">
        <v>981</v>
      </c>
    </row>
    <row r="309" spans="1:5" x14ac:dyDescent="0.25">
      <c r="A309" s="5" t="s">
        <v>982</v>
      </c>
    </row>
    <row r="310" spans="1:5" x14ac:dyDescent="0.25">
      <c r="A310" s="5" t="s">
        <v>30</v>
      </c>
    </row>
    <row r="311" spans="1:5" ht="14.45" customHeight="1" x14ac:dyDescent="0.25">
      <c r="A311" s="91" t="s">
        <v>31</v>
      </c>
      <c r="B311" s="92"/>
      <c r="C311" s="92"/>
      <c r="D311" s="92"/>
      <c r="E311" s="93"/>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57">
        <v>44008</v>
      </c>
      <c r="C314" s="57">
        <v>45835</v>
      </c>
      <c r="D314" s="58">
        <v>1.4973643113048411E-2</v>
      </c>
      <c r="E314" s="59">
        <v>2</v>
      </c>
    </row>
    <row r="315" spans="1:5" x14ac:dyDescent="0.25">
      <c r="A315" s="31" t="s">
        <v>37</v>
      </c>
      <c r="B315" s="57">
        <v>43980</v>
      </c>
      <c r="C315" s="57">
        <v>45807</v>
      </c>
      <c r="D315" s="58">
        <v>1.5341407115418345E-2</v>
      </c>
      <c r="E315" s="59">
        <v>2</v>
      </c>
    </row>
    <row r="316" spans="1:5" x14ac:dyDescent="0.25">
      <c r="A316" s="60" t="s">
        <v>38</v>
      </c>
      <c r="B316" s="57">
        <v>43945</v>
      </c>
      <c r="C316" s="57">
        <v>45772</v>
      </c>
      <c r="D316" s="58">
        <v>1.5844051928210614E-2</v>
      </c>
      <c r="E316" s="59">
        <v>2</v>
      </c>
    </row>
    <row r="317" spans="1:5" x14ac:dyDescent="0.25">
      <c r="A317" s="60" t="s">
        <v>39</v>
      </c>
      <c r="B317" s="57">
        <v>43917</v>
      </c>
      <c r="C317" s="57">
        <v>45744</v>
      </c>
      <c r="D317" s="58">
        <v>1.7050069164844032E-2</v>
      </c>
      <c r="E317" s="59">
        <v>2</v>
      </c>
    </row>
    <row r="318" spans="1:5" x14ac:dyDescent="0.25">
      <c r="A318" s="60" t="s">
        <v>40</v>
      </c>
      <c r="B318" s="57">
        <v>43889</v>
      </c>
      <c r="C318" s="57">
        <v>45716</v>
      </c>
      <c r="D318" s="58">
        <v>2.6049166989738005E-2</v>
      </c>
      <c r="E318" s="59">
        <v>2</v>
      </c>
    </row>
    <row r="320" spans="1:5" x14ac:dyDescent="0.25">
      <c r="A320" s="102" t="s">
        <v>151</v>
      </c>
      <c r="B320" s="103"/>
      <c r="C320" s="103"/>
      <c r="D320" s="103"/>
      <c r="E320" s="103"/>
    </row>
    <row r="321" spans="1:5" ht="14.45" customHeight="1" x14ac:dyDescent="0.25">
      <c r="A321" s="1" t="s">
        <v>74</v>
      </c>
      <c r="B321" s="2"/>
      <c r="C321" s="107" t="s">
        <v>3</v>
      </c>
      <c r="D321" s="107" t="s">
        <v>75</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998</v>
      </c>
      <c r="C324" s="10"/>
      <c r="D324" s="11"/>
      <c r="E324" s="11"/>
    </row>
    <row r="325" spans="1:5" x14ac:dyDescent="0.25">
      <c r="A325" s="12"/>
      <c r="B325" s="13" t="s">
        <v>9</v>
      </c>
      <c r="C325" s="14"/>
      <c r="D325" s="15"/>
      <c r="E325" s="15"/>
    </row>
    <row r="326" spans="1:5" x14ac:dyDescent="0.25">
      <c r="A326" s="8" t="s">
        <v>10</v>
      </c>
      <c r="B326" s="16" t="s">
        <v>11</v>
      </c>
      <c r="C326" s="26" t="s">
        <v>1030</v>
      </c>
      <c r="D326" s="27" t="s">
        <v>1036</v>
      </c>
      <c r="E326" s="26" t="s">
        <v>14</v>
      </c>
    </row>
    <row r="327" spans="1:5" x14ac:dyDescent="0.25">
      <c r="A327" s="19"/>
      <c r="B327" s="20" t="s">
        <v>15</v>
      </c>
      <c r="C327" s="21">
        <v>-0.60109999999999997</v>
      </c>
      <c r="D327" s="21">
        <v>-0.18640000000000001</v>
      </c>
      <c r="E327" s="22"/>
    </row>
    <row r="328" spans="1:5" x14ac:dyDescent="0.25">
      <c r="A328" s="8" t="s">
        <v>16</v>
      </c>
      <c r="B328" s="16" t="s">
        <v>11</v>
      </c>
      <c r="C328" s="26" t="s">
        <v>1031</v>
      </c>
      <c r="D328" s="26" t="s">
        <v>511</v>
      </c>
      <c r="E328" s="26" t="s">
        <v>14</v>
      </c>
    </row>
    <row r="329" spans="1:5" x14ac:dyDescent="0.25">
      <c r="A329" s="19"/>
      <c r="B329" s="20" t="s">
        <v>15</v>
      </c>
      <c r="C329" s="21">
        <v>-0.1754</v>
      </c>
      <c r="D329" s="21">
        <v>-7.0000000000000001E-3</v>
      </c>
      <c r="E329" s="22"/>
    </row>
    <row r="330" spans="1:5" x14ac:dyDescent="0.25">
      <c r="A330" s="8" t="s">
        <v>19</v>
      </c>
      <c r="B330" s="16" t="s">
        <v>11</v>
      </c>
      <c r="C330" s="26" t="s">
        <v>1032</v>
      </c>
      <c r="D330" s="26" t="s">
        <v>147</v>
      </c>
      <c r="E330" s="26" t="s">
        <v>14</v>
      </c>
    </row>
    <row r="331" spans="1:5" x14ac:dyDescent="0.25">
      <c r="A331" s="19"/>
      <c r="B331" s="20" t="s">
        <v>15</v>
      </c>
      <c r="C331" s="21">
        <v>7.5700000000000003E-2</v>
      </c>
      <c r="D331" s="21">
        <v>9.6199999999999994E-2</v>
      </c>
      <c r="E331" s="22"/>
    </row>
    <row r="332" spans="1:5" x14ac:dyDescent="0.25">
      <c r="A332" s="8" t="s">
        <v>22</v>
      </c>
      <c r="B332" s="16" t="s">
        <v>11</v>
      </c>
      <c r="C332" s="26" t="s">
        <v>1033</v>
      </c>
      <c r="D332" s="26" t="s">
        <v>1034</v>
      </c>
      <c r="E332" s="26" t="s">
        <v>14</v>
      </c>
    </row>
    <row r="333" spans="1:5" x14ac:dyDescent="0.25">
      <c r="A333" s="19"/>
      <c r="B333" s="20" t="s">
        <v>15</v>
      </c>
      <c r="C333" s="21">
        <v>0.40720000000000001</v>
      </c>
      <c r="D333" s="21">
        <v>0.12970000000000001</v>
      </c>
      <c r="E333" s="22"/>
    </row>
    <row r="334" spans="1:5" ht="36" customHeight="1" x14ac:dyDescent="0.25">
      <c r="A334" s="90" t="s">
        <v>25</v>
      </c>
      <c r="B334" s="90"/>
      <c r="C334" s="90"/>
      <c r="D334" s="90"/>
      <c r="E334" s="90"/>
    </row>
    <row r="335" spans="1:5" x14ac:dyDescent="0.25">
      <c r="A335" s="5" t="s">
        <v>26</v>
      </c>
    </row>
    <row r="336" spans="1:5" x14ac:dyDescent="0.25">
      <c r="A336" s="5" t="s">
        <v>1037</v>
      </c>
    </row>
    <row r="337" spans="1:5" x14ac:dyDescent="0.25">
      <c r="A337" s="5" t="s">
        <v>114</v>
      </c>
    </row>
    <row r="338" spans="1:5" x14ac:dyDescent="0.25">
      <c r="A338" s="5" t="s">
        <v>891</v>
      </c>
    </row>
    <row r="339" spans="1:5" x14ac:dyDescent="0.25">
      <c r="A339" s="5" t="s">
        <v>30</v>
      </c>
    </row>
    <row r="340" spans="1:5" ht="14.45" customHeight="1" x14ac:dyDescent="0.25">
      <c r="A340" s="91" t="s">
        <v>31</v>
      </c>
      <c r="B340" s="92"/>
      <c r="C340" s="92"/>
      <c r="D340" s="92"/>
      <c r="E340" s="93"/>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57">
        <v>44011</v>
      </c>
      <c r="C343" s="57">
        <v>45838</v>
      </c>
      <c r="D343" s="58">
        <v>0.15210000000000001</v>
      </c>
      <c r="E343" s="59">
        <v>4</v>
      </c>
    </row>
    <row r="344" spans="1:5" x14ac:dyDescent="0.25">
      <c r="A344" s="31" t="s">
        <v>37</v>
      </c>
      <c r="B344" s="57">
        <v>43980</v>
      </c>
      <c r="C344" s="57">
        <v>45807</v>
      </c>
      <c r="D344" s="58">
        <v>0.15459999999999999</v>
      </c>
      <c r="E344" s="59">
        <v>4</v>
      </c>
    </row>
    <row r="345" spans="1:5" x14ac:dyDescent="0.25">
      <c r="A345" s="39" t="s">
        <v>38</v>
      </c>
      <c r="B345" s="57">
        <v>43951</v>
      </c>
      <c r="C345" s="57">
        <v>45777</v>
      </c>
      <c r="D345" s="58">
        <v>0.15413849642631602</v>
      </c>
      <c r="E345" s="59">
        <v>4</v>
      </c>
    </row>
    <row r="346" spans="1:5" x14ac:dyDescent="0.25">
      <c r="A346" s="39" t="s">
        <v>39</v>
      </c>
      <c r="B346" s="57">
        <v>43921</v>
      </c>
      <c r="C346" s="57">
        <v>45747</v>
      </c>
      <c r="D346" s="58">
        <v>0.15218619649308682</v>
      </c>
      <c r="E346" s="59">
        <v>4</v>
      </c>
    </row>
    <row r="347" spans="1:5" x14ac:dyDescent="0.25">
      <c r="A347" s="39" t="s">
        <v>40</v>
      </c>
      <c r="B347" s="57">
        <v>43910</v>
      </c>
      <c r="C347" s="57">
        <v>45716</v>
      </c>
      <c r="D347" s="58">
        <v>0.1571423044981578</v>
      </c>
      <c r="E347" s="59">
        <v>4</v>
      </c>
    </row>
    <row r="349" spans="1:5" x14ac:dyDescent="0.25">
      <c r="A349" s="102" t="s">
        <v>162</v>
      </c>
      <c r="B349" s="103"/>
      <c r="C349" s="103"/>
      <c r="D349" s="103"/>
      <c r="E349" s="103"/>
    </row>
    <row r="350" spans="1:5" ht="14.45" customHeight="1" x14ac:dyDescent="0.25">
      <c r="A350" s="1" t="s">
        <v>2</v>
      </c>
      <c r="B350" s="2"/>
      <c r="C350" s="107" t="s">
        <v>3</v>
      </c>
      <c r="D350" s="107" t="s">
        <v>4</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8" t="s">
        <v>7</v>
      </c>
      <c r="B353" s="9" t="s">
        <v>998</v>
      </c>
      <c r="C353" s="10"/>
      <c r="D353" s="11"/>
      <c r="E353" s="11"/>
    </row>
    <row r="354" spans="1:5" x14ac:dyDescent="0.25">
      <c r="A354" s="12"/>
      <c r="B354" s="13" t="s">
        <v>9</v>
      </c>
      <c r="C354" s="14"/>
      <c r="D354" s="15"/>
      <c r="E354" s="15"/>
    </row>
    <row r="355" spans="1:5" x14ac:dyDescent="0.25">
      <c r="A355" s="8" t="s">
        <v>10</v>
      </c>
      <c r="B355" s="16" t="s">
        <v>11</v>
      </c>
      <c r="C355" s="17" t="s">
        <v>626</v>
      </c>
      <c r="D355" s="18" t="s">
        <v>928</v>
      </c>
      <c r="E355" s="17" t="s">
        <v>14</v>
      </c>
    </row>
    <row r="356" spans="1:5" x14ac:dyDescent="0.25">
      <c r="A356" s="19"/>
      <c r="B356" s="20" t="s">
        <v>15</v>
      </c>
      <c r="C356" s="21">
        <v>-0.19089999999999999</v>
      </c>
      <c r="D356" s="21">
        <v>-6.4600000000000005E-2</v>
      </c>
      <c r="E356" s="22"/>
    </row>
    <row r="357" spans="1:5" x14ac:dyDescent="0.25">
      <c r="A357" s="8" t="s">
        <v>16</v>
      </c>
      <c r="B357" s="16" t="s">
        <v>11</v>
      </c>
      <c r="C357" s="17" t="s">
        <v>1016</v>
      </c>
      <c r="D357" s="17" t="s">
        <v>1011</v>
      </c>
      <c r="E357" s="17" t="s">
        <v>14</v>
      </c>
    </row>
    <row r="358" spans="1:5" x14ac:dyDescent="0.25">
      <c r="A358" s="19"/>
      <c r="B358" s="20" t="s">
        <v>15</v>
      </c>
      <c r="C358" s="21">
        <v>-0.1115</v>
      </c>
      <c r="D358" s="21">
        <v>-3.6900000000000002E-2</v>
      </c>
      <c r="E358" s="22"/>
    </row>
    <row r="359" spans="1:5" x14ac:dyDescent="0.25">
      <c r="A359" s="8" t="s">
        <v>19</v>
      </c>
      <c r="B359" s="16" t="s">
        <v>11</v>
      </c>
      <c r="C359" s="17" t="s">
        <v>135</v>
      </c>
      <c r="D359" s="17" t="s">
        <v>870</v>
      </c>
      <c r="E359" s="17" t="s">
        <v>14</v>
      </c>
    </row>
    <row r="360" spans="1:5" x14ac:dyDescent="0.25">
      <c r="A360" s="19"/>
      <c r="B360" s="20" t="s">
        <v>15</v>
      </c>
      <c r="C360" s="21">
        <v>1.35E-2</v>
      </c>
      <c r="D360" s="21">
        <v>1.46E-2</v>
      </c>
      <c r="E360" s="22"/>
    </row>
    <row r="361" spans="1:5" x14ac:dyDescent="0.25">
      <c r="A361" s="8" t="s">
        <v>22</v>
      </c>
      <c r="B361" s="16" t="s">
        <v>11</v>
      </c>
      <c r="C361" s="17" t="s">
        <v>1012</v>
      </c>
      <c r="D361" s="17" t="s">
        <v>102</v>
      </c>
      <c r="E361" s="17" t="s">
        <v>14</v>
      </c>
    </row>
    <row r="362" spans="1:5" x14ac:dyDescent="0.25">
      <c r="A362" s="19"/>
      <c r="B362" s="20" t="s">
        <v>15</v>
      </c>
      <c r="C362" s="21">
        <v>0.22839999999999999</v>
      </c>
      <c r="D362" s="21">
        <v>5.11E-2</v>
      </c>
      <c r="E362" s="22"/>
    </row>
    <row r="363" spans="1:5" ht="33" customHeight="1" x14ac:dyDescent="0.25">
      <c r="A363" s="90" t="s">
        <v>25</v>
      </c>
      <c r="B363" s="90"/>
      <c r="C363" s="90"/>
      <c r="D363" s="90"/>
      <c r="E363" s="90"/>
    </row>
    <row r="364" spans="1:5" x14ac:dyDescent="0.25">
      <c r="A364" s="5" t="s">
        <v>26</v>
      </c>
    </row>
    <row r="365" spans="1:5" x14ac:dyDescent="0.25">
      <c r="A365" s="5" t="s">
        <v>1013</v>
      </c>
    </row>
    <row r="366" spans="1:5" x14ac:dyDescent="0.25">
      <c r="A366" s="5" t="s">
        <v>1014</v>
      </c>
    </row>
    <row r="367" spans="1:5" x14ac:dyDescent="0.25">
      <c r="A367" s="5" t="s">
        <v>1015</v>
      </c>
    </row>
    <row r="368" spans="1:5" x14ac:dyDescent="0.25">
      <c r="A368" s="5" t="s">
        <v>51</v>
      </c>
    </row>
    <row r="369" spans="1:5" ht="14.45" customHeight="1" x14ac:dyDescent="0.25">
      <c r="A369" s="91" t="s">
        <v>31</v>
      </c>
      <c r="B369" s="92"/>
      <c r="C369" s="92"/>
      <c r="D369" s="92"/>
      <c r="E369" s="93"/>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57">
        <v>44008</v>
      </c>
      <c r="C372" s="57">
        <v>45835</v>
      </c>
      <c r="D372" s="58">
        <v>3.49E-2</v>
      </c>
      <c r="E372" s="59">
        <v>2</v>
      </c>
    </row>
    <row r="373" spans="1:5" x14ac:dyDescent="0.25">
      <c r="A373" s="31" t="s">
        <v>37</v>
      </c>
      <c r="B373" s="57">
        <v>43980</v>
      </c>
      <c r="C373" s="57">
        <v>45807</v>
      </c>
      <c r="D373" s="58">
        <v>3.7400000000000003E-2</v>
      </c>
      <c r="E373" s="59">
        <v>2</v>
      </c>
    </row>
    <row r="374" spans="1:5" x14ac:dyDescent="0.25">
      <c r="A374" s="23" t="s">
        <v>38</v>
      </c>
      <c r="B374" s="57">
        <v>43945</v>
      </c>
      <c r="C374" s="57">
        <v>45772</v>
      </c>
      <c r="D374" s="58">
        <v>3.9851626794476194E-2</v>
      </c>
      <c r="E374" s="59">
        <v>2</v>
      </c>
    </row>
    <row r="375" spans="1:5" x14ac:dyDescent="0.25">
      <c r="A375" s="23" t="s">
        <v>39</v>
      </c>
      <c r="B375" s="57">
        <v>43917</v>
      </c>
      <c r="C375" s="57">
        <v>45744</v>
      </c>
      <c r="D375" s="58">
        <v>4.3436759043749593E-2</v>
      </c>
      <c r="E375" s="59">
        <v>2</v>
      </c>
    </row>
    <row r="376" spans="1:5" x14ac:dyDescent="0.25">
      <c r="A376" s="23" t="s">
        <v>40</v>
      </c>
      <c r="B376" s="57">
        <v>43889</v>
      </c>
      <c r="C376" s="57">
        <v>45716</v>
      </c>
      <c r="D376" s="58">
        <v>7.9288582627827217E-2</v>
      </c>
      <c r="E376" s="59">
        <v>3</v>
      </c>
    </row>
    <row r="378" spans="1:5" x14ac:dyDescent="0.25">
      <c r="A378" s="102" t="s">
        <v>171</v>
      </c>
      <c r="B378" s="103"/>
      <c r="C378" s="103"/>
      <c r="D378" s="103"/>
      <c r="E378" s="103"/>
    </row>
    <row r="379" spans="1:5" ht="14.45" customHeight="1" x14ac:dyDescent="0.25">
      <c r="A379" s="1" t="s">
        <v>958</v>
      </c>
      <c r="B379" s="2"/>
      <c r="C379" s="107" t="s">
        <v>3</v>
      </c>
      <c r="D379" s="107" t="s">
        <v>959</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960</v>
      </c>
      <c r="C382" s="10"/>
      <c r="D382" s="11"/>
      <c r="E382" s="11"/>
    </row>
    <row r="383" spans="1:5" x14ac:dyDescent="0.25">
      <c r="A383" s="12"/>
      <c r="B383" s="13" t="s">
        <v>9</v>
      </c>
      <c r="C383" s="14"/>
      <c r="D383" s="15"/>
      <c r="E383" s="15"/>
    </row>
    <row r="384" spans="1:5" x14ac:dyDescent="0.25">
      <c r="A384" s="8" t="s">
        <v>10</v>
      </c>
      <c r="B384" s="16" t="s">
        <v>11</v>
      </c>
      <c r="C384" s="53">
        <v>5700</v>
      </c>
      <c r="D384" s="54">
        <v>5720</v>
      </c>
      <c r="E384" s="55" t="s">
        <v>14</v>
      </c>
    </row>
    <row r="385" spans="1:5" x14ac:dyDescent="0.25">
      <c r="A385" s="19"/>
      <c r="B385" s="20" t="s">
        <v>15</v>
      </c>
      <c r="C385" s="56">
        <v>-0.430104330938196</v>
      </c>
      <c r="D385" s="56">
        <v>-0.169821085002135</v>
      </c>
      <c r="E385" s="22"/>
    </row>
    <row r="386" spans="1:5" x14ac:dyDescent="0.25">
      <c r="A386" s="8" t="s">
        <v>16</v>
      </c>
      <c r="B386" s="16" t="s">
        <v>11</v>
      </c>
      <c r="C386" s="53">
        <v>7950</v>
      </c>
      <c r="D386" s="53">
        <v>7680</v>
      </c>
      <c r="E386" s="55" t="s">
        <v>14</v>
      </c>
    </row>
    <row r="387" spans="1:5" x14ac:dyDescent="0.25">
      <c r="A387" s="19"/>
      <c r="B387" s="20" t="s">
        <v>15</v>
      </c>
      <c r="C387" s="56">
        <v>-0.20535920755762599</v>
      </c>
      <c r="D387" s="56">
        <v>-8.4355237352249104E-2</v>
      </c>
      <c r="E387" s="22"/>
    </row>
    <row r="388" spans="1:5" x14ac:dyDescent="0.25">
      <c r="A388" s="8" t="s">
        <v>19</v>
      </c>
      <c r="B388" s="16" t="s">
        <v>11</v>
      </c>
      <c r="C388" s="53">
        <v>10000</v>
      </c>
      <c r="D388" s="53">
        <v>10680</v>
      </c>
      <c r="E388" s="55" t="s">
        <v>14</v>
      </c>
    </row>
    <row r="389" spans="1:5" x14ac:dyDescent="0.25">
      <c r="A389" s="19"/>
      <c r="B389" s="20" t="s">
        <v>15</v>
      </c>
      <c r="C389" s="56">
        <v>-3.1937992030328698E-4</v>
      </c>
      <c r="D389" s="56">
        <v>2.2137060159430798E-2</v>
      </c>
      <c r="E389" s="22"/>
    </row>
    <row r="390" spans="1:5" x14ac:dyDescent="0.25">
      <c r="A390" s="8" t="s">
        <v>22</v>
      </c>
      <c r="B390" s="16" t="s">
        <v>11</v>
      </c>
      <c r="C390" s="53">
        <v>13530</v>
      </c>
      <c r="D390" s="53">
        <v>13650</v>
      </c>
      <c r="E390" s="55" t="s">
        <v>14</v>
      </c>
    </row>
    <row r="391" spans="1:5" x14ac:dyDescent="0.25">
      <c r="A391" s="19"/>
      <c r="B391" s="20" t="s">
        <v>15</v>
      </c>
      <c r="C391" s="56">
        <v>0.353438099047924</v>
      </c>
      <c r="D391" s="56">
        <v>0.109160269135507</v>
      </c>
      <c r="E391" s="22"/>
    </row>
    <row r="392" spans="1:5" ht="34.15" customHeight="1" x14ac:dyDescent="0.25">
      <c r="A392" s="90" t="s">
        <v>25</v>
      </c>
      <c r="B392" s="90"/>
      <c r="C392" s="90"/>
      <c r="D392" s="90"/>
      <c r="E392" s="90"/>
    </row>
    <row r="393" spans="1:5" x14ac:dyDescent="0.25">
      <c r="A393" s="5" t="s">
        <v>26</v>
      </c>
    </row>
    <row r="394" spans="1:5" x14ac:dyDescent="0.25">
      <c r="A394" s="5" t="s">
        <v>964</v>
      </c>
    </row>
    <row r="395" spans="1:5" x14ac:dyDescent="0.25">
      <c r="A395" s="5" t="s">
        <v>973</v>
      </c>
    </row>
    <row r="396" spans="1:5" x14ac:dyDescent="0.25">
      <c r="A396" s="5" t="s">
        <v>966</v>
      </c>
    </row>
    <row r="397" spans="1:5" x14ac:dyDescent="0.25">
      <c r="A397" s="5" t="s">
        <v>30</v>
      </c>
    </row>
    <row r="398" spans="1:5" ht="14.45" customHeight="1" x14ac:dyDescent="0.25">
      <c r="A398" s="91" t="s">
        <v>31</v>
      </c>
      <c r="B398" s="92"/>
      <c r="C398" s="92"/>
      <c r="D398" s="92"/>
      <c r="E398" s="93"/>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57">
        <v>44005</v>
      </c>
      <c r="C401" s="57">
        <v>45832</v>
      </c>
      <c r="D401" s="58">
        <v>0.10120290826444642</v>
      </c>
      <c r="E401" s="59">
        <v>3</v>
      </c>
    </row>
    <row r="402" spans="1:5" x14ac:dyDescent="0.25">
      <c r="A402" s="31" t="s">
        <v>37</v>
      </c>
      <c r="B402" s="57">
        <v>43977</v>
      </c>
      <c r="C402" s="57">
        <v>45804</v>
      </c>
      <c r="D402" s="58">
        <v>0.1054900983390468</v>
      </c>
      <c r="E402" s="59">
        <v>3</v>
      </c>
    </row>
    <row r="403" spans="1:5" x14ac:dyDescent="0.25">
      <c r="A403" s="60" t="s">
        <v>38</v>
      </c>
      <c r="B403" s="57">
        <v>43949</v>
      </c>
      <c r="C403" s="57">
        <v>45776</v>
      </c>
      <c r="D403" s="58">
        <v>0.10576188693615467</v>
      </c>
      <c r="E403" s="59">
        <v>3</v>
      </c>
    </row>
    <row r="404" spans="1:5" x14ac:dyDescent="0.25">
      <c r="A404" s="60" t="s">
        <v>39</v>
      </c>
      <c r="B404" s="57">
        <v>43914</v>
      </c>
      <c r="C404" s="57">
        <v>45741</v>
      </c>
      <c r="D404" s="58">
        <v>0.10636113454697305</v>
      </c>
      <c r="E404" s="59">
        <v>3</v>
      </c>
    </row>
    <row r="405" spans="1:5" x14ac:dyDescent="0.25">
      <c r="A405" s="60" t="s">
        <v>40</v>
      </c>
      <c r="B405" s="57">
        <v>43886</v>
      </c>
      <c r="C405" s="57">
        <v>45713</v>
      </c>
      <c r="D405" s="58">
        <v>0.14693328590949992</v>
      </c>
      <c r="E405" s="59">
        <v>4</v>
      </c>
    </row>
    <row r="407" spans="1:5" x14ac:dyDescent="0.25">
      <c r="A407" s="102" t="s">
        <v>835</v>
      </c>
      <c r="B407" s="103"/>
      <c r="C407" s="103"/>
      <c r="D407" s="103"/>
      <c r="E407" s="103"/>
    </row>
    <row r="408" spans="1:5" ht="14.45" customHeight="1" x14ac:dyDescent="0.25">
      <c r="A408" s="1" t="s">
        <v>2</v>
      </c>
      <c r="B408" s="2"/>
      <c r="C408" s="107" t="s">
        <v>3</v>
      </c>
      <c r="D408" s="107" t="s">
        <v>4</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998</v>
      </c>
      <c r="C411" s="10"/>
      <c r="D411" s="11"/>
      <c r="E411" s="11"/>
    </row>
    <row r="412" spans="1:5" x14ac:dyDescent="0.25">
      <c r="A412" s="12"/>
      <c r="B412" s="13" t="s">
        <v>9</v>
      </c>
      <c r="C412" s="14"/>
      <c r="D412" s="15"/>
      <c r="E412" s="15"/>
    </row>
    <row r="413" spans="1:5" x14ac:dyDescent="0.25">
      <c r="A413" s="8" t="s">
        <v>10</v>
      </c>
      <c r="B413" s="16" t="s">
        <v>11</v>
      </c>
      <c r="C413" s="26" t="s">
        <v>1006</v>
      </c>
      <c r="D413" s="27" t="s">
        <v>621</v>
      </c>
      <c r="E413" s="26" t="s">
        <v>14</v>
      </c>
    </row>
    <row r="414" spans="1:5" x14ac:dyDescent="0.25">
      <c r="A414" s="19"/>
      <c r="B414" s="20" t="s">
        <v>15</v>
      </c>
      <c r="C414" s="21">
        <v>-0.3357</v>
      </c>
      <c r="D414" s="21">
        <v>-0.1201</v>
      </c>
      <c r="E414" s="22"/>
    </row>
    <row r="415" spans="1:5" x14ac:dyDescent="0.25">
      <c r="A415" s="8" t="s">
        <v>16</v>
      </c>
      <c r="B415" s="16" t="s">
        <v>11</v>
      </c>
      <c r="C415" s="26" t="s">
        <v>1000</v>
      </c>
      <c r="D415" s="26" t="s">
        <v>1001</v>
      </c>
      <c r="E415" s="26" t="s">
        <v>14</v>
      </c>
    </row>
    <row r="416" spans="1:5" x14ac:dyDescent="0.25">
      <c r="A416" s="19"/>
      <c r="B416" s="20" t="s">
        <v>15</v>
      </c>
      <c r="C416" s="21">
        <v>-0.1668</v>
      </c>
      <c r="D416" s="21">
        <v>-6.6199999999999995E-2</v>
      </c>
      <c r="E416" s="22"/>
    </row>
    <row r="417" spans="1:5" x14ac:dyDescent="0.25">
      <c r="A417" s="8" t="s">
        <v>19</v>
      </c>
      <c r="B417" s="16" t="s">
        <v>11</v>
      </c>
      <c r="C417" s="26" t="s">
        <v>264</v>
      </c>
      <c r="D417" s="26" t="s">
        <v>1002</v>
      </c>
      <c r="E417" s="26" t="s">
        <v>14</v>
      </c>
    </row>
    <row r="418" spans="1:5" x14ac:dyDescent="0.25">
      <c r="A418" s="19"/>
      <c r="B418" s="20" t="s">
        <v>15</v>
      </c>
      <c r="C418" s="21">
        <v>2.06E-2</v>
      </c>
      <c r="D418" s="21">
        <v>1.6199999999999999E-2</v>
      </c>
      <c r="E418" s="22"/>
    </row>
    <row r="419" spans="1:5" x14ac:dyDescent="0.25">
      <c r="A419" s="8" t="s">
        <v>22</v>
      </c>
      <c r="B419" s="16" t="s">
        <v>11</v>
      </c>
      <c r="C419" s="26" t="s">
        <v>1003</v>
      </c>
      <c r="D419" s="26" t="s">
        <v>1004</v>
      </c>
      <c r="E419" s="26" t="s">
        <v>14</v>
      </c>
    </row>
    <row r="420" spans="1:5" x14ac:dyDescent="0.25">
      <c r="A420" s="19"/>
      <c r="B420" s="20" t="s">
        <v>15</v>
      </c>
      <c r="C420" s="21">
        <v>0.2606</v>
      </c>
      <c r="D420" s="21">
        <v>8.3900000000000002E-2</v>
      </c>
      <c r="E420" s="22"/>
    </row>
    <row r="421" spans="1:5" ht="34.9" customHeight="1" x14ac:dyDescent="0.25">
      <c r="A421" s="90" t="s">
        <v>25</v>
      </c>
      <c r="B421" s="90"/>
      <c r="C421" s="90"/>
      <c r="D421" s="90"/>
      <c r="E421" s="90"/>
    </row>
    <row r="422" spans="1:5" x14ac:dyDescent="0.25">
      <c r="A422" s="5" t="s">
        <v>26</v>
      </c>
    </row>
    <row r="423" spans="1:5" x14ac:dyDescent="0.25">
      <c r="A423" s="5" t="s">
        <v>1005</v>
      </c>
    </row>
    <row r="424" spans="1:5" x14ac:dyDescent="0.25">
      <c r="A424" s="5" t="s">
        <v>262</v>
      </c>
    </row>
    <row r="425" spans="1:5" x14ac:dyDescent="0.25">
      <c r="A425" s="5" t="s">
        <v>29</v>
      </c>
    </row>
    <row r="426" spans="1:5" x14ac:dyDescent="0.25">
      <c r="A426" s="5" t="s">
        <v>51</v>
      </c>
    </row>
    <row r="427" spans="1:5" ht="14.45" customHeight="1" x14ac:dyDescent="0.25">
      <c r="A427" s="91" t="s">
        <v>31</v>
      </c>
      <c r="B427" s="92"/>
      <c r="C427" s="92"/>
      <c r="D427" s="92"/>
      <c r="E427" s="93"/>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57">
        <v>44008</v>
      </c>
      <c r="C430" s="57">
        <v>45835</v>
      </c>
      <c r="D430" s="58">
        <v>6.2799999999999995E-2</v>
      </c>
      <c r="E430" s="59">
        <v>3</v>
      </c>
    </row>
    <row r="431" spans="1:5" x14ac:dyDescent="0.25">
      <c r="A431" s="31" t="s">
        <v>37</v>
      </c>
      <c r="B431" s="57">
        <v>43977</v>
      </c>
      <c r="C431" s="57">
        <v>45804</v>
      </c>
      <c r="D431" s="58">
        <v>6.7000000000000004E-2</v>
      </c>
      <c r="E431" s="59">
        <v>3</v>
      </c>
    </row>
    <row r="432" spans="1:5" x14ac:dyDescent="0.25">
      <c r="A432" s="39" t="s">
        <v>38</v>
      </c>
      <c r="B432" s="57">
        <v>43942</v>
      </c>
      <c r="C432" s="57">
        <v>45772</v>
      </c>
      <c r="D432" s="58">
        <v>6.7770169650012951E-2</v>
      </c>
      <c r="E432" s="59">
        <v>3</v>
      </c>
    </row>
    <row r="433" spans="1:5" x14ac:dyDescent="0.25">
      <c r="A433" s="39" t="s">
        <v>39</v>
      </c>
      <c r="B433" s="57">
        <v>43914</v>
      </c>
      <c r="C433" s="57">
        <v>45744</v>
      </c>
      <c r="D433" s="58">
        <v>6.9027545015088232E-2</v>
      </c>
      <c r="E433" s="59">
        <v>3</v>
      </c>
    </row>
    <row r="434" spans="1:5" x14ac:dyDescent="0.25">
      <c r="A434" s="39" t="s">
        <v>40</v>
      </c>
      <c r="B434" s="57">
        <v>43886</v>
      </c>
      <c r="C434" s="57">
        <v>45716</v>
      </c>
      <c r="D434" s="58">
        <v>0.10964226169824166</v>
      </c>
      <c r="E434" s="59">
        <v>3</v>
      </c>
    </row>
    <row r="436" spans="1:5" x14ac:dyDescent="0.25">
      <c r="A436" s="102" t="s">
        <v>180</v>
      </c>
      <c r="B436" s="103"/>
      <c r="C436" s="103"/>
      <c r="D436" s="103"/>
      <c r="E436" s="103"/>
    </row>
    <row r="437" spans="1:5" ht="14.45" customHeight="1" x14ac:dyDescent="0.25">
      <c r="A437" s="1" t="s">
        <v>958</v>
      </c>
      <c r="B437" s="2"/>
      <c r="C437" s="107" t="s">
        <v>3</v>
      </c>
      <c r="D437" s="107" t="s">
        <v>959</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8" t="s">
        <v>7</v>
      </c>
      <c r="B440" s="9" t="s">
        <v>960</v>
      </c>
      <c r="C440" s="10"/>
      <c r="D440" s="11"/>
      <c r="E440" s="11"/>
    </row>
    <row r="441" spans="1:5" x14ac:dyDescent="0.25">
      <c r="A441" s="12"/>
      <c r="B441" s="13" t="s">
        <v>9</v>
      </c>
      <c r="C441" s="14"/>
      <c r="D441" s="15"/>
      <c r="E441" s="15"/>
    </row>
    <row r="442" spans="1:5" x14ac:dyDescent="0.25">
      <c r="A442" s="8" t="s">
        <v>10</v>
      </c>
      <c r="B442" s="16" t="s">
        <v>11</v>
      </c>
      <c r="C442" s="53">
        <v>5890</v>
      </c>
      <c r="D442" s="54">
        <v>5880</v>
      </c>
      <c r="E442" s="55" t="s">
        <v>14</v>
      </c>
    </row>
    <row r="443" spans="1:5" x14ac:dyDescent="0.25">
      <c r="A443" s="19"/>
      <c r="B443" s="20" t="s">
        <v>15</v>
      </c>
      <c r="C443" s="56">
        <v>-0.411026851282701</v>
      </c>
      <c r="D443" s="56">
        <v>-0.16203890570881699</v>
      </c>
      <c r="E443" s="22"/>
    </row>
    <row r="444" spans="1:5" x14ac:dyDescent="0.25">
      <c r="A444" s="8" t="s">
        <v>16</v>
      </c>
      <c r="B444" s="16" t="s">
        <v>11</v>
      </c>
      <c r="C444" s="53">
        <v>8010</v>
      </c>
      <c r="D444" s="53">
        <v>7890</v>
      </c>
      <c r="E444" s="55" t="s">
        <v>14</v>
      </c>
    </row>
    <row r="445" spans="1:5" x14ac:dyDescent="0.25">
      <c r="A445" s="19"/>
      <c r="B445" s="20" t="s">
        <v>15</v>
      </c>
      <c r="C445" s="56">
        <v>-0.19944705882352901</v>
      </c>
      <c r="D445" s="56">
        <v>-7.5876050560543806E-2</v>
      </c>
      <c r="E445" s="22"/>
    </row>
    <row r="446" spans="1:5" x14ac:dyDescent="0.25">
      <c r="A446" s="8" t="s">
        <v>19</v>
      </c>
      <c r="B446" s="16" t="s">
        <v>11</v>
      </c>
      <c r="C446" s="53">
        <v>10050</v>
      </c>
      <c r="D446" s="53">
        <v>10770</v>
      </c>
      <c r="E446" s="55" t="s">
        <v>14</v>
      </c>
    </row>
    <row r="447" spans="1:5" x14ac:dyDescent="0.25">
      <c r="A447" s="19"/>
      <c r="B447" s="20" t="s">
        <v>15</v>
      </c>
      <c r="C447" s="56">
        <v>5.4220408822815997E-3</v>
      </c>
      <c r="D447" s="56">
        <v>2.51926520677563E-2</v>
      </c>
      <c r="E447" s="22"/>
    </row>
    <row r="448" spans="1:5" x14ac:dyDescent="0.25">
      <c r="A448" s="8" t="s">
        <v>22</v>
      </c>
      <c r="B448" s="16" t="s">
        <v>11</v>
      </c>
      <c r="C448" s="53">
        <v>13340</v>
      </c>
      <c r="D448" s="53">
        <v>13650</v>
      </c>
      <c r="E448" s="55" t="s">
        <v>14</v>
      </c>
    </row>
    <row r="449" spans="1:5" x14ac:dyDescent="0.25">
      <c r="A449" s="19"/>
      <c r="B449" s="20" t="s">
        <v>15</v>
      </c>
      <c r="C449" s="56">
        <v>0.33445993723849399</v>
      </c>
      <c r="D449" s="56">
        <v>0.109232705561901</v>
      </c>
      <c r="E449" s="22"/>
    </row>
    <row r="450" spans="1:5" ht="34.15" customHeight="1" x14ac:dyDescent="0.25">
      <c r="A450" s="90" t="s">
        <v>25</v>
      </c>
      <c r="B450" s="90"/>
      <c r="C450" s="90"/>
      <c r="D450" s="90"/>
      <c r="E450" s="90"/>
    </row>
    <row r="451" spans="1:5" x14ac:dyDescent="0.25">
      <c r="A451" s="5" t="s">
        <v>26</v>
      </c>
    </row>
    <row r="452" spans="1:5" x14ac:dyDescent="0.25">
      <c r="A452" s="5" t="s">
        <v>964</v>
      </c>
    </row>
    <row r="453" spans="1:5" x14ac:dyDescent="0.25">
      <c r="A453" s="5" t="s">
        <v>992</v>
      </c>
    </row>
    <row r="454" spans="1:5" x14ac:dyDescent="0.25">
      <c r="A454" s="5" t="s">
        <v>966</v>
      </c>
    </row>
    <row r="455" spans="1:5" x14ac:dyDescent="0.25">
      <c r="A455" s="5" t="s">
        <v>30</v>
      </c>
    </row>
    <row r="456" spans="1:5" ht="14.45" customHeight="1" x14ac:dyDescent="0.25">
      <c r="A456" s="91" t="s">
        <v>31</v>
      </c>
      <c r="B456" s="92"/>
      <c r="C456" s="92"/>
      <c r="D456" s="92"/>
      <c r="E456" s="93"/>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57">
        <v>44005</v>
      </c>
      <c r="C459" s="57">
        <v>45832</v>
      </c>
      <c r="D459" s="58">
        <v>9.7430612102595196E-2</v>
      </c>
      <c r="E459" s="59">
        <v>3</v>
      </c>
    </row>
    <row r="460" spans="1:5" x14ac:dyDescent="0.25">
      <c r="A460" s="31" t="s">
        <v>37</v>
      </c>
      <c r="B460" s="57">
        <v>43977</v>
      </c>
      <c r="C460" s="57">
        <v>45804</v>
      </c>
      <c r="D460" s="58">
        <v>0.10129608560799815</v>
      </c>
      <c r="E460" s="59">
        <v>3</v>
      </c>
    </row>
    <row r="461" spans="1:5" x14ac:dyDescent="0.25">
      <c r="A461" s="60" t="s">
        <v>38</v>
      </c>
      <c r="B461" s="57">
        <v>43949</v>
      </c>
      <c r="C461" s="57">
        <v>45776</v>
      </c>
      <c r="D461" s="58">
        <v>0.10154602459487985</v>
      </c>
      <c r="E461" s="59">
        <v>3</v>
      </c>
    </row>
    <row r="462" spans="1:5" x14ac:dyDescent="0.25">
      <c r="A462" s="60" t="s">
        <v>39</v>
      </c>
      <c r="B462" s="57">
        <v>43914</v>
      </c>
      <c r="C462" s="57">
        <v>45741</v>
      </c>
      <c r="D462" s="58">
        <v>0.10209409372887007</v>
      </c>
      <c r="E462" s="59">
        <v>3</v>
      </c>
    </row>
    <row r="463" spans="1:5" x14ac:dyDescent="0.25">
      <c r="A463" s="60" t="s">
        <v>40</v>
      </c>
      <c r="B463" s="57">
        <v>43886</v>
      </c>
      <c r="C463" s="57">
        <v>45713</v>
      </c>
      <c r="D463" s="58">
        <v>0.13979472982141986</v>
      </c>
      <c r="E463" s="59">
        <v>4</v>
      </c>
    </row>
    <row r="465" spans="1:5" x14ac:dyDescent="0.25">
      <c r="A465" s="102" t="s">
        <v>189</v>
      </c>
      <c r="B465" s="103"/>
      <c r="C465" s="103"/>
      <c r="D465" s="103"/>
      <c r="E465" s="103"/>
    </row>
    <row r="466" spans="1:5" ht="14.45" customHeight="1" x14ac:dyDescent="0.25">
      <c r="A466" s="1" t="s">
        <v>128</v>
      </c>
      <c r="B466" s="2"/>
      <c r="C466" s="107" t="s">
        <v>3</v>
      </c>
      <c r="D466" s="107" t="s">
        <v>129</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998</v>
      </c>
      <c r="C469" s="10"/>
      <c r="D469" s="11"/>
      <c r="E469" s="11"/>
    </row>
    <row r="470" spans="1:5" x14ac:dyDescent="0.25">
      <c r="A470" s="12"/>
      <c r="B470" s="13" t="s">
        <v>9</v>
      </c>
      <c r="C470" s="14"/>
      <c r="D470" s="15"/>
      <c r="E470" s="15"/>
    </row>
    <row r="471" spans="1:5" x14ac:dyDescent="0.25">
      <c r="A471" s="8" t="s">
        <v>10</v>
      </c>
      <c r="B471" s="16" t="s">
        <v>11</v>
      </c>
      <c r="C471" s="26" t="s">
        <v>937</v>
      </c>
      <c r="D471" s="27" t="s">
        <v>1007</v>
      </c>
      <c r="E471" s="26" t="s">
        <v>14</v>
      </c>
    </row>
    <row r="472" spans="1:5" x14ac:dyDescent="0.25">
      <c r="A472" s="19"/>
      <c r="B472" s="20" t="s">
        <v>15</v>
      </c>
      <c r="C472" s="21">
        <v>-0.26529999999999998</v>
      </c>
      <c r="D472" s="21">
        <v>-0.11609999999999999</v>
      </c>
      <c r="E472" s="22"/>
    </row>
    <row r="473" spans="1:5" x14ac:dyDescent="0.25">
      <c r="A473" s="8" t="s">
        <v>16</v>
      </c>
      <c r="B473" s="16" t="s">
        <v>11</v>
      </c>
      <c r="C473" s="26" t="s">
        <v>145</v>
      </c>
      <c r="D473" s="26" t="s">
        <v>183</v>
      </c>
      <c r="E473" s="26" t="s">
        <v>14</v>
      </c>
    </row>
    <row r="474" spans="1:5" x14ac:dyDescent="0.25">
      <c r="A474" s="19"/>
      <c r="B474" s="20" t="s">
        <v>15</v>
      </c>
      <c r="C474" s="21">
        <v>-0.18909999999999999</v>
      </c>
      <c r="D474" s="21">
        <v>-0.12340681636825479</v>
      </c>
      <c r="E474" s="22"/>
    </row>
    <row r="475" spans="1:5" x14ac:dyDescent="0.25">
      <c r="A475" s="8" t="s">
        <v>19</v>
      </c>
      <c r="B475" s="16" t="s">
        <v>11</v>
      </c>
      <c r="C475" s="26" t="s">
        <v>416</v>
      </c>
      <c r="D475" s="26" t="s">
        <v>437</v>
      </c>
      <c r="E475" s="26" t="s">
        <v>14</v>
      </c>
    </row>
    <row r="476" spans="1:5" x14ac:dyDescent="0.25">
      <c r="A476" s="19"/>
      <c r="B476" s="20" t="s">
        <v>15</v>
      </c>
      <c r="C476" s="21">
        <v>-6.6699999999999995E-2</v>
      </c>
      <c r="D476" s="21">
        <v>-1.2750586257829655E-2</v>
      </c>
      <c r="E476" s="22"/>
    </row>
    <row r="477" spans="1:5" x14ac:dyDescent="0.25">
      <c r="A477" s="8" t="s">
        <v>22</v>
      </c>
      <c r="B477" s="16" t="s">
        <v>11</v>
      </c>
      <c r="C477" s="26" t="s">
        <v>186</v>
      </c>
      <c r="D477" s="26" t="s">
        <v>187</v>
      </c>
      <c r="E477" s="26" t="s">
        <v>14</v>
      </c>
    </row>
    <row r="478" spans="1:5" x14ac:dyDescent="0.25">
      <c r="A478" s="19"/>
      <c r="B478" s="20" t="s">
        <v>15</v>
      </c>
      <c r="C478" s="21">
        <v>0.13534558449906609</v>
      </c>
      <c r="D478" s="21">
        <v>7.8925779700995236E-2</v>
      </c>
      <c r="E478" s="22"/>
    </row>
    <row r="479" spans="1:5" ht="34.15" customHeight="1" x14ac:dyDescent="0.25">
      <c r="A479" s="90" t="s">
        <v>25</v>
      </c>
      <c r="B479" s="90"/>
      <c r="C479" s="90"/>
      <c r="D479" s="90"/>
      <c r="E479" s="90"/>
    </row>
    <row r="480" spans="1:5" x14ac:dyDescent="0.25">
      <c r="A480" s="5" t="s">
        <v>26</v>
      </c>
    </row>
    <row r="481" spans="1:5" x14ac:dyDescent="0.25">
      <c r="A481" s="5" t="s">
        <v>138</v>
      </c>
    </row>
    <row r="482" spans="1:5" x14ac:dyDescent="0.25">
      <c r="A482" s="5" t="s">
        <v>777</v>
      </c>
    </row>
    <row r="483" spans="1:5" x14ac:dyDescent="0.25">
      <c r="A483" s="5" t="s">
        <v>140</v>
      </c>
    </row>
    <row r="484" spans="1:5" x14ac:dyDescent="0.25">
      <c r="A484" s="5" t="s">
        <v>51</v>
      </c>
    </row>
    <row r="485" spans="1:5" ht="14.45" customHeight="1" x14ac:dyDescent="0.25">
      <c r="A485" s="91" t="s">
        <v>31</v>
      </c>
      <c r="B485" s="92"/>
      <c r="C485" s="92"/>
      <c r="D485" s="92"/>
      <c r="E485" s="93"/>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57">
        <v>43998</v>
      </c>
      <c r="C488" s="57">
        <v>45832</v>
      </c>
      <c r="D488" s="58">
        <v>4.3200000000000002E-2</v>
      </c>
      <c r="E488" s="59">
        <v>2</v>
      </c>
    </row>
    <row r="489" spans="1:5" x14ac:dyDescent="0.25">
      <c r="A489" s="31" t="s">
        <v>37</v>
      </c>
      <c r="B489" s="57">
        <v>43970</v>
      </c>
      <c r="C489" s="57">
        <v>45804</v>
      </c>
      <c r="D489" s="58">
        <v>4.5999999999999999E-2</v>
      </c>
      <c r="E489" s="59">
        <v>2</v>
      </c>
    </row>
    <row r="490" spans="1:5" x14ac:dyDescent="0.25">
      <c r="A490" s="39" t="s">
        <v>38</v>
      </c>
      <c r="B490" s="57">
        <v>43956</v>
      </c>
      <c r="C490" s="57">
        <v>45776</v>
      </c>
      <c r="D490" s="58">
        <v>4.5750915306692994E-2</v>
      </c>
      <c r="E490" s="59">
        <v>2</v>
      </c>
    </row>
    <row r="491" spans="1:5" x14ac:dyDescent="0.25">
      <c r="A491" s="39" t="s">
        <v>39</v>
      </c>
      <c r="B491" s="57">
        <v>43914</v>
      </c>
      <c r="C491" s="57">
        <v>45734</v>
      </c>
      <c r="D491" s="58">
        <v>4.7423028135128352E-2</v>
      </c>
      <c r="E491" s="59">
        <v>2</v>
      </c>
    </row>
    <row r="492" spans="1:5" x14ac:dyDescent="0.25">
      <c r="A492" s="39" t="s">
        <v>40</v>
      </c>
      <c r="B492" s="57">
        <v>43872</v>
      </c>
      <c r="C492" s="57">
        <v>45706</v>
      </c>
      <c r="D492" s="58">
        <v>7.8127119992930219E-2</v>
      </c>
      <c r="E492" s="59">
        <v>3</v>
      </c>
    </row>
    <row r="494" spans="1:5" x14ac:dyDescent="0.25">
      <c r="A494" s="102" t="s">
        <v>200</v>
      </c>
      <c r="B494" s="103"/>
      <c r="C494" s="103"/>
      <c r="D494" s="103"/>
      <c r="E494" s="103"/>
    </row>
    <row r="495" spans="1:5" ht="14.45" customHeight="1" x14ac:dyDescent="0.25">
      <c r="A495" s="1" t="s">
        <v>968</v>
      </c>
      <c r="B495" s="2"/>
      <c r="C495" s="107" t="s">
        <v>3</v>
      </c>
      <c r="D495" s="107" t="s">
        <v>969</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960</v>
      </c>
      <c r="C498" s="10"/>
      <c r="D498" s="11"/>
      <c r="E498" s="11"/>
    </row>
    <row r="499" spans="1:5" x14ac:dyDescent="0.25">
      <c r="A499" s="12"/>
      <c r="B499" s="13" t="s">
        <v>9</v>
      </c>
      <c r="C499" s="14"/>
      <c r="D499" s="15"/>
      <c r="E499" s="15"/>
    </row>
    <row r="500" spans="1:5" x14ac:dyDescent="0.25">
      <c r="A500" s="8" t="s">
        <v>10</v>
      </c>
      <c r="B500" s="16" t="s">
        <v>11</v>
      </c>
      <c r="C500" s="53">
        <v>7420</v>
      </c>
      <c r="D500" s="54">
        <v>6910</v>
      </c>
      <c r="E500" s="55" t="s">
        <v>14</v>
      </c>
    </row>
    <row r="501" spans="1:5" x14ac:dyDescent="0.25">
      <c r="A501" s="19"/>
      <c r="B501" s="20" t="s">
        <v>15</v>
      </c>
      <c r="C501" s="56">
        <v>-0.258143427776025</v>
      </c>
      <c r="D501" s="56">
        <v>-7.1163402333831602E-2</v>
      </c>
      <c r="E501" s="22"/>
    </row>
    <row r="502" spans="1:5" x14ac:dyDescent="0.25">
      <c r="A502" s="8" t="s">
        <v>16</v>
      </c>
      <c r="B502" s="16" t="s">
        <v>11</v>
      </c>
      <c r="C502" s="53">
        <v>7820</v>
      </c>
      <c r="D502" s="53">
        <v>7990</v>
      </c>
      <c r="E502" s="55" t="s">
        <v>14</v>
      </c>
    </row>
    <row r="503" spans="1:5" x14ac:dyDescent="0.25">
      <c r="A503" s="19"/>
      <c r="B503" s="20" t="s">
        <v>15</v>
      </c>
      <c r="C503" s="56">
        <v>-0.217669947449352</v>
      </c>
      <c r="D503" s="56">
        <v>-4.3769976722983599E-2</v>
      </c>
      <c r="E503" s="22"/>
    </row>
    <row r="504" spans="1:5" x14ac:dyDescent="0.25">
      <c r="A504" s="8" t="s">
        <v>19</v>
      </c>
      <c r="B504" s="16" t="s">
        <v>11</v>
      </c>
      <c r="C504" s="53">
        <v>9380</v>
      </c>
      <c r="D504" s="53">
        <v>9580</v>
      </c>
      <c r="E504" s="55" t="s">
        <v>14</v>
      </c>
    </row>
    <row r="505" spans="1:5" x14ac:dyDescent="0.25">
      <c r="A505" s="19"/>
      <c r="B505" s="20" t="s">
        <v>15</v>
      </c>
      <c r="C505" s="56">
        <v>-6.1626141402778098E-2</v>
      </c>
      <c r="D505" s="56">
        <v>-8.5957140806938205E-3</v>
      </c>
      <c r="E505" s="22"/>
    </row>
    <row r="506" spans="1:5" x14ac:dyDescent="0.25">
      <c r="A506" s="8" t="s">
        <v>22</v>
      </c>
      <c r="B506" s="16" t="s">
        <v>11</v>
      </c>
      <c r="C506" s="53">
        <v>11100</v>
      </c>
      <c r="D506" s="53">
        <v>11300</v>
      </c>
      <c r="E506" s="55" t="s">
        <v>14</v>
      </c>
    </row>
    <row r="507" spans="1:5" x14ac:dyDescent="0.25">
      <c r="A507" s="19"/>
      <c r="B507" s="20" t="s">
        <v>15</v>
      </c>
      <c r="C507" s="56">
        <v>0.109868596438391</v>
      </c>
      <c r="D507" s="56">
        <v>2.4665712499216001E-2</v>
      </c>
      <c r="E507" s="22"/>
    </row>
    <row r="508" spans="1:5" ht="34.9" customHeight="1" x14ac:dyDescent="0.25">
      <c r="A508" s="90" t="s">
        <v>25</v>
      </c>
      <c r="B508" s="90"/>
      <c r="C508" s="90"/>
      <c r="D508" s="90"/>
      <c r="E508" s="90"/>
    </row>
    <row r="509" spans="1:5" x14ac:dyDescent="0.25">
      <c r="A509" s="5" t="s">
        <v>26</v>
      </c>
    </row>
    <row r="510" spans="1:5" x14ac:dyDescent="0.25">
      <c r="A510" s="5" t="s">
        <v>983</v>
      </c>
    </row>
    <row r="511" spans="1:5" x14ac:dyDescent="0.25">
      <c r="A511" s="5" t="s">
        <v>993</v>
      </c>
    </row>
    <row r="512" spans="1:5" x14ac:dyDescent="0.25">
      <c r="A512" s="5" t="s">
        <v>972</v>
      </c>
    </row>
    <row r="513" spans="1:5" x14ac:dyDescent="0.25">
      <c r="A513" s="5" t="s">
        <v>30</v>
      </c>
    </row>
    <row r="514" spans="1:5" ht="14.45" customHeight="1" x14ac:dyDescent="0.25">
      <c r="A514" s="91" t="s">
        <v>31</v>
      </c>
      <c r="B514" s="92"/>
      <c r="C514" s="92"/>
      <c r="D514" s="92"/>
      <c r="E514" s="93"/>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57">
        <v>43991</v>
      </c>
      <c r="C517" s="57">
        <v>45825</v>
      </c>
      <c r="D517" s="58">
        <v>4.3548965759749668E-2</v>
      </c>
      <c r="E517" s="59">
        <v>2</v>
      </c>
    </row>
    <row r="518" spans="1:5" x14ac:dyDescent="0.25">
      <c r="A518" s="31" t="s">
        <v>37</v>
      </c>
      <c r="B518" s="57">
        <v>43963</v>
      </c>
      <c r="C518" s="57">
        <v>45797</v>
      </c>
      <c r="D518" s="58">
        <v>4.9264022817894049E-2</v>
      </c>
      <c r="E518" s="59">
        <v>2</v>
      </c>
    </row>
    <row r="519" spans="1:5" x14ac:dyDescent="0.25">
      <c r="A519" s="60" t="s">
        <v>38</v>
      </c>
      <c r="B519" s="57">
        <v>43949</v>
      </c>
      <c r="C519" s="57">
        <v>45769</v>
      </c>
      <c r="D519" s="58">
        <v>5.2516761798964286E-2</v>
      </c>
      <c r="E519" s="59">
        <v>3</v>
      </c>
    </row>
    <row r="520" spans="1:5" x14ac:dyDescent="0.25">
      <c r="A520" s="60" t="s">
        <v>39</v>
      </c>
      <c r="B520" s="57">
        <v>43921</v>
      </c>
      <c r="C520" s="57">
        <v>45741</v>
      </c>
      <c r="D520" s="58">
        <v>5.4814809034920864E-2</v>
      </c>
      <c r="E520" s="59">
        <v>3</v>
      </c>
    </row>
    <row r="521" spans="1:5" x14ac:dyDescent="0.25">
      <c r="A521" s="60" t="s">
        <v>40</v>
      </c>
      <c r="B521" s="57">
        <v>43879</v>
      </c>
      <c r="C521" s="57">
        <v>45713</v>
      </c>
      <c r="D521" s="58">
        <v>0.10227587610244965</v>
      </c>
      <c r="E521" s="59">
        <v>3</v>
      </c>
    </row>
    <row r="523" spans="1:5" x14ac:dyDescent="0.25">
      <c r="A523" s="102" t="s">
        <v>210</v>
      </c>
      <c r="B523" s="103"/>
      <c r="C523" s="103"/>
      <c r="D523" s="103"/>
      <c r="E523" s="103"/>
    </row>
    <row r="524" spans="1:5" ht="14.45" customHeight="1" x14ac:dyDescent="0.25">
      <c r="A524" s="1" t="s">
        <v>978</v>
      </c>
      <c r="B524" s="2"/>
      <c r="C524" s="107" t="s">
        <v>3</v>
      </c>
      <c r="D524" s="107" t="s">
        <v>979</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960</v>
      </c>
      <c r="C527" s="10"/>
      <c r="D527" s="11"/>
      <c r="E527" s="11"/>
    </row>
    <row r="528" spans="1:5" x14ac:dyDescent="0.25">
      <c r="A528" s="12"/>
      <c r="B528" s="13" t="s">
        <v>9</v>
      </c>
      <c r="C528" s="14"/>
      <c r="D528" s="15"/>
      <c r="E528" s="15"/>
    </row>
    <row r="529" spans="1:5" x14ac:dyDescent="0.25">
      <c r="A529" s="8" t="s">
        <v>10</v>
      </c>
      <c r="B529" s="16" t="s">
        <v>11</v>
      </c>
      <c r="C529" s="53">
        <v>7320</v>
      </c>
      <c r="D529" s="54">
        <v>7770</v>
      </c>
      <c r="E529" s="55" t="s">
        <v>14</v>
      </c>
    </row>
    <row r="530" spans="1:5" x14ac:dyDescent="0.25">
      <c r="A530" s="19"/>
      <c r="B530" s="20" t="s">
        <v>15</v>
      </c>
      <c r="C530" s="56">
        <v>-0.267922478652386</v>
      </c>
      <c r="D530" s="56">
        <v>-0.11875544403450899</v>
      </c>
      <c r="E530" s="22"/>
    </row>
    <row r="531" spans="1:5" x14ac:dyDescent="0.25">
      <c r="A531" s="8" t="s">
        <v>16</v>
      </c>
      <c r="B531" s="16" t="s">
        <v>11</v>
      </c>
      <c r="C531" s="53">
        <v>8350</v>
      </c>
      <c r="D531" s="53">
        <v>8100</v>
      </c>
      <c r="E531" s="55" t="s">
        <v>14</v>
      </c>
    </row>
    <row r="532" spans="1:5" x14ac:dyDescent="0.25">
      <c r="A532" s="19"/>
      <c r="B532" s="20" t="s">
        <v>15</v>
      </c>
      <c r="C532" s="56">
        <v>-0.16543148780886699</v>
      </c>
      <c r="D532" s="56">
        <v>-9.9906585351550697E-2</v>
      </c>
      <c r="E532" s="22"/>
    </row>
    <row r="533" spans="1:5" x14ac:dyDescent="0.25">
      <c r="A533" s="8" t="s">
        <v>19</v>
      </c>
      <c r="B533" s="16" t="s">
        <v>11</v>
      </c>
      <c r="C533" s="53">
        <v>9770</v>
      </c>
      <c r="D533" s="53">
        <v>10130</v>
      </c>
      <c r="E533" s="55" t="s">
        <v>14</v>
      </c>
    </row>
    <row r="534" spans="1:5" x14ac:dyDescent="0.25">
      <c r="A534" s="19"/>
      <c r="B534" s="20" t="s">
        <v>15</v>
      </c>
      <c r="C534" s="56">
        <v>-2.2749949691441201E-2</v>
      </c>
      <c r="D534" s="56">
        <v>6.6445913694333E-3</v>
      </c>
      <c r="E534" s="22"/>
    </row>
    <row r="535" spans="1:5" x14ac:dyDescent="0.25">
      <c r="A535" s="8" t="s">
        <v>22</v>
      </c>
      <c r="B535" s="16" t="s">
        <v>11</v>
      </c>
      <c r="C535" s="53">
        <v>11690</v>
      </c>
      <c r="D535" s="53">
        <v>12090</v>
      </c>
      <c r="E535" s="55" t="s">
        <v>14</v>
      </c>
    </row>
    <row r="536" spans="1:5" x14ac:dyDescent="0.25">
      <c r="A536" s="19"/>
      <c r="B536" s="20" t="s">
        <v>15</v>
      </c>
      <c r="C536" s="56">
        <v>0.168777637079916</v>
      </c>
      <c r="D536" s="56">
        <v>9.9341583635793193E-2</v>
      </c>
      <c r="E536" s="22"/>
    </row>
    <row r="537" spans="1:5" ht="34.9" customHeight="1" x14ac:dyDescent="0.25">
      <c r="A537" s="90" t="s">
        <v>25</v>
      </c>
      <c r="B537" s="90"/>
      <c r="C537" s="90"/>
      <c r="D537" s="90"/>
      <c r="E537" s="90"/>
    </row>
    <row r="538" spans="1:5" x14ac:dyDescent="0.25">
      <c r="A538" s="5" t="s">
        <v>26</v>
      </c>
    </row>
    <row r="539" spans="1:5" x14ac:dyDescent="0.25">
      <c r="A539" s="5" t="s">
        <v>980</v>
      </c>
    </row>
    <row r="540" spans="1:5" x14ac:dyDescent="0.25">
      <c r="A540" s="5" t="s">
        <v>994</v>
      </c>
    </row>
    <row r="541" spans="1:5" x14ac:dyDescent="0.25">
      <c r="A541" s="5" t="s">
        <v>986</v>
      </c>
    </row>
    <row r="542" spans="1:5" x14ac:dyDescent="0.25">
      <c r="A542" s="5" t="s">
        <v>30</v>
      </c>
    </row>
    <row r="543" spans="1:5" ht="14.45" customHeight="1" x14ac:dyDescent="0.25">
      <c r="A543" s="91" t="s">
        <v>31</v>
      </c>
      <c r="B543" s="92"/>
      <c r="C543" s="92"/>
      <c r="D543" s="92"/>
      <c r="E543" s="93"/>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57">
        <v>44005</v>
      </c>
      <c r="C546" s="57">
        <v>45832</v>
      </c>
      <c r="D546" s="58">
        <v>4.1519970720139875E-2</v>
      </c>
      <c r="E546" s="59">
        <v>2</v>
      </c>
    </row>
    <row r="547" spans="1:5" x14ac:dyDescent="0.25">
      <c r="A547" s="31" t="s">
        <v>37</v>
      </c>
      <c r="B547" s="57">
        <v>43977</v>
      </c>
      <c r="C547" s="57">
        <v>45804</v>
      </c>
      <c r="D547" s="58">
        <v>4.6827466742821455E-2</v>
      </c>
      <c r="E547" s="59">
        <v>2</v>
      </c>
    </row>
    <row r="548" spans="1:5" x14ac:dyDescent="0.25">
      <c r="A548" s="60" t="s">
        <v>38</v>
      </c>
      <c r="B548" s="57">
        <v>43949</v>
      </c>
      <c r="C548" s="57">
        <v>45776</v>
      </c>
      <c r="D548" s="58">
        <v>4.7635968890442422E-2</v>
      </c>
      <c r="E548" s="59">
        <v>2</v>
      </c>
    </row>
    <row r="549" spans="1:5" x14ac:dyDescent="0.25">
      <c r="A549" s="60" t="s">
        <v>39</v>
      </c>
      <c r="B549" s="57">
        <v>43914</v>
      </c>
      <c r="C549" s="57">
        <v>45741</v>
      </c>
      <c r="D549" s="58">
        <v>5.080463533149026E-2</v>
      </c>
      <c r="E549" s="59">
        <v>3</v>
      </c>
    </row>
    <row r="550" spans="1:5" x14ac:dyDescent="0.25">
      <c r="A550" s="60" t="s">
        <v>40</v>
      </c>
      <c r="B550" s="57">
        <v>43886</v>
      </c>
      <c r="C550" s="57">
        <v>45713</v>
      </c>
      <c r="D550" s="58">
        <v>9.7465619215058433E-2</v>
      </c>
      <c r="E550" s="59">
        <v>3</v>
      </c>
    </row>
    <row r="552" spans="1:5" x14ac:dyDescent="0.25">
      <c r="A552" s="102" t="s">
        <v>839</v>
      </c>
      <c r="B552" s="103"/>
      <c r="C552" s="103"/>
      <c r="D552" s="103"/>
      <c r="E552" s="103"/>
    </row>
    <row r="553" spans="1:5" ht="14.45" customHeight="1" x14ac:dyDescent="0.25">
      <c r="A553" s="1" t="s">
        <v>2</v>
      </c>
      <c r="B553" s="2"/>
      <c r="C553" s="107" t="s">
        <v>3</v>
      </c>
      <c r="D553" s="107" t="s">
        <v>4</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998</v>
      </c>
      <c r="C556" s="10"/>
      <c r="D556" s="11"/>
      <c r="E556" s="11"/>
    </row>
    <row r="557" spans="1:5" x14ac:dyDescent="0.25">
      <c r="A557" s="12"/>
      <c r="B557" s="13" t="s">
        <v>9</v>
      </c>
      <c r="C557" s="14"/>
      <c r="D557" s="15"/>
      <c r="E557" s="15"/>
    </row>
    <row r="558" spans="1:5" x14ac:dyDescent="0.25">
      <c r="A558" s="8" t="s">
        <v>10</v>
      </c>
      <c r="B558" s="16" t="s">
        <v>11</v>
      </c>
      <c r="C558" s="26" t="s">
        <v>818</v>
      </c>
      <c r="D558" s="27" t="s">
        <v>1017</v>
      </c>
      <c r="E558" s="26" t="s">
        <v>14</v>
      </c>
    </row>
    <row r="559" spans="1:5" x14ac:dyDescent="0.25">
      <c r="A559" s="19"/>
      <c r="B559" s="20" t="s">
        <v>15</v>
      </c>
      <c r="C559" s="21">
        <v>-0.40460000000000002</v>
      </c>
      <c r="D559" s="21">
        <v>-0.1787</v>
      </c>
      <c r="E559" s="22"/>
    </row>
    <row r="560" spans="1:5" x14ac:dyDescent="0.25">
      <c r="A560" s="8" t="s">
        <v>16</v>
      </c>
      <c r="B560" s="16" t="s">
        <v>11</v>
      </c>
      <c r="C560" s="26" t="s">
        <v>841</v>
      </c>
      <c r="D560" s="26" t="s">
        <v>677</v>
      </c>
      <c r="E560" s="26" t="s">
        <v>14</v>
      </c>
    </row>
    <row r="561" spans="1:5" x14ac:dyDescent="0.25">
      <c r="A561" s="19"/>
      <c r="B561" s="20" t="s">
        <v>15</v>
      </c>
      <c r="C561" s="21">
        <v>-0.19189999999999999</v>
      </c>
      <c r="D561" s="21">
        <v>-3.3599999999999998E-2</v>
      </c>
      <c r="E561" s="22"/>
    </row>
    <row r="562" spans="1:5" x14ac:dyDescent="0.25">
      <c r="A562" s="8" t="s">
        <v>19</v>
      </c>
      <c r="B562" s="16" t="s">
        <v>11</v>
      </c>
      <c r="C562" s="26" t="s">
        <v>46</v>
      </c>
      <c r="D562" s="26" t="s">
        <v>1019</v>
      </c>
      <c r="E562" s="26" t="s">
        <v>14</v>
      </c>
    </row>
    <row r="563" spans="1:5" x14ac:dyDescent="0.25">
      <c r="A563" s="19"/>
      <c r="B563" s="20" t="s">
        <v>15</v>
      </c>
      <c r="C563" s="21">
        <v>-3.0000000000000001E-3</v>
      </c>
      <c r="D563" s="21">
        <v>4.3400000000000001E-2</v>
      </c>
      <c r="E563" s="22"/>
    </row>
    <row r="564" spans="1:5" x14ac:dyDescent="0.25">
      <c r="A564" s="8" t="s">
        <v>22</v>
      </c>
      <c r="B564" s="16" t="s">
        <v>11</v>
      </c>
      <c r="C564" s="26" t="s">
        <v>1018</v>
      </c>
      <c r="D564" s="26" t="s">
        <v>844</v>
      </c>
      <c r="E564" s="26" t="s">
        <v>14</v>
      </c>
    </row>
    <row r="565" spans="1:5" x14ac:dyDescent="0.25">
      <c r="A565" s="19"/>
      <c r="B565" s="20" t="s">
        <v>15</v>
      </c>
      <c r="C565" s="21">
        <v>0.25540000000000002</v>
      </c>
      <c r="D565" s="21">
        <v>0.12722799906601456</v>
      </c>
      <c r="E565" s="22"/>
    </row>
    <row r="566" spans="1:5" ht="35.450000000000003" customHeight="1" x14ac:dyDescent="0.25">
      <c r="A566" s="90" t="s">
        <v>25</v>
      </c>
      <c r="B566" s="90"/>
      <c r="C566" s="90"/>
      <c r="D566" s="90"/>
      <c r="E566" s="90"/>
    </row>
    <row r="567" spans="1:5" x14ac:dyDescent="0.25">
      <c r="A567" s="5" t="s">
        <v>26</v>
      </c>
    </row>
    <row r="568" spans="1:5" x14ac:dyDescent="0.25">
      <c r="A568" s="5" t="s">
        <v>49</v>
      </c>
    </row>
    <row r="569" spans="1:5" x14ac:dyDescent="0.25">
      <c r="A569" s="5" t="s">
        <v>786</v>
      </c>
    </row>
    <row r="570" spans="1:5" x14ac:dyDescent="0.25">
      <c r="A570" s="5" t="s">
        <v>29</v>
      </c>
    </row>
    <row r="571" spans="1:5" x14ac:dyDescent="0.25">
      <c r="A571" s="5" t="s">
        <v>30</v>
      </c>
    </row>
    <row r="572" spans="1:5" ht="14.45" customHeight="1" x14ac:dyDescent="0.25">
      <c r="A572" s="91" t="s">
        <v>31</v>
      </c>
      <c r="B572" s="92"/>
      <c r="C572" s="92"/>
      <c r="D572" s="92"/>
      <c r="E572" s="93"/>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57">
        <v>44006</v>
      </c>
      <c r="C575" s="57">
        <v>45833</v>
      </c>
      <c r="D575" s="58">
        <v>0.1066</v>
      </c>
      <c r="E575" s="59">
        <v>3</v>
      </c>
    </row>
    <row r="576" spans="1:5" x14ac:dyDescent="0.25">
      <c r="A576" s="31" t="s">
        <v>37</v>
      </c>
      <c r="B576" s="57">
        <v>43978</v>
      </c>
      <c r="C576" s="57">
        <v>45805</v>
      </c>
      <c r="D576" s="58">
        <v>0.1072</v>
      </c>
      <c r="E576" s="59">
        <v>3</v>
      </c>
    </row>
    <row r="577" spans="1:5" x14ac:dyDescent="0.25">
      <c r="A577" s="39" t="s">
        <v>38</v>
      </c>
      <c r="B577" s="57">
        <v>44314</v>
      </c>
      <c r="C577" s="57">
        <v>45777</v>
      </c>
      <c r="D577" s="58">
        <v>0.1088432542492285</v>
      </c>
      <c r="E577" s="59">
        <v>3</v>
      </c>
    </row>
    <row r="578" spans="1:5" x14ac:dyDescent="0.25">
      <c r="A578" s="39" t="s">
        <v>39</v>
      </c>
      <c r="B578" s="57">
        <v>44279</v>
      </c>
      <c r="C578" s="57">
        <v>45742</v>
      </c>
      <c r="D578" s="58">
        <v>0.10778494921275046</v>
      </c>
      <c r="E578" s="59">
        <v>3</v>
      </c>
    </row>
    <row r="579" spans="1:5" x14ac:dyDescent="0.25">
      <c r="A579" s="39" t="s">
        <v>40</v>
      </c>
      <c r="B579" s="57">
        <v>44251</v>
      </c>
      <c r="C579" s="57">
        <v>45714</v>
      </c>
      <c r="D579" s="58">
        <v>0.10827276149137974</v>
      </c>
      <c r="E579" s="59">
        <v>3</v>
      </c>
    </row>
    <row r="581" spans="1:5" x14ac:dyDescent="0.25">
      <c r="A581" s="102" t="s">
        <v>218</v>
      </c>
      <c r="B581" s="103"/>
      <c r="C581" s="103"/>
      <c r="D581" s="103"/>
      <c r="E581" s="103"/>
    </row>
    <row r="582" spans="1:5" ht="14.45" customHeight="1" x14ac:dyDescent="0.25">
      <c r="A582" s="1" t="s">
        <v>958</v>
      </c>
      <c r="B582" s="2"/>
      <c r="C582" s="107" t="s">
        <v>3</v>
      </c>
      <c r="D582" s="107" t="s">
        <v>959</v>
      </c>
      <c r="E582" s="107"/>
    </row>
    <row r="583" spans="1:5" x14ac:dyDescent="0.25">
      <c r="A583" s="3" t="s">
        <v>5</v>
      </c>
      <c r="B583" s="4"/>
      <c r="C583" s="108"/>
      <c r="D583" s="108"/>
      <c r="E583" s="108"/>
    </row>
    <row r="584" spans="1:5" x14ac:dyDescent="0.25">
      <c r="A584" s="6" t="s">
        <v>6</v>
      </c>
      <c r="B584" s="7"/>
      <c r="C584" s="109"/>
      <c r="D584" s="109"/>
      <c r="E584" s="109"/>
    </row>
    <row r="585" spans="1:5" x14ac:dyDescent="0.25">
      <c r="A585" s="8" t="s">
        <v>7</v>
      </c>
      <c r="B585" s="9" t="s">
        <v>960</v>
      </c>
      <c r="C585" s="10"/>
      <c r="D585" s="11"/>
      <c r="E585" s="11"/>
    </row>
    <row r="586" spans="1:5" x14ac:dyDescent="0.25">
      <c r="A586" s="12"/>
      <c r="B586" s="13" t="s">
        <v>9</v>
      </c>
      <c r="C586" s="14"/>
      <c r="D586" s="15"/>
      <c r="E586" s="15"/>
    </row>
    <row r="587" spans="1:5" x14ac:dyDescent="0.25">
      <c r="A587" s="8" t="s">
        <v>10</v>
      </c>
      <c r="B587" s="16" t="s">
        <v>11</v>
      </c>
      <c r="C587" s="53">
        <v>6170</v>
      </c>
      <c r="D587" s="54">
        <v>6230</v>
      </c>
      <c r="E587" s="55" t="s">
        <v>14</v>
      </c>
    </row>
    <row r="588" spans="1:5" x14ac:dyDescent="0.25">
      <c r="A588" s="19"/>
      <c r="B588" s="20" t="s">
        <v>15</v>
      </c>
      <c r="C588" s="56">
        <v>-0.38346912847999298</v>
      </c>
      <c r="D588" s="56">
        <v>-0.14575768981047399</v>
      </c>
      <c r="E588" s="22"/>
    </row>
    <row r="589" spans="1:5" x14ac:dyDescent="0.25">
      <c r="A589" s="8" t="s">
        <v>16</v>
      </c>
      <c r="B589" s="16" t="s">
        <v>11</v>
      </c>
      <c r="C589" s="53">
        <v>7950</v>
      </c>
      <c r="D589" s="53">
        <v>7890</v>
      </c>
      <c r="E589" s="55" t="s">
        <v>14</v>
      </c>
    </row>
    <row r="590" spans="1:5" x14ac:dyDescent="0.25">
      <c r="A590" s="19"/>
      <c r="B590" s="20" t="s">
        <v>15</v>
      </c>
      <c r="C590" s="56">
        <v>-0.20462937972863801</v>
      </c>
      <c r="D590" s="56">
        <v>-7.6060994733829296E-2</v>
      </c>
      <c r="E590" s="22"/>
    </row>
    <row r="591" spans="1:5" x14ac:dyDescent="0.25">
      <c r="A591" s="8" t="s">
        <v>19</v>
      </c>
      <c r="B591" s="16" t="s">
        <v>11</v>
      </c>
      <c r="C591" s="53">
        <v>9490</v>
      </c>
      <c r="D591" s="53">
        <v>9970</v>
      </c>
      <c r="E591" s="55" t="s">
        <v>14</v>
      </c>
    </row>
    <row r="592" spans="1:5" x14ac:dyDescent="0.25">
      <c r="A592" s="19"/>
      <c r="B592" s="20" t="s">
        <v>15</v>
      </c>
      <c r="C592" s="56">
        <v>-5.0693332029548503E-2</v>
      </c>
      <c r="D592" s="56">
        <v>-1.1534722349413301E-3</v>
      </c>
      <c r="E592" s="22"/>
    </row>
    <row r="593" spans="1:5" x14ac:dyDescent="0.25">
      <c r="A593" s="8" t="s">
        <v>22</v>
      </c>
      <c r="B593" s="16" t="s">
        <v>11</v>
      </c>
      <c r="C593" s="53">
        <v>12570</v>
      </c>
      <c r="D593" s="53">
        <v>12300</v>
      </c>
      <c r="E593" s="55" t="s">
        <v>14</v>
      </c>
    </row>
    <row r="594" spans="1:5" x14ac:dyDescent="0.25">
      <c r="A594" s="19"/>
      <c r="B594" s="20" t="s">
        <v>15</v>
      </c>
      <c r="C594" s="56">
        <v>0.25663387132434201</v>
      </c>
      <c r="D594" s="56">
        <v>7.1580962201388099E-2</v>
      </c>
      <c r="E594" s="22"/>
    </row>
    <row r="595" spans="1:5" ht="34.9" customHeight="1" x14ac:dyDescent="0.25">
      <c r="A595" s="90" t="s">
        <v>25</v>
      </c>
      <c r="B595" s="90"/>
      <c r="C595" s="90"/>
      <c r="D595" s="90"/>
      <c r="E595" s="90"/>
    </row>
    <row r="596" spans="1:5" x14ac:dyDescent="0.25">
      <c r="A596" s="5" t="s">
        <v>26</v>
      </c>
    </row>
    <row r="597" spans="1:5" x14ac:dyDescent="0.25">
      <c r="A597" s="5" t="s">
        <v>961</v>
      </c>
    </row>
    <row r="598" spans="1:5" x14ac:dyDescent="0.25">
      <c r="A598" s="5" t="s">
        <v>987</v>
      </c>
    </row>
    <row r="599" spans="1:5" x14ac:dyDescent="0.25">
      <c r="A599" s="5" t="s">
        <v>966</v>
      </c>
    </row>
    <row r="600" spans="1:5" x14ac:dyDescent="0.25">
      <c r="A600" s="5" t="s">
        <v>30</v>
      </c>
    </row>
    <row r="601" spans="1:5" ht="14.45" customHeight="1" x14ac:dyDescent="0.25">
      <c r="A601" s="91" t="s">
        <v>31</v>
      </c>
      <c r="B601" s="92"/>
      <c r="C601" s="92"/>
      <c r="D601" s="92"/>
      <c r="E601" s="93"/>
    </row>
    <row r="602" spans="1:5" x14ac:dyDescent="0.25">
      <c r="A602" s="94" t="s">
        <v>32</v>
      </c>
      <c r="B602" s="94"/>
      <c r="C602" s="94"/>
      <c r="D602" s="94"/>
      <c r="E602" s="94"/>
    </row>
    <row r="603" spans="1:5" x14ac:dyDescent="0.25">
      <c r="A603" s="29" t="s">
        <v>33</v>
      </c>
      <c r="B603" s="29" t="s">
        <v>34</v>
      </c>
      <c r="C603" s="29" t="s">
        <v>35</v>
      </c>
      <c r="D603" s="30" t="s">
        <v>0</v>
      </c>
      <c r="E603" s="30" t="s">
        <v>1</v>
      </c>
    </row>
    <row r="604" spans="1:5" x14ac:dyDescent="0.25">
      <c r="A604" s="31" t="s">
        <v>36</v>
      </c>
      <c r="B604" s="57">
        <v>44005</v>
      </c>
      <c r="C604" s="57">
        <v>45832</v>
      </c>
      <c r="D604" s="58">
        <v>7.5371675562934837E-2</v>
      </c>
      <c r="E604" s="59">
        <v>3</v>
      </c>
    </row>
    <row r="605" spans="1:5" x14ac:dyDescent="0.25">
      <c r="A605" s="31" t="s">
        <v>37</v>
      </c>
      <c r="B605" s="57">
        <v>43977</v>
      </c>
      <c r="C605" s="57">
        <v>45804</v>
      </c>
      <c r="D605" s="58">
        <v>7.9512483120015034E-2</v>
      </c>
      <c r="E605" s="59">
        <v>3</v>
      </c>
    </row>
    <row r="606" spans="1:5" x14ac:dyDescent="0.25">
      <c r="A606" s="60" t="s">
        <v>38</v>
      </c>
      <c r="B606" s="57">
        <v>43949</v>
      </c>
      <c r="C606" s="57">
        <v>45776</v>
      </c>
      <c r="D606" s="58">
        <v>7.9683441943029204E-2</v>
      </c>
      <c r="E606" s="59">
        <v>3</v>
      </c>
    </row>
    <row r="607" spans="1:5" x14ac:dyDescent="0.25">
      <c r="A607" s="60" t="s">
        <v>39</v>
      </c>
      <c r="B607" s="57">
        <v>43914</v>
      </c>
      <c r="C607" s="57">
        <v>45741</v>
      </c>
      <c r="D607" s="58">
        <v>8.0772309818857968E-2</v>
      </c>
      <c r="E607" s="59">
        <v>3</v>
      </c>
    </row>
    <row r="608" spans="1:5" x14ac:dyDescent="0.25">
      <c r="A608" s="60" t="s">
        <v>40</v>
      </c>
      <c r="B608" s="57">
        <v>43886</v>
      </c>
      <c r="C608" s="57">
        <v>45713</v>
      </c>
      <c r="D608" s="58">
        <v>0.11750831146764869</v>
      </c>
      <c r="E608" s="59">
        <v>3</v>
      </c>
    </row>
    <row r="610" spans="1:5" x14ac:dyDescent="0.25">
      <c r="A610" s="102" t="s">
        <v>226</v>
      </c>
      <c r="B610" s="103"/>
      <c r="C610" s="103"/>
      <c r="D610" s="103"/>
      <c r="E610" s="103"/>
    </row>
    <row r="611" spans="1:5" ht="14.45" customHeight="1" x14ac:dyDescent="0.25">
      <c r="A611" s="1" t="s">
        <v>958</v>
      </c>
      <c r="B611" s="2"/>
      <c r="C611" s="107" t="s">
        <v>3</v>
      </c>
      <c r="D611" s="107" t="s">
        <v>959</v>
      </c>
      <c r="E611" s="107"/>
    </row>
    <row r="612" spans="1:5" x14ac:dyDescent="0.25">
      <c r="A612" s="3" t="s">
        <v>5</v>
      </c>
      <c r="B612" s="4"/>
      <c r="C612" s="108"/>
      <c r="D612" s="108"/>
      <c r="E612" s="108"/>
    </row>
    <row r="613" spans="1:5" x14ac:dyDescent="0.25">
      <c r="A613" s="6" t="s">
        <v>6</v>
      </c>
      <c r="B613" s="7"/>
      <c r="C613" s="109"/>
      <c r="D613" s="109"/>
      <c r="E613" s="109"/>
    </row>
    <row r="614" spans="1:5" x14ac:dyDescent="0.25">
      <c r="A614" s="8" t="s">
        <v>7</v>
      </c>
      <c r="B614" s="9" t="s">
        <v>960</v>
      </c>
      <c r="C614" s="10"/>
      <c r="D614" s="11"/>
      <c r="E614" s="11"/>
    </row>
    <row r="615" spans="1:5" x14ac:dyDescent="0.25">
      <c r="A615" s="12"/>
      <c r="B615" s="13" t="s">
        <v>9</v>
      </c>
      <c r="C615" s="14"/>
      <c r="D615" s="15"/>
      <c r="E615" s="15"/>
    </row>
    <row r="616" spans="1:5" x14ac:dyDescent="0.25">
      <c r="A616" s="8" t="s">
        <v>10</v>
      </c>
      <c r="B616" s="16" t="s">
        <v>11</v>
      </c>
      <c r="C616" s="53">
        <v>6660</v>
      </c>
      <c r="D616" s="54">
        <v>6760</v>
      </c>
      <c r="E616" s="55" t="s">
        <v>14</v>
      </c>
    </row>
    <row r="617" spans="1:5" x14ac:dyDescent="0.25">
      <c r="A617" s="19"/>
      <c r="B617" s="20" t="s">
        <v>15</v>
      </c>
      <c r="C617" s="56">
        <v>-0.33381542456483898</v>
      </c>
      <c r="D617" s="56">
        <v>-0.122230504752151</v>
      </c>
      <c r="E617" s="22"/>
    </row>
    <row r="618" spans="1:5" x14ac:dyDescent="0.25">
      <c r="A618" s="8" t="s">
        <v>16</v>
      </c>
      <c r="B618" s="16" t="s">
        <v>11</v>
      </c>
      <c r="C618" s="53">
        <v>8120</v>
      </c>
      <c r="D618" s="53">
        <v>8180</v>
      </c>
      <c r="E618" s="55" t="s">
        <v>14</v>
      </c>
    </row>
    <row r="619" spans="1:5" x14ac:dyDescent="0.25">
      <c r="A619" s="19"/>
      <c r="B619" s="20" t="s">
        <v>15</v>
      </c>
      <c r="C619" s="56">
        <v>-0.18822297773285601</v>
      </c>
      <c r="D619" s="56">
        <v>-6.4630706136288602E-2</v>
      </c>
      <c r="E619" s="22"/>
    </row>
    <row r="620" spans="1:5" x14ac:dyDescent="0.25">
      <c r="A620" s="8" t="s">
        <v>19</v>
      </c>
      <c r="B620" s="16" t="s">
        <v>11</v>
      </c>
      <c r="C620" s="53">
        <v>9480</v>
      </c>
      <c r="D620" s="53">
        <v>9810</v>
      </c>
      <c r="E620" s="55" t="s">
        <v>14</v>
      </c>
    </row>
    <row r="621" spans="1:5" x14ac:dyDescent="0.25">
      <c r="A621" s="19"/>
      <c r="B621" s="20" t="s">
        <v>15</v>
      </c>
      <c r="C621" s="56">
        <v>-5.19020703079544E-2</v>
      </c>
      <c r="D621" s="56">
        <v>-6.3691087702322201E-3</v>
      </c>
      <c r="E621" s="22"/>
    </row>
    <row r="622" spans="1:5" x14ac:dyDescent="0.25">
      <c r="A622" s="8" t="s">
        <v>22</v>
      </c>
      <c r="B622" s="16" t="s">
        <v>11</v>
      </c>
      <c r="C622" s="53">
        <v>11620</v>
      </c>
      <c r="D622" s="53">
        <v>11590</v>
      </c>
      <c r="E622" s="55" t="s">
        <v>14</v>
      </c>
    </row>
    <row r="623" spans="1:5" x14ac:dyDescent="0.25">
      <c r="A623" s="19"/>
      <c r="B623" s="20" t="s">
        <v>15</v>
      </c>
      <c r="C623" s="56">
        <v>0.162463666807175</v>
      </c>
      <c r="D623" s="56">
        <v>5.0388336731111802E-2</v>
      </c>
      <c r="E623" s="22"/>
    </row>
    <row r="624" spans="1:5" ht="35.450000000000003" customHeight="1" x14ac:dyDescent="0.25">
      <c r="A624" s="90" t="s">
        <v>25</v>
      </c>
      <c r="B624" s="90"/>
      <c r="C624" s="90"/>
      <c r="D624" s="90"/>
      <c r="E624" s="90"/>
    </row>
    <row r="625" spans="1:5" x14ac:dyDescent="0.25">
      <c r="A625" s="5" t="s">
        <v>26</v>
      </c>
    </row>
    <row r="626" spans="1:5" x14ac:dyDescent="0.25">
      <c r="A626" s="5" t="s">
        <v>961</v>
      </c>
    </row>
    <row r="627" spans="1:5" x14ac:dyDescent="0.25">
      <c r="A627" s="5" t="s">
        <v>988</v>
      </c>
    </row>
    <row r="628" spans="1:5" x14ac:dyDescent="0.25">
      <c r="A628" s="5" t="s">
        <v>966</v>
      </c>
    </row>
    <row r="629" spans="1:5" x14ac:dyDescent="0.25">
      <c r="A629" s="5" t="s">
        <v>30</v>
      </c>
    </row>
    <row r="630" spans="1:5" ht="14.45" customHeight="1" x14ac:dyDescent="0.25">
      <c r="A630" s="91" t="s">
        <v>31</v>
      </c>
      <c r="B630" s="92"/>
      <c r="C630" s="92"/>
      <c r="D630" s="92"/>
      <c r="E630" s="93"/>
    </row>
    <row r="631" spans="1:5" x14ac:dyDescent="0.25">
      <c r="A631" s="94" t="s">
        <v>32</v>
      </c>
      <c r="B631" s="94"/>
      <c r="C631" s="94"/>
      <c r="D631" s="94"/>
      <c r="E631" s="94"/>
    </row>
    <row r="632" spans="1:5" x14ac:dyDescent="0.25">
      <c r="A632" s="29" t="s">
        <v>33</v>
      </c>
      <c r="B632" s="29" t="s">
        <v>34</v>
      </c>
      <c r="C632" s="29" t="s">
        <v>35</v>
      </c>
      <c r="D632" s="30" t="s">
        <v>0</v>
      </c>
      <c r="E632" s="30" t="s">
        <v>1</v>
      </c>
    </row>
    <row r="633" spans="1:5" x14ac:dyDescent="0.25">
      <c r="A633" s="31" t="s">
        <v>36</v>
      </c>
      <c r="B633" s="57">
        <v>44005</v>
      </c>
      <c r="C633" s="57">
        <v>45832</v>
      </c>
      <c r="D633" s="58">
        <v>5.4845755129397628E-2</v>
      </c>
      <c r="E633" s="59">
        <v>3</v>
      </c>
    </row>
    <row r="634" spans="1:5" x14ac:dyDescent="0.25">
      <c r="A634" s="31" t="s">
        <v>37</v>
      </c>
      <c r="B634" s="57">
        <v>43977</v>
      </c>
      <c r="C634" s="57">
        <v>45804</v>
      </c>
      <c r="D634" s="58">
        <v>5.9079442774130325E-2</v>
      </c>
      <c r="E634" s="59">
        <v>3</v>
      </c>
    </row>
    <row r="635" spans="1:5" x14ac:dyDescent="0.25">
      <c r="A635" s="60" t="s">
        <v>38</v>
      </c>
      <c r="B635" s="57">
        <v>43949</v>
      </c>
      <c r="C635" s="57">
        <v>45776</v>
      </c>
      <c r="D635" s="58">
        <v>5.9604321736854093E-2</v>
      </c>
      <c r="E635" s="59">
        <v>3</v>
      </c>
    </row>
    <row r="636" spans="1:5" x14ac:dyDescent="0.25">
      <c r="A636" s="60" t="s">
        <v>39</v>
      </c>
      <c r="B636" s="57">
        <v>43914</v>
      </c>
      <c r="C636" s="57">
        <v>45741</v>
      </c>
      <c r="D636" s="58">
        <v>6.1581146417324338E-2</v>
      </c>
      <c r="E636" s="59">
        <v>3</v>
      </c>
    </row>
    <row r="637" spans="1:5" x14ac:dyDescent="0.25">
      <c r="A637" s="60" t="s">
        <v>40</v>
      </c>
      <c r="B637" s="57">
        <v>43886</v>
      </c>
      <c r="C637" s="57">
        <v>45713</v>
      </c>
      <c r="D637" s="58">
        <v>9.8411534290862551E-2</v>
      </c>
      <c r="E637" s="59">
        <v>3</v>
      </c>
    </row>
  </sheetData>
  <mergeCells count="154">
    <mergeCell ref="A595:E595"/>
    <mergeCell ref="A624:E624"/>
    <mergeCell ref="A630:E630"/>
    <mergeCell ref="A601:E601"/>
    <mergeCell ref="A543:E543"/>
    <mergeCell ref="A514:E514"/>
    <mergeCell ref="C147:C149"/>
    <mergeCell ref="D147:D149"/>
    <mergeCell ref="E147:E149"/>
    <mergeCell ref="A167:E167"/>
    <mergeCell ref="A160:E160"/>
    <mergeCell ref="A166:E166"/>
    <mergeCell ref="D205:D207"/>
    <mergeCell ref="E205:E207"/>
    <mergeCell ref="C176:C178"/>
    <mergeCell ref="D176:D178"/>
    <mergeCell ref="E176:E178"/>
    <mergeCell ref="A196:E196"/>
    <mergeCell ref="D553:D555"/>
    <mergeCell ref="A573:E573"/>
    <mergeCell ref="C234:C236"/>
    <mergeCell ref="D234:D236"/>
    <mergeCell ref="E234:E236"/>
    <mergeCell ref="A254:E254"/>
    <mergeCell ref="E466:E468"/>
    <mergeCell ref="A486:E486"/>
    <mergeCell ref="A392:E392"/>
    <mergeCell ref="A450:E450"/>
    <mergeCell ref="A456:E456"/>
    <mergeCell ref="A398:E398"/>
    <mergeCell ref="A485:E485"/>
    <mergeCell ref="C408:C410"/>
    <mergeCell ref="D408:D410"/>
    <mergeCell ref="E408:E410"/>
    <mergeCell ref="A399:E399"/>
    <mergeCell ref="A407:E407"/>
    <mergeCell ref="A631:E631"/>
    <mergeCell ref="C31:C33"/>
    <mergeCell ref="D31:D33"/>
    <mergeCell ref="E31:E33"/>
    <mergeCell ref="A51:E51"/>
    <mergeCell ref="A602:E602"/>
    <mergeCell ref="A610:E610"/>
    <mergeCell ref="C611:C613"/>
    <mergeCell ref="D611:D613"/>
    <mergeCell ref="E611:E613"/>
    <mergeCell ref="A566:E566"/>
    <mergeCell ref="A572:E572"/>
    <mergeCell ref="A581:E581"/>
    <mergeCell ref="C582:C584"/>
    <mergeCell ref="D582:D584"/>
    <mergeCell ref="E582:E584"/>
    <mergeCell ref="A544:E544"/>
    <mergeCell ref="A552:E552"/>
    <mergeCell ref="A515:E515"/>
    <mergeCell ref="C321:C323"/>
    <mergeCell ref="D321:D323"/>
    <mergeCell ref="E321:E323"/>
    <mergeCell ref="A341:E341"/>
    <mergeCell ref="A276:E276"/>
    <mergeCell ref="A523:E523"/>
    <mergeCell ref="C524:C526"/>
    <mergeCell ref="D524:D526"/>
    <mergeCell ref="E524:E526"/>
    <mergeCell ref="A479:E479"/>
    <mergeCell ref="C553:C555"/>
    <mergeCell ref="A457:E457"/>
    <mergeCell ref="A465:E465"/>
    <mergeCell ref="A421:E421"/>
    <mergeCell ref="A427:E427"/>
    <mergeCell ref="A436:E436"/>
    <mergeCell ref="C437:C439"/>
    <mergeCell ref="D437:D439"/>
    <mergeCell ref="E437:E439"/>
    <mergeCell ref="A428:E428"/>
    <mergeCell ref="C466:C468"/>
    <mergeCell ref="E553:E555"/>
    <mergeCell ref="A537:E537"/>
    <mergeCell ref="A494:E494"/>
    <mergeCell ref="C495:C497"/>
    <mergeCell ref="D495:D497"/>
    <mergeCell ref="E495:E497"/>
    <mergeCell ref="A508:E508"/>
    <mergeCell ref="D466:D468"/>
    <mergeCell ref="A363:E363"/>
    <mergeCell ref="A369:E369"/>
    <mergeCell ref="A370:E370"/>
    <mergeCell ref="A378:E378"/>
    <mergeCell ref="C379:C381"/>
    <mergeCell ref="D379:D381"/>
    <mergeCell ref="E379:E381"/>
    <mergeCell ref="A312:E312"/>
    <mergeCell ref="A320:E320"/>
    <mergeCell ref="A334:E334"/>
    <mergeCell ref="A340:E340"/>
    <mergeCell ref="A349:E349"/>
    <mergeCell ref="C350:C352"/>
    <mergeCell ref="D350:D352"/>
    <mergeCell ref="E350:E352"/>
    <mergeCell ref="A311:E311"/>
    <mergeCell ref="A283:E283"/>
    <mergeCell ref="A291:E291"/>
    <mergeCell ref="C292:C294"/>
    <mergeCell ref="D292:D294"/>
    <mergeCell ref="E292:E294"/>
    <mergeCell ref="A247:E247"/>
    <mergeCell ref="A253:E253"/>
    <mergeCell ref="A262:E262"/>
    <mergeCell ref="C263:C265"/>
    <mergeCell ref="D263:D265"/>
    <mergeCell ref="E263:E265"/>
    <mergeCell ref="A282:E282"/>
    <mergeCell ref="A305:E305"/>
    <mergeCell ref="A224:E224"/>
    <mergeCell ref="A233:E233"/>
    <mergeCell ref="A204:E204"/>
    <mergeCell ref="A218:E218"/>
    <mergeCell ref="A225:E225"/>
    <mergeCell ref="C205:C207"/>
    <mergeCell ref="A175:E175"/>
    <mergeCell ref="A189:E189"/>
    <mergeCell ref="A195:E195"/>
    <mergeCell ref="A146:E146"/>
    <mergeCell ref="A117:E117"/>
    <mergeCell ref="C118:C120"/>
    <mergeCell ref="D118:D120"/>
    <mergeCell ref="E118:E120"/>
    <mergeCell ref="A138:E138"/>
    <mergeCell ref="A88:E88"/>
    <mergeCell ref="C89:C91"/>
    <mergeCell ref="D89:D91"/>
    <mergeCell ref="E89:E91"/>
    <mergeCell ref="A109:E109"/>
    <mergeCell ref="A102:E102"/>
    <mergeCell ref="A131:E131"/>
    <mergeCell ref="A137:E137"/>
    <mergeCell ref="A108:E108"/>
    <mergeCell ref="A59:E59"/>
    <mergeCell ref="C60:C62"/>
    <mergeCell ref="D60:D62"/>
    <mergeCell ref="E60:E62"/>
    <mergeCell ref="A80:E80"/>
    <mergeCell ref="A30:E30"/>
    <mergeCell ref="A1:E1"/>
    <mergeCell ref="C2:C4"/>
    <mergeCell ref="D2:D4"/>
    <mergeCell ref="E2:E4"/>
    <mergeCell ref="A22:E22"/>
    <mergeCell ref="A15:E15"/>
    <mergeCell ref="A44:E44"/>
    <mergeCell ref="A73:E73"/>
    <mergeCell ref="A79:E79"/>
    <mergeCell ref="A50:E50"/>
    <mergeCell ref="A21:E21"/>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EA47D-1505-4362-9B79-0B3D435372CB}">
  <dimension ref="A1:E637"/>
  <sheetViews>
    <sheetView workbookViewId="0">
      <selection activeCell="A624" sqref="A624:E624"/>
    </sheetView>
  </sheetViews>
  <sheetFormatPr baseColWidth="10" defaultRowHeight="15" x14ac:dyDescent="0.25"/>
  <cols>
    <col min="1" max="1" width="20.85546875" customWidth="1"/>
    <col min="2" max="2" width="51.7109375" customWidth="1"/>
    <col min="5" max="5" width="16.85546875" customWidth="1"/>
  </cols>
  <sheetData>
    <row r="1" spans="1:5" x14ac:dyDescent="0.25">
      <c r="A1" s="102" t="s">
        <v>61</v>
      </c>
      <c r="B1" s="103"/>
      <c r="C1" s="103"/>
      <c r="D1" s="103"/>
      <c r="E1" s="103"/>
    </row>
    <row r="2" spans="1:5" ht="14.45" customHeight="1" x14ac:dyDescent="0.25">
      <c r="A2" s="1" t="s">
        <v>958</v>
      </c>
      <c r="B2" s="2"/>
      <c r="C2" s="107" t="s">
        <v>3</v>
      </c>
      <c r="D2" s="107" t="s">
        <v>959</v>
      </c>
      <c r="E2" s="107"/>
    </row>
    <row r="3" spans="1:5" x14ac:dyDescent="0.25">
      <c r="A3" s="3" t="s">
        <v>5</v>
      </c>
      <c r="B3" s="4"/>
      <c r="C3" s="108"/>
      <c r="D3" s="108"/>
      <c r="E3" s="108"/>
    </row>
    <row r="4" spans="1:5" x14ac:dyDescent="0.25">
      <c r="A4" s="6" t="s">
        <v>6</v>
      </c>
      <c r="B4" s="7"/>
      <c r="C4" s="109"/>
      <c r="D4" s="109"/>
      <c r="E4" s="109"/>
    </row>
    <row r="5" spans="1:5" x14ac:dyDescent="0.25">
      <c r="A5" s="8" t="s">
        <v>7</v>
      </c>
      <c r="B5" s="9" t="s">
        <v>960</v>
      </c>
      <c r="C5" s="10"/>
      <c r="D5" s="11"/>
      <c r="E5" s="11"/>
    </row>
    <row r="6" spans="1:5" x14ac:dyDescent="0.25">
      <c r="A6" s="12"/>
      <c r="B6" s="13" t="s">
        <v>9</v>
      </c>
      <c r="C6" s="14"/>
      <c r="D6" s="15"/>
      <c r="E6" s="15"/>
    </row>
    <row r="7" spans="1:5" x14ac:dyDescent="0.25">
      <c r="A7" s="8" t="s">
        <v>10</v>
      </c>
      <c r="B7" s="16" t="s">
        <v>11</v>
      </c>
      <c r="C7" s="53">
        <v>6770</v>
      </c>
      <c r="D7" s="54">
        <v>6980</v>
      </c>
      <c r="E7" s="55" t="s">
        <v>14</v>
      </c>
    </row>
    <row r="8" spans="1:5" x14ac:dyDescent="0.25">
      <c r="A8" s="19"/>
      <c r="B8" s="20" t="s">
        <v>15</v>
      </c>
      <c r="C8" s="56">
        <v>-0.32255857487883</v>
      </c>
      <c r="D8" s="56">
        <v>-0.11303892316614</v>
      </c>
      <c r="E8" s="22"/>
    </row>
    <row r="9" spans="1:5" x14ac:dyDescent="0.25">
      <c r="A9" s="8" t="s">
        <v>16</v>
      </c>
      <c r="B9" s="16" t="s">
        <v>11</v>
      </c>
      <c r="C9" s="53">
        <v>8530</v>
      </c>
      <c r="D9" s="53">
        <v>8820</v>
      </c>
      <c r="E9" s="55" t="s">
        <v>14</v>
      </c>
    </row>
    <row r="10" spans="1:5" x14ac:dyDescent="0.25">
      <c r="A10" s="19"/>
      <c r="B10" s="20" t="s">
        <v>15</v>
      </c>
      <c r="C10" s="56">
        <v>-0.14655585631166199</v>
      </c>
      <c r="D10" s="56">
        <v>-4.1129285621054897E-2</v>
      </c>
      <c r="E10" s="22"/>
    </row>
    <row r="11" spans="1:5" x14ac:dyDescent="0.25">
      <c r="A11" s="8" t="s">
        <v>19</v>
      </c>
      <c r="B11" s="16" t="s">
        <v>11</v>
      </c>
      <c r="C11" s="53">
        <v>9510</v>
      </c>
      <c r="D11" s="53">
        <v>9840</v>
      </c>
      <c r="E11" s="55" t="s">
        <v>14</v>
      </c>
    </row>
    <row r="12" spans="1:5" x14ac:dyDescent="0.25">
      <c r="A12" s="19"/>
      <c r="B12" s="20" t="s">
        <v>15</v>
      </c>
      <c r="C12" s="56">
        <v>-4.9480264958152102E-2</v>
      </c>
      <c r="D12" s="56">
        <v>-5.5037079871291797E-3</v>
      </c>
      <c r="E12" s="22"/>
    </row>
    <row r="13" spans="1:5" x14ac:dyDescent="0.25">
      <c r="A13" s="8" t="s">
        <v>22</v>
      </c>
      <c r="B13" s="16" t="s">
        <v>11</v>
      </c>
      <c r="C13" s="53">
        <v>10850</v>
      </c>
      <c r="D13" s="53">
        <v>11060</v>
      </c>
      <c r="E13" s="55" t="s">
        <v>14</v>
      </c>
    </row>
    <row r="14" spans="1:5" x14ac:dyDescent="0.25">
      <c r="A14" s="19"/>
      <c r="B14" s="20" t="s">
        <v>15</v>
      </c>
      <c r="C14" s="56">
        <v>8.5465692927901404E-2</v>
      </c>
      <c r="D14" s="56">
        <v>3.4010635496638998E-2</v>
      </c>
      <c r="E14" s="22"/>
    </row>
    <row r="15" spans="1:5" ht="33" customHeight="1" x14ac:dyDescent="0.25">
      <c r="A15" s="90" t="s">
        <v>25</v>
      </c>
      <c r="B15" s="90"/>
      <c r="C15" s="90"/>
      <c r="D15" s="90"/>
      <c r="E15" s="90"/>
    </row>
    <row r="16" spans="1:5" x14ac:dyDescent="0.25">
      <c r="A16" s="5" t="s">
        <v>26</v>
      </c>
    </row>
    <row r="17" spans="1:5" x14ac:dyDescent="0.25">
      <c r="A17" s="65" t="s">
        <v>961</v>
      </c>
    </row>
    <row r="18" spans="1:5" x14ac:dyDescent="0.25">
      <c r="A18" s="65" t="s">
        <v>1045</v>
      </c>
    </row>
    <row r="19" spans="1:5" x14ac:dyDescent="0.25">
      <c r="A19" s="65" t="s">
        <v>963</v>
      </c>
    </row>
    <row r="20" spans="1:5" x14ac:dyDescent="0.25">
      <c r="A20" s="5" t="s">
        <v>30</v>
      </c>
    </row>
    <row r="21" spans="1:5" ht="14.45" customHeight="1" x14ac:dyDescent="0.25">
      <c r="A21" s="91" t="s">
        <v>31</v>
      </c>
      <c r="B21" s="92"/>
      <c r="C21" s="92"/>
      <c r="D21" s="92"/>
      <c r="E21" s="93" t="b">
        <v>1</v>
      </c>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57">
        <v>44040</v>
      </c>
      <c r="C24" s="57">
        <v>45867</v>
      </c>
      <c r="D24" s="58">
        <v>4.9621230786301415E-2</v>
      </c>
      <c r="E24" s="59">
        <v>2</v>
      </c>
    </row>
    <row r="25" spans="1:5" x14ac:dyDescent="0.25">
      <c r="A25" s="31" t="s">
        <v>37</v>
      </c>
      <c r="B25" s="57">
        <v>44040</v>
      </c>
      <c r="C25" s="57">
        <v>45867</v>
      </c>
      <c r="D25" s="58">
        <v>4.9621230786301415E-2</v>
      </c>
      <c r="E25" s="59">
        <v>2</v>
      </c>
    </row>
    <row r="26" spans="1:5" x14ac:dyDescent="0.25">
      <c r="A26" s="60" t="s">
        <v>38</v>
      </c>
      <c r="B26" s="57">
        <v>44005</v>
      </c>
      <c r="C26" s="57">
        <v>45832</v>
      </c>
      <c r="D26" s="58">
        <v>4.9785040827825838E-2</v>
      </c>
      <c r="E26" s="59">
        <v>2</v>
      </c>
    </row>
    <row r="27" spans="1:5" x14ac:dyDescent="0.25">
      <c r="A27" s="60" t="s">
        <v>39</v>
      </c>
      <c r="B27" s="57">
        <v>43977</v>
      </c>
      <c r="C27" s="57">
        <v>45804</v>
      </c>
      <c r="D27" s="58">
        <v>5.0080522423110715E-2</v>
      </c>
      <c r="E27" s="59">
        <v>3</v>
      </c>
    </row>
    <row r="28" spans="1:5" x14ac:dyDescent="0.25">
      <c r="A28" s="60" t="s">
        <v>40</v>
      </c>
      <c r="B28" s="57">
        <v>43949</v>
      </c>
      <c r="C28" s="57">
        <v>45776</v>
      </c>
      <c r="D28" s="58">
        <v>4.9976712844915019E-2</v>
      </c>
      <c r="E28" s="59">
        <v>2</v>
      </c>
    </row>
    <row r="30" spans="1:5" x14ac:dyDescent="0.25">
      <c r="A30" s="102" t="s">
        <v>63</v>
      </c>
      <c r="B30" s="103"/>
      <c r="C30" s="103"/>
      <c r="D30" s="103"/>
      <c r="E30" s="103"/>
    </row>
    <row r="31" spans="1:5" ht="14.45" customHeight="1" x14ac:dyDescent="0.25">
      <c r="A31" s="1" t="s">
        <v>958</v>
      </c>
      <c r="B31" s="2"/>
      <c r="C31" s="107" t="s">
        <v>3</v>
      </c>
      <c r="D31" s="107" t="s">
        <v>959</v>
      </c>
      <c r="E31" s="107"/>
    </row>
    <row r="32" spans="1:5" x14ac:dyDescent="0.25">
      <c r="A32" s="3" t="s">
        <v>5</v>
      </c>
      <c r="B32" s="4"/>
      <c r="C32" s="108"/>
      <c r="D32" s="108"/>
      <c r="E32" s="108"/>
    </row>
    <row r="33" spans="1:5" x14ac:dyDescent="0.25">
      <c r="A33" s="6" t="s">
        <v>6</v>
      </c>
      <c r="B33" s="7"/>
      <c r="C33" s="109"/>
      <c r="D33" s="109"/>
      <c r="E33" s="109"/>
    </row>
    <row r="34" spans="1:5" x14ac:dyDescent="0.25">
      <c r="A34" s="8" t="s">
        <v>7</v>
      </c>
      <c r="B34" s="9" t="s">
        <v>960</v>
      </c>
      <c r="C34" s="10"/>
      <c r="D34" s="11"/>
      <c r="E34" s="11"/>
    </row>
    <row r="35" spans="1:5" x14ac:dyDescent="0.25">
      <c r="A35" s="12"/>
      <c r="B35" s="13" t="s">
        <v>9</v>
      </c>
      <c r="C35" s="14"/>
      <c r="D35" s="15"/>
      <c r="E35" s="15"/>
    </row>
    <row r="36" spans="1:5" x14ac:dyDescent="0.25">
      <c r="A36" s="8" t="s">
        <v>10</v>
      </c>
      <c r="B36" s="16" t="s">
        <v>11</v>
      </c>
      <c r="C36" s="53">
        <v>6160</v>
      </c>
      <c r="D36" s="54">
        <v>6390</v>
      </c>
      <c r="E36" s="55" t="s">
        <v>14</v>
      </c>
    </row>
    <row r="37" spans="1:5" x14ac:dyDescent="0.25">
      <c r="A37" s="19"/>
      <c r="B37" s="20" t="s">
        <v>15</v>
      </c>
      <c r="C37" s="56">
        <v>-0.38382299684495602</v>
      </c>
      <c r="D37" s="56">
        <v>-0.13856268677719399</v>
      </c>
      <c r="E37" s="22"/>
    </row>
    <row r="38" spans="1:5" x14ac:dyDescent="0.25">
      <c r="A38" s="8" t="s">
        <v>16</v>
      </c>
      <c r="B38" s="16" t="s">
        <v>11</v>
      </c>
      <c r="C38" s="53">
        <v>8000</v>
      </c>
      <c r="D38" s="53">
        <v>7950</v>
      </c>
      <c r="E38" s="55" t="s">
        <v>14</v>
      </c>
    </row>
    <row r="39" spans="1:5" x14ac:dyDescent="0.25">
      <c r="A39" s="19"/>
      <c r="B39" s="20" t="s">
        <v>15</v>
      </c>
      <c r="C39" s="56">
        <v>-0.20008647300317001</v>
      </c>
      <c r="D39" s="56">
        <v>-7.3435633933990302E-2</v>
      </c>
      <c r="E39" s="22"/>
    </row>
    <row r="40" spans="1:5" x14ac:dyDescent="0.25">
      <c r="A40" s="8" t="s">
        <v>19</v>
      </c>
      <c r="B40" s="16" t="s">
        <v>11</v>
      </c>
      <c r="C40" s="53">
        <v>9410</v>
      </c>
      <c r="D40" s="53">
        <v>9960</v>
      </c>
      <c r="E40" s="55" t="s">
        <v>14</v>
      </c>
    </row>
    <row r="41" spans="1:5" x14ac:dyDescent="0.25">
      <c r="A41" s="19"/>
      <c r="B41" s="20" t="s">
        <v>15</v>
      </c>
      <c r="C41" s="56">
        <v>-5.9166378814047203E-2</v>
      </c>
      <c r="D41" s="56">
        <v>-1.40868496784552E-3</v>
      </c>
      <c r="E41" s="22"/>
    </row>
    <row r="42" spans="1:5" x14ac:dyDescent="0.25">
      <c r="A42" s="8" t="s">
        <v>22</v>
      </c>
      <c r="B42" s="16" t="s">
        <v>11</v>
      </c>
      <c r="C42" s="53">
        <v>11260</v>
      </c>
      <c r="D42" s="53">
        <v>11210</v>
      </c>
      <c r="E42" s="55" t="s">
        <v>14</v>
      </c>
    </row>
    <row r="43" spans="1:5" x14ac:dyDescent="0.25">
      <c r="A43" s="19"/>
      <c r="B43" s="20" t="s">
        <v>15</v>
      </c>
      <c r="C43" s="56">
        <v>0.126302168503377</v>
      </c>
      <c r="D43" s="56">
        <v>3.8726430489960398E-2</v>
      </c>
      <c r="E43" s="22"/>
    </row>
    <row r="44" spans="1:5" ht="33.6" customHeight="1" x14ac:dyDescent="0.25">
      <c r="A44" s="90" t="s">
        <v>25</v>
      </c>
      <c r="B44" s="90"/>
      <c r="C44" s="90"/>
      <c r="D44" s="90"/>
      <c r="E44" s="90"/>
    </row>
    <row r="45" spans="1:5" x14ac:dyDescent="0.25">
      <c r="A45" s="5" t="s">
        <v>26</v>
      </c>
    </row>
    <row r="46" spans="1:5" x14ac:dyDescent="0.25">
      <c r="A46" s="65" t="s">
        <v>964</v>
      </c>
    </row>
    <row r="47" spans="1:5" x14ac:dyDescent="0.25">
      <c r="A47" s="65" t="s">
        <v>965</v>
      </c>
    </row>
    <row r="48" spans="1:5" x14ac:dyDescent="0.25">
      <c r="A48" s="65" t="s">
        <v>966</v>
      </c>
    </row>
    <row r="49" spans="1:5" x14ac:dyDescent="0.25">
      <c r="A49" s="5" t="s">
        <v>30</v>
      </c>
    </row>
    <row r="50" spans="1:5" ht="14.45" customHeight="1" x14ac:dyDescent="0.25">
      <c r="A50" s="91" t="s">
        <v>31</v>
      </c>
      <c r="B50" s="92"/>
      <c r="C50" s="92"/>
      <c r="D50" s="92"/>
      <c r="E50" s="93" t="b">
        <v>1</v>
      </c>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57">
        <v>44040</v>
      </c>
      <c r="C53" s="57">
        <v>45867</v>
      </c>
      <c r="D53" s="58">
        <v>7.0559171712035323E-2</v>
      </c>
      <c r="E53" s="59">
        <v>3</v>
      </c>
    </row>
    <row r="54" spans="1:5" x14ac:dyDescent="0.25">
      <c r="A54" s="31" t="s">
        <v>37</v>
      </c>
      <c r="B54" s="57">
        <v>44005</v>
      </c>
      <c r="C54" s="57">
        <v>45832</v>
      </c>
      <c r="D54" s="58">
        <v>7.0675536178479978E-2</v>
      </c>
      <c r="E54" s="59">
        <v>3</v>
      </c>
    </row>
    <row r="55" spans="1:5" x14ac:dyDescent="0.25">
      <c r="A55" s="60" t="s">
        <v>38</v>
      </c>
      <c r="B55" s="57">
        <v>43977</v>
      </c>
      <c r="C55" s="57">
        <v>45804</v>
      </c>
      <c r="D55" s="58">
        <v>7.3126222906456984E-2</v>
      </c>
      <c r="E55" s="59">
        <v>3</v>
      </c>
    </row>
    <row r="56" spans="1:5" x14ac:dyDescent="0.25">
      <c r="A56" s="60" t="s">
        <v>39</v>
      </c>
      <c r="B56" s="57">
        <v>43949</v>
      </c>
      <c r="C56" s="57">
        <v>45776</v>
      </c>
      <c r="D56" s="58">
        <v>7.2892332533281562E-2</v>
      </c>
      <c r="E56" s="59">
        <v>3</v>
      </c>
    </row>
    <row r="57" spans="1:5" x14ac:dyDescent="0.25">
      <c r="A57" s="60" t="s">
        <v>40</v>
      </c>
      <c r="B57" s="57">
        <v>43914</v>
      </c>
      <c r="C57" s="57">
        <v>45741</v>
      </c>
      <c r="D57" s="58">
        <v>7.2643650888877198E-2</v>
      </c>
      <c r="E57" s="59">
        <v>3</v>
      </c>
    </row>
    <row r="59" spans="1:5" x14ac:dyDescent="0.25">
      <c r="A59" s="102" t="s">
        <v>73</v>
      </c>
      <c r="B59" s="103"/>
      <c r="C59" s="103"/>
      <c r="D59" s="103"/>
      <c r="E59" s="103"/>
    </row>
    <row r="60" spans="1:5" ht="14.45" customHeight="1" x14ac:dyDescent="0.25">
      <c r="A60" s="1" t="s">
        <v>958</v>
      </c>
      <c r="B60" s="2"/>
      <c r="C60" s="107" t="s">
        <v>3</v>
      </c>
      <c r="D60" s="107" t="s">
        <v>959</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960</v>
      </c>
      <c r="C63" s="10"/>
      <c r="D63" s="11"/>
      <c r="E63" s="11"/>
    </row>
    <row r="64" spans="1:5" x14ac:dyDescent="0.25">
      <c r="A64" s="12"/>
      <c r="B64" s="13" t="s">
        <v>9</v>
      </c>
      <c r="C64" s="14"/>
      <c r="D64" s="15"/>
      <c r="E64" s="15"/>
    </row>
    <row r="65" spans="1:5" x14ac:dyDescent="0.25">
      <c r="A65" s="8" t="s">
        <v>10</v>
      </c>
      <c r="B65" s="16" t="s">
        <v>11</v>
      </c>
      <c r="C65" s="61">
        <v>6750</v>
      </c>
      <c r="D65" s="62">
        <v>6890</v>
      </c>
      <c r="E65" s="63" t="s">
        <v>14</v>
      </c>
    </row>
    <row r="66" spans="1:5" x14ac:dyDescent="0.25">
      <c r="A66" s="19"/>
      <c r="B66" s="20" t="s">
        <v>15</v>
      </c>
      <c r="C66" s="56">
        <v>-0.32524398975844898</v>
      </c>
      <c r="D66" s="56">
        <v>-0.116984401221481</v>
      </c>
      <c r="E66" s="22"/>
    </row>
    <row r="67" spans="1:5" x14ac:dyDescent="0.25">
      <c r="A67" s="8" t="s">
        <v>16</v>
      </c>
      <c r="B67" s="16" t="s">
        <v>11</v>
      </c>
      <c r="C67" s="61">
        <v>8160</v>
      </c>
      <c r="D67" s="61">
        <v>7910</v>
      </c>
      <c r="E67" s="63" t="s">
        <v>14</v>
      </c>
    </row>
    <row r="68" spans="1:5" x14ac:dyDescent="0.25">
      <c r="A68" s="19"/>
      <c r="B68" s="20" t="s">
        <v>15</v>
      </c>
      <c r="C68" s="56">
        <v>-0.184192551682961</v>
      </c>
      <c r="D68" s="56">
        <v>-7.5222610605281098E-2</v>
      </c>
      <c r="E68" s="22"/>
    </row>
    <row r="69" spans="1:5" x14ac:dyDescent="0.25">
      <c r="A69" s="8" t="s">
        <v>19</v>
      </c>
      <c r="B69" s="16" t="s">
        <v>11</v>
      </c>
      <c r="C69" s="61">
        <v>9440</v>
      </c>
      <c r="D69" s="61">
        <v>9700</v>
      </c>
      <c r="E69" s="63" t="s">
        <v>14</v>
      </c>
    </row>
    <row r="70" spans="1:5" x14ac:dyDescent="0.25">
      <c r="A70" s="19"/>
      <c r="B70" s="20" t="s">
        <v>15</v>
      </c>
      <c r="C70" s="56">
        <v>-5.6124642115163999E-2</v>
      </c>
      <c r="D70" s="56">
        <v>-1.0194625785362199E-2</v>
      </c>
      <c r="E70" s="22"/>
    </row>
    <row r="71" spans="1:5" x14ac:dyDescent="0.25">
      <c r="A71" s="8" t="s">
        <v>22</v>
      </c>
      <c r="B71" s="16" t="s">
        <v>11</v>
      </c>
      <c r="C71" s="61">
        <v>11880</v>
      </c>
      <c r="D71" s="61">
        <v>11630</v>
      </c>
      <c r="E71" s="63" t="s">
        <v>14</v>
      </c>
    </row>
    <row r="72" spans="1:5" x14ac:dyDescent="0.25">
      <c r="A72" s="19"/>
      <c r="B72" s="20" t="s">
        <v>15</v>
      </c>
      <c r="C72" s="56">
        <v>0.18768540419526</v>
      </c>
      <c r="D72" s="56">
        <v>5.17325466379372E-2</v>
      </c>
      <c r="E72" s="22"/>
    </row>
    <row r="73" spans="1:5" ht="33" customHeight="1" x14ac:dyDescent="0.25">
      <c r="A73" s="90" t="s">
        <v>25</v>
      </c>
      <c r="B73" s="90"/>
      <c r="C73" s="90"/>
      <c r="D73" s="90"/>
      <c r="E73" s="90"/>
    </row>
    <row r="74" spans="1:5" x14ac:dyDescent="0.25">
      <c r="A74" s="5" t="s">
        <v>26</v>
      </c>
    </row>
    <row r="75" spans="1:5" x14ac:dyDescent="0.25">
      <c r="A75" s="65" t="s">
        <v>961</v>
      </c>
    </row>
    <row r="76" spans="1:5" x14ac:dyDescent="0.25">
      <c r="A76" s="65" t="s">
        <v>1046</v>
      </c>
    </row>
    <row r="77" spans="1:5" x14ac:dyDescent="0.25">
      <c r="A77" s="65" t="s">
        <v>966</v>
      </c>
    </row>
    <row r="78" spans="1:5" x14ac:dyDescent="0.25">
      <c r="A78" s="5" t="s">
        <v>30</v>
      </c>
    </row>
    <row r="79" spans="1:5" ht="14.45" customHeight="1" x14ac:dyDescent="0.25">
      <c r="A79" s="91" t="s">
        <v>31</v>
      </c>
      <c r="B79" s="92"/>
      <c r="C79" s="92"/>
      <c r="D79" s="92"/>
      <c r="E79" s="93" t="b">
        <v>1</v>
      </c>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57">
        <v>44040</v>
      </c>
      <c r="C82" s="57">
        <v>45867</v>
      </c>
      <c r="D82" s="58">
        <v>5.3513921878244962E-2</v>
      </c>
      <c r="E82" s="59">
        <v>3</v>
      </c>
    </row>
    <row r="83" spans="1:5" x14ac:dyDescent="0.25">
      <c r="A83" s="31" t="s">
        <v>37</v>
      </c>
      <c r="B83" s="57">
        <v>44005</v>
      </c>
      <c r="C83" s="57">
        <v>45832</v>
      </c>
      <c r="D83" s="58">
        <v>5.3886160093551079E-2</v>
      </c>
      <c r="E83" s="59">
        <v>3</v>
      </c>
    </row>
    <row r="84" spans="1:5" x14ac:dyDescent="0.25">
      <c r="A84" s="64" t="s">
        <v>38</v>
      </c>
      <c r="B84" s="57">
        <v>43977</v>
      </c>
      <c r="C84" s="57">
        <v>45804</v>
      </c>
      <c r="D84" s="58">
        <v>5.875269782472814E-2</v>
      </c>
      <c r="E84" s="59">
        <v>3</v>
      </c>
    </row>
    <row r="85" spans="1:5" x14ac:dyDescent="0.25">
      <c r="A85" s="64" t="s">
        <v>39</v>
      </c>
      <c r="B85" s="57">
        <v>43949</v>
      </c>
      <c r="C85" s="57">
        <v>45776</v>
      </c>
      <c r="D85" s="58">
        <v>5.9200906418852145E-2</v>
      </c>
      <c r="E85" s="59">
        <v>3</v>
      </c>
    </row>
    <row r="86" spans="1:5" x14ac:dyDescent="0.25">
      <c r="A86" s="64" t="s">
        <v>40</v>
      </c>
      <c r="B86" s="57">
        <v>43914</v>
      </c>
      <c r="C86" s="57">
        <v>45741</v>
      </c>
      <c r="D86" s="58">
        <v>6.4095144744097249E-2</v>
      </c>
      <c r="E86" s="59">
        <v>3</v>
      </c>
    </row>
    <row r="88" spans="1:5" x14ac:dyDescent="0.25">
      <c r="A88" s="102" t="s">
        <v>93</v>
      </c>
      <c r="B88" s="103"/>
      <c r="C88" s="103"/>
      <c r="D88" s="103"/>
      <c r="E88" s="103"/>
    </row>
    <row r="89" spans="1:5" ht="14.45" customHeight="1" x14ac:dyDescent="0.25">
      <c r="A89" s="1" t="s">
        <v>968</v>
      </c>
      <c r="B89" s="2"/>
      <c r="C89" s="107" t="s">
        <v>3</v>
      </c>
      <c r="D89" s="107" t="s">
        <v>969</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960</v>
      </c>
      <c r="C92" s="10"/>
      <c r="D92" s="11"/>
      <c r="E92" s="11"/>
    </row>
    <row r="93" spans="1:5" x14ac:dyDescent="0.25">
      <c r="A93" s="12"/>
      <c r="B93" s="13" t="s">
        <v>9</v>
      </c>
      <c r="C93" s="14"/>
      <c r="D93" s="15"/>
      <c r="E93" s="15"/>
    </row>
    <row r="94" spans="1:5" x14ac:dyDescent="0.25">
      <c r="A94" s="8" t="s">
        <v>10</v>
      </c>
      <c r="B94" s="16" t="s">
        <v>11</v>
      </c>
      <c r="C94" s="53">
        <v>4840</v>
      </c>
      <c r="D94" s="54">
        <v>4150</v>
      </c>
      <c r="E94" s="55" t="s">
        <v>14</v>
      </c>
    </row>
    <row r="95" spans="1:5" x14ac:dyDescent="0.25">
      <c r="A95" s="19"/>
      <c r="B95" s="20" t="s">
        <v>15</v>
      </c>
      <c r="C95" s="56">
        <v>-0.51566739852317101</v>
      </c>
      <c r="D95" s="56">
        <v>-0.16115004796636301</v>
      </c>
      <c r="E95" s="22"/>
    </row>
    <row r="96" spans="1:5" x14ac:dyDescent="0.25">
      <c r="A96" s="8" t="s">
        <v>16</v>
      </c>
      <c r="B96" s="16" t="s">
        <v>11</v>
      </c>
      <c r="C96" s="53">
        <v>6990</v>
      </c>
      <c r="D96" s="53">
        <v>8940</v>
      </c>
      <c r="E96" s="55" t="s">
        <v>14</v>
      </c>
    </row>
    <row r="97" spans="1:5" x14ac:dyDescent="0.25">
      <c r="A97" s="19"/>
      <c r="B97" s="20" t="s">
        <v>15</v>
      </c>
      <c r="C97" s="56">
        <v>-0.30071299716519201</v>
      </c>
      <c r="D97" s="56">
        <v>-2.2058143819065901E-2</v>
      </c>
      <c r="E97" s="22"/>
    </row>
    <row r="98" spans="1:5" x14ac:dyDescent="0.25">
      <c r="A98" s="8" t="s">
        <v>19</v>
      </c>
      <c r="B98" s="16" t="s">
        <v>11</v>
      </c>
      <c r="C98" s="53">
        <v>10060</v>
      </c>
      <c r="D98" s="53">
        <v>12170</v>
      </c>
      <c r="E98" s="55" t="s">
        <v>14</v>
      </c>
    </row>
    <row r="99" spans="1:5" x14ac:dyDescent="0.25">
      <c r="A99" s="19"/>
      <c r="B99" s="20" t="s">
        <v>15</v>
      </c>
      <c r="C99" s="56">
        <v>6.2191856707598499E-3</v>
      </c>
      <c r="D99" s="56">
        <v>4.00581064570966E-2</v>
      </c>
      <c r="E99" s="22"/>
    </row>
    <row r="100" spans="1:5" x14ac:dyDescent="0.25">
      <c r="A100" s="8" t="s">
        <v>22</v>
      </c>
      <c r="B100" s="16" t="s">
        <v>11</v>
      </c>
      <c r="C100" s="53">
        <v>14680</v>
      </c>
      <c r="D100" s="53">
        <v>19000</v>
      </c>
      <c r="E100" s="55" t="s">
        <v>14</v>
      </c>
    </row>
    <row r="101" spans="1:5" x14ac:dyDescent="0.25">
      <c r="A101" s="19"/>
      <c r="B101" s="20" t="s">
        <v>15</v>
      </c>
      <c r="C101" s="56">
        <v>0.468309154577289</v>
      </c>
      <c r="D101" s="56">
        <v>0.13700083069659499</v>
      </c>
      <c r="E101" s="22"/>
    </row>
    <row r="102" spans="1:5" ht="33" customHeight="1" x14ac:dyDescent="0.25">
      <c r="A102" s="90" t="s">
        <v>25</v>
      </c>
      <c r="B102" s="90"/>
      <c r="C102" s="90"/>
      <c r="D102" s="90"/>
      <c r="E102" s="90"/>
    </row>
    <row r="103" spans="1:5" x14ac:dyDescent="0.25">
      <c r="A103" s="5" t="s">
        <v>26</v>
      </c>
    </row>
    <row r="104" spans="1:5" x14ac:dyDescent="0.25">
      <c r="A104" s="65" t="s">
        <v>1047</v>
      </c>
    </row>
    <row r="105" spans="1:5" x14ac:dyDescent="0.25">
      <c r="A105" s="65" t="s">
        <v>1048</v>
      </c>
    </row>
    <row r="106" spans="1:5" x14ac:dyDescent="0.25">
      <c r="A106" s="65" t="s">
        <v>972</v>
      </c>
    </row>
    <row r="107" spans="1:5" x14ac:dyDescent="0.25">
      <c r="A107" s="5" t="s">
        <v>30</v>
      </c>
    </row>
    <row r="108" spans="1:5" ht="14.45" customHeight="1" x14ac:dyDescent="0.25">
      <c r="A108" s="91" t="s">
        <v>31</v>
      </c>
      <c r="B108" s="92"/>
      <c r="C108" s="92"/>
      <c r="D108" s="92"/>
      <c r="E108" s="93" t="b">
        <v>1</v>
      </c>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57">
        <v>44027</v>
      </c>
      <c r="C111" s="57">
        <v>45860</v>
      </c>
      <c r="D111" s="58">
        <v>0.14421175822128107</v>
      </c>
      <c r="E111" s="59">
        <v>4</v>
      </c>
    </row>
    <row r="112" spans="1:5" x14ac:dyDescent="0.25">
      <c r="A112" s="31" t="s">
        <v>37</v>
      </c>
      <c r="B112" s="57">
        <v>43998</v>
      </c>
      <c r="C112" s="57">
        <v>45832</v>
      </c>
      <c r="D112" s="58">
        <v>0.14532979406768601</v>
      </c>
      <c r="E112" s="59">
        <v>4</v>
      </c>
    </row>
    <row r="113" spans="1:5" x14ac:dyDescent="0.25">
      <c r="A113" s="60" t="s">
        <v>38</v>
      </c>
      <c r="B113" s="57">
        <v>43970</v>
      </c>
      <c r="C113" s="57">
        <v>45804</v>
      </c>
      <c r="D113" s="58">
        <v>0.14650131416075562</v>
      </c>
      <c r="E113" s="59">
        <v>4</v>
      </c>
    </row>
    <row r="114" spans="1:5" x14ac:dyDescent="0.25">
      <c r="A114" s="60" t="s">
        <v>39</v>
      </c>
      <c r="B114" s="57">
        <v>43956</v>
      </c>
      <c r="C114" s="57">
        <v>45776</v>
      </c>
      <c r="D114" s="58">
        <v>0.14276923993042798</v>
      </c>
      <c r="E114" s="59">
        <v>4</v>
      </c>
    </row>
    <row r="115" spans="1:5" x14ac:dyDescent="0.25">
      <c r="A115" s="60" t="s">
        <v>40</v>
      </c>
      <c r="B115" s="57">
        <v>43914</v>
      </c>
      <c r="C115" s="57">
        <v>45734</v>
      </c>
      <c r="D115" s="58">
        <v>0.13900275595602193</v>
      </c>
      <c r="E115" s="59">
        <v>4</v>
      </c>
    </row>
    <row r="117" spans="1:5" x14ac:dyDescent="0.25">
      <c r="A117" s="102" t="s">
        <v>94</v>
      </c>
      <c r="B117" s="103"/>
      <c r="C117" s="103"/>
      <c r="D117" s="103"/>
      <c r="E117" s="103"/>
    </row>
    <row r="118" spans="1:5" ht="14.45" customHeight="1" x14ac:dyDescent="0.25">
      <c r="A118" s="1" t="s">
        <v>958</v>
      </c>
      <c r="B118" s="2"/>
      <c r="C118" s="107" t="s">
        <v>3</v>
      </c>
      <c r="D118" s="107" t="s">
        <v>959</v>
      </c>
      <c r="E118" s="107"/>
    </row>
    <row r="119" spans="1:5" x14ac:dyDescent="0.25">
      <c r="A119" s="3" t="s">
        <v>5</v>
      </c>
      <c r="B119" s="4"/>
      <c r="C119" s="108"/>
      <c r="D119" s="108"/>
      <c r="E119" s="108"/>
    </row>
    <row r="120" spans="1:5" x14ac:dyDescent="0.25">
      <c r="A120" s="6" t="s">
        <v>6</v>
      </c>
      <c r="B120" s="7"/>
      <c r="C120" s="109"/>
      <c r="D120" s="109"/>
      <c r="E120" s="109"/>
    </row>
    <row r="121" spans="1:5" x14ac:dyDescent="0.25">
      <c r="A121" s="8" t="s">
        <v>7</v>
      </c>
      <c r="B121" s="9" t="s">
        <v>960</v>
      </c>
      <c r="C121" s="10"/>
      <c r="D121" s="11"/>
      <c r="E121" s="11"/>
    </row>
    <row r="122" spans="1:5" x14ac:dyDescent="0.25">
      <c r="A122" s="12"/>
      <c r="B122" s="13" t="s">
        <v>9</v>
      </c>
      <c r="C122" s="14"/>
      <c r="D122" s="15"/>
      <c r="E122" s="15"/>
    </row>
    <row r="123" spans="1:5" x14ac:dyDescent="0.25">
      <c r="A123" s="8" t="s">
        <v>10</v>
      </c>
      <c r="B123" s="16" t="s">
        <v>11</v>
      </c>
      <c r="C123" s="53">
        <v>6080</v>
      </c>
      <c r="D123" s="54">
        <v>6190</v>
      </c>
      <c r="E123" s="55" t="s">
        <v>14</v>
      </c>
    </row>
    <row r="124" spans="1:5" x14ac:dyDescent="0.25">
      <c r="A124" s="19"/>
      <c r="B124" s="20" t="s">
        <v>15</v>
      </c>
      <c r="C124" s="56">
        <v>-0.39210605304290302</v>
      </c>
      <c r="D124" s="56">
        <v>-0.147976311115398</v>
      </c>
      <c r="E124" s="22"/>
    </row>
    <row r="125" spans="1:5" x14ac:dyDescent="0.25">
      <c r="A125" s="8" t="s">
        <v>16</v>
      </c>
      <c r="B125" s="16" t="s">
        <v>11</v>
      </c>
      <c r="C125" s="53">
        <v>7810</v>
      </c>
      <c r="D125" s="53">
        <v>7360</v>
      </c>
      <c r="E125" s="55" t="s">
        <v>14</v>
      </c>
    </row>
    <row r="126" spans="1:5" x14ac:dyDescent="0.25">
      <c r="A126" s="19"/>
      <c r="B126" s="20" t="s">
        <v>15</v>
      </c>
      <c r="C126" s="56">
        <v>-0.21932332828721299</v>
      </c>
      <c r="D126" s="56">
        <v>-9.7215505372375305E-2</v>
      </c>
      <c r="E126" s="22"/>
    </row>
    <row r="127" spans="1:5" x14ac:dyDescent="0.25">
      <c r="A127" s="8" t="s">
        <v>19</v>
      </c>
      <c r="B127" s="16" t="s">
        <v>11</v>
      </c>
      <c r="C127" s="53">
        <v>9400</v>
      </c>
      <c r="D127" s="53">
        <v>9710</v>
      </c>
      <c r="E127" s="55" t="s">
        <v>14</v>
      </c>
    </row>
    <row r="128" spans="1:5" x14ac:dyDescent="0.25">
      <c r="A128" s="19"/>
      <c r="B128" s="20" t="s">
        <v>15</v>
      </c>
      <c r="C128" s="56">
        <v>-5.9780497198879602E-2</v>
      </c>
      <c r="D128" s="56">
        <v>-9.7397199807499595E-3</v>
      </c>
      <c r="E128" s="22"/>
    </row>
    <row r="129" spans="1:5" x14ac:dyDescent="0.25">
      <c r="A129" s="8" t="s">
        <v>22</v>
      </c>
      <c r="B129" s="16" t="s">
        <v>11</v>
      </c>
      <c r="C129" s="53">
        <v>12100</v>
      </c>
      <c r="D129" s="53">
        <v>12160</v>
      </c>
      <c r="E129" s="55" t="s">
        <v>14</v>
      </c>
    </row>
    <row r="130" spans="1:5" x14ac:dyDescent="0.25">
      <c r="A130" s="19"/>
      <c r="B130" s="20" t="s">
        <v>15</v>
      </c>
      <c r="C130" s="56">
        <v>0.210143493414095</v>
      </c>
      <c r="D130" s="56">
        <v>6.7230536811159203E-2</v>
      </c>
      <c r="E130" s="22"/>
    </row>
    <row r="131" spans="1:5" ht="33" customHeight="1" x14ac:dyDescent="0.25">
      <c r="A131" s="90" t="s">
        <v>25</v>
      </c>
      <c r="B131" s="90"/>
      <c r="C131" s="90"/>
      <c r="D131" s="90"/>
      <c r="E131" s="90"/>
    </row>
    <row r="132" spans="1:5" x14ac:dyDescent="0.25">
      <c r="A132" s="5" t="s">
        <v>26</v>
      </c>
    </row>
    <row r="133" spans="1:5" x14ac:dyDescent="0.25">
      <c r="A133" s="65" t="s">
        <v>964</v>
      </c>
    </row>
    <row r="134" spans="1:5" x14ac:dyDescent="0.25">
      <c r="A134" s="65" t="s">
        <v>990</v>
      </c>
    </row>
    <row r="135" spans="1:5" x14ac:dyDescent="0.25">
      <c r="A135" s="65" t="s">
        <v>966</v>
      </c>
    </row>
    <row r="136" spans="1:5" x14ac:dyDescent="0.25">
      <c r="A136" s="5" t="s">
        <v>30</v>
      </c>
    </row>
    <row r="137" spans="1:5" ht="14.45" customHeight="1" x14ac:dyDescent="0.25">
      <c r="A137" s="91" t="s">
        <v>31</v>
      </c>
      <c r="B137" s="92"/>
      <c r="C137" s="92"/>
      <c r="D137" s="92"/>
      <c r="E137" s="93" t="b">
        <v>1</v>
      </c>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57">
        <v>44040</v>
      </c>
      <c r="C140" s="57">
        <v>45867</v>
      </c>
      <c r="D140" s="58">
        <v>7.3200000000000001E-2</v>
      </c>
      <c r="E140" s="59">
        <v>3</v>
      </c>
    </row>
    <row r="141" spans="1:5" x14ac:dyDescent="0.25">
      <c r="A141" s="31" t="s">
        <v>37</v>
      </c>
      <c r="B141" s="57">
        <v>44005</v>
      </c>
      <c r="C141" s="57">
        <v>45832</v>
      </c>
      <c r="D141" s="58">
        <v>7.3611397299840495E-2</v>
      </c>
      <c r="E141" s="59">
        <v>3</v>
      </c>
    </row>
    <row r="142" spans="1:5" x14ac:dyDescent="0.25">
      <c r="A142" s="60" t="s">
        <v>38</v>
      </c>
      <c r="B142" s="57">
        <v>43977</v>
      </c>
      <c r="C142" s="57">
        <v>45804</v>
      </c>
      <c r="D142" s="58">
        <v>7.792543511113556E-2</v>
      </c>
      <c r="E142" s="59">
        <v>3</v>
      </c>
    </row>
    <row r="143" spans="1:5" x14ac:dyDescent="0.25">
      <c r="A143" s="60" t="s">
        <v>39</v>
      </c>
      <c r="B143" s="57">
        <v>43949</v>
      </c>
      <c r="C143" s="57">
        <v>45776</v>
      </c>
      <c r="D143" s="58">
        <v>7.8281745682239792E-2</v>
      </c>
      <c r="E143" s="59">
        <v>3</v>
      </c>
    </row>
    <row r="144" spans="1:5" x14ac:dyDescent="0.25">
      <c r="A144" s="60" t="s">
        <v>40</v>
      </c>
      <c r="B144" s="57">
        <v>43914</v>
      </c>
      <c r="C144" s="57">
        <v>45741</v>
      </c>
      <c r="D144" s="58">
        <v>8.1805564651615467E-2</v>
      </c>
      <c r="E144" s="59">
        <v>3</v>
      </c>
    </row>
    <row r="146" spans="1:5" x14ac:dyDescent="0.25">
      <c r="A146" s="102" t="s">
        <v>341</v>
      </c>
      <c r="B146" s="103"/>
      <c r="C146" s="103"/>
      <c r="D146" s="103"/>
      <c r="E146" s="103"/>
    </row>
    <row r="147" spans="1:5" ht="14.45" customHeight="1" x14ac:dyDescent="0.25">
      <c r="A147" s="1" t="s">
        <v>958</v>
      </c>
      <c r="B147" s="2"/>
      <c r="C147" s="107" t="s">
        <v>3</v>
      </c>
      <c r="D147" s="107" t="s">
        <v>959</v>
      </c>
      <c r="E147" s="107"/>
    </row>
    <row r="148" spans="1:5" x14ac:dyDescent="0.25">
      <c r="A148" s="3" t="s">
        <v>5</v>
      </c>
      <c r="B148" s="4"/>
      <c r="C148" s="108"/>
      <c r="D148" s="108"/>
      <c r="E148" s="108"/>
    </row>
    <row r="149" spans="1:5" x14ac:dyDescent="0.25">
      <c r="A149" s="6" t="s">
        <v>6</v>
      </c>
      <c r="B149" s="7"/>
      <c r="C149" s="109"/>
      <c r="D149" s="109"/>
      <c r="E149" s="109"/>
    </row>
    <row r="150" spans="1:5" x14ac:dyDescent="0.25">
      <c r="A150" s="8" t="s">
        <v>7</v>
      </c>
      <c r="B150" s="9" t="s">
        <v>960</v>
      </c>
      <c r="C150" s="10"/>
      <c r="D150" s="11"/>
      <c r="E150" s="11"/>
    </row>
    <row r="151" spans="1:5" x14ac:dyDescent="0.25">
      <c r="A151" s="12"/>
      <c r="B151" s="13" t="s">
        <v>9</v>
      </c>
      <c r="C151" s="14"/>
      <c r="D151" s="15"/>
      <c r="E151" s="15"/>
    </row>
    <row r="152" spans="1:5" x14ac:dyDescent="0.25">
      <c r="A152" s="8" t="s">
        <v>10</v>
      </c>
      <c r="B152" s="16" t="s">
        <v>11</v>
      </c>
      <c r="C152" s="53">
        <v>6800</v>
      </c>
      <c r="D152" s="54">
        <v>6960</v>
      </c>
      <c r="E152" s="55" t="s">
        <v>14</v>
      </c>
    </row>
    <row r="153" spans="1:5" x14ac:dyDescent="0.25">
      <c r="A153" s="19"/>
      <c r="B153" s="20" t="s">
        <v>15</v>
      </c>
      <c r="C153" s="56">
        <v>-0.31953063730957798</v>
      </c>
      <c r="D153" s="56">
        <v>-0.113920696943082</v>
      </c>
      <c r="E153" s="22"/>
    </row>
    <row r="154" spans="1:5" x14ac:dyDescent="0.25">
      <c r="A154" s="8" t="s">
        <v>16</v>
      </c>
      <c r="B154" s="16" t="s">
        <v>11</v>
      </c>
      <c r="C154" s="53">
        <v>8390</v>
      </c>
      <c r="D154" s="53">
        <v>9160</v>
      </c>
      <c r="E154" s="55" t="s">
        <v>14</v>
      </c>
    </row>
    <row r="155" spans="1:5" x14ac:dyDescent="0.25">
      <c r="A155" s="19"/>
      <c r="B155" s="20" t="s">
        <v>15</v>
      </c>
      <c r="C155" s="56">
        <v>-0.16149393694422001</v>
      </c>
      <c r="D155" s="56">
        <v>-2.89134722795246E-2</v>
      </c>
      <c r="E155" s="22"/>
    </row>
    <row r="156" spans="1:5" x14ac:dyDescent="0.25">
      <c r="A156" s="8" t="s">
        <v>19</v>
      </c>
      <c r="B156" s="16" t="s">
        <v>11</v>
      </c>
      <c r="C156" s="53">
        <v>9780</v>
      </c>
      <c r="D156" s="53">
        <v>9920</v>
      </c>
      <c r="E156" s="55" t="s">
        <v>14</v>
      </c>
    </row>
    <row r="157" spans="1:5" x14ac:dyDescent="0.25">
      <c r="A157" s="19"/>
      <c r="B157" s="20" t="s">
        <v>15</v>
      </c>
      <c r="C157" s="56">
        <v>-2.2277036462374E-2</v>
      </c>
      <c r="D157" s="56">
        <v>-2.58834461977475E-3</v>
      </c>
      <c r="E157" s="22"/>
    </row>
    <row r="158" spans="1:5" x14ac:dyDescent="0.25">
      <c r="A158" s="8" t="s">
        <v>22</v>
      </c>
      <c r="B158" s="16" t="s">
        <v>11</v>
      </c>
      <c r="C158" s="53">
        <v>10940</v>
      </c>
      <c r="D158" s="53">
        <v>11730</v>
      </c>
      <c r="E158" s="55" t="s">
        <v>14</v>
      </c>
    </row>
    <row r="159" spans="1:5" x14ac:dyDescent="0.25">
      <c r="A159" s="19"/>
      <c r="B159" s="20" t="s">
        <v>15</v>
      </c>
      <c r="C159" s="56">
        <v>9.3505356951153903E-2</v>
      </c>
      <c r="D159" s="56">
        <v>5.4674499198122499E-2</v>
      </c>
      <c r="E159" s="22"/>
    </row>
    <row r="160" spans="1:5" ht="32.450000000000003" customHeight="1" x14ac:dyDescent="0.25">
      <c r="A160" s="90" t="s">
        <v>25</v>
      </c>
      <c r="B160" s="90"/>
      <c r="C160" s="90"/>
      <c r="D160" s="90"/>
      <c r="E160" s="90"/>
    </row>
    <row r="161" spans="1:5" x14ac:dyDescent="0.25">
      <c r="A161" s="5" t="s">
        <v>26</v>
      </c>
    </row>
    <row r="162" spans="1:5" x14ac:dyDescent="0.25">
      <c r="A162" s="65" t="s">
        <v>974</v>
      </c>
    </row>
    <row r="163" spans="1:5" x14ac:dyDescent="0.25">
      <c r="A163" s="65" t="s">
        <v>1049</v>
      </c>
    </row>
    <row r="164" spans="1:5" x14ac:dyDescent="0.25">
      <c r="A164" s="65" t="s">
        <v>963</v>
      </c>
    </row>
    <row r="165" spans="1:5" x14ac:dyDescent="0.25">
      <c r="A165" s="5" t="s">
        <v>30</v>
      </c>
    </row>
    <row r="166" spans="1:5" ht="14.45" customHeight="1" x14ac:dyDescent="0.25">
      <c r="A166" s="91" t="s">
        <v>31</v>
      </c>
      <c r="B166" s="92"/>
      <c r="C166" s="92"/>
      <c r="D166" s="92"/>
      <c r="E166" s="93" t="b">
        <v>1</v>
      </c>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57">
        <v>44040</v>
      </c>
      <c r="C169" s="57">
        <v>45867</v>
      </c>
      <c r="D169" s="58">
        <v>6.0070439531411432E-2</v>
      </c>
      <c r="E169" s="59">
        <v>3</v>
      </c>
    </row>
    <row r="170" spans="1:5" x14ac:dyDescent="0.25">
      <c r="A170" s="31" t="s">
        <v>37</v>
      </c>
      <c r="B170" s="57">
        <v>44005</v>
      </c>
      <c r="C170" s="57">
        <v>45832</v>
      </c>
      <c r="D170" s="58">
        <v>6.0100000000000001E-2</v>
      </c>
      <c r="E170" s="59">
        <v>3</v>
      </c>
    </row>
    <row r="171" spans="1:5" x14ac:dyDescent="0.25">
      <c r="A171" s="60" t="s">
        <v>38</v>
      </c>
      <c r="B171" s="57">
        <v>43977</v>
      </c>
      <c r="C171" s="57">
        <v>45804</v>
      </c>
      <c r="D171" s="58">
        <v>6.0100000000000001E-2</v>
      </c>
      <c r="E171" s="59">
        <v>3</v>
      </c>
    </row>
    <row r="172" spans="1:5" x14ac:dyDescent="0.25">
      <c r="A172" s="60" t="s">
        <v>39</v>
      </c>
      <c r="B172" s="57">
        <v>44313</v>
      </c>
      <c r="C172" s="57">
        <v>45776</v>
      </c>
      <c r="D172" s="58">
        <v>6.2351151623444477E-2</v>
      </c>
      <c r="E172" s="59">
        <v>3</v>
      </c>
    </row>
    <row r="173" spans="1:5" x14ac:dyDescent="0.25">
      <c r="A173" s="60" t="s">
        <v>40</v>
      </c>
      <c r="B173" s="57">
        <v>44278</v>
      </c>
      <c r="C173" s="57">
        <v>45741</v>
      </c>
      <c r="D173" s="58">
        <v>5.6945268592092528E-2</v>
      </c>
      <c r="E173" s="59">
        <v>3</v>
      </c>
    </row>
    <row r="175" spans="1:5" x14ac:dyDescent="0.25">
      <c r="A175" s="102" t="s">
        <v>655</v>
      </c>
      <c r="B175" s="103"/>
      <c r="C175" s="103"/>
      <c r="D175" s="103"/>
      <c r="E175" s="103"/>
    </row>
    <row r="176" spans="1:5" ht="14.45" customHeight="1" x14ac:dyDescent="0.25">
      <c r="A176" s="1" t="s">
        <v>958</v>
      </c>
      <c r="B176" s="2"/>
      <c r="C176" s="107" t="s">
        <v>3</v>
      </c>
      <c r="D176" s="107" t="s">
        <v>959</v>
      </c>
      <c r="E176" s="107"/>
    </row>
    <row r="177" spans="1:5" x14ac:dyDescent="0.25">
      <c r="A177" s="3" t="s">
        <v>5</v>
      </c>
      <c r="B177" s="4"/>
      <c r="C177" s="108"/>
      <c r="D177" s="108"/>
      <c r="E177" s="108"/>
    </row>
    <row r="178" spans="1:5" x14ac:dyDescent="0.25">
      <c r="A178" s="6" t="s">
        <v>6</v>
      </c>
      <c r="B178" s="7"/>
      <c r="C178" s="109"/>
      <c r="D178" s="109"/>
      <c r="E178" s="109"/>
    </row>
    <row r="179" spans="1:5" x14ac:dyDescent="0.25">
      <c r="A179" s="8" t="s">
        <v>7</v>
      </c>
      <c r="B179" s="9" t="s">
        <v>960</v>
      </c>
      <c r="C179" s="10"/>
      <c r="D179" s="11"/>
      <c r="E179" s="11"/>
    </row>
    <row r="180" spans="1:5" x14ac:dyDescent="0.25">
      <c r="A180" s="12"/>
      <c r="B180" s="13" t="s">
        <v>9</v>
      </c>
      <c r="C180" s="14"/>
      <c r="D180" s="15"/>
      <c r="E180" s="15"/>
    </row>
    <row r="181" spans="1:5" x14ac:dyDescent="0.25">
      <c r="A181" s="8" t="s">
        <v>10</v>
      </c>
      <c r="B181" s="16" t="s">
        <v>11</v>
      </c>
      <c r="C181" s="53">
        <v>7460</v>
      </c>
      <c r="D181" s="54">
        <v>7680</v>
      </c>
      <c r="E181" s="55" t="s">
        <v>14</v>
      </c>
    </row>
    <row r="182" spans="1:5" x14ac:dyDescent="0.25">
      <c r="A182" s="19"/>
      <c r="B182" s="20" t="s">
        <v>15</v>
      </c>
      <c r="C182" s="56">
        <v>-0.25432568852378901</v>
      </c>
      <c r="D182" s="56">
        <v>-8.4383772066190396E-2</v>
      </c>
      <c r="E182" s="22"/>
    </row>
    <row r="183" spans="1:5" x14ac:dyDescent="0.25">
      <c r="A183" s="8" t="s">
        <v>16</v>
      </c>
      <c r="B183" s="16" t="s">
        <v>11</v>
      </c>
      <c r="C183" s="53">
        <v>8470</v>
      </c>
      <c r="D183" s="53">
        <v>8780</v>
      </c>
      <c r="E183" s="55" t="s">
        <v>14</v>
      </c>
    </row>
    <row r="184" spans="1:5" x14ac:dyDescent="0.25">
      <c r="A184" s="19"/>
      <c r="B184" s="20" t="s">
        <v>15</v>
      </c>
      <c r="C184" s="56">
        <v>-0.15321402565450701</v>
      </c>
      <c r="D184" s="56">
        <v>-4.2595516707452402E-2</v>
      </c>
      <c r="E184" s="22"/>
    </row>
    <row r="185" spans="1:5" x14ac:dyDescent="0.25">
      <c r="A185" s="8" t="s">
        <v>19</v>
      </c>
      <c r="B185" s="16" t="s">
        <v>11</v>
      </c>
      <c r="C185" s="53">
        <v>9410</v>
      </c>
      <c r="D185" s="53">
        <v>9450</v>
      </c>
      <c r="E185" s="55" t="s">
        <v>14</v>
      </c>
    </row>
    <row r="186" spans="1:5" x14ac:dyDescent="0.25">
      <c r="A186" s="19"/>
      <c r="B186" s="20" t="s">
        <v>15</v>
      </c>
      <c r="C186" s="56">
        <v>-5.88864701371732E-2</v>
      </c>
      <c r="D186" s="56">
        <v>-1.8564548511141098E-2</v>
      </c>
      <c r="E186" s="22"/>
    </row>
    <row r="187" spans="1:5" x14ac:dyDescent="0.25">
      <c r="A187" s="8" t="s">
        <v>22</v>
      </c>
      <c r="B187" s="16" t="s">
        <v>11</v>
      </c>
      <c r="C187" s="53">
        <v>10130</v>
      </c>
      <c r="D187" s="53">
        <v>10360</v>
      </c>
      <c r="E187" s="55" t="s">
        <v>14</v>
      </c>
    </row>
    <row r="188" spans="1:5" x14ac:dyDescent="0.25">
      <c r="A188" s="19"/>
      <c r="B188" s="20" t="s">
        <v>15</v>
      </c>
      <c r="C188" s="56">
        <v>1.26498698460646E-2</v>
      </c>
      <c r="D188" s="56">
        <v>1.181918604479E-2</v>
      </c>
      <c r="E188" s="22"/>
    </row>
    <row r="189" spans="1:5" ht="34.9" customHeight="1" x14ac:dyDescent="0.25">
      <c r="A189" s="90" t="s">
        <v>25</v>
      </c>
      <c r="B189" s="90"/>
      <c r="C189" s="90"/>
      <c r="D189" s="90"/>
      <c r="E189" s="90"/>
    </row>
    <row r="190" spans="1:5" x14ac:dyDescent="0.25">
      <c r="A190" s="5" t="s">
        <v>26</v>
      </c>
    </row>
    <row r="191" spans="1:5" x14ac:dyDescent="0.25">
      <c r="A191" s="65" t="s">
        <v>974</v>
      </c>
    </row>
    <row r="192" spans="1:5" x14ac:dyDescent="0.25">
      <c r="A192" s="65" t="s">
        <v>1050</v>
      </c>
    </row>
    <row r="193" spans="1:5" x14ac:dyDescent="0.25">
      <c r="A193" s="65" t="s">
        <v>1051</v>
      </c>
    </row>
    <row r="194" spans="1:5" x14ac:dyDescent="0.25">
      <c r="A194" s="5" t="s">
        <v>30</v>
      </c>
    </row>
    <row r="195" spans="1:5" ht="14.45" customHeight="1" x14ac:dyDescent="0.25">
      <c r="A195" s="91" t="s">
        <v>31</v>
      </c>
      <c r="B195" s="92"/>
      <c r="C195" s="92"/>
      <c r="D195" s="92"/>
      <c r="E195" s="93" t="b">
        <v>1</v>
      </c>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57">
        <v>44041</v>
      </c>
      <c r="C198" s="57">
        <v>45868</v>
      </c>
      <c r="D198" s="58">
        <v>3.6276848087044754E-2</v>
      </c>
      <c r="E198" s="59">
        <v>2</v>
      </c>
    </row>
    <row r="199" spans="1:5" x14ac:dyDescent="0.25">
      <c r="A199" s="31" t="s">
        <v>37</v>
      </c>
      <c r="B199" s="57">
        <v>44006</v>
      </c>
      <c r="C199" s="57">
        <v>45833</v>
      </c>
      <c r="D199" s="58">
        <v>3.6299999999999999E-2</v>
      </c>
      <c r="E199" s="59">
        <v>2</v>
      </c>
    </row>
    <row r="200" spans="1:5" x14ac:dyDescent="0.25">
      <c r="A200" s="60" t="s">
        <v>38</v>
      </c>
      <c r="B200" s="57">
        <v>43980</v>
      </c>
      <c r="C200" s="57">
        <v>45807</v>
      </c>
      <c r="D200" s="58">
        <v>3.6299999999999999E-2</v>
      </c>
      <c r="E200" s="59">
        <v>2</v>
      </c>
    </row>
    <row r="201" spans="1:5" x14ac:dyDescent="0.25">
      <c r="A201" s="60" t="s">
        <v>39</v>
      </c>
      <c r="B201" s="57">
        <v>44314</v>
      </c>
      <c r="C201" s="57">
        <v>45777</v>
      </c>
      <c r="D201" s="58">
        <v>3.8127452791720425E-2</v>
      </c>
      <c r="E201" s="59">
        <v>2</v>
      </c>
    </row>
    <row r="202" spans="1:5" x14ac:dyDescent="0.25">
      <c r="A202" s="60" t="s">
        <v>40</v>
      </c>
      <c r="B202" s="57">
        <v>44279</v>
      </c>
      <c r="C202" s="57">
        <v>45742</v>
      </c>
      <c r="D202" s="58">
        <v>3.3784558575402177E-2</v>
      </c>
      <c r="E202" s="59">
        <v>2</v>
      </c>
    </row>
    <row r="204" spans="1:5" x14ac:dyDescent="0.25">
      <c r="A204" s="102" t="s">
        <v>894</v>
      </c>
      <c r="B204" s="103"/>
      <c r="C204" s="103"/>
      <c r="D204" s="103"/>
      <c r="E204" s="103"/>
    </row>
    <row r="205" spans="1:5" ht="14.45" customHeight="1" x14ac:dyDescent="0.25">
      <c r="A205" s="1" t="s">
        <v>958</v>
      </c>
      <c r="B205" s="2"/>
      <c r="C205" s="107" t="s">
        <v>3</v>
      </c>
      <c r="D205" s="107" t="s">
        <v>959</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960</v>
      </c>
      <c r="C208" s="10"/>
      <c r="D208" s="11"/>
      <c r="E208" s="11"/>
    </row>
    <row r="209" spans="1:5" x14ac:dyDescent="0.25">
      <c r="A209" s="12"/>
      <c r="B209" s="13" t="s">
        <v>9</v>
      </c>
      <c r="C209" s="14"/>
      <c r="D209" s="15"/>
      <c r="E209" s="15"/>
    </row>
    <row r="210" spans="1:5" x14ac:dyDescent="0.25">
      <c r="A210" s="8" t="s">
        <v>10</v>
      </c>
      <c r="B210" s="16" t="s">
        <v>11</v>
      </c>
      <c r="C210" s="53">
        <v>5630</v>
      </c>
      <c r="D210" s="54">
        <v>5770</v>
      </c>
      <c r="E210" s="55" t="s">
        <v>14</v>
      </c>
    </row>
    <row r="211" spans="1:5" x14ac:dyDescent="0.25">
      <c r="A211" s="19"/>
      <c r="B211" s="20" t="s">
        <v>15</v>
      </c>
      <c r="C211" s="56">
        <v>-0.43700275512147602</v>
      </c>
      <c r="D211" s="56">
        <v>-0.16729342260812999</v>
      </c>
      <c r="E211" s="22"/>
    </row>
    <row r="212" spans="1:5" x14ac:dyDescent="0.25">
      <c r="A212" s="8" t="s">
        <v>16</v>
      </c>
      <c r="B212" s="16" t="s">
        <v>11</v>
      </c>
      <c r="C212" s="53">
        <v>7760</v>
      </c>
      <c r="D212" s="53">
        <v>7790</v>
      </c>
      <c r="E212" s="55" t="s">
        <v>14</v>
      </c>
    </row>
    <row r="213" spans="1:5" x14ac:dyDescent="0.25">
      <c r="A213" s="19"/>
      <c r="B213" s="20" t="s">
        <v>15</v>
      </c>
      <c r="C213" s="56">
        <v>-0.22404424724602201</v>
      </c>
      <c r="D213" s="56">
        <v>-8.0019534076001403E-2</v>
      </c>
      <c r="E213" s="22"/>
    </row>
    <row r="214" spans="1:5" x14ac:dyDescent="0.25">
      <c r="A214" s="8" t="s">
        <v>19</v>
      </c>
      <c r="B214" s="16" t="s">
        <v>11</v>
      </c>
      <c r="C214" s="53">
        <v>9810</v>
      </c>
      <c r="D214" s="53">
        <v>10100</v>
      </c>
      <c r="E214" s="55" t="s">
        <v>14</v>
      </c>
    </row>
    <row r="215" spans="1:5" x14ac:dyDescent="0.25">
      <c r="A215" s="19"/>
      <c r="B215" s="20" t="s">
        <v>15</v>
      </c>
      <c r="C215" s="56">
        <v>-1.9232831340004999E-2</v>
      </c>
      <c r="D215" s="56">
        <v>3.4327904118101001E-3</v>
      </c>
      <c r="E215" s="22"/>
    </row>
    <row r="216" spans="1:5" x14ac:dyDescent="0.25">
      <c r="A216" s="8" t="s">
        <v>22</v>
      </c>
      <c r="B216" s="16" t="s">
        <v>11</v>
      </c>
      <c r="C216" s="53">
        <v>12700</v>
      </c>
      <c r="D216" s="53">
        <v>12330</v>
      </c>
      <c r="E216" s="55" t="s">
        <v>14</v>
      </c>
    </row>
    <row r="217" spans="1:5" x14ac:dyDescent="0.25">
      <c r="A217" s="19"/>
      <c r="B217" s="20" t="s">
        <v>15</v>
      </c>
      <c r="C217" s="56">
        <v>0.26964496667236398</v>
      </c>
      <c r="D217" s="56">
        <v>7.2253618345182499E-2</v>
      </c>
      <c r="E217" s="22"/>
    </row>
    <row r="218" spans="1:5" ht="35.450000000000003" customHeight="1" x14ac:dyDescent="0.25">
      <c r="A218" s="90" t="s">
        <v>25</v>
      </c>
      <c r="B218" s="90"/>
      <c r="C218" s="90"/>
      <c r="D218" s="90"/>
      <c r="E218" s="90"/>
    </row>
    <row r="219" spans="1:5" x14ac:dyDescent="0.25">
      <c r="A219" s="5" t="s">
        <v>26</v>
      </c>
    </row>
    <row r="220" spans="1:5" x14ac:dyDescent="0.25">
      <c r="A220" s="65" t="s">
        <v>996</v>
      </c>
    </row>
    <row r="221" spans="1:5" x14ac:dyDescent="0.25">
      <c r="A221" s="65" t="s">
        <v>997</v>
      </c>
    </row>
    <row r="222" spans="1:5" x14ac:dyDescent="0.25">
      <c r="A222" s="65" t="s">
        <v>966</v>
      </c>
    </row>
    <row r="223" spans="1:5" x14ac:dyDescent="0.25">
      <c r="A223" s="5" t="s">
        <v>30</v>
      </c>
    </row>
    <row r="224" spans="1:5" ht="14.45" customHeight="1" x14ac:dyDescent="0.25">
      <c r="A224" s="91" t="s">
        <v>31</v>
      </c>
      <c r="B224" s="92"/>
      <c r="C224" s="92"/>
      <c r="D224" s="92"/>
      <c r="E224" s="93" t="b">
        <v>1</v>
      </c>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57">
        <v>44036</v>
      </c>
      <c r="C227" s="57">
        <v>45863</v>
      </c>
      <c r="D227" s="58">
        <v>7.2564886574690873E-2</v>
      </c>
      <c r="E227" s="59">
        <v>3</v>
      </c>
    </row>
    <row r="228" spans="1:5" x14ac:dyDescent="0.25">
      <c r="A228" s="31" t="s">
        <v>37</v>
      </c>
      <c r="B228" s="57">
        <v>44008</v>
      </c>
      <c r="C228" s="57">
        <v>45835</v>
      </c>
      <c r="D228" s="58">
        <v>7.2867667914267811E-2</v>
      </c>
      <c r="E228" s="59">
        <v>3</v>
      </c>
    </row>
    <row r="229" spans="1:5" x14ac:dyDescent="0.25">
      <c r="A229" s="60" t="s">
        <v>38</v>
      </c>
      <c r="B229" s="57">
        <v>43980</v>
      </c>
      <c r="C229" s="57">
        <v>45807</v>
      </c>
      <c r="D229" s="58">
        <v>8.0218496643457676E-2</v>
      </c>
      <c r="E229" s="59">
        <v>3</v>
      </c>
    </row>
    <row r="230" spans="1:5" x14ac:dyDescent="0.25">
      <c r="A230" s="60" t="s">
        <v>39</v>
      </c>
      <c r="B230" s="57">
        <v>43945</v>
      </c>
      <c r="C230" s="57">
        <v>45772</v>
      </c>
      <c r="D230" s="58">
        <v>8.5017635667934924E-2</v>
      </c>
      <c r="E230" s="59">
        <v>3</v>
      </c>
    </row>
    <row r="231" spans="1:5" x14ac:dyDescent="0.25">
      <c r="A231" s="60" t="s">
        <v>40</v>
      </c>
      <c r="B231" s="57">
        <v>43917</v>
      </c>
      <c r="C231" s="57">
        <v>45744</v>
      </c>
      <c r="D231" s="58">
        <v>9.0166984839450875E-2</v>
      </c>
      <c r="E231" s="59">
        <v>3</v>
      </c>
    </row>
    <row r="233" spans="1:5" x14ac:dyDescent="0.25">
      <c r="A233" s="102" t="s">
        <v>116</v>
      </c>
      <c r="B233" s="103"/>
      <c r="C233" s="103"/>
      <c r="D233" s="103"/>
      <c r="E233" s="103"/>
    </row>
    <row r="234" spans="1:5" ht="14.45" customHeight="1" x14ac:dyDescent="0.25">
      <c r="A234" s="1" t="s">
        <v>968</v>
      </c>
      <c r="B234" s="2"/>
      <c r="C234" s="107" t="s">
        <v>3</v>
      </c>
      <c r="D234" s="107" t="s">
        <v>969</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960</v>
      </c>
      <c r="C237" s="10"/>
      <c r="D237" s="11"/>
      <c r="E237" s="11"/>
    </row>
    <row r="238" spans="1:5" x14ac:dyDescent="0.25">
      <c r="A238" s="12"/>
      <c r="B238" s="13" t="s">
        <v>9</v>
      </c>
      <c r="C238" s="14"/>
      <c r="D238" s="15"/>
      <c r="E238" s="15"/>
    </row>
    <row r="239" spans="1:5" x14ac:dyDescent="0.25">
      <c r="A239" s="8" t="s">
        <v>10</v>
      </c>
      <c r="B239" s="16" t="s">
        <v>11</v>
      </c>
      <c r="C239" s="61">
        <v>4420</v>
      </c>
      <c r="D239" s="62">
        <v>3940</v>
      </c>
      <c r="E239" s="63" t="s">
        <v>14</v>
      </c>
    </row>
    <row r="240" spans="1:5" x14ac:dyDescent="0.25">
      <c r="A240" s="19"/>
      <c r="B240" s="20" t="s">
        <v>15</v>
      </c>
      <c r="C240" s="56">
        <v>-0.55818924936028202</v>
      </c>
      <c r="D240" s="56">
        <v>-0.17015782372292301</v>
      </c>
      <c r="E240" s="22"/>
    </row>
    <row r="241" spans="1:5" x14ac:dyDescent="0.25">
      <c r="A241" s="8" t="s">
        <v>16</v>
      </c>
      <c r="B241" s="16" t="s">
        <v>11</v>
      </c>
      <c r="C241" s="61">
        <v>6750</v>
      </c>
      <c r="D241" s="61">
        <v>8540</v>
      </c>
      <c r="E241" s="63" t="s">
        <v>14</v>
      </c>
    </row>
    <row r="242" spans="1:5" x14ac:dyDescent="0.25">
      <c r="A242" s="19"/>
      <c r="B242" s="20" t="s">
        <v>15</v>
      </c>
      <c r="C242" s="56">
        <v>-0.32464066935604402</v>
      </c>
      <c r="D242" s="56">
        <v>-3.1076552569770301E-2</v>
      </c>
      <c r="E242" s="22"/>
    </row>
    <row r="243" spans="1:5" x14ac:dyDescent="0.25">
      <c r="A243" s="8" t="s">
        <v>19</v>
      </c>
      <c r="B243" s="16" t="s">
        <v>11</v>
      </c>
      <c r="C243" s="61">
        <v>10180</v>
      </c>
      <c r="D243" s="61">
        <v>14310</v>
      </c>
      <c r="E243" s="63" t="s">
        <v>14</v>
      </c>
    </row>
    <row r="244" spans="1:5" x14ac:dyDescent="0.25">
      <c r="A244" s="19"/>
      <c r="B244" s="20" t="s">
        <v>15</v>
      </c>
      <c r="C244" s="56">
        <v>1.8167913190674501E-2</v>
      </c>
      <c r="D244" s="56">
        <v>7.42581986416571E-2</v>
      </c>
      <c r="E244" s="22"/>
    </row>
    <row r="245" spans="1:5" x14ac:dyDescent="0.25">
      <c r="A245" s="8" t="s">
        <v>22</v>
      </c>
      <c r="B245" s="16" t="s">
        <v>11</v>
      </c>
      <c r="C245" s="61">
        <v>19130</v>
      </c>
      <c r="D245" s="61">
        <v>18590</v>
      </c>
      <c r="E245" s="63" t="s">
        <v>14</v>
      </c>
    </row>
    <row r="246" spans="1:5" x14ac:dyDescent="0.25">
      <c r="A246" s="19"/>
      <c r="B246" s="20" t="s">
        <v>15</v>
      </c>
      <c r="C246" s="56">
        <v>0.91290870807640201</v>
      </c>
      <c r="D246" s="56">
        <v>0.13198719095612299</v>
      </c>
      <c r="E246" s="22"/>
    </row>
    <row r="247" spans="1:5" ht="34.9" customHeight="1" x14ac:dyDescent="0.25">
      <c r="A247" s="90" t="s">
        <v>25</v>
      </c>
      <c r="B247" s="90"/>
      <c r="C247" s="90"/>
      <c r="D247" s="90"/>
      <c r="E247" s="90"/>
    </row>
    <row r="248" spans="1:5" x14ac:dyDescent="0.25">
      <c r="A248" s="5" t="s">
        <v>26</v>
      </c>
    </row>
    <row r="249" spans="1:5" x14ac:dyDescent="0.25">
      <c r="A249" s="65" t="s">
        <v>1052</v>
      </c>
    </row>
    <row r="250" spans="1:5" x14ac:dyDescent="0.25">
      <c r="A250" s="65" t="s">
        <v>1053</v>
      </c>
    </row>
    <row r="251" spans="1:5" x14ac:dyDescent="0.25">
      <c r="A251" s="65" t="s">
        <v>1054</v>
      </c>
    </row>
    <row r="252" spans="1:5" x14ac:dyDescent="0.25">
      <c r="A252" s="5" t="s">
        <v>30</v>
      </c>
    </row>
    <row r="253" spans="1:5" ht="14.45" customHeight="1" x14ac:dyDescent="0.25">
      <c r="A253" s="91" t="s">
        <v>31</v>
      </c>
      <c r="B253" s="92"/>
      <c r="C253" s="92"/>
      <c r="D253" s="92"/>
      <c r="E253" s="93" t="b">
        <v>1</v>
      </c>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57">
        <v>44042</v>
      </c>
      <c r="C256" s="57">
        <v>45869</v>
      </c>
      <c r="D256" s="58">
        <v>0.14899117732220488</v>
      </c>
      <c r="E256" s="59">
        <v>4</v>
      </c>
    </row>
    <row r="257" spans="1:5" x14ac:dyDescent="0.25">
      <c r="A257" s="31" t="s">
        <v>37</v>
      </c>
      <c r="B257" s="57">
        <v>44011</v>
      </c>
      <c r="C257" s="57">
        <v>45838</v>
      </c>
      <c r="D257" s="58">
        <v>0.15029999999999999</v>
      </c>
      <c r="E257" s="59">
        <v>4</v>
      </c>
    </row>
    <row r="258" spans="1:5" x14ac:dyDescent="0.25">
      <c r="A258" s="64" t="s">
        <v>38</v>
      </c>
      <c r="B258" s="57">
        <v>43980</v>
      </c>
      <c r="C258" s="57">
        <v>45807</v>
      </c>
      <c r="D258" s="58">
        <v>0.15029999999999999</v>
      </c>
      <c r="E258" s="59">
        <v>4</v>
      </c>
    </row>
    <row r="259" spans="1:5" x14ac:dyDescent="0.25">
      <c r="A259" s="64" t="s">
        <v>39</v>
      </c>
      <c r="B259" s="57">
        <v>43951</v>
      </c>
      <c r="C259" s="57">
        <v>45777</v>
      </c>
      <c r="D259" s="58">
        <v>0.15283622118678553</v>
      </c>
      <c r="E259" s="59">
        <v>4</v>
      </c>
    </row>
    <row r="260" spans="1:5" x14ac:dyDescent="0.25">
      <c r="A260" s="64" t="s">
        <v>40</v>
      </c>
      <c r="B260" s="57">
        <v>43921</v>
      </c>
      <c r="C260" s="57">
        <v>45747</v>
      </c>
      <c r="D260" s="58">
        <v>0.15171010036701313</v>
      </c>
      <c r="E260" s="59">
        <v>4</v>
      </c>
    </row>
    <row r="262" spans="1:5" x14ac:dyDescent="0.25">
      <c r="A262" s="102" t="s">
        <v>127</v>
      </c>
      <c r="B262" s="103"/>
      <c r="C262" s="103"/>
      <c r="D262" s="103"/>
      <c r="E262" s="103"/>
    </row>
    <row r="263" spans="1:5" ht="14.45" customHeight="1" x14ac:dyDescent="0.25">
      <c r="A263" s="1" t="s">
        <v>968</v>
      </c>
      <c r="B263" s="2"/>
      <c r="C263" s="107" t="s">
        <v>3</v>
      </c>
      <c r="D263" s="107" t="s">
        <v>969</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8" t="s">
        <v>7</v>
      </c>
      <c r="B266" s="9" t="s">
        <v>960</v>
      </c>
      <c r="C266" s="10"/>
      <c r="D266" s="11"/>
      <c r="E266" s="11"/>
    </row>
    <row r="267" spans="1:5" x14ac:dyDescent="0.25">
      <c r="A267" s="12"/>
      <c r="B267" s="13" t="s">
        <v>9</v>
      </c>
      <c r="C267" s="14"/>
      <c r="D267" s="15"/>
      <c r="E267" s="15"/>
    </row>
    <row r="268" spans="1:5" x14ac:dyDescent="0.25">
      <c r="A268" s="8" t="s">
        <v>10</v>
      </c>
      <c r="B268" s="16" t="s">
        <v>11</v>
      </c>
      <c r="C268" s="53">
        <v>3710</v>
      </c>
      <c r="D268" s="54">
        <v>3150</v>
      </c>
      <c r="E268" s="55" t="s">
        <v>14</v>
      </c>
    </row>
    <row r="269" spans="1:5" x14ac:dyDescent="0.25">
      <c r="A269" s="19"/>
      <c r="B269" s="20" t="s">
        <v>15</v>
      </c>
      <c r="C269" s="56">
        <v>-0.62869033627195503</v>
      </c>
      <c r="D269" s="56">
        <v>-0.20627080124960201</v>
      </c>
      <c r="E269" s="22"/>
    </row>
    <row r="270" spans="1:5" x14ac:dyDescent="0.25">
      <c r="A270" s="8" t="s">
        <v>16</v>
      </c>
      <c r="B270" s="16" t="s">
        <v>11</v>
      </c>
      <c r="C270" s="53">
        <v>7340</v>
      </c>
      <c r="D270" s="53">
        <v>7920</v>
      </c>
      <c r="E270" s="55" t="s">
        <v>14</v>
      </c>
    </row>
    <row r="271" spans="1:5" x14ac:dyDescent="0.25">
      <c r="A271" s="19"/>
      <c r="B271" s="20" t="s">
        <v>15</v>
      </c>
      <c r="C271" s="56">
        <v>-0.265872119838376</v>
      </c>
      <c r="D271" s="56">
        <v>-4.5659762703083501E-2</v>
      </c>
      <c r="E271" s="22"/>
    </row>
    <row r="272" spans="1:5" x14ac:dyDescent="0.25">
      <c r="A272" s="8" t="s">
        <v>19</v>
      </c>
      <c r="B272" s="16" t="s">
        <v>11</v>
      </c>
      <c r="C272" s="53">
        <v>10200</v>
      </c>
      <c r="D272" s="53">
        <v>11610</v>
      </c>
      <c r="E272" s="55" t="s">
        <v>14</v>
      </c>
    </row>
    <row r="273" spans="1:5" x14ac:dyDescent="0.25">
      <c r="A273" s="19"/>
      <c r="B273" s="20" t="s">
        <v>15</v>
      </c>
      <c r="C273" s="56">
        <v>1.99392586387435E-2</v>
      </c>
      <c r="D273" s="56">
        <v>3.03053532499649E-2</v>
      </c>
      <c r="E273" s="22"/>
    </row>
    <row r="274" spans="1:5" x14ac:dyDescent="0.25">
      <c r="A274" s="8" t="s">
        <v>22</v>
      </c>
      <c r="B274" s="16" t="s">
        <v>11</v>
      </c>
      <c r="C274" s="53">
        <v>14350</v>
      </c>
      <c r="D274" s="53">
        <v>17600</v>
      </c>
      <c r="E274" s="55" t="s">
        <v>14</v>
      </c>
    </row>
    <row r="275" spans="1:5" x14ac:dyDescent="0.25">
      <c r="A275" s="19"/>
      <c r="B275" s="20" t="s">
        <v>15</v>
      </c>
      <c r="C275" s="56">
        <v>0.43472083009811602</v>
      </c>
      <c r="D275" s="56">
        <v>0.119750842007648</v>
      </c>
      <c r="E275" s="22"/>
    </row>
    <row r="276" spans="1:5" ht="31.9" customHeight="1" x14ac:dyDescent="0.25">
      <c r="A276" s="90" t="s">
        <v>25</v>
      </c>
      <c r="B276" s="90"/>
      <c r="C276" s="90"/>
      <c r="D276" s="90"/>
      <c r="E276" s="90"/>
    </row>
    <row r="277" spans="1:5" x14ac:dyDescent="0.25">
      <c r="A277" s="5" t="s">
        <v>26</v>
      </c>
    </row>
    <row r="278" spans="1:5" x14ac:dyDescent="0.25">
      <c r="A278" s="65" t="s">
        <v>991</v>
      </c>
    </row>
    <row r="279" spans="1:5" x14ac:dyDescent="0.25">
      <c r="A279" s="65" t="s">
        <v>989</v>
      </c>
    </row>
    <row r="280" spans="1:5" x14ac:dyDescent="0.25">
      <c r="A280" s="65" t="s">
        <v>972</v>
      </c>
    </row>
    <row r="281" spans="1:5" x14ac:dyDescent="0.25">
      <c r="A281" s="5" t="s">
        <v>30</v>
      </c>
    </row>
    <row r="282" spans="1:5" ht="14.45" customHeight="1" x14ac:dyDescent="0.25">
      <c r="A282" s="91" t="s">
        <v>31</v>
      </c>
      <c r="B282" s="92"/>
      <c r="C282" s="92"/>
      <c r="D282" s="92"/>
      <c r="E282" s="93" t="b">
        <v>1</v>
      </c>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57">
        <v>44042</v>
      </c>
      <c r="C285" s="57">
        <v>45869</v>
      </c>
      <c r="D285" s="58">
        <v>0.17459923259148807</v>
      </c>
      <c r="E285" s="59">
        <v>4</v>
      </c>
    </row>
    <row r="286" spans="1:5" x14ac:dyDescent="0.25">
      <c r="A286" s="31" t="s">
        <v>37</v>
      </c>
      <c r="B286" s="57">
        <v>44011</v>
      </c>
      <c r="C286" s="57">
        <v>45838</v>
      </c>
      <c r="D286" s="58">
        <v>0.17530915748519643</v>
      </c>
      <c r="E286" s="59">
        <v>4</v>
      </c>
    </row>
    <row r="287" spans="1:5" x14ac:dyDescent="0.25">
      <c r="A287" s="60" t="s">
        <v>38</v>
      </c>
      <c r="B287" s="57">
        <v>43980</v>
      </c>
      <c r="C287" s="57">
        <v>45807</v>
      </c>
      <c r="D287" s="58">
        <v>0.17879000210587204</v>
      </c>
      <c r="E287" s="59">
        <v>4</v>
      </c>
    </row>
    <row r="288" spans="1:5" x14ac:dyDescent="0.25">
      <c r="A288" s="60" t="s">
        <v>39</v>
      </c>
      <c r="B288" s="57">
        <v>43951</v>
      </c>
      <c r="C288" s="57">
        <v>45777</v>
      </c>
      <c r="D288" s="58">
        <v>0.18218951050840812</v>
      </c>
      <c r="E288" s="59">
        <v>4</v>
      </c>
    </row>
    <row r="289" spans="1:5" x14ac:dyDescent="0.25">
      <c r="A289" s="60" t="s">
        <v>40</v>
      </c>
      <c r="B289" s="57">
        <v>43921</v>
      </c>
      <c r="C289" s="57">
        <v>45747</v>
      </c>
      <c r="D289" s="58">
        <v>0.18132524498893302</v>
      </c>
      <c r="E289" s="59">
        <v>4</v>
      </c>
    </row>
    <row r="291" spans="1:5" x14ac:dyDescent="0.25">
      <c r="A291" s="102" t="s">
        <v>141</v>
      </c>
      <c r="B291" s="103"/>
      <c r="C291" s="103"/>
      <c r="D291" s="103"/>
      <c r="E291" s="103"/>
    </row>
    <row r="292" spans="1:5" ht="14.45" customHeight="1" x14ac:dyDescent="0.25">
      <c r="A292" s="1" t="s">
        <v>978</v>
      </c>
      <c r="B292" s="2"/>
      <c r="C292" s="107" t="s">
        <v>3</v>
      </c>
      <c r="D292" s="107" t="s">
        <v>979</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8" t="s">
        <v>7</v>
      </c>
      <c r="B295" s="9" t="s">
        <v>960</v>
      </c>
      <c r="C295" s="10"/>
      <c r="D295" s="11"/>
      <c r="E295" s="11"/>
    </row>
    <row r="296" spans="1:5" x14ac:dyDescent="0.25">
      <c r="A296" s="12"/>
      <c r="B296" s="13" t="s">
        <v>9</v>
      </c>
      <c r="C296" s="14"/>
      <c r="D296" s="15"/>
      <c r="E296" s="15"/>
    </row>
    <row r="297" spans="1:5" x14ac:dyDescent="0.25">
      <c r="A297" s="8" t="s">
        <v>10</v>
      </c>
      <c r="B297" s="16" t="s">
        <v>11</v>
      </c>
      <c r="C297" s="61">
        <v>9130</v>
      </c>
      <c r="D297" s="62">
        <v>9400</v>
      </c>
      <c r="E297" s="63" t="s">
        <v>14</v>
      </c>
    </row>
    <row r="298" spans="1:5" x14ac:dyDescent="0.25">
      <c r="A298" s="19"/>
      <c r="B298" s="20" t="s">
        <v>15</v>
      </c>
      <c r="C298" s="56">
        <v>-8.7104062545408797E-2</v>
      </c>
      <c r="D298" s="56">
        <v>-3.0658029116268099E-2</v>
      </c>
      <c r="E298" s="22"/>
    </row>
    <row r="299" spans="1:5" x14ac:dyDescent="0.25">
      <c r="A299" s="8" t="s">
        <v>16</v>
      </c>
      <c r="B299" s="16" t="s">
        <v>11</v>
      </c>
      <c r="C299" s="61">
        <v>9540</v>
      </c>
      <c r="D299" s="61">
        <v>9600</v>
      </c>
      <c r="E299" s="63" t="s">
        <v>14</v>
      </c>
    </row>
    <row r="300" spans="1:5" x14ac:dyDescent="0.25">
      <c r="A300" s="19"/>
      <c r="B300" s="20" t="s">
        <v>15</v>
      </c>
      <c r="C300" s="56">
        <v>-4.6077893582007798E-2</v>
      </c>
      <c r="D300" s="56">
        <v>-2.0104427776783299E-2</v>
      </c>
      <c r="E300" s="22"/>
    </row>
    <row r="301" spans="1:5" x14ac:dyDescent="0.25">
      <c r="A301" s="8" t="s">
        <v>19</v>
      </c>
      <c r="B301" s="16" t="s">
        <v>11</v>
      </c>
      <c r="C301" s="61">
        <v>10190</v>
      </c>
      <c r="D301" s="61">
        <v>10270</v>
      </c>
      <c r="E301" s="63" t="s">
        <v>14</v>
      </c>
    </row>
    <row r="302" spans="1:5" x14ac:dyDescent="0.25">
      <c r="A302" s="19"/>
      <c r="B302" s="20" t="s">
        <v>15</v>
      </c>
      <c r="C302" s="56">
        <v>1.94327162498646E-2</v>
      </c>
      <c r="D302" s="56">
        <v>1.33831645940481E-2</v>
      </c>
      <c r="E302" s="22"/>
    </row>
    <row r="303" spans="1:5" x14ac:dyDescent="0.25">
      <c r="A303" s="8" t="s">
        <v>22</v>
      </c>
      <c r="B303" s="16" t="s">
        <v>11</v>
      </c>
      <c r="C303" s="61">
        <v>10670</v>
      </c>
      <c r="D303" s="61">
        <v>10760</v>
      </c>
      <c r="E303" s="63" t="s">
        <v>14</v>
      </c>
    </row>
    <row r="304" spans="1:5" x14ac:dyDescent="0.25">
      <c r="A304" s="19"/>
      <c r="B304" s="20" t="s">
        <v>15</v>
      </c>
      <c r="C304" s="56">
        <v>6.7001774098166794E-2</v>
      </c>
      <c r="D304" s="56">
        <v>3.71755781874634E-2</v>
      </c>
      <c r="E304" s="22"/>
    </row>
    <row r="305" spans="1:5" ht="34.15" customHeight="1" x14ac:dyDescent="0.25">
      <c r="A305" s="90" t="s">
        <v>25</v>
      </c>
      <c r="B305" s="90"/>
      <c r="C305" s="90"/>
      <c r="D305" s="90"/>
      <c r="E305" s="90"/>
    </row>
    <row r="306" spans="1:5" x14ac:dyDescent="0.25">
      <c r="A306" s="5" t="s">
        <v>26</v>
      </c>
    </row>
    <row r="307" spans="1:5" x14ac:dyDescent="0.25">
      <c r="A307" s="65" t="s">
        <v>980</v>
      </c>
    </row>
    <row r="308" spans="1:5" x14ac:dyDescent="0.25">
      <c r="A308" s="65" t="s">
        <v>994</v>
      </c>
    </row>
    <row r="309" spans="1:5" x14ac:dyDescent="0.25">
      <c r="A309" s="65" t="s">
        <v>982</v>
      </c>
    </row>
    <row r="310" spans="1:5" x14ac:dyDescent="0.25">
      <c r="A310" s="5" t="s">
        <v>30</v>
      </c>
    </row>
    <row r="311" spans="1:5" ht="14.45" customHeight="1" x14ac:dyDescent="0.25">
      <c r="A311" s="91" t="s">
        <v>31</v>
      </c>
      <c r="B311" s="92"/>
      <c r="C311" s="92"/>
      <c r="D311" s="92"/>
      <c r="E311" s="93" t="b">
        <v>1</v>
      </c>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57">
        <v>44036</v>
      </c>
      <c r="C314" s="57">
        <v>45863</v>
      </c>
      <c r="D314" s="58">
        <v>1.5124878880182957E-2</v>
      </c>
      <c r="E314" s="59">
        <v>2</v>
      </c>
    </row>
    <row r="315" spans="1:5" x14ac:dyDescent="0.25">
      <c r="A315" s="31" t="s">
        <v>37</v>
      </c>
      <c r="B315" s="57">
        <v>44008</v>
      </c>
      <c r="C315" s="57">
        <v>45835</v>
      </c>
      <c r="D315" s="58">
        <v>1.4973643113048411E-2</v>
      </c>
      <c r="E315" s="59">
        <v>2</v>
      </c>
    </row>
    <row r="316" spans="1:5" x14ac:dyDescent="0.25">
      <c r="A316" s="64" t="s">
        <v>38</v>
      </c>
      <c r="B316" s="57">
        <v>43980</v>
      </c>
      <c r="C316" s="57">
        <v>45807</v>
      </c>
      <c r="D316" s="58">
        <v>1.5341407115418345E-2</v>
      </c>
      <c r="E316" s="59">
        <v>2</v>
      </c>
    </row>
    <row r="317" spans="1:5" x14ac:dyDescent="0.25">
      <c r="A317" s="64" t="s">
        <v>39</v>
      </c>
      <c r="B317" s="57">
        <v>43945</v>
      </c>
      <c r="C317" s="57">
        <v>45772</v>
      </c>
      <c r="D317" s="58">
        <v>1.5844051928210614E-2</v>
      </c>
      <c r="E317" s="59">
        <v>2</v>
      </c>
    </row>
    <row r="318" spans="1:5" x14ac:dyDescent="0.25">
      <c r="A318" s="64" t="s">
        <v>40</v>
      </c>
      <c r="B318" s="57">
        <v>43917</v>
      </c>
      <c r="C318" s="57">
        <v>45744</v>
      </c>
      <c r="D318" s="58">
        <v>1.7050069164844032E-2</v>
      </c>
      <c r="E318" s="59">
        <v>2</v>
      </c>
    </row>
    <row r="320" spans="1:5" x14ac:dyDescent="0.25">
      <c r="A320" s="102" t="s">
        <v>151</v>
      </c>
      <c r="B320" s="103"/>
      <c r="C320" s="103"/>
      <c r="D320" s="103"/>
      <c r="E320" s="103"/>
    </row>
    <row r="321" spans="1:5" ht="14.45" customHeight="1" x14ac:dyDescent="0.25">
      <c r="A321" s="1" t="s">
        <v>968</v>
      </c>
      <c r="B321" s="2"/>
      <c r="C321" s="107" t="s">
        <v>3</v>
      </c>
      <c r="D321" s="107" t="s">
        <v>969</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960</v>
      </c>
      <c r="C324" s="10"/>
      <c r="D324" s="11"/>
      <c r="E324" s="11"/>
    </row>
    <row r="325" spans="1:5" x14ac:dyDescent="0.25">
      <c r="A325" s="12"/>
      <c r="B325" s="13" t="s">
        <v>9</v>
      </c>
      <c r="C325" s="14"/>
      <c r="D325" s="15"/>
      <c r="E325" s="15"/>
    </row>
    <row r="326" spans="1:5" x14ac:dyDescent="0.25">
      <c r="A326" s="8" t="s">
        <v>10</v>
      </c>
      <c r="B326" s="16" t="s">
        <v>11</v>
      </c>
      <c r="C326" s="61">
        <v>3990</v>
      </c>
      <c r="D326" s="62">
        <v>3540</v>
      </c>
      <c r="E326" s="63" t="s">
        <v>14</v>
      </c>
    </row>
    <row r="327" spans="1:5" x14ac:dyDescent="0.25">
      <c r="A327" s="19"/>
      <c r="B327" s="20" t="s">
        <v>15</v>
      </c>
      <c r="C327" s="56">
        <v>-0.60119339329741905</v>
      </c>
      <c r="D327" s="56">
        <v>-0.187745028682406</v>
      </c>
      <c r="E327" s="22"/>
    </row>
    <row r="328" spans="1:5" x14ac:dyDescent="0.25">
      <c r="A328" s="8" t="s">
        <v>16</v>
      </c>
      <c r="B328" s="16" t="s">
        <v>11</v>
      </c>
      <c r="C328" s="61">
        <v>7730</v>
      </c>
      <c r="D328" s="61">
        <v>10240</v>
      </c>
      <c r="E328" s="63" t="s">
        <v>14</v>
      </c>
    </row>
    <row r="329" spans="1:5" x14ac:dyDescent="0.25">
      <c r="A329" s="19"/>
      <c r="B329" s="20" t="s">
        <v>15</v>
      </c>
      <c r="C329" s="56">
        <v>-0.226920582120582</v>
      </c>
      <c r="D329" s="56">
        <v>4.7317206027326399E-3</v>
      </c>
      <c r="E329" s="22"/>
    </row>
    <row r="330" spans="1:5" x14ac:dyDescent="0.25">
      <c r="A330" s="8" t="s">
        <v>19</v>
      </c>
      <c r="B330" s="16" t="s">
        <v>11</v>
      </c>
      <c r="C330" s="61">
        <v>10680</v>
      </c>
      <c r="D330" s="61">
        <v>14470</v>
      </c>
      <c r="E330" s="63" t="s">
        <v>14</v>
      </c>
    </row>
    <row r="331" spans="1:5" x14ac:dyDescent="0.25">
      <c r="A331" s="19"/>
      <c r="B331" s="20" t="s">
        <v>15</v>
      </c>
      <c r="C331" s="56">
        <v>6.7837215185094293E-2</v>
      </c>
      <c r="D331" s="56">
        <v>7.6678346674939904E-2</v>
      </c>
      <c r="E331" s="22"/>
    </row>
    <row r="332" spans="1:5" x14ac:dyDescent="0.25">
      <c r="A332" s="8" t="s">
        <v>22</v>
      </c>
      <c r="B332" s="16" t="s">
        <v>11</v>
      </c>
      <c r="C332" s="61">
        <v>14230</v>
      </c>
      <c r="D332" s="61">
        <v>18400</v>
      </c>
      <c r="E332" s="63" t="s">
        <v>14</v>
      </c>
    </row>
    <row r="333" spans="1:5" x14ac:dyDescent="0.25">
      <c r="A333" s="19"/>
      <c r="B333" s="20" t="s">
        <v>15</v>
      </c>
      <c r="C333" s="56">
        <v>0.42321871999999999</v>
      </c>
      <c r="D333" s="56">
        <v>0.129720903726565</v>
      </c>
      <c r="E333" s="22"/>
    </row>
    <row r="334" spans="1:5" ht="36" customHeight="1" x14ac:dyDescent="0.25">
      <c r="A334" s="90" t="s">
        <v>25</v>
      </c>
      <c r="B334" s="90"/>
      <c r="C334" s="90"/>
      <c r="D334" s="90"/>
      <c r="E334" s="90"/>
    </row>
    <row r="335" spans="1:5" x14ac:dyDescent="0.25">
      <c r="A335" s="5" t="s">
        <v>26</v>
      </c>
    </row>
    <row r="336" spans="1:5" x14ac:dyDescent="0.25">
      <c r="A336" s="65" t="s">
        <v>1055</v>
      </c>
    </row>
    <row r="337" spans="1:5" x14ac:dyDescent="0.25">
      <c r="A337" s="65" t="s">
        <v>977</v>
      </c>
    </row>
    <row r="338" spans="1:5" x14ac:dyDescent="0.25">
      <c r="A338" s="65" t="s">
        <v>972</v>
      </c>
    </row>
    <row r="339" spans="1:5" ht="14.45" customHeight="1" x14ac:dyDescent="0.25">
      <c r="A339" s="5" t="s">
        <v>30</v>
      </c>
    </row>
    <row r="340" spans="1:5" ht="14.45" customHeight="1" x14ac:dyDescent="0.25">
      <c r="A340" s="91" t="s">
        <v>31</v>
      </c>
      <c r="B340" s="92"/>
      <c r="C340" s="92"/>
      <c r="D340" s="92"/>
      <c r="E340" s="93" t="b">
        <v>1</v>
      </c>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57">
        <v>44042</v>
      </c>
      <c r="C343" s="57">
        <v>45869</v>
      </c>
      <c r="D343" s="58">
        <v>0.15179034759654939</v>
      </c>
      <c r="E343" s="59">
        <v>4</v>
      </c>
    </row>
    <row r="344" spans="1:5" x14ac:dyDescent="0.25">
      <c r="A344" s="31" t="s">
        <v>37</v>
      </c>
      <c r="B344" s="57">
        <v>44011</v>
      </c>
      <c r="C344" s="57">
        <v>45838</v>
      </c>
      <c r="D344" s="58">
        <v>0.15210000000000001</v>
      </c>
      <c r="E344" s="59">
        <v>4</v>
      </c>
    </row>
    <row r="345" spans="1:5" x14ac:dyDescent="0.25">
      <c r="A345" s="64" t="s">
        <v>38</v>
      </c>
      <c r="B345" s="57">
        <v>43980</v>
      </c>
      <c r="C345" s="57">
        <v>45807</v>
      </c>
      <c r="D345" s="58">
        <v>0.15459999999999999</v>
      </c>
      <c r="E345" s="59">
        <v>4</v>
      </c>
    </row>
    <row r="346" spans="1:5" x14ac:dyDescent="0.25">
      <c r="A346" s="64" t="s">
        <v>39</v>
      </c>
      <c r="B346" s="57">
        <v>43951</v>
      </c>
      <c r="C346" s="57">
        <v>45777</v>
      </c>
      <c r="D346" s="58">
        <v>0.15413849642631602</v>
      </c>
      <c r="E346" s="59">
        <v>4</v>
      </c>
    </row>
    <row r="347" spans="1:5" x14ac:dyDescent="0.25">
      <c r="A347" s="64" t="s">
        <v>40</v>
      </c>
      <c r="B347" s="57">
        <v>43921</v>
      </c>
      <c r="C347" s="57">
        <v>45747</v>
      </c>
      <c r="D347" s="58">
        <v>0.15218619649308682</v>
      </c>
      <c r="E347" s="59">
        <v>4</v>
      </c>
    </row>
    <row r="349" spans="1:5" x14ac:dyDescent="0.25">
      <c r="A349" s="102" t="s">
        <v>162</v>
      </c>
      <c r="B349" s="103"/>
      <c r="C349" s="103"/>
      <c r="D349" s="103"/>
      <c r="E349" s="103"/>
    </row>
    <row r="350" spans="1:5" ht="14.45" customHeight="1" x14ac:dyDescent="0.25">
      <c r="A350" s="1" t="s">
        <v>968</v>
      </c>
      <c r="B350" s="2"/>
      <c r="C350" s="107" t="s">
        <v>3</v>
      </c>
      <c r="D350" s="107" t="s">
        <v>969</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8" t="s">
        <v>7</v>
      </c>
      <c r="B353" s="9" t="s">
        <v>960</v>
      </c>
      <c r="C353" s="10"/>
      <c r="D353" s="11"/>
      <c r="E353" s="11"/>
    </row>
    <row r="354" spans="1:5" x14ac:dyDescent="0.25">
      <c r="A354" s="12"/>
      <c r="B354" s="13" t="s">
        <v>9</v>
      </c>
      <c r="C354" s="14"/>
      <c r="D354" s="15"/>
      <c r="E354" s="15"/>
    </row>
    <row r="355" spans="1:5" x14ac:dyDescent="0.25">
      <c r="A355" s="8" t="s">
        <v>10</v>
      </c>
      <c r="B355" s="16" t="s">
        <v>11</v>
      </c>
      <c r="C355" s="53">
        <v>8090</v>
      </c>
      <c r="D355" s="54">
        <v>7700</v>
      </c>
      <c r="E355" s="55" t="s">
        <v>14</v>
      </c>
    </row>
    <row r="356" spans="1:5" x14ac:dyDescent="0.25">
      <c r="A356" s="19"/>
      <c r="B356" s="20" t="s">
        <v>15</v>
      </c>
      <c r="C356" s="56">
        <v>-0.19100091828972199</v>
      </c>
      <c r="D356" s="56">
        <v>-5.0826902693010198E-2</v>
      </c>
      <c r="E356" s="22"/>
    </row>
    <row r="357" spans="1:5" x14ac:dyDescent="0.25">
      <c r="A357" s="8" t="s">
        <v>16</v>
      </c>
      <c r="B357" s="16" t="s">
        <v>11</v>
      </c>
      <c r="C357" s="53">
        <v>8880</v>
      </c>
      <c r="D357" s="53">
        <v>9430</v>
      </c>
      <c r="E357" s="55" t="s">
        <v>14</v>
      </c>
    </row>
    <row r="358" spans="1:5" x14ac:dyDescent="0.25">
      <c r="A358" s="19"/>
      <c r="B358" s="20" t="s">
        <v>15</v>
      </c>
      <c r="C358" s="56">
        <v>-0.111513854619298</v>
      </c>
      <c r="D358" s="56">
        <v>-1.16078325133667E-2</v>
      </c>
      <c r="E358" s="22"/>
    </row>
    <row r="359" spans="1:5" x14ac:dyDescent="0.25">
      <c r="A359" s="8" t="s">
        <v>19</v>
      </c>
      <c r="B359" s="16" t="s">
        <v>11</v>
      </c>
      <c r="C359" s="53">
        <v>10140</v>
      </c>
      <c r="D359" s="53">
        <v>10890</v>
      </c>
      <c r="E359" s="55" t="s">
        <v>14</v>
      </c>
    </row>
    <row r="360" spans="1:5" x14ac:dyDescent="0.25">
      <c r="A360" s="19"/>
      <c r="B360" s="20" t="s">
        <v>15</v>
      </c>
      <c r="C360" s="56">
        <v>1.35084472426699E-2</v>
      </c>
      <c r="D360" s="56">
        <v>1.7230037121799699E-2</v>
      </c>
      <c r="E360" s="22"/>
    </row>
    <row r="361" spans="1:5" x14ac:dyDescent="0.25">
      <c r="A361" s="8" t="s">
        <v>22</v>
      </c>
      <c r="B361" s="16" t="s">
        <v>11</v>
      </c>
      <c r="C361" s="53">
        <v>12280</v>
      </c>
      <c r="D361" s="53">
        <v>12700</v>
      </c>
      <c r="E361" s="55" t="s">
        <v>14</v>
      </c>
    </row>
    <row r="362" spans="1:5" x14ac:dyDescent="0.25">
      <c r="A362" s="19"/>
      <c r="B362" s="20" t="s">
        <v>15</v>
      </c>
      <c r="C362" s="56">
        <v>0.228363161616711</v>
      </c>
      <c r="D362" s="56">
        <v>4.8927266801036498E-2</v>
      </c>
      <c r="E362" s="22"/>
    </row>
    <row r="363" spans="1:5" ht="33" customHeight="1" x14ac:dyDescent="0.25">
      <c r="A363" s="90" t="s">
        <v>25</v>
      </c>
      <c r="B363" s="90"/>
      <c r="C363" s="90"/>
      <c r="D363" s="90"/>
      <c r="E363" s="90"/>
    </row>
    <row r="364" spans="1:5" x14ac:dyDescent="0.25">
      <c r="A364" s="5" t="s">
        <v>26</v>
      </c>
    </row>
    <row r="365" spans="1:5" x14ac:dyDescent="0.25">
      <c r="A365" s="65" t="s">
        <v>991</v>
      </c>
    </row>
    <row r="366" spans="1:5" x14ac:dyDescent="0.25">
      <c r="A366" s="65" t="s">
        <v>1056</v>
      </c>
    </row>
    <row r="367" spans="1:5" x14ac:dyDescent="0.25">
      <c r="A367" s="65" t="s">
        <v>972</v>
      </c>
    </row>
    <row r="368" spans="1:5" x14ac:dyDescent="0.25">
      <c r="A368" s="5" t="s">
        <v>30</v>
      </c>
    </row>
    <row r="369" spans="1:5" ht="14.45" customHeight="1" x14ac:dyDescent="0.25">
      <c r="A369" s="91" t="s">
        <v>31</v>
      </c>
      <c r="B369" s="92"/>
      <c r="C369" s="92"/>
      <c r="D369" s="92"/>
      <c r="E369" s="93" t="b">
        <v>1</v>
      </c>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57">
        <v>44036</v>
      </c>
      <c r="C372" s="57">
        <v>45863</v>
      </c>
      <c r="D372" s="58">
        <v>3.4843003823018373E-2</v>
      </c>
      <c r="E372" s="59">
        <v>2</v>
      </c>
    </row>
    <row r="373" spans="1:5" x14ac:dyDescent="0.25">
      <c r="A373" s="31" t="s">
        <v>37</v>
      </c>
      <c r="B373" s="57">
        <v>44008</v>
      </c>
      <c r="C373" s="57">
        <v>45835</v>
      </c>
      <c r="D373" s="58">
        <v>3.49E-2</v>
      </c>
      <c r="E373" s="59">
        <v>2</v>
      </c>
    </row>
    <row r="374" spans="1:5" x14ac:dyDescent="0.25">
      <c r="A374" s="60" t="s">
        <v>38</v>
      </c>
      <c r="B374" s="57">
        <v>43980</v>
      </c>
      <c r="C374" s="57">
        <v>45807</v>
      </c>
      <c r="D374" s="58">
        <v>3.7400000000000003E-2</v>
      </c>
      <c r="E374" s="59">
        <v>2</v>
      </c>
    </row>
    <row r="375" spans="1:5" x14ac:dyDescent="0.25">
      <c r="A375" s="60" t="s">
        <v>39</v>
      </c>
      <c r="B375" s="57">
        <v>43945</v>
      </c>
      <c r="C375" s="57">
        <v>45772</v>
      </c>
      <c r="D375" s="58">
        <v>3.9851626794476194E-2</v>
      </c>
      <c r="E375" s="59">
        <v>2</v>
      </c>
    </row>
    <row r="376" spans="1:5" x14ac:dyDescent="0.25">
      <c r="A376" s="60" t="s">
        <v>40</v>
      </c>
      <c r="B376" s="57">
        <v>43917</v>
      </c>
      <c r="C376" s="57">
        <v>45744</v>
      </c>
      <c r="D376" s="58">
        <v>4.3436759043749593E-2</v>
      </c>
      <c r="E376" s="59">
        <v>2</v>
      </c>
    </row>
    <row r="378" spans="1:5" x14ac:dyDescent="0.25">
      <c r="A378" s="102" t="s">
        <v>171</v>
      </c>
      <c r="B378" s="103"/>
      <c r="C378" s="103"/>
      <c r="D378" s="103"/>
      <c r="E378" s="103"/>
    </row>
    <row r="379" spans="1:5" ht="14.45" customHeight="1" x14ac:dyDescent="0.25">
      <c r="A379" s="1" t="s">
        <v>958</v>
      </c>
      <c r="B379" s="2"/>
      <c r="C379" s="107" t="s">
        <v>3</v>
      </c>
      <c r="D379" s="107" t="s">
        <v>959</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960</v>
      </c>
      <c r="C382" s="10"/>
      <c r="D382" s="11"/>
      <c r="E382" s="11"/>
    </row>
    <row r="383" spans="1:5" x14ac:dyDescent="0.25">
      <c r="A383" s="12"/>
      <c r="B383" s="13" t="s">
        <v>9</v>
      </c>
      <c r="C383" s="14"/>
      <c r="D383" s="15"/>
      <c r="E383" s="15"/>
    </row>
    <row r="384" spans="1:5" x14ac:dyDescent="0.25">
      <c r="A384" s="8" t="s">
        <v>10</v>
      </c>
      <c r="B384" s="16" t="s">
        <v>11</v>
      </c>
      <c r="C384" s="61">
        <v>5700</v>
      </c>
      <c r="D384" s="62">
        <v>5720</v>
      </c>
      <c r="E384" s="63" t="s">
        <v>14</v>
      </c>
    </row>
    <row r="385" spans="1:5" x14ac:dyDescent="0.25">
      <c r="A385" s="19"/>
      <c r="B385" s="20" t="s">
        <v>15</v>
      </c>
      <c r="C385" s="56">
        <v>-0.430283666146483</v>
      </c>
      <c r="D385" s="56">
        <v>-0.169748948825517</v>
      </c>
      <c r="E385" s="22"/>
    </row>
    <row r="386" spans="1:5" x14ac:dyDescent="0.25">
      <c r="A386" s="8" t="s">
        <v>16</v>
      </c>
      <c r="B386" s="16" t="s">
        <v>11</v>
      </c>
      <c r="C386" s="61">
        <v>7950</v>
      </c>
      <c r="D386" s="61">
        <v>7680</v>
      </c>
      <c r="E386" s="63" t="s">
        <v>14</v>
      </c>
    </row>
    <row r="387" spans="1:5" x14ac:dyDescent="0.25">
      <c r="A387" s="19"/>
      <c r="B387" s="20" t="s">
        <v>15</v>
      </c>
      <c r="C387" s="56">
        <v>-0.20535920755762599</v>
      </c>
      <c r="D387" s="56">
        <v>-8.4355237352249104E-2</v>
      </c>
      <c r="E387" s="22"/>
    </row>
    <row r="388" spans="1:5" x14ac:dyDescent="0.25">
      <c r="A388" s="8" t="s">
        <v>19</v>
      </c>
      <c r="B388" s="16" t="s">
        <v>11</v>
      </c>
      <c r="C388" s="61">
        <v>10000</v>
      </c>
      <c r="D388" s="61">
        <v>10680</v>
      </c>
      <c r="E388" s="63" t="s">
        <v>14</v>
      </c>
    </row>
    <row r="389" spans="1:5" x14ac:dyDescent="0.25">
      <c r="A389" s="19"/>
      <c r="B389" s="20" t="s">
        <v>15</v>
      </c>
      <c r="C389" s="56">
        <v>-1.3441058591512299E-4</v>
      </c>
      <c r="D389" s="56">
        <v>2.2137060159430798E-2</v>
      </c>
      <c r="E389" s="22"/>
    </row>
    <row r="390" spans="1:5" x14ac:dyDescent="0.25">
      <c r="A390" s="8" t="s">
        <v>22</v>
      </c>
      <c r="B390" s="16" t="s">
        <v>11</v>
      </c>
      <c r="C390" s="61">
        <v>13530</v>
      </c>
      <c r="D390" s="61">
        <v>13650</v>
      </c>
      <c r="E390" s="63" t="s">
        <v>14</v>
      </c>
    </row>
    <row r="391" spans="1:5" x14ac:dyDescent="0.25">
      <c r="A391" s="19"/>
      <c r="B391" s="20" t="s">
        <v>15</v>
      </c>
      <c r="C391" s="56">
        <v>0.353438099047924</v>
      </c>
      <c r="D391" s="56">
        <v>0.109160269135507</v>
      </c>
      <c r="E391" s="22"/>
    </row>
    <row r="392" spans="1:5" ht="34.15" customHeight="1" x14ac:dyDescent="0.25">
      <c r="A392" s="90" t="s">
        <v>25</v>
      </c>
      <c r="B392" s="90"/>
      <c r="C392" s="90"/>
      <c r="D392" s="90"/>
      <c r="E392" s="90"/>
    </row>
    <row r="393" spans="1:5" x14ac:dyDescent="0.25">
      <c r="A393" s="5" t="s">
        <v>26</v>
      </c>
    </row>
    <row r="394" spans="1:5" x14ac:dyDescent="0.25">
      <c r="A394" s="65" t="s">
        <v>964</v>
      </c>
    </row>
    <row r="395" spans="1:5" x14ac:dyDescent="0.25">
      <c r="A395" s="65" t="s">
        <v>973</v>
      </c>
    </row>
    <row r="396" spans="1:5" x14ac:dyDescent="0.25">
      <c r="A396" s="65" t="s">
        <v>966</v>
      </c>
    </row>
    <row r="397" spans="1:5" ht="14.45" customHeight="1" x14ac:dyDescent="0.25">
      <c r="A397" s="5" t="s">
        <v>30</v>
      </c>
    </row>
    <row r="398" spans="1:5" ht="14.45" customHeight="1" x14ac:dyDescent="0.25">
      <c r="A398" s="91" t="s">
        <v>31</v>
      </c>
      <c r="B398" s="92"/>
      <c r="C398" s="92"/>
      <c r="D398" s="92"/>
      <c r="E398" s="93" t="b">
        <v>1</v>
      </c>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57">
        <v>44040</v>
      </c>
      <c r="C401" s="57">
        <v>45867</v>
      </c>
      <c r="D401" s="58">
        <v>0.10009823015473031</v>
      </c>
      <c r="E401" s="59">
        <v>3</v>
      </c>
    </row>
    <row r="402" spans="1:5" x14ac:dyDescent="0.25">
      <c r="A402" s="31" t="s">
        <v>37</v>
      </c>
      <c r="B402" s="57">
        <v>44005</v>
      </c>
      <c r="C402" s="57">
        <v>45832</v>
      </c>
      <c r="D402" s="58">
        <v>0.10120290826444642</v>
      </c>
      <c r="E402" s="59">
        <v>3</v>
      </c>
    </row>
    <row r="403" spans="1:5" x14ac:dyDescent="0.25">
      <c r="A403" s="64" t="s">
        <v>38</v>
      </c>
      <c r="B403" s="57">
        <v>43977</v>
      </c>
      <c r="C403" s="57">
        <v>45804</v>
      </c>
      <c r="D403" s="58">
        <v>0.1054900983390468</v>
      </c>
      <c r="E403" s="59">
        <v>3</v>
      </c>
    </row>
    <row r="404" spans="1:5" x14ac:dyDescent="0.25">
      <c r="A404" s="64" t="s">
        <v>39</v>
      </c>
      <c r="B404" s="57">
        <v>43949</v>
      </c>
      <c r="C404" s="57">
        <v>45776</v>
      </c>
      <c r="D404" s="58">
        <v>0.10576188693615467</v>
      </c>
      <c r="E404" s="59">
        <v>3</v>
      </c>
    </row>
    <row r="405" spans="1:5" x14ac:dyDescent="0.25">
      <c r="A405" s="64" t="s">
        <v>40</v>
      </c>
      <c r="B405" s="57">
        <v>43914</v>
      </c>
      <c r="C405" s="57">
        <v>45741</v>
      </c>
      <c r="D405" s="58">
        <v>0.10636113454697305</v>
      </c>
      <c r="E405" s="59">
        <v>3</v>
      </c>
    </row>
    <row r="407" spans="1:5" x14ac:dyDescent="0.25">
      <c r="A407" s="102" t="s">
        <v>835</v>
      </c>
      <c r="B407" s="103"/>
      <c r="C407" s="103"/>
      <c r="D407" s="103"/>
      <c r="E407" s="103"/>
    </row>
    <row r="408" spans="1:5" ht="14.45" customHeight="1" x14ac:dyDescent="0.25">
      <c r="A408" s="1" t="s">
        <v>958</v>
      </c>
      <c r="B408" s="2"/>
      <c r="C408" s="107" t="s">
        <v>3</v>
      </c>
      <c r="D408" s="107" t="s">
        <v>959</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960</v>
      </c>
      <c r="C411" s="10"/>
      <c r="D411" s="11"/>
      <c r="E411" s="11"/>
    </row>
    <row r="412" spans="1:5" x14ac:dyDescent="0.25">
      <c r="A412" s="12"/>
      <c r="B412" s="13" t="s">
        <v>9</v>
      </c>
      <c r="C412" s="14"/>
      <c r="D412" s="15"/>
      <c r="E412" s="15"/>
    </row>
    <row r="413" spans="1:5" x14ac:dyDescent="0.25">
      <c r="A413" s="8" t="s">
        <v>10</v>
      </c>
      <c r="B413" s="16" t="s">
        <v>11</v>
      </c>
      <c r="C413" s="53">
        <v>6510</v>
      </c>
      <c r="D413" s="54">
        <v>6680</v>
      </c>
      <c r="E413" s="55" t="s">
        <v>14</v>
      </c>
    </row>
    <row r="414" spans="1:5" x14ac:dyDescent="0.25">
      <c r="A414" s="19"/>
      <c r="B414" s="20" t="s">
        <v>15</v>
      </c>
      <c r="C414" s="56">
        <v>-0.34883196082908602</v>
      </c>
      <c r="D414" s="56">
        <v>-0.12596064357814299</v>
      </c>
      <c r="E414" s="22"/>
    </row>
    <row r="415" spans="1:5" x14ac:dyDescent="0.25">
      <c r="A415" s="8" t="s">
        <v>16</v>
      </c>
      <c r="B415" s="16" t="s">
        <v>11</v>
      </c>
      <c r="C415" s="53">
        <v>8330</v>
      </c>
      <c r="D415" s="53">
        <v>7980</v>
      </c>
      <c r="E415" s="55" t="s">
        <v>14</v>
      </c>
    </row>
    <row r="416" spans="1:5" x14ac:dyDescent="0.25">
      <c r="A416" s="19"/>
      <c r="B416" s="20" t="s">
        <v>15</v>
      </c>
      <c r="C416" s="56">
        <v>-0.16719004507108701</v>
      </c>
      <c r="D416" s="56">
        <v>-7.2494295869660705E-2</v>
      </c>
      <c r="E416" s="22"/>
    </row>
    <row r="417" spans="1:5" x14ac:dyDescent="0.25">
      <c r="A417" s="8" t="s">
        <v>19</v>
      </c>
      <c r="B417" s="16" t="s">
        <v>11</v>
      </c>
      <c r="C417" s="53">
        <v>10020</v>
      </c>
      <c r="D417" s="53">
        <v>10290</v>
      </c>
      <c r="E417" s="55" t="s">
        <v>14</v>
      </c>
    </row>
    <row r="418" spans="1:5" x14ac:dyDescent="0.25">
      <c r="A418" s="19"/>
      <c r="B418" s="20" t="s">
        <v>15</v>
      </c>
      <c r="C418" s="56">
        <v>2.4284160927872099E-3</v>
      </c>
      <c r="D418" s="56">
        <v>9.4171080047742405E-3</v>
      </c>
      <c r="E418" s="22"/>
    </row>
    <row r="419" spans="1:5" x14ac:dyDescent="0.25">
      <c r="A419" s="8" t="s">
        <v>22</v>
      </c>
      <c r="B419" s="16" t="s">
        <v>11</v>
      </c>
      <c r="C419" s="53">
        <v>12350</v>
      </c>
      <c r="D419" s="53">
        <v>12350</v>
      </c>
      <c r="E419" s="55" t="s">
        <v>14</v>
      </c>
    </row>
    <row r="420" spans="1:5" x14ac:dyDescent="0.25">
      <c r="A420" s="19"/>
      <c r="B420" s="20" t="s">
        <v>15</v>
      </c>
      <c r="C420" s="56">
        <v>0.23536916257270299</v>
      </c>
      <c r="D420" s="56">
        <v>7.2939933110958394E-2</v>
      </c>
      <c r="E420" s="22"/>
    </row>
    <row r="421" spans="1:5" ht="34.9" customHeight="1" x14ac:dyDescent="0.25">
      <c r="A421" s="90" t="s">
        <v>25</v>
      </c>
      <c r="B421" s="90"/>
      <c r="C421" s="90"/>
      <c r="D421" s="90"/>
      <c r="E421" s="90"/>
    </row>
    <row r="422" spans="1:5" x14ac:dyDescent="0.25">
      <c r="A422" s="5" t="s">
        <v>26</v>
      </c>
    </row>
    <row r="423" spans="1:5" x14ac:dyDescent="0.25">
      <c r="A423" s="65" t="s">
        <v>964</v>
      </c>
    </row>
    <row r="424" spans="1:5" x14ac:dyDescent="0.25">
      <c r="A424" s="65" t="s">
        <v>1057</v>
      </c>
    </row>
    <row r="425" spans="1:5" x14ac:dyDescent="0.25">
      <c r="A425" s="65" t="s">
        <v>966</v>
      </c>
    </row>
    <row r="426" spans="1:5" x14ac:dyDescent="0.25">
      <c r="A426" s="5" t="s">
        <v>30</v>
      </c>
    </row>
    <row r="427" spans="1:5" ht="14.45" customHeight="1" x14ac:dyDescent="0.25">
      <c r="A427" s="91" t="s">
        <v>31</v>
      </c>
      <c r="B427" s="92"/>
      <c r="C427" s="92"/>
      <c r="D427" s="92"/>
      <c r="E427" s="93" t="b">
        <v>1</v>
      </c>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57">
        <v>44033</v>
      </c>
      <c r="C430" s="57">
        <v>45863</v>
      </c>
      <c r="D430" s="58">
        <v>6.3110245175579241E-2</v>
      </c>
      <c r="E430" s="59">
        <v>3</v>
      </c>
    </row>
    <row r="431" spans="1:5" x14ac:dyDescent="0.25">
      <c r="A431" s="31" t="s">
        <v>37</v>
      </c>
      <c r="B431" s="57">
        <v>44008</v>
      </c>
      <c r="C431" s="57">
        <v>45835</v>
      </c>
      <c r="D431" s="58">
        <v>6.2799999999999995E-2</v>
      </c>
      <c r="E431" s="59">
        <v>3</v>
      </c>
    </row>
    <row r="432" spans="1:5" x14ac:dyDescent="0.25">
      <c r="A432" s="60" t="s">
        <v>38</v>
      </c>
      <c r="B432" s="57">
        <v>43977</v>
      </c>
      <c r="C432" s="57">
        <v>45804</v>
      </c>
      <c r="D432" s="58">
        <v>6.7000000000000004E-2</v>
      </c>
      <c r="E432" s="59">
        <v>3</v>
      </c>
    </row>
    <row r="433" spans="1:5" x14ac:dyDescent="0.25">
      <c r="A433" s="60" t="s">
        <v>39</v>
      </c>
      <c r="B433" s="57">
        <v>43942</v>
      </c>
      <c r="C433" s="57">
        <v>45772</v>
      </c>
      <c r="D433" s="58">
        <v>6.7770169650012951E-2</v>
      </c>
      <c r="E433" s="59">
        <v>3</v>
      </c>
    </row>
    <row r="434" spans="1:5" x14ac:dyDescent="0.25">
      <c r="A434" s="60" t="s">
        <v>40</v>
      </c>
      <c r="B434" s="57">
        <v>43914</v>
      </c>
      <c r="C434" s="57">
        <v>45744</v>
      </c>
      <c r="D434" s="58">
        <v>6.9027545015088232E-2</v>
      </c>
      <c r="E434" s="59">
        <v>3</v>
      </c>
    </row>
    <row r="436" spans="1:5" x14ac:dyDescent="0.25">
      <c r="A436" s="102" t="s">
        <v>180</v>
      </c>
      <c r="B436" s="103"/>
      <c r="C436" s="103"/>
      <c r="D436" s="103"/>
      <c r="E436" s="103"/>
    </row>
    <row r="437" spans="1:5" ht="14.45" customHeight="1" x14ac:dyDescent="0.25">
      <c r="A437" s="1" t="s">
        <v>958</v>
      </c>
      <c r="B437" s="2"/>
      <c r="C437" s="107" t="s">
        <v>3</v>
      </c>
      <c r="D437" s="107" t="s">
        <v>959</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8" t="s">
        <v>7</v>
      </c>
      <c r="B440" s="9" t="s">
        <v>960</v>
      </c>
      <c r="C440" s="10"/>
      <c r="D440" s="11"/>
      <c r="E440" s="11"/>
    </row>
    <row r="441" spans="1:5" x14ac:dyDescent="0.25">
      <c r="A441" s="12"/>
      <c r="B441" s="13" t="s">
        <v>9</v>
      </c>
      <c r="C441" s="14"/>
      <c r="D441" s="15"/>
      <c r="E441" s="15"/>
    </row>
    <row r="442" spans="1:5" x14ac:dyDescent="0.25">
      <c r="A442" s="8" t="s">
        <v>10</v>
      </c>
      <c r="B442" s="16" t="s">
        <v>11</v>
      </c>
      <c r="C442" s="61">
        <v>5890</v>
      </c>
      <c r="D442" s="62">
        <v>5890</v>
      </c>
      <c r="E442" s="63" t="s">
        <v>14</v>
      </c>
    </row>
    <row r="443" spans="1:5" x14ac:dyDescent="0.25">
      <c r="A443" s="19"/>
      <c r="B443" s="20" t="s">
        <v>15</v>
      </c>
      <c r="C443" s="56">
        <v>-0.411194289428508</v>
      </c>
      <c r="D443" s="56">
        <v>-0.161840471035645</v>
      </c>
      <c r="E443" s="22"/>
    </row>
    <row r="444" spans="1:5" x14ac:dyDescent="0.25">
      <c r="A444" s="8" t="s">
        <v>16</v>
      </c>
      <c r="B444" s="16" t="s">
        <v>11</v>
      </c>
      <c r="C444" s="61">
        <v>8010</v>
      </c>
      <c r="D444" s="61">
        <v>7890</v>
      </c>
      <c r="E444" s="63" t="s">
        <v>14</v>
      </c>
    </row>
    <row r="445" spans="1:5" x14ac:dyDescent="0.25">
      <c r="A445" s="19"/>
      <c r="B445" s="20" t="s">
        <v>15</v>
      </c>
      <c r="C445" s="56">
        <v>-0.19944705882352901</v>
      </c>
      <c r="D445" s="56">
        <v>-7.5876050560543806E-2</v>
      </c>
      <c r="E445" s="22"/>
    </row>
    <row r="446" spans="1:5" x14ac:dyDescent="0.25">
      <c r="A446" s="8" t="s">
        <v>19</v>
      </c>
      <c r="B446" s="16" t="s">
        <v>11</v>
      </c>
      <c r="C446" s="61">
        <v>10060</v>
      </c>
      <c r="D446" s="61">
        <v>10770</v>
      </c>
      <c r="E446" s="63" t="s">
        <v>14</v>
      </c>
    </row>
    <row r="447" spans="1:5" x14ac:dyDescent="0.25">
      <c r="A447" s="19"/>
      <c r="B447" s="20" t="s">
        <v>15</v>
      </c>
      <c r="C447" s="56">
        <v>6.3283796669844098E-3</v>
      </c>
      <c r="D447" s="56">
        <v>2.51926520677563E-2</v>
      </c>
      <c r="E447" s="22"/>
    </row>
    <row r="448" spans="1:5" x14ac:dyDescent="0.25">
      <c r="A448" s="8" t="s">
        <v>22</v>
      </c>
      <c r="B448" s="16" t="s">
        <v>11</v>
      </c>
      <c r="C448" s="61">
        <v>13340</v>
      </c>
      <c r="D448" s="61">
        <v>13650</v>
      </c>
      <c r="E448" s="63" t="s">
        <v>14</v>
      </c>
    </row>
    <row r="449" spans="1:5" x14ac:dyDescent="0.25">
      <c r="A449" s="19"/>
      <c r="B449" s="20" t="s">
        <v>15</v>
      </c>
      <c r="C449" s="56">
        <v>0.33445993723849399</v>
      </c>
      <c r="D449" s="56">
        <v>0.109232705561901</v>
      </c>
      <c r="E449" s="22"/>
    </row>
    <row r="450" spans="1:5" ht="34.15" customHeight="1" x14ac:dyDescent="0.25">
      <c r="A450" s="90" t="s">
        <v>25</v>
      </c>
      <c r="B450" s="90"/>
      <c r="C450" s="90"/>
      <c r="D450" s="90"/>
      <c r="E450" s="90"/>
    </row>
    <row r="451" spans="1:5" x14ac:dyDescent="0.25">
      <c r="A451" s="5" t="s">
        <v>26</v>
      </c>
    </row>
    <row r="452" spans="1:5" x14ac:dyDescent="0.25">
      <c r="A452" s="65" t="s">
        <v>964</v>
      </c>
    </row>
    <row r="453" spans="1:5" x14ac:dyDescent="0.25">
      <c r="A453" s="65" t="s">
        <v>992</v>
      </c>
    </row>
    <row r="454" spans="1:5" x14ac:dyDescent="0.25">
      <c r="A454" s="65" t="s">
        <v>966</v>
      </c>
    </row>
    <row r="455" spans="1:5" x14ac:dyDescent="0.25">
      <c r="A455" s="5" t="s">
        <v>30</v>
      </c>
    </row>
    <row r="456" spans="1:5" ht="14.45" customHeight="1" x14ac:dyDescent="0.25">
      <c r="A456" s="91" t="s">
        <v>31</v>
      </c>
      <c r="B456" s="92"/>
      <c r="C456" s="92"/>
      <c r="D456" s="92"/>
      <c r="E456" s="93" t="b">
        <v>1</v>
      </c>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57">
        <v>44040</v>
      </c>
      <c r="C459" s="57">
        <v>45867</v>
      </c>
      <c r="D459" s="58">
        <v>9.6500000000000002E-2</v>
      </c>
      <c r="E459" s="59">
        <v>3</v>
      </c>
    </row>
    <row r="460" spans="1:5" x14ac:dyDescent="0.25">
      <c r="A460" s="31" t="s">
        <v>37</v>
      </c>
      <c r="B460" s="57">
        <v>44005</v>
      </c>
      <c r="C460" s="57">
        <v>45832</v>
      </c>
      <c r="D460" s="58">
        <v>9.7430612102595196E-2</v>
      </c>
      <c r="E460" s="59">
        <v>3</v>
      </c>
    </row>
    <row r="461" spans="1:5" x14ac:dyDescent="0.25">
      <c r="A461" s="64" t="s">
        <v>38</v>
      </c>
      <c r="B461" s="57">
        <v>43977</v>
      </c>
      <c r="C461" s="57">
        <v>45804</v>
      </c>
      <c r="D461" s="58">
        <v>0.10129608560799815</v>
      </c>
      <c r="E461" s="59">
        <v>3</v>
      </c>
    </row>
    <row r="462" spans="1:5" x14ac:dyDescent="0.25">
      <c r="A462" s="64" t="s">
        <v>39</v>
      </c>
      <c r="B462" s="57">
        <v>43949</v>
      </c>
      <c r="C462" s="57">
        <v>45776</v>
      </c>
      <c r="D462" s="58">
        <v>0.10154602459487985</v>
      </c>
      <c r="E462" s="59">
        <v>3</v>
      </c>
    </row>
    <row r="463" spans="1:5" x14ac:dyDescent="0.25">
      <c r="A463" s="64" t="s">
        <v>40</v>
      </c>
      <c r="B463" s="57">
        <v>43914</v>
      </c>
      <c r="C463" s="57">
        <v>45741</v>
      </c>
      <c r="D463" s="58">
        <v>0.10209409372887007</v>
      </c>
      <c r="E463" s="59">
        <v>3</v>
      </c>
    </row>
    <row r="465" spans="1:5" x14ac:dyDescent="0.25">
      <c r="A465" s="102" t="s">
        <v>189</v>
      </c>
      <c r="B465" s="103"/>
      <c r="C465" s="103"/>
      <c r="D465" s="103"/>
      <c r="E465" s="103"/>
    </row>
    <row r="466" spans="1:5" ht="14.45" customHeight="1" x14ac:dyDescent="0.25">
      <c r="A466" s="1" t="s">
        <v>978</v>
      </c>
      <c r="B466" s="2"/>
      <c r="C466" s="107" t="s">
        <v>3</v>
      </c>
      <c r="D466" s="107" t="s">
        <v>979</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960</v>
      </c>
      <c r="C469" s="10"/>
      <c r="D469" s="11"/>
      <c r="E469" s="11"/>
    </row>
    <row r="470" spans="1:5" x14ac:dyDescent="0.25">
      <c r="A470" s="12"/>
      <c r="B470" s="13" t="s">
        <v>9</v>
      </c>
      <c r="C470" s="14"/>
      <c r="D470" s="15"/>
      <c r="E470" s="15"/>
    </row>
    <row r="471" spans="1:5" x14ac:dyDescent="0.25">
      <c r="A471" s="8" t="s">
        <v>10</v>
      </c>
      <c r="B471" s="16" t="s">
        <v>11</v>
      </c>
      <c r="C471" s="61">
        <v>7350</v>
      </c>
      <c r="D471" s="62">
        <v>7860</v>
      </c>
      <c r="E471" s="63" t="s">
        <v>14</v>
      </c>
    </row>
    <row r="472" spans="1:5" x14ac:dyDescent="0.25">
      <c r="A472" s="19"/>
      <c r="B472" s="20" t="s">
        <v>15</v>
      </c>
      <c r="C472" s="56">
        <v>-0.265411383427126</v>
      </c>
      <c r="D472" s="56">
        <v>-0.113358838553764</v>
      </c>
      <c r="E472" s="22"/>
    </row>
    <row r="473" spans="1:5" x14ac:dyDescent="0.25">
      <c r="A473" s="8" t="s">
        <v>16</v>
      </c>
      <c r="B473" s="16" t="s">
        <v>11</v>
      </c>
      <c r="C473" s="61">
        <v>8110</v>
      </c>
      <c r="D473" s="61">
        <v>7680</v>
      </c>
      <c r="E473" s="63" t="s">
        <v>14</v>
      </c>
    </row>
    <row r="474" spans="1:5" x14ac:dyDescent="0.25">
      <c r="A474" s="19"/>
      <c r="B474" s="20" t="s">
        <v>15</v>
      </c>
      <c r="C474" s="56">
        <v>-0.189108465687257</v>
      </c>
      <c r="D474" s="56">
        <v>-0.123406816368255</v>
      </c>
      <c r="E474" s="22"/>
    </row>
    <row r="475" spans="1:5" x14ac:dyDescent="0.25">
      <c r="A475" s="8" t="s">
        <v>19</v>
      </c>
      <c r="B475" s="16" t="s">
        <v>11</v>
      </c>
      <c r="C475" s="61">
        <v>9330</v>
      </c>
      <c r="D475" s="61">
        <v>9750</v>
      </c>
      <c r="E475" s="63" t="s">
        <v>14</v>
      </c>
    </row>
    <row r="476" spans="1:5" x14ac:dyDescent="0.25">
      <c r="A476" s="19"/>
      <c r="B476" s="20" t="s">
        <v>15</v>
      </c>
      <c r="C476" s="56">
        <v>-6.66700122563674E-2</v>
      </c>
      <c r="D476" s="56">
        <v>-1.27826171617426E-2</v>
      </c>
      <c r="E476" s="22"/>
    </row>
    <row r="477" spans="1:5" x14ac:dyDescent="0.25">
      <c r="A477" s="8" t="s">
        <v>22</v>
      </c>
      <c r="B477" s="16" t="s">
        <v>11</v>
      </c>
      <c r="C477" s="61">
        <v>11350</v>
      </c>
      <c r="D477" s="61">
        <v>11640</v>
      </c>
      <c r="E477" s="63" t="s">
        <v>14</v>
      </c>
    </row>
    <row r="478" spans="1:5" x14ac:dyDescent="0.25">
      <c r="A478" s="19"/>
      <c r="B478" s="20" t="s">
        <v>15</v>
      </c>
      <c r="C478" s="56">
        <v>0.135345584499066</v>
      </c>
      <c r="D478" s="56">
        <v>7.8925779700995194E-2</v>
      </c>
      <c r="E478" s="22"/>
    </row>
    <row r="479" spans="1:5" ht="34.15" customHeight="1" x14ac:dyDescent="0.25">
      <c r="A479" s="90" t="s">
        <v>25</v>
      </c>
      <c r="B479" s="90"/>
      <c r="C479" s="90"/>
      <c r="D479" s="90"/>
      <c r="E479" s="90"/>
    </row>
    <row r="480" spans="1:5" x14ac:dyDescent="0.25">
      <c r="A480" s="5" t="s">
        <v>26</v>
      </c>
    </row>
    <row r="481" spans="1:5" x14ac:dyDescent="0.25">
      <c r="A481" s="65" t="s">
        <v>980</v>
      </c>
    </row>
    <row r="482" spans="1:5" x14ac:dyDescent="0.25">
      <c r="A482" s="65" t="s">
        <v>1058</v>
      </c>
    </row>
    <row r="483" spans="1:5" x14ac:dyDescent="0.25">
      <c r="A483" s="65" t="s">
        <v>986</v>
      </c>
    </row>
    <row r="484" spans="1:5" x14ac:dyDescent="0.25">
      <c r="A484" s="5" t="s">
        <v>30</v>
      </c>
    </row>
    <row r="485" spans="1:5" ht="14.45" customHeight="1" x14ac:dyDescent="0.25">
      <c r="A485" s="91" t="s">
        <v>31</v>
      </c>
      <c r="B485" s="92"/>
      <c r="C485" s="92"/>
      <c r="D485" s="92"/>
      <c r="E485" s="93" t="b">
        <v>1</v>
      </c>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57">
        <v>44027</v>
      </c>
      <c r="C488" s="57">
        <v>45860</v>
      </c>
      <c r="D488" s="58">
        <v>4.3151257514392208E-2</v>
      </c>
      <c r="E488" s="59">
        <v>2</v>
      </c>
    </row>
    <row r="489" spans="1:5" x14ac:dyDescent="0.25">
      <c r="A489" s="31" t="s">
        <v>37</v>
      </c>
      <c r="B489" s="57">
        <v>43998</v>
      </c>
      <c r="C489" s="57">
        <v>45832</v>
      </c>
      <c r="D489" s="58">
        <v>4.3200000000000002E-2</v>
      </c>
      <c r="E489" s="59">
        <v>2</v>
      </c>
    </row>
    <row r="490" spans="1:5" x14ac:dyDescent="0.25">
      <c r="A490" s="64" t="s">
        <v>38</v>
      </c>
      <c r="B490" s="57">
        <v>43970</v>
      </c>
      <c r="C490" s="57">
        <v>45804</v>
      </c>
      <c r="D490" s="58">
        <v>4.5999999999999999E-2</v>
      </c>
      <c r="E490" s="59">
        <v>2</v>
      </c>
    </row>
    <row r="491" spans="1:5" x14ac:dyDescent="0.25">
      <c r="A491" s="64" t="s">
        <v>39</v>
      </c>
      <c r="B491" s="57">
        <v>43956</v>
      </c>
      <c r="C491" s="57">
        <v>45776</v>
      </c>
      <c r="D491" s="58">
        <v>4.5750915306692994E-2</v>
      </c>
      <c r="E491" s="59">
        <v>2</v>
      </c>
    </row>
    <row r="492" spans="1:5" x14ac:dyDescent="0.25">
      <c r="A492" s="64" t="s">
        <v>40</v>
      </c>
      <c r="B492" s="57">
        <v>43914</v>
      </c>
      <c r="C492" s="57">
        <v>45734</v>
      </c>
      <c r="D492" s="58">
        <v>4.7423028135128352E-2</v>
      </c>
      <c r="E492" s="59">
        <v>2</v>
      </c>
    </row>
    <row r="494" spans="1:5" x14ac:dyDescent="0.25">
      <c r="A494" s="102" t="s">
        <v>200</v>
      </c>
      <c r="B494" s="103"/>
      <c r="C494" s="103"/>
      <c r="D494" s="103"/>
      <c r="E494" s="103"/>
    </row>
    <row r="495" spans="1:5" ht="14.45" customHeight="1" x14ac:dyDescent="0.25">
      <c r="A495" s="1" t="s">
        <v>968</v>
      </c>
      <c r="B495" s="2"/>
      <c r="C495" s="107" t="s">
        <v>3</v>
      </c>
      <c r="D495" s="107" t="s">
        <v>969</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960</v>
      </c>
      <c r="C498" s="10"/>
      <c r="D498" s="11"/>
      <c r="E498" s="11"/>
    </row>
    <row r="499" spans="1:5" x14ac:dyDescent="0.25">
      <c r="A499" s="12"/>
      <c r="B499" s="13" t="s">
        <v>9</v>
      </c>
      <c r="C499" s="14"/>
      <c r="D499" s="15"/>
      <c r="E499" s="15"/>
    </row>
    <row r="500" spans="1:5" x14ac:dyDescent="0.25">
      <c r="A500" s="8" t="s">
        <v>10</v>
      </c>
      <c r="B500" s="16" t="s">
        <v>11</v>
      </c>
      <c r="C500" s="61">
        <v>7420</v>
      </c>
      <c r="D500" s="62">
        <v>6910</v>
      </c>
      <c r="E500" s="63" t="s">
        <v>14</v>
      </c>
    </row>
    <row r="501" spans="1:5" x14ac:dyDescent="0.25">
      <c r="A501" s="19"/>
      <c r="B501" s="20" t="s">
        <v>15</v>
      </c>
      <c r="C501" s="56">
        <v>-0.25847138277433102</v>
      </c>
      <c r="D501" s="56">
        <v>-7.1175198822522101E-2</v>
      </c>
      <c r="E501" s="22"/>
    </row>
    <row r="502" spans="1:5" x14ac:dyDescent="0.25">
      <c r="A502" s="8" t="s">
        <v>16</v>
      </c>
      <c r="B502" s="16" t="s">
        <v>11</v>
      </c>
      <c r="C502" s="61">
        <v>7820</v>
      </c>
      <c r="D502" s="61">
        <v>8310</v>
      </c>
      <c r="E502" s="63" t="s">
        <v>14</v>
      </c>
    </row>
    <row r="503" spans="1:5" x14ac:dyDescent="0.25">
      <c r="A503" s="19"/>
      <c r="B503" s="20" t="s">
        <v>15</v>
      </c>
      <c r="C503" s="56">
        <v>-0.217669947449352</v>
      </c>
      <c r="D503" s="56">
        <v>-3.6412372650645897E-2</v>
      </c>
      <c r="E503" s="22"/>
    </row>
    <row r="504" spans="1:5" x14ac:dyDescent="0.25">
      <c r="A504" s="8" t="s">
        <v>19</v>
      </c>
      <c r="B504" s="16" t="s">
        <v>11</v>
      </c>
      <c r="C504" s="61">
        <v>9430</v>
      </c>
      <c r="D504" s="61">
        <v>9870</v>
      </c>
      <c r="E504" s="63" t="s">
        <v>14</v>
      </c>
    </row>
    <row r="505" spans="1:5" x14ac:dyDescent="0.25">
      <c r="A505" s="19"/>
      <c r="B505" s="20" t="s">
        <v>15</v>
      </c>
      <c r="C505" s="56">
        <v>-5.7489034688603599E-2</v>
      </c>
      <c r="D505" s="56">
        <v>-2.7145942157861301E-3</v>
      </c>
      <c r="E505" s="22"/>
    </row>
    <row r="506" spans="1:5" x14ac:dyDescent="0.25">
      <c r="A506" s="8" t="s">
        <v>22</v>
      </c>
      <c r="B506" s="16" t="s">
        <v>11</v>
      </c>
      <c r="C506" s="61">
        <v>11100</v>
      </c>
      <c r="D506" s="61">
        <v>11610</v>
      </c>
      <c r="E506" s="63" t="s">
        <v>14</v>
      </c>
    </row>
    <row r="507" spans="1:5" x14ac:dyDescent="0.25">
      <c r="A507" s="19"/>
      <c r="B507" s="20" t="s">
        <v>15</v>
      </c>
      <c r="C507" s="56">
        <v>0.109868596438391</v>
      </c>
      <c r="D507" s="56">
        <v>3.0270884231934098E-2</v>
      </c>
      <c r="E507" s="22"/>
    </row>
    <row r="508" spans="1:5" ht="34.9" customHeight="1" x14ac:dyDescent="0.25">
      <c r="A508" s="90" t="s">
        <v>25</v>
      </c>
      <c r="B508" s="90"/>
      <c r="C508" s="90"/>
      <c r="D508" s="90"/>
      <c r="E508" s="90"/>
    </row>
    <row r="509" spans="1:5" x14ac:dyDescent="0.25">
      <c r="A509" s="5" t="s">
        <v>26</v>
      </c>
    </row>
    <row r="510" spans="1:5" x14ac:dyDescent="0.25">
      <c r="A510" s="65" t="s">
        <v>983</v>
      </c>
    </row>
    <row r="511" spans="1:5" x14ac:dyDescent="0.25">
      <c r="A511" s="65" t="s">
        <v>1059</v>
      </c>
    </row>
    <row r="512" spans="1:5" x14ac:dyDescent="0.25">
      <c r="A512" s="65" t="s">
        <v>972</v>
      </c>
    </row>
    <row r="513" spans="1:5" x14ac:dyDescent="0.25">
      <c r="A513" s="5" t="s">
        <v>30</v>
      </c>
    </row>
    <row r="514" spans="1:5" ht="14.45" customHeight="1" x14ac:dyDescent="0.25">
      <c r="A514" s="91" t="s">
        <v>31</v>
      </c>
      <c r="B514" s="92"/>
      <c r="C514" s="92"/>
      <c r="D514" s="92"/>
      <c r="E514" s="93" t="b">
        <v>1</v>
      </c>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57">
        <v>44033</v>
      </c>
      <c r="C517" s="57">
        <v>45867</v>
      </c>
      <c r="D517" s="58">
        <v>4.3046767481874089E-2</v>
      </c>
      <c r="E517" s="59">
        <v>2</v>
      </c>
    </row>
    <row r="518" spans="1:5" x14ac:dyDescent="0.25">
      <c r="A518" s="31" t="s">
        <v>37</v>
      </c>
      <c r="B518" s="57">
        <v>43991</v>
      </c>
      <c r="C518" s="57">
        <v>45825</v>
      </c>
      <c r="D518" s="58">
        <v>4.3548965759749668E-2</v>
      </c>
      <c r="E518" s="59">
        <v>2</v>
      </c>
    </row>
    <row r="519" spans="1:5" x14ac:dyDescent="0.25">
      <c r="A519" s="64" t="s">
        <v>38</v>
      </c>
      <c r="B519" s="57">
        <v>43963</v>
      </c>
      <c r="C519" s="57">
        <v>45797</v>
      </c>
      <c r="D519" s="58">
        <v>4.9264022817894049E-2</v>
      </c>
      <c r="E519" s="59">
        <v>2</v>
      </c>
    </row>
    <row r="520" spans="1:5" x14ac:dyDescent="0.25">
      <c r="A520" s="64" t="s">
        <v>39</v>
      </c>
      <c r="B520" s="57">
        <v>43949</v>
      </c>
      <c r="C520" s="57">
        <v>45769</v>
      </c>
      <c r="D520" s="58">
        <v>5.2516761798964286E-2</v>
      </c>
      <c r="E520" s="59">
        <v>3</v>
      </c>
    </row>
    <row r="521" spans="1:5" x14ac:dyDescent="0.25">
      <c r="A521" s="64" t="s">
        <v>40</v>
      </c>
      <c r="B521" s="57">
        <v>43921</v>
      </c>
      <c r="C521" s="57">
        <v>45741</v>
      </c>
      <c r="D521" s="58">
        <v>5.4814809034920864E-2</v>
      </c>
      <c r="E521" s="59">
        <v>3</v>
      </c>
    </row>
    <row r="523" spans="1:5" x14ac:dyDescent="0.25">
      <c r="A523" s="102" t="s">
        <v>210</v>
      </c>
      <c r="B523" s="103"/>
      <c r="C523" s="103"/>
      <c r="D523" s="103"/>
      <c r="E523" s="103"/>
    </row>
    <row r="524" spans="1:5" ht="14.45" customHeight="1" x14ac:dyDescent="0.25">
      <c r="A524" s="1" t="s">
        <v>978</v>
      </c>
      <c r="B524" s="2"/>
      <c r="C524" s="107" t="s">
        <v>3</v>
      </c>
      <c r="D524" s="107" t="s">
        <v>979</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960</v>
      </c>
      <c r="C527" s="10"/>
      <c r="D527" s="11"/>
      <c r="E527" s="11"/>
    </row>
    <row r="528" spans="1:5" x14ac:dyDescent="0.25">
      <c r="A528" s="12"/>
      <c r="B528" s="13" t="s">
        <v>9</v>
      </c>
      <c r="C528" s="14"/>
      <c r="D528" s="15"/>
      <c r="E528" s="15"/>
    </row>
    <row r="529" spans="1:5" x14ac:dyDescent="0.25">
      <c r="A529" s="8" t="s">
        <v>10</v>
      </c>
      <c r="B529" s="16" t="s">
        <v>11</v>
      </c>
      <c r="C529" s="53">
        <v>7320</v>
      </c>
      <c r="D529" s="54">
        <v>7810</v>
      </c>
      <c r="E529" s="55" t="s">
        <v>14</v>
      </c>
    </row>
    <row r="530" spans="1:5" x14ac:dyDescent="0.25">
      <c r="A530" s="19"/>
      <c r="B530" s="20" t="s">
        <v>15</v>
      </c>
      <c r="C530" s="56">
        <v>-0.268081537916808</v>
      </c>
      <c r="D530" s="56">
        <v>-0.11642627312209899</v>
      </c>
      <c r="E530" s="22"/>
    </row>
    <row r="531" spans="1:5" x14ac:dyDescent="0.25">
      <c r="A531" s="8" t="s">
        <v>16</v>
      </c>
      <c r="B531" s="16" t="s">
        <v>11</v>
      </c>
      <c r="C531" s="53">
        <v>8350</v>
      </c>
      <c r="D531" s="53">
        <v>8100</v>
      </c>
      <c r="E531" s="55" t="s">
        <v>14</v>
      </c>
    </row>
    <row r="532" spans="1:5" x14ac:dyDescent="0.25">
      <c r="A532" s="19"/>
      <c r="B532" s="20" t="s">
        <v>15</v>
      </c>
      <c r="C532" s="56">
        <v>-0.16543148780886699</v>
      </c>
      <c r="D532" s="56">
        <v>-9.9906585351550697E-2</v>
      </c>
      <c r="E532" s="22"/>
    </row>
    <row r="533" spans="1:5" x14ac:dyDescent="0.25">
      <c r="A533" s="8" t="s">
        <v>19</v>
      </c>
      <c r="B533" s="16" t="s">
        <v>11</v>
      </c>
      <c r="C533" s="53">
        <v>9770</v>
      </c>
      <c r="D533" s="53">
        <v>10130</v>
      </c>
      <c r="E533" s="55" t="s">
        <v>14</v>
      </c>
    </row>
    <row r="534" spans="1:5" x14ac:dyDescent="0.25">
      <c r="A534" s="19"/>
      <c r="B534" s="20" t="s">
        <v>15</v>
      </c>
      <c r="C534" s="56">
        <v>-2.2719471643757899E-2</v>
      </c>
      <c r="D534" s="56">
        <v>6.6445913694333E-3</v>
      </c>
      <c r="E534" s="22"/>
    </row>
    <row r="535" spans="1:5" x14ac:dyDescent="0.25">
      <c r="A535" s="8" t="s">
        <v>22</v>
      </c>
      <c r="B535" s="16" t="s">
        <v>11</v>
      </c>
      <c r="C535" s="53">
        <v>11690</v>
      </c>
      <c r="D535" s="53">
        <v>12090</v>
      </c>
      <c r="E535" s="55" t="s">
        <v>14</v>
      </c>
    </row>
    <row r="536" spans="1:5" x14ac:dyDescent="0.25">
      <c r="A536" s="19"/>
      <c r="B536" s="20" t="s">
        <v>15</v>
      </c>
      <c r="C536" s="56">
        <v>0.168777637079916</v>
      </c>
      <c r="D536" s="56">
        <v>9.9341583635793193E-2</v>
      </c>
      <c r="E536" s="22"/>
    </row>
    <row r="537" spans="1:5" ht="34.9" customHeight="1" x14ac:dyDescent="0.25">
      <c r="A537" s="90" t="s">
        <v>25</v>
      </c>
      <c r="B537" s="90"/>
      <c r="C537" s="90"/>
      <c r="D537" s="90"/>
      <c r="E537" s="90"/>
    </row>
    <row r="538" spans="1:5" x14ac:dyDescent="0.25">
      <c r="A538" s="5" t="s">
        <v>26</v>
      </c>
    </row>
    <row r="539" spans="1:5" x14ac:dyDescent="0.25">
      <c r="A539" s="65" t="s">
        <v>980</v>
      </c>
    </row>
    <row r="540" spans="1:5" x14ac:dyDescent="0.25">
      <c r="A540" s="65" t="s">
        <v>994</v>
      </c>
    </row>
    <row r="541" spans="1:5" x14ac:dyDescent="0.25">
      <c r="A541" s="65" t="s">
        <v>986</v>
      </c>
    </row>
    <row r="542" spans="1:5" x14ac:dyDescent="0.25">
      <c r="A542" s="5" t="s">
        <v>30</v>
      </c>
    </row>
    <row r="543" spans="1:5" ht="14.45" customHeight="1" x14ac:dyDescent="0.25">
      <c r="A543" s="91" t="s">
        <v>31</v>
      </c>
      <c r="B543" s="92"/>
      <c r="C543" s="92"/>
      <c r="D543" s="92"/>
      <c r="E543" s="93" t="b">
        <v>1</v>
      </c>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57">
        <v>44040</v>
      </c>
      <c r="C546" s="57">
        <v>45867</v>
      </c>
      <c r="D546" s="58">
        <v>4.1332464714979707E-2</v>
      </c>
      <c r="E546" s="59">
        <v>2</v>
      </c>
    </row>
    <row r="547" spans="1:5" x14ac:dyDescent="0.25">
      <c r="A547" s="31" t="s">
        <v>37</v>
      </c>
      <c r="B547" s="57">
        <v>44005</v>
      </c>
      <c r="C547" s="57">
        <v>45832</v>
      </c>
      <c r="D547" s="58">
        <v>4.1519970720139875E-2</v>
      </c>
      <c r="E547" s="59">
        <v>2</v>
      </c>
    </row>
    <row r="548" spans="1:5" x14ac:dyDescent="0.25">
      <c r="A548" s="60" t="s">
        <v>38</v>
      </c>
      <c r="B548" s="57">
        <v>43977</v>
      </c>
      <c r="C548" s="57">
        <v>45804</v>
      </c>
      <c r="D548" s="58">
        <v>4.6827466742821455E-2</v>
      </c>
      <c r="E548" s="59">
        <v>2</v>
      </c>
    </row>
    <row r="549" spans="1:5" x14ac:dyDescent="0.25">
      <c r="A549" s="60" t="s">
        <v>39</v>
      </c>
      <c r="B549" s="57">
        <v>43949</v>
      </c>
      <c r="C549" s="57">
        <v>45776</v>
      </c>
      <c r="D549" s="58">
        <v>4.7635968890442422E-2</v>
      </c>
      <c r="E549" s="59">
        <v>2</v>
      </c>
    </row>
    <row r="550" spans="1:5" x14ac:dyDescent="0.25">
      <c r="A550" s="60" t="s">
        <v>40</v>
      </c>
      <c r="B550" s="57">
        <v>43914</v>
      </c>
      <c r="C550" s="57">
        <v>45741</v>
      </c>
      <c r="D550" s="58">
        <v>5.080463533149026E-2</v>
      </c>
      <c r="E550" s="59">
        <v>3</v>
      </c>
    </row>
    <row r="552" spans="1:5" x14ac:dyDescent="0.25">
      <c r="A552" s="102" t="s">
        <v>839</v>
      </c>
      <c r="B552" s="103"/>
      <c r="C552" s="103"/>
      <c r="D552" s="103"/>
      <c r="E552" s="103"/>
    </row>
    <row r="553" spans="1:5" ht="14.45" customHeight="1" x14ac:dyDescent="0.25">
      <c r="A553" s="1" t="s">
        <v>958</v>
      </c>
      <c r="B553" s="2"/>
      <c r="C553" s="107" t="s">
        <v>3</v>
      </c>
      <c r="D553" s="107" t="s">
        <v>959</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960</v>
      </c>
      <c r="C556" s="10"/>
      <c r="D556" s="11"/>
      <c r="E556" s="11"/>
    </row>
    <row r="557" spans="1:5" x14ac:dyDescent="0.25">
      <c r="A557" s="12"/>
      <c r="B557" s="13" t="s">
        <v>9</v>
      </c>
      <c r="C557" s="14"/>
      <c r="D557" s="15"/>
      <c r="E557" s="15"/>
    </row>
    <row r="558" spans="1:5" x14ac:dyDescent="0.25">
      <c r="A558" s="8" t="s">
        <v>10</v>
      </c>
      <c r="B558" s="16" t="s">
        <v>11</v>
      </c>
      <c r="C558" s="53">
        <v>5950</v>
      </c>
      <c r="D558" s="54">
        <v>5540</v>
      </c>
      <c r="E558" s="55" t="s">
        <v>14</v>
      </c>
    </row>
    <row r="559" spans="1:5" x14ac:dyDescent="0.25">
      <c r="A559" s="19"/>
      <c r="B559" s="20" t="s">
        <v>15</v>
      </c>
      <c r="C559" s="56">
        <v>-0.40488830054318198</v>
      </c>
      <c r="D559" s="56">
        <v>-0.17869891976058799</v>
      </c>
      <c r="E559" s="22"/>
    </row>
    <row r="560" spans="1:5" x14ac:dyDescent="0.25">
      <c r="A560" s="8" t="s">
        <v>16</v>
      </c>
      <c r="B560" s="16" t="s">
        <v>11</v>
      </c>
      <c r="C560" s="53">
        <v>8080</v>
      </c>
      <c r="D560" s="53">
        <v>9020</v>
      </c>
      <c r="E560" s="55" t="s">
        <v>14</v>
      </c>
    </row>
    <row r="561" spans="1:5" x14ac:dyDescent="0.25">
      <c r="A561" s="19"/>
      <c r="B561" s="20" t="s">
        <v>15</v>
      </c>
      <c r="C561" s="56">
        <v>-0.191929689109751</v>
      </c>
      <c r="D561" s="56">
        <v>-3.3644783412352101E-2</v>
      </c>
      <c r="E561" s="22"/>
    </row>
    <row r="562" spans="1:5" x14ac:dyDescent="0.25">
      <c r="A562" s="8" t="s">
        <v>19</v>
      </c>
      <c r="B562" s="16" t="s">
        <v>11</v>
      </c>
      <c r="C562" s="53">
        <v>9970</v>
      </c>
      <c r="D562" s="53">
        <v>11360</v>
      </c>
      <c r="E562" s="55" t="s">
        <v>14</v>
      </c>
    </row>
    <row r="563" spans="1:5" x14ac:dyDescent="0.25">
      <c r="A563" s="19"/>
      <c r="B563" s="20" t="s">
        <v>15</v>
      </c>
      <c r="C563" s="56">
        <v>-3.0208246261199702E-3</v>
      </c>
      <c r="D563" s="56">
        <v>4.3403532560636802E-2</v>
      </c>
      <c r="E563" s="22"/>
    </row>
    <row r="564" spans="1:5" x14ac:dyDescent="0.25">
      <c r="A564" s="8" t="s">
        <v>22</v>
      </c>
      <c r="B564" s="16" t="s">
        <v>11</v>
      </c>
      <c r="C564" s="53">
        <v>12550</v>
      </c>
      <c r="D564" s="53">
        <v>14320</v>
      </c>
      <c r="E564" s="55" t="s">
        <v>14</v>
      </c>
    </row>
    <row r="565" spans="1:5" x14ac:dyDescent="0.25">
      <c r="A565" s="19"/>
      <c r="B565" s="20" t="s">
        <v>15</v>
      </c>
      <c r="C565" s="56">
        <v>0.25541641989931901</v>
      </c>
      <c r="D565" s="56">
        <v>0.127230634448424</v>
      </c>
      <c r="E565" s="22"/>
    </row>
    <row r="566" spans="1:5" ht="35.450000000000003" customHeight="1" x14ac:dyDescent="0.25">
      <c r="A566" s="90" t="s">
        <v>25</v>
      </c>
      <c r="B566" s="90"/>
      <c r="C566" s="90"/>
      <c r="D566" s="90"/>
      <c r="E566" s="90"/>
    </row>
    <row r="567" spans="1:5" x14ac:dyDescent="0.25">
      <c r="A567" s="5" t="s">
        <v>26</v>
      </c>
    </row>
    <row r="568" spans="1:5" x14ac:dyDescent="0.25">
      <c r="A568" s="65" t="s">
        <v>961</v>
      </c>
    </row>
    <row r="569" spans="1:5" x14ac:dyDescent="0.25">
      <c r="A569" s="65" t="s">
        <v>1060</v>
      </c>
    </row>
    <row r="570" spans="1:5" x14ac:dyDescent="0.25">
      <c r="A570" s="65" t="s">
        <v>963</v>
      </c>
    </row>
    <row r="571" spans="1:5" x14ac:dyDescent="0.25">
      <c r="A571" s="5" t="s">
        <v>30</v>
      </c>
    </row>
    <row r="572" spans="1:5" ht="14.45" customHeight="1" x14ac:dyDescent="0.25">
      <c r="A572" s="91" t="s">
        <v>31</v>
      </c>
      <c r="B572" s="92"/>
      <c r="C572" s="92"/>
      <c r="D572" s="92"/>
      <c r="E572" s="93" t="b">
        <v>1</v>
      </c>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57">
        <v>44041</v>
      </c>
      <c r="C575" s="57">
        <v>45868</v>
      </c>
      <c r="D575" s="58">
        <v>3.6276848087044754E-2</v>
      </c>
      <c r="E575" s="59">
        <v>2</v>
      </c>
    </row>
    <row r="576" spans="1:5" x14ac:dyDescent="0.25">
      <c r="A576" s="31" t="s">
        <v>37</v>
      </c>
      <c r="B576" s="57">
        <v>44006</v>
      </c>
      <c r="C576" s="57">
        <v>45833</v>
      </c>
      <c r="D576" s="58">
        <v>3.6299999999999999E-2</v>
      </c>
      <c r="E576" s="59">
        <v>2</v>
      </c>
    </row>
    <row r="577" spans="1:5" x14ac:dyDescent="0.25">
      <c r="A577" s="60" t="s">
        <v>38</v>
      </c>
      <c r="B577" s="57">
        <v>43980</v>
      </c>
      <c r="C577" s="57">
        <v>45807</v>
      </c>
      <c r="D577" s="58">
        <v>3.6299999999999999E-2</v>
      </c>
      <c r="E577" s="59">
        <v>2</v>
      </c>
    </row>
    <row r="578" spans="1:5" x14ac:dyDescent="0.25">
      <c r="A578" s="60" t="s">
        <v>39</v>
      </c>
      <c r="B578" s="57">
        <v>44314</v>
      </c>
      <c r="C578" s="57">
        <v>45777</v>
      </c>
      <c r="D578" s="58">
        <v>3.8127452791720425E-2</v>
      </c>
      <c r="E578" s="59">
        <v>2</v>
      </c>
    </row>
    <row r="579" spans="1:5" x14ac:dyDescent="0.25">
      <c r="A579" s="60" t="s">
        <v>40</v>
      </c>
      <c r="B579" s="57">
        <v>44279</v>
      </c>
      <c r="C579" s="57">
        <v>45742</v>
      </c>
      <c r="D579" s="58">
        <v>3.3784558575402177E-2</v>
      </c>
      <c r="E579" s="59">
        <v>2</v>
      </c>
    </row>
    <row r="581" spans="1:5" x14ac:dyDescent="0.25">
      <c r="A581" s="102" t="s">
        <v>218</v>
      </c>
      <c r="B581" s="103"/>
      <c r="C581" s="103"/>
      <c r="D581" s="103"/>
      <c r="E581" s="103"/>
    </row>
    <row r="582" spans="1:5" ht="14.45" customHeight="1" x14ac:dyDescent="0.25">
      <c r="A582" s="1" t="s">
        <v>958</v>
      </c>
      <c r="B582" s="2"/>
      <c r="C582" s="107" t="s">
        <v>3</v>
      </c>
      <c r="D582" s="107" t="s">
        <v>959</v>
      </c>
      <c r="E582" s="107"/>
    </row>
    <row r="583" spans="1:5" x14ac:dyDescent="0.25">
      <c r="A583" s="3" t="s">
        <v>5</v>
      </c>
      <c r="B583" s="4"/>
      <c r="C583" s="108"/>
      <c r="D583" s="108"/>
      <c r="E583" s="108"/>
    </row>
    <row r="584" spans="1:5" x14ac:dyDescent="0.25">
      <c r="A584" s="6" t="s">
        <v>6</v>
      </c>
      <c r="B584" s="7"/>
      <c r="C584" s="109"/>
      <c r="D584" s="109"/>
      <c r="E584" s="109"/>
    </row>
    <row r="585" spans="1:5" x14ac:dyDescent="0.25">
      <c r="A585" s="8" t="s">
        <v>7</v>
      </c>
      <c r="B585" s="9" t="s">
        <v>960</v>
      </c>
      <c r="C585" s="10"/>
      <c r="D585" s="11"/>
      <c r="E585" s="11"/>
    </row>
    <row r="586" spans="1:5" x14ac:dyDescent="0.25">
      <c r="A586" s="12"/>
      <c r="B586" s="13" t="s">
        <v>9</v>
      </c>
      <c r="C586" s="14"/>
      <c r="D586" s="15"/>
      <c r="E586" s="15"/>
    </row>
    <row r="587" spans="1:5" x14ac:dyDescent="0.25">
      <c r="A587" s="8" t="s">
        <v>10</v>
      </c>
      <c r="B587" s="16" t="s">
        <v>11</v>
      </c>
      <c r="C587" s="61">
        <v>6160</v>
      </c>
      <c r="D587" s="62">
        <v>6240</v>
      </c>
      <c r="E587" s="63" t="s">
        <v>14</v>
      </c>
    </row>
    <row r="588" spans="1:5" x14ac:dyDescent="0.25">
      <c r="A588" s="19"/>
      <c r="B588" s="20" t="s">
        <v>15</v>
      </c>
      <c r="C588" s="56">
        <v>-0.38363379676390902</v>
      </c>
      <c r="D588" s="56">
        <v>-0.145559596673698</v>
      </c>
      <c r="E588" s="22"/>
    </row>
    <row r="589" spans="1:5" x14ac:dyDescent="0.25">
      <c r="A589" s="8" t="s">
        <v>16</v>
      </c>
      <c r="B589" s="16" t="s">
        <v>11</v>
      </c>
      <c r="C589" s="61">
        <v>7950</v>
      </c>
      <c r="D589" s="61">
        <v>7890</v>
      </c>
      <c r="E589" s="63" t="s">
        <v>14</v>
      </c>
    </row>
    <row r="590" spans="1:5" x14ac:dyDescent="0.25">
      <c r="A590" s="19"/>
      <c r="B590" s="20" t="s">
        <v>15</v>
      </c>
      <c r="C590" s="56">
        <v>-0.20462937972863801</v>
      </c>
      <c r="D590" s="56">
        <v>-7.6060994733829296E-2</v>
      </c>
      <c r="E590" s="22"/>
    </row>
    <row r="591" spans="1:5" x14ac:dyDescent="0.25">
      <c r="A591" s="8" t="s">
        <v>19</v>
      </c>
      <c r="B591" s="16" t="s">
        <v>11</v>
      </c>
      <c r="C591" s="61">
        <v>9490</v>
      </c>
      <c r="D591" s="61">
        <v>9970</v>
      </c>
      <c r="E591" s="63" t="s">
        <v>14</v>
      </c>
    </row>
    <row r="592" spans="1:5" x14ac:dyDescent="0.25">
      <c r="A592" s="19"/>
      <c r="B592" s="20" t="s">
        <v>15</v>
      </c>
      <c r="C592" s="56">
        <v>-5.0693332029548503E-2</v>
      </c>
      <c r="D592" s="56">
        <v>-1.1534722349413301E-3</v>
      </c>
      <c r="E592" s="22"/>
    </row>
    <row r="593" spans="1:5" x14ac:dyDescent="0.25">
      <c r="A593" s="8" t="s">
        <v>22</v>
      </c>
      <c r="B593" s="16" t="s">
        <v>11</v>
      </c>
      <c r="C593" s="61">
        <v>12570</v>
      </c>
      <c r="D593" s="61">
        <v>12300</v>
      </c>
      <c r="E593" s="63" t="s">
        <v>14</v>
      </c>
    </row>
    <row r="594" spans="1:5" x14ac:dyDescent="0.25">
      <c r="A594" s="19"/>
      <c r="B594" s="20" t="s">
        <v>15</v>
      </c>
      <c r="C594" s="56">
        <v>0.25663387132434201</v>
      </c>
      <c r="D594" s="56">
        <v>7.1580962201388099E-2</v>
      </c>
      <c r="E594" s="22"/>
    </row>
    <row r="595" spans="1:5" ht="34.9" customHeight="1" x14ac:dyDescent="0.25">
      <c r="A595" s="90" t="s">
        <v>25</v>
      </c>
      <c r="B595" s="90"/>
      <c r="C595" s="90"/>
      <c r="D595" s="90"/>
      <c r="E595" s="90"/>
    </row>
    <row r="596" spans="1:5" x14ac:dyDescent="0.25">
      <c r="A596" s="5" t="s">
        <v>26</v>
      </c>
    </row>
    <row r="597" spans="1:5" x14ac:dyDescent="0.25">
      <c r="A597" s="65" t="s">
        <v>961</v>
      </c>
    </row>
    <row r="598" spans="1:5" x14ac:dyDescent="0.25">
      <c r="A598" s="65" t="s">
        <v>987</v>
      </c>
    </row>
    <row r="599" spans="1:5" x14ac:dyDescent="0.25">
      <c r="A599" s="65" t="s">
        <v>966</v>
      </c>
    </row>
    <row r="600" spans="1:5" x14ac:dyDescent="0.25">
      <c r="A600" s="5" t="s">
        <v>30</v>
      </c>
    </row>
    <row r="601" spans="1:5" ht="14.45" customHeight="1" x14ac:dyDescent="0.25">
      <c r="A601" s="91" t="s">
        <v>31</v>
      </c>
      <c r="B601" s="92"/>
      <c r="C601" s="92"/>
      <c r="D601" s="92"/>
      <c r="E601" s="93" t="b">
        <v>1</v>
      </c>
    </row>
    <row r="602" spans="1:5" x14ac:dyDescent="0.25">
      <c r="A602" s="94" t="s">
        <v>32</v>
      </c>
      <c r="B602" s="94"/>
      <c r="C602" s="94"/>
      <c r="D602" s="94"/>
      <c r="E602" s="94"/>
    </row>
    <row r="603" spans="1:5" x14ac:dyDescent="0.25">
      <c r="A603" s="29" t="s">
        <v>33</v>
      </c>
      <c r="B603" s="29" t="s">
        <v>34</v>
      </c>
      <c r="C603" s="29" t="s">
        <v>35</v>
      </c>
      <c r="D603" s="30" t="s">
        <v>0</v>
      </c>
      <c r="E603" s="30" t="s">
        <v>1</v>
      </c>
    </row>
    <row r="604" spans="1:5" x14ac:dyDescent="0.25">
      <c r="A604" s="31" t="s">
        <v>36</v>
      </c>
      <c r="B604" s="57">
        <v>44040</v>
      </c>
      <c r="C604" s="57">
        <v>45867</v>
      </c>
      <c r="D604" s="58">
        <v>7.501908893073761E-2</v>
      </c>
      <c r="E604" s="59">
        <v>3</v>
      </c>
    </row>
    <row r="605" spans="1:5" x14ac:dyDescent="0.25">
      <c r="A605" s="31" t="s">
        <v>37</v>
      </c>
      <c r="B605" s="57">
        <v>44005</v>
      </c>
      <c r="C605" s="57">
        <v>45832</v>
      </c>
      <c r="D605" s="58">
        <v>7.5371675562934837E-2</v>
      </c>
      <c r="E605" s="59">
        <v>3</v>
      </c>
    </row>
    <row r="606" spans="1:5" x14ac:dyDescent="0.25">
      <c r="A606" s="64" t="s">
        <v>38</v>
      </c>
      <c r="B606" s="57">
        <v>43977</v>
      </c>
      <c r="C606" s="57">
        <v>45804</v>
      </c>
      <c r="D606" s="58">
        <v>7.9512483120015034E-2</v>
      </c>
      <c r="E606" s="59">
        <v>3</v>
      </c>
    </row>
    <row r="607" spans="1:5" x14ac:dyDescent="0.25">
      <c r="A607" s="64" t="s">
        <v>39</v>
      </c>
      <c r="B607" s="57">
        <v>43949</v>
      </c>
      <c r="C607" s="57">
        <v>45776</v>
      </c>
      <c r="D607" s="58">
        <v>7.9683441943029204E-2</v>
      </c>
      <c r="E607" s="59">
        <v>3</v>
      </c>
    </row>
    <row r="608" spans="1:5" x14ac:dyDescent="0.25">
      <c r="A608" s="64" t="s">
        <v>40</v>
      </c>
      <c r="B608" s="57">
        <v>43914</v>
      </c>
      <c r="C608" s="57">
        <v>45741</v>
      </c>
      <c r="D608" s="58">
        <v>8.0772309818857968E-2</v>
      </c>
      <c r="E608" s="59">
        <v>3</v>
      </c>
    </row>
    <row r="610" spans="1:5" x14ac:dyDescent="0.25">
      <c r="A610" s="102" t="s">
        <v>226</v>
      </c>
      <c r="B610" s="103"/>
      <c r="C610" s="103"/>
      <c r="D610" s="103"/>
      <c r="E610" s="103"/>
    </row>
    <row r="611" spans="1:5" ht="14.45" customHeight="1" x14ac:dyDescent="0.25">
      <c r="A611" s="1" t="s">
        <v>958</v>
      </c>
      <c r="B611" s="2"/>
      <c r="C611" s="107" t="s">
        <v>3</v>
      </c>
      <c r="D611" s="107" t="s">
        <v>959</v>
      </c>
      <c r="E611" s="107"/>
    </row>
    <row r="612" spans="1:5" x14ac:dyDescent="0.25">
      <c r="A612" s="3" t="s">
        <v>5</v>
      </c>
      <c r="B612" s="4"/>
      <c r="C612" s="108"/>
      <c r="D612" s="108"/>
      <c r="E612" s="108"/>
    </row>
    <row r="613" spans="1:5" x14ac:dyDescent="0.25">
      <c r="A613" s="6" t="s">
        <v>6</v>
      </c>
      <c r="B613" s="7"/>
      <c r="C613" s="109"/>
      <c r="D613" s="109"/>
      <c r="E613" s="109"/>
    </row>
    <row r="614" spans="1:5" x14ac:dyDescent="0.25">
      <c r="A614" s="8" t="s">
        <v>7</v>
      </c>
      <c r="B614" s="9" t="s">
        <v>960</v>
      </c>
      <c r="C614" s="10"/>
      <c r="D614" s="11"/>
      <c r="E614" s="11"/>
    </row>
    <row r="615" spans="1:5" x14ac:dyDescent="0.25">
      <c r="A615" s="12"/>
      <c r="B615" s="13" t="s">
        <v>9</v>
      </c>
      <c r="C615" s="14"/>
      <c r="D615" s="15"/>
      <c r="E615" s="15"/>
    </row>
    <row r="616" spans="1:5" x14ac:dyDescent="0.25">
      <c r="A616" s="8" t="s">
        <v>10</v>
      </c>
      <c r="B616" s="16" t="s">
        <v>11</v>
      </c>
      <c r="C616" s="61">
        <v>6660</v>
      </c>
      <c r="D616" s="62">
        <v>6800</v>
      </c>
      <c r="E616" s="63" t="s">
        <v>14</v>
      </c>
    </row>
    <row r="617" spans="1:5" x14ac:dyDescent="0.25">
      <c r="A617" s="19"/>
      <c r="B617" s="20" t="s">
        <v>15</v>
      </c>
      <c r="C617" s="56">
        <v>-0.333949911986135</v>
      </c>
      <c r="D617" s="56">
        <v>-0.120715925855641</v>
      </c>
      <c r="E617" s="22"/>
    </row>
    <row r="618" spans="1:5" x14ac:dyDescent="0.25">
      <c r="A618" s="8" t="s">
        <v>16</v>
      </c>
      <c r="B618" s="16" t="s">
        <v>11</v>
      </c>
      <c r="C618" s="61">
        <v>8120</v>
      </c>
      <c r="D618" s="61">
        <v>8180</v>
      </c>
      <c r="E618" s="63" t="s">
        <v>14</v>
      </c>
    </row>
    <row r="619" spans="1:5" x14ac:dyDescent="0.25">
      <c r="A619" s="19"/>
      <c r="B619" s="20" t="s">
        <v>15</v>
      </c>
      <c r="C619" s="56">
        <v>-0.18822297773285601</v>
      </c>
      <c r="D619" s="56">
        <v>-6.4630706136288602E-2</v>
      </c>
      <c r="E619" s="22"/>
    </row>
    <row r="620" spans="1:5" x14ac:dyDescent="0.25">
      <c r="A620" s="8" t="s">
        <v>19</v>
      </c>
      <c r="B620" s="16" t="s">
        <v>11</v>
      </c>
      <c r="C620" s="61">
        <v>9480</v>
      </c>
      <c r="D620" s="61">
        <v>9830</v>
      </c>
      <c r="E620" s="63" t="s">
        <v>14</v>
      </c>
    </row>
    <row r="621" spans="1:5" x14ac:dyDescent="0.25">
      <c r="A621" s="19"/>
      <c r="B621" s="20" t="s">
        <v>15</v>
      </c>
      <c r="C621" s="56">
        <v>-5.19020703079544E-2</v>
      </c>
      <c r="D621" s="56">
        <v>-5.6911242696077204E-3</v>
      </c>
      <c r="E621" s="22"/>
    </row>
    <row r="622" spans="1:5" x14ac:dyDescent="0.25">
      <c r="A622" s="8" t="s">
        <v>22</v>
      </c>
      <c r="B622" s="16" t="s">
        <v>11</v>
      </c>
      <c r="C622" s="61">
        <v>11620</v>
      </c>
      <c r="D622" s="61">
        <v>11590</v>
      </c>
      <c r="E622" s="63" t="s">
        <v>14</v>
      </c>
    </row>
    <row r="623" spans="1:5" x14ac:dyDescent="0.25">
      <c r="A623" s="19"/>
      <c r="B623" s="20" t="s">
        <v>15</v>
      </c>
      <c r="C623" s="56">
        <v>0.162463666807175</v>
      </c>
      <c r="D623" s="56">
        <v>5.0388336731111802E-2</v>
      </c>
      <c r="E623" s="22"/>
    </row>
    <row r="624" spans="1:5" ht="35.450000000000003" customHeight="1" x14ac:dyDescent="0.25">
      <c r="A624" s="90" t="s">
        <v>25</v>
      </c>
      <c r="B624" s="90"/>
      <c r="C624" s="90"/>
      <c r="D624" s="90"/>
      <c r="E624" s="90"/>
    </row>
    <row r="625" spans="1:5" x14ac:dyDescent="0.25">
      <c r="A625" s="5" t="s">
        <v>26</v>
      </c>
    </row>
    <row r="626" spans="1:5" x14ac:dyDescent="0.25">
      <c r="A626" s="65" t="s">
        <v>961</v>
      </c>
    </row>
    <row r="627" spans="1:5" x14ac:dyDescent="0.25">
      <c r="A627" s="65" t="s">
        <v>1061</v>
      </c>
    </row>
    <row r="628" spans="1:5" x14ac:dyDescent="0.25">
      <c r="A628" s="65" t="s">
        <v>966</v>
      </c>
    </row>
    <row r="629" spans="1:5" x14ac:dyDescent="0.25">
      <c r="A629" s="5" t="s">
        <v>30</v>
      </c>
    </row>
    <row r="630" spans="1:5" ht="14.45" customHeight="1" x14ac:dyDescent="0.25">
      <c r="A630" s="91" t="s">
        <v>31</v>
      </c>
      <c r="B630" s="92"/>
      <c r="C630" s="92"/>
      <c r="D630" s="92"/>
      <c r="E630" s="93"/>
    </row>
    <row r="631" spans="1:5" x14ac:dyDescent="0.25">
      <c r="A631" s="94" t="s">
        <v>32</v>
      </c>
      <c r="B631" s="94"/>
      <c r="C631" s="94"/>
      <c r="D631" s="94"/>
      <c r="E631" s="94"/>
    </row>
    <row r="632" spans="1:5" x14ac:dyDescent="0.25">
      <c r="A632" s="29" t="s">
        <v>33</v>
      </c>
      <c r="B632" s="29" t="s">
        <v>34</v>
      </c>
      <c r="C632" s="29" t="s">
        <v>35</v>
      </c>
      <c r="D632" s="30" t="s">
        <v>0</v>
      </c>
      <c r="E632" s="30" t="s">
        <v>1</v>
      </c>
    </row>
    <row r="633" spans="1:5" x14ac:dyDescent="0.25">
      <c r="A633" s="31" t="s">
        <v>36</v>
      </c>
      <c r="B633" s="57">
        <v>44040</v>
      </c>
      <c r="C633" s="57">
        <v>45867</v>
      </c>
      <c r="D633" s="58">
        <v>5.4415766739000268E-2</v>
      </c>
      <c r="E633" s="59">
        <v>3</v>
      </c>
    </row>
    <row r="634" spans="1:5" x14ac:dyDescent="0.25">
      <c r="A634" s="31" t="s">
        <v>37</v>
      </c>
      <c r="B634" s="57">
        <v>44005</v>
      </c>
      <c r="C634" s="57">
        <v>45832</v>
      </c>
      <c r="D634" s="58">
        <v>5.4845755129397628E-2</v>
      </c>
      <c r="E634" s="59">
        <v>3</v>
      </c>
    </row>
    <row r="635" spans="1:5" x14ac:dyDescent="0.25">
      <c r="A635" s="64" t="s">
        <v>38</v>
      </c>
      <c r="B635" s="57">
        <v>43977</v>
      </c>
      <c r="C635" s="57">
        <v>45804</v>
      </c>
      <c r="D635" s="58">
        <v>5.9079442774130325E-2</v>
      </c>
      <c r="E635" s="59">
        <v>3</v>
      </c>
    </row>
    <row r="636" spans="1:5" x14ac:dyDescent="0.25">
      <c r="A636" s="64" t="s">
        <v>39</v>
      </c>
      <c r="B636" s="57">
        <v>43949</v>
      </c>
      <c r="C636" s="57">
        <v>45776</v>
      </c>
      <c r="D636" s="58">
        <v>5.9604321736854093E-2</v>
      </c>
      <c r="E636" s="59">
        <v>3</v>
      </c>
    </row>
    <row r="637" spans="1:5" x14ac:dyDescent="0.25">
      <c r="A637" s="64" t="s">
        <v>40</v>
      </c>
      <c r="B637" s="57">
        <v>43914</v>
      </c>
      <c r="C637" s="57">
        <v>45741</v>
      </c>
      <c r="D637" s="58">
        <v>6.1581146417324338E-2</v>
      </c>
      <c r="E637" s="59">
        <v>3</v>
      </c>
    </row>
  </sheetData>
  <mergeCells count="154">
    <mergeCell ref="A22:E22"/>
    <mergeCell ref="A30:E30"/>
    <mergeCell ref="C31:C33"/>
    <mergeCell ref="D31:D33"/>
    <mergeCell ref="E31:E33"/>
    <mergeCell ref="A44:E44"/>
    <mergeCell ref="A1:E1"/>
    <mergeCell ref="C2:C4"/>
    <mergeCell ref="D2:D4"/>
    <mergeCell ref="E2:E4"/>
    <mergeCell ref="A15:E15"/>
    <mergeCell ref="A21:E21"/>
    <mergeCell ref="A73:E73"/>
    <mergeCell ref="A79:E79"/>
    <mergeCell ref="A88:E88"/>
    <mergeCell ref="C89:C91"/>
    <mergeCell ref="D89:D91"/>
    <mergeCell ref="E89:E91"/>
    <mergeCell ref="A50:E50"/>
    <mergeCell ref="A51:E51"/>
    <mergeCell ref="A59:E59"/>
    <mergeCell ref="A131:E131"/>
    <mergeCell ref="A137:E137"/>
    <mergeCell ref="A138:E138"/>
    <mergeCell ref="A146:E146"/>
    <mergeCell ref="C147:C149"/>
    <mergeCell ref="D147:D149"/>
    <mergeCell ref="E147:E149"/>
    <mergeCell ref="A102:E102"/>
    <mergeCell ref="A108:E108"/>
    <mergeCell ref="A109:E109"/>
    <mergeCell ref="A117:E117"/>
    <mergeCell ref="C118:C120"/>
    <mergeCell ref="D118:D120"/>
    <mergeCell ref="E118:E120"/>
    <mergeCell ref="A189:E189"/>
    <mergeCell ref="A195:E195"/>
    <mergeCell ref="A196:E196"/>
    <mergeCell ref="A204:E204"/>
    <mergeCell ref="C205:C207"/>
    <mergeCell ref="D205:D207"/>
    <mergeCell ref="E205:E207"/>
    <mergeCell ref="A160:E160"/>
    <mergeCell ref="A166:E166"/>
    <mergeCell ref="A167:E167"/>
    <mergeCell ref="A175:E175"/>
    <mergeCell ref="C176:C178"/>
    <mergeCell ref="D176:D178"/>
    <mergeCell ref="E176:E178"/>
    <mergeCell ref="A247:E247"/>
    <mergeCell ref="A253:E253"/>
    <mergeCell ref="A262:E262"/>
    <mergeCell ref="C263:C265"/>
    <mergeCell ref="D263:D265"/>
    <mergeCell ref="E263:E265"/>
    <mergeCell ref="A254:E254"/>
    <mergeCell ref="A218:E218"/>
    <mergeCell ref="A224:E224"/>
    <mergeCell ref="A225:E225"/>
    <mergeCell ref="A233:E233"/>
    <mergeCell ref="D234:D236"/>
    <mergeCell ref="E234:E236"/>
    <mergeCell ref="A305:E305"/>
    <mergeCell ref="A311:E311"/>
    <mergeCell ref="A320:E320"/>
    <mergeCell ref="A312:E312"/>
    <mergeCell ref="C321:C323"/>
    <mergeCell ref="D321:D323"/>
    <mergeCell ref="E321:E323"/>
    <mergeCell ref="A276:E276"/>
    <mergeCell ref="A282:E282"/>
    <mergeCell ref="A283:E283"/>
    <mergeCell ref="A291:E291"/>
    <mergeCell ref="C292:C294"/>
    <mergeCell ref="D292:D294"/>
    <mergeCell ref="E292:E294"/>
    <mergeCell ref="A363:E363"/>
    <mergeCell ref="A369:E369"/>
    <mergeCell ref="A370:E370"/>
    <mergeCell ref="A378:E378"/>
    <mergeCell ref="C379:C381"/>
    <mergeCell ref="D379:D381"/>
    <mergeCell ref="E379:E381"/>
    <mergeCell ref="A334:E334"/>
    <mergeCell ref="A340:E340"/>
    <mergeCell ref="A349:E349"/>
    <mergeCell ref="C350:C352"/>
    <mergeCell ref="D350:D352"/>
    <mergeCell ref="E350:E352"/>
    <mergeCell ref="A341:E341"/>
    <mergeCell ref="A421:E421"/>
    <mergeCell ref="A427:E427"/>
    <mergeCell ref="A428:E428"/>
    <mergeCell ref="A436:E436"/>
    <mergeCell ref="C437:C439"/>
    <mergeCell ref="D437:D439"/>
    <mergeCell ref="E437:E439"/>
    <mergeCell ref="A392:E392"/>
    <mergeCell ref="A398:E398"/>
    <mergeCell ref="A407:E407"/>
    <mergeCell ref="C408:C410"/>
    <mergeCell ref="D408:D410"/>
    <mergeCell ref="E408:E410"/>
    <mergeCell ref="A399:E399"/>
    <mergeCell ref="A479:E479"/>
    <mergeCell ref="A485:E485"/>
    <mergeCell ref="A494:E494"/>
    <mergeCell ref="A486:E486"/>
    <mergeCell ref="C495:C497"/>
    <mergeCell ref="D495:D497"/>
    <mergeCell ref="E495:E497"/>
    <mergeCell ref="A450:E450"/>
    <mergeCell ref="A456:E456"/>
    <mergeCell ref="A465:E465"/>
    <mergeCell ref="A457:E457"/>
    <mergeCell ref="C466:C468"/>
    <mergeCell ref="D466:D468"/>
    <mergeCell ref="E466:E468"/>
    <mergeCell ref="A544:E544"/>
    <mergeCell ref="A552:E552"/>
    <mergeCell ref="C553:C555"/>
    <mergeCell ref="D553:D555"/>
    <mergeCell ref="E553:E555"/>
    <mergeCell ref="A508:E508"/>
    <mergeCell ref="A514:E514"/>
    <mergeCell ref="A523:E523"/>
    <mergeCell ref="C524:C526"/>
    <mergeCell ref="D524:D526"/>
    <mergeCell ref="E524:E526"/>
    <mergeCell ref="A515:E515"/>
    <mergeCell ref="A631:E631"/>
    <mergeCell ref="A624:E624"/>
    <mergeCell ref="A630:E630"/>
    <mergeCell ref="C60:C62"/>
    <mergeCell ref="D60:D62"/>
    <mergeCell ref="E60:E62"/>
    <mergeCell ref="A80:E80"/>
    <mergeCell ref="C234:C236"/>
    <mergeCell ref="A595:E595"/>
    <mergeCell ref="A601:E601"/>
    <mergeCell ref="A610:E610"/>
    <mergeCell ref="A602:E602"/>
    <mergeCell ref="C611:C613"/>
    <mergeCell ref="D611:D613"/>
    <mergeCell ref="E611:E613"/>
    <mergeCell ref="A566:E566"/>
    <mergeCell ref="A572:E572"/>
    <mergeCell ref="A573:E573"/>
    <mergeCell ref="A581:E581"/>
    <mergeCell ref="C582:C584"/>
    <mergeCell ref="D582:D584"/>
    <mergeCell ref="E582:E584"/>
    <mergeCell ref="A537:E537"/>
    <mergeCell ref="A543:E543"/>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45043-9884-428A-95EF-C3F1DBED49DB}">
  <dimension ref="A1:E637"/>
  <sheetViews>
    <sheetView workbookViewId="0">
      <selection sqref="A1:XFD1048576"/>
    </sheetView>
  </sheetViews>
  <sheetFormatPr baseColWidth="10" defaultRowHeight="15" x14ac:dyDescent="0.25"/>
  <cols>
    <col min="1" max="1" width="20.85546875" customWidth="1"/>
    <col min="2" max="2" width="51.7109375" customWidth="1"/>
    <col min="5" max="5" width="16.85546875" customWidth="1"/>
  </cols>
  <sheetData>
    <row r="1" spans="1:5" x14ac:dyDescent="0.25">
      <c r="A1" s="102" t="s">
        <v>61</v>
      </c>
      <c r="B1" s="103"/>
      <c r="C1" s="103"/>
      <c r="D1" s="103"/>
      <c r="E1" s="103"/>
    </row>
    <row r="2" spans="1:5" ht="14.45" customHeight="1" x14ac:dyDescent="0.25">
      <c r="A2" s="1" t="s">
        <v>958</v>
      </c>
      <c r="B2" s="2"/>
      <c r="C2" s="107" t="s">
        <v>3</v>
      </c>
      <c r="D2" s="107" t="s">
        <v>959</v>
      </c>
      <c r="E2" s="107"/>
    </row>
    <row r="3" spans="1:5" x14ac:dyDescent="0.25">
      <c r="A3" s="3" t="s">
        <v>5</v>
      </c>
      <c r="B3" s="4"/>
      <c r="C3" s="108"/>
      <c r="D3" s="108"/>
      <c r="E3" s="108"/>
    </row>
    <row r="4" spans="1:5" x14ac:dyDescent="0.25">
      <c r="A4" s="6" t="s">
        <v>6</v>
      </c>
      <c r="B4" s="7"/>
      <c r="C4" s="109"/>
      <c r="D4" s="109"/>
      <c r="E4" s="109"/>
    </row>
    <row r="5" spans="1:5" x14ac:dyDescent="0.25">
      <c r="A5" s="8" t="s">
        <v>7</v>
      </c>
      <c r="B5" s="9" t="s">
        <v>960</v>
      </c>
      <c r="C5" s="10"/>
      <c r="D5" s="11"/>
      <c r="E5" s="11"/>
    </row>
    <row r="6" spans="1:5" x14ac:dyDescent="0.25">
      <c r="A6" s="12"/>
      <c r="B6" s="13" t="s">
        <v>9</v>
      </c>
      <c r="C6" s="14"/>
      <c r="D6" s="15"/>
      <c r="E6" s="15"/>
    </row>
    <row r="7" spans="1:5" x14ac:dyDescent="0.25">
      <c r="A7" s="8" t="s">
        <v>10</v>
      </c>
      <c r="B7" s="16" t="s">
        <v>11</v>
      </c>
      <c r="C7" s="61">
        <v>6780</v>
      </c>
      <c r="D7" s="62">
        <v>7180</v>
      </c>
      <c r="E7" s="63" t="s">
        <v>14</v>
      </c>
    </row>
    <row r="8" spans="1:5" x14ac:dyDescent="0.25">
      <c r="A8" s="19"/>
      <c r="B8" s="20" t="s">
        <v>15</v>
      </c>
      <c r="C8" s="56">
        <v>-0.32243757761583502</v>
      </c>
      <c r="D8" s="56">
        <v>-0.104492643421792</v>
      </c>
      <c r="E8" s="22"/>
    </row>
    <row r="9" spans="1:5" x14ac:dyDescent="0.25">
      <c r="A9" s="8" t="s">
        <v>16</v>
      </c>
      <c r="B9" s="16" t="s">
        <v>11</v>
      </c>
      <c r="C9" s="61">
        <v>8530</v>
      </c>
      <c r="D9" s="61">
        <v>8820</v>
      </c>
      <c r="E9" s="63" t="s">
        <v>14</v>
      </c>
    </row>
    <row r="10" spans="1:5" x14ac:dyDescent="0.25">
      <c r="A10" s="19"/>
      <c r="B10" s="20" t="s">
        <v>15</v>
      </c>
      <c r="C10" s="56">
        <v>-0.14655585631166199</v>
      </c>
      <c r="D10" s="56">
        <v>-4.1129285621054897E-2</v>
      </c>
      <c r="E10" s="22"/>
    </row>
    <row r="11" spans="1:5" x14ac:dyDescent="0.25">
      <c r="A11" s="8" t="s">
        <v>19</v>
      </c>
      <c r="B11" s="16" t="s">
        <v>11</v>
      </c>
      <c r="C11" s="61">
        <v>9520</v>
      </c>
      <c r="D11" s="61">
        <v>9840</v>
      </c>
      <c r="E11" s="63" t="s">
        <v>14</v>
      </c>
    </row>
    <row r="12" spans="1:5" x14ac:dyDescent="0.25">
      <c r="A12" s="19"/>
      <c r="B12" s="20" t="s">
        <v>15</v>
      </c>
      <c r="C12" s="56">
        <v>-4.8290126587313499E-2</v>
      </c>
      <c r="D12" s="56">
        <v>-5.5037079871291797E-3</v>
      </c>
      <c r="E12" s="22"/>
    </row>
    <row r="13" spans="1:5" x14ac:dyDescent="0.25">
      <c r="A13" s="8" t="s">
        <v>22</v>
      </c>
      <c r="B13" s="16" t="s">
        <v>11</v>
      </c>
      <c r="C13" s="61">
        <v>10850</v>
      </c>
      <c r="D13" s="61">
        <v>11060</v>
      </c>
      <c r="E13" s="63" t="s">
        <v>14</v>
      </c>
    </row>
    <row r="14" spans="1:5" x14ac:dyDescent="0.25">
      <c r="A14" s="19"/>
      <c r="B14" s="20" t="s">
        <v>15</v>
      </c>
      <c r="C14" s="56">
        <v>8.5465692927901404E-2</v>
      </c>
      <c r="D14" s="56">
        <v>3.4010635496638998E-2</v>
      </c>
      <c r="E14" s="22"/>
    </row>
    <row r="15" spans="1:5" ht="33" customHeight="1" x14ac:dyDescent="0.25">
      <c r="A15" s="130" t="s">
        <v>25</v>
      </c>
      <c r="B15" s="130"/>
      <c r="C15" s="130"/>
      <c r="D15" s="130"/>
      <c r="E15" s="130"/>
    </row>
    <row r="16" spans="1:5" x14ac:dyDescent="0.25">
      <c r="A16" s="5" t="s">
        <v>26</v>
      </c>
    </row>
    <row r="17" spans="1:5" x14ac:dyDescent="0.25">
      <c r="A17" s="65" t="s">
        <v>961</v>
      </c>
    </row>
    <row r="18" spans="1:5" x14ac:dyDescent="0.25">
      <c r="A18" s="65" t="s">
        <v>1045</v>
      </c>
    </row>
    <row r="19" spans="1:5" x14ac:dyDescent="0.25">
      <c r="A19" s="65" t="s">
        <v>963</v>
      </c>
    </row>
    <row r="20" spans="1:5" x14ac:dyDescent="0.25">
      <c r="A20" s="5" t="s">
        <v>30</v>
      </c>
    </row>
    <row r="21" spans="1:5" ht="14.45" customHeight="1" x14ac:dyDescent="0.25">
      <c r="A21" s="91" t="s">
        <v>31</v>
      </c>
      <c r="B21" s="92"/>
      <c r="C21" s="92"/>
      <c r="D21" s="92"/>
      <c r="E21" s="93" t="b">
        <v>1</v>
      </c>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57">
        <v>44068</v>
      </c>
      <c r="C24" s="57">
        <v>45895</v>
      </c>
      <c r="D24" s="58">
        <v>4.9730730412405527E-2</v>
      </c>
      <c r="E24" s="59">
        <v>2</v>
      </c>
    </row>
    <row r="25" spans="1:5" x14ac:dyDescent="0.25">
      <c r="A25" s="31" t="s">
        <v>37</v>
      </c>
      <c r="B25" s="57">
        <v>44040</v>
      </c>
      <c r="C25" s="57">
        <v>45867</v>
      </c>
      <c r="D25" s="58">
        <v>4.9621230786301415E-2</v>
      </c>
      <c r="E25" s="59">
        <v>2</v>
      </c>
    </row>
    <row r="26" spans="1:5" x14ac:dyDescent="0.25">
      <c r="A26" s="64" t="s">
        <v>38</v>
      </c>
      <c r="B26" s="57">
        <v>44040</v>
      </c>
      <c r="C26" s="57">
        <v>45867</v>
      </c>
      <c r="D26" s="58">
        <v>4.9621230786301415E-2</v>
      </c>
      <c r="E26" s="59">
        <v>2</v>
      </c>
    </row>
    <row r="27" spans="1:5" x14ac:dyDescent="0.25">
      <c r="A27" s="64" t="s">
        <v>39</v>
      </c>
      <c r="B27" s="57">
        <v>44005</v>
      </c>
      <c r="C27" s="57">
        <v>45832</v>
      </c>
      <c r="D27" s="58">
        <v>4.9785040827825838E-2</v>
      </c>
      <c r="E27" s="59">
        <v>2</v>
      </c>
    </row>
    <row r="28" spans="1:5" x14ac:dyDescent="0.25">
      <c r="A28" s="64" t="s">
        <v>40</v>
      </c>
      <c r="B28" s="57">
        <v>43977</v>
      </c>
      <c r="C28" s="57">
        <v>45804</v>
      </c>
      <c r="D28" s="58">
        <v>5.0080522423110715E-2</v>
      </c>
      <c r="E28" s="59">
        <v>3</v>
      </c>
    </row>
    <row r="30" spans="1:5" x14ac:dyDescent="0.25">
      <c r="A30" s="102" t="s">
        <v>63</v>
      </c>
      <c r="B30" s="103"/>
      <c r="C30" s="103"/>
      <c r="D30" s="103"/>
      <c r="E30" s="103"/>
    </row>
    <row r="31" spans="1:5" ht="14.45" customHeight="1" x14ac:dyDescent="0.25">
      <c r="A31" s="1" t="s">
        <v>958</v>
      </c>
      <c r="B31" s="2"/>
      <c r="C31" s="107" t="s">
        <v>3</v>
      </c>
      <c r="D31" s="107" t="s">
        <v>959</v>
      </c>
      <c r="E31" s="107"/>
    </row>
    <row r="32" spans="1:5" x14ac:dyDescent="0.25">
      <c r="A32" s="3" t="s">
        <v>5</v>
      </c>
      <c r="B32" s="4"/>
      <c r="C32" s="108"/>
      <c r="D32" s="108"/>
      <c r="E32" s="108"/>
    </row>
    <row r="33" spans="1:5" x14ac:dyDescent="0.25">
      <c r="A33" s="6" t="s">
        <v>6</v>
      </c>
      <c r="B33" s="7"/>
      <c r="C33" s="109"/>
      <c r="D33" s="109"/>
      <c r="E33" s="109"/>
    </row>
    <row r="34" spans="1:5" x14ac:dyDescent="0.25">
      <c r="A34" s="8" t="s">
        <v>7</v>
      </c>
      <c r="B34" s="9" t="s">
        <v>960</v>
      </c>
      <c r="C34" s="10"/>
      <c r="D34" s="11"/>
      <c r="E34" s="11"/>
    </row>
    <row r="35" spans="1:5" x14ac:dyDescent="0.25">
      <c r="A35" s="12"/>
      <c r="B35" s="13" t="s">
        <v>9</v>
      </c>
      <c r="C35" s="14"/>
      <c r="D35" s="15"/>
      <c r="E35" s="15"/>
    </row>
    <row r="36" spans="1:5" x14ac:dyDescent="0.25">
      <c r="A36" s="8" t="s">
        <v>10</v>
      </c>
      <c r="B36" s="16" t="s">
        <v>11</v>
      </c>
      <c r="C36" s="61">
        <v>6160</v>
      </c>
      <c r="D36" s="62">
        <v>6390</v>
      </c>
      <c r="E36" s="63" t="s">
        <v>14</v>
      </c>
    </row>
    <row r="37" spans="1:5" x14ac:dyDescent="0.25">
      <c r="A37" s="19"/>
      <c r="B37" s="20" t="s">
        <v>15</v>
      </c>
      <c r="C37" s="56">
        <v>-0.383559826002281</v>
      </c>
      <c r="D37" s="56">
        <v>-0.13854064775363001</v>
      </c>
      <c r="E37" s="22"/>
    </row>
    <row r="38" spans="1:5" x14ac:dyDescent="0.25">
      <c r="A38" s="8" t="s">
        <v>16</v>
      </c>
      <c r="B38" s="16" t="s">
        <v>11</v>
      </c>
      <c r="C38" s="61">
        <v>8000</v>
      </c>
      <c r="D38" s="61">
        <v>7950</v>
      </c>
      <c r="E38" s="63" t="s">
        <v>14</v>
      </c>
    </row>
    <row r="39" spans="1:5" x14ac:dyDescent="0.25">
      <c r="A39" s="19"/>
      <c r="B39" s="20" t="s">
        <v>15</v>
      </c>
      <c r="C39" s="56">
        <v>-0.20008647300317001</v>
      </c>
      <c r="D39" s="56">
        <v>-7.3435633933990302E-2</v>
      </c>
      <c r="E39" s="22"/>
    </row>
    <row r="40" spans="1:5" x14ac:dyDescent="0.25">
      <c r="A40" s="8" t="s">
        <v>19</v>
      </c>
      <c r="B40" s="16" t="s">
        <v>11</v>
      </c>
      <c r="C40" s="61">
        <v>9410</v>
      </c>
      <c r="D40" s="61">
        <v>9960</v>
      </c>
      <c r="E40" s="63" t="s">
        <v>14</v>
      </c>
    </row>
    <row r="41" spans="1:5" x14ac:dyDescent="0.25">
      <c r="A41" s="19"/>
      <c r="B41" s="20" t="s">
        <v>15</v>
      </c>
      <c r="C41" s="56">
        <v>-5.9166378814047203E-2</v>
      </c>
      <c r="D41" s="56">
        <v>-1.40868496784552E-3</v>
      </c>
      <c r="E41" s="22"/>
    </row>
    <row r="42" spans="1:5" x14ac:dyDescent="0.25">
      <c r="A42" s="8" t="s">
        <v>22</v>
      </c>
      <c r="B42" s="16" t="s">
        <v>11</v>
      </c>
      <c r="C42" s="61">
        <v>11260</v>
      </c>
      <c r="D42" s="61">
        <v>11210</v>
      </c>
      <c r="E42" s="63" t="s">
        <v>14</v>
      </c>
    </row>
    <row r="43" spans="1:5" x14ac:dyDescent="0.25">
      <c r="A43" s="19"/>
      <c r="B43" s="20" t="s">
        <v>15</v>
      </c>
      <c r="C43" s="56">
        <v>0.126302168503377</v>
      </c>
      <c r="D43" s="56">
        <v>3.8726430489960398E-2</v>
      </c>
      <c r="E43" s="22"/>
    </row>
    <row r="44" spans="1:5" ht="33.6" customHeight="1" x14ac:dyDescent="0.25">
      <c r="A44" s="130" t="s">
        <v>25</v>
      </c>
      <c r="B44" s="130"/>
      <c r="C44" s="130"/>
      <c r="D44" s="130"/>
      <c r="E44" s="130"/>
    </row>
    <row r="45" spans="1:5" x14ac:dyDescent="0.25">
      <c r="A45" s="5" t="s">
        <v>26</v>
      </c>
    </row>
    <row r="46" spans="1:5" x14ac:dyDescent="0.25">
      <c r="A46" s="65" t="s">
        <v>964</v>
      </c>
    </row>
    <row r="47" spans="1:5" x14ac:dyDescent="0.25">
      <c r="A47" s="65" t="s">
        <v>965</v>
      </c>
    </row>
    <row r="48" spans="1:5" x14ac:dyDescent="0.25">
      <c r="A48" s="65" t="s">
        <v>966</v>
      </c>
    </row>
    <row r="49" spans="1:5" x14ac:dyDescent="0.25">
      <c r="A49" s="5" t="s">
        <v>51</v>
      </c>
    </row>
    <row r="50" spans="1:5" ht="14.45" customHeight="1" x14ac:dyDescent="0.25">
      <c r="A50" s="91" t="s">
        <v>31</v>
      </c>
      <c r="B50" s="92"/>
      <c r="C50" s="92"/>
      <c r="D50" s="92"/>
      <c r="E50" s="93" t="b">
        <v>1</v>
      </c>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57">
        <v>44068</v>
      </c>
      <c r="C53" s="57">
        <v>45895</v>
      </c>
      <c r="D53" s="58">
        <v>7.1060180341966164E-2</v>
      </c>
      <c r="E53" s="59">
        <v>3</v>
      </c>
    </row>
    <row r="54" spans="1:5" x14ac:dyDescent="0.25">
      <c r="A54" s="31" t="s">
        <v>37</v>
      </c>
      <c r="B54" s="57">
        <v>44040</v>
      </c>
      <c r="C54" s="57">
        <v>45867</v>
      </c>
      <c r="D54" s="58">
        <v>7.0559171712035323E-2</v>
      </c>
      <c r="E54" s="59">
        <v>3</v>
      </c>
    </row>
    <row r="55" spans="1:5" x14ac:dyDescent="0.25">
      <c r="A55" s="64" t="s">
        <v>38</v>
      </c>
      <c r="B55" s="57">
        <v>44005</v>
      </c>
      <c r="C55" s="57">
        <v>45832</v>
      </c>
      <c r="D55" s="58">
        <v>7.0675536178479978E-2</v>
      </c>
      <c r="E55" s="59">
        <v>3</v>
      </c>
    </row>
    <row r="56" spans="1:5" x14ac:dyDescent="0.25">
      <c r="A56" s="64" t="s">
        <v>39</v>
      </c>
      <c r="B56" s="57">
        <v>43977</v>
      </c>
      <c r="C56" s="57">
        <v>45804</v>
      </c>
      <c r="D56" s="58">
        <v>7.3126222906456984E-2</v>
      </c>
      <c r="E56" s="59">
        <v>3</v>
      </c>
    </row>
    <row r="57" spans="1:5" x14ac:dyDescent="0.25">
      <c r="A57" s="64" t="s">
        <v>40</v>
      </c>
      <c r="B57" s="57">
        <v>43949</v>
      </c>
      <c r="C57" s="57">
        <v>45776</v>
      </c>
      <c r="D57" s="58">
        <v>7.2892332533281562E-2</v>
      </c>
      <c r="E57" s="59">
        <v>3</v>
      </c>
    </row>
    <row r="59" spans="1:5" x14ac:dyDescent="0.25">
      <c r="A59" s="102" t="s">
        <v>73</v>
      </c>
      <c r="B59" s="103"/>
      <c r="C59" s="103"/>
      <c r="D59" s="103"/>
      <c r="E59" s="103"/>
    </row>
    <row r="60" spans="1:5" ht="14.45" customHeight="1" x14ac:dyDescent="0.25">
      <c r="A60" s="1" t="s">
        <v>958</v>
      </c>
      <c r="B60" s="2"/>
      <c r="C60" s="107" t="s">
        <v>3</v>
      </c>
      <c r="D60" s="107" t="s">
        <v>959</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960</v>
      </c>
      <c r="C63" s="10"/>
      <c r="D63" s="11"/>
      <c r="E63" s="11"/>
    </row>
    <row r="64" spans="1:5" x14ac:dyDescent="0.25">
      <c r="A64" s="12"/>
      <c r="B64" s="13" t="s">
        <v>9</v>
      </c>
      <c r="C64" s="14"/>
      <c r="D64" s="15"/>
      <c r="E64" s="15"/>
    </row>
    <row r="65" spans="1:5" x14ac:dyDescent="0.25">
      <c r="A65" s="8" t="s">
        <v>10</v>
      </c>
      <c r="B65" s="16" t="s">
        <v>11</v>
      </c>
      <c r="C65" s="61">
        <v>6750</v>
      </c>
      <c r="D65" s="62">
        <v>7070</v>
      </c>
      <c r="E65" s="63" t="s">
        <v>14</v>
      </c>
    </row>
    <row r="66" spans="1:5" x14ac:dyDescent="0.25">
      <c r="A66" s="19"/>
      <c r="B66" s="20" t="s">
        <v>15</v>
      </c>
      <c r="C66" s="56">
        <v>-0.32530534447683701</v>
      </c>
      <c r="D66" s="56">
        <v>-0.10913164732154799</v>
      </c>
      <c r="E66" s="22"/>
    </row>
    <row r="67" spans="1:5" x14ac:dyDescent="0.25">
      <c r="A67" s="8" t="s">
        <v>16</v>
      </c>
      <c r="B67" s="16" t="s">
        <v>11</v>
      </c>
      <c r="C67" s="61">
        <v>8160</v>
      </c>
      <c r="D67" s="61">
        <v>7910</v>
      </c>
      <c r="E67" s="63" t="s">
        <v>14</v>
      </c>
    </row>
    <row r="68" spans="1:5" x14ac:dyDescent="0.25">
      <c r="A68" s="19"/>
      <c r="B68" s="20" t="s">
        <v>15</v>
      </c>
      <c r="C68" s="56">
        <v>-0.184192551682961</v>
      </c>
      <c r="D68" s="56">
        <v>-7.5222610605281098E-2</v>
      </c>
      <c r="E68" s="22"/>
    </row>
    <row r="69" spans="1:5" x14ac:dyDescent="0.25">
      <c r="A69" s="8" t="s">
        <v>19</v>
      </c>
      <c r="B69" s="16" t="s">
        <v>11</v>
      </c>
      <c r="C69" s="61">
        <v>9440</v>
      </c>
      <c r="D69" s="61">
        <v>9700</v>
      </c>
      <c r="E69" s="63" t="s">
        <v>14</v>
      </c>
    </row>
    <row r="70" spans="1:5" x14ac:dyDescent="0.25">
      <c r="A70" s="19"/>
      <c r="B70" s="20" t="s">
        <v>15</v>
      </c>
      <c r="C70" s="56">
        <v>-5.6124642115163999E-2</v>
      </c>
      <c r="D70" s="56">
        <v>-1.0194625785362199E-2</v>
      </c>
      <c r="E70" s="22"/>
    </row>
    <row r="71" spans="1:5" x14ac:dyDescent="0.25">
      <c r="A71" s="8" t="s">
        <v>22</v>
      </c>
      <c r="B71" s="16" t="s">
        <v>11</v>
      </c>
      <c r="C71" s="61">
        <v>11880</v>
      </c>
      <c r="D71" s="61">
        <v>11630</v>
      </c>
      <c r="E71" s="63" t="s">
        <v>14</v>
      </c>
    </row>
    <row r="72" spans="1:5" x14ac:dyDescent="0.25">
      <c r="A72" s="19"/>
      <c r="B72" s="20" t="s">
        <v>15</v>
      </c>
      <c r="C72" s="56">
        <v>0.18768540419526</v>
      </c>
      <c r="D72" s="56">
        <v>5.17325466379372E-2</v>
      </c>
      <c r="E72" s="22"/>
    </row>
    <row r="73" spans="1:5" ht="33" customHeight="1" x14ac:dyDescent="0.25">
      <c r="A73" s="130" t="s">
        <v>25</v>
      </c>
      <c r="B73" s="130"/>
      <c r="C73" s="130"/>
      <c r="D73" s="130"/>
      <c r="E73" s="130"/>
    </row>
    <row r="74" spans="1:5" x14ac:dyDescent="0.25">
      <c r="A74" s="5" t="s">
        <v>26</v>
      </c>
    </row>
    <row r="75" spans="1:5" x14ac:dyDescent="0.25">
      <c r="A75" s="65" t="s">
        <v>961</v>
      </c>
    </row>
    <row r="76" spans="1:5" x14ac:dyDescent="0.25">
      <c r="A76" s="65" t="s">
        <v>1046</v>
      </c>
    </row>
    <row r="77" spans="1:5" x14ac:dyDescent="0.25">
      <c r="A77" s="65" t="s">
        <v>966</v>
      </c>
    </row>
    <row r="78" spans="1:5" x14ac:dyDescent="0.25">
      <c r="A78" s="5" t="s">
        <v>30</v>
      </c>
    </row>
    <row r="79" spans="1:5" ht="14.45" customHeight="1" x14ac:dyDescent="0.25">
      <c r="A79" s="91" t="s">
        <v>31</v>
      </c>
      <c r="B79" s="92"/>
      <c r="C79" s="92"/>
      <c r="D79" s="92"/>
      <c r="E79" s="93" t="b">
        <v>1</v>
      </c>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57">
        <v>44068</v>
      </c>
      <c r="C82" s="57">
        <v>45895</v>
      </c>
      <c r="D82" s="58">
        <v>5.3216378081850001E-2</v>
      </c>
      <c r="E82" s="59">
        <v>3</v>
      </c>
    </row>
    <row r="83" spans="1:5" x14ac:dyDescent="0.25">
      <c r="A83" s="31" t="s">
        <v>37</v>
      </c>
      <c r="B83" s="57">
        <v>44040</v>
      </c>
      <c r="C83" s="57">
        <v>45867</v>
      </c>
      <c r="D83" s="58">
        <v>5.3513921878244962E-2</v>
      </c>
      <c r="E83" s="59">
        <v>3</v>
      </c>
    </row>
    <row r="84" spans="1:5" x14ac:dyDescent="0.25">
      <c r="A84" s="64" t="s">
        <v>38</v>
      </c>
      <c r="B84" s="57">
        <v>44005</v>
      </c>
      <c r="C84" s="57">
        <v>45832</v>
      </c>
      <c r="D84" s="58">
        <v>5.3886160093551079E-2</v>
      </c>
      <c r="E84" s="59">
        <v>3</v>
      </c>
    </row>
    <row r="85" spans="1:5" x14ac:dyDescent="0.25">
      <c r="A85" s="64" t="s">
        <v>39</v>
      </c>
      <c r="B85" s="57">
        <v>43977</v>
      </c>
      <c r="C85" s="57">
        <v>45804</v>
      </c>
      <c r="D85" s="58">
        <v>5.875269782472814E-2</v>
      </c>
      <c r="E85" s="59">
        <v>3</v>
      </c>
    </row>
    <row r="86" spans="1:5" x14ac:dyDescent="0.25">
      <c r="A86" s="64" t="s">
        <v>40</v>
      </c>
      <c r="B86" s="57">
        <v>43949</v>
      </c>
      <c r="C86" s="57">
        <v>45776</v>
      </c>
      <c r="D86" s="58">
        <v>5.9200906418852145E-2</v>
      </c>
      <c r="E86" s="59">
        <v>3</v>
      </c>
    </row>
    <row r="88" spans="1:5" x14ac:dyDescent="0.25">
      <c r="A88" s="102" t="s">
        <v>93</v>
      </c>
      <c r="B88" s="103"/>
      <c r="C88" s="103"/>
      <c r="D88" s="103"/>
      <c r="E88" s="103"/>
    </row>
    <row r="89" spans="1:5" ht="14.45" customHeight="1" x14ac:dyDescent="0.25">
      <c r="A89" s="1" t="s">
        <v>968</v>
      </c>
      <c r="B89" s="2"/>
      <c r="C89" s="107" t="s">
        <v>3</v>
      </c>
      <c r="D89" s="107" t="s">
        <v>969</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960</v>
      </c>
      <c r="C92" s="10"/>
      <c r="D92" s="11"/>
      <c r="E92" s="11"/>
    </row>
    <row r="93" spans="1:5" x14ac:dyDescent="0.25">
      <c r="A93" s="12"/>
      <c r="B93" s="13" t="s">
        <v>9</v>
      </c>
      <c r="C93" s="14"/>
      <c r="D93" s="15"/>
      <c r="E93" s="15"/>
    </row>
    <row r="94" spans="1:5" x14ac:dyDescent="0.25">
      <c r="A94" s="8" t="s">
        <v>10</v>
      </c>
      <c r="B94" s="16" t="s">
        <v>11</v>
      </c>
      <c r="C94" s="53">
        <v>4840</v>
      </c>
      <c r="D94" s="54">
        <v>4000</v>
      </c>
      <c r="E94" s="55" t="s">
        <v>14</v>
      </c>
    </row>
    <row r="95" spans="1:5" x14ac:dyDescent="0.25">
      <c r="A95" s="19"/>
      <c r="B95" s="20" t="s">
        <v>15</v>
      </c>
      <c r="C95" s="56">
        <v>-0.516096554858398</v>
      </c>
      <c r="D95" s="56">
        <v>-0.16760984757766501</v>
      </c>
      <c r="E95" s="22"/>
    </row>
    <row r="96" spans="1:5" x14ac:dyDescent="0.25">
      <c r="A96" s="8" t="s">
        <v>16</v>
      </c>
      <c r="B96" s="16" t="s">
        <v>11</v>
      </c>
      <c r="C96" s="53">
        <v>6990</v>
      </c>
      <c r="D96" s="53">
        <v>9040</v>
      </c>
      <c r="E96" s="55" t="s">
        <v>14</v>
      </c>
    </row>
    <row r="97" spans="1:5" x14ac:dyDescent="0.25">
      <c r="A97" s="19"/>
      <c r="B97" s="20" t="s">
        <v>15</v>
      </c>
      <c r="C97" s="56">
        <v>-0.30071299716519201</v>
      </c>
      <c r="D97" s="56">
        <v>-1.9947338195134098E-2</v>
      </c>
      <c r="E97" s="22"/>
    </row>
    <row r="98" spans="1:5" x14ac:dyDescent="0.25">
      <c r="A98" s="8" t="s">
        <v>19</v>
      </c>
      <c r="B98" s="16" t="s">
        <v>11</v>
      </c>
      <c r="C98" s="53">
        <v>10060</v>
      </c>
      <c r="D98" s="53">
        <v>12200</v>
      </c>
      <c r="E98" s="55" t="s">
        <v>14</v>
      </c>
    </row>
    <row r="99" spans="1:5" x14ac:dyDescent="0.25">
      <c r="A99" s="19"/>
      <c r="B99" s="20" t="s">
        <v>15</v>
      </c>
      <c r="C99" s="56">
        <v>6.2191856707598499E-3</v>
      </c>
      <c r="D99" s="56">
        <v>4.0655815836162297E-2</v>
      </c>
      <c r="E99" s="22"/>
    </row>
    <row r="100" spans="1:5" x14ac:dyDescent="0.25">
      <c r="A100" s="8" t="s">
        <v>22</v>
      </c>
      <c r="B100" s="16" t="s">
        <v>11</v>
      </c>
      <c r="C100" s="53">
        <v>14680</v>
      </c>
      <c r="D100" s="53">
        <v>19000</v>
      </c>
      <c r="E100" s="55" t="s">
        <v>14</v>
      </c>
    </row>
    <row r="101" spans="1:5" x14ac:dyDescent="0.25">
      <c r="A101" s="19"/>
      <c r="B101" s="20" t="s">
        <v>15</v>
      </c>
      <c r="C101" s="56">
        <v>0.468309154577289</v>
      </c>
      <c r="D101" s="56">
        <v>0.13700083069659499</v>
      </c>
      <c r="E101" s="22"/>
    </row>
    <row r="102" spans="1:5" ht="33" customHeight="1" x14ac:dyDescent="0.25">
      <c r="A102" s="130" t="s">
        <v>25</v>
      </c>
      <c r="B102" s="130"/>
      <c r="C102" s="130"/>
      <c r="D102" s="130"/>
      <c r="E102" s="130"/>
    </row>
    <row r="103" spans="1:5" x14ac:dyDescent="0.25">
      <c r="A103" s="5" t="s">
        <v>26</v>
      </c>
    </row>
    <row r="104" spans="1:5" x14ac:dyDescent="0.25">
      <c r="A104" s="65" t="s">
        <v>991</v>
      </c>
    </row>
    <row r="105" spans="1:5" x14ac:dyDescent="0.25">
      <c r="A105" s="65" t="s">
        <v>1062</v>
      </c>
    </row>
    <row r="106" spans="1:5" x14ac:dyDescent="0.25">
      <c r="A106" s="65" t="s">
        <v>972</v>
      </c>
    </row>
    <row r="107" spans="1:5" x14ac:dyDescent="0.25">
      <c r="A107" s="5" t="s">
        <v>30</v>
      </c>
    </row>
    <row r="108" spans="1:5" ht="14.45" customHeight="1" x14ac:dyDescent="0.25">
      <c r="A108" s="91" t="s">
        <v>31</v>
      </c>
      <c r="B108" s="92"/>
      <c r="C108" s="92"/>
      <c r="D108" s="92"/>
      <c r="E108" s="93" t="b">
        <v>1</v>
      </c>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57">
        <v>44054</v>
      </c>
      <c r="C111" s="57">
        <v>45888</v>
      </c>
      <c r="D111" s="58">
        <v>0.14387147282917215</v>
      </c>
      <c r="E111" s="59">
        <v>4</v>
      </c>
    </row>
    <row r="112" spans="1:5" x14ac:dyDescent="0.25">
      <c r="A112" s="31" t="s">
        <v>37</v>
      </c>
      <c r="B112" s="57">
        <v>44027</v>
      </c>
      <c r="C112" s="57">
        <v>45860</v>
      </c>
      <c r="D112" s="58">
        <v>0.14421175822128107</v>
      </c>
      <c r="E112" s="59">
        <v>4</v>
      </c>
    </row>
    <row r="113" spans="1:5" x14ac:dyDescent="0.25">
      <c r="A113" s="60" t="s">
        <v>38</v>
      </c>
      <c r="B113" s="57">
        <v>43998</v>
      </c>
      <c r="C113" s="57">
        <v>45832</v>
      </c>
      <c r="D113" s="58">
        <v>0.14532979406768601</v>
      </c>
      <c r="E113" s="59">
        <v>4</v>
      </c>
    </row>
    <row r="114" spans="1:5" x14ac:dyDescent="0.25">
      <c r="A114" s="60" t="s">
        <v>39</v>
      </c>
      <c r="B114" s="57">
        <v>43970</v>
      </c>
      <c r="C114" s="57">
        <v>45804</v>
      </c>
      <c r="D114" s="58">
        <v>0.14650131416075562</v>
      </c>
      <c r="E114" s="59">
        <v>4</v>
      </c>
    </row>
    <row r="115" spans="1:5" x14ac:dyDescent="0.25">
      <c r="A115" s="60" t="s">
        <v>40</v>
      </c>
      <c r="B115" s="57">
        <v>43956</v>
      </c>
      <c r="C115" s="57">
        <v>45776</v>
      </c>
      <c r="D115" s="58">
        <v>0.14276923993042798</v>
      </c>
      <c r="E115" s="59">
        <v>4</v>
      </c>
    </row>
    <row r="117" spans="1:5" x14ac:dyDescent="0.25">
      <c r="A117" s="102" t="s">
        <v>94</v>
      </c>
      <c r="B117" s="103"/>
      <c r="C117" s="103"/>
      <c r="D117" s="103"/>
      <c r="E117" s="103"/>
    </row>
    <row r="118" spans="1:5" ht="14.45" customHeight="1" x14ac:dyDescent="0.25">
      <c r="A118" s="1" t="s">
        <v>958</v>
      </c>
      <c r="B118" s="2"/>
      <c r="C118" s="107" t="s">
        <v>3</v>
      </c>
      <c r="D118" s="107" t="s">
        <v>959</v>
      </c>
      <c r="E118" s="107"/>
    </row>
    <row r="119" spans="1:5" x14ac:dyDescent="0.25">
      <c r="A119" s="3" t="s">
        <v>5</v>
      </c>
      <c r="B119" s="4"/>
      <c r="C119" s="108"/>
      <c r="D119" s="108"/>
      <c r="E119" s="108"/>
    </row>
    <row r="120" spans="1:5" x14ac:dyDescent="0.25">
      <c r="A120" s="6" t="s">
        <v>6</v>
      </c>
      <c r="B120" s="7"/>
      <c r="C120" s="109"/>
      <c r="D120" s="109"/>
      <c r="E120" s="109"/>
    </row>
    <row r="121" spans="1:5" x14ac:dyDescent="0.25">
      <c r="A121" s="8" t="s">
        <v>7</v>
      </c>
      <c r="B121" s="9" t="s">
        <v>960</v>
      </c>
      <c r="C121" s="10"/>
      <c r="D121" s="11"/>
      <c r="E121" s="11"/>
    </row>
    <row r="122" spans="1:5" x14ac:dyDescent="0.25">
      <c r="A122" s="12"/>
      <c r="B122" s="13" t="s">
        <v>9</v>
      </c>
      <c r="C122" s="14"/>
      <c r="D122" s="15"/>
      <c r="E122" s="15"/>
    </row>
    <row r="123" spans="1:5" x14ac:dyDescent="0.25">
      <c r="A123" s="8" t="s">
        <v>10</v>
      </c>
      <c r="B123" s="16" t="s">
        <v>11</v>
      </c>
      <c r="C123" s="53">
        <v>6080</v>
      </c>
      <c r="D123" s="54">
        <v>6190</v>
      </c>
      <c r="E123" s="55" t="s">
        <v>14</v>
      </c>
    </row>
    <row r="124" spans="1:5" x14ac:dyDescent="0.25">
      <c r="A124" s="19"/>
      <c r="B124" s="20" t="s">
        <v>15</v>
      </c>
      <c r="C124" s="56">
        <v>-0.39209978852898603</v>
      </c>
      <c r="D124" s="56">
        <v>-0.14759216999404801</v>
      </c>
      <c r="E124" s="22"/>
    </row>
    <row r="125" spans="1:5" x14ac:dyDescent="0.25">
      <c r="A125" s="8" t="s">
        <v>16</v>
      </c>
      <c r="B125" s="16" t="s">
        <v>11</v>
      </c>
      <c r="C125" s="53">
        <v>7810</v>
      </c>
      <c r="D125" s="53">
        <v>7360</v>
      </c>
      <c r="E125" s="55" t="s">
        <v>14</v>
      </c>
    </row>
    <row r="126" spans="1:5" x14ac:dyDescent="0.25">
      <c r="A126" s="19"/>
      <c r="B126" s="20" t="s">
        <v>15</v>
      </c>
      <c r="C126" s="56">
        <v>-0.21932332828721299</v>
      </c>
      <c r="D126" s="56">
        <v>-9.7215505372375305E-2</v>
      </c>
      <c r="E126" s="22"/>
    </row>
    <row r="127" spans="1:5" x14ac:dyDescent="0.25">
      <c r="A127" s="8" t="s">
        <v>19</v>
      </c>
      <c r="B127" s="16" t="s">
        <v>11</v>
      </c>
      <c r="C127" s="53">
        <v>9400</v>
      </c>
      <c r="D127" s="53">
        <v>9710</v>
      </c>
      <c r="E127" s="55" t="s">
        <v>14</v>
      </c>
    </row>
    <row r="128" spans="1:5" x14ac:dyDescent="0.25">
      <c r="A128" s="19"/>
      <c r="B128" s="20" t="s">
        <v>15</v>
      </c>
      <c r="C128" s="56">
        <v>-5.9780497198879602E-2</v>
      </c>
      <c r="D128" s="56">
        <v>-9.7397199807499595E-3</v>
      </c>
      <c r="E128" s="22"/>
    </row>
    <row r="129" spans="1:5" x14ac:dyDescent="0.25">
      <c r="A129" s="8" t="s">
        <v>22</v>
      </c>
      <c r="B129" s="16" t="s">
        <v>11</v>
      </c>
      <c r="C129" s="53">
        <v>12100</v>
      </c>
      <c r="D129" s="53">
        <v>12160</v>
      </c>
      <c r="E129" s="55" t="s">
        <v>14</v>
      </c>
    </row>
    <row r="130" spans="1:5" x14ac:dyDescent="0.25">
      <c r="A130" s="19"/>
      <c r="B130" s="20" t="s">
        <v>15</v>
      </c>
      <c r="C130" s="56">
        <v>0.210143493414095</v>
      </c>
      <c r="D130" s="56">
        <v>6.7230536811159203E-2</v>
      </c>
      <c r="E130" s="22"/>
    </row>
    <row r="131" spans="1:5" ht="33" customHeight="1" x14ac:dyDescent="0.25">
      <c r="A131" s="130" t="s">
        <v>25</v>
      </c>
      <c r="B131" s="130"/>
      <c r="C131" s="130"/>
      <c r="D131" s="130"/>
      <c r="E131" s="130"/>
    </row>
    <row r="132" spans="1:5" x14ac:dyDescent="0.25">
      <c r="A132" s="5" t="s">
        <v>26</v>
      </c>
    </row>
    <row r="133" spans="1:5" x14ac:dyDescent="0.25">
      <c r="A133" s="65" t="s">
        <v>964</v>
      </c>
    </row>
    <row r="134" spans="1:5" x14ac:dyDescent="0.25">
      <c r="A134" s="65" t="s">
        <v>990</v>
      </c>
    </row>
    <row r="135" spans="1:5" x14ac:dyDescent="0.25">
      <c r="A135" s="65" t="s">
        <v>966</v>
      </c>
    </row>
    <row r="136" spans="1:5" x14ac:dyDescent="0.25">
      <c r="A136" s="5" t="s">
        <v>30</v>
      </c>
    </row>
    <row r="137" spans="1:5" ht="14.45" customHeight="1" x14ac:dyDescent="0.25">
      <c r="A137" s="91" t="s">
        <v>31</v>
      </c>
      <c r="B137" s="92"/>
      <c r="C137" s="92"/>
      <c r="D137" s="92"/>
      <c r="E137" s="93" t="b">
        <v>1</v>
      </c>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57">
        <v>44068</v>
      </c>
      <c r="C140" s="57">
        <v>45895</v>
      </c>
      <c r="D140" s="58">
        <v>7.290684353788171E-2</v>
      </c>
      <c r="E140" s="59">
        <v>3</v>
      </c>
    </row>
    <row r="141" spans="1:5" x14ac:dyDescent="0.25">
      <c r="A141" s="31" t="s">
        <v>37</v>
      </c>
      <c r="B141" s="57">
        <v>44040</v>
      </c>
      <c r="C141" s="57">
        <v>45867</v>
      </c>
      <c r="D141" s="58">
        <v>7.3200000000000001E-2</v>
      </c>
      <c r="E141" s="59">
        <v>3</v>
      </c>
    </row>
    <row r="142" spans="1:5" x14ac:dyDescent="0.25">
      <c r="A142" s="60" t="s">
        <v>38</v>
      </c>
      <c r="B142" s="57">
        <v>44005</v>
      </c>
      <c r="C142" s="57">
        <v>45832</v>
      </c>
      <c r="D142" s="58">
        <v>7.3611397299840495E-2</v>
      </c>
      <c r="E142" s="59">
        <v>3</v>
      </c>
    </row>
    <row r="143" spans="1:5" x14ac:dyDescent="0.25">
      <c r="A143" s="60" t="s">
        <v>39</v>
      </c>
      <c r="B143" s="57">
        <v>43977</v>
      </c>
      <c r="C143" s="57">
        <v>45804</v>
      </c>
      <c r="D143" s="58">
        <v>7.792543511113556E-2</v>
      </c>
      <c r="E143" s="59">
        <v>3</v>
      </c>
    </row>
    <row r="144" spans="1:5" x14ac:dyDescent="0.25">
      <c r="A144" s="60" t="s">
        <v>40</v>
      </c>
      <c r="B144" s="57">
        <v>43949</v>
      </c>
      <c r="C144" s="57">
        <v>45776</v>
      </c>
      <c r="D144" s="58">
        <v>7.8281745682239792E-2</v>
      </c>
      <c r="E144" s="59">
        <v>3</v>
      </c>
    </row>
    <row r="146" spans="1:5" x14ac:dyDescent="0.25">
      <c r="A146" s="102" t="s">
        <v>341</v>
      </c>
      <c r="B146" s="103"/>
      <c r="C146" s="103"/>
      <c r="D146" s="103"/>
      <c r="E146" s="103"/>
    </row>
    <row r="147" spans="1:5" ht="14.45" customHeight="1" x14ac:dyDescent="0.25">
      <c r="A147" s="1" t="s">
        <v>958</v>
      </c>
      <c r="B147" s="2"/>
      <c r="C147" s="107" t="s">
        <v>3</v>
      </c>
      <c r="D147" s="107" t="s">
        <v>959</v>
      </c>
      <c r="E147" s="107"/>
    </row>
    <row r="148" spans="1:5" x14ac:dyDescent="0.25">
      <c r="A148" s="3" t="s">
        <v>5</v>
      </c>
      <c r="B148" s="4"/>
      <c r="C148" s="108"/>
      <c r="D148" s="108"/>
      <c r="E148" s="108"/>
    </row>
    <row r="149" spans="1:5" x14ac:dyDescent="0.25">
      <c r="A149" s="6" t="s">
        <v>6</v>
      </c>
      <c r="B149" s="7"/>
      <c r="C149" s="109"/>
      <c r="D149" s="109"/>
      <c r="E149" s="109"/>
    </row>
    <row r="150" spans="1:5" x14ac:dyDescent="0.25">
      <c r="A150" s="8" t="s">
        <v>7</v>
      </c>
      <c r="B150" s="9" t="s">
        <v>960</v>
      </c>
      <c r="C150" s="10"/>
      <c r="D150" s="11"/>
      <c r="E150" s="11"/>
    </row>
    <row r="151" spans="1:5" x14ac:dyDescent="0.25">
      <c r="A151" s="12"/>
      <c r="B151" s="13" t="s">
        <v>9</v>
      </c>
      <c r="C151" s="14"/>
      <c r="D151" s="15"/>
      <c r="E151" s="15"/>
    </row>
    <row r="152" spans="1:5" x14ac:dyDescent="0.25">
      <c r="A152" s="8" t="s">
        <v>10</v>
      </c>
      <c r="B152" s="16" t="s">
        <v>11</v>
      </c>
      <c r="C152" s="61">
        <v>6810</v>
      </c>
      <c r="D152" s="62">
        <v>6960</v>
      </c>
      <c r="E152" s="63" t="s">
        <v>14</v>
      </c>
    </row>
    <row r="153" spans="1:5" x14ac:dyDescent="0.25">
      <c r="A153" s="19"/>
      <c r="B153" s="20" t="s">
        <v>15</v>
      </c>
      <c r="C153" s="56">
        <v>-0.31923030881756498</v>
      </c>
      <c r="D153" s="56">
        <v>-0.113886494999489</v>
      </c>
      <c r="E153" s="22"/>
    </row>
    <row r="154" spans="1:5" x14ac:dyDescent="0.25">
      <c r="A154" s="8" t="s">
        <v>16</v>
      </c>
      <c r="B154" s="16" t="s">
        <v>11</v>
      </c>
      <c r="C154" s="61">
        <v>8390</v>
      </c>
      <c r="D154" s="61">
        <v>9160</v>
      </c>
      <c r="E154" s="63" t="s">
        <v>14</v>
      </c>
    </row>
    <row r="155" spans="1:5" x14ac:dyDescent="0.25">
      <c r="A155" s="19"/>
      <c r="B155" s="20" t="s">
        <v>15</v>
      </c>
      <c r="C155" s="56">
        <v>-0.16149393694422001</v>
      </c>
      <c r="D155" s="56">
        <v>-2.89134722795246E-2</v>
      </c>
      <c r="E155" s="22"/>
    </row>
    <row r="156" spans="1:5" x14ac:dyDescent="0.25">
      <c r="A156" s="8" t="s">
        <v>19</v>
      </c>
      <c r="B156" s="16" t="s">
        <v>11</v>
      </c>
      <c r="C156" s="61">
        <v>9800</v>
      </c>
      <c r="D156" s="61">
        <v>9960</v>
      </c>
      <c r="E156" s="63" t="s">
        <v>14</v>
      </c>
    </row>
    <row r="157" spans="1:5" x14ac:dyDescent="0.25">
      <c r="A157" s="19"/>
      <c r="B157" s="20" t="s">
        <v>15</v>
      </c>
      <c r="C157" s="56">
        <v>-2.0144011756061699E-2</v>
      </c>
      <c r="D157" s="56">
        <v>-1.38349843182772E-3</v>
      </c>
      <c r="E157" s="22"/>
    </row>
    <row r="158" spans="1:5" x14ac:dyDescent="0.25">
      <c r="A158" s="8" t="s">
        <v>22</v>
      </c>
      <c r="B158" s="16" t="s">
        <v>11</v>
      </c>
      <c r="C158" s="61">
        <v>10940</v>
      </c>
      <c r="D158" s="61">
        <v>11730</v>
      </c>
      <c r="E158" s="63" t="s">
        <v>14</v>
      </c>
    </row>
    <row r="159" spans="1:5" x14ac:dyDescent="0.25">
      <c r="A159" s="19"/>
      <c r="B159" s="20" t="s">
        <v>15</v>
      </c>
      <c r="C159" s="56">
        <v>9.3505356951153903E-2</v>
      </c>
      <c r="D159" s="56">
        <v>5.4674499198122499E-2</v>
      </c>
      <c r="E159" s="22"/>
    </row>
    <row r="160" spans="1:5" ht="32.450000000000003" customHeight="1" x14ac:dyDescent="0.25">
      <c r="A160" s="130" t="s">
        <v>25</v>
      </c>
      <c r="B160" s="130"/>
      <c r="C160" s="130"/>
      <c r="D160" s="130"/>
      <c r="E160" s="130"/>
    </row>
    <row r="161" spans="1:5" x14ac:dyDescent="0.25">
      <c r="A161" s="5" t="s">
        <v>26</v>
      </c>
    </row>
    <row r="162" spans="1:5" x14ac:dyDescent="0.25">
      <c r="A162" s="65" t="s">
        <v>974</v>
      </c>
    </row>
    <row r="163" spans="1:5" x14ac:dyDescent="0.25">
      <c r="A163" s="65" t="s">
        <v>1063</v>
      </c>
    </row>
    <row r="164" spans="1:5" x14ac:dyDescent="0.25">
      <c r="A164" s="65" t="s">
        <v>963</v>
      </c>
    </row>
    <row r="165" spans="1:5" x14ac:dyDescent="0.25">
      <c r="A165" s="5" t="s">
        <v>30</v>
      </c>
    </row>
    <row r="166" spans="1:5" ht="14.45" customHeight="1" x14ac:dyDescent="0.25">
      <c r="A166" s="91" t="s">
        <v>31</v>
      </c>
      <c r="B166" s="92"/>
      <c r="C166" s="92"/>
      <c r="D166" s="92"/>
      <c r="E166" s="93" t="b">
        <v>1</v>
      </c>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57">
        <v>44068</v>
      </c>
      <c r="C169" s="57">
        <v>45895</v>
      </c>
      <c r="D169" s="58">
        <v>6.0315117103967454E-2</v>
      </c>
      <c r="E169" s="59">
        <v>3</v>
      </c>
    </row>
    <row r="170" spans="1:5" x14ac:dyDescent="0.25">
      <c r="A170" s="31" t="s">
        <v>37</v>
      </c>
      <c r="B170" s="57">
        <v>44040</v>
      </c>
      <c r="C170" s="57">
        <v>45867</v>
      </c>
      <c r="D170" s="58">
        <v>6.0070439531411432E-2</v>
      </c>
      <c r="E170" s="59">
        <v>3</v>
      </c>
    </row>
    <row r="171" spans="1:5" x14ac:dyDescent="0.25">
      <c r="A171" s="64" t="s">
        <v>38</v>
      </c>
      <c r="B171" s="57">
        <v>44005</v>
      </c>
      <c r="C171" s="57">
        <v>45832</v>
      </c>
      <c r="D171" s="58">
        <v>6.0100000000000001E-2</v>
      </c>
      <c r="E171" s="59">
        <v>3</v>
      </c>
    </row>
    <row r="172" spans="1:5" x14ac:dyDescent="0.25">
      <c r="A172" s="64" t="s">
        <v>39</v>
      </c>
      <c r="B172" s="57">
        <v>43977</v>
      </c>
      <c r="C172" s="57">
        <v>45804</v>
      </c>
      <c r="D172" s="58">
        <v>6.0100000000000001E-2</v>
      </c>
      <c r="E172" s="59">
        <v>3</v>
      </c>
    </row>
    <row r="173" spans="1:5" x14ac:dyDescent="0.25">
      <c r="A173" s="64" t="s">
        <v>40</v>
      </c>
      <c r="B173" s="57">
        <v>44313</v>
      </c>
      <c r="C173" s="57">
        <v>45776</v>
      </c>
      <c r="D173" s="58">
        <v>6.2351151623444477E-2</v>
      </c>
      <c r="E173" s="59">
        <v>3</v>
      </c>
    </row>
    <row r="175" spans="1:5" x14ac:dyDescent="0.25">
      <c r="A175" s="102" t="s">
        <v>655</v>
      </c>
      <c r="B175" s="103"/>
      <c r="C175" s="103"/>
      <c r="D175" s="103"/>
      <c r="E175" s="103"/>
    </row>
    <row r="176" spans="1:5" ht="14.45" customHeight="1" x14ac:dyDescent="0.25">
      <c r="A176" s="1" t="s">
        <v>958</v>
      </c>
      <c r="B176" s="2"/>
      <c r="C176" s="107" t="s">
        <v>3</v>
      </c>
      <c r="D176" s="107" t="s">
        <v>959</v>
      </c>
      <c r="E176" s="107"/>
    </row>
    <row r="177" spans="1:5" x14ac:dyDescent="0.25">
      <c r="A177" s="3" t="s">
        <v>5</v>
      </c>
      <c r="B177" s="4"/>
      <c r="C177" s="108"/>
      <c r="D177" s="108"/>
      <c r="E177" s="108"/>
    </row>
    <row r="178" spans="1:5" x14ac:dyDescent="0.25">
      <c r="A178" s="6" t="s">
        <v>6</v>
      </c>
      <c r="B178" s="7"/>
      <c r="C178" s="109"/>
      <c r="D178" s="109"/>
      <c r="E178" s="109"/>
    </row>
    <row r="179" spans="1:5" x14ac:dyDescent="0.25">
      <c r="A179" s="8" t="s">
        <v>7</v>
      </c>
      <c r="B179" s="9" t="s">
        <v>960</v>
      </c>
      <c r="C179" s="10"/>
      <c r="D179" s="11"/>
      <c r="E179" s="11"/>
    </row>
    <row r="180" spans="1:5" x14ac:dyDescent="0.25">
      <c r="A180" s="12"/>
      <c r="B180" s="13" t="s">
        <v>9</v>
      </c>
      <c r="C180" s="14"/>
      <c r="D180" s="15"/>
      <c r="E180" s="15"/>
    </row>
    <row r="181" spans="1:5" x14ac:dyDescent="0.25">
      <c r="A181" s="8" t="s">
        <v>10</v>
      </c>
      <c r="B181" s="16" t="s">
        <v>11</v>
      </c>
      <c r="C181" s="61">
        <v>7460</v>
      </c>
      <c r="D181" s="62">
        <v>7680</v>
      </c>
      <c r="E181" s="63" t="s">
        <v>14</v>
      </c>
    </row>
    <row r="182" spans="1:5" x14ac:dyDescent="0.25">
      <c r="A182" s="19"/>
      <c r="B182" s="20" t="s">
        <v>15</v>
      </c>
      <c r="C182" s="56">
        <v>-0.25409999999999999</v>
      </c>
      <c r="D182" s="56">
        <v>-8.4383772066190396E-2</v>
      </c>
      <c r="E182" s="22"/>
    </row>
    <row r="183" spans="1:5" x14ac:dyDescent="0.25">
      <c r="A183" s="8" t="s">
        <v>16</v>
      </c>
      <c r="B183" s="16" t="s">
        <v>11</v>
      </c>
      <c r="C183" s="61">
        <v>8470</v>
      </c>
      <c r="D183" s="61">
        <v>8780</v>
      </c>
      <c r="E183" s="63" t="s">
        <v>14</v>
      </c>
    </row>
    <row r="184" spans="1:5" x14ac:dyDescent="0.25">
      <c r="A184" s="19"/>
      <c r="B184" s="20" t="s">
        <v>15</v>
      </c>
      <c r="C184" s="56">
        <v>-0.15321402565450701</v>
      </c>
      <c r="D184" s="56">
        <v>-4.2595516707452402E-2</v>
      </c>
      <c r="E184" s="22"/>
    </row>
    <row r="185" spans="1:5" x14ac:dyDescent="0.25">
      <c r="A185" s="8" t="s">
        <v>19</v>
      </c>
      <c r="B185" s="16" t="s">
        <v>11</v>
      </c>
      <c r="C185" s="61">
        <v>9420</v>
      </c>
      <c r="D185" s="61">
        <v>9460</v>
      </c>
      <c r="E185" s="63" t="s">
        <v>14</v>
      </c>
    </row>
    <row r="186" spans="1:5" x14ac:dyDescent="0.25">
      <c r="A186" s="19"/>
      <c r="B186" s="20" t="s">
        <v>15</v>
      </c>
      <c r="C186" s="56">
        <v>-5.8200000000000002E-2</v>
      </c>
      <c r="D186" s="56">
        <v>-1.84E-2</v>
      </c>
      <c r="E186" s="22"/>
    </row>
    <row r="187" spans="1:5" x14ac:dyDescent="0.25">
      <c r="A187" s="8" t="s">
        <v>22</v>
      </c>
      <c r="B187" s="16" t="s">
        <v>11</v>
      </c>
      <c r="C187" s="61">
        <v>10130</v>
      </c>
      <c r="D187" s="61">
        <v>10360</v>
      </c>
      <c r="E187" s="63" t="s">
        <v>14</v>
      </c>
    </row>
    <row r="188" spans="1:5" x14ac:dyDescent="0.25">
      <c r="A188" s="19"/>
      <c r="B188" s="20" t="s">
        <v>15</v>
      </c>
      <c r="C188" s="56">
        <v>1.26498698460646E-2</v>
      </c>
      <c r="D188" s="56">
        <v>1.181918604479E-2</v>
      </c>
      <c r="E188" s="22"/>
    </row>
    <row r="189" spans="1:5" ht="34.9" customHeight="1" x14ac:dyDescent="0.25">
      <c r="A189" s="130" t="s">
        <v>25</v>
      </c>
      <c r="B189" s="130"/>
      <c r="C189" s="130"/>
      <c r="D189" s="130"/>
      <c r="E189" s="130"/>
    </row>
    <row r="190" spans="1:5" x14ac:dyDescent="0.25">
      <c r="A190" s="5" t="s">
        <v>26</v>
      </c>
    </row>
    <row r="191" spans="1:5" x14ac:dyDescent="0.25">
      <c r="A191" s="65" t="s">
        <v>974</v>
      </c>
    </row>
    <row r="192" spans="1:5" x14ac:dyDescent="0.25">
      <c r="A192" s="65" t="s">
        <v>1064</v>
      </c>
    </row>
    <row r="193" spans="1:5" x14ac:dyDescent="0.25">
      <c r="A193" s="65" t="s">
        <v>1051</v>
      </c>
    </row>
    <row r="194" spans="1:5" x14ac:dyDescent="0.25">
      <c r="A194" s="5" t="s">
        <v>30</v>
      </c>
    </row>
    <row r="195" spans="1:5" ht="14.45" customHeight="1" x14ac:dyDescent="0.25">
      <c r="A195" s="91" t="s">
        <v>31</v>
      </c>
      <c r="B195" s="92"/>
      <c r="C195" s="92"/>
      <c r="D195" s="92"/>
      <c r="E195" s="93" t="b">
        <v>1</v>
      </c>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57">
        <v>44069</v>
      </c>
      <c r="C198" s="57">
        <v>45896</v>
      </c>
      <c r="D198" s="58">
        <v>3.6400000000000002E-2</v>
      </c>
      <c r="E198" s="59">
        <v>2</v>
      </c>
    </row>
    <row r="199" spans="1:5" x14ac:dyDescent="0.25">
      <c r="A199" s="31" t="s">
        <v>37</v>
      </c>
      <c r="B199" s="57">
        <v>44041</v>
      </c>
      <c r="C199" s="57">
        <v>45868</v>
      </c>
      <c r="D199" s="58">
        <v>3.6276848087044754E-2</v>
      </c>
      <c r="E199" s="59">
        <v>2</v>
      </c>
    </row>
    <row r="200" spans="1:5" x14ac:dyDescent="0.25">
      <c r="A200" s="64" t="s">
        <v>38</v>
      </c>
      <c r="B200" s="57">
        <v>44006</v>
      </c>
      <c r="C200" s="57">
        <v>45833</v>
      </c>
      <c r="D200" s="58">
        <v>3.6299999999999999E-2</v>
      </c>
      <c r="E200" s="59">
        <v>2</v>
      </c>
    </row>
    <row r="201" spans="1:5" x14ac:dyDescent="0.25">
      <c r="A201" s="64" t="s">
        <v>39</v>
      </c>
      <c r="B201" s="57">
        <v>43980</v>
      </c>
      <c r="C201" s="57">
        <v>45807</v>
      </c>
      <c r="D201" s="58">
        <v>3.6299999999999999E-2</v>
      </c>
      <c r="E201" s="59">
        <v>2</v>
      </c>
    </row>
    <row r="202" spans="1:5" x14ac:dyDescent="0.25">
      <c r="A202" s="64" t="s">
        <v>40</v>
      </c>
      <c r="B202" s="57">
        <v>44314</v>
      </c>
      <c r="C202" s="57">
        <v>45777</v>
      </c>
      <c r="D202" s="58">
        <v>3.8127452791720425E-2</v>
      </c>
      <c r="E202" s="59">
        <v>2</v>
      </c>
    </row>
    <row r="204" spans="1:5" x14ac:dyDescent="0.25">
      <c r="A204" s="102" t="s">
        <v>894</v>
      </c>
      <c r="B204" s="103"/>
      <c r="C204" s="103"/>
      <c r="D204" s="103"/>
      <c r="E204" s="103"/>
    </row>
    <row r="205" spans="1:5" ht="14.45" customHeight="1" x14ac:dyDescent="0.25">
      <c r="A205" s="1" t="s">
        <v>958</v>
      </c>
      <c r="B205" s="2"/>
      <c r="C205" s="107" t="s">
        <v>3</v>
      </c>
      <c r="D205" s="107" t="s">
        <v>959</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960</v>
      </c>
      <c r="C208" s="10"/>
      <c r="D208" s="11"/>
      <c r="E208" s="11"/>
    </row>
    <row r="209" spans="1:5" x14ac:dyDescent="0.25">
      <c r="A209" s="12"/>
      <c r="B209" s="13" t="s">
        <v>9</v>
      </c>
      <c r="C209" s="14"/>
      <c r="D209" s="15"/>
      <c r="E209" s="15"/>
    </row>
    <row r="210" spans="1:5" x14ac:dyDescent="0.25">
      <c r="A210" s="8" t="s">
        <v>10</v>
      </c>
      <c r="B210" s="16" t="s">
        <v>11</v>
      </c>
      <c r="C210" s="53">
        <v>5630</v>
      </c>
      <c r="D210" s="54">
        <v>6950</v>
      </c>
      <c r="E210" s="55" t="s">
        <v>14</v>
      </c>
    </row>
    <row r="211" spans="1:5" x14ac:dyDescent="0.25">
      <c r="A211" s="19"/>
      <c r="B211" s="20" t="s">
        <v>15</v>
      </c>
      <c r="C211" s="56">
        <v>-0.43682371554302402</v>
      </c>
      <c r="D211" s="56">
        <v>-0.11432428252704201</v>
      </c>
      <c r="E211" s="22"/>
    </row>
    <row r="212" spans="1:5" x14ac:dyDescent="0.25">
      <c r="A212" s="8" t="s">
        <v>16</v>
      </c>
      <c r="B212" s="16" t="s">
        <v>11</v>
      </c>
      <c r="C212" s="53">
        <v>7760</v>
      </c>
      <c r="D212" s="53">
        <v>7790</v>
      </c>
      <c r="E212" s="55" t="s">
        <v>14</v>
      </c>
    </row>
    <row r="213" spans="1:5" x14ac:dyDescent="0.25">
      <c r="A213" s="19"/>
      <c r="B213" s="20" t="s">
        <v>15</v>
      </c>
      <c r="C213" s="56">
        <v>-0.22404424724602201</v>
      </c>
      <c r="D213" s="56">
        <v>-8.0019534076001403E-2</v>
      </c>
      <c r="E213" s="22"/>
    </row>
    <row r="214" spans="1:5" x14ac:dyDescent="0.25">
      <c r="A214" s="8" t="s">
        <v>19</v>
      </c>
      <c r="B214" s="16" t="s">
        <v>11</v>
      </c>
      <c r="C214" s="53">
        <v>9830</v>
      </c>
      <c r="D214" s="53">
        <v>10030</v>
      </c>
      <c r="E214" s="55" t="s">
        <v>14</v>
      </c>
    </row>
    <row r="215" spans="1:5" x14ac:dyDescent="0.25">
      <c r="A215" s="19"/>
      <c r="B215" s="20" t="s">
        <v>15</v>
      </c>
      <c r="C215" s="56">
        <v>-1.69287490410217E-2</v>
      </c>
      <c r="D215" s="56">
        <v>9.9827900035198702E-4</v>
      </c>
      <c r="E215" s="22"/>
    </row>
    <row r="216" spans="1:5" x14ac:dyDescent="0.25">
      <c r="A216" s="8" t="s">
        <v>22</v>
      </c>
      <c r="B216" s="16" t="s">
        <v>11</v>
      </c>
      <c r="C216" s="53">
        <v>12700</v>
      </c>
      <c r="D216" s="53">
        <v>12330</v>
      </c>
      <c r="E216" s="55" t="s">
        <v>14</v>
      </c>
    </row>
    <row r="217" spans="1:5" x14ac:dyDescent="0.25">
      <c r="A217" s="19"/>
      <c r="B217" s="20" t="s">
        <v>15</v>
      </c>
      <c r="C217" s="56">
        <v>0.26964496667236398</v>
      </c>
      <c r="D217" s="56">
        <v>7.2253618345182499E-2</v>
      </c>
      <c r="E217" s="22"/>
    </row>
    <row r="218" spans="1:5" ht="35.450000000000003" customHeight="1" x14ac:dyDescent="0.25">
      <c r="A218" s="130" t="s">
        <v>25</v>
      </c>
      <c r="B218" s="130"/>
      <c r="C218" s="130"/>
      <c r="D218" s="130"/>
      <c r="E218" s="130"/>
    </row>
    <row r="219" spans="1:5" x14ac:dyDescent="0.25">
      <c r="A219" s="5" t="s">
        <v>26</v>
      </c>
    </row>
    <row r="220" spans="1:5" x14ac:dyDescent="0.25">
      <c r="A220" s="65" t="s">
        <v>996</v>
      </c>
    </row>
    <row r="221" spans="1:5" x14ac:dyDescent="0.25">
      <c r="A221" s="65" t="s">
        <v>1065</v>
      </c>
    </row>
    <row r="222" spans="1:5" x14ac:dyDescent="0.25">
      <c r="A222" s="65" t="s">
        <v>966</v>
      </c>
    </row>
    <row r="223" spans="1:5" x14ac:dyDescent="0.25">
      <c r="A223" s="5" t="s">
        <v>30</v>
      </c>
    </row>
    <row r="224" spans="1:5" ht="14.45" customHeight="1" x14ac:dyDescent="0.25">
      <c r="A224" s="91" t="s">
        <v>31</v>
      </c>
      <c r="B224" s="92"/>
      <c r="C224" s="92"/>
      <c r="D224" s="92"/>
      <c r="E224" s="93" t="b">
        <v>1</v>
      </c>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57">
        <v>44071</v>
      </c>
      <c r="C227" s="57">
        <v>45898</v>
      </c>
      <c r="D227" s="58">
        <v>7.0746226346296529E-2</v>
      </c>
      <c r="E227" s="59">
        <v>3</v>
      </c>
    </row>
    <row r="228" spans="1:5" x14ac:dyDescent="0.25">
      <c r="A228" s="31" t="s">
        <v>37</v>
      </c>
      <c r="B228" s="57">
        <v>44036</v>
      </c>
      <c r="C228" s="57">
        <v>45863</v>
      </c>
      <c r="D228" s="58">
        <v>7.2564886574690873E-2</v>
      </c>
      <c r="E228" s="59">
        <v>3</v>
      </c>
    </row>
    <row r="229" spans="1:5" x14ac:dyDescent="0.25">
      <c r="A229" s="60" t="s">
        <v>38</v>
      </c>
      <c r="B229" s="57">
        <v>44008</v>
      </c>
      <c r="C229" s="57">
        <v>45835</v>
      </c>
      <c r="D229" s="58">
        <v>7.2867667914267811E-2</v>
      </c>
      <c r="E229" s="59">
        <v>3</v>
      </c>
    </row>
    <row r="230" spans="1:5" x14ac:dyDescent="0.25">
      <c r="A230" s="60" t="s">
        <v>39</v>
      </c>
      <c r="B230" s="57">
        <v>43980</v>
      </c>
      <c r="C230" s="57">
        <v>45807</v>
      </c>
      <c r="D230" s="58">
        <v>8.0218496643457676E-2</v>
      </c>
      <c r="E230" s="59">
        <v>3</v>
      </c>
    </row>
    <row r="231" spans="1:5" x14ac:dyDescent="0.25">
      <c r="A231" s="60" t="s">
        <v>40</v>
      </c>
      <c r="B231" s="57">
        <v>43945</v>
      </c>
      <c r="C231" s="57">
        <v>45772</v>
      </c>
      <c r="D231" s="58">
        <v>8.5017635667934924E-2</v>
      </c>
      <c r="E231" s="59">
        <v>3</v>
      </c>
    </row>
    <row r="233" spans="1:5" x14ac:dyDescent="0.25">
      <c r="A233" s="102" t="s">
        <v>116</v>
      </c>
      <c r="B233" s="103"/>
      <c r="C233" s="103"/>
      <c r="D233" s="103"/>
      <c r="E233" s="103"/>
    </row>
    <row r="234" spans="1:5" ht="14.45" customHeight="1" x14ac:dyDescent="0.25">
      <c r="A234" s="1" t="s">
        <v>968</v>
      </c>
      <c r="B234" s="2"/>
      <c r="C234" s="107" t="s">
        <v>3</v>
      </c>
      <c r="D234" s="107" t="s">
        <v>969</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960</v>
      </c>
      <c r="C237" s="10"/>
      <c r="D237" s="11"/>
      <c r="E237" s="11"/>
    </row>
    <row r="238" spans="1:5" x14ac:dyDescent="0.25">
      <c r="A238" s="12"/>
      <c r="B238" s="13" t="s">
        <v>9</v>
      </c>
      <c r="C238" s="14"/>
      <c r="D238" s="15"/>
      <c r="E238" s="15"/>
    </row>
    <row r="239" spans="1:5" x14ac:dyDescent="0.25">
      <c r="A239" s="8" t="s">
        <v>10</v>
      </c>
      <c r="B239" s="16" t="s">
        <v>11</v>
      </c>
      <c r="C239" s="61">
        <v>4420</v>
      </c>
      <c r="D239" s="62">
        <v>3940</v>
      </c>
      <c r="E239" s="63" t="s">
        <v>14</v>
      </c>
    </row>
    <row r="240" spans="1:5" x14ac:dyDescent="0.25">
      <c r="A240" s="19"/>
      <c r="B240" s="20" t="s">
        <v>15</v>
      </c>
      <c r="C240" s="56">
        <v>-0.55813299348963497</v>
      </c>
      <c r="D240" s="56">
        <v>-0.17015336793765301</v>
      </c>
      <c r="E240" s="22"/>
    </row>
    <row r="241" spans="1:5" x14ac:dyDescent="0.25">
      <c r="A241" s="8" t="s">
        <v>16</v>
      </c>
      <c r="B241" s="16" t="s">
        <v>11</v>
      </c>
      <c r="C241" s="61">
        <v>6750</v>
      </c>
      <c r="D241" s="61">
        <v>8230</v>
      </c>
      <c r="E241" s="63" t="s">
        <v>14</v>
      </c>
    </row>
    <row r="242" spans="1:5" x14ac:dyDescent="0.25">
      <c r="A242" s="19"/>
      <c r="B242" s="20" t="s">
        <v>15</v>
      </c>
      <c r="C242" s="56">
        <v>-0.32464066935604402</v>
      </c>
      <c r="D242" s="56">
        <v>-3.8205291903840803E-2</v>
      </c>
      <c r="E242" s="22"/>
    </row>
    <row r="243" spans="1:5" x14ac:dyDescent="0.25">
      <c r="A243" s="8" t="s">
        <v>19</v>
      </c>
      <c r="B243" s="16" t="s">
        <v>11</v>
      </c>
      <c r="C243" s="61">
        <v>10180</v>
      </c>
      <c r="D243" s="61">
        <v>14310</v>
      </c>
      <c r="E243" s="63" t="s">
        <v>14</v>
      </c>
    </row>
    <row r="244" spans="1:5" x14ac:dyDescent="0.25">
      <c r="A244" s="19"/>
      <c r="B244" s="20" t="s">
        <v>15</v>
      </c>
      <c r="C244" s="56">
        <v>1.8027344447220799E-2</v>
      </c>
      <c r="D244" s="56">
        <v>7.42581986416571E-2</v>
      </c>
      <c r="E244" s="22"/>
    </row>
    <row r="245" spans="1:5" x14ac:dyDescent="0.25">
      <c r="A245" s="8" t="s">
        <v>22</v>
      </c>
      <c r="B245" s="16" t="s">
        <v>11</v>
      </c>
      <c r="C245" s="61">
        <v>19130</v>
      </c>
      <c r="D245" s="61">
        <v>18590</v>
      </c>
      <c r="E245" s="63" t="s">
        <v>14</v>
      </c>
    </row>
    <row r="246" spans="1:5" x14ac:dyDescent="0.25">
      <c r="A246" s="19"/>
      <c r="B246" s="20" t="s">
        <v>15</v>
      </c>
      <c r="C246" s="56">
        <v>0.91290870807640201</v>
      </c>
      <c r="D246" s="56">
        <v>0.13198719095612299</v>
      </c>
      <c r="E246" s="22"/>
    </row>
    <row r="247" spans="1:5" ht="34.9" customHeight="1" x14ac:dyDescent="0.25">
      <c r="A247" s="130" t="s">
        <v>25</v>
      </c>
      <c r="B247" s="130"/>
      <c r="C247" s="130"/>
      <c r="D247" s="130"/>
      <c r="E247" s="130"/>
    </row>
    <row r="248" spans="1:5" x14ac:dyDescent="0.25">
      <c r="A248" s="5" t="s">
        <v>26</v>
      </c>
    </row>
    <row r="249" spans="1:5" x14ac:dyDescent="0.25">
      <c r="A249" s="65" t="s">
        <v>1066</v>
      </c>
    </row>
    <row r="250" spans="1:5" x14ac:dyDescent="0.25">
      <c r="A250" s="65" t="s">
        <v>1053</v>
      </c>
    </row>
    <row r="251" spans="1:5" x14ac:dyDescent="0.25">
      <c r="A251" s="65" t="s">
        <v>1054</v>
      </c>
    </row>
    <row r="252" spans="1:5" x14ac:dyDescent="0.25">
      <c r="A252" s="5" t="s">
        <v>30</v>
      </c>
    </row>
    <row r="253" spans="1:5" ht="14.45" customHeight="1" x14ac:dyDescent="0.25">
      <c r="A253" s="91" t="s">
        <v>31</v>
      </c>
      <c r="B253" s="92"/>
      <c r="C253" s="92"/>
      <c r="D253" s="92"/>
      <c r="E253" s="93" t="b">
        <v>1</v>
      </c>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57">
        <v>44071</v>
      </c>
      <c r="C256" s="57">
        <v>45898</v>
      </c>
      <c r="D256" s="58">
        <v>0.14962374144286428</v>
      </c>
      <c r="E256" s="59">
        <v>4</v>
      </c>
    </row>
    <row r="257" spans="1:5" x14ac:dyDescent="0.25">
      <c r="A257" s="31" t="s">
        <v>37</v>
      </c>
      <c r="B257" s="57">
        <v>44042</v>
      </c>
      <c r="C257" s="57">
        <v>45869</v>
      </c>
      <c r="D257" s="58">
        <v>0.14899117732220488</v>
      </c>
      <c r="E257" s="59">
        <v>4</v>
      </c>
    </row>
    <row r="258" spans="1:5" x14ac:dyDescent="0.25">
      <c r="A258" s="64" t="s">
        <v>38</v>
      </c>
      <c r="B258" s="57">
        <v>44011</v>
      </c>
      <c r="C258" s="57">
        <v>45838</v>
      </c>
      <c r="D258" s="58">
        <v>0.15029999999999999</v>
      </c>
      <c r="E258" s="59">
        <v>4</v>
      </c>
    </row>
    <row r="259" spans="1:5" x14ac:dyDescent="0.25">
      <c r="A259" s="64" t="s">
        <v>39</v>
      </c>
      <c r="B259" s="57">
        <v>43980</v>
      </c>
      <c r="C259" s="57">
        <v>45807</v>
      </c>
      <c r="D259" s="58">
        <v>0.15029999999999999</v>
      </c>
      <c r="E259" s="59">
        <v>4</v>
      </c>
    </row>
    <row r="260" spans="1:5" x14ac:dyDescent="0.25">
      <c r="A260" s="64" t="s">
        <v>40</v>
      </c>
      <c r="B260" s="57">
        <v>43951</v>
      </c>
      <c r="C260" s="57">
        <v>45777</v>
      </c>
      <c r="D260" s="58">
        <v>0.15283622118678553</v>
      </c>
      <c r="E260" s="59">
        <v>4</v>
      </c>
    </row>
    <row r="262" spans="1:5" x14ac:dyDescent="0.25">
      <c r="A262" s="102" t="s">
        <v>127</v>
      </c>
      <c r="B262" s="103"/>
      <c r="C262" s="103"/>
      <c r="D262" s="103"/>
      <c r="E262" s="103"/>
    </row>
    <row r="263" spans="1:5" ht="14.45" customHeight="1" x14ac:dyDescent="0.25">
      <c r="A263" s="1" t="s">
        <v>968</v>
      </c>
      <c r="B263" s="2"/>
      <c r="C263" s="107" t="s">
        <v>3</v>
      </c>
      <c r="D263" s="107" t="s">
        <v>969</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8" t="s">
        <v>7</v>
      </c>
      <c r="B266" s="9" t="s">
        <v>960</v>
      </c>
      <c r="C266" s="10"/>
      <c r="D266" s="11"/>
      <c r="E266" s="11"/>
    </row>
    <row r="267" spans="1:5" x14ac:dyDescent="0.25">
      <c r="A267" s="12"/>
      <c r="B267" s="13" t="s">
        <v>9</v>
      </c>
      <c r="C267" s="14"/>
      <c r="D267" s="15"/>
      <c r="E267" s="15"/>
    </row>
    <row r="268" spans="1:5" x14ac:dyDescent="0.25">
      <c r="A268" s="8" t="s">
        <v>10</v>
      </c>
      <c r="B268" s="16" t="s">
        <v>11</v>
      </c>
      <c r="C268" s="53">
        <v>3710</v>
      </c>
      <c r="D268" s="54">
        <v>3150</v>
      </c>
      <c r="E268" s="55" t="s">
        <v>14</v>
      </c>
    </row>
    <row r="269" spans="1:5" x14ac:dyDescent="0.25">
      <c r="A269" s="19"/>
      <c r="B269" s="20" t="s">
        <v>15</v>
      </c>
      <c r="C269" s="56">
        <v>-0.62884884303891997</v>
      </c>
      <c r="D269" s="56">
        <v>-0.20628778262561601</v>
      </c>
      <c r="E269" s="22"/>
    </row>
    <row r="270" spans="1:5" x14ac:dyDescent="0.25">
      <c r="A270" s="8" t="s">
        <v>16</v>
      </c>
      <c r="B270" s="16" t="s">
        <v>11</v>
      </c>
      <c r="C270" s="53">
        <v>7340</v>
      </c>
      <c r="D270" s="53">
        <v>8160</v>
      </c>
      <c r="E270" s="55" t="s">
        <v>14</v>
      </c>
    </row>
    <row r="271" spans="1:5" x14ac:dyDescent="0.25">
      <c r="A271" s="19"/>
      <c r="B271" s="20" t="s">
        <v>15</v>
      </c>
      <c r="C271" s="56">
        <v>-0.265872119838376</v>
      </c>
      <c r="D271" s="56">
        <v>-3.9736617628944197E-2</v>
      </c>
      <c r="E271" s="22"/>
    </row>
    <row r="272" spans="1:5" x14ac:dyDescent="0.25">
      <c r="A272" s="8" t="s">
        <v>19</v>
      </c>
      <c r="B272" s="16" t="s">
        <v>11</v>
      </c>
      <c r="C272" s="53">
        <v>10200</v>
      </c>
      <c r="D272" s="53">
        <v>11640</v>
      </c>
      <c r="E272" s="55" t="s">
        <v>14</v>
      </c>
    </row>
    <row r="273" spans="1:5" x14ac:dyDescent="0.25">
      <c r="A273" s="19"/>
      <c r="B273" s="20" t="s">
        <v>15</v>
      </c>
      <c r="C273" s="56">
        <v>1.99392586387435E-2</v>
      </c>
      <c r="D273" s="56">
        <v>3.08543609025951E-2</v>
      </c>
      <c r="E273" s="22"/>
    </row>
    <row r="274" spans="1:5" x14ac:dyDescent="0.25">
      <c r="A274" s="8" t="s">
        <v>22</v>
      </c>
      <c r="B274" s="16" t="s">
        <v>11</v>
      </c>
      <c r="C274" s="53">
        <v>14350</v>
      </c>
      <c r="D274" s="53">
        <v>17600</v>
      </c>
      <c r="E274" s="55" t="s">
        <v>14</v>
      </c>
    </row>
    <row r="275" spans="1:5" x14ac:dyDescent="0.25">
      <c r="A275" s="19"/>
      <c r="B275" s="20" t="s">
        <v>15</v>
      </c>
      <c r="C275" s="56">
        <v>0.43472083009811602</v>
      </c>
      <c r="D275" s="56">
        <v>0.119750842007648</v>
      </c>
      <c r="E275" s="22"/>
    </row>
    <row r="276" spans="1:5" ht="31.9" customHeight="1" x14ac:dyDescent="0.25">
      <c r="A276" s="130" t="s">
        <v>25</v>
      </c>
      <c r="B276" s="130"/>
      <c r="C276" s="130"/>
      <c r="D276" s="130"/>
      <c r="E276" s="130"/>
    </row>
    <row r="277" spans="1:5" x14ac:dyDescent="0.25">
      <c r="A277" s="5" t="s">
        <v>26</v>
      </c>
    </row>
    <row r="278" spans="1:5" x14ac:dyDescent="0.25">
      <c r="A278" s="65" t="s">
        <v>1067</v>
      </c>
    </row>
    <row r="279" spans="1:5" x14ac:dyDescent="0.25">
      <c r="A279" s="65" t="s">
        <v>1068</v>
      </c>
    </row>
    <row r="280" spans="1:5" x14ac:dyDescent="0.25">
      <c r="A280" s="65" t="s">
        <v>972</v>
      </c>
    </row>
    <row r="281" spans="1:5" x14ac:dyDescent="0.25">
      <c r="A281" s="5" t="s">
        <v>30</v>
      </c>
    </row>
    <row r="282" spans="1:5" ht="14.45" customHeight="1" x14ac:dyDescent="0.25">
      <c r="A282" s="91" t="s">
        <v>31</v>
      </c>
      <c r="B282" s="92"/>
      <c r="C282" s="92"/>
      <c r="D282" s="92"/>
      <c r="E282" s="93" t="b">
        <v>1</v>
      </c>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57">
        <v>44071</v>
      </c>
      <c r="C285" s="57">
        <v>45898</v>
      </c>
      <c r="D285" s="58">
        <v>0.17448464099943858</v>
      </c>
      <c r="E285" s="59">
        <v>4</v>
      </c>
    </row>
    <row r="286" spans="1:5" x14ac:dyDescent="0.25">
      <c r="A286" s="31" t="s">
        <v>37</v>
      </c>
      <c r="B286" s="57">
        <v>44042</v>
      </c>
      <c r="C286" s="57">
        <v>45869</v>
      </c>
      <c r="D286" s="58">
        <v>0.17459923259148807</v>
      </c>
      <c r="E286" s="59">
        <v>4</v>
      </c>
    </row>
    <row r="287" spans="1:5" x14ac:dyDescent="0.25">
      <c r="A287" s="60" t="s">
        <v>38</v>
      </c>
      <c r="B287" s="57">
        <v>44011</v>
      </c>
      <c r="C287" s="57">
        <v>45838</v>
      </c>
      <c r="D287" s="58">
        <v>0.17530915748519643</v>
      </c>
      <c r="E287" s="59">
        <v>4</v>
      </c>
    </row>
    <row r="288" spans="1:5" x14ac:dyDescent="0.25">
      <c r="A288" s="60" t="s">
        <v>39</v>
      </c>
      <c r="B288" s="57">
        <v>43980</v>
      </c>
      <c r="C288" s="57">
        <v>45807</v>
      </c>
      <c r="D288" s="58">
        <v>0.17879000210587204</v>
      </c>
      <c r="E288" s="59">
        <v>4</v>
      </c>
    </row>
    <row r="289" spans="1:5" x14ac:dyDescent="0.25">
      <c r="A289" s="60" t="s">
        <v>40</v>
      </c>
      <c r="B289" s="57">
        <v>43951</v>
      </c>
      <c r="C289" s="57">
        <v>45777</v>
      </c>
      <c r="D289" s="58">
        <v>0.18218951050840812</v>
      </c>
      <c r="E289" s="59">
        <v>4</v>
      </c>
    </row>
    <row r="291" spans="1:5" x14ac:dyDescent="0.25">
      <c r="A291" s="102" t="s">
        <v>141</v>
      </c>
      <c r="B291" s="103"/>
      <c r="C291" s="103"/>
      <c r="D291" s="103"/>
      <c r="E291" s="103"/>
    </row>
    <row r="292" spans="1:5" ht="14.45" customHeight="1" x14ac:dyDescent="0.25">
      <c r="A292" s="1" t="s">
        <v>978</v>
      </c>
      <c r="B292" s="2"/>
      <c r="C292" s="107" t="s">
        <v>3</v>
      </c>
      <c r="D292" s="107" t="s">
        <v>979</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8" t="s">
        <v>7</v>
      </c>
      <c r="B295" s="9" t="s">
        <v>960</v>
      </c>
      <c r="C295" s="10"/>
      <c r="D295" s="11"/>
      <c r="E295" s="11"/>
    </row>
    <row r="296" spans="1:5" x14ac:dyDescent="0.25">
      <c r="A296" s="12"/>
      <c r="B296" s="13" t="s">
        <v>9</v>
      </c>
      <c r="C296" s="14"/>
      <c r="D296" s="15"/>
      <c r="E296" s="15"/>
    </row>
    <row r="297" spans="1:5" x14ac:dyDescent="0.25">
      <c r="A297" s="8" t="s">
        <v>10</v>
      </c>
      <c r="B297" s="16" t="s">
        <v>11</v>
      </c>
      <c r="C297" s="61">
        <v>9130</v>
      </c>
      <c r="D297" s="62">
        <v>9400</v>
      </c>
      <c r="E297" s="63" t="s">
        <v>14</v>
      </c>
    </row>
    <row r="298" spans="1:5" x14ac:dyDescent="0.25">
      <c r="A298" s="19"/>
      <c r="B298" s="20" t="s">
        <v>15</v>
      </c>
      <c r="C298" s="56">
        <v>-8.7189394406371107E-2</v>
      </c>
      <c r="D298" s="56">
        <v>-3.06682610106183E-2</v>
      </c>
      <c r="E298" s="22"/>
    </row>
    <row r="299" spans="1:5" x14ac:dyDescent="0.25">
      <c r="A299" s="8" t="s">
        <v>16</v>
      </c>
      <c r="B299" s="16" t="s">
        <v>11</v>
      </c>
      <c r="C299" s="61">
        <v>9540</v>
      </c>
      <c r="D299" s="61">
        <v>9600</v>
      </c>
      <c r="E299" s="63" t="s">
        <v>14</v>
      </c>
    </row>
    <row r="300" spans="1:5" x14ac:dyDescent="0.25">
      <c r="A300" s="19"/>
      <c r="B300" s="20" t="s">
        <v>15</v>
      </c>
      <c r="C300" s="56">
        <v>-4.6077893582007798E-2</v>
      </c>
      <c r="D300" s="56">
        <v>-2.0104427776783299E-2</v>
      </c>
      <c r="E300" s="22"/>
    </row>
    <row r="301" spans="1:5" x14ac:dyDescent="0.25">
      <c r="A301" s="8" t="s">
        <v>19</v>
      </c>
      <c r="B301" s="16" t="s">
        <v>11</v>
      </c>
      <c r="C301" s="61">
        <v>10190</v>
      </c>
      <c r="D301" s="61">
        <v>10270</v>
      </c>
      <c r="E301" s="63" t="s">
        <v>14</v>
      </c>
    </row>
    <row r="302" spans="1:5" x14ac:dyDescent="0.25">
      <c r="A302" s="19"/>
      <c r="B302" s="20" t="s">
        <v>15</v>
      </c>
      <c r="C302" s="56">
        <v>1.94327162498646E-2</v>
      </c>
      <c r="D302" s="56">
        <v>1.33831645940481E-2</v>
      </c>
      <c r="E302" s="22"/>
    </row>
    <row r="303" spans="1:5" x14ac:dyDescent="0.25">
      <c r="A303" s="8" t="s">
        <v>22</v>
      </c>
      <c r="B303" s="16" t="s">
        <v>11</v>
      </c>
      <c r="C303" s="61">
        <v>10670</v>
      </c>
      <c r="D303" s="61">
        <v>10760</v>
      </c>
      <c r="E303" s="63" t="s">
        <v>14</v>
      </c>
    </row>
    <row r="304" spans="1:5" x14ac:dyDescent="0.25">
      <c r="A304" s="19"/>
      <c r="B304" s="20" t="s">
        <v>15</v>
      </c>
      <c r="C304" s="56">
        <v>6.7001774098166794E-2</v>
      </c>
      <c r="D304" s="56">
        <v>3.71755781874634E-2</v>
      </c>
      <c r="E304" s="22"/>
    </row>
    <row r="305" spans="1:5" ht="34.15" customHeight="1" x14ac:dyDescent="0.25">
      <c r="A305" s="130" t="s">
        <v>25</v>
      </c>
      <c r="B305" s="130"/>
      <c r="C305" s="130"/>
      <c r="D305" s="130"/>
      <c r="E305" s="130"/>
    </row>
    <row r="306" spans="1:5" x14ac:dyDescent="0.25">
      <c r="A306" s="5" t="s">
        <v>26</v>
      </c>
    </row>
    <row r="307" spans="1:5" x14ac:dyDescent="0.25">
      <c r="A307" s="65" t="s">
        <v>980</v>
      </c>
    </row>
    <row r="308" spans="1:5" x14ac:dyDescent="0.25">
      <c r="A308" s="65" t="s">
        <v>994</v>
      </c>
    </row>
    <row r="309" spans="1:5" x14ac:dyDescent="0.25">
      <c r="A309" s="65" t="s">
        <v>982</v>
      </c>
    </row>
    <row r="310" spans="1:5" x14ac:dyDescent="0.25">
      <c r="A310" s="5" t="s">
        <v>30</v>
      </c>
    </row>
    <row r="311" spans="1:5" ht="14.45" customHeight="1" x14ac:dyDescent="0.25">
      <c r="A311" s="91" t="s">
        <v>31</v>
      </c>
      <c r="B311" s="92"/>
      <c r="C311" s="92"/>
      <c r="D311" s="92"/>
      <c r="E311" s="93" t="b">
        <v>1</v>
      </c>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57">
        <v>44071</v>
      </c>
      <c r="C314" s="57">
        <v>45898</v>
      </c>
      <c r="D314" s="58">
        <v>1.5069043025327508E-2</v>
      </c>
      <c r="E314" s="59">
        <v>2</v>
      </c>
    </row>
    <row r="315" spans="1:5" x14ac:dyDescent="0.25">
      <c r="A315" s="31" t="s">
        <v>37</v>
      </c>
      <c r="B315" s="57">
        <v>44036</v>
      </c>
      <c r="C315" s="57">
        <v>45863</v>
      </c>
      <c r="D315" s="58">
        <v>1.5124878880182957E-2</v>
      </c>
      <c r="E315" s="59">
        <v>2</v>
      </c>
    </row>
    <row r="316" spans="1:5" x14ac:dyDescent="0.25">
      <c r="A316" s="64" t="s">
        <v>38</v>
      </c>
      <c r="B316" s="57">
        <v>44008</v>
      </c>
      <c r="C316" s="57">
        <v>45835</v>
      </c>
      <c r="D316" s="58">
        <v>1.4973643113048411E-2</v>
      </c>
      <c r="E316" s="59">
        <v>2</v>
      </c>
    </row>
    <row r="317" spans="1:5" x14ac:dyDescent="0.25">
      <c r="A317" s="64" t="s">
        <v>39</v>
      </c>
      <c r="B317" s="57">
        <v>43980</v>
      </c>
      <c r="C317" s="57">
        <v>45807</v>
      </c>
      <c r="D317" s="58">
        <v>1.5341407115418345E-2</v>
      </c>
      <c r="E317" s="59">
        <v>2</v>
      </c>
    </row>
    <row r="318" spans="1:5" x14ac:dyDescent="0.25">
      <c r="A318" s="64" t="s">
        <v>40</v>
      </c>
      <c r="B318" s="57">
        <v>43945</v>
      </c>
      <c r="C318" s="57">
        <v>45772</v>
      </c>
      <c r="D318" s="58">
        <v>1.5844051928210614E-2</v>
      </c>
      <c r="E318" s="59">
        <v>2</v>
      </c>
    </row>
    <row r="320" spans="1:5" x14ac:dyDescent="0.25">
      <c r="A320" s="102" t="s">
        <v>151</v>
      </c>
      <c r="B320" s="103"/>
      <c r="C320" s="103"/>
      <c r="D320" s="103"/>
      <c r="E320" s="103"/>
    </row>
    <row r="321" spans="1:5" ht="14.45" customHeight="1" x14ac:dyDescent="0.25">
      <c r="A321" s="1" t="s">
        <v>968</v>
      </c>
      <c r="B321" s="2"/>
      <c r="C321" s="107" t="s">
        <v>3</v>
      </c>
      <c r="D321" s="107" t="s">
        <v>969</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960</v>
      </c>
      <c r="C324" s="10"/>
      <c r="D324" s="11"/>
      <c r="E324" s="11"/>
    </row>
    <row r="325" spans="1:5" x14ac:dyDescent="0.25">
      <c r="A325" s="12"/>
      <c r="B325" s="13" t="s">
        <v>9</v>
      </c>
      <c r="C325" s="14"/>
      <c r="D325" s="15"/>
      <c r="E325" s="15"/>
    </row>
    <row r="326" spans="1:5" x14ac:dyDescent="0.25">
      <c r="A326" s="8" t="s">
        <v>10</v>
      </c>
      <c r="B326" s="16" t="s">
        <v>11</v>
      </c>
      <c r="C326" s="53">
        <v>3990</v>
      </c>
      <c r="D326" s="54">
        <v>3540</v>
      </c>
      <c r="E326" s="55" t="s">
        <v>14</v>
      </c>
    </row>
    <row r="327" spans="1:5" x14ac:dyDescent="0.25">
      <c r="A327" s="19"/>
      <c r="B327" s="20" t="s">
        <v>15</v>
      </c>
      <c r="C327" s="56">
        <v>-0.60134921916788797</v>
      </c>
      <c r="D327" s="56">
        <v>-0.187761454136565</v>
      </c>
      <c r="E327" s="22"/>
    </row>
    <row r="328" spans="1:5" x14ac:dyDescent="0.25">
      <c r="A328" s="8" t="s">
        <v>16</v>
      </c>
      <c r="B328" s="16" t="s">
        <v>11</v>
      </c>
      <c r="C328" s="53">
        <v>7730</v>
      </c>
      <c r="D328" s="53">
        <v>10110</v>
      </c>
      <c r="E328" s="55" t="s">
        <v>14</v>
      </c>
    </row>
    <row r="329" spans="1:5" x14ac:dyDescent="0.25">
      <c r="A329" s="19"/>
      <c r="B329" s="20" t="s">
        <v>15</v>
      </c>
      <c r="C329" s="56">
        <v>-0.226920582120582</v>
      </c>
      <c r="D329" s="56">
        <v>2.1264779997980398E-3</v>
      </c>
      <c r="E329" s="22"/>
    </row>
    <row r="330" spans="1:5" x14ac:dyDescent="0.25">
      <c r="A330" s="8" t="s">
        <v>19</v>
      </c>
      <c r="B330" s="16" t="s">
        <v>11</v>
      </c>
      <c r="C330" s="53">
        <v>10670</v>
      </c>
      <c r="D330" s="53">
        <v>14740</v>
      </c>
      <c r="E330" s="55" t="s">
        <v>14</v>
      </c>
    </row>
    <row r="331" spans="1:5" x14ac:dyDescent="0.25">
      <c r="A331" s="19"/>
      <c r="B331" s="20" t="s">
        <v>15</v>
      </c>
      <c r="C331" s="56">
        <v>6.6962765017248196E-2</v>
      </c>
      <c r="D331" s="56">
        <v>8.0679594914453007E-2</v>
      </c>
      <c r="E331" s="22"/>
    </row>
    <row r="332" spans="1:5" x14ac:dyDescent="0.25">
      <c r="A332" s="8" t="s">
        <v>22</v>
      </c>
      <c r="B332" s="16" t="s">
        <v>11</v>
      </c>
      <c r="C332" s="53">
        <v>14230</v>
      </c>
      <c r="D332" s="53">
        <v>18400</v>
      </c>
      <c r="E332" s="55" t="s">
        <v>14</v>
      </c>
    </row>
    <row r="333" spans="1:5" x14ac:dyDescent="0.25">
      <c r="A333" s="19"/>
      <c r="B333" s="20" t="s">
        <v>15</v>
      </c>
      <c r="C333" s="56">
        <v>0.42321871999999999</v>
      </c>
      <c r="D333" s="56">
        <v>0.129720903726565</v>
      </c>
      <c r="E333" s="22"/>
    </row>
    <row r="334" spans="1:5" ht="36" customHeight="1" x14ac:dyDescent="0.25">
      <c r="A334" s="130" t="s">
        <v>25</v>
      </c>
      <c r="B334" s="130"/>
      <c r="C334" s="130"/>
      <c r="D334" s="130"/>
      <c r="E334" s="130"/>
    </row>
    <row r="335" spans="1:5" x14ac:dyDescent="0.25">
      <c r="A335" s="5" t="s">
        <v>26</v>
      </c>
    </row>
    <row r="336" spans="1:5" x14ac:dyDescent="0.25">
      <c r="A336" s="65" t="s">
        <v>1069</v>
      </c>
    </row>
    <row r="337" spans="1:5" x14ac:dyDescent="0.25">
      <c r="A337" s="65" t="s">
        <v>1070</v>
      </c>
    </row>
    <row r="338" spans="1:5" x14ac:dyDescent="0.25">
      <c r="A338" s="65" t="s">
        <v>972</v>
      </c>
    </row>
    <row r="339" spans="1:5" x14ac:dyDescent="0.25">
      <c r="A339" s="5" t="s">
        <v>30</v>
      </c>
    </row>
    <row r="340" spans="1:5" ht="14.45" customHeight="1" x14ac:dyDescent="0.25">
      <c r="A340" s="91" t="s">
        <v>31</v>
      </c>
      <c r="B340" s="92"/>
      <c r="C340" s="92"/>
      <c r="D340" s="92"/>
      <c r="E340" s="93" t="b">
        <v>1</v>
      </c>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57">
        <v>44071</v>
      </c>
      <c r="C343" s="57">
        <v>45898</v>
      </c>
      <c r="D343" s="58">
        <v>0.15254571435624031</v>
      </c>
      <c r="E343" s="59">
        <v>4</v>
      </c>
    </row>
    <row r="344" spans="1:5" x14ac:dyDescent="0.25">
      <c r="A344" s="31" t="s">
        <v>37</v>
      </c>
      <c r="B344" s="57">
        <v>44042</v>
      </c>
      <c r="C344" s="57">
        <v>45869</v>
      </c>
      <c r="D344" s="58">
        <v>0.15179034759654939</v>
      </c>
      <c r="E344" s="59">
        <v>4</v>
      </c>
    </row>
    <row r="345" spans="1:5" x14ac:dyDescent="0.25">
      <c r="A345" s="60" t="s">
        <v>38</v>
      </c>
      <c r="B345" s="57">
        <v>44011</v>
      </c>
      <c r="C345" s="57">
        <v>45838</v>
      </c>
      <c r="D345" s="58">
        <v>0.15210000000000001</v>
      </c>
      <c r="E345" s="59">
        <v>4</v>
      </c>
    </row>
    <row r="346" spans="1:5" x14ac:dyDescent="0.25">
      <c r="A346" s="60" t="s">
        <v>39</v>
      </c>
      <c r="B346" s="57">
        <v>43980</v>
      </c>
      <c r="C346" s="57">
        <v>45807</v>
      </c>
      <c r="D346" s="58">
        <v>0.15459999999999999</v>
      </c>
      <c r="E346" s="59">
        <v>4</v>
      </c>
    </row>
    <row r="347" spans="1:5" x14ac:dyDescent="0.25">
      <c r="A347" s="60" t="s">
        <v>40</v>
      </c>
      <c r="B347" s="57">
        <v>43951</v>
      </c>
      <c r="C347" s="57">
        <v>45777</v>
      </c>
      <c r="D347" s="58">
        <v>0.15413849642631602</v>
      </c>
      <c r="E347" s="59">
        <v>4</v>
      </c>
    </row>
    <row r="349" spans="1:5" x14ac:dyDescent="0.25">
      <c r="A349" s="102" t="s">
        <v>162</v>
      </c>
      <c r="B349" s="103"/>
      <c r="C349" s="103"/>
      <c r="D349" s="103"/>
      <c r="E349" s="103"/>
    </row>
    <row r="350" spans="1:5" ht="14.45" customHeight="1" x14ac:dyDescent="0.25">
      <c r="A350" s="1" t="s">
        <v>968</v>
      </c>
      <c r="B350" s="2"/>
      <c r="C350" s="107" t="s">
        <v>3</v>
      </c>
      <c r="D350" s="107" t="s">
        <v>969</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8" t="s">
        <v>7</v>
      </c>
      <c r="B353" s="9" t="s">
        <v>960</v>
      </c>
      <c r="C353" s="10"/>
      <c r="D353" s="11"/>
      <c r="E353" s="11"/>
    </row>
    <row r="354" spans="1:5" x14ac:dyDescent="0.25">
      <c r="A354" s="12"/>
      <c r="B354" s="13" t="s">
        <v>9</v>
      </c>
      <c r="C354" s="14"/>
      <c r="D354" s="15"/>
      <c r="E354" s="15"/>
    </row>
    <row r="355" spans="1:5" x14ac:dyDescent="0.25">
      <c r="A355" s="8" t="s">
        <v>10</v>
      </c>
      <c r="B355" s="16" t="s">
        <v>11</v>
      </c>
      <c r="C355" s="61">
        <v>8090</v>
      </c>
      <c r="D355" s="62">
        <v>8480</v>
      </c>
      <c r="E355" s="63" t="s">
        <v>14</v>
      </c>
    </row>
    <row r="356" spans="1:5" x14ac:dyDescent="0.25">
      <c r="A356" s="19"/>
      <c r="B356" s="20" t="s">
        <v>15</v>
      </c>
      <c r="C356" s="56">
        <v>-0.190898799722484</v>
      </c>
      <c r="D356" s="56">
        <v>-3.2415599373493802E-2</v>
      </c>
      <c r="E356" s="22"/>
    </row>
    <row r="357" spans="1:5" x14ac:dyDescent="0.25">
      <c r="A357" s="8" t="s">
        <v>16</v>
      </c>
      <c r="B357" s="16" t="s">
        <v>11</v>
      </c>
      <c r="C357" s="61">
        <v>8880</v>
      </c>
      <c r="D357" s="61">
        <v>9520</v>
      </c>
      <c r="E357" s="63" t="s">
        <v>14</v>
      </c>
    </row>
    <row r="358" spans="1:5" x14ac:dyDescent="0.25">
      <c r="A358" s="19"/>
      <c r="B358" s="20" t="s">
        <v>15</v>
      </c>
      <c r="C358" s="56">
        <v>-0.111513854619298</v>
      </c>
      <c r="D358" s="56">
        <v>-9.8356949563585001E-3</v>
      </c>
      <c r="E358" s="22"/>
    </row>
    <row r="359" spans="1:5" x14ac:dyDescent="0.25">
      <c r="A359" s="8" t="s">
        <v>19</v>
      </c>
      <c r="B359" s="16" t="s">
        <v>11</v>
      </c>
      <c r="C359" s="61">
        <v>10270</v>
      </c>
      <c r="D359" s="61">
        <v>10900</v>
      </c>
      <c r="E359" s="63" t="s">
        <v>14</v>
      </c>
    </row>
    <row r="360" spans="1:5" x14ac:dyDescent="0.25">
      <c r="A360" s="19"/>
      <c r="B360" s="20" t="s">
        <v>15</v>
      </c>
      <c r="C360" s="56">
        <v>2.6603588105185601E-2</v>
      </c>
      <c r="D360" s="56">
        <v>1.7440717884473302E-2</v>
      </c>
      <c r="E360" s="22"/>
    </row>
    <row r="361" spans="1:5" x14ac:dyDescent="0.25">
      <c r="A361" s="8" t="s">
        <v>22</v>
      </c>
      <c r="B361" s="16" t="s">
        <v>11</v>
      </c>
      <c r="C361" s="61">
        <v>12280</v>
      </c>
      <c r="D361" s="61">
        <v>12700</v>
      </c>
      <c r="E361" s="63" t="s">
        <v>14</v>
      </c>
    </row>
    <row r="362" spans="1:5" x14ac:dyDescent="0.25">
      <c r="A362" s="19"/>
      <c r="B362" s="20" t="s">
        <v>15</v>
      </c>
      <c r="C362" s="56">
        <v>0.228363161616711</v>
      </c>
      <c r="D362" s="56">
        <v>4.8927266801036498E-2</v>
      </c>
      <c r="E362" s="22"/>
    </row>
    <row r="363" spans="1:5" ht="33" customHeight="1" x14ac:dyDescent="0.25">
      <c r="A363" s="130" t="s">
        <v>25</v>
      </c>
      <c r="B363" s="130"/>
      <c r="C363" s="130"/>
      <c r="D363" s="130"/>
      <c r="E363" s="130"/>
    </row>
    <row r="364" spans="1:5" x14ac:dyDescent="0.25">
      <c r="A364" s="5" t="s">
        <v>26</v>
      </c>
    </row>
    <row r="365" spans="1:5" x14ac:dyDescent="0.25">
      <c r="A365" s="65" t="s">
        <v>1071</v>
      </c>
    </row>
    <row r="366" spans="1:5" x14ac:dyDescent="0.25">
      <c r="A366" s="65" t="s">
        <v>1072</v>
      </c>
    </row>
    <row r="367" spans="1:5" x14ac:dyDescent="0.25">
      <c r="A367" s="65" t="s">
        <v>972</v>
      </c>
    </row>
    <row r="368" spans="1:5" x14ac:dyDescent="0.25">
      <c r="A368" s="5" t="s">
        <v>30</v>
      </c>
    </row>
    <row r="369" spans="1:5" ht="14.45" customHeight="1" x14ac:dyDescent="0.25">
      <c r="A369" s="91" t="s">
        <v>31</v>
      </c>
      <c r="B369" s="92"/>
      <c r="C369" s="92"/>
      <c r="D369" s="92"/>
      <c r="E369" s="93" t="b">
        <v>1</v>
      </c>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57">
        <v>44071</v>
      </c>
      <c r="C372" s="57">
        <v>45898</v>
      </c>
      <c r="D372" s="58">
        <v>3.418172464081215E-2</v>
      </c>
      <c r="E372" s="59">
        <v>2</v>
      </c>
    </row>
    <row r="373" spans="1:5" x14ac:dyDescent="0.25">
      <c r="A373" s="31" t="s">
        <v>37</v>
      </c>
      <c r="B373" s="57">
        <v>44036</v>
      </c>
      <c r="C373" s="57">
        <v>45863</v>
      </c>
      <c r="D373" s="58">
        <v>3.4843003823018373E-2</v>
      </c>
      <c r="E373" s="59">
        <v>2</v>
      </c>
    </row>
    <row r="374" spans="1:5" x14ac:dyDescent="0.25">
      <c r="A374" s="64" t="s">
        <v>38</v>
      </c>
      <c r="B374" s="57">
        <v>44008</v>
      </c>
      <c r="C374" s="57">
        <v>45835</v>
      </c>
      <c r="D374" s="58">
        <v>3.49E-2</v>
      </c>
      <c r="E374" s="59">
        <v>2</v>
      </c>
    </row>
    <row r="375" spans="1:5" x14ac:dyDescent="0.25">
      <c r="A375" s="64" t="s">
        <v>39</v>
      </c>
      <c r="B375" s="57">
        <v>43980</v>
      </c>
      <c r="C375" s="57">
        <v>45807</v>
      </c>
      <c r="D375" s="58">
        <v>3.7400000000000003E-2</v>
      </c>
      <c r="E375" s="59">
        <v>2</v>
      </c>
    </row>
    <row r="376" spans="1:5" x14ac:dyDescent="0.25">
      <c r="A376" s="64" t="s">
        <v>40</v>
      </c>
      <c r="B376" s="57">
        <v>43945</v>
      </c>
      <c r="C376" s="57">
        <v>45772</v>
      </c>
      <c r="D376" s="58">
        <v>3.9851626794476194E-2</v>
      </c>
      <c r="E376" s="59">
        <v>2</v>
      </c>
    </row>
    <row r="378" spans="1:5" x14ac:dyDescent="0.25">
      <c r="A378" s="102" t="s">
        <v>171</v>
      </c>
      <c r="B378" s="103"/>
      <c r="C378" s="103"/>
      <c r="D378" s="103"/>
      <c r="E378" s="103"/>
    </row>
    <row r="379" spans="1:5" ht="14.45" customHeight="1" x14ac:dyDescent="0.25">
      <c r="A379" s="1" t="s">
        <v>958</v>
      </c>
      <c r="B379" s="2"/>
      <c r="C379" s="107" t="s">
        <v>3</v>
      </c>
      <c r="D379" s="107" t="s">
        <v>959</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960</v>
      </c>
      <c r="C382" s="10"/>
      <c r="D382" s="11"/>
      <c r="E382" s="11"/>
    </row>
    <row r="383" spans="1:5" x14ac:dyDescent="0.25">
      <c r="A383" s="12"/>
      <c r="B383" s="13" t="s">
        <v>9</v>
      </c>
      <c r="C383" s="14"/>
      <c r="D383" s="15"/>
      <c r="E383" s="15"/>
    </row>
    <row r="384" spans="1:5" x14ac:dyDescent="0.25">
      <c r="A384" s="8" t="s">
        <v>10</v>
      </c>
      <c r="B384" s="16" t="s">
        <v>11</v>
      </c>
      <c r="C384" s="61">
        <v>5700</v>
      </c>
      <c r="D384" s="62">
        <v>5910</v>
      </c>
      <c r="E384" s="63" t="s">
        <v>14</v>
      </c>
    </row>
    <row r="385" spans="1:5" x14ac:dyDescent="0.25">
      <c r="A385" s="19"/>
      <c r="B385" s="20" t="s">
        <v>15</v>
      </c>
      <c r="C385" s="56">
        <v>-0.430166029185925</v>
      </c>
      <c r="D385" s="56">
        <v>-0.16083156870964399</v>
      </c>
      <c r="E385" s="22"/>
    </row>
    <row r="386" spans="1:5" x14ac:dyDescent="0.25">
      <c r="A386" s="8" t="s">
        <v>16</v>
      </c>
      <c r="B386" s="16" t="s">
        <v>11</v>
      </c>
      <c r="C386" s="61">
        <v>7950</v>
      </c>
      <c r="D386" s="61">
        <v>7680</v>
      </c>
      <c r="E386" s="63" t="s">
        <v>14</v>
      </c>
    </row>
    <row r="387" spans="1:5" x14ac:dyDescent="0.25">
      <c r="A387" s="19"/>
      <c r="B387" s="20" t="s">
        <v>15</v>
      </c>
      <c r="C387" s="56">
        <v>-0.20535920755762599</v>
      </c>
      <c r="D387" s="56">
        <v>-8.4355237352249104E-2</v>
      </c>
      <c r="E387" s="22"/>
    </row>
    <row r="388" spans="1:5" x14ac:dyDescent="0.25">
      <c r="A388" s="8" t="s">
        <v>19</v>
      </c>
      <c r="B388" s="16" t="s">
        <v>11</v>
      </c>
      <c r="C388" s="61">
        <v>10040</v>
      </c>
      <c r="D388" s="61">
        <v>10680</v>
      </c>
      <c r="E388" s="63" t="s">
        <v>14</v>
      </c>
    </row>
    <row r="389" spans="1:5" x14ac:dyDescent="0.25">
      <c r="A389" s="19"/>
      <c r="B389" s="20" t="s">
        <v>15</v>
      </c>
      <c r="C389" s="56">
        <v>4.2669438884224099E-3</v>
      </c>
      <c r="D389" s="56">
        <v>2.2137060159430798E-2</v>
      </c>
      <c r="E389" s="22"/>
    </row>
    <row r="390" spans="1:5" x14ac:dyDescent="0.25">
      <c r="A390" s="8" t="s">
        <v>22</v>
      </c>
      <c r="B390" s="16" t="s">
        <v>11</v>
      </c>
      <c r="C390" s="61">
        <v>13530</v>
      </c>
      <c r="D390" s="61">
        <v>13650</v>
      </c>
      <c r="E390" s="63" t="s">
        <v>14</v>
      </c>
    </row>
    <row r="391" spans="1:5" x14ac:dyDescent="0.25">
      <c r="A391" s="19"/>
      <c r="B391" s="20" t="s">
        <v>15</v>
      </c>
      <c r="C391" s="56">
        <v>0.353438099047924</v>
      </c>
      <c r="D391" s="56">
        <v>0.109160269135507</v>
      </c>
      <c r="E391" s="22"/>
    </row>
    <row r="392" spans="1:5" ht="34.15" customHeight="1" x14ac:dyDescent="0.25">
      <c r="A392" s="130" t="s">
        <v>25</v>
      </c>
      <c r="B392" s="130"/>
      <c r="C392" s="130"/>
      <c r="D392" s="130"/>
      <c r="E392" s="130"/>
    </row>
    <row r="393" spans="1:5" x14ac:dyDescent="0.25">
      <c r="A393" s="5" t="s">
        <v>26</v>
      </c>
    </row>
    <row r="394" spans="1:5" x14ac:dyDescent="0.25">
      <c r="A394" s="65" t="s">
        <v>964</v>
      </c>
    </row>
    <row r="395" spans="1:5" x14ac:dyDescent="0.25">
      <c r="A395" s="65" t="s">
        <v>973</v>
      </c>
    </row>
    <row r="396" spans="1:5" x14ac:dyDescent="0.25">
      <c r="A396" s="65" t="s">
        <v>966</v>
      </c>
    </row>
    <row r="397" spans="1:5" x14ac:dyDescent="0.25">
      <c r="A397" s="5" t="s">
        <v>30</v>
      </c>
    </row>
    <row r="398" spans="1:5" ht="14.45" customHeight="1" x14ac:dyDescent="0.25">
      <c r="A398" s="91" t="s">
        <v>31</v>
      </c>
      <c r="B398" s="92"/>
      <c r="C398" s="92"/>
      <c r="D398" s="92"/>
      <c r="E398" s="93" t="b">
        <v>1</v>
      </c>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57">
        <v>44068</v>
      </c>
      <c r="C401" s="57">
        <v>45895</v>
      </c>
      <c r="D401" s="58">
        <v>0.1004876849557641</v>
      </c>
      <c r="E401" s="59">
        <v>3</v>
      </c>
    </row>
    <row r="402" spans="1:5" x14ac:dyDescent="0.25">
      <c r="A402" s="31" t="s">
        <v>37</v>
      </c>
      <c r="B402" s="57">
        <v>44040</v>
      </c>
      <c r="C402" s="57">
        <v>45867</v>
      </c>
      <c r="D402" s="58">
        <v>0.10009823015473031</v>
      </c>
      <c r="E402" s="59">
        <v>3</v>
      </c>
    </row>
    <row r="403" spans="1:5" x14ac:dyDescent="0.25">
      <c r="A403" s="64" t="s">
        <v>38</v>
      </c>
      <c r="B403" s="57">
        <v>44005</v>
      </c>
      <c r="C403" s="57">
        <v>45832</v>
      </c>
      <c r="D403" s="58">
        <v>0.10120290826444642</v>
      </c>
      <c r="E403" s="59">
        <v>3</v>
      </c>
    </row>
    <row r="404" spans="1:5" x14ac:dyDescent="0.25">
      <c r="A404" s="64" t="s">
        <v>39</v>
      </c>
      <c r="B404" s="57">
        <v>43977</v>
      </c>
      <c r="C404" s="57">
        <v>45804</v>
      </c>
      <c r="D404" s="58">
        <v>0.1054900983390468</v>
      </c>
      <c r="E404" s="59">
        <v>3</v>
      </c>
    </row>
    <row r="405" spans="1:5" x14ac:dyDescent="0.25">
      <c r="A405" s="64" t="s">
        <v>40</v>
      </c>
      <c r="B405" s="57">
        <v>43949</v>
      </c>
      <c r="C405" s="57">
        <v>45776</v>
      </c>
      <c r="D405" s="58">
        <v>0.10576188693615467</v>
      </c>
      <c r="E405" s="59">
        <v>3</v>
      </c>
    </row>
    <row r="407" spans="1:5" x14ac:dyDescent="0.25">
      <c r="A407" s="102" t="s">
        <v>835</v>
      </c>
      <c r="B407" s="103"/>
      <c r="C407" s="103"/>
      <c r="D407" s="103"/>
      <c r="E407" s="103"/>
    </row>
    <row r="408" spans="1:5" ht="14.45" customHeight="1" x14ac:dyDescent="0.25">
      <c r="A408" s="1" t="s">
        <v>958</v>
      </c>
      <c r="B408" s="2"/>
      <c r="C408" s="107" t="s">
        <v>3</v>
      </c>
      <c r="D408" s="107" t="s">
        <v>959</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960</v>
      </c>
      <c r="C411" s="10"/>
      <c r="D411" s="11"/>
      <c r="E411" s="11"/>
    </row>
    <row r="412" spans="1:5" x14ac:dyDescent="0.25">
      <c r="A412" s="12"/>
      <c r="B412" s="13" t="s">
        <v>9</v>
      </c>
      <c r="C412" s="14"/>
      <c r="D412" s="15"/>
      <c r="E412" s="15"/>
    </row>
    <row r="413" spans="1:5" x14ac:dyDescent="0.25">
      <c r="A413" s="8" t="s">
        <v>10</v>
      </c>
      <c r="B413" s="16" t="s">
        <v>11</v>
      </c>
      <c r="C413" s="61">
        <v>6510</v>
      </c>
      <c r="D413" s="62">
        <v>7230</v>
      </c>
      <c r="E413" s="63" t="s">
        <v>14</v>
      </c>
    </row>
    <row r="414" spans="1:5" x14ac:dyDescent="0.25">
      <c r="A414" s="19"/>
      <c r="B414" s="20" t="s">
        <v>15</v>
      </c>
      <c r="C414" s="56">
        <v>-0.34888765981504799</v>
      </c>
      <c r="D414" s="56">
        <v>-0.102559244593459</v>
      </c>
      <c r="E414" s="22"/>
    </row>
    <row r="415" spans="1:5" x14ac:dyDescent="0.25">
      <c r="A415" s="8" t="s">
        <v>16</v>
      </c>
      <c r="B415" s="16" t="s">
        <v>11</v>
      </c>
      <c r="C415" s="61">
        <v>8330</v>
      </c>
      <c r="D415" s="61">
        <v>7980</v>
      </c>
      <c r="E415" s="63" t="s">
        <v>14</v>
      </c>
    </row>
    <row r="416" spans="1:5" x14ac:dyDescent="0.25">
      <c r="A416" s="19"/>
      <c r="B416" s="20" t="s">
        <v>15</v>
      </c>
      <c r="C416" s="56">
        <v>-0.16719004507108701</v>
      </c>
      <c r="D416" s="56">
        <v>-7.2494295869660705E-2</v>
      </c>
      <c r="E416" s="22"/>
    </row>
    <row r="417" spans="1:5" x14ac:dyDescent="0.25">
      <c r="A417" s="8" t="s">
        <v>19</v>
      </c>
      <c r="B417" s="16" t="s">
        <v>11</v>
      </c>
      <c r="C417" s="61">
        <v>10030</v>
      </c>
      <c r="D417" s="61">
        <v>10290</v>
      </c>
      <c r="E417" s="63" t="s">
        <v>14</v>
      </c>
    </row>
    <row r="418" spans="1:5" x14ac:dyDescent="0.25">
      <c r="A418" s="19"/>
      <c r="B418" s="20" t="s">
        <v>15</v>
      </c>
      <c r="C418" s="56">
        <v>2.88865011593065E-3</v>
      </c>
      <c r="D418" s="56">
        <v>9.7358098348976404E-3</v>
      </c>
      <c r="E418" s="22"/>
    </row>
    <row r="419" spans="1:5" x14ac:dyDescent="0.25">
      <c r="A419" s="8" t="s">
        <v>22</v>
      </c>
      <c r="B419" s="16" t="s">
        <v>11</v>
      </c>
      <c r="C419" s="61">
        <v>12350</v>
      </c>
      <c r="D419" s="61">
        <v>12350</v>
      </c>
      <c r="E419" s="63" t="s">
        <v>14</v>
      </c>
    </row>
    <row r="420" spans="1:5" x14ac:dyDescent="0.25">
      <c r="A420" s="19"/>
      <c r="B420" s="20" t="s">
        <v>15</v>
      </c>
      <c r="C420" s="56">
        <v>0.23536916257270299</v>
      </c>
      <c r="D420" s="56">
        <v>7.2939933110958394E-2</v>
      </c>
      <c r="E420" s="22"/>
    </row>
    <row r="421" spans="1:5" ht="34.9" customHeight="1" x14ac:dyDescent="0.25">
      <c r="A421" s="130" t="s">
        <v>25</v>
      </c>
      <c r="B421" s="130"/>
      <c r="C421" s="130"/>
      <c r="D421" s="130"/>
      <c r="E421" s="130"/>
    </row>
    <row r="422" spans="1:5" x14ac:dyDescent="0.25">
      <c r="A422" s="5" t="s">
        <v>26</v>
      </c>
    </row>
    <row r="423" spans="1:5" x14ac:dyDescent="0.25">
      <c r="A423" s="65" t="s">
        <v>964</v>
      </c>
    </row>
    <row r="424" spans="1:5" x14ac:dyDescent="0.25">
      <c r="A424" s="65" t="s">
        <v>1073</v>
      </c>
    </row>
    <row r="425" spans="1:5" x14ac:dyDescent="0.25">
      <c r="A425" s="65" t="s">
        <v>966</v>
      </c>
    </row>
    <row r="426" spans="1:5" x14ac:dyDescent="0.25">
      <c r="A426" s="5" t="s">
        <v>30</v>
      </c>
    </row>
    <row r="427" spans="1:5" ht="14.45" customHeight="1" x14ac:dyDescent="0.25">
      <c r="A427" s="91" t="s">
        <v>31</v>
      </c>
      <c r="B427" s="92"/>
      <c r="C427" s="92"/>
      <c r="D427" s="92"/>
      <c r="E427" s="93" t="b">
        <v>1</v>
      </c>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57">
        <v>44068</v>
      </c>
      <c r="C430" s="57">
        <v>45898</v>
      </c>
      <c r="D430" s="58">
        <v>6.3005823366396929E-2</v>
      </c>
      <c r="E430" s="59">
        <v>3</v>
      </c>
    </row>
    <row r="431" spans="1:5" x14ac:dyDescent="0.25">
      <c r="A431" s="31" t="s">
        <v>37</v>
      </c>
      <c r="B431" s="57">
        <v>44033</v>
      </c>
      <c r="C431" s="57">
        <v>45863</v>
      </c>
      <c r="D431" s="58">
        <v>6.3110245175579241E-2</v>
      </c>
      <c r="E431" s="59">
        <v>3</v>
      </c>
    </row>
    <row r="432" spans="1:5" x14ac:dyDescent="0.25">
      <c r="A432" s="64" t="s">
        <v>38</v>
      </c>
      <c r="B432" s="57">
        <v>44008</v>
      </c>
      <c r="C432" s="57">
        <v>45835</v>
      </c>
      <c r="D432" s="58">
        <v>6.2799999999999995E-2</v>
      </c>
      <c r="E432" s="59">
        <v>3</v>
      </c>
    </row>
    <row r="433" spans="1:5" x14ac:dyDescent="0.25">
      <c r="A433" s="64" t="s">
        <v>39</v>
      </c>
      <c r="B433" s="57">
        <v>43977</v>
      </c>
      <c r="C433" s="57">
        <v>45804</v>
      </c>
      <c r="D433" s="58">
        <v>6.7000000000000004E-2</v>
      </c>
      <c r="E433" s="59">
        <v>3</v>
      </c>
    </row>
    <row r="434" spans="1:5" x14ac:dyDescent="0.25">
      <c r="A434" s="64" t="s">
        <v>40</v>
      </c>
      <c r="B434" s="57">
        <v>43942</v>
      </c>
      <c r="C434" s="57">
        <v>45772</v>
      </c>
      <c r="D434" s="58">
        <v>6.7770169650012951E-2</v>
      </c>
      <c r="E434" s="59">
        <v>3</v>
      </c>
    </row>
    <row r="436" spans="1:5" x14ac:dyDescent="0.25">
      <c r="A436" s="102" t="s">
        <v>180</v>
      </c>
      <c r="B436" s="103"/>
      <c r="C436" s="103"/>
      <c r="D436" s="103"/>
      <c r="E436" s="103"/>
    </row>
    <row r="437" spans="1:5" ht="14.45" customHeight="1" x14ac:dyDescent="0.25">
      <c r="A437" s="1" t="s">
        <v>958</v>
      </c>
      <c r="B437" s="2"/>
      <c r="C437" s="107" t="s">
        <v>3</v>
      </c>
      <c r="D437" s="107" t="s">
        <v>959</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8" t="s">
        <v>7</v>
      </c>
      <c r="B440" s="9" t="s">
        <v>960</v>
      </c>
      <c r="C440" s="10"/>
      <c r="D440" s="11"/>
      <c r="E440" s="11"/>
    </row>
    <row r="441" spans="1:5" x14ac:dyDescent="0.25">
      <c r="A441" s="12"/>
      <c r="B441" s="13" t="s">
        <v>9</v>
      </c>
      <c r="C441" s="14"/>
      <c r="D441" s="15"/>
      <c r="E441" s="15"/>
    </row>
    <row r="442" spans="1:5" x14ac:dyDescent="0.25">
      <c r="A442" s="8" t="s">
        <v>10</v>
      </c>
      <c r="B442" s="16" t="s">
        <v>11</v>
      </c>
      <c r="C442" s="61">
        <v>5890</v>
      </c>
      <c r="D442" s="62">
        <v>6070</v>
      </c>
      <c r="E442" s="63" t="s">
        <v>14</v>
      </c>
    </row>
    <row r="443" spans="1:5" x14ac:dyDescent="0.25">
      <c r="A443" s="19"/>
      <c r="B443" s="20" t="s">
        <v>15</v>
      </c>
      <c r="C443" s="56">
        <v>-0.41104365168013501</v>
      </c>
      <c r="D443" s="56">
        <v>-0.15311483054310199</v>
      </c>
      <c r="E443" s="22"/>
    </row>
    <row r="444" spans="1:5" x14ac:dyDescent="0.25">
      <c r="A444" s="8" t="s">
        <v>16</v>
      </c>
      <c r="B444" s="16" t="s">
        <v>11</v>
      </c>
      <c r="C444" s="61">
        <v>8010</v>
      </c>
      <c r="D444" s="61">
        <v>7890</v>
      </c>
      <c r="E444" s="63" t="s">
        <v>14</v>
      </c>
    </row>
    <row r="445" spans="1:5" x14ac:dyDescent="0.25">
      <c r="A445" s="19"/>
      <c r="B445" s="20" t="s">
        <v>15</v>
      </c>
      <c r="C445" s="56">
        <v>-0.19944705882352901</v>
      </c>
      <c r="D445" s="56">
        <v>-7.5876050560543806E-2</v>
      </c>
      <c r="E445" s="22"/>
    </row>
    <row r="446" spans="1:5" x14ac:dyDescent="0.25">
      <c r="A446" s="8" t="s">
        <v>19</v>
      </c>
      <c r="B446" s="16" t="s">
        <v>11</v>
      </c>
      <c r="C446" s="61">
        <v>10090</v>
      </c>
      <c r="D446" s="61">
        <v>10770</v>
      </c>
      <c r="E446" s="63" t="s">
        <v>14</v>
      </c>
    </row>
    <row r="447" spans="1:5" x14ac:dyDescent="0.25">
      <c r="A447" s="19"/>
      <c r="B447" s="20" t="s">
        <v>15</v>
      </c>
      <c r="C447" s="56">
        <v>8.5241503326738393E-3</v>
      </c>
      <c r="D447" s="56">
        <v>2.51926520677563E-2</v>
      </c>
      <c r="E447" s="22"/>
    </row>
    <row r="448" spans="1:5" x14ac:dyDescent="0.25">
      <c r="A448" s="8" t="s">
        <v>22</v>
      </c>
      <c r="B448" s="16" t="s">
        <v>11</v>
      </c>
      <c r="C448" s="61">
        <v>13340</v>
      </c>
      <c r="D448" s="61">
        <v>13650</v>
      </c>
      <c r="E448" s="63" t="s">
        <v>14</v>
      </c>
    </row>
    <row r="449" spans="1:5" x14ac:dyDescent="0.25">
      <c r="A449" s="19"/>
      <c r="B449" s="20" t="s">
        <v>15</v>
      </c>
      <c r="C449" s="56">
        <v>0.33445993723849399</v>
      </c>
      <c r="D449" s="56">
        <v>0.109232705561901</v>
      </c>
      <c r="E449" s="22"/>
    </row>
    <row r="450" spans="1:5" ht="34.15" customHeight="1" x14ac:dyDescent="0.25">
      <c r="A450" s="130" t="s">
        <v>25</v>
      </c>
      <c r="B450" s="130"/>
      <c r="C450" s="130"/>
      <c r="D450" s="130"/>
      <c r="E450" s="130"/>
    </row>
    <row r="451" spans="1:5" x14ac:dyDescent="0.25">
      <c r="A451" s="5" t="s">
        <v>26</v>
      </c>
    </row>
    <row r="452" spans="1:5" x14ac:dyDescent="0.25">
      <c r="A452" s="65" t="s">
        <v>964</v>
      </c>
    </row>
    <row r="453" spans="1:5" x14ac:dyDescent="0.25">
      <c r="A453" s="65" t="s">
        <v>992</v>
      </c>
    </row>
    <row r="454" spans="1:5" x14ac:dyDescent="0.25">
      <c r="A454" s="65" t="s">
        <v>966</v>
      </c>
    </row>
    <row r="455" spans="1:5" x14ac:dyDescent="0.25">
      <c r="A455" s="5" t="s">
        <v>51</v>
      </c>
    </row>
    <row r="456" spans="1:5" ht="14.45" customHeight="1" x14ac:dyDescent="0.25">
      <c r="A456" s="91" t="s">
        <v>31</v>
      </c>
      <c r="B456" s="92"/>
      <c r="C456" s="92"/>
      <c r="D456" s="92"/>
      <c r="E456" s="93" t="b">
        <v>1</v>
      </c>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57">
        <v>44068</v>
      </c>
      <c r="C459" s="57">
        <v>45895</v>
      </c>
      <c r="D459" s="58">
        <v>9.6958651646999267E-2</v>
      </c>
      <c r="E459" s="59">
        <v>3</v>
      </c>
    </row>
    <row r="460" spans="1:5" x14ac:dyDescent="0.25">
      <c r="A460" s="31" t="s">
        <v>37</v>
      </c>
      <c r="B460" s="57">
        <v>44040</v>
      </c>
      <c r="C460" s="57">
        <v>45867</v>
      </c>
      <c r="D460" s="58">
        <v>9.6500000000000002E-2</v>
      </c>
      <c r="E460" s="59">
        <v>3</v>
      </c>
    </row>
    <row r="461" spans="1:5" x14ac:dyDescent="0.25">
      <c r="A461" s="64" t="s">
        <v>38</v>
      </c>
      <c r="B461" s="57">
        <v>44005</v>
      </c>
      <c r="C461" s="57">
        <v>45832</v>
      </c>
      <c r="D461" s="58">
        <v>9.7430612102595196E-2</v>
      </c>
      <c r="E461" s="59">
        <v>3</v>
      </c>
    </row>
    <row r="462" spans="1:5" x14ac:dyDescent="0.25">
      <c r="A462" s="64" t="s">
        <v>39</v>
      </c>
      <c r="B462" s="57">
        <v>43977</v>
      </c>
      <c r="C462" s="57">
        <v>45804</v>
      </c>
      <c r="D462" s="58">
        <v>0.10129608560799815</v>
      </c>
      <c r="E462" s="59">
        <v>3</v>
      </c>
    </row>
    <row r="463" spans="1:5" x14ac:dyDescent="0.25">
      <c r="A463" s="64" t="s">
        <v>40</v>
      </c>
      <c r="B463" s="57">
        <v>43949</v>
      </c>
      <c r="C463" s="57">
        <v>45776</v>
      </c>
      <c r="D463" s="58">
        <v>0.10154602459487985</v>
      </c>
      <c r="E463" s="59">
        <v>3</v>
      </c>
    </row>
    <row r="465" spans="1:5" x14ac:dyDescent="0.25">
      <c r="A465" s="102" t="s">
        <v>189</v>
      </c>
      <c r="B465" s="103"/>
      <c r="C465" s="103"/>
      <c r="D465" s="103"/>
      <c r="E465" s="103"/>
    </row>
    <row r="466" spans="1:5" ht="14.45" customHeight="1" x14ac:dyDescent="0.25">
      <c r="A466" s="1" t="s">
        <v>978</v>
      </c>
      <c r="B466" s="2"/>
      <c r="C466" s="107" t="s">
        <v>3</v>
      </c>
      <c r="D466" s="107" t="s">
        <v>979</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960</v>
      </c>
      <c r="C469" s="10"/>
      <c r="D469" s="11"/>
      <c r="E469" s="11"/>
    </row>
    <row r="470" spans="1:5" x14ac:dyDescent="0.25">
      <c r="A470" s="12"/>
      <c r="B470" s="13" t="s">
        <v>9</v>
      </c>
      <c r="C470" s="14"/>
      <c r="D470" s="15"/>
      <c r="E470" s="15"/>
    </row>
    <row r="471" spans="1:5" x14ac:dyDescent="0.25">
      <c r="A471" s="8" t="s">
        <v>10</v>
      </c>
      <c r="B471" s="16" t="s">
        <v>11</v>
      </c>
      <c r="C471" s="61">
        <v>7350</v>
      </c>
      <c r="D471" s="62">
        <v>7870</v>
      </c>
      <c r="E471" s="63" t="s">
        <v>14</v>
      </c>
    </row>
    <row r="472" spans="1:5" x14ac:dyDescent="0.25">
      <c r="A472" s="19"/>
      <c r="B472" s="20" t="s">
        <v>15</v>
      </c>
      <c r="C472" s="56">
        <v>-0.265443232803452</v>
      </c>
      <c r="D472" s="56">
        <v>-0.113127609890768</v>
      </c>
      <c r="E472" s="22"/>
    </row>
    <row r="473" spans="1:5" x14ac:dyDescent="0.25">
      <c r="A473" s="8" t="s">
        <v>16</v>
      </c>
      <c r="B473" s="16" t="s">
        <v>11</v>
      </c>
      <c r="C473" s="61">
        <v>8110</v>
      </c>
      <c r="D473" s="61">
        <v>7680</v>
      </c>
      <c r="E473" s="63" t="s">
        <v>14</v>
      </c>
    </row>
    <row r="474" spans="1:5" x14ac:dyDescent="0.25">
      <c r="A474" s="19"/>
      <c r="B474" s="20" t="s">
        <v>15</v>
      </c>
      <c r="C474" s="56">
        <v>-0.189108465687257</v>
      </c>
      <c r="D474" s="56">
        <v>-0.123406816368255</v>
      </c>
      <c r="E474" s="22"/>
    </row>
    <row r="475" spans="1:5" x14ac:dyDescent="0.25">
      <c r="A475" s="8" t="s">
        <v>19</v>
      </c>
      <c r="B475" s="16" t="s">
        <v>11</v>
      </c>
      <c r="C475" s="61">
        <v>9340</v>
      </c>
      <c r="D475" s="61">
        <v>9750</v>
      </c>
      <c r="E475" s="63" t="s">
        <v>14</v>
      </c>
    </row>
    <row r="476" spans="1:5" x14ac:dyDescent="0.25">
      <c r="A476" s="19"/>
      <c r="B476" s="20" t="s">
        <v>15</v>
      </c>
      <c r="C476" s="56">
        <v>-6.5720228036784803E-2</v>
      </c>
      <c r="D476" s="56">
        <v>-1.27826171617426E-2</v>
      </c>
      <c r="E476" s="22"/>
    </row>
    <row r="477" spans="1:5" x14ac:dyDescent="0.25">
      <c r="A477" s="8" t="s">
        <v>22</v>
      </c>
      <c r="B477" s="16" t="s">
        <v>11</v>
      </c>
      <c r="C477" s="61">
        <v>11350</v>
      </c>
      <c r="D477" s="61">
        <v>11640</v>
      </c>
      <c r="E477" s="63" t="s">
        <v>14</v>
      </c>
    </row>
    <row r="478" spans="1:5" x14ac:dyDescent="0.25">
      <c r="A478" s="19"/>
      <c r="B478" s="20" t="s">
        <v>15</v>
      </c>
      <c r="C478" s="56">
        <v>0.135345584499066</v>
      </c>
      <c r="D478" s="56">
        <v>7.8925779700995194E-2</v>
      </c>
      <c r="E478" s="22"/>
    </row>
    <row r="479" spans="1:5" ht="34.15" customHeight="1" x14ac:dyDescent="0.25">
      <c r="A479" s="130" t="s">
        <v>25</v>
      </c>
      <c r="B479" s="130"/>
      <c r="C479" s="130"/>
      <c r="D479" s="130"/>
      <c r="E479" s="130"/>
    </row>
    <row r="480" spans="1:5" x14ac:dyDescent="0.25">
      <c r="A480" s="5" t="s">
        <v>26</v>
      </c>
    </row>
    <row r="481" spans="1:5" x14ac:dyDescent="0.25">
      <c r="A481" s="65" t="s">
        <v>980</v>
      </c>
    </row>
    <row r="482" spans="1:5" x14ac:dyDescent="0.25">
      <c r="A482" s="65" t="s">
        <v>1058</v>
      </c>
    </row>
    <row r="483" spans="1:5" x14ac:dyDescent="0.25">
      <c r="A483" s="65" t="s">
        <v>986</v>
      </c>
    </row>
    <row r="484" spans="1:5" x14ac:dyDescent="0.25">
      <c r="A484" s="5" t="s">
        <v>30</v>
      </c>
    </row>
    <row r="485" spans="1:5" ht="14.45" customHeight="1" x14ac:dyDescent="0.25">
      <c r="A485" s="91" t="s">
        <v>31</v>
      </c>
      <c r="B485" s="92"/>
      <c r="C485" s="92"/>
      <c r="D485" s="92"/>
      <c r="E485" s="93" t="b">
        <v>1</v>
      </c>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57">
        <v>44054</v>
      </c>
      <c r="C488" s="57">
        <v>45888</v>
      </c>
      <c r="D488" s="58">
        <v>4.3562152795307417E-2</v>
      </c>
      <c r="E488" s="59">
        <v>2</v>
      </c>
    </row>
    <row r="489" spans="1:5" x14ac:dyDescent="0.25">
      <c r="A489" s="31" t="s">
        <v>37</v>
      </c>
      <c r="B489" s="57">
        <v>44027</v>
      </c>
      <c r="C489" s="57">
        <v>45860</v>
      </c>
      <c r="D489" s="58">
        <v>4.3151257514392208E-2</v>
      </c>
      <c r="E489" s="59">
        <v>2</v>
      </c>
    </row>
    <row r="490" spans="1:5" x14ac:dyDescent="0.25">
      <c r="A490" s="64" t="s">
        <v>38</v>
      </c>
      <c r="B490" s="57">
        <v>43998</v>
      </c>
      <c r="C490" s="57">
        <v>45832</v>
      </c>
      <c r="D490" s="58">
        <v>4.3200000000000002E-2</v>
      </c>
      <c r="E490" s="59">
        <v>2</v>
      </c>
    </row>
    <row r="491" spans="1:5" x14ac:dyDescent="0.25">
      <c r="A491" s="64" t="s">
        <v>39</v>
      </c>
      <c r="B491" s="57">
        <v>43970</v>
      </c>
      <c r="C491" s="57">
        <v>45804</v>
      </c>
      <c r="D491" s="58">
        <v>4.5999999999999999E-2</v>
      </c>
      <c r="E491" s="59">
        <v>2</v>
      </c>
    </row>
    <row r="492" spans="1:5" x14ac:dyDescent="0.25">
      <c r="A492" s="64" t="s">
        <v>40</v>
      </c>
      <c r="B492" s="57">
        <v>43956</v>
      </c>
      <c r="C492" s="57">
        <v>45776</v>
      </c>
      <c r="D492" s="58">
        <v>4.5750915306692994E-2</v>
      </c>
      <c r="E492" s="59">
        <v>2</v>
      </c>
    </row>
    <row r="494" spans="1:5" x14ac:dyDescent="0.25">
      <c r="A494" s="102" t="s">
        <v>200</v>
      </c>
      <c r="B494" s="103"/>
      <c r="C494" s="103"/>
      <c r="D494" s="103"/>
      <c r="E494" s="103"/>
    </row>
    <row r="495" spans="1:5" ht="14.45" customHeight="1" x14ac:dyDescent="0.25">
      <c r="A495" s="1" t="s">
        <v>968</v>
      </c>
      <c r="B495" s="2"/>
      <c r="C495" s="107" t="s">
        <v>3</v>
      </c>
      <c r="D495" s="107" t="s">
        <v>969</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960</v>
      </c>
      <c r="C498" s="10"/>
      <c r="D498" s="11"/>
      <c r="E498" s="11"/>
    </row>
    <row r="499" spans="1:5" x14ac:dyDescent="0.25">
      <c r="A499" s="12"/>
      <c r="B499" s="13" t="s">
        <v>9</v>
      </c>
      <c r="C499" s="14"/>
      <c r="D499" s="15"/>
      <c r="E499" s="15"/>
    </row>
    <row r="500" spans="1:5" x14ac:dyDescent="0.25">
      <c r="A500" s="8" t="s">
        <v>10</v>
      </c>
      <c r="B500" s="16" t="s">
        <v>11</v>
      </c>
      <c r="C500" s="61">
        <v>7410</v>
      </c>
      <c r="D500" s="62">
        <v>6910</v>
      </c>
      <c r="E500" s="63" t="s">
        <v>14</v>
      </c>
    </row>
    <row r="501" spans="1:5" x14ac:dyDescent="0.25">
      <c r="A501" s="19"/>
      <c r="B501" s="20" t="s">
        <v>15</v>
      </c>
      <c r="C501" s="56">
        <v>-0.25856770305532401</v>
      </c>
      <c r="D501" s="56">
        <v>-7.1177539637495194E-2</v>
      </c>
      <c r="E501" s="22"/>
    </row>
    <row r="502" spans="1:5" x14ac:dyDescent="0.25">
      <c r="A502" s="8" t="s">
        <v>16</v>
      </c>
      <c r="B502" s="16" t="s">
        <v>11</v>
      </c>
      <c r="C502" s="61">
        <v>7820</v>
      </c>
      <c r="D502" s="61">
        <v>8310</v>
      </c>
      <c r="E502" s="63" t="s">
        <v>14</v>
      </c>
    </row>
    <row r="503" spans="1:5" x14ac:dyDescent="0.25">
      <c r="A503" s="19"/>
      <c r="B503" s="20" t="s">
        <v>15</v>
      </c>
      <c r="C503" s="56">
        <v>-0.217669947449352</v>
      </c>
      <c r="D503" s="56">
        <v>-3.6412372650645897E-2</v>
      </c>
      <c r="E503" s="22"/>
    </row>
    <row r="504" spans="1:5" x14ac:dyDescent="0.25">
      <c r="A504" s="8" t="s">
        <v>19</v>
      </c>
      <c r="B504" s="16" t="s">
        <v>11</v>
      </c>
      <c r="C504" s="61">
        <v>9430</v>
      </c>
      <c r="D504" s="61">
        <v>9870</v>
      </c>
      <c r="E504" s="63" t="s">
        <v>14</v>
      </c>
    </row>
    <row r="505" spans="1:5" x14ac:dyDescent="0.25">
      <c r="A505" s="19"/>
      <c r="B505" s="20" t="s">
        <v>15</v>
      </c>
      <c r="C505" s="56">
        <v>-5.7489034688603599E-2</v>
      </c>
      <c r="D505" s="56">
        <v>-2.6709300093592501E-3</v>
      </c>
      <c r="E505" s="22"/>
    </row>
    <row r="506" spans="1:5" x14ac:dyDescent="0.25">
      <c r="A506" s="8" t="s">
        <v>22</v>
      </c>
      <c r="B506" s="16" t="s">
        <v>11</v>
      </c>
      <c r="C506" s="61">
        <v>11100</v>
      </c>
      <c r="D506" s="61">
        <v>11610</v>
      </c>
      <c r="E506" s="63" t="s">
        <v>14</v>
      </c>
    </row>
    <row r="507" spans="1:5" x14ac:dyDescent="0.25">
      <c r="A507" s="19"/>
      <c r="B507" s="20" t="s">
        <v>15</v>
      </c>
      <c r="C507" s="56">
        <v>0.109868596438391</v>
      </c>
      <c r="D507" s="56">
        <v>3.0270884231934098E-2</v>
      </c>
      <c r="E507" s="22"/>
    </row>
    <row r="508" spans="1:5" ht="34.9" customHeight="1" x14ac:dyDescent="0.25">
      <c r="A508" s="130" t="s">
        <v>25</v>
      </c>
      <c r="B508" s="130"/>
      <c r="C508" s="130"/>
      <c r="D508" s="130"/>
      <c r="E508" s="130"/>
    </row>
    <row r="509" spans="1:5" x14ac:dyDescent="0.25">
      <c r="A509" s="5" t="s">
        <v>26</v>
      </c>
    </row>
    <row r="510" spans="1:5" x14ac:dyDescent="0.25">
      <c r="A510" s="65" t="s">
        <v>983</v>
      </c>
    </row>
    <row r="511" spans="1:5" x14ac:dyDescent="0.25">
      <c r="A511" s="65" t="s">
        <v>1074</v>
      </c>
    </row>
    <row r="512" spans="1:5" x14ac:dyDescent="0.25">
      <c r="A512" s="65" t="s">
        <v>972</v>
      </c>
    </row>
    <row r="513" spans="1:5" x14ac:dyDescent="0.25">
      <c r="A513" s="5" t="s">
        <v>30</v>
      </c>
    </row>
    <row r="514" spans="1:5" ht="14.45" customHeight="1" x14ac:dyDescent="0.25">
      <c r="A514" s="91" t="s">
        <v>31</v>
      </c>
      <c r="B514" s="92"/>
      <c r="C514" s="92"/>
      <c r="D514" s="92"/>
      <c r="E514" s="93" t="b">
        <v>1</v>
      </c>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57">
        <v>44061</v>
      </c>
      <c r="C517" s="57">
        <v>45895</v>
      </c>
      <c r="D517" s="58">
        <v>4.2882071232186306E-2</v>
      </c>
      <c r="E517" s="59">
        <v>2</v>
      </c>
    </row>
    <row r="518" spans="1:5" x14ac:dyDescent="0.25">
      <c r="A518" s="31" t="s">
        <v>37</v>
      </c>
      <c r="B518" s="57">
        <v>44033</v>
      </c>
      <c r="C518" s="57">
        <v>45867</v>
      </c>
      <c r="D518" s="58">
        <v>4.3046767481874089E-2</v>
      </c>
      <c r="E518" s="59">
        <v>2</v>
      </c>
    </row>
    <row r="519" spans="1:5" x14ac:dyDescent="0.25">
      <c r="A519" s="64" t="s">
        <v>38</v>
      </c>
      <c r="B519" s="57">
        <v>43991</v>
      </c>
      <c r="C519" s="57">
        <v>45825</v>
      </c>
      <c r="D519" s="58">
        <v>4.3548965759749668E-2</v>
      </c>
      <c r="E519" s="59">
        <v>2</v>
      </c>
    </row>
    <row r="520" spans="1:5" x14ac:dyDescent="0.25">
      <c r="A520" s="64" t="s">
        <v>39</v>
      </c>
      <c r="B520" s="57">
        <v>43963</v>
      </c>
      <c r="C520" s="57">
        <v>45797</v>
      </c>
      <c r="D520" s="58">
        <v>4.9264022817894049E-2</v>
      </c>
      <c r="E520" s="59">
        <v>2</v>
      </c>
    </row>
    <row r="521" spans="1:5" x14ac:dyDescent="0.25">
      <c r="A521" s="64" t="s">
        <v>40</v>
      </c>
      <c r="B521" s="57">
        <v>43949</v>
      </c>
      <c r="C521" s="57">
        <v>45769</v>
      </c>
      <c r="D521" s="58">
        <v>5.2516761798964286E-2</v>
      </c>
      <c r="E521" s="59">
        <v>3</v>
      </c>
    </row>
    <row r="523" spans="1:5" x14ac:dyDescent="0.25">
      <c r="A523" s="102" t="s">
        <v>210</v>
      </c>
      <c r="B523" s="103"/>
      <c r="C523" s="103"/>
      <c r="D523" s="103"/>
      <c r="E523" s="103"/>
    </row>
    <row r="524" spans="1:5" ht="14.45" customHeight="1" x14ac:dyDescent="0.25">
      <c r="A524" s="1" t="s">
        <v>978</v>
      </c>
      <c r="B524" s="2"/>
      <c r="C524" s="107" t="s">
        <v>3</v>
      </c>
      <c r="D524" s="107" t="s">
        <v>979</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960</v>
      </c>
      <c r="C527" s="10"/>
      <c r="D527" s="11"/>
      <c r="E527" s="11"/>
    </row>
    <row r="528" spans="1:5" x14ac:dyDescent="0.25">
      <c r="A528" s="12"/>
      <c r="B528" s="13" t="s">
        <v>9</v>
      </c>
      <c r="C528" s="14"/>
      <c r="D528" s="15"/>
      <c r="E528" s="15"/>
    </row>
    <row r="529" spans="1:5" x14ac:dyDescent="0.25">
      <c r="A529" s="8" t="s">
        <v>10</v>
      </c>
      <c r="B529" s="16" t="s">
        <v>11</v>
      </c>
      <c r="C529" s="61">
        <v>7320</v>
      </c>
      <c r="D529" s="62">
        <v>7970</v>
      </c>
      <c r="E529" s="63" t="s">
        <v>14</v>
      </c>
    </row>
    <row r="530" spans="1:5" x14ac:dyDescent="0.25">
      <c r="A530" s="19"/>
      <c r="B530" s="20" t="s">
        <v>15</v>
      </c>
      <c r="C530" s="56">
        <v>-0.26818708511297201</v>
      </c>
      <c r="D530" s="56">
        <v>-0.107027555599342</v>
      </c>
      <c r="E530" s="22"/>
    </row>
    <row r="531" spans="1:5" x14ac:dyDescent="0.25">
      <c r="A531" s="8" t="s">
        <v>16</v>
      </c>
      <c r="B531" s="16" t="s">
        <v>11</v>
      </c>
      <c r="C531" s="61">
        <v>8350</v>
      </c>
      <c r="D531" s="61">
        <v>8100</v>
      </c>
      <c r="E531" s="63" t="s">
        <v>14</v>
      </c>
    </row>
    <row r="532" spans="1:5" x14ac:dyDescent="0.25">
      <c r="A532" s="19"/>
      <c r="B532" s="20" t="s">
        <v>15</v>
      </c>
      <c r="C532" s="56">
        <v>-0.16543148780886699</v>
      </c>
      <c r="D532" s="56">
        <v>-9.9906585351550697E-2</v>
      </c>
      <c r="E532" s="22"/>
    </row>
    <row r="533" spans="1:5" x14ac:dyDescent="0.25">
      <c r="A533" s="8" t="s">
        <v>19</v>
      </c>
      <c r="B533" s="16" t="s">
        <v>11</v>
      </c>
      <c r="C533" s="61">
        <v>9770</v>
      </c>
      <c r="D533" s="61">
        <v>10130</v>
      </c>
      <c r="E533" s="63" t="s">
        <v>14</v>
      </c>
    </row>
    <row r="534" spans="1:5" x14ac:dyDescent="0.25">
      <c r="A534" s="19"/>
      <c r="B534" s="20" t="s">
        <v>15</v>
      </c>
      <c r="C534" s="56">
        <v>-2.2719471643757899E-2</v>
      </c>
      <c r="D534" s="56">
        <v>6.6445913694333E-3</v>
      </c>
      <c r="E534" s="22"/>
    </row>
    <row r="535" spans="1:5" x14ac:dyDescent="0.25">
      <c r="A535" s="8" t="s">
        <v>22</v>
      </c>
      <c r="B535" s="16" t="s">
        <v>11</v>
      </c>
      <c r="C535" s="61">
        <v>11690</v>
      </c>
      <c r="D535" s="61">
        <v>12090</v>
      </c>
      <c r="E535" s="63" t="s">
        <v>14</v>
      </c>
    </row>
    <row r="536" spans="1:5" x14ac:dyDescent="0.25">
      <c r="A536" s="19"/>
      <c r="B536" s="20" t="s">
        <v>15</v>
      </c>
      <c r="C536" s="56">
        <v>0.168777637079916</v>
      </c>
      <c r="D536" s="56">
        <v>9.9341583635793193E-2</v>
      </c>
      <c r="E536" s="22"/>
    </row>
    <row r="537" spans="1:5" ht="34.9" customHeight="1" x14ac:dyDescent="0.25">
      <c r="A537" s="130" t="s">
        <v>25</v>
      </c>
      <c r="B537" s="130"/>
      <c r="C537" s="130"/>
      <c r="D537" s="130"/>
      <c r="E537" s="130"/>
    </row>
    <row r="538" spans="1:5" x14ac:dyDescent="0.25">
      <c r="A538" s="5" t="s">
        <v>26</v>
      </c>
    </row>
    <row r="539" spans="1:5" x14ac:dyDescent="0.25">
      <c r="A539" s="65" t="s">
        <v>980</v>
      </c>
    </row>
    <row r="540" spans="1:5" x14ac:dyDescent="0.25">
      <c r="A540" s="65" t="s">
        <v>994</v>
      </c>
    </row>
    <row r="541" spans="1:5" x14ac:dyDescent="0.25">
      <c r="A541" s="65" t="s">
        <v>986</v>
      </c>
    </row>
    <row r="542" spans="1:5" x14ac:dyDescent="0.25">
      <c r="A542" s="5" t="s">
        <v>30</v>
      </c>
    </row>
    <row r="543" spans="1:5" ht="14.45" customHeight="1" x14ac:dyDescent="0.25">
      <c r="A543" s="91" t="s">
        <v>31</v>
      </c>
      <c r="B543" s="92"/>
      <c r="C543" s="92"/>
      <c r="D543" s="92"/>
      <c r="E543" s="93"/>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57">
        <v>44068</v>
      </c>
      <c r="C546" s="57">
        <v>45895</v>
      </c>
      <c r="D546" s="58">
        <v>4.0887568811025093E-2</v>
      </c>
      <c r="E546" s="59">
        <v>2</v>
      </c>
    </row>
    <row r="547" spans="1:5" x14ac:dyDescent="0.25">
      <c r="A547" s="31" t="s">
        <v>37</v>
      </c>
      <c r="B547" s="57">
        <v>44040</v>
      </c>
      <c r="C547" s="57">
        <v>45867</v>
      </c>
      <c r="D547" s="58">
        <v>4.1332464714979707E-2</v>
      </c>
      <c r="E547" s="59">
        <v>2</v>
      </c>
    </row>
    <row r="548" spans="1:5" x14ac:dyDescent="0.25">
      <c r="A548" s="64" t="s">
        <v>38</v>
      </c>
      <c r="B548" s="57">
        <v>44005</v>
      </c>
      <c r="C548" s="57">
        <v>45832</v>
      </c>
      <c r="D548" s="58">
        <v>4.1519970720139875E-2</v>
      </c>
      <c r="E548" s="59">
        <v>2</v>
      </c>
    </row>
    <row r="549" spans="1:5" x14ac:dyDescent="0.25">
      <c r="A549" s="64" t="s">
        <v>39</v>
      </c>
      <c r="B549" s="57">
        <v>43977</v>
      </c>
      <c r="C549" s="57">
        <v>45804</v>
      </c>
      <c r="D549" s="58">
        <v>4.6827466742821455E-2</v>
      </c>
      <c r="E549" s="59">
        <v>2</v>
      </c>
    </row>
    <row r="550" spans="1:5" x14ac:dyDescent="0.25">
      <c r="A550" s="64" t="s">
        <v>40</v>
      </c>
      <c r="B550" s="57">
        <v>43949</v>
      </c>
      <c r="C550" s="57">
        <v>45776</v>
      </c>
      <c r="D550" s="58">
        <v>4.7635968890442422E-2</v>
      </c>
      <c r="E550" s="59">
        <v>2</v>
      </c>
    </row>
    <row r="552" spans="1:5" x14ac:dyDescent="0.25">
      <c r="A552" s="102" t="s">
        <v>839</v>
      </c>
      <c r="B552" s="103"/>
      <c r="C552" s="103"/>
      <c r="D552" s="103"/>
      <c r="E552" s="103"/>
    </row>
    <row r="553" spans="1:5" ht="14.45" customHeight="1" x14ac:dyDescent="0.25">
      <c r="A553" s="1" t="s">
        <v>958</v>
      </c>
      <c r="B553" s="2"/>
      <c r="C553" s="107" t="s">
        <v>3</v>
      </c>
      <c r="D553" s="107" t="s">
        <v>959</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960</v>
      </c>
      <c r="C556" s="10"/>
      <c r="D556" s="11"/>
      <c r="E556" s="11"/>
    </row>
    <row r="557" spans="1:5" x14ac:dyDescent="0.25">
      <c r="A557" s="12"/>
      <c r="B557" s="13" t="s">
        <v>9</v>
      </c>
      <c r="C557" s="14"/>
      <c r="D557" s="15"/>
      <c r="E557" s="15"/>
    </row>
    <row r="558" spans="1:5" x14ac:dyDescent="0.25">
      <c r="A558" s="8" t="s">
        <v>10</v>
      </c>
      <c r="B558" s="16" t="s">
        <v>11</v>
      </c>
      <c r="C558" s="61">
        <v>5950</v>
      </c>
      <c r="D558" s="62">
        <v>5540</v>
      </c>
      <c r="E558" s="63" t="s">
        <v>14</v>
      </c>
    </row>
    <row r="559" spans="1:5" x14ac:dyDescent="0.25">
      <c r="A559" s="19"/>
      <c r="B559" s="20" t="s">
        <v>15</v>
      </c>
      <c r="C559" s="56">
        <v>-0.40491866971290702</v>
      </c>
      <c r="D559" s="56">
        <v>-0.17869944465031901</v>
      </c>
      <c r="E559" s="22"/>
    </row>
    <row r="560" spans="1:5" x14ac:dyDescent="0.25">
      <c r="A560" s="8" t="s">
        <v>16</v>
      </c>
      <c r="B560" s="16" t="s">
        <v>11</v>
      </c>
      <c r="C560" s="61">
        <v>8080</v>
      </c>
      <c r="D560" s="61">
        <v>9020</v>
      </c>
      <c r="E560" s="63" t="s">
        <v>14</v>
      </c>
    </row>
    <row r="561" spans="1:5" x14ac:dyDescent="0.25">
      <c r="A561" s="19"/>
      <c r="B561" s="20" t="s">
        <v>15</v>
      </c>
      <c r="C561" s="56">
        <v>-0.191929689109751</v>
      </c>
      <c r="D561" s="56">
        <v>-3.3644783412352101E-2</v>
      </c>
      <c r="E561" s="22"/>
    </row>
    <row r="562" spans="1:5" x14ac:dyDescent="0.25">
      <c r="A562" s="8" t="s">
        <v>19</v>
      </c>
      <c r="B562" s="16" t="s">
        <v>11</v>
      </c>
      <c r="C562" s="61">
        <v>9970</v>
      </c>
      <c r="D562" s="61">
        <v>11360</v>
      </c>
      <c r="E562" s="63" t="s">
        <v>14</v>
      </c>
    </row>
    <row r="563" spans="1:5" x14ac:dyDescent="0.25">
      <c r="A563" s="19"/>
      <c r="B563" s="20" t="s">
        <v>15</v>
      </c>
      <c r="C563" s="56">
        <v>-2.80120126033867E-3</v>
      </c>
      <c r="D563" s="56">
        <v>4.3556536894905601E-2</v>
      </c>
      <c r="E563" s="22"/>
    </row>
    <row r="564" spans="1:5" x14ac:dyDescent="0.25">
      <c r="A564" s="8" t="s">
        <v>22</v>
      </c>
      <c r="B564" s="16" t="s">
        <v>11</v>
      </c>
      <c r="C564" s="61">
        <v>12550</v>
      </c>
      <c r="D564" s="61">
        <v>14320</v>
      </c>
      <c r="E564" s="63" t="s">
        <v>14</v>
      </c>
    </row>
    <row r="565" spans="1:5" x14ac:dyDescent="0.25">
      <c r="A565" s="19"/>
      <c r="B565" s="20" t="s">
        <v>15</v>
      </c>
      <c r="C565" s="56">
        <v>0.25541641989931901</v>
      </c>
      <c r="D565" s="56">
        <v>0.127230634448424</v>
      </c>
      <c r="E565" s="22"/>
    </row>
    <row r="566" spans="1:5" ht="35.450000000000003" customHeight="1" x14ac:dyDescent="0.25">
      <c r="A566" s="130" t="s">
        <v>25</v>
      </c>
      <c r="B566" s="130"/>
      <c r="C566" s="130"/>
      <c r="D566" s="130"/>
      <c r="E566" s="130"/>
    </row>
    <row r="567" spans="1:5" x14ac:dyDescent="0.25">
      <c r="A567" s="5" t="s">
        <v>26</v>
      </c>
    </row>
    <row r="568" spans="1:5" x14ac:dyDescent="0.25">
      <c r="A568" s="65" t="s">
        <v>961</v>
      </c>
    </row>
    <row r="569" spans="1:5" x14ac:dyDescent="0.25">
      <c r="A569" s="65" t="s">
        <v>990</v>
      </c>
    </row>
    <row r="570" spans="1:5" x14ac:dyDescent="0.25">
      <c r="A570" s="65" t="s">
        <v>963</v>
      </c>
    </row>
    <row r="571" spans="1:5" x14ac:dyDescent="0.25">
      <c r="A571" s="5" t="s">
        <v>30</v>
      </c>
    </row>
    <row r="572" spans="1:5" ht="14.45" customHeight="1" x14ac:dyDescent="0.25">
      <c r="A572" s="91" t="s">
        <v>31</v>
      </c>
      <c r="B572" s="92"/>
      <c r="C572" s="92"/>
      <c r="D572" s="92"/>
      <c r="E572" s="93"/>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57">
        <v>44068</v>
      </c>
      <c r="C575" s="57">
        <v>45895</v>
      </c>
      <c r="D575" s="58">
        <v>7.5194851792390133E-2</v>
      </c>
      <c r="E575" s="59">
        <v>3</v>
      </c>
    </row>
    <row r="576" spans="1:5" x14ac:dyDescent="0.25">
      <c r="A576" s="31" t="s">
        <v>37</v>
      </c>
      <c r="B576" s="57">
        <v>44040</v>
      </c>
      <c r="C576" s="57">
        <v>45867</v>
      </c>
      <c r="D576" s="58">
        <v>7.501908893073761E-2</v>
      </c>
      <c r="E576" s="59">
        <v>3</v>
      </c>
    </row>
    <row r="577" spans="1:5" x14ac:dyDescent="0.25">
      <c r="A577" s="64" t="s">
        <v>38</v>
      </c>
      <c r="B577" s="57">
        <v>44005</v>
      </c>
      <c r="C577" s="57">
        <v>45832</v>
      </c>
      <c r="D577" s="58">
        <v>7.5371675562934837E-2</v>
      </c>
      <c r="E577" s="59">
        <v>3</v>
      </c>
    </row>
    <row r="578" spans="1:5" x14ac:dyDescent="0.25">
      <c r="A578" s="64" t="s">
        <v>39</v>
      </c>
      <c r="B578" s="57">
        <v>43977</v>
      </c>
      <c r="C578" s="57">
        <v>45804</v>
      </c>
      <c r="D578" s="58">
        <v>7.9512483120015034E-2</v>
      </c>
      <c r="E578" s="59">
        <v>3</v>
      </c>
    </row>
    <row r="579" spans="1:5" x14ac:dyDescent="0.25">
      <c r="A579" s="64" t="s">
        <v>40</v>
      </c>
      <c r="B579" s="57">
        <v>43949</v>
      </c>
      <c r="C579" s="57">
        <v>45776</v>
      </c>
      <c r="D579" s="58">
        <v>7.9683441943029204E-2</v>
      </c>
      <c r="E579" s="59">
        <v>3</v>
      </c>
    </row>
    <row r="581" spans="1:5" x14ac:dyDescent="0.25">
      <c r="A581" s="102" t="s">
        <v>218</v>
      </c>
      <c r="B581" s="103"/>
      <c r="C581" s="103"/>
      <c r="D581" s="103"/>
      <c r="E581" s="103"/>
    </row>
    <row r="582" spans="1:5" ht="14.45" customHeight="1" x14ac:dyDescent="0.25">
      <c r="A582" s="1" t="s">
        <v>958</v>
      </c>
      <c r="B582" s="2"/>
      <c r="C582" s="107" t="s">
        <v>3</v>
      </c>
      <c r="D582" s="107" t="s">
        <v>959</v>
      </c>
      <c r="E582" s="107"/>
    </row>
    <row r="583" spans="1:5" x14ac:dyDescent="0.25">
      <c r="A583" s="3" t="s">
        <v>5</v>
      </c>
      <c r="B583" s="4"/>
      <c r="C583" s="108"/>
      <c r="D583" s="108"/>
      <c r="E583" s="108"/>
    </row>
    <row r="584" spans="1:5" x14ac:dyDescent="0.25">
      <c r="A584" s="6" t="s">
        <v>6</v>
      </c>
      <c r="B584" s="7"/>
      <c r="C584" s="109"/>
      <c r="D584" s="109"/>
      <c r="E584" s="109"/>
    </row>
    <row r="585" spans="1:5" x14ac:dyDescent="0.25">
      <c r="A585" s="8" t="s">
        <v>7</v>
      </c>
      <c r="B585" s="9" t="s">
        <v>960</v>
      </c>
      <c r="C585" s="10"/>
      <c r="D585" s="11"/>
      <c r="E585" s="11"/>
    </row>
    <row r="586" spans="1:5" x14ac:dyDescent="0.25">
      <c r="A586" s="12"/>
      <c r="B586" s="13" t="s">
        <v>9</v>
      </c>
      <c r="C586" s="14"/>
      <c r="D586" s="15"/>
      <c r="E586" s="15"/>
    </row>
    <row r="587" spans="1:5" x14ac:dyDescent="0.25">
      <c r="A587" s="8" t="s">
        <v>10</v>
      </c>
      <c r="B587" s="16" t="s">
        <v>11</v>
      </c>
      <c r="C587" s="61">
        <v>6160</v>
      </c>
      <c r="D587" s="62">
        <v>6310</v>
      </c>
      <c r="E587" s="63" t="s">
        <v>14</v>
      </c>
    </row>
    <row r="588" spans="1:5" x14ac:dyDescent="0.25">
      <c r="A588" s="19"/>
      <c r="B588" s="20" t="s">
        <v>15</v>
      </c>
      <c r="C588" s="56">
        <v>-0.383530341735137</v>
      </c>
      <c r="D588" s="56">
        <v>-0.142340923432169</v>
      </c>
      <c r="E588" s="22"/>
    </row>
    <row r="589" spans="1:5" x14ac:dyDescent="0.25">
      <c r="A589" s="8" t="s">
        <v>16</v>
      </c>
      <c r="B589" s="16" t="s">
        <v>11</v>
      </c>
      <c r="C589" s="61">
        <v>7950</v>
      </c>
      <c r="D589" s="61">
        <v>7890</v>
      </c>
      <c r="E589" s="63" t="s">
        <v>14</v>
      </c>
    </row>
    <row r="590" spans="1:5" x14ac:dyDescent="0.25">
      <c r="A590" s="19"/>
      <c r="B590" s="20" t="s">
        <v>15</v>
      </c>
      <c r="C590" s="56">
        <v>-0.20462937972863801</v>
      </c>
      <c r="D590" s="56">
        <v>-7.6060994733829296E-2</v>
      </c>
      <c r="E590" s="22"/>
    </row>
    <row r="591" spans="1:5" x14ac:dyDescent="0.25">
      <c r="A591" s="8" t="s">
        <v>19</v>
      </c>
      <c r="B591" s="16" t="s">
        <v>11</v>
      </c>
      <c r="C591" s="61">
        <v>9490</v>
      </c>
      <c r="D591" s="61">
        <v>9970</v>
      </c>
      <c r="E591" s="63" t="s">
        <v>14</v>
      </c>
    </row>
    <row r="592" spans="1:5" x14ac:dyDescent="0.25">
      <c r="A592" s="19"/>
      <c r="B592" s="20" t="s">
        <v>15</v>
      </c>
      <c r="C592" s="56">
        <v>-5.0693332029548503E-2</v>
      </c>
      <c r="D592" s="56">
        <v>-1.1534722349413301E-3</v>
      </c>
      <c r="E592" s="22"/>
    </row>
    <row r="593" spans="1:5" x14ac:dyDescent="0.25">
      <c r="A593" s="8" t="s">
        <v>22</v>
      </c>
      <c r="B593" s="16" t="s">
        <v>11</v>
      </c>
      <c r="C593" s="61">
        <v>12570</v>
      </c>
      <c r="D593" s="61">
        <v>12300</v>
      </c>
      <c r="E593" s="63" t="s">
        <v>14</v>
      </c>
    </row>
    <row r="594" spans="1:5" x14ac:dyDescent="0.25">
      <c r="A594" s="19"/>
      <c r="B594" s="20" t="s">
        <v>15</v>
      </c>
      <c r="C594" s="56">
        <v>0.25663387132434201</v>
      </c>
      <c r="D594" s="56">
        <v>7.1580962201388099E-2</v>
      </c>
      <c r="E594" s="22"/>
    </row>
    <row r="595" spans="1:5" ht="34.9" customHeight="1" x14ac:dyDescent="0.25">
      <c r="A595" s="130" t="s">
        <v>25</v>
      </c>
      <c r="B595" s="130"/>
      <c r="C595" s="130"/>
      <c r="D595" s="130"/>
      <c r="E595" s="130"/>
    </row>
    <row r="596" spans="1:5" x14ac:dyDescent="0.25">
      <c r="A596" s="5" t="s">
        <v>26</v>
      </c>
    </row>
    <row r="597" spans="1:5" x14ac:dyDescent="0.25">
      <c r="A597" s="65" t="s">
        <v>961</v>
      </c>
    </row>
    <row r="598" spans="1:5" x14ac:dyDescent="0.25">
      <c r="A598" s="65" t="s">
        <v>987</v>
      </c>
    </row>
    <row r="599" spans="1:5" x14ac:dyDescent="0.25">
      <c r="A599" s="65" t="s">
        <v>966</v>
      </c>
    </row>
    <row r="600" spans="1:5" x14ac:dyDescent="0.25">
      <c r="A600" s="5" t="s">
        <v>30</v>
      </c>
    </row>
    <row r="601" spans="1:5" ht="14.45" customHeight="1" x14ac:dyDescent="0.25">
      <c r="A601" s="91" t="s">
        <v>31</v>
      </c>
      <c r="B601" s="92"/>
      <c r="C601" s="92"/>
      <c r="D601" s="92"/>
      <c r="E601" s="93" t="b">
        <v>1</v>
      </c>
    </row>
    <row r="602" spans="1:5" x14ac:dyDescent="0.25">
      <c r="A602" s="94" t="s">
        <v>32</v>
      </c>
      <c r="B602" s="94"/>
      <c r="C602" s="94"/>
      <c r="D602" s="94"/>
      <c r="E602" s="94"/>
    </row>
    <row r="603" spans="1:5" x14ac:dyDescent="0.25">
      <c r="A603" s="29" t="s">
        <v>33</v>
      </c>
      <c r="B603" s="29" t="s">
        <v>34</v>
      </c>
      <c r="C603" s="29" t="s">
        <v>35</v>
      </c>
      <c r="D603" s="30" t="s">
        <v>0</v>
      </c>
      <c r="E603" s="30" t="s">
        <v>1</v>
      </c>
    </row>
    <row r="604" spans="1:5" x14ac:dyDescent="0.25">
      <c r="A604" s="31" t="s">
        <v>36</v>
      </c>
      <c r="B604" s="57">
        <v>44068</v>
      </c>
      <c r="C604" s="57">
        <v>45895</v>
      </c>
      <c r="D604" s="58">
        <v>7.5194851792390133E-2</v>
      </c>
      <c r="E604" s="59">
        <v>3</v>
      </c>
    </row>
    <row r="605" spans="1:5" x14ac:dyDescent="0.25">
      <c r="A605" s="31" t="s">
        <v>37</v>
      </c>
      <c r="B605" s="57">
        <v>44040</v>
      </c>
      <c r="C605" s="57">
        <v>45867</v>
      </c>
      <c r="D605" s="58">
        <v>7.501908893073761E-2</v>
      </c>
      <c r="E605" s="59">
        <v>3</v>
      </c>
    </row>
    <row r="606" spans="1:5" x14ac:dyDescent="0.25">
      <c r="A606" s="64" t="s">
        <v>38</v>
      </c>
      <c r="B606" s="57">
        <v>44005</v>
      </c>
      <c r="C606" s="57">
        <v>45832</v>
      </c>
      <c r="D606" s="58">
        <v>7.5371675562934837E-2</v>
      </c>
      <c r="E606" s="59">
        <v>3</v>
      </c>
    </row>
    <row r="607" spans="1:5" x14ac:dyDescent="0.25">
      <c r="A607" s="64" t="s">
        <v>39</v>
      </c>
      <c r="B607" s="57">
        <v>43977</v>
      </c>
      <c r="C607" s="57">
        <v>45804</v>
      </c>
      <c r="D607" s="58">
        <v>7.9512483120015034E-2</v>
      </c>
      <c r="E607" s="59">
        <v>3</v>
      </c>
    </row>
    <row r="608" spans="1:5" x14ac:dyDescent="0.25">
      <c r="A608" s="64" t="s">
        <v>40</v>
      </c>
      <c r="B608" s="57">
        <v>43949</v>
      </c>
      <c r="C608" s="57">
        <v>45776</v>
      </c>
      <c r="D608" s="58">
        <v>7.9683441943029204E-2</v>
      </c>
      <c r="E608" s="59">
        <v>3</v>
      </c>
    </row>
    <row r="610" spans="1:5" x14ac:dyDescent="0.25">
      <c r="A610" s="102" t="s">
        <v>226</v>
      </c>
      <c r="B610" s="103"/>
      <c r="C610" s="103"/>
      <c r="D610" s="103"/>
      <c r="E610" s="103"/>
    </row>
    <row r="611" spans="1:5" ht="14.45" customHeight="1" x14ac:dyDescent="0.25">
      <c r="A611" s="1" t="s">
        <v>958</v>
      </c>
      <c r="B611" s="2"/>
      <c r="C611" s="107" t="s">
        <v>3</v>
      </c>
      <c r="D611" s="107" t="s">
        <v>959</v>
      </c>
      <c r="E611" s="107"/>
    </row>
    <row r="612" spans="1:5" x14ac:dyDescent="0.25">
      <c r="A612" s="3" t="s">
        <v>5</v>
      </c>
      <c r="B612" s="4"/>
      <c r="C612" s="108"/>
      <c r="D612" s="108"/>
      <c r="E612" s="108"/>
    </row>
    <row r="613" spans="1:5" x14ac:dyDescent="0.25">
      <c r="A613" s="6" t="s">
        <v>6</v>
      </c>
      <c r="B613" s="7"/>
      <c r="C613" s="109"/>
      <c r="D613" s="109"/>
      <c r="E613" s="109"/>
    </row>
    <row r="614" spans="1:5" x14ac:dyDescent="0.25">
      <c r="A614" s="8" t="s">
        <v>7</v>
      </c>
      <c r="B614" s="9" t="s">
        <v>960</v>
      </c>
      <c r="C614" s="10"/>
      <c r="D614" s="11"/>
      <c r="E614" s="11"/>
    </row>
    <row r="615" spans="1:5" x14ac:dyDescent="0.25">
      <c r="A615" s="12"/>
      <c r="B615" s="13" t="s">
        <v>9</v>
      </c>
      <c r="C615" s="14"/>
      <c r="D615" s="15"/>
      <c r="E615" s="15"/>
    </row>
    <row r="616" spans="1:5" x14ac:dyDescent="0.25">
      <c r="A616" s="8" t="s">
        <v>10</v>
      </c>
      <c r="B616" s="16" t="s">
        <v>11</v>
      </c>
      <c r="C616" s="61">
        <v>6660</v>
      </c>
      <c r="D616" s="62">
        <v>7120</v>
      </c>
      <c r="E616" s="63" t="s">
        <v>14</v>
      </c>
    </row>
    <row r="617" spans="1:5" x14ac:dyDescent="0.25">
      <c r="A617" s="19"/>
      <c r="B617" s="20" t="s">
        <v>15</v>
      </c>
      <c r="C617" s="56">
        <v>-0.33397632735677601</v>
      </c>
      <c r="D617" s="56">
        <v>-0.10709902500136601</v>
      </c>
      <c r="E617" s="22"/>
    </row>
    <row r="618" spans="1:5" x14ac:dyDescent="0.25">
      <c r="A618" s="8" t="s">
        <v>16</v>
      </c>
      <c r="B618" s="16" t="s">
        <v>11</v>
      </c>
      <c r="C618" s="61">
        <v>8120</v>
      </c>
      <c r="D618" s="61">
        <v>8180</v>
      </c>
      <c r="E618" s="63" t="s">
        <v>14</v>
      </c>
    </row>
    <row r="619" spans="1:5" x14ac:dyDescent="0.25">
      <c r="A619" s="19"/>
      <c r="B619" s="20" t="s">
        <v>15</v>
      </c>
      <c r="C619" s="56">
        <v>-0.18822297773285601</v>
      </c>
      <c r="D619" s="56">
        <v>-6.4630706136288602E-2</v>
      </c>
      <c r="E619" s="22"/>
    </row>
    <row r="620" spans="1:5" x14ac:dyDescent="0.25">
      <c r="A620" s="8" t="s">
        <v>19</v>
      </c>
      <c r="B620" s="16" t="s">
        <v>11</v>
      </c>
      <c r="C620" s="61">
        <v>9480</v>
      </c>
      <c r="D620" s="61">
        <v>9840</v>
      </c>
      <c r="E620" s="63" t="s">
        <v>14</v>
      </c>
    </row>
    <row r="621" spans="1:5" x14ac:dyDescent="0.25">
      <c r="A621" s="19"/>
      <c r="B621" s="20" t="s">
        <v>15</v>
      </c>
      <c r="C621" s="56">
        <v>-5.19020703079544E-2</v>
      </c>
      <c r="D621" s="56">
        <v>-5.37434386799152E-3</v>
      </c>
      <c r="E621" s="22"/>
    </row>
    <row r="622" spans="1:5" x14ac:dyDescent="0.25">
      <c r="A622" s="8" t="s">
        <v>22</v>
      </c>
      <c r="B622" s="16" t="s">
        <v>11</v>
      </c>
      <c r="C622" s="61">
        <v>11620</v>
      </c>
      <c r="D622" s="61">
        <v>11590</v>
      </c>
      <c r="E622" s="63" t="s">
        <v>14</v>
      </c>
    </row>
    <row r="623" spans="1:5" x14ac:dyDescent="0.25">
      <c r="A623" s="19"/>
      <c r="B623" s="20" t="s">
        <v>15</v>
      </c>
      <c r="C623" s="56">
        <v>0.162463666807175</v>
      </c>
      <c r="D623" s="56">
        <v>5.0388336731111802E-2</v>
      </c>
      <c r="E623" s="22"/>
    </row>
    <row r="624" spans="1:5" ht="35.450000000000003" customHeight="1" x14ac:dyDescent="0.25">
      <c r="A624" s="130" t="s">
        <v>25</v>
      </c>
      <c r="B624" s="130"/>
      <c r="C624" s="130"/>
      <c r="D624" s="130"/>
      <c r="E624" s="130"/>
    </row>
    <row r="625" spans="1:5" x14ac:dyDescent="0.25">
      <c r="A625" s="5" t="s">
        <v>26</v>
      </c>
    </row>
    <row r="626" spans="1:5" x14ac:dyDescent="0.25">
      <c r="A626" s="65" t="s">
        <v>961</v>
      </c>
    </row>
    <row r="627" spans="1:5" x14ac:dyDescent="0.25">
      <c r="A627" s="65" t="s">
        <v>1045</v>
      </c>
    </row>
    <row r="628" spans="1:5" x14ac:dyDescent="0.25">
      <c r="A628" s="65" t="s">
        <v>966</v>
      </c>
    </row>
    <row r="629" spans="1:5" x14ac:dyDescent="0.25">
      <c r="A629" s="5" t="s">
        <v>30</v>
      </c>
    </row>
    <row r="630" spans="1:5" ht="14.45" customHeight="1" x14ac:dyDescent="0.25">
      <c r="A630" s="91" t="s">
        <v>31</v>
      </c>
      <c r="B630" s="92"/>
      <c r="C630" s="92"/>
      <c r="D630" s="92"/>
      <c r="E630" s="93"/>
    </row>
    <row r="631" spans="1:5" x14ac:dyDescent="0.25">
      <c r="A631" s="94" t="s">
        <v>32</v>
      </c>
      <c r="B631" s="94"/>
      <c r="C631" s="94"/>
      <c r="D631" s="94"/>
      <c r="E631" s="94"/>
    </row>
    <row r="632" spans="1:5" x14ac:dyDescent="0.25">
      <c r="A632" s="29" t="s">
        <v>33</v>
      </c>
      <c r="B632" s="29" t="s">
        <v>34</v>
      </c>
      <c r="C632" s="29" t="s">
        <v>35</v>
      </c>
      <c r="D632" s="30" t="s">
        <v>0</v>
      </c>
      <c r="E632" s="30" t="s">
        <v>1</v>
      </c>
    </row>
    <row r="633" spans="1:5" x14ac:dyDescent="0.25">
      <c r="A633" s="31" t="s">
        <v>36</v>
      </c>
      <c r="B633" s="57">
        <v>44068</v>
      </c>
      <c r="C633" s="57">
        <v>45895</v>
      </c>
      <c r="D633" s="58">
        <v>5.4248729934818156E-2</v>
      </c>
      <c r="E633" s="59">
        <v>3</v>
      </c>
    </row>
    <row r="634" spans="1:5" x14ac:dyDescent="0.25">
      <c r="A634" s="31" t="s">
        <v>37</v>
      </c>
      <c r="B634" s="57">
        <v>44040</v>
      </c>
      <c r="C634" s="57">
        <v>45867</v>
      </c>
      <c r="D634" s="58">
        <v>5.4415766739000268E-2</v>
      </c>
      <c r="E634" s="59">
        <v>3</v>
      </c>
    </row>
    <row r="635" spans="1:5" x14ac:dyDescent="0.25">
      <c r="A635" s="64" t="s">
        <v>38</v>
      </c>
      <c r="B635" s="57">
        <v>44005</v>
      </c>
      <c r="C635" s="57">
        <v>45832</v>
      </c>
      <c r="D635" s="58">
        <v>5.4845755129397628E-2</v>
      </c>
      <c r="E635" s="59">
        <v>3</v>
      </c>
    </row>
    <row r="636" spans="1:5" x14ac:dyDescent="0.25">
      <c r="A636" s="64" t="s">
        <v>39</v>
      </c>
      <c r="B636" s="57">
        <v>43977</v>
      </c>
      <c r="C636" s="57">
        <v>45804</v>
      </c>
      <c r="D636" s="58">
        <v>5.9079442774130325E-2</v>
      </c>
      <c r="E636" s="59">
        <v>3</v>
      </c>
    </row>
    <row r="637" spans="1:5" x14ac:dyDescent="0.25">
      <c r="A637" s="64" t="s">
        <v>40</v>
      </c>
      <c r="B637" s="57">
        <v>43949</v>
      </c>
      <c r="C637" s="57">
        <v>45776</v>
      </c>
      <c r="D637" s="58">
        <v>5.9604321736854093E-2</v>
      </c>
      <c r="E637" s="59">
        <v>3</v>
      </c>
    </row>
  </sheetData>
  <mergeCells count="154">
    <mergeCell ref="A30:E30"/>
    <mergeCell ref="C31:C33"/>
    <mergeCell ref="D31:D33"/>
    <mergeCell ref="E31:E33"/>
    <mergeCell ref="A51:E51"/>
    <mergeCell ref="A44:E44"/>
    <mergeCell ref="A50:E50"/>
    <mergeCell ref="A1:E1"/>
    <mergeCell ref="C2:C4"/>
    <mergeCell ref="D2:D4"/>
    <mergeCell ref="E2:E4"/>
    <mergeCell ref="A22:E22"/>
    <mergeCell ref="A15:E15"/>
    <mergeCell ref="A21:E21"/>
    <mergeCell ref="A88:E88"/>
    <mergeCell ref="C89:C91"/>
    <mergeCell ref="D89:D91"/>
    <mergeCell ref="E89:E91"/>
    <mergeCell ref="A109:E109"/>
    <mergeCell ref="A102:E102"/>
    <mergeCell ref="A108:E108"/>
    <mergeCell ref="A59:E59"/>
    <mergeCell ref="C60:C62"/>
    <mergeCell ref="D60:D62"/>
    <mergeCell ref="E60:E62"/>
    <mergeCell ref="A80:E80"/>
    <mergeCell ref="A73:E73"/>
    <mergeCell ref="A79:E79"/>
    <mergeCell ref="A146:E146"/>
    <mergeCell ref="C147:C149"/>
    <mergeCell ref="D147:D149"/>
    <mergeCell ref="E147:E149"/>
    <mergeCell ref="A167:E167"/>
    <mergeCell ref="A160:E160"/>
    <mergeCell ref="A166:E166"/>
    <mergeCell ref="A117:E117"/>
    <mergeCell ref="C118:C120"/>
    <mergeCell ref="D118:D120"/>
    <mergeCell ref="E118:E120"/>
    <mergeCell ref="A138:E138"/>
    <mergeCell ref="A131:E131"/>
    <mergeCell ref="A137:E137"/>
    <mergeCell ref="A204:E204"/>
    <mergeCell ref="C205:C207"/>
    <mergeCell ref="D205:D207"/>
    <mergeCell ref="E205:E207"/>
    <mergeCell ref="A225:E225"/>
    <mergeCell ref="A218:E218"/>
    <mergeCell ref="A224:E224"/>
    <mergeCell ref="A175:E175"/>
    <mergeCell ref="C176:C178"/>
    <mergeCell ref="D176:D178"/>
    <mergeCell ref="E176:E178"/>
    <mergeCell ref="A196:E196"/>
    <mergeCell ref="A189:E189"/>
    <mergeCell ref="A195:E195"/>
    <mergeCell ref="A262:E262"/>
    <mergeCell ref="C263:C265"/>
    <mergeCell ref="D263:D265"/>
    <mergeCell ref="E263:E265"/>
    <mergeCell ref="A283:E283"/>
    <mergeCell ref="A276:E276"/>
    <mergeCell ref="A282:E282"/>
    <mergeCell ref="A233:E233"/>
    <mergeCell ref="C234:C236"/>
    <mergeCell ref="D234:D236"/>
    <mergeCell ref="E234:E236"/>
    <mergeCell ref="A254:E254"/>
    <mergeCell ref="A247:E247"/>
    <mergeCell ref="A253:E253"/>
    <mergeCell ref="A320:E320"/>
    <mergeCell ref="C321:C323"/>
    <mergeCell ref="D321:D323"/>
    <mergeCell ref="E321:E323"/>
    <mergeCell ref="A341:E341"/>
    <mergeCell ref="A334:E334"/>
    <mergeCell ref="A340:E340"/>
    <mergeCell ref="A291:E291"/>
    <mergeCell ref="C292:C294"/>
    <mergeCell ref="D292:D294"/>
    <mergeCell ref="E292:E294"/>
    <mergeCell ref="A312:E312"/>
    <mergeCell ref="A305:E305"/>
    <mergeCell ref="A311:E311"/>
    <mergeCell ref="A378:E378"/>
    <mergeCell ref="C379:C381"/>
    <mergeCell ref="D379:D381"/>
    <mergeCell ref="E379:E381"/>
    <mergeCell ref="A399:E399"/>
    <mergeCell ref="A392:E392"/>
    <mergeCell ref="A398:E398"/>
    <mergeCell ref="A349:E349"/>
    <mergeCell ref="C350:C352"/>
    <mergeCell ref="D350:D352"/>
    <mergeCell ref="E350:E352"/>
    <mergeCell ref="A370:E370"/>
    <mergeCell ref="A363:E363"/>
    <mergeCell ref="A369:E369"/>
    <mergeCell ref="A436:E436"/>
    <mergeCell ref="C437:C439"/>
    <mergeCell ref="D437:D439"/>
    <mergeCell ref="E437:E439"/>
    <mergeCell ref="A457:E457"/>
    <mergeCell ref="A450:E450"/>
    <mergeCell ref="A456:E456"/>
    <mergeCell ref="A407:E407"/>
    <mergeCell ref="C408:C410"/>
    <mergeCell ref="D408:D410"/>
    <mergeCell ref="E408:E410"/>
    <mergeCell ref="A428:E428"/>
    <mergeCell ref="A421:E421"/>
    <mergeCell ref="A427:E427"/>
    <mergeCell ref="A494:E494"/>
    <mergeCell ref="C495:C497"/>
    <mergeCell ref="D495:D497"/>
    <mergeCell ref="E495:E497"/>
    <mergeCell ref="A515:E515"/>
    <mergeCell ref="A508:E508"/>
    <mergeCell ref="A514:E514"/>
    <mergeCell ref="A465:E465"/>
    <mergeCell ref="C466:C468"/>
    <mergeCell ref="D466:D468"/>
    <mergeCell ref="E466:E468"/>
    <mergeCell ref="A486:E486"/>
    <mergeCell ref="A479:E479"/>
    <mergeCell ref="A485:E485"/>
    <mergeCell ref="A552:E552"/>
    <mergeCell ref="C553:C555"/>
    <mergeCell ref="D553:D555"/>
    <mergeCell ref="E553:E555"/>
    <mergeCell ref="A573:E573"/>
    <mergeCell ref="A566:E566"/>
    <mergeCell ref="A572:E572"/>
    <mergeCell ref="A523:E523"/>
    <mergeCell ref="C524:C526"/>
    <mergeCell ref="D524:D526"/>
    <mergeCell ref="E524:E526"/>
    <mergeCell ref="A544:E544"/>
    <mergeCell ref="A537:E537"/>
    <mergeCell ref="A543:E543"/>
    <mergeCell ref="A610:E610"/>
    <mergeCell ref="C611:C613"/>
    <mergeCell ref="D611:D613"/>
    <mergeCell ref="E611:E613"/>
    <mergeCell ref="A631:E631"/>
    <mergeCell ref="A624:E624"/>
    <mergeCell ref="A630:E630"/>
    <mergeCell ref="A581:E581"/>
    <mergeCell ref="C582:C584"/>
    <mergeCell ref="D582:D584"/>
    <mergeCell ref="E582:E584"/>
    <mergeCell ref="A602:E602"/>
    <mergeCell ref="A595:E595"/>
    <mergeCell ref="A601:E601"/>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759E2-281F-41D4-AC97-9DB2481E26DA}">
  <dimension ref="A1:E637"/>
  <sheetViews>
    <sheetView workbookViewId="0">
      <selection activeCell="M15" sqref="M15"/>
    </sheetView>
  </sheetViews>
  <sheetFormatPr baseColWidth="10" defaultRowHeight="15" x14ac:dyDescent="0.25"/>
  <cols>
    <col min="1" max="1" width="20.85546875" customWidth="1"/>
    <col min="2" max="2" width="51.7109375" customWidth="1"/>
    <col min="5" max="5" width="16.85546875" customWidth="1"/>
  </cols>
  <sheetData>
    <row r="1" spans="1:5" x14ac:dyDescent="0.25">
      <c r="A1" s="102" t="s">
        <v>61</v>
      </c>
      <c r="B1" s="103"/>
      <c r="C1" s="103"/>
      <c r="D1" s="103"/>
      <c r="E1" s="103"/>
    </row>
    <row r="2" spans="1:5" ht="14.45" customHeight="1" x14ac:dyDescent="0.25">
      <c r="A2" s="1" t="s">
        <v>958</v>
      </c>
      <c r="B2" s="2"/>
      <c r="C2" s="107" t="s">
        <v>3</v>
      </c>
      <c r="D2" s="107" t="s">
        <v>959</v>
      </c>
      <c r="E2" s="107"/>
    </row>
    <row r="3" spans="1:5" x14ac:dyDescent="0.25">
      <c r="A3" s="3" t="s">
        <v>5</v>
      </c>
      <c r="B3" s="4"/>
      <c r="C3" s="108"/>
      <c r="D3" s="108"/>
      <c r="E3" s="108"/>
    </row>
    <row r="4" spans="1:5" x14ac:dyDescent="0.25">
      <c r="A4" s="6" t="s">
        <v>6</v>
      </c>
      <c r="B4" s="7"/>
      <c r="C4" s="109"/>
      <c r="D4" s="109"/>
      <c r="E4" s="109"/>
    </row>
    <row r="5" spans="1:5" x14ac:dyDescent="0.25">
      <c r="A5" s="8" t="s">
        <v>7</v>
      </c>
      <c r="B5" s="9" t="s">
        <v>960</v>
      </c>
      <c r="C5" s="10"/>
      <c r="D5" s="11"/>
      <c r="E5" s="11"/>
    </row>
    <row r="6" spans="1:5" x14ac:dyDescent="0.25">
      <c r="A6" s="12"/>
      <c r="B6" s="13" t="s">
        <v>9</v>
      </c>
      <c r="C6" s="14"/>
      <c r="D6" s="15"/>
      <c r="E6" s="15"/>
    </row>
    <row r="7" spans="1:5" x14ac:dyDescent="0.25">
      <c r="A7" s="8" t="s">
        <v>10</v>
      </c>
      <c r="B7" s="16" t="s">
        <v>11</v>
      </c>
      <c r="C7" s="53">
        <v>6810</v>
      </c>
      <c r="D7" s="54">
        <v>7260</v>
      </c>
      <c r="E7" s="55" t="s">
        <v>14</v>
      </c>
    </row>
    <row r="8" spans="1:5" x14ac:dyDescent="0.25">
      <c r="A8" s="19"/>
      <c r="B8" s="20" t="s">
        <v>15</v>
      </c>
      <c r="C8" s="56">
        <v>-0.31904144702273501</v>
      </c>
      <c r="D8" s="56">
        <v>-0.101344931328101</v>
      </c>
      <c r="E8" s="22"/>
    </row>
    <row r="9" spans="1:5" x14ac:dyDescent="0.25">
      <c r="A9" s="8" t="s">
        <v>16</v>
      </c>
      <c r="B9" s="16" t="s">
        <v>11</v>
      </c>
      <c r="C9" s="53">
        <v>8530</v>
      </c>
      <c r="D9" s="53">
        <v>8820</v>
      </c>
      <c r="E9" s="55" t="s">
        <v>14</v>
      </c>
    </row>
    <row r="10" spans="1:5" x14ac:dyDescent="0.25">
      <c r="A10" s="19"/>
      <c r="B10" s="20" t="s">
        <v>15</v>
      </c>
      <c r="C10" s="56">
        <v>-0.14655585631166199</v>
      </c>
      <c r="D10" s="56">
        <v>-4.1129285621054897E-2</v>
      </c>
      <c r="E10" s="22"/>
    </row>
    <row r="11" spans="1:5" x14ac:dyDescent="0.25">
      <c r="A11" s="8" t="s">
        <v>19</v>
      </c>
      <c r="B11" s="16" t="s">
        <v>11</v>
      </c>
      <c r="C11" s="53">
        <v>9520</v>
      </c>
      <c r="D11" s="53">
        <v>9840</v>
      </c>
      <c r="E11" s="55" t="s">
        <v>14</v>
      </c>
    </row>
    <row r="12" spans="1:5" x14ac:dyDescent="0.25">
      <c r="A12" s="19"/>
      <c r="B12" s="20" t="s">
        <v>15</v>
      </c>
      <c r="C12" s="56">
        <v>-4.8285640366841798E-2</v>
      </c>
      <c r="D12" s="56">
        <v>-5.5037079871291797E-3</v>
      </c>
      <c r="E12" s="22"/>
    </row>
    <row r="13" spans="1:5" x14ac:dyDescent="0.25">
      <c r="A13" s="8" t="s">
        <v>22</v>
      </c>
      <c r="B13" s="16" t="s">
        <v>11</v>
      </c>
      <c r="C13" s="53">
        <v>10850</v>
      </c>
      <c r="D13" s="53">
        <v>11060</v>
      </c>
      <c r="E13" s="55" t="s">
        <v>14</v>
      </c>
    </row>
    <row r="14" spans="1:5" x14ac:dyDescent="0.25">
      <c r="A14" s="19"/>
      <c r="B14" s="20" t="s">
        <v>15</v>
      </c>
      <c r="C14" s="56">
        <v>8.5465692927901404E-2</v>
      </c>
      <c r="D14" s="56">
        <v>3.4010635496638998E-2</v>
      </c>
      <c r="E14" s="22"/>
    </row>
    <row r="15" spans="1:5" ht="33" customHeight="1" x14ac:dyDescent="0.25">
      <c r="A15" s="90" t="s">
        <v>25</v>
      </c>
      <c r="B15" s="90"/>
      <c r="C15" s="90"/>
      <c r="D15" s="90"/>
      <c r="E15" s="90"/>
    </row>
    <row r="16" spans="1:5" x14ac:dyDescent="0.25">
      <c r="A16" s="5" t="s">
        <v>26</v>
      </c>
    </row>
    <row r="17" spans="1:5" x14ac:dyDescent="0.25">
      <c r="A17" s="65" t="s">
        <v>961</v>
      </c>
    </row>
    <row r="18" spans="1:5" x14ac:dyDescent="0.25">
      <c r="A18" s="65" t="s">
        <v>1045</v>
      </c>
    </row>
    <row r="19" spans="1:5" x14ac:dyDescent="0.25">
      <c r="A19" s="65" t="s">
        <v>963</v>
      </c>
    </row>
    <row r="20" spans="1:5" x14ac:dyDescent="0.25">
      <c r="A20" s="5" t="s">
        <v>30</v>
      </c>
    </row>
    <row r="21" spans="1:5" ht="14.45" customHeight="1" x14ac:dyDescent="0.25">
      <c r="A21" s="91" t="s">
        <v>31</v>
      </c>
      <c r="B21" s="92"/>
      <c r="C21" s="92"/>
      <c r="D21" s="92"/>
      <c r="E21" s="93"/>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57">
        <v>44103</v>
      </c>
      <c r="C24" s="57">
        <v>45930</v>
      </c>
      <c r="D24" s="58">
        <v>4.9429592300372832E-2</v>
      </c>
      <c r="E24" s="59">
        <v>2</v>
      </c>
    </row>
    <row r="25" spans="1:5" x14ac:dyDescent="0.25">
      <c r="A25" s="31" t="s">
        <v>37</v>
      </c>
      <c r="B25" s="57">
        <v>44068</v>
      </c>
      <c r="C25" s="57">
        <v>45895</v>
      </c>
      <c r="D25" s="58">
        <v>4.9730730412405527E-2</v>
      </c>
      <c r="E25" s="59">
        <v>2</v>
      </c>
    </row>
    <row r="26" spans="1:5" x14ac:dyDescent="0.25">
      <c r="A26" s="60" t="s">
        <v>38</v>
      </c>
      <c r="B26" s="57">
        <v>44040</v>
      </c>
      <c r="C26" s="57">
        <v>45867</v>
      </c>
      <c r="D26" s="58">
        <v>4.9621230786301415E-2</v>
      </c>
      <c r="E26" s="59">
        <v>2</v>
      </c>
    </row>
    <row r="27" spans="1:5" x14ac:dyDescent="0.25">
      <c r="A27" s="60" t="s">
        <v>39</v>
      </c>
      <c r="B27" s="57">
        <v>44040</v>
      </c>
      <c r="C27" s="57">
        <v>45867</v>
      </c>
      <c r="D27" s="58">
        <v>4.9621230786301415E-2</v>
      </c>
      <c r="E27" s="59">
        <v>2</v>
      </c>
    </row>
    <row r="28" spans="1:5" x14ac:dyDescent="0.25">
      <c r="A28" s="60" t="s">
        <v>40</v>
      </c>
      <c r="B28" s="57">
        <v>44005</v>
      </c>
      <c r="C28" s="57">
        <v>45832</v>
      </c>
      <c r="D28" s="58">
        <v>4.9785040827825838E-2</v>
      </c>
      <c r="E28" s="59">
        <v>2</v>
      </c>
    </row>
    <row r="30" spans="1:5" x14ac:dyDescent="0.25">
      <c r="A30" s="102" t="s">
        <v>63</v>
      </c>
      <c r="B30" s="103"/>
      <c r="C30" s="103"/>
      <c r="D30" s="103"/>
      <c r="E30" s="103"/>
    </row>
    <row r="31" spans="1:5" ht="14.45" customHeight="1" x14ac:dyDescent="0.25">
      <c r="A31" s="1" t="s">
        <v>958</v>
      </c>
      <c r="B31" s="2"/>
      <c r="C31" s="107" t="s">
        <v>3</v>
      </c>
      <c r="D31" s="107" t="s">
        <v>959</v>
      </c>
      <c r="E31" s="107"/>
    </row>
    <row r="32" spans="1:5" x14ac:dyDescent="0.25">
      <c r="A32" s="3" t="s">
        <v>5</v>
      </c>
      <c r="B32" s="4"/>
      <c r="C32" s="108"/>
      <c r="D32" s="108"/>
      <c r="E32" s="108"/>
    </row>
    <row r="33" spans="1:5" x14ac:dyDescent="0.25">
      <c r="A33" s="6" t="s">
        <v>6</v>
      </c>
      <c r="B33" s="7"/>
      <c r="C33" s="109"/>
      <c r="D33" s="109"/>
      <c r="E33" s="109"/>
    </row>
    <row r="34" spans="1:5" x14ac:dyDescent="0.25">
      <c r="A34" s="8" t="s">
        <v>7</v>
      </c>
      <c r="B34" s="9" t="s">
        <v>960</v>
      </c>
      <c r="C34" s="10"/>
      <c r="D34" s="11"/>
      <c r="E34" s="11"/>
    </row>
    <row r="35" spans="1:5" x14ac:dyDescent="0.25">
      <c r="A35" s="12"/>
      <c r="B35" s="13" t="s">
        <v>9</v>
      </c>
      <c r="C35" s="14"/>
      <c r="D35" s="15"/>
      <c r="E35" s="15"/>
    </row>
    <row r="36" spans="1:5" x14ac:dyDescent="0.25">
      <c r="A36" s="8" t="s">
        <v>10</v>
      </c>
      <c r="B36" s="16" t="s">
        <v>11</v>
      </c>
      <c r="C36" s="53">
        <v>6160</v>
      </c>
      <c r="D36" s="54">
        <v>6390</v>
      </c>
      <c r="E36" s="55" t="s">
        <v>14</v>
      </c>
    </row>
    <row r="37" spans="1:5" x14ac:dyDescent="0.25">
      <c r="A37" s="19"/>
      <c r="B37" s="20" t="s">
        <v>15</v>
      </c>
      <c r="C37" s="56">
        <v>-0.38380970547037002</v>
      </c>
      <c r="D37" s="56">
        <v>-0.138569196126479</v>
      </c>
      <c r="E37" s="22"/>
    </row>
    <row r="38" spans="1:5" x14ac:dyDescent="0.25">
      <c r="A38" s="8" t="s">
        <v>16</v>
      </c>
      <c r="B38" s="16" t="s">
        <v>11</v>
      </c>
      <c r="C38" s="53">
        <v>8000</v>
      </c>
      <c r="D38" s="53">
        <v>7950</v>
      </c>
      <c r="E38" s="55" t="s">
        <v>14</v>
      </c>
    </row>
    <row r="39" spans="1:5" x14ac:dyDescent="0.25">
      <c r="A39" s="19"/>
      <c r="B39" s="20" t="s">
        <v>15</v>
      </c>
      <c r="C39" s="56">
        <v>-0.20008647300317001</v>
      </c>
      <c r="D39" s="56">
        <v>-7.3435633933990302E-2</v>
      </c>
      <c r="E39" s="22"/>
    </row>
    <row r="40" spans="1:5" x14ac:dyDescent="0.25">
      <c r="A40" s="8" t="s">
        <v>19</v>
      </c>
      <c r="B40" s="16" t="s">
        <v>11</v>
      </c>
      <c r="C40" s="53">
        <v>9410</v>
      </c>
      <c r="D40" s="53">
        <v>9960</v>
      </c>
      <c r="E40" s="55" t="s">
        <v>14</v>
      </c>
    </row>
    <row r="41" spans="1:5" x14ac:dyDescent="0.25">
      <c r="A41" s="19"/>
      <c r="B41" s="20" t="s">
        <v>15</v>
      </c>
      <c r="C41" s="56">
        <v>-5.9166378814047203E-2</v>
      </c>
      <c r="D41" s="56">
        <v>-1.40868496784552E-3</v>
      </c>
      <c r="E41" s="22"/>
    </row>
    <row r="42" spans="1:5" x14ac:dyDescent="0.25">
      <c r="A42" s="8" t="s">
        <v>22</v>
      </c>
      <c r="B42" s="16" t="s">
        <v>11</v>
      </c>
      <c r="C42" s="53">
        <v>11260</v>
      </c>
      <c r="D42" s="53">
        <v>11210</v>
      </c>
      <c r="E42" s="55" t="s">
        <v>14</v>
      </c>
    </row>
    <row r="43" spans="1:5" x14ac:dyDescent="0.25">
      <c r="A43" s="19"/>
      <c r="B43" s="20" t="s">
        <v>15</v>
      </c>
      <c r="C43" s="56">
        <v>0.126302168503377</v>
      </c>
      <c r="D43" s="56">
        <v>3.8726430489960398E-2</v>
      </c>
      <c r="E43" s="22"/>
    </row>
    <row r="44" spans="1:5" ht="33.6" customHeight="1" x14ac:dyDescent="0.25">
      <c r="A44" s="90" t="s">
        <v>25</v>
      </c>
      <c r="B44" s="90"/>
      <c r="C44" s="90"/>
      <c r="D44" s="90"/>
      <c r="E44" s="90"/>
    </row>
    <row r="45" spans="1:5" x14ac:dyDescent="0.25">
      <c r="A45" s="5" t="s">
        <v>26</v>
      </c>
    </row>
    <row r="46" spans="1:5" x14ac:dyDescent="0.25">
      <c r="A46" s="65" t="s">
        <v>964</v>
      </c>
    </row>
    <row r="47" spans="1:5" x14ac:dyDescent="0.25">
      <c r="A47" s="65" t="s">
        <v>965</v>
      </c>
    </row>
    <row r="48" spans="1:5" x14ac:dyDescent="0.25">
      <c r="A48" s="65" t="s">
        <v>966</v>
      </c>
    </row>
    <row r="49" spans="1:5" x14ac:dyDescent="0.25">
      <c r="A49" s="5" t="s">
        <v>51</v>
      </c>
    </row>
    <row r="50" spans="1:5" ht="14.45" customHeight="1" x14ac:dyDescent="0.25">
      <c r="A50" s="91" t="s">
        <v>31</v>
      </c>
      <c r="B50" s="92"/>
      <c r="C50" s="92"/>
      <c r="D50" s="92"/>
      <c r="E50" s="93"/>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57">
        <v>44103</v>
      </c>
      <c r="C53" s="57">
        <v>45930</v>
      </c>
      <c r="D53" s="58">
        <v>7.0836879772185654E-2</v>
      </c>
      <c r="E53" s="59">
        <v>3</v>
      </c>
    </row>
    <row r="54" spans="1:5" x14ac:dyDescent="0.25">
      <c r="A54" s="31" t="s">
        <v>37</v>
      </c>
      <c r="B54" s="57">
        <v>44068</v>
      </c>
      <c r="C54" s="57">
        <v>45895</v>
      </c>
      <c r="D54" s="58">
        <v>7.1060180341966164E-2</v>
      </c>
      <c r="E54" s="59">
        <v>3</v>
      </c>
    </row>
    <row r="55" spans="1:5" x14ac:dyDescent="0.25">
      <c r="A55" s="60" t="s">
        <v>38</v>
      </c>
      <c r="B55" s="57">
        <v>44040</v>
      </c>
      <c r="C55" s="57">
        <v>45867</v>
      </c>
      <c r="D55" s="58">
        <v>7.0559171712035323E-2</v>
      </c>
      <c r="E55" s="59">
        <v>3</v>
      </c>
    </row>
    <row r="56" spans="1:5" x14ac:dyDescent="0.25">
      <c r="A56" s="60" t="s">
        <v>39</v>
      </c>
      <c r="B56" s="57">
        <v>44005</v>
      </c>
      <c r="C56" s="57">
        <v>45832</v>
      </c>
      <c r="D56" s="58">
        <v>7.0675536178479978E-2</v>
      </c>
      <c r="E56" s="59">
        <v>3</v>
      </c>
    </row>
    <row r="57" spans="1:5" x14ac:dyDescent="0.25">
      <c r="A57" s="60" t="s">
        <v>40</v>
      </c>
      <c r="B57" s="57">
        <v>43977</v>
      </c>
      <c r="C57" s="57">
        <v>45804</v>
      </c>
      <c r="D57" s="58">
        <v>7.3126222906456984E-2</v>
      </c>
      <c r="E57" s="59">
        <v>3</v>
      </c>
    </row>
    <row r="59" spans="1:5" x14ac:dyDescent="0.25">
      <c r="A59" s="102" t="s">
        <v>73</v>
      </c>
      <c r="B59" s="103"/>
      <c r="C59" s="103"/>
      <c r="D59" s="103"/>
      <c r="E59" s="103"/>
    </row>
    <row r="60" spans="1:5" ht="14.45" customHeight="1" x14ac:dyDescent="0.25">
      <c r="A60" s="1" t="s">
        <v>958</v>
      </c>
      <c r="B60" s="2"/>
      <c r="C60" s="107" t="s">
        <v>3</v>
      </c>
      <c r="D60" s="107" t="s">
        <v>959</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960</v>
      </c>
      <c r="C63" s="10"/>
      <c r="D63" s="11"/>
      <c r="E63" s="11"/>
    </row>
    <row r="64" spans="1:5" x14ac:dyDescent="0.25">
      <c r="A64" s="12"/>
      <c r="B64" s="13" t="s">
        <v>9</v>
      </c>
      <c r="C64" s="14"/>
      <c r="D64" s="15"/>
      <c r="E64" s="15"/>
    </row>
    <row r="65" spans="1:5" x14ac:dyDescent="0.25">
      <c r="A65" s="8" t="s">
        <v>10</v>
      </c>
      <c r="B65" s="16" t="s">
        <v>11</v>
      </c>
      <c r="C65" s="61">
        <v>6790</v>
      </c>
      <c r="D65" s="62">
        <v>7280</v>
      </c>
      <c r="E65" s="63" t="s">
        <v>14</v>
      </c>
    </row>
    <row r="66" spans="1:5" x14ac:dyDescent="0.25">
      <c r="A66" s="19"/>
      <c r="B66" s="20" t="s">
        <v>15</v>
      </c>
      <c r="C66" s="56">
        <v>-0.32085094124354702</v>
      </c>
      <c r="D66" s="56">
        <v>-0.10028129125709399</v>
      </c>
      <c r="E66" s="22"/>
    </row>
    <row r="67" spans="1:5" x14ac:dyDescent="0.25">
      <c r="A67" s="8" t="s">
        <v>16</v>
      </c>
      <c r="B67" s="16" t="s">
        <v>11</v>
      </c>
      <c r="C67" s="61">
        <v>8160</v>
      </c>
      <c r="D67" s="61">
        <v>7910</v>
      </c>
      <c r="E67" s="63" t="s">
        <v>14</v>
      </c>
    </row>
    <row r="68" spans="1:5" x14ac:dyDescent="0.25">
      <c r="A68" s="19"/>
      <c r="B68" s="20" t="s">
        <v>15</v>
      </c>
      <c r="C68" s="56">
        <v>-0.184192551682961</v>
      </c>
      <c r="D68" s="56">
        <v>-7.5222610605281098E-2</v>
      </c>
      <c r="E68" s="22"/>
    </row>
    <row r="69" spans="1:5" x14ac:dyDescent="0.25">
      <c r="A69" s="8" t="s">
        <v>19</v>
      </c>
      <c r="B69" s="16" t="s">
        <v>11</v>
      </c>
      <c r="C69" s="61">
        <v>9440</v>
      </c>
      <c r="D69" s="61">
        <v>9740</v>
      </c>
      <c r="E69" s="63" t="s">
        <v>14</v>
      </c>
    </row>
    <row r="70" spans="1:5" x14ac:dyDescent="0.25">
      <c r="A70" s="19"/>
      <c r="B70" s="20" t="s">
        <v>15</v>
      </c>
      <c r="C70" s="56">
        <v>-5.6124642115163999E-2</v>
      </c>
      <c r="D70" s="56">
        <v>-8.7225567010529304E-3</v>
      </c>
      <c r="E70" s="22"/>
    </row>
    <row r="71" spans="1:5" x14ac:dyDescent="0.25">
      <c r="A71" s="8" t="s">
        <v>22</v>
      </c>
      <c r="B71" s="16" t="s">
        <v>11</v>
      </c>
      <c r="C71" s="61">
        <v>11880</v>
      </c>
      <c r="D71" s="61">
        <v>11630</v>
      </c>
      <c r="E71" s="63" t="s">
        <v>14</v>
      </c>
    </row>
    <row r="72" spans="1:5" x14ac:dyDescent="0.25">
      <c r="A72" s="19"/>
      <c r="B72" s="20" t="s">
        <v>15</v>
      </c>
      <c r="C72" s="56">
        <v>0.18768540419526</v>
      </c>
      <c r="D72" s="56">
        <v>5.17325466379372E-2</v>
      </c>
      <c r="E72" s="22"/>
    </row>
    <row r="73" spans="1:5" ht="33" customHeight="1" x14ac:dyDescent="0.25">
      <c r="A73" s="90" t="s">
        <v>25</v>
      </c>
      <c r="B73" s="90"/>
      <c r="C73" s="90"/>
      <c r="D73" s="90"/>
      <c r="E73" s="90"/>
    </row>
    <row r="74" spans="1:5" x14ac:dyDescent="0.25">
      <c r="A74" s="5" t="s">
        <v>26</v>
      </c>
    </row>
    <row r="75" spans="1:5" x14ac:dyDescent="0.25">
      <c r="A75" s="65" t="s">
        <v>961</v>
      </c>
    </row>
    <row r="76" spans="1:5" x14ac:dyDescent="0.25">
      <c r="A76" s="65" t="s">
        <v>1075</v>
      </c>
    </row>
    <row r="77" spans="1:5" x14ac:dyDescent="0.25">
      <c r="A77" s="65" t="s">
        <v>966</v>
      </c>
    </row>
    <row r="78" spans="1:5" x14ac:dyDescent="0.25">
      <c r="A78" s="5" t="s">
        <v>30</v>
      </c>
    </row>
    <row r="79" spans="1:5" ht="14.45" customHeight="1" x14ac:dyDescent="0.25">
      <c r="A79" s="91" t="s">
        <v>31</v>
      </c>
      <c r="B79" s="92"/>
      <c r="C79" s="92"/>
      <c r="D79" s="92"/>
      <c r="E79" s="93"/>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57">
        <v>44103</v>
      </c>
      <c r="C82" s="57">
        <v>45930</v>
      </c>
      <c r="D82" s="58">
        <v>5.209140332038556E-2</v>
      </c>
      <c r="E82" s="59">
        <v>3</v>
      </c>
    </row>
    <row r="83" spans="1:5" x14ac:dyDescent="0.25">
      <c r="A83" s="31" t="s">
        <v>37</v>
      </c>
      <c r="B83" s="57">
        <v>44068</v>
      </c>
      <c r="C83" s="57">
        <v>45895</v>
      </c>
      <c r="D83" s="58">
        <v>5.3216378081850001E-2</v>
      </c>
      <c r="E83" s="59">
        <v>3</v>
      </c>
    </row>
    <row r="84" spans="1:5" x14ac:dyDescent="0.25">
      <c r="A84" s="64" t="s">
        <v>38</v>
      </c>
      <c r="B84" s="57">
        <v>44040</v>
      </c>
      <c r="C84" s="57">
        <v>45867</v>
      </c>
      <c r="D84" s="58">
        <v>5.3513921878244962E-2</v>
      </c>
      <c r="E84" s="59">
        <v>3</v>
      </c>
    </row>
    <row r="85" spans="1:5" x14ac:dyDescent="0.25">
      <c r="A85" s="64" t="s">
        <v>39</v>
      </c>
      <c r="B85" s="57">
        <v>44005</v>
      </c>
      <c r="C85" s="57">
        <v>45832</v>
      </c>
      <c r="D85" s="58">
        <v>5.3886160093551079E-2</v>
      </c>
      <c r="E85" s="59">
        <v>3</v>
      </c>
    </row>
    <row r="86" spans="1:5" x14ac:dyDescent="0.25">
      <c r="A86" s="64" t="s">
        <v>40</v>
      </c>
      <c r="B86" s="57">
        <v>43977</v>
      </c>
      <c r="C86" s="57">
        <v>45804</v>
      </c>
      <c r="D86" s="58">
        <v>5.875269782472814E-2</v>
      </c>
      <c r="E86" s="59">
        <v>3</v>
      </c>
    </row>
    <row r="88" spans="1:5" x14ac:dyDescent="0.25">
      <c r="A88" s="102" t="s">
        <v>93</v>
      </c>
      <c r="B88" s="103"/>
      <c r="C88" s="103"/>
      <c r="D88" s="103"/>
      <c r="E88" s="103"/>
    </row>
    <row r="89" spans="1:5" ht="14.45" customHeight="1" x14ac:dyDescent="0.25">
      <c r="A89" s="1" t="s">
        <v>968</v>
      </c>
      <c r="B89" s="2"/>
      <c r="C89" s="107" t="s">
        <v>3</v>
      </c>
      <c r="D89" s="107" t="s">
        <v>969</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960</v>
      </c>
      <c r="C92" s="10"/>
      <c r="D92" s="11"/>
      <c r="E92" s="11"/>
    </row>
    <row r="93" spans="1:5" x14ac:dyDescent="0.25">
      <c r="A93" s="12"/>
      <c r="B93" s="13" t="s">
        <v>9</v>
      </c>
      <c r="C93" s="14"/>
      <c r="D93" s="15"/>
      <c r="E93" s="15"/>
    </row>
    <row r="94" spans="1:5" x14ac:dyDescent="0.25">
      <c r="A94" s="8" t="s">
        <v>10</v>
      </c>
      <c r="B94" s="16" t="s">
        <v>11</v>
      </c>
      <c r="C94" s="61">
        <v>4830</v>
      </c>
      <c r="D94" s="62">
        <v>3990</v>
      </c>
      <c r="E94" s="63" t="s">
        <v>14</v>
      </c>
    </row>
    <row r="95" spans="1:5" x14ac:dyDescent="0.25">
      <c r="A95" s="19"/>
      <c r="B95" s="20" t="s">
        <v>15</v>
      </c>
      <c r="C95" s="56">
        <v>-0.51659029723843097</v>
      </c>
      <c r="D95" s="56">
        <v>-0.16766910490123299</v>
      </c>
      <c r="E95" s="22"/>
    </row>
    <row r="96" spans="1:5" x14ac:dyDescent="0.25">
      <c r="A96" s="8" t="s">
        <v>16</v>
      </c>
      <c r="B96" s="16" t="s">
        <v>11</v>
      </c>
      <c r="C96" s="61">
        <v>6990</v>
      </c>
      <c r="D96" s="61">
        <v>9580</v>
      </c>
      <c r="E96" s="63" t="s">
        <v>14</v>
      </c>
    </row>
    <row r="97" spans="1:5" x14ac:dyDescent="0.25">
      <c r="A97" s="19"/>
      <c r="B97" s="20" t="s">
        <v>15</v>
      </c>
      <c r="C97" s="56">
        <v>-0.30071299716519201</v>
      </c>
      <c r="D97" s="56">
        <v>-8.4453188939267402E-3</v>
      </c>
      <c r="E97" s="22"/>
    </row>
    <row r="98" spans="1:5" x14ac:dyDescent="0.25">
      <c r="A98" s="8" t="s">
        <v>19</v>
      </c>
      <c r="B98" s="16" t="s">
        <v>11</v>
      </c>
      <c r="C98" s="61">
        <v>10160</v>
      </c>
      <c r="D98" s="61">
        <v>12660</v>
      </c>
      <c r="E98" s="63" t="s">
        <v>14</v>
      </c>
    </row>
    <row r="99" spans="1:5" x14ac:dyDescent="0.25">
      <c r="A99" s="19"/>
      <c r="B99" s="20" t="s">
        <v>15</v>
      </c>
      <c r="C99" s="56">
        <v>1.6242120875046302E-2</v>
      </c>
      <c r="D99" s="56">
        <v>4.8275103070001699E-2</v>
      </c>
      <c r="E99" s="22"/>
    </row>
    <row r="100" spans="1:5" x14ac:dyDescent="0.25">
      <c r="A100" s="8" t="s">
        <v>22</v>
      </c>
      <c r="B100" s="16" t="s">
        <v>11</v>
      </c>
      <c r="C100" s="61">
        <v>14680</v>
      </c>
      <c r="D100" s="61">
        <v>19000</v>
      </c>
      <c r="E100" s="63" t="s">
        <v>14</v>
      </c>
    </row>
    <row r="101" spans="1:5" x14ac:dyDescent="0.25">
      <c r="A101" s="19"/>
      <c r="B101" s="20" t="s">
        <v>15</v>
      </c>
      <c r="C101" s="56">
        <v>0.468309154577289</v>
      </c>
      <c r="D101" s="56">
        <v>0.13700083069659499</v>
      </c>
      <c r="E101" s="22"/>
    </row>
    <row r="102" spans="1:5" ht="33" customHeight="1" x14ac:dyDescent="0.25">
      <c r="A102" s="90" t="s">
        <v>25</v>
      </c>
      <c r="B102" s="90"/>
      <c r="C102" s="90"/>
      <c r="D102" s="90"/>
      <c r="E102" s="90"/>
    </row>
    <row r="103" spans="1:5" x14ac:dyDescent="0.25">
      <c r="A103" s="5" t="s">
        <v>26</v>
      </c>
    </row>
    <row r="104" spans="1:5" x14ac:dyDescent="0.25">
      <c r="A104" s="65" t="s">
        <v>983</v>
      </c>
    </row>
    <row r="105" spans="1:5" x14ac:dyDescent="0.25">
      <c r="A105" s="65" t="s">
        <v>1076</v>
      </c>
    </row>
    <row r="106" spans="1:5" x14ac:dyDescent="0.25">
      <c r="A106" s="65" t="s">
        <v>972</v>
      </c>
    </row>
    <row r="107" spans="1:5" x14ac:dyDescent="0.25">
      <c r="A107" s="5" t="s">
        <v>51</v>
      </c>
    </row>
    <row r="108" spans="1:5" ht="14.45" customHeight="1" x14ac:dyDescent="0.25">
      <c r="A108" s="91" t="s">
        <v>31</v>
      </c>
      <c r="B108" s="92"/>
      <c r="C108" s="92"/>
      <c r="D108" s="92"/>
      <c r="E108" s="93"/>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57">
        <v>44096</v>
      </c>
      <c r="C111" s="57">
        <v>45930</v>
      </c>
      <c r="D111" s="58">
        <v>0.14456064132591229</v>
      </c>
      <c r="E111" s="59">
        <v>4</v>
      </c>
    </row>
    <row r="112" spans="1:5" x14ac:dyDescent="0.25">
      <c r="A112" s="31" t="s">
        <v>37</v>
      </c>
      <c r="B112" s="57">
        <v>44054</v>
      </c>
      <c r="C112" s="57">
        <v>45888</v>
      </c>
      <c r="D112" s="58">
        <v>0.14387147282917215</v>
      </c>
      <c r="E112" s="59">
        <v>4</v>
      </c>
    </row>
    <row r="113" spans="1:5" x14ac:dyDescent="0.25">
      <c r="A113" s="64" t="s">
        <v>38</v>
      </c>
      <c r="B113" s="57">
        <v>44027</v>
      </c>
      <c r="C113" s="57">
        <v>45860</v>
      </c>
      <c r="D113" s="58">
        <v>0.14421175822128107</v>
      </c>
      <c r="E113" s="59">
        <v>4</v>
      </c>
    </row>
    <row r="114" spans="1:5" x14ac:dyDescent="0.25">
      <c r="A114" s="64" t="s">
        <v>39</v>
      </c>
      <c r="B114" s="57">
        <v>43998</v>
      </c>
      <c r="C114" s="57">
        <v>45832</v>
      </c>
      <c r="D114" s="58">
        <v>0.14532979406768601</v>
      </c>
      <c r="E114" s="59">
        <v>4</v>
      </c>
    </row>
    <row r="115" spans="1:5" x14ac:dyDescent="0.25">
      <c r="A115" s="64" t="s">
        <v>40</v>
      </c>
      <c r="B115" s="57">
        <v>43970</v>
      </c>
      <c r="C115" s="57">
        <v>45804</v>
      </c>
      <c r="D115" s="58">
        <v>0.14650131416075562</v>
      </c>
      <c r="E115" s="59">
        <v>4</v>
      </c>
    </row>
    <row r="117" spans="1:5" x14ac:dyDescent="0.25">
      <c r="A117" s="102" t="s">
        <v>94</v>
      </c>
      <c r="B117" s="103"/>
      <c r="C117" s="103"/>
      <c r="D117" s="103"/>
      <c r="E117" s="103"/>
    </row>
    <row r="118" spans="1:5" ht="14.45" customHeight="1" x14ac:dyDescent="0.25">
      <c r="A118" s="1" t="s">
        <v>958</v>
      </c>
      <c r="B118" s="2"/>
      <c r="C118" s="107" t="s">
        <v>3</v>
      </c>
      <c r="D118" s="107" t="s">
        <v>959</v>
      </c>
      <c r="E118" s="107"/>
    </row>
    <row r="119" spans="1:5" x14ac:dyDescent="0.25">
      <c r="A119" s="3" t="s">
        <v>5</v>
      </c>
      <c r="B119" s="4"/>
      <c r="C119" s="108"/>
      <c r="D119" s="108"/>
      <c r="E119" s="108"/>
    </row>
    <row r="120" spans="1:5" x14ac:dyDescent="0.25">
      <c r="A120" s="6" t="s">
        <v>6</v>
      </c>
      <c r="B120" s="7"/>
      <c r="C120" s="109"/>
      <c r="D120" s="109"/>
      <c r="E120" s="109"/>
    </row>
    <row r="121" spans="1:5" x14ac:dyDescent="0.25">
      <c r="A121" s="8" t="s">
        <v>7</v>
      </c>
      <c r="B121" s="9" t="s">
        <v>960</v>
      </c>
      <c r="C121" s="10"/>
      <c r="D121" s="11"/>
      <c r="E121" s="11"/>
    </row>
    <row r="122" spans="1:5" x14ac:dyDescent="0.25">
      <c r="A122" s="12"/>
      <c r="B122" s="13" t="s">
        <v>9</v>
      </c>
      <c r="C122" s="14"/>
      <c r="D122" s="15"/>
      <c r="E122" s="15"/>
    </row>
    <row r="123" spans="1:5" x14ac:dyDescent="0.25">
      <c r="A123" s="8" t="s">
        <v>10</v>
      </c>
      <c r="B123" s="16" t="s">
        <v>11</v>
      </c>
      <c r="C123" s="61">
        <v>6090</v>
      </c>
      <c r="D123" s="62">
        <v>6220</v>
      </c>
      <c r="E123" s="63" t="s">
        <v>14</v>
      </c>
    </row>
    <row r="124" spans="1:5" x14ac:dyDescent="0.25">
      <c r="A124" s="19"/>
      <c r="B124" s="20" t="s">
        <v>15</v>
      </c>
      <c r="C124" s="56">
        <v>-0.390629594285819</v>
      </c>
      <c r="D124" s="56">
        <v>-0.14641853097299401</v>
      </c>
      <c r="E124" s="22"/>
    </row>
    <row r="125" spans="1:5" x14ac:dyDescent="0.25">
      <c r="A125" s="8" t="s">
        <v>16</v>
      </c>
      <c r="B125" s="16" t="s">
        <v>11</v>
      </c>
      <c r="C125" s="61">
        <v>7810</v>
      </c>
      <c r="D125" s="61">
        <v>7360</v>
      </c>
      <c r="E125" s="63" t="s">
        <v>14</v>
      </c>
    </row>
    <row r="126" spans="1:5" x14ac:dyDescent="0.25">
      <c r="A126" s="19"/>
      <c r="B126" s="20" t="s">
        <v>15</v>
      </c>
      <c r="C126" s="56">
        <v>-0.21932332828721299</v>
      </c>
      <c r="D126" s="56">
        <v>-9.7215505372375305E-2</v>
      </c>
      <c r="E126" s="22"/>
    </row>
    <row r="127" spans="1:5" x14ac:dyDescent="0.25">
      <c r="A127" s="8" t="s">
        <v>19</v>
      </c>
      <c r="B127" s="16" t="s">
        <v>11</v>
      </c>
      <c r="C127" s="61">
        <v>9400</v>
      </c>
      <c r="D127" s="61">
        <v>9710</v>
      </c>
      <c r="E127" s="63" t="s">
        <v>14</v>
      </c>
    </row>
    <row r="128" spans="1:5" x14ac:dyDescent="0.25">
      <c r="A128" s="19"/>
      <c r="B128" s="20" t="s">
        <v>15</v>
      </c>
      <c r="C128" s="56">
        <v>-5.9780497198879602E-2</v>
      </c>
      <c r="D128" s="56">
        <v>-9.7397199807499595E-3</v>
      </c>
      <c r="E128" s="22"/>
    </row>
    <row r="129" spans="1:5" x14ac:dyDescent="0.25">
      <c r="A129" s="8" t="s">
        <v>22</v>
      </c>
      <c r="B129" s="16" t="s">
        <v>11</v>
      </c>
      <c r="C129" s="61">
        <v>12100</v>
      </c>
      <c r="D129" s="61">
        <v>12160</v>
      </c>
      <c r="E129" s="63" t="s">
        <v>14</v>
      </c>
    </row>
    <row r="130" spans="1:5" x14ac:dyDescent="0.25">
      <c r="A130" s="19"/>
      <c r="B130" s="20" t="s">
        <v>15</v>
      </c>
      <c r="C130" s="56">
        <v>0.210143493414095</v>
      </c>
      <c r="D130" s="56">
        <v>6.7230536811159203E-2</v>
      </c>
      <c r="E130" s="22"/>
    </row>
    <row r="131" spans="1:5" ht="33" customHeight="1" x14ac:dyDescent="0.25">
      <c r="A131" s="90" t="s">
        <v>25</v>
      </c>
      <c r="B131" s="90"/>
      <c r="C131" s="90"/>
      <c r="D131" s="90"/>
      <c r="E131" s="90"/>
    </row>
    <row r="132" spans="1:5" x14ac:dyDescent="0.25">
      <c r="A132" s="5" t="s">
        <v>26</v>
      </c>
    </row>
    <row r="133" spans="1:5" x14ac:dyDescent="0.25">
      <c r="A133" s="65" t="s">
        <v>964</v>
      </c>
    </row>
    <row r="134" spans="1:5" x14ac:dyDescent="0.25">
      <c r="A134" s="65" t="s">
        <v>990</v>
      </c>
    </row>
    <row r="135" spans="1:5" x14ac:dyDescent="0.25">
      <c r="A135" s="65" t="s">
        <v>966</v>
      </c>
    </row>
    <row r="136" spans="1:5" x14ac:dyDescent="0.25">
      <c r="A136" s="5" t="s">
        <v>51</v>
      </c>
    </row>
    <row r="137" spans="1:5" ht="14.45" customHeight="1" x14ac:dyDescent="0.25">
      <c r="A137" s="91" t="s">
        <v>31</v>
      </c>
      <c r="B137" s="92"/>
      <c r="C137" s="92"/>
      <c r="D137" s="92"/>
      <c r="E137" s="93"/>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57">
        <v>44103</v>
      </c>
      <c r="C140" s="57">
        <v>45930</v>
      </c>
      <c r="D140" s="58">
        <v>7.1599423262283357E-2</v>
      </c>
      <c r="E140" s="59">
        <v>3</v>
      </c>
    </row>
    <row r="141" spans="1:5" x14ac:dyDescent="0.25">
      <c r="A141" s="31" t="s">
        <v>37</v>
      </c>
      <c r="B141" s="57">
        <v>44068</v>
      </c>
      <c r="C141" s="57">
        <v>45895</v>
      </c>
      <c r="D141" s="58">
        <v>7.290684353788171E-2</v>
      </c>
      <c r="E141" s="59">
        <v>3</v>
      </c>
    </row>
    <row r="142" spans="1:5" x14ac:dyDescent="0.25">
      <c r="A142" s="64" t="s">
        <v>38</v>
      </c>
      <c r="B142" s="57">
        <v>44040</v>
      </c>
      <c r="C142" s="57">
        <v>45867</v>
      </c>
      <c r="D142" s="58">
        <v>7.3200000000000001E-2</v>
      </c>
      <c r="E142" s="59">
        <v>3</v>
      </c>
    </row>
    <row r="143" spans="1:5" x14ac:dyDescent="0.25">
      <c r="A143" s="64" t="s">
        <v>39</v>
      </c>
      <c r="B143" s="57">
        <v>44005</v>
      </c>
      <c r="C143" s="57">
        <v>45832</v>
      </c>
      <c r="D143" s="58">
        <v>7.3611397299840495E-2</v>
      </c>
      <c r="E143" s="59">
        <v>3</v>
      </c>
    </row>
    <row r="144" spans="1:5" x14ac:dyDescent="0.25">
      <c r="A144" s="64" t="s">
        <v>40</v>
      </c>
      <c r="B144" s="57">
        <v>43977</v>
      </c>
      <c r="C144" s="57">
        <v>45804</v>
      </c>
      <c r="D144" s="58">
        <v>7.792543511113556E-2</v>
      </c>
      <c r="E144" s="59">
        <v>3</v>
      </c>
    </row>
    <row r="146" spans="1:5" x14ac:dyDescent="0.25">
      <c r="A146" s="102" t="s">
        <v>341</v>
      </c>
      <c r="B146" s="103"/>
      <c r="C146" s="103"/>
      <c r="D146" s="103"/>
      <c r="E146" s="103"/>
    </row>
    <row r="147" spans="1:5" ht="14.45" customHeight="1" x14ac:dyDescent="0.25">
      <c r="A147" s="1" t="s">
        <v>958</v>
      </c>
      <c r="B147" s="2"/>
      <c r="C147" s="107" t="s">
        <v>3</v>
      </c>
      <c r="D147" s="107" t="s">
        <v>959</v>
      </c>
      <c r="E147" s="107"/>
    </row>
    <row r="148" spans="1:5" x14ac:dyDescent="0.25">
      <c r="A148" s="3" t="s">
        <v>5</v>
      </c>
      <c r="B148" s="4"/>
      <c r="C148" s="108"/>
      <c r="D148" s="108"/>
      <c r="E148" s="108"/>
    </row>
    <row r="149" spans="1:5" x14ac:dyDescent="0.25">
      <c r="A149" s="6" t="s">
        <v>6</v>
      </c>
      <c r="B149" s="7"/>
      <c r="C149" s="109"/>
      <c r="D149" s="109"/>
      <c r="E149" s="109"/>
    </row>
    <row r="150" spans="1:5" x14ac:dyDescent="0.25">
      <c r="A150" s="8" t="s">
        <v>7</v>
      </c>
      <c r="B150" s="9" t="s">
        <v>960</v>
      </c>
      <c r="C150" s="10"/>
      <c r="D150" s="11"/>
      <c r="E150" s="11"/>
    </row>
    <row r="151" spans="1:5" x14ac:dyDescent="0.25">
      <c r="A151" s="12"/>
      <c r="B151" s="13" t="s">
        <v>9</v>
      </c>
      <c r="C151" s="14"/>
      <c r="D151" s="15"/>
      <c r="E151" s="15"/>
    </row>
    <row r="152" spans="1:5" x14ac:dyDescent="0.25">
      <c r="A152" s="8" t="s">
        <v>10</v>
      </c>
      <c r="B152" s="16" t="s">
        <v>11</v>
      </c>
      <c r="C152" s="61">
        <v>6810</v>
      </c>
      <c r="D152" s="62">
        <v>6960</v>
      </c>
      <c r="E152" s="63" t="s">
        <v>14</v>
      </c>
    </row>
    <row r="153" spans="1:5" x14ac:dyDescent="0.25">
      <c r="A153" s="19"/>
      <c r="B153" s="20" t="s">
        <v>15</v>
      </c>
      <c r="C153" s="56">
        <v>-0.31927899000895998</v>
      </c>
      <c r="D153" s="56">
        <v>-0.11389517871680099</v>
      </c>
      <c r="E153" s="22"/>
    </row>
    <row r="154" spans="1:5" x14ac:dyDescent="0.25">
      <c r="A154" s="8" t="s">
        <v>16</v>
      </c>
      <c r="B154" s="16" t="s">
        <v>11</v>
      </c>
      <c r="C154" s="61">
        <v>8390</v>
      </c>
      <c r="D154" s="61">
        <v>9160</v>
      </c>
      <c r="E154" s="63" t="s">
        <v>14</v>
      </c>
    </row>
    <row r="155" spans="1:5" x14ac:dyDescent="0.25">
      <c r="A155" s="19"/>
      <c r="B155" s="20" t="s">
        <v>15</v>
      </c>
      <c r="C155" s="56">
        <v>-0.16149393694422001</v>
      </c>
      <c r="D155" s="56">
        <v>-2.89134722795246E-2</v>
      </c>
      <c r="E155" s="22"/>
    </row>
    <row r="156" spans="1:5" x14ac:dyDescent="0.25">
      <c r="A156" s="8" t="s">
        <v>19</v>
      </c>
      <c r="B156" s="16" t="s">
        <v>11</v>
      </c>
      <c r="C156" s="61">
        <v>9800</v>
      </c>
      <c r="D156" s="61">
        <v>9990</v>
      </c>
      <c r="E156" s="63" t="s">
        <v>14</v>
      </c>
    </row>
    <row r="157" spans="1:5" x14ac:dyDescent="0.25">
      <c r="A157" s="19"/>
      <c r="B157" s="20" t="s">
        <v>15</v>
      </c>
      <c r="C157" s="56">
        <v>-1.9589642965510402E-2</v>
      </c>
      <c r="D157" s="56">
        <v>-2.54233908399626E-4</v>
      </c>
      <c r="E157" s="22"/>
    </row>
    <row r="158" spans="1:5" x14ac:dyDescent="0.25">
      <c r="A158" s="8" t="s">
        <v>22</v>
      </c>
      <c r="B158" s="16" t="s">
        <v>11</v>
      </c>
      <c r="C158" s="61">
        <v>10940</v>
      </c>
      <c r="D158" s="61">
        <v>11730</v>
      </c>
      <c r="E158" s="63" t="s">
        <v>14</v>
      </c>
    </row>
    <row r="159" spans="1:5" x14ac:dyDescent="0.25">
      <c r="A159" s="19"/>
      <c r="B159" s="20" t="s">
        <v>15</v>
      </c>
      <c r="C159" s="56">
        <v>9.3505356951153903E-2</v>
      </c>
      <c r="D159" s="56">
        <v>5.4674499198122499E-2</v>
      </c>
      <c r="E159" s="22"/>
    </row>
    <row r="160" spans="1:5" ht="32.450000000000003" customHeight="1" x14ac:dyDescent="0.25">
      <c r="A160" s="90" t="s">
        <v>25</v>
      </c>
      <c r="B160" s="90"/>
      <c r="C160" s="90"/>
      <c r="D160" s="90"/>
      <c r="E160" s="90"/>
    </row>
    <row r="161" spans="1:5" x14ac:dyDescent="0.25">
      <c r="A161" s="5" t="s">
        <v>26</v>
      </c>
    </row>
    <row r="162" spans="1:5" x14ac:dyDescent="0.25">
      <c r="A162" s="65" t="s">
        <v>974</v>
      </c>
    </row>
    <row r="163" spans="1:5" x14ac:dyDescent="0.25">
      <c r="A163" s="65" t="s">
        <v>1077</v>
      </c>
    </row>
    <row r="164" spans="1:5" x14ac:dyDescent="0.25">
      <c r="A164" s="65" t="s">
        <v>963</v>
      </c>
    </row>
    <row r="165" spans="1:5" x14ac:dyDescent="0.25">
      <c r="A165" s="5" t="s">
        <v>30</v>
      </c>
    </row>
    <row r="166" spans="1:5" ht="14.45" customHeight="1" x14ac:dyDescent="0.25">
      <c r="A166" s="91" t="s">
        <v>31</v>
      </c>
      <c r="B166" s="92"/>
      <c r="C166" s="92"/>
      <c r="D166" s="92"/>
      <c r="E166" s="93"/>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57">
        <v>44103</v>
      </c>
      <c r="C169" s="57">
        <v>45930</v>
      </c>
      <c r="D169" s="58">
        <v>6.0544114895892495E-2</v>
      </c>
      <c r="E169" s="59">
        <v>3</v>
      </c>
    </row>
    <row r="170" spans="1:5" x14ac:dyDescent="0.25">
      <c r="A170" s="31" t="s">
        <v>37</v>
      </c>
      <c r="B170" s="57">
        <v>44068</v>
      </c>
      <c r="C170" s="57">
        <v>45895</v>
      </c>
      <c r="D170" s="58">
        <v>6.0315117103967454E-2</v>
      </c>
      <c r="E170" s="59">
        <v>3</v>
      </c>
    </row>
    <row r="171" spans="1:5" x14ac:dyDescent="0.25">
      <c r="A171" s="64" t="s">
        <v>38</v>
      </c>
      <c r="B171" s="57">
        <v>44040</v>
      </c>
      <c r="C171" s="57">
        <v>45867</v>
      </c>
      <c r="D171" s="58">
        <v>6.0070439531411432E-2</v>
      </c>
      <c r="E171" s="59">
        <v>3</v>
      </c>
    </row>
    <row r="172" spans="1:5" x14ac:dyDescent="0.25">
      <c r="A172" s="64" t="s">
        <v>39</v>
      </c>
      <c r="B172" s="57">
        <v>44005</v>
      </c>
      <c r="C172" s="57">
        <v>45832</v>
      </c>
      <c r="D172" s="58">
        <v>6.0100000000000001E-2</v>
      </c>
      <c r="E172" s="59">
        <v>3</v>
      </c>
    </row>
    <row r="173" spans="1:5" x14ac:dyDescent="0.25">
      <c r="A173" s="64" t="s">
        <v>40</v>
      </c>
      <c r="B173" s="57">
        <v>43977</v>
      </c>
      <c r="C173" s="57">
        <v>45804</v>
      </c>
      <c r="D173" s="58">
        <v>6.0100000000000001E-2</v>
      </c>
      <c r="E173" s="59">
        <v>3</v>
      </c>
    </row>
    <row r="175" spans="1:5" x14ac:dyDescent="0.25">
      <c r="A175" s="102" t="s">
        <v>655</v>
      </c>
      <c r="B175" s="103"/>
      <c r="C175" s="103"/>
      <c r="D175" s="103"/>
      <c r="E175" s="103"/>
    </row>
    <row r="176" spans="1:5" ht="14.45" customHeight="1" x14ac:dyDescent="0.25">
      <c r="A176" s="1" t="s">
        <v>958</v>
      </c>
      <c r="B176" s="2"/>
      <c r="C176" s="107" t="s">
        <v>3</v>
      </c>
      <c r="D176" s="107" t="s">
        <v>959</v>
      </c>
      <c r="E176" s="107"/>
    </row>
    <row r="177" spans="1:5" x14ac:dyDescent="0.25">
      <c r="A177" s="3" t="s">
        <v>5</v>
      </c>
      <c r="B177" s="4"/>
      <c r="C177" s="108"/>
      <c r="D177" s="108"/>
      <c r="E177" s="108"/>
    </row>
    <row r="178" spans="1:5" x14ac:dyDescent="0.25">
      <c r="A178" s="6" t="s">
        <v>6</v>
      </c>
      <c r="B178" s="7"/>
      <c r="C178" s="109"/>
      <c r="D178" s="109"/>
      <c r="E178" s="109"/>
    </row>
    <row r="179" spans="1:5" x14ac:dyDescent="0.25">
      <c r="A179" s="8" t="s">
        <v>7</v>
      </c>
      <c r="B179" s="9" t="s">
        <v>960</v>
      </c>
      <c r="C179" s="10"/>
      <c r="D179" s="11"/>
      <c r="E179" s="11"/>
    </row>
    <row r="180" spans="1:5" x14ac:dyDescent="0.25">
      <c r="A180" s="12"/>
      <c r="B180" s="13" t="s">
        <v>9</v>
      </c>
      <c r="C180" s="14"/>
      <c r="D180" s="15"/>
      <c r="E180" s="15"/>
    </row>
    <row r="181" spans="1:5" x14ac:dyDescent="0.25">
      <c r="A181" s="8" t="s">
        <v>10</v>
      </c>
      <c r="B181" s="16" t="s">
        <v>11</v>
      </c>
      <c r="C181" s="61">
        <v>7460</v>
      </c>
      <c r="D181" s="62">
        <v>7680</v>
      </c>
      <c r="E181" s="63" t="s">
        <v>14</v>
      </c>
    </row>
    <row r="182" spans="1:5" x14ac:dyDescent="0.25">
      <c r="A182" s="19"/>
      <c r="B182" s="20" t="s">
        <v>15</v>
      </c>
      <c r="C182" s="56">
        <v>-0.25423581298097597</v>
      </c>
      <c r="D182" s="56">
        <v>-8.4372502549618505E-2</v>
      </c>
      <c r="E182" s="22"/>
    </row>
    <row r="183" spans="1:5" x14ac:dyDescent="0.25">
      <c r="A183" s="8" t="s">
        <v>16</v>
      </c>
      <c r="B183" s="16" t="s">
        <v>11</v>
      </c>
      <c r="C183" s="61">
        <v>8470</v>
      </c>
      <c r="D183" s="61">
        <v>8780</v>
      </c>
      <c r="E183" s="63" t="s">
        <v>14</v>
      </c>
    </row>
    <row r="184" spans="1:5" x14ac:dyDescent="0.25">
      <c r="A184" s="19"/>
      <c r="B184" s="20" t="s">
        <v>15</v>
      </c>
      <c r="C184" s="56">
        <v>-0.15321402565450701</v>
      </c>
      <c r="D184" s="56">
        <v>-4.2595516707452402E-2</v>
      </c>
      <c r="E184" s="22"/>
    </row>
    <row r="185" spans="1:5" x14ac:dyDescent="0.25">
      <c r="A185" s="8" t="s">
        <v>19</v>
      </c>
      <c r="B185" s="16" t="s">
        <v>11</v>
      </c>
      <c r="C185" s="61">
        <v>9420</v>
      </c>
      <c r="D185" s="61">
        <v>9470</v>
      </c>
      <c r="E185" s="63" t="s">
        <v>14</v>
      </c>
    </row>
    <row r="186" spans="1:5" x14ac:dyDescent="0.25">
      <c r="A186" s="19"/>
      <c r="B186" s="20" t="s">
        <v>15</v>
      </c>
      <c r="C186" s="56">
        <v>-5.8096611692228899E-2</v>
      </c>
      <c r="D186" s="56">
        <v>-1.8050603685281399E-2</v>
      </c>
      <c r="E186" s="22"/>
    </row>
    <row r="187" spans="1:5" x14ac:dyDescent="0.25">
      <c r="A187" s="8" t="s">
        <v>22</v>
      </c>
      <c r="B187" s="16" t="s">
        <v>11</v>
      </c>
      <c r="C187" s="61">
        <v>10130</v>
      </c>
      <c r="D187" s="61">
        <v>10370</v>
      </c>
      <c r="E187" s="63" t="s">
        <v>14</v>
      </c>
    </row>
    <row r="188" spans="1:5" x14ac:dyDescent="0.25">
      <c r="A188" s="19"/>
      <c r="B188" s="20" t="s">
        <v>15</v>
      </c>
      <c r="C188" s="56">
        <v>1.26498698460646E-2</v>
      </c>
      <c r="D188" s="56">
        <v>1.2130504917089901E-2</v>
      </c>
      <c r="E188" s="22"/>
    </row>
    <row r="189" spans="1:5" ht="34.9" customHeight="1" x14ac:dyDescent="0.25">
      <c r="A189" s="90" t="s">
        <v>25</v>
      </c>
      <c r="B189" s="90"/>
      <c r="C189" s="90"/>
      <c r="D189" s="90"/>
      <c r="E189" s="90"/>
    </row>
    <row r="190" spans="1:5" x14ac:dyDescent="0.25">
      <c r="A190" s="5" t="s">
        <v>26</v>
      </c>
    </row>
    <row r="191" spans="1:5" x14ac:dyDescent="0.25">
      <c r="A191" s="65" t="s">
        <v>974</v>
      </c>
    </row>
    <row r="192" spans="1:5" x14ac:dyDescent="0.25">
      <c r="A192" s="65" t="s">
        <v>1078</v>
      </c>
    </row>
    <row r="193" spans="1:5" x14ac:dyDescent="0.25">
      <c r="A193" s="65" t="s">
        <v>1079</v>
      </c>
    </row>
    <row r="194" spans="1:5" x14ac:dyDescent="0.25">
      <c r="A194" s="5" t="s">
        <v>30</v>
      </c>
    </row>
    <row r="195" spans="1:5" ht="14.45" customHeight="1" x14ac:dyDescent="0.25">
      <c r="A195" s="91" t="s">
        <v>31</v>
      </c>
      <c r="B195" s="92"/>
      <c r="C195" s="92"/>
      <c r="D195" s="92"/>
      <c r="E195" s="93"/>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57">
        <v>44097</v>
      </c>
      <c r="C198" s="57">
        <v>45924</v>
      </c>
      <c r="D198" s="58">
        <v>3.6293203543140765E-2</v>
      </c>
      <c r="E198" s="59">
        <v>2</v>
      </c>
    </row>
    <row r="199" spans="1:5" x14ac:dyDescent="0.25">
      <c r="A199" s="31" t="s">
        <v>37</v>
      </c>
      <c r="B199" s="57">
        <v>44069</v>
      </c>
      <c r="C199" s="57">
        <v>45896</v>
      </c>
      <c r="D199" s="58">
        <v>3.6400000000000002E-2</v>
      </c>
      <c r="E199" s="59">
        <v>2</v>
      </c>
    </row>
    <row r="200" spans="1:5" x14ac:dyDescent="0.25">
      <c r="A200" s="64" t="s">
        <v>38</v>
      </c>
      <c r="B200" s="57">
        <v>44041</v>
      </c>
      <c r="C200" s="57">
        <v>45868</v>
      </c>
      <c r="D200" s="58">
        <v>3.6276848087044754E-2</v>
      </c>
      <c r="E200" s="59">
        <v>2</v>
      </c>
    </row>
    <row r="201" spans="1:5" x14ac:dyDescent="0.25">
      <c r="A201" s="64" t="s">
        <v>39</v>
      </c>
      <c r="B201" s="57">
        <v>44006</v>
      </c>
      <c r="C201" s="57">
        <v>45833</v>
      </c>
      <c r="D201" s="58">
        <v>3.6299999999999999E-2</v>
      </c>
      <c r="E201" s="59">
        <v>2</v>
      </c>
    </row>
    <row r="202" spans="1:5" x14ac:dyDescent="0.25">
      <c r="A202" s="64" t="s">
        <v>40</v>
      </c>
      <c r="B202" s="57">
        <v>43980</v>
      </c>
      <c r="C202" s="57">
        <v>45807</v>
      </c>
      <c r="D202" s="58">
        <v>3.6299999999999999E-2</v>
      </c>
      <c r="E202" s="59">
        <v>2</v>
      </c>
    </row>
    <row r="204" spans="1:5" x14ac:dyDescent="0.25">
      <c r="A204" s="102" t="s">
        <v>894</v>
      </c>
      <c r="B204" s="103"/>
      <c r="C204" s="103"/>
      <c r="D204" s="103"/>
      <c r="E204" s="103"/>
    </row>
    <row r="205" spans="1:5" ht="14.45" customHeight="1" x14ac:dyDescent="0.25">
      <c r="A205" s="1" t="s">
        <v>958</v>
      </c>
      <c r="B205" s="2"/>
      <c r="C205" s="107" t="s">
        <v>3</v>
      </c>
      <c r="D205" s="107" t="s">
        <v>959</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960</v>
      </c>
      <c r="C208" s="10"/>
      <c r="D208" s="11"/>
      <c r="E208" s="11"/>
    </row>
    <row r="209" spans="1:5" x14ac:dyDescent="0.25">
      <c r="A209" s="12"/>
      <c r="B209" s="13" t="s">
        <v>9</v>
      </c>
      <c r="C209" s="14"/>
      <c r="D209" s="15"/>
      <c r="E209" s="15"/>
    </row>
    <row r="210" spans="1:5" x14ac:dyDescent="0.25">
      <c r="A210" s="8" t="s">
        <v>10</v>
      </c>
      <c r="B210" s="16" t="s">
        <v>11</v>
      </c>
      <c r="C210" s="61">
        <v>5670</v>
      </c>
      <c r="D210" s="62">
        <v>7010</v>
      </c>
      <c r="E210" s="63" t="s">
        <v>14</v>
      </c>
    </row>
    <row r="211" spans="1:5" x14ac:dyDescent="0.25">
      <c r="A211" s="19"/>
      <c r="B211" s="20" t="s">
        <v>15</v>
      </c>
      <c r="C211" s="56">
        <v>-0.43322370877893002</v>
      </c>
      <c r="D211" s="56">
        <v>-0.11187619651828599</v>
      </c>
      <c r="E211" s="22"/>
    </row>
    <row r="212" spans="1:5" x14ac:dyDescent="0.25">
      <c r="A212" s="8" t="s">
        <v>16</v>
      </c>
      <c r="B212" s="16" t="s">
        <v>11</v>
      </c>
      <c r="C212" s="61">
        <v>7760</v>
      </c>
      <c r="D212" s="61">
        <v>7790</v>
      </c>
      <c r="E212" s="63" t="s">
        <v>14</v>
      </c>
    </row>
    <row r="213" spans="1:5" x14ac:dyDescent="0.25">
      <c r="A213" s="19"/>
      <c r="B213" s="20" t="s">
        <v>15</v>
      </c>
      <c r="C213" s="56">
        <v>-0.22404424724602201</v>
      </c>
      <c r="D213" s="56">
        <v>-8.0019534076001403E-2</v>
      </c>
      <c r="E213" s="22"/>
    </row>
    <row r="214" spans="1:5" x14ac:dyDescent="0.25">
      <c r="A214" s="8" t="s">
        <v>19</v>
      </c>
      <c r="B214" s="16" t="s">
        <v>11</v>
      </c>
      <c r="C214" s="61">
        <v>9830</v>
      </c>
      <c r="D214" s="61">
        <v>10030</v>
      </c>
      <c r="E214" s="63" t="s">
        <v>14</v>
      </c>
    </row>
    <row r="215" spans="1:5" x14ac:dyDescent="0.25">
      <c r="A215" s="19"/>
      <c r="B215" s="20" t="s">
        <v>15</v>
      </c>
      <c r="C215" s="56">
        <v>-1.69287490410217E-2</v>
      </c>
      <c r="D215" s="56">
        <v>9.9827900035198702E-4</v>
      </c>
      <c r="E215" s="22"/>
    </row>
    <row r="216" spans="1:5" x14ac:dyDescent="0.25">
      <c r="A216" s="8" t="s">
        <v>22</v>
      </c>
      <c r="B216" s="16" t="s">
        <v>11</v>
      </c>
      <c r="C216" s="61">
        <v>12700</v>
      </c>
      <c r="D216" s="61">
        <v>12330</v>
      </c>
      <c r="E216" s="63" t="s">
        <v>14</v>
      </c>
    </row>
    <row r="217" spans="1:5" x14ac:dyDescent="0.25">
      <c r="A217" s="19"/>
      <c r="B217" s="20" t="s">
        <v>15</v>
      </c>
      <c r="C217" s="56">
        <v>0.26964496667236398</v>
      </c>
      <c r="D217" s="56">
        <v>7.2253618345182499E-2</v>
      </c>
      <c r="E217" s="22"/>
    </row>
    <row r="218" spans="1:5" ht="35.450000000000003" customHeight="1" x14ac:dyDescent="0.25">
      <c r="A218" s="90" t="s">
        <v>25</v>
      </c>
      <c r="B218" s="90"/>
      <c r="C218" s="90"/>
      <c r="D218" s="90"/>
      <c r="E218" s="90"/>
    </row>
    <row r="219" spans="1:5" x14ac:dyDescent="0.25">
      <c r="A219" s="5" t="s">
        <v>26</v>
      </c>
    </row>
    <row r="220" spans="1:5" x14ac:dyDescent="0.25">
      <c r="A220" s="65" t="s">
        <v>996</v>
      </c>
    </row>
    <row r="221" spans="1:5" x14ac:dyDescent="0.25">
      <c r="A221" s="65" t="s">
        <v>1065</v>
      </c>
    </row>
    <row r="222" spans="1:5" x14ac:dyDescent="0.25">
      <c r="A222" s="65" t="s">
        <v>966</v>
      </c>
    </row>
    <row r="223" spans="1:5" x14ac:dyDescent="0.25">
      <c r="A223" s="5" t="s">
        <v>51</v>
      </c>
    </row>
    <row r="224" spans="1:5" ht="14.45" customHeight="1" x14ac:dyDescent="0.25">
      <c r="A224" s="91" t="s">
        <v>31</v>
      </c>
      <c r="B224" s="92"/>
      <c r="C224" s="92"/>
      <c r="D224" s="92"/>
      <c r="E224" s="93"/>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57">
        <v>44099</v>
      </c>
      <c r="C227" s="57">
        <v>45926</v>
      </c>
      <c r="D227" s="58">
        <v>6.8247944951010941E-2</v>
      </c>
      <c r="E227" s="59">
        <v>3</v>
      </c>
    </row>
    <row r="228" spans="1:5" x14ac:dyDescent="0.25">
      <c r="A228" s="31" t="s">
        <v>37</v>
      </c>
      <c r="B228" s="57">
        <v>44071</v>
      </c>
      <c r="C228" s="57">
        <v>45898</v>
      </c>
      <c r="D228" s="58">
        <v>7.0746226346296529E-2</v>
      </c>
      <c r="E228" s="59">
        <v>3</v>
      </c>
    </row>
    <row r="229" spans="1:5" x14ac:dyDescent="0.25">
      <c r="A229" s="64" t="s">
        <v>38</v>
      </c>
      <c r="B229" s="57">
        <v>44036</v>
      </c>
      <c r="C229" s="57">
        <v>45863</v>
      </c>
      <c r="D229" s="58">
        <v>7.2564886574690873E-2</v>
      </c>
      <c r="E229" s="59">
        <v>3</v>
      </c>
    </row>
    <row r="230" spans="1:5" x14ac:dyDescent="0.25">
      <c r="A230" s="64" t="s">
        <v>39</v>
      </c>
      <c r="B230" s="57">
        <v>44008</v>
      </c>
      <c r="C230" s="57">
        <v>45835</v>
      </c>
      <c r="D230" s="58">
        <v>7.2867667914267811E-2</v>
      </c>
      <c r="E230" s="59">
        <v>3</v>
      </c>
    </row>
    <row r="231" spans="1:5" x14ac:dyDescent="0.25">
      <c r="A231" s="64" t="s">
        <v>40</v>
      </c>
      <c r="B231" s="57">
        <v>43980</v>
      </c>
      <c r="C231" s="57">
        <v>45807</v>
      </c>
      <c r="D231" s="58">
        <v>8.0218496643457676E-2</v>
      </c>
      <c r="E231" s="59">
        <v>3</v>
      </c>
    </row>
    <row r="233" spans="1:5" x14ac:dyDescent="0.25">
      <c r="A233" s="102" t="s">
        <v>116</v>
      </c>
      <c r="B233" s="103"/>
      <c r="C233" s="103"/>
      <c r="D233" s="103"/>
      <c r="E233" s="103"/>
    </row>
    <row r="234" spans="1:5" ht="14.45" customHeight="1" x14ac:dyDescent="0.25">
      <c r="A234" s="1" t="s">
        <v>968</v>
      </c>
      <c r="B234" s="2"/>
      <c r="C234" s="107" t="s">
        <v>3</v>
      </c>
      <c r="D234" s="107" t="s">
        <v>969</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960</v>
      </c>
      <c r="C237" s="10"/>
      <c r="D237" s="11"/>
      <c r="E237" s="11"/>
    </row>
    <row r="238" spans="1:5" x14ac:dyDescent="0.25">
      <c r="A238" s="12"/>
      <c r="B238" s="13" t="s">
        <v>9</v>
      </c>
      <c r="C238" s="14"/>
      <c r="D238" s="15"/>
      <c r="E238" s="15"/>
    </row>
    <row r="239" spans="1:5" x14ac:dyDescent="0.25">
      <c r="A239" s="8" t="s">
        <v>10</v>
      </c>
      <c r="B239" s="16" t="s">
        <v>11</v>
      </c>
      <c r="C239" s="61">
        <v>4420</v>
      </c>
      <c r="D239" s="62">
        <v>4050</v>
      </c>
      <c r="E239" s="63" t="s">
        <v>14</v>
      </c>
    </row>
    <row r="240" spans="1:5" x14ac:dyDescent="0.25">
      <c r="A240" s="19"/>
      <c r="B240" s="20" t="s">
        <v>15</v>
      </c>
      <c r="C240" s="56">
        <v>-0.55817072164664105</v>
      </c>
      <c r="D240" s="56">
        <v>-0.165407167851814</v>
      </c>
      <c r="E240" s="22"/>
    </row>
    <row r="241" spans="1:5" x14ac:dyDescent="0.25">
      <c r="A241" s="8" t="s">
        <v>16</v>
      </c>
      <c r="B241" s="16" t="s">
        <v>11</v>
      </c>
      <c r="C241" s="61">
        <v>6750</v>
      </c>
      <c r="D241" s="61">
        <v>8330</v>
      </c>
      <c r="E241" s="63" t="s">
        <v>14</v>
      </c>
    </row>
    <row r="242" spans="1:5" x14ac:dyDescent="0.25">
      <c r="A242" s="19"/>
      <c r="B242" s="20" t="s">
        <v>15</v>
      </c>
      <c r="C242" s="56">
        <v>-0.32464066935604402</v>
      </c>
      <c r="D242" s="56">
        <v>-3.5868710720092803E-2</v>
      </c>
      <c r="E242" s="22"/>
    </row>
    <row r="243" spans="1:5" x14ac:dyDescent="0.25">
      <c r="A243" s="8" t="s">
        <v>19</v>
      </c>
      <c r="B243" s="16" t="s">
        <v>11</v>
      </c>
      <c r="C243" s="61">
        <v>10170</v>
      </c>
      <c r="D243" s="61">
        <v>14310</v>
      </c>
      <c r="E243" s="63" t="s">
        <v>14</v>
      </c>
    </row>
    <row r="244" spans="1:5" x14ac:dyDescent="0.25">
      <c r="A244" s="19"/>
      <c r="B244" s="20" t="s">
        <v>15</v>
      </c>
      <c r="C244" s="56">
        <v>1.7369686478168899E-2</v>
      </c>
      <c r="D244" s="56">
        <v>7.42581986416571E-2</v>
      </c>
      <c r="E244" s="22"/>
    </row>
    <row r="245" spans="1:5" x14ac:dyDescent="0.25">
      <c r="A245" s="8" t="s">
        <v>22</v>
      </c>
      <c r="B245" s="16" t="s">
        <v>11</v>
      </c>
      <c r="C245" s="61">
        <v>19130</v>
      </c>
      <c r="D245" s="61">
        <v>18590</v>
      </c>
      <c r="E245" s="63" t="s">
        <v>14</v>
      </c>
    </row>
    <row r="246" spans="1:5" x14ac:dyDescent="0.25">
      <c r="A246" s="19"/>
      <c r="B246" s="20" t="s">
        <v>15</v>
      </c>
      <c r="C246" s="56">
        <v>0.91290870807640201</v>
      </c>
      <c r="D246" s="56">
        <v>0.13198719095612299</v>
      </c>
      <c r="E246" s="22"/>
    </row>
    <row r="247" spans="1:5" ht="34.9" customHeight="1" x14ac:dyDescent="0.25">
      <c r="A247" s="90" t="s">
        <v>25</v>
      </c>
      <c r="B247" s="90"/>
      <c r="C247" s="90"/>
      <c r="D247" s="90"/>
      <c r="E247" s="90"/>
    </row>
    <row r="248" spans="1:5" x14ac:dyDescent="0.25">
      <c r="A248" s="5" t="s">
        <v>26</v>
      </c>
    </row>
    <row r="249" spans="1:5" x14ac:dyDescent="0.25">
      <c r="A249" s="65" t="s">
        <v>1080</v>
      </c>
    </row>
    <row r="250" spans="1:5" x14ac:dyDescent="0.25">
      <c r="A250" s="65" t="s">
        <v>1053</v>
      </c>
    </row>
    <row r="251" spans="1:5" x14ac:dyDescent="0.25">
      <c r="A251" s="65" t="s">
        <v>1054</v>
      </c>
    </row>
    <row r="252" spans="1:5" x14ac:dyDescent="0.25">
      <c r="A252" s="5" t="s">
        <v>51</v>
      </c>
    </row>
    <row r="253" spans="1:5" ht="14.45" customHeight="1" x14ac:dyDescent="0.25">
      <c r="A253" s="91" t="s">
        <v>31</v>
      </c>
      <c r="B253" s="92"/>
      <c r="C253" s="92"/>
      <c r="D253" s="92"/>
      <c r="E253" s="93"/>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57">
        <v>44103</v>
      </c>
      <c r="C256" s="57">
        <v>45930</v>
      </c>
      <c r="D256" s="58">
        <v>0.14880114640994443</v>
      </c>
      <c r="E256" s="59">
        <v>4</v>
      </c>
    </row>
    <row r="257" spans="1:5" x14ac:dyDescent="0.25">
      <c r="A257" s="31" t="s">
        <v>37</v>
      </c>
      <c r="B257" s="57">
        <v>44071</v>
      </c>
      <c r="C257" s="57">
        <v>45898</v>
      </c>
      <c r="D257" s="58">
        <v>0.14962374144286428</v>
      </c>
      <c r="E257" s="59">
        <v>4</v>
      </c>
    </row>
    <row r="258" spans="1:5" x14ac:dyDescent="0.25">
      <c r="A258" s="64" t="s">
        <v>38</v>
      </c>
      <c r="B258" s="57">
        <v>44042</v>
      </c>
      <c r="C258" s="57">
        <v>45869</v>
      </c>
      <c r="D258" s="58">
        <v>0.14899117732220488</v>
      </c>
      <c r="E258" s="59">
        <v>4</v>
      </c>
    </row>
    <row r="259" spans="1:5" x14ac:dyDescent="0.25">
      <c r="A259" s="64" t="s">
        <v>39</v>
      </c>
      <c r="B259" s="57">
        <v>44011</v>
      </c>
      <c r="C259" s="57">
        <v>45838</v>
      </c>
      <c r="D259" s="58">
        <v>0.15029999999999999</v>
      </c>
      <c r="E259" s="59">
        <v>4</v>
      </c>
    </row>
    <row r="260" spans="1:5" x14ac:dyDescent="0.25">
      <c r="A260" s="64" t="s">
        <v>40</v>
      </c>
      <c r="B260" s="57">
        <v>43980</v>
      </c>
      <c r="C260" s="57">
        <v>45807</v>
      </c>
      <c r="D260" s="58">
        <v>0.15029999999999999</v>
      </c>
      <c r="E260" s="59">
        <v>4</v>
      </c>
    </row>
    <row r="262" spans="1:5" x14ac:dyDescent="0.25">
      <c r="A262" s="102" t="s">
        <v>127</v>
      </c>
      <c r="B262" s="103"/>
      <c r="C262" s="103"/>
      <c r="D262" s="103"/>
      <c r="E262" s="103"/>
    </row>
    <row r="263" spans="1:5" ht="14.45" customHeight="1" x14ac:dyDescent="0.25">
      <c r="A263" s="1" t="s">
        <v>968</v>
      </c>
      <c r="B263" s="2"/>
      <c r="C263" s="107" t="s">
        <v>3</v>
      </c>
      <c r="D263" s="107" t="s">
        <v>969</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8" t="s">
        <v>7</v>
      </c>
      <c r="B266" s="9" t="s">
        <v>960</v>
      </c>
      <c r="C266" s="10"/>
      <c r="D266" s="11"/>
      <c r="E266" s="11"/>
    </row>
    <row r="267" spans="1:5" x14ac:dyDescent="0.25">
      <c r="A267" s="12"/>
      <c r="B267" s="13" t="s">
        <v>9</v>
      </c>
      <c r="C267" s="14"/>
      <c r="D267" s="15"/>
      <c r="E267" s="15"/>
    </row>
    <row r="268" spans="1:5" x14ac:dyDescent="0.25">
      <c r="A268" s="8" t="s">
        <v>10</v>
      </c>
      <c r="B268" s="16" t="s">
        <v>11</v>
      </c>
      <c r="C268" s="61">
        <v>3710</v>
      </c>
      <c r="D268" s="62">
        <v>3150</v>
      </c>
      <c r="E268" s="63" t="s">
        <v>14</v>
      </c>
    </row>
    <row r="269" spans="1:5" x14ac:dyDescent="0.25">
      <c r="A269" s="19"/>
      <c r="B269" s="20" t="s">
        <v>15</v>
      </c>
      <c r="C269" s="56">
        <v>-0.62879703665453701</v>
      </c>
      <c r="D269" s="56">
        <v>-0.20628026914938399</v>
      </c>
      <c r="E269" s="22"/>
    </row>
    <row r="270" spans="1:5" x14ac:dyDescent="0.25">
      <c r="A270" s="8" t="s">
        <v>16</v>
      </c>
      <c r="B270" s="16" t="s">
        <v>11</v>
      </c>
      <c r="C270" s="61">
        <v>7340</v>
      </c>
      <c r="D270" s="61">
        <v>8160</v>
      </c>
      <c r="E270" s="63" t="s">
        <v>14</v>
      </c>
    </row>
    <row r="271" spans="1:5" x14ac:dyDescent="0.25">
      <c r="A271" s="19"/>
      <c r="B271" s="20" t="s">
        <v>15</v>
      </c>
      <c r="C271" s="56">
        <v>-0.265872119838376</v>
      </c>
      <c r="D271" s="56">
        <v>-3.9736617628944197E-2</v>
      </c>
      <c r="E271" s="22"/>
    </row>
    <row r="272" spans="1:5" x14ac:dyDescent="0.25">
      <c r="A272" s="8" t="s">
        <v>19</v>
      </c>
      <c r="B272" s="16" t="s">
        <v>11</v>
      </c>
      <c r="C272" s="61">
        <v>10280</v>
      </c>
      <c r="D272" s="61">
        <v>11650</v>
      </c>
      <c r="E272" s="63" t="s">
        <v>14</v>
      </c>
    </row>
    <row r="273" spans="1:5" x14ac:dyDescent="0.25">
      <c r="A273" s="19"/>
      <c r="B273" s="20" t="s">
        <v>15</v>
      </c>
      <c r="C273" s="56">
        <v>2.7841957829802401E-2</v>
      </c>
      <c r="D273" s="56">
        <v>3.1091264947886301E-2</v>
      </c>
      <c r="E273" s="22"/>
    </row>
    <row r="274" spans="1:5" x14ac:dyDescent="0.25">
      <c r="A274" s="8" t="s">
        <v>22</v>
      </c>
      <c r="B274" s="16" t="s">
        <v>11</v>
      </c>
      <c r="C274" s="61">
        <v>14350</v>
      </c>
      <c r="D274" s="61">
        <v>17600</v>
      </c>
      <c r="E274" s="63" t="s">
        <v>14</v>
      </c>
    </row>
    <row r="275" spans="1:5" x14ac:dyDescent="0.25">
      <c r="A275" s="19"/>
      <c r="B275" s="20" t="s">
        <v>15</v>
      </c>
      <c r="C275" s="56">
        <v>0.43472083009811602</v>
      </c>
      <c r="D275" s="56">
        <v>0.119750842007648</v>
      </c>
      <c r="E275" s="22"/>
    </row>
    <row r="276" spans="1:5" ht="31.9" customHeight="1" x14ac:dyDescent="0.25">
      <c r="A276" s="90" t="s">
        <v>25</v>
      </c>
      <c r="B276" s="90"/>
      <c r="C276" s="90"/>
      <c r="D276" s="90"/>
      <c r="E276" s="90"/>
    </row>
    <row r="277" spans="1:5" x14ac:dyDescent="0.25">
      <c r="A277" s="5" t="s">
        <v>26</v>
      </c>
    </row>
    <row r="278" spans="1:5" x14ac:dyDescent="0.25">
      <c r="A278" s="65" t="s">
        <v>1067</v>
      </c>
    </row>
    <row r="279" spans="1:5" x14ac:dyDescent="0.25">
      <c r="A279" s="65" t="s">
        <v>1062</v>
      </c>
    </row>
    <row r="280" spans="1:5" x14ac:dyDescent="0.25">
      <c r="A280" s="65" t="s">
        <v>972</v>
      </c>
    </row>
    <row r="281" spans="1:5" x14ac:dyDescent="0.25">
      <c r="A281" s="5" t="s">
        <v>30</v>
      </c>
    </row>
    <row r="282" spans="1:5" ht="14.45" customHeight="1" x14ac:dyDescent="0.25">
      <c r="A282" s="91" t="s">
        <v>31</v>
      </c>
      <c r="B282" s="92"/>
      <c r="C282" s="92"/>
      <c r="D282" s="92"/>
      <c r="E282" s="93"/>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57">
        <v>44103</v>
      </c>
      <c r="C285" s="57">
        <v>45930</v>
      </c>
      <c r="D285" s="58">
        <v>0.1729876992423233</v>
      </c>
      <c r="E285" s="59">
        <v>4</v>
      </c>
    </row>
    <row r="286" spans="1:5" x14ac:dyDescent="0.25">
      <c r="A286" s="31" t="s">
        <v>37</v>
      </c>
      <c r="B286" s="57">
        <v>44071</v>
      </c>
      <c r="C286" s="57">
        <v>45898</v>
      </c>
      <c r="D286" s="58">
        <v>0.17448464099943858</v>
      </c>
      <c r="E286" s="59">
        <v>4</v>
      </c>
    </row>
    <row r="287" spans="1:5" x14ac:dyDescent="0.25">
      <c r="A287" s="64" t="s">
        <v>38</v>
      </c>
      <c r="B287" s="57">
        <v>44042</v>
      </c>
      <c r="C287" s="57">
        <v>45869</v>
      </c>
      <c r="D287" s="58">
        <v>0.17459923259148807</v>
      </c>
      <c r="E287" s="59">
        <v>4</v>
      </c>
    </row>
    <row r="288" spans="1:5" x14ac:dyDescent="0.25">
      <c r="A288" s="64" t="s">
        <v>39</v>
      </c>
      <c r="B288" s="57">
        <v>44011</v>
      </c>
      <c r="C288" s="57">
        <v>45838</v>
      </c>
      <c r="D288" s="58">
        <v>0.17530915748519643</v>
      </c>
      <c r="E288" s="59">
        <v>4</v>
      </c>
    </row>
    <row r="289" spans="1:5" x14ac:dyDescent="0.25">
      <c r="A289" s="64" t="s">
        <v>40</v>
      </c>
      <c r="B289" s="57">
        <v>43980</v>
      </c>
      <c r="C289" s="57">
        <v>45807</v>
      </c>
      <c r="D289" s="58">
        <v>0.17879000210587204</v>
      </c>
      <c r="E289" s="59">
        <v>4</v>
      </c>
    </row>
    <row r="291" spans="1:5" x14ac:dyDescent="0.25">
      <c r="A291" s="102" t="s">
        <v>141</v>
      </c>
      <c r="B291" s="103"/>
      <c r="C291" s="103"/>
      <c r="D291" s="103"/>
      <c r="E291" s="103"/>
    </row>
    <row r="292" spans="1:5" ht="14.45" customHeight="1" x14ac:dyDescent="0.25">
      <c r="A292" s="1" t="s">
        <v>978</v>
      </c>
      <c r="B292" s="2"/>
      <c r="C292" s="107" t="s">
        <v>3</v>
      </c>
      <c r="D292" s="107" t="s">
        <v>979</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8" t="s">
        <v>7</v>
      </c>
      <c r="B295" s="9" t="s">
        <v>960</v>
      </c>
      <c r="C295" s="10"/>
      <c r="D295" s="11"/>
      <c r="E295" s="11"/>
    </row>
    <row r="296" spans="1:5" x14ac:dyDescent="0.25">
      <c r="A296" s="12"/>
      <c r="B296" s="13" t="s">
        <v>9</v>
      </c>
      <c r="C296" s="14"/>
      <c r="D296" s="15"/>
      <c r="E296" s="15"/>
    </row>
    <row r="297" spans="1:5" x14ac:dyDescent="0.25">
      <c r="A297" s="8" t="s">
        <v>10</v>
      </c>
      <c r="B297" s="16" t="s">
        <v>11</v>
      </c>
      <c r="C297" s="61">
        <v>9130</v>
      </c>
      <c r="D297" s="62">
        <v>9400</v>
      </c>
      <c r="E297" s="63" t="s">
        <v>14</v>
      </c>
    </row>
    <row r="298" spans="1:5" x14ac:dyDescent="0.25">
      <c r="A298" s="19"/>
      <c r="B298" s="20" t="s">
        <v>15</v>
      </c>
      <c r="C298" s="56">
        <v>-8.7289460499742497E-2</v>
      </c>
      <c r="D298" s="56">
        <v>-3.0680386751546801E-2</v>
      </c>
      <c r="E298" s="22"/>
    </row>
    <row r="299" spans="1:5" x14ac:dyDescent="0.25">
      <c r="A299" s="8" t="s">
        <v>16</v>
      </c>
      <c r="B299" s="16" t="s">
        <v>11</v>
      </c>
      <c r="C299" s="61">
        <v>9540</v>
      </c>
      <c r="D299" s="61">
        <v>9600</v>
      </c>
      <c r="E299" s="63" t="s">
        <v>14</v>
      </c>
    </row>
    <row r="300" spans="1:5" x14ac:dyDescent="0.25">
      <c r="A300" s="19"/>
      <c r="B300" s="20" t="s">
        <v>15</v>
      </c>
      <c r="C300" s="56">
        <v>-4.6077893582007798E-2</v>
      </c>
      <c r="D300" s="56">
        <v>-2.0104427776783299E-2</v>
      </c>
      <c r="E300" s="22"/>
    </row>
    <row r="301" spans="1:5" x14ac:dyDescent="0.25">
      <c r="A301" s="8" t="s">
        <v>19</v>
      </c>
      <c r="B301" s="16" t="s">
        <v>11</v>
      </c>
      <c r="C301" s="61">
        <v>10190</v>
      </c>
      <c r="D301" s="61">
        <v>10270</v>
      </c>
      <c r="E301" s="63" t="s">
        <v>14</v>
      </c>
    </row>
    <row r="302" spans="1:5" x14ac:dyDescent="0.25">
      <c r="A302" s="19"/>
      <c r="B302" s="20" t="s">
        <v>15</v>
      </c>
      <c r="C302" s="56">
        <v>1.94327162498646E-2</v>
      </c>
      <c r="D302" s="56">
        <v>1.33831645940481E-2</v>
      </c>
      <c r="E302" s="22"/>
    </row>
    <row r="303" spans="1:5" x14ac:dyDescent="0.25">
      <c r="A303" s="8" t="s">
        <v>22</v>
      </c>
      <c r="B303" s="16" t="s">
        <v>11</v>
      </c>
      <c r="C303" s="61">
        <v>10670</v>
      </c>
      <c r="D303" s="61">
        <v>10760</v>
      </c>
      <c r="E303" s="63" t="s">
        <v>14</v>
      </c>
    </row>
    <row r="304" spans="1:5" x14ac:dyDescent="0.25">
      <c r="A304" s="19"/>
      <c r="B304" s="20" t="s">
        <v>15</v>
      </c>
      <c r="C304" s="56">
        <v>6.7001774098166794E-2</v>
      </c>
      <c r="D304" s="56">
        <v>3.71755781874634E-2</v>
      </c>
      <c r="E304" s="22"/>
    </row>
    <row r="305" spans="1:5" ht="34.15" customHeight="1" x14ac:dyDescent="0.25">
      <c r="A305" s="90" t="s">
        <v>25</v>
      </c>
      <c r="B305" s="90"/>
      <c r="C305" s="90"/>
      <c r="D305" s="90"/>
      <c r="E305" s="90"/>
    </row>
    <row r="306" spans="1:5" x14ac:dyDescent="0.25">
      <c r="A306" s="5" t="s">
        <v>26</v>
      </c>
    </row>
    <row r="307" spans="1:5" x14ac:dyDescent="0.25">
      <c r="A307" s="65" t="s">
        <v>980</v>
      </c>
    </row>
    <row r="308" spans="1:5" x14ac:dyDescent="0.25">
      <c r="A308" s="65" t="s">
        <v>994</v>
      </c>
    </row>
    <row r="309" spans="1:5" x14ac:dyDescent="0.25">
      <c r="A309" s="65" t="s">
        <v>982</v>
      </c>
    </row>
    <row r="310" spans="1:5" x14ac:dyDescent="0.25">
      <c r="A310" s="5" t="s">
        <v>51</v>
      </c>
    </row>
    <row r="311" spans="1:5" ht="14.45" customHeight="1" x14ac:dyDescent="0.25">
      <c r="A311" s="91" t="s">
        <v>31</v>
      </c>
      <c r="B311" s="92"/>
      <c r="C311" s="92"/>
      <c r="D311" s="92"/>
      <c r="E311" s="93"/>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57">
        <v>44099</v>
      </c>
      <c r="C314" s="57">
        <v>45926</v>
      </c>
      <c r="D314" s="58">
        <v>1.5020653773542905E-2</v>
      </c>
      <c r="E314" s="59">
        <v>2</v>
      </c>
    </row>
    <row r="315" spans="1:5" x14ac:dyDescent="0.25">
      <c r="A315" s="31" t="s">
        <v>37</v>
      </c>
      <c r="B315" s="57">
        <v>44071</v>
      </c>
      <c r="C315" s="57">
        <v>45898</v>
      </c>
      <c r="D315" s="58">
        <v>1.5069043025327508E-2</v>
      </c>
      <c r="E315" s="59">
        <v>2</v>
      </c>
    </row>
    <row r="316" spans="1:5" x14ac:dyDescent="0.25">
      <c r="A316" s="64" t="s">
        <v>38</v>
      </c>
      <c r="B316" s="57">
        <v>44036</v>
      </c>
      <c r="C316" s="57">
        <v>45863</v>
      </c>
      <c r="D316" s="58">
        <v>1.5124878880182957E-2</v>
      </c>
      <c r="E316" s="59">
        <v>2</v>
      </c>
    </row>
    <row r="317" spans="1:5" x14ac:dyDescent="0.25">
      <c r="A317" s="64" t="s">
        <v>39</v>
      </c>
      <c r="B317" s="57">
        <v>44008</v>
      </c>
      <c r="C317" s="57">
        <v>45835</v>
      </c>
      <c r="D317" s="58">
        <v>1.4973643113048411E-2</v>
      </c>
      <c r="E317" s="59">
        <v>2</v>
      </c>
    </row>
    <row r="318" spans="1:5" x14ac:dyDescent="0.25">
      <c r="A318" s="64" t="s">
        <v>40</v>
      </c>
      <c r="B318" s="57">
        <v>43980</v>
      </c>
      <c r="C318" s="57">
        <v>45807</v>
      </c>
      <c r="D318" s="58">
        <v>1.5341407115418345E-2</v>
      </c>
      <c r="E318" s="59">
        <v>2</v>
      </c>
    </row>
    <row r="320" spans="1:5" x14ac:dyDescent="0.25">
      <c r="A320" s="102" t="s">
        <v>151</v>
      </c>
      <c r="B320" s="103"/>
      <c r="C320" s="103"/>
      <c r="D320" s="103"/>
      <c r="E320" s="103"/>
    </row>
    <row r="321" spans="1:5" ht="14.45" customHeight="1" x14ac:dyDescent="0.25">
      <c r="A321" s="1" t="s">
        <v>968</v>
      </c>
      <c r="B321" s="2"/>
      <c r="C321" s="107" t="s">
        <v>3</v>
      </c>
      <c r="D321" s="107" t="s">
        <v>969</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960</v>
      </c>
      <c r="C324" s="10"/>
      <c r="D324" s="11"/>
      <c r="E324" s="11"/>
    </row>
    <row r="325" spans="1:5" x14ac:dyDescent="0.25">
      <c r="A325" s="12"/>
      <c r="B325" s="13" t="s">
        <v>9</v>
      </c>
      <c r="C325" s="14"/>
      <c r="D325" s="15"/>
      <c r="E325" s="15"/>
    </row>
    <row r="326" spans="1:5" x14ac:dyDescent="0.25">
      <c r="A326" s="8" t="s">
        <v>10</v>
      </c>
      <c r="B326" s="16" t="s">
        <v>11</v>
      </c>
      <c r="C326" s="61">
        <v>3990</v>
      </c>
      <c r="D326" s="62">
        <v>3540</v>
      </c>
      <c r="E326" s="63" t="s">
        <v>14</v>
      </c>
    </row>
    <row r="327" spans="1:5" x14ac:dyDescent="0.25">
      <c r="A327" s="19"/>
      <c r="B327" s="20" t="s">
        <v>15</v>
      </c>
      <c r="C327" s="56">
        <v>-0.60146492641140104</v>
      </c>
      <c r="D327" s="56">
        <v>-0.18777078274293199</v>
      </c>
      <c r="E327" s="22"/>
    </row>
    <row r="328" spans="1:5" x14ac:dyDescent="0.25">
      <c r="A328" s="8" t="s">
        <v>16</v>
      </c>
      <c r="B328" s="16" t="s">
        <v>11</v>
      </c>
      <c r="C328" s="61">
        <v>7730</v>
      </c>
      <c r="D328" s="61">
        <v>10760</v>
      </c>
      <c r="E328" s="63" t="s">
        <v>14</v>
      </c>
    </row>
    <row r="329" spans="1:5" x14ac:dyDescent="0.25">
      <c r="A329" s="19"/>
      <c r="B329" s="20" t="s">
        <v>15</v>
      </c>
      <c r="C329" s="56">
        <v>-0.226920582120582</v>
      </c>
      <c r="D329" s="56">
        <v>1.47958383285203E-2</v>
      </c>
      <c r="E329" s="22"/>
    </row>
    <row r="330" spans="1:5" x14ac:dyDescent="0.25">
      <c r="A330" s="8" t="s">
        <v>19</v>
      </c>
      <c r="B330" s="16" t="s">
        <v>11</v>
      </c>
      <c r="C330" s="61">
        <v>10670</v>
      </c>
      <c r="D330" s="61">
        <v>14740</v>
      </c>
      <c r="E330" s="63" t="s">
        <v>14</v>
      </c>
    </row>
    <row r="331" spans="1:5" x14ac:dyDescent="0.25">
      <c r="A331" s="19"/>
      <c r="B331" s="20" t="s">
        <v>15</v>
      </c>
      <c r="C331" s="56">
        <v>6.6962765017248196E-2</v>
      </c>
      <c r="D331" s="56">
        <v>8.0679594914453007E-2</v>
      </c>
      <c r="E331" s="22"/>
    </row>
    <row r="332" spans="1:5" x14ac:dyDescent="0.25">
      <c r="A332" s="8" t="s">
        <v>22</v>
      </c>
      <c r="B332" s="16" t="s">
        <v>11</v>
      </c>
      <c r="C332" s="61">
        <v>14230</v>
      </c>
      <c r="D332" s="61">
        <v>18400</v>
      </c>
      <c r="E332" s="63" t="s">
        <v>14</v>
      </c>
    </row>
    <row r="333" spans="1:5" x14ac:dyDescent="0.25">
      <c r="A333" s="19"/>
      <c r="B333" s="20" t="s">
        <v>15</v>
      </c>
      <c r="C333" s="56">
        <v>0.42321871999999999</v>
      </c>
      <c r="D333" s="56">
        <v>0.129720903726565</v>
      </c>
      <c r="E333" s="22"/>
    </row>
    <row r="334" spans="1:5" ht="36" customHeight="1" x14ac:dyDescent="0.25">
      <c r="A334" s="90" t="s">
        <v>25</v>
      </c>
      <c r="B334" s="90"/>
      <c r="C334" s="90"/>
      <c r="D334" s="90"/>
      <c r="E334" s="90"/>
    </row>
    <row r="335" spans="1:5" x14ac:dyDescent="0.25">
      <c r="A335" s="5" t="s">
        <v>26</v>
      </c>
    </row>
    <row r="336" spans="1:5" x14ac:dyDescent="0.25">
      <c r="A336" s="65" t="s">
        <v>1081</v>
      </c>
    </row>
    <row r="337" spans="1:5" x14ac:dyDescent="0.25">
      <c r="A337" s="65" t="s">
        <v>1070</v>
      </c>
    </row>
    <row r="338" spans="1:5" x14ac:dyDescent="0.25">
      <c r="A338" s="65" t="s">
        <v>972</v>
      </c>
    </row>
    <row r="339" spans="1:5" x14ac:dyDescent="0.25">
      <c r="A339" s="5" t="s">
        <v>30</v>
      </c>
    </row>
    <row r="340" spans="1:5" ht="14.45" customHeight="1" x14ac:dyDescent="0.25">
      <c r="A340" s="91" t="s">
        <v>31</v>
      </c>
      <c r="B340" s="92"/>
      <c r="C340" s="92"/>
      <c r="D340" s="92"/>
      <c r="E340" s="93"/>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57">
        <v>44103</v>
      </c>
      <c r="C343" s="57">
        <v>45930</v>
      </c>
      <c r="D343" s="58">
        <v>0.15126916113231928</v>
      </c>
      <c r="E343" s="59">
        <v>4</v>
      </c>
    </row>
    <row r="344" spans="1:5" x14ac:dyDescent="0.25">
      <c r="A344" s="31" t="s">
        <v>37</v>
      </c>
      <c r="B344" s="57">
        <v>44071</v>
      </c>
      <c r="C344" s="57">
        <v>45898</v>
      </c>
      <c r="D344" s="58">
        <v>0.15254571435624031</v>
      </c>
      <c r="E344" s="59">
        <v>4</v>
      </c>
    </row>
    <row r="345" spans="1:5" x14ac:dyDescent="0.25">
      <c r="A345" s="64" t="s">
        <v>38</v>
      </c>
      <c r="B345" s="57">
        <v>44042</v>
      </c>
      <c r="C345" s="57">
        <v>45869</v>
      </c>
      <c r="D345" s="58">
        <v>0.15179034759654939</v>
      </c>
      <c r="E345" s="59">
        <v>4</v>
      </c>
    </row>
    <row r="346" spans="1:5" x14ac:dyDescent="0.25">
      <c r="A346" s="64" t="s">
        <v>39</v>
      </c>
      <c r="B346" s="57">
        <v>44011</v>
      </c>
      <c r="C346" s="57">
        <v>45838</v>
      </c>
      <c r="D346" s="58">
        <v>0.15210000000000001</v>
      </c>
      <c r="E346" s="59">
        <v>4</v>
      </c>
    </row>
    <row r="347" spans="1:5" x14ac:dyDescent="0.25">
      <c r="A347" s="64" t="s">
        <v>40</v>
      </c>
      <c r="B347" s="57">
        <v>43980</v>
      </c>
      <c r="C347" s="57">
        <v>45807</v>
      </c>
      <c r="D347" s="58">
        <v>0.15459999999999999</v>
      </c>
      <c r="E347" s="59">
        <v>4</v>
      </c>
    </row>
    <row r="349" spans="1:5" x14ac:dyDescent="0.25">
      <c r="A349" s="102" t="s">
        <v>162</v>
      </c>
      <c r="B349" s="103"/>
      <c r="C349" s="103"/>
      <c r="D349" s="103"/>
      <c r="E349" s="103"/>
    </row>
    <row r="350" spans="1:5" ht="14.45" customHeight="1" x14ac:dyDescent="0.25">
      <c r="A350" s="1" t="s">
        <v>968</v>
      </c>
      <c r="B350" s="2"/>
      <c r="C350" s="107" t="s">
        <v>3</v>
      </c>
      <c r="D350" s="107" t="s">
        <v>969</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8" t="s">
        <v>7</v>
      </c>
      <c r="B353" s="9" t="s">
        <v>960</v>
      </c>
      <c r="C353" s="10"/>
      <c r="D353" s="11"/>
      <c r="E353" s="11"/>
    </row>
    <row r="354" spans="1:5" x14ac:dyDescent="0.25">
      <c r="A354" s="12"/>
      <c r="B354" s="13" t="s">
        <v>9</v>
      </c>
      <c r="C354" s="14"/>
      <c r="D354" s="15"/>
      <c r="E354" s="15"/>
    </row>
    <row r="355" spans="1:5" x14ac:dyDescent="0.25">
      <c r="A355" s="8" t="s">
        <v>10</v>
      </c>
      <c r="B355" s="16" t="s">
        <v>11</v>
      </c>
      <c r="C355" s="61">
        <v>8130</v>
      </c>
      <c r="D355" s="62">
        <v>8510</v>
      </c>
      <c r="E355" s="63" t="s">
        <v>14</v>
      </c>
    </row>
    <row r="356" spans="1:5" x14ac:dyDescent="0.25">
      <c r="A356" s="19"/>
      <c r="B356" s="20" t="s">
        <v>15</v>
      </c>
      <c r="C356" s="56">
        <v>-0.18683757278037599</v>
      </c>
      <c r="D356" s="56">
        <v>-3.1702437560788402E-2</v>
      </c>
      <c r="E356" s="22"/>
    </row>
    <row r="357" spans="1:5" x14ac:dyDescent="0.25">
      <c r="A357" s="8" t="s">
        <v>16</v>
      </c>
      <c r="B357" s="16" t="s">
        <v>11</v>
      </c>
      <c r="C357" s="61">
        <v>8880</v>
      </c>
      <c r="D357" s="61">
        <v>9520</v>
      </c>
      <c r="E357" s="63" t="s">
        <v>14</v>
      </c>
    </row>
    <row r="358" spans="1:5" x14ac:dyDescent="0.25">
      <c r="A358" s="19"/>
      <c r="B358" s="20" t="s">
        <v>15</v>
      </c>
      <c r="C358" s="56">
        <v>-0.111513854619298</v>
      </c>
      <c r="D358" s="56">
        <v>-9.8356949563585001E-3</v>
      </c>
      <c r="E358" s="22"/>
    </row>
    <row r="359" spans="1:5" x14ac:dyDescent="0.25">
      <c r="A359" s="8" t="s">
        <v>19</v>
      </c>
      <c r="B359" s="16" t="s">
        <v>11</v>
      </c>
      <c r="C359" s="61">
        <v>10270</v>
      </c>
      <c r="D359" s="61">
        <v>10900</v>
      </c>
      <c r="E359" s="63" t="s">
        <v>14</v>
      </c>
    </row>
    <row r="360" spans="1:5" x14ac:dyDescent="0.25">
      <c r="A360" s="19"/>
      <c r="B360" s="20" t="s">
        <v>15</v>
      </c>
      <c r="C360" s="56">
        <v>2.6603588105185601E-2</v>
      </c>
      <c r="D360" s="56">
        <v>1.7440717884473302E-2</v>
      </c>
      <c r="E360" s="22"/>
    </row>
    <row r="361" spans="1:5" x14ac:dyDescent="0.25">
      <c r="A361" s="8" t="s">
        <v>22</v>
      </c>
      <c r="B361" s="16" t="s">
        <v>11</v>
      </c>
      <c r="C361" s="61">
        <v>12280</v>
      </c>
      <c r="D361" s="61">
        <v>12700</v>
      </c>
      <c r="E361" s="63" t="s">
        <v>14</v>
      </c>
    </row>
    <row r="362" spans="1:5" x14ac:dyDescent="0.25">
      <c r="A362" s="19"/>
      <c r="B362" s="20" t="s">
        <v>15</v>
      </c>
      <c r="C362" s="56">
        <v>0.228363161616711</v>
      </c>
      <c r="D362" s="56">
        <v>4.8927266801036498E-2</v>
      </c>
      <c r="E362" s="22"/>
    </row>
    <row r="363" spans="1:5" ht="33" customHeight="1" x14ac:dyDescent="0.25">
      <c r="A363" s="90" t="s">
        <v>25</v>
      </c>
      <c r="B363" s="90"/>
      <c r="C363" s="90"/>
      <c r="D363" s="90"/>
      <c r="E363" s="90"/>
    </row>
    <row r="364" spans="1:5" x14ac:dyDescent="0.25">
      <c r="A364" s="5" t="s">
        <v>26</v>
      </c>
    </row>
    <row r="365" spans="1:5" x14ac:dyDescent="0.25">
      <c r="A365" s="65" t="s">
        <v>1071</v>
      </c>
    </row>
    <row r="366" spans="1:5" x14ac:dyDescent="0.25">
      <c r="A366" s="65" t="s">
        <v>1072</v>
      </c>
    </row>
    <row r="367" spans="1:5" x14ac:dyDescent="0.25">
      <c r="A367" s="65" t="s">
        <v>972</v>
      </c>
    </row>
    <row r="368" spans="1:5" x14ac:dyDescent="0.25">
      <c r="A368" s="5" t="s">
        <v>51</v>
      </c>
    </row>
    <row r="369" spans="1:5" ht="14.45" customHeight="1" x14ac:dyDescent="0.25">
      <c r="A369" s="91" t="s">
        <v>31</v>
      </c>
      <c r="B369" s="92"/>
      <c r="C369" s="92"/>
      <c r="D369" s="92"/>
      <c r="E369" s="93"/>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57">
        <v>44099</v>
      </c>
      <c r="C372" s="57">
        <v>45926</v>
      </c>
      <c r="D372" s="58">
        <v>3.3097615198936448E-2</v>
      </c>
      <c r="E372" s="59">
        <v>2</v>
      </c>
    </row>
    <row r="373" spans="1:5" x14ac:dyDescent="0.25">
      <c r="A373" s="31" t="s">
        <v>37</v>
      </c>
      <c r="B373" s="57">
        <v>44071</v>
      </c>
      <c r="C373" s="57">
        <v>45898</v>
      </c>
      <c r="D373" s="58">
        <v>3.418172464081215E-2</v>
      </c>
      <c r="E373" s="59">
        <v>2</v>
      </c>
    </row>
    <row r="374" spans="1:5" x14ac:dyDescent="0.25">
      <c r="A374" s="64" t="s">
        <v>38</v>
      </c>
      <c r="B374" s="57">
        <v>44036</v>
      </c>
      <c r="C374" s="57">
        <v>45863</v>
      </c>
      <c r="D374" s="58">
        <v>3.4843003823018373E-2</v>
      </c>
      <c r="E374" s="59">
        <v>2</v>
      </c>
    </row>
    <row r="375" spans="1:5" x14ac:dyDescent="0.25">
      <c r="A375" s="64" t="s">
        <v>39</v>
      </c>
      <c r="B375" s="57">
        <v>44008</v>
      </c>
      <c r="C375" s="57">
        <v>45835</v>
      </c>
      <c r="D375" s="58">
        <v>3.49E-2</v>
      </c>
      <c r="E375" s="59">
        <v>2</v>
      </c>
    </row>
    <row r="376" spans="1:5" x14ac:dyDescent="0.25">
      <c r="A376" s="64" t="s">
        <v>40</v>
      </c>
      <c r="B376" s="57">
        <v>43980</v>
      </c>
      <c r="C376" s="57">
        <v>45807</v>
      </c>
      <c r="D376" s="58">
        <v>3.7400000000000003E-2</v>
      </c>
      <c r="E376" s="59">
        <v>2</v>
      </c>
    </row>
    <row r="378" spans="1:5" x14ac:dyDescent="0.25">
      <c r="A378" s="102" t="s">
        <v>171</v>
      </c>
      <c r="B378" s="103"/>
      <c r="C378" s="103"/>
      <c r="D378" s="103"/>
      <c r="E378" s="103"/>
    </row>
    <row r="379" spans="1:5" ht="14.45" customHeight="1" x14ac:dyDescent="0.25">
      <c r="A379" s="1" t="s">
        <v>958</v>
      </c>
      <c r="B379" s="2"/>
      <c r="C379" s="107" t="s">
        <v>3</v>
      </c>
      <c r="D379" s="107" t="s">
        <v>959</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960</v>
      </c>
      <c r="C382" s="10"/>
      <c r="D382" s="11"/>
      <c r="E382" s="11"/>
    </row>
    <row r="383" spans="1:5" x14ac:dyDescent="0.25">
      <c r="A383" s="12"/>
      <c r="B383" s="13" t="s">
        <v>9</v>
      </c>
      <c r="C383" s="14"/>
      <c r="D383" s="15"/>
      <c r="E383" s="15"/>
    </row>
    <row r="384" spans="1:5" x14ac:dyDescent="0.25">
      <c r="A384" s="8" t="s">
        <v>10</v>
      </c>
      <c r="B384" s="16" t="s">
        <v>11</v>
      </c>
      <c r="C384" s="61">
        <v>5800</v>
      </c>
      <c r="D384" s="62">
        <v>5930</v>
      </c>
      <c r="E384" s="63" t="s">
        <v>14</v>
      </c>
    </row>
    <row r="385" spans="1:5" x14ac:dyDescent="0.25">
      <c r="A385" s="19"/>
      <c r="B385" s="20" t="s">
        <v>15</v>
      </c>
      <c r="C385" s="56">
        <v>-0.42002692061875302</v>
      </c>
      <c r="D385" s="56">
        <v>-0.15963635374281701</v>
      </c>
      <c r="E385" s="22"/>
    </row>
    <row r="386" spans="1:5" x14ac:dyDescent="0.25">
      <c r="A386" s="8" t="s">
        <v>16</v>
      </c>
      <c r="B386" s="16" t="s">
        <v>11</v>
      </c>
      <c r="C386" s="61">
        <v>7950</v>
      </c>
      <c r="D386" s="61">
        <v>7680</v>
      </c>
      <c r="E386" s="63" t="s">
        <v>14</v>
      </c>
    </row>
    <row r="387" spans="1:5" x14ac:dyDescent="0.25">
      <c r="A387" s="19"/>
      <c r="B387" s="20" t="s">
        <v>15</v>
      </c>
      <c r="C387" s="56">
        <v>-0.20535920755762599</v>
      </c>
      <c r="D387" s="56">
        <v>-8.4355237352249104E-2</v>
      </c>
      <c r="E387" s="22"/>
    </row>
    <row r="388" spans="1:5" x14ac:dyDescent="0.25">
      <c r="A388" s="8" t="s">
        <v>19</v>
      </c>
      <c r="B388" s="16" t="s">
        <v>11</v>
      </c>
      <c r="C388" s="61">
        <v>10040</v>
      </c>
      <c r="D388" s="61">
        <v>10680</v>
      </c>
      <c r="E388" s="63" t="s">
        <v>14</v>
      </c>
    </row>
    <row r="389" spans="1:5" x14ac:dyDescent="0.25">
      <c r="A389" s="19"/>
      <c r="B389" s="20" t="s">
        <v>15</v>
      </c>
      <c r="C389" s="56">
        <v>4.2669438884224099E-3</v>
      </c>
      <c r="D389" s="56">
        <v>2.2137060159430798E-2</v>
      </c>
      <c r="E389" s="22"/>
    </row>
    <row r="390" spans="1:5" x14ac:dyDescent="0.25">
      <c r="A390" s="8" t="s">
        <v>22</v>
      </c>
      <c r="B390" s="16" t="s">
        <v>11</v>
      </c>
      <c r="C390" s="61">
        <v>13530</v>
      </c>
      <c r="D390" s="61">
        <v>13650</v>
      </c>
      <c r="E390" s="63" t="s">
        <v>14</v>
      </c>
    </row>
    <row r="391" spans="1:5" x14ac:dyDescent="0.25">
      <c r="A391" s="19"/>
      <c r="B391" s="20" t="s">
        <v>15</v>
      </c>
      <c r="C391" s="56">
        <v>0.353438099047924</v>
      </c>
      <c r="D391" s="56">
        <v>0.109160269135507</v>
      </c>
      <c r="E391" s="22"/>
    </row>
    <row r="392" spans="1:5" ht="34.15" customHeight="1" x14ac:dyDescent="0.25">
      <c r="A392" s="90" t="s">
        <v>25</v>
      </c>
      <c r="B392" s="90"/>
      <c r="C392" s="90"/>
      <c r="D392" s="90"/>
      <c r="E392" s="90"/>
    </row>
    <row r="393" spans="1:5" x14ac:dyDescent="0.25">
      <c r="A393" s="5" t="s">
        <v>26</v>
      </c>
    </row>
    <row r="394" spans="1:5" x14ac:dyDescent="0.25">
      <c r="A394" s="65" t="s">
        <v>964</v>
      </c>
    </row>
    <row r="395" spans="1:5" x14ac:dyDescent="0.25">
      <c r="A395" s="65" t="s">
        <v>973</v>
      </c>
    </row>
    <row r="396" spans="1:5" x14ac:dyDescent="0.25">
      <c r="A396" s="65" t="s">
        <v>966</v>
      </c>
    </row>
    <row r="397" spans="1:5" x14ac:dyDescent="0.25">
      <c r="A397" s="5" t="s">
        <v>51</v>
      </c>
    </row>
    <row r="398" spans="1:5" ht="14.45" customHeight="1" x14ac:dyDescent="0.25">
      <c r="A398" s="91" t="s">
        <v>31</v>
      </c>
      <c r="B398" s="92"/>
      <c r="C398" s="92"/>
      <c r="D398" s="92"/>
      <c r="E398" s="93"/>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57">
        <v>44103</v>
      </c>
      <c r="C401" s="57">
        <v>45930</v>
      </c>
      <c r="D401" s="58">
        <v>9.9484989945754998E-2</v>
      </c>
      <c r="E401" s="59">
        <v>3</v>
      </c>
    </row>
    <row r="402" spans="1:5" x14ac:dyDescent="0.25">
      <c r="A402" s="31" t="s">
        <v>37</v>
      </c>
      <c r="B402" s="57">
        <v>44068</v>
      </c>
      <c r="C402" s="57">
        <v>45895</v>
      </c>
      <c r="D402" s="58">
        <v>0.1004876849557641</v>
      </c>
      <c r="E402" s="59">
        <v>3</v>
      </c>
    </row>
    <row r="403" spans="1:5" x14ac:dyDescent="0.25">
      <c r="A403" s="64" t="s">
        <v>38</v>
      </c>
      <c r="B403" s="57">
        <v>44040</v>
      </c>
      <c r="C403" s="57">
        <v>45867</v>
      </c>
      <c r="D403" s="58">
        <v>0.10009823015473031</v>
      </c>
      <c r="E403" s="59">
        <v>3</v>
      </c>
    </row>
    <row r="404" spans="1:5" x14ac:dyDescent="0.25">
      <c r="A404" s="64" t="s">
        <v>39</v>
      </c>
      <c r="B404" s="57">
        <v>44005</v>
      </c>
      <c r="C404" s="57">
        <v>45832</v>
      </c>
      <c r="D404" s="58">
        <v>0.10120290826444642</v>
      </c>
      <c r="E404" s="59">
        <v>3</v>
      </c>
    </row>
    <row r="405" spans="1:5" x14ac:dyDescent="0.25">
      <c r="A405" s="64" t="s">
        <v>40</v>
      </c>
      <c r="B405" s="57">
        <v>43977</v>
      </c>
      <c r="C405" s="57">
        <v>45804</v>
      </c>
      <c r="D405" s="58">
        <v>0.1054900983390468</v>
      </c>
      <c r="E405" s="59">
        <v>3</v>
      </c>
    </row>
    <row r="407" spans="1:5" x14ac:dyDescent="0.25">
      <c r="A407" s="102" t="s">
        <v>835</v>
      </c>
      <c r="B407" s="103"/>
      <c r="C407" s="103"/>
      <c r="D407" s="103"/>
      <c r="E407" s="103"/>
    </row>
    <row r="408" spans="1:5" ht="14.45" customHeight="1" x14ac:dyDescent="0.25">
      <c r="A408" s="1" t="s">
        <v>958</v>
      </c>
      <c r="B408" s="2"/>
      <c r="C408" s="107" t="s">
        <v>3</v>
      </c>
      <c r="D408" s="107" t="s">
        <v>959</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960</v>
      </c>
      <c r="C411" s="10"/>
      <c r="D411" s="11"/>
      <c r="E411" s="11"/>
    </row>
    <row r="412" spans="1:5" x14ac:dyDescent="0.25">
      <c r="A412" s="12"/>
      <c r="B412" s="13" t="s">
        <v>9</v>
      </c>
      <c r="C412" s="14"/>
      <c r="D412" s="15"/>
      <c r="E412" s="15"/>
    </row>
    <row r="413" spans="1:5" x14ac:dyDescent="0.25">
      <c r="A413" s="8" t="s">
        <v>10</v>
      </c>
      <c r="B413" s="16" t="s">
        <v>11</v>
      </c>
      <c r="C413" s="61">
        <v>6520</v>
      </c>
      <c r="D413" s="62">
        <v>7470</v>
      </c>
      <c r="E413" s="63" t="s">
        <v>14</v>
      </c>
    </row>
    <row r="414" spans="1:5" x14ac:dyDescent="0.25">
      <c r="A414" s="19"/>
      <c r="B414" s="20" t="s">
        <v>15</v>
      </c>
      <c r="C414" s="56">
        <v>-0.34750903809462902</v>
      </c>
      <c r="D414" s="56">
        <v>-9.2812868394669207E-2</v>
      </c>
      <c r="E414" s="22"/>
    </row>
    <row r="415" spans="1:5" x14ac:dyDescent="0.25">
      <c r="A415" s="8" t="s">
        <v>16</v>
      </c>
      <c r="B415" s="16" t="s">
        <v>11</v>
      </c>
      <c r="C415" s="61">
        <v>8330</v>
      </c>
      <c r="D415" s="61">
        <v>7980</v>
      </c>
      <c r="E415" s="63" t="s">
        <v>14</v>
      </c>
    </row>
    <row r="416" spans="1:5" x14ac:dyDescent="0.25">
      <c r="A416" s="19"/>
      <c r="B416" s="20" t="s">
        <v>15</v>
      </c>
      <c r="C416" s="56">
        <v>-0.16719004507108701</v>
      </c>
      <c r="D416" s="56">
        <v>-7.2494295869660705E-2</v>
      </c>
      <c r="E416" s="22"/>
    </row>
    <row r="417" spans="1:5" x14ac:dyDescent="0.25">
      <c r="A417" s="8" t="s">
        <v>19</v>
      </c>
      <c r="B417" s="16" t="s">
        <v>11</v>
      </c>
      <c r="C417" s="61">
        <v>10030</v>
      </c>
      <c r="D417" s="61">
        <v>10290</v>
      </c>
      <c r="E417" s="63" t="s">
        <v>14</v>
      </c>
    </row>
    <row r="418" spans="1:5" x14ac:dyDescent="0.25">
      <c r="A418" s="19"/>
      <c r="B418" s="20" t="s">
        <v>15</v>
      </c>
      <c r="C418" s="56">
        <v>2.88865011593065E-3</v>
      </c>
      <c r="D418" s="56">
        <v>9.7358098348976404E-3</v>
      </c>
      <c r="E418" s="22"/>
    </row>
    <row r="419" spans="1:5" x14ac:dyDescent="0.25">
      <c r="A419" s="8" t="s">
        <v>22</v>
      </c>
      <c r="B419" s="16" t="s">
        <v>11</v>
      </c>
      <c r="C419" s="61">
        <v>12350</v>
      </c>
      <c r="D419" s="61">
        <v>12350</v>
      </c>
      <c r="E419" s="63" t="s">
        <v>14</v>
      </c>
    </row>
    <row r="420" spans="1:5" x14ac:dyDescent="0.25">
      <c r="A420" s="19"/>
      <c r="B420" s="20" t="s">
        <v>15</v>
      </c>
      <c r="C420" s="56">
        <v>0.23536916257270299</v>
      </c>
      <c r="D420" s="56">
        <v>7.2939933110958394E-2</v>
      </c>
      <c r="E420" s="22"/>
    </row>
    <row r="421" spans="1:5" ht="34.9" customHeight="1" x14ac:dyDescent="0.25">
      <c r="A421" s="90" t="s">
        <v>25</v>
      </c>
      <c r="B421" s="90"/>
      <c r="C421" s="90"/>
      <c r="D421" s="90"/>
      <c r="E421" s="90"/>
    </row>
    <row r="422" spans="1:5" x14ac:dyDescent="0.25">
      <c r="A422" s="5" t="s">
        <v>26</v>
      </c>
    </row>
    <row r="423" spans="1:5" x14ac:dyDescent="0.25">
      <c r="A423" s="65" t="s">
        <v>964</v>
      </c>
    </row>
    <row r="424" spans="1:5" x14ac:dyDescent="0.25">
      <c r="A424" s="65" t="s">
        <v>1073</v>
      </c>
    </row>
    <row r="425" spans="1:5" x14ac:dyDescent="0.25">
      <c r="A425" s="65" t="s">
        <v>966</v>
      </c>
    </row>
    <row r="426" spans="1:5" x14ac:dyDescent="0.25">
      <c r="A426" s="5" t="s">
        <v>51</v>
      </c>
    </row>
    <row r="427" spans="1:5" ht="14.45" customHeight="1" x14ac:dyDescent="0.25">
      <c r="A427" s="91" t="s">
        <v>31</v>
      </c>
      <c r="B427" s="92"/>
      <c r="C427" s="92"/>
      <c r="D427" s="92"/>
      <c r="E427" s="93"/>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57">
        <v>44096</v>
      </c>
      <c r="C430" s="57">
        <v>45926</v>
      </c>
      <c r="D430" s="58">
        <v>6.1898874261466022E-2</v>
      </c>
      <c r="E430" s="59">
        <v>3</v>
      </c>
    </row>
    <row r="431" spans="1:5" x14ac:dyDescent="0.25">
      <c r="A431" s="31" t="s">
        <v>37</v>
      </c>
      <c r="B431" s="57">
        <v>44068</v>
      </c>
      <c r="C431" s="57">
        <v>45898</v>
      </c>
      <c r="D431" s="58">
        <v>6.3005823366396929E-2</v>
      </c>
      <c r="E431" s="59">
        <v>3</v>
      </c>
    </row>
    <row r="432" spans="1:5" x14ac:dyDescent="0.25">
      <c r="A432" s="64" t="s">
        <v>38</v>
      </c>
      <c r="B432" s="57">
        <v>44033</v>
      </c>
      <c r="C432" s="57">
        <v>45863</v>
      </c>
      <c r="D432" s="58">
        <v>6.3110245175579241E-2</v>
      </c>
      <c r="E432" s="59">
        <v>3</v>
      </c>
    </row>
    <row r="433" spans="1:5" x14ac:dyDescent="0.25">
      <c r="A433" s="64" t="s">
        <v>39</v>
      </c>
      <c r="B433" s="57">
        <v>44008</v>
      </c>
      <c r="C433" s="57">
        <v>45835</v>
      </c>
      <c r="D433" s="58">
        <v>6.2799999999999995E-2</v>
      </c>
      <c r="E433" s="59">
        <v>3</v>
      </c>
    </row>
    <row r="434" spans="1:5" x14ac:dyDescent="0.25">
      <c r="A434" s="64" t="s">
        <v>40</v>
      </c>
      <c r="B434" s="57">
        <v>43977</v>
      </c>
      <c r="C434" s="57">
        <v>45804</v>
      </c>
      <c r="D434" s="58">
        <v>6.7000000000000004E-2</v>
      </c>
      <c r="E434" s="59">
        <v>3</v>
      </c>
    </row>
    <row r="436" spans="1:5" x14ac:dyDescent="0.25">
      <c r="A436" s="102" t="s">
        <v>180</v>
      </c>
      <c r="B436" s="103"/>
      <c r="C436" s="103"/>
      <c r="D436" s="103"/>
      <c r="E436" s="103"/>
    </row>
    <row r="437" spans="1:5" ht="14.45" customHeight="1" x14ac:dyDescent="0.25">
      <c r="A437" s="1" t="s">
        <v>958</v>
      </c>
      <c r="B437" s="2"/>
      <c r="C437" s="107" t="s">
        <v>3</v>
      </c>
      <c r="D437" s="107" t="s">
        <v>959</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8" t="s">
        <v>7</v>
      </c>
      <c r="B440" s="9" t="s">
        <v>960</v>
      </c>
      <c r="C440" s="10"/>
      <c r="D440" s="11"/>
      <c r="E440" s="11"/>
    </row>
    <row r="441" spans="1:5" x14ac:dyDescent="0.25">
      <c r="A441" s="12"/>
      <c r="B441" s="13" t="s">
        <v>9</v>
      </c>
      <c r="C441" s="14"/>
      <c r="D441" s="15"/>
      <c r="E441" s="15"/>
    </row>
    <row r="442" spans="1:5" x14ac:dyDescent="0.25">
      <c r="A442" s="8" t="s">
        <v>10</v>
      </c>
      <c r="B442" s="16" t="s">
        <v>11</v>
      </c>
      <c r="C442" s="61">
        <v>5960</v>
      </c>
      <c r="D442" s="62">
        <v>6090</v>
      </c>
      <c r="E442" s="63" t="s">
        <v>14</v>
      </c>
    </row>
    <row r="443" spans="1:5" x14ac:dyDescent="0.25">
      <c r="A443" s="19"/>
      <c r="B443" s="20" t="s">
        <v>15</v>
      </c>
      <c r="C443" s="56">
        <v>-0.40378587462070498</v>
      </c>
      <c r="D443" s="56">
        <v>-0.152261242299704</v>
      </c>
      <c r="E443" s="22"/>
    </row>
    <row r="444" spans="1:5" x14ac:dyDescent="0.25">
      <c r="A444" s="8" t="s">
        <v>16</v>
      </c>
      <c r="B444" s="16" t="s">
        <v>11</v>
      </c>
      <c r="C444" s="61">
        <v>8010</v>
      </c>
      <c r="D444" s="61">
        <v>7890</v>
      </c>
      <c r="E444" s="63" t="s">
        <v>14</v>
      </c>
    </row>
    <row r="445" spans="1:5" x14ac:dyDescent="0.25">
      <c r="A445" s="19"/>
      <c r="B445" s="20" t="s">
        <v>15</v>
      </c>
      <c r="C445" s="56">
        <v>-0.19944705882352901</v>
      </c>
      <c r="D445" s="56">
        <v>-7.5876050560543806E-2</v>
      </c>
      <c r="E445" s="22"/>
    </row>
    <row r="446" spans="1:5" x14ac:dyDescent="0.25">
      <c r="A446" s="8" t="s">
        <v>19</v>
      </c>
      <c r="B446" s="16" t="s">
        <v>11</v>
      </c>
      <c r="C446" s="61">
        <v>10090</v>
      </c>
      <c r="D446" s="61">
        <v>10770</v>
      </c>
      <c r="E446" s="63" t="s">
        <v>14</v>
      </c>
    </row>
    <row r="447" spans="1:5" x14ac:dyDescent="0.25">
      <c r="A447" s="19"/>
      <c r="B447" s="20" t="s">
        <v>15</v>
      </c>
      <c r="C447" s="56">
        <v>8.5241503326738393E-3</v>
      </c>
      <c r="D447" s="56">
        <v>2.51926520677563E-2</v>
      </c>
      <c r="E447" s="22"/>
    </row>
    <row r="448" spans="1:5" x14ac:dyDescent="0.25">
      <c r="A448" s="8" t="s">
        <v>22</v>
      </c>
      <c r="B448" s="16" t="s">
        <v>11</v>
      </c>
      <c r="C448" s="61">
        <v>13340</v>
      </c>
      <c r="D448" s="61">
        <v>13650</v>
      </c>
      <c r="E448" s="63" t="s">
        <v>14</v>
      </c>
    </row>
    <row r="449" spans="1:5" x14ac:dyDescent="0.25">
      <c r="A449" s="19"/>
      <c r="B449" s="20" t="s">
        <v>15</v>
      </c>
      <c r="C449" s="56">
        <v>0.33445993723849399</v>
      </c>
      <c r="D449" s="56">
        <v>0.109232705561901</v>
      </c>
      <c r="E449" s="22"/>
    </row>
    <row r="450" spans="1:5" ht="34.15" customHeight="1" x14ac:dyDescent="0.25">
      <c r="A450" s="90" t="s">
        <v>25</v>
      </c>
      <c r="B450" s="90"/>
      <c r="C450" s="90"/>
      <c r="D450" s="90"/>
      <c r="E450" s="90"/>
    </row>
    <row r="451" spans="1:5" x14ac:dyDescent="0.25">
      <c r="A451" s="5" t="s">
        <v>26</v>
      </c>
    </row>
    <row r="452" spans="1:5" x14ac:dyDescent="0.25">
      <c r="A452" s="65" t="s">
        <v>964</v>
      </c>
    </row>
    <row r="453" spans="1:5" x14ac:dyDescent="0.25">
      <c r="A453" s="65" t="s">
        <v>992</v>
      </c>
    </row>
    <row r="454" spans="1:5" x14ac:dyDescent="0.25">
      <c r="A454" s="65" t="s">
        <v>966</v>
      </c>
    </row>
    <row r="455" spans="1:5" x14ac:dyDescent="0.25">
      <c r="A455" s="5" t="s">
        <v>51</v>
      </c>
    </row>
    <row r="456" spans="1:5" ht="14.45" customHeight="1" x14ac:dyDescent="0.25">
      <c r="A456" s="91" t="s">
        <v>31</v>
      </c>
      <c r="B456" s="92"/>
      <c r="C456" s="92"/>
      <c r="D456" s="92"/>
      <c r="E456" s="93"/>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57">
        <v>44103</v>
      </c>
      <c r="C459" s="57">
        <v>45930</v>
      </c>
      <c r="D459" s="58">
        <v>9.588499437660078E-2</v>
      </c>
      <c r="E459" s="59">
        <v>3</v>
      </c>
    </row>
    <row r="460" spans="1:5" x14ac:dyDescent="0.25">
      <c r="A460" s="31" t="s">
        <v>37</v>
      </c>
      <c r="B460" s="57">
        <v>44068</v>
      </c>
      <c r="C460" s="57">
        <v>45895</v>
      </c>
      <c r="D460" s="58">
        <v>9.6958651646999267E-2</v>
      </c>
      <c r="E460" s="59">
        <v>3</v>
      </c>
    </row>
    <row r="461" spans="1:5" x14ac:dyDescent="0.25">
      <c r="A461" s="64" t="s">
        <v>38</v>
      </c>
      <c r="B461" s="57">
        <v>44040</v>
      </c>
      <c r="C461" s="57">
        <v>45867</v>
      </c>
      <c r="D461" s="58">
        <v>9.6500000000000002E-2</v>
      </c>
      <c r="E461" s="59">
        <v>3</v>
      </c>
    </row>
    <row r="462" spans="1:5" x14ac:dyDescent="0.25">
      <c r="A462" s="64" t="s">
        <v>39</v>
      </c>
      <c r="B462" s="57">
        <v>44005</v>
      </c>
      <c r="C462" s="57">
        <v>45832</v>
      </c>
      <c r="D462" s="58">
        <v>9.7430612102595196E-2</v>
      </c>
      <c r="E462" s="59">
        <v>3</v>
      </c>
    </row>
    <row r="463" spans="1:5" x14ac:dyDescent="0.25">
      <c r="A463" s="64" t="s">
        <v>40</v>
      </c>
      <c r="B463" s="57">
        <v>43977</v>
      </c>
      <c r="C463" s="57">
        <v>45804</v>
      </c>
      <c r="D463" s="58">
        <v>0.10129608560799815</v>
      </c>
      <c r="E463" s="59">
        <v>3</v>
      </c>
    </row>
    <row r="465" spans="1:5" x14ac:dyDescent="0.25">
      <c r="A465" s="102" t="s">
        <v>189</v>
      </c>
      <c r="B465" s="103"/>
      <c r="C465" s="103"/>
      <c r="D465" s="103"/>
      <c r="E465" s="103"/>
    </row>
    <row r="466" spans="1:5" ht="14.45" customHeight="1" x14ac:dyDescent="0.25">
      <c r="A466" s="1" t="s">
        <v>978</v>
      </c>
      <c r="B466" s="2"/>
      <c r="C466" s="107" t="s">
        <v>3</v>
      </c>
      <c r="D466" s="107" t="s">
        <v>979</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960</v>
      </c>
      <c r="C469" s="10"/>
      <c r="D469" s="11"/>
      <c r="E469" s="11"/>
    </row>
    <row r="470" spans="1:5" x14ac:dyDescent="0.25">
      <c r="A470" s="12"/>
      <c r="B470" s="13" t="s">
        <v>9</v>
      </c>
      <c r="C470" s="14"/>
      <c r="D470" s="15"/>
      <c r="E470" s="15"/>
    </row>
    <row r="471" spans="1:5" x14ac:dyDescent="0.25">
      <c r="A471" s="8" t="s">
        <v>10</v>
      </c>
      <c r="B471" s="16" t="s">
        <v>11</v>
      </c>
      <c r="C471" s="61">
        <v>7520</v>
      </c>
      <c r="D471" s="62">
        <v>7900</v>
      </c>
      <c r="E471" s="63" t="s">
        <v>14</v>
      </c>
    </row>
    <row r="472" spans="1:5" x14ac:dyDescent="0.25">
      <c r="A472" s="19"/>
      <c r="B472" s="20" t="s">
        <v>15</v>
      </c>
      <c r="C472" s="56">
        <v>-0.248302676510468</v>
      </c>
      <c r="D472" s="56">
        <v>-0.11110476436273301</v>
      </c>
      <c r="E472" s="22"/>
    </row>
    <row r="473" spans="1:5" x14ac:dyDescent="0.25">
      <c r="A473" s="8" t="s">
        <v>16</v>
      </c>
      <c r="B473" s="16" t="s">
        <v>11</v>
      </c>
      <c r="C473" s="61">
        <v>8110</v>
      </c>
      <c r="D473" s="61">
        <v>7680</v>
      </c>
      <c r="E473" s="63" t="s">
        <v>14</v>
      </c>
    </row>
    <row r="474" spans="1:5" x14ac:dyDescent="0.25">
      <c r="A474" s="19"/>
      <c r="B474" s="20" t="s">
        <v>15</v>
      </c>
      <c r="C474" s="56">
        <v>-0.189108465687257</v>
      </c>
      <c r="D474" s="56">
        <v>-0.123406816368255</v>
      </c>
      <c r="E474" s="22"/>
    </row>
    <row r="475" spans="1:5" x14ac:dyDescent="0.25">
      <c r="A475" s="8" t="s">
        <v>19</v>
      </c>
      <c r="B475" s="16" t="s">
        <v>11</v>
      </c>
      <c r="C475" s="61">
        <v>9340</v>
      </c>
      <c r="D475" s="61">
        <v>9750</v>
      </c>
      <c r="E475" s="63" t="s">
        <v>14</v>
      </c>
    </row>
    <row r="476" spans="1:5" x14ac:dyDescent="0.25">
      <c r="A476" s="19"/>
      <c r="B476" s="20" t="s">
        <v>15</v>
      </c>
      <c r="C476" s="56">
        <v>-6.56271086700667E-2</v>
      </c>
      <c r="D476" s="56">
        <v>-1.27826171617426E-2</v>
      </c>
      <c r="E476" s="22"/>
    </row>
    <row r="477" spans="1:5" x14ac:dyDescent="0.25">
      <c r="A477" s="8" t="s">
        <v>22</v>
      </c>
      <c r="B477" s="16" t="s">
        <v>11</v>
      </c>
      <c r="C477" s="61">
        <v>11350</v>
      </c>
      <c r="D477" s="61">
        <v>11640</v>
      </c>
      <c r="E477" s="63" t="s">
        <v>14</v>
      </c>
    </row>
    <row r="478" spans="1:5" x14ac:dyDescent="0.25">
      <c r="A478" s="19"/>
      <c r="B478" s="20" t="s">
        <v>15</v>
      </c>
      <c r="C478" s="56">
        <v>0.135345584499066</v>
      </c>
      <c r="D478" s="56">
        <v>7.8925779700995194E-2</v>
      </c>
      <c r="E478" s="22"/>
    </row>
    <row r="479" spans="1:5" ht="34.15" customHeight="1" x14ac:dyDescent="0.25">
      <c r="A479" s="90" t="s">
        <v>25</v>
      </c>
      <c r="B479" s="90"/>
      <c r="C479" s="90"/>
      <c r="D479" s="90"/>
      <c r="E479" s="90"/>
    </row>
    <row r="480" spans="1:5" x14ac:dyDescent="0.25">
      <c r="A480" s="5" t="s">
        <v>26</v>
      </c>
    </row>
    <row r="481" spans="1:5" x14ac:dyDescent="0.25">
      <c r="A481" s="65" t="s">
        <v>980</v>
      </c>
    </row>
    <row r="482" spans="1:5" x14ac:dyDescent="0.25">
      <c r="A482" s="65" t="s">
        <v>1058</v>
      </c>
    </row>
    <row r="483" spans="1:5" x14ac:dyDescent="0.25">
      <c r="A483" s="65" t="s">
        <v>986</v>
      </c>
    </row>
    <row r="484" spans="1:5" x14ac:dyDescent="0.25">
      <c r="A484" s="5" t="s">
        <v>51</v>
      </c>
    </row>
    <row r="485" spans="1:5" ht="14.45" customHeight="1" x14ac:dyDescent="0.25">
      <c r="A485" s="91" t="s">
        <v>31</v>
      </c>
      <c r="B485" s="92"/>
      <c r="C485" s="92"/>
      <c r="D485" s="92"/>
      <c r="E485" s="93"/>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57">
        <v>44096</v>
      </c>
      <c r="C488" s="57">
        <v>45930</v>
      </c>
      <c r="D488" s="58">
        <v>4.3814031325710018E-2</v>
      </c>
      <c r="E488" s="59">
        <v>2</v>
      </c>
    </row>
    <row r="489" spans="1:5" x14ac:dyDescent="0.25">
      <c r="A489" s="31" t="s">
        <v>37</v>
      </c>
      <c r="B489" s="57">
        <v>44054</v>
      </c>
      <c r="C489" s="57">
        <v>45888</v>
      </c>
      <c r="D489" s="58">
        <v>4.3562152795307417E-2</v>
      </c>
      <c r="E489" s="59">
        <v>2</v>
      </c>
    </row>
    <row r="490" spans="1:5" x14ac:dyDescent="0.25">
      <c r="A490" s="64" t="s">
        <v>38</v>
      </c>
      <c r="B490" s="57">
        <v>44027</v>
      </c>
      <c r="C490" s="57">
        <v>45860</v>
      </c>
      <c r="D490" s="58">
        <v>4.3151257514392208E-2</v>
      </c>
      <c r="E490" s="59">
        <v>2</v>
      </c>
    </row>
    <row r="491" spans="1:5" x14ac:dyDescent="0.25">
      <c r="A491" s="64" t="s">
        <v>39</v>
      </c>
      <c r="B491" s="57">
        <v>43998</v>
      </c>
      <c r="C491" s="57">
        <v>45832</v>
      </c>
      <c r="D491" s="58">
        <v>4.3200000000000002E-2</v>
      </c>
      <c r="E491" s="59">
        <v>2</v>
      </c>
    </row>
    <row r="492" spans="1:5" x14ac:dyDescent="0.25">
      <c r="A492" s="64" t="s">
        <v>40</v>
      </c>
      <c r="B492" s="57">
        <v>43970</v>
      </c>
      <c r="C492" s="57">
        <v>45804</v>
      </c>
      <c r="D492" s="58">
        <v>4.5999999999999999E-2</v>
      </c>
      <c r="E492" s="59">
        <v>2</v>
      </c>
    </row>
    <row r="494" spans="1:5" x14ac:dyDescent="0.25">
      <c r="A494" s="102" t="s">
        <v>200</v>
      </c>
      <c r="B494" s="103"/>
      <c r="C494" s="103"/>
      <c r="D494" s="103"/>
      <c r="E494" s="103"/>
    </row>
    <row r="495" spans="1:5" ht="14.45" customHeight="1" x14ac:dyDescent="0.25">
      <c r="A495" s="1" t="s">
        <v>968</v>
      </c>
      <c r="B495" s="2"/>
      <c r="C495" s="107" t="s">
        <v>3</v>
      </c>
      <c r="D495" s="107" t="s">
        <v>969</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960</v>
      </c>
      <c r="C498" s="10"/>
      <c r="D498" s="11"/>
      <c r="E498" s="11"/>
    </row>
    <row r="499" spans="1:5" x14ac:dyDescent="0.25">
      <c r="A499" s="12"/>
      <c r="B499" s="13" t="s">
        <v>9</v>
      </c>
      <c r="C499" s="14"/>
      <c r="D499" s="15"/>
      <c r="E499" s="15"/>
    </row>
    <row r="500" spans="1:5" x14ac:dyDescent="0.25">
      <c r="A500" s="8" t="s">
        <v>10</v>
      </c>
      <c r="B500" s="16" t="s">
        <v>11</v>
      </c>
      <c r="C500" s="61">
        <v>7420</v>
      </c>
      <c r="D500" s="62">
        <v>6910</v>
      </c>
      <c r="E500" s="63" t="s">
        <v>14</v>
      </c>
    </row>
    <row r="501" spans="1:5" x14ac:dyDescent="0.25">
      <c r="A501" s="19"/>
      <c r="B501" s="20" t="s">
        <v>15</v>
      </c>
      <c r="C501" s="56">
        <v>-0.25847414669276703</v>
      </c>
      <c r="D501" s="56">
        <v>-7.1167976477050504E-2</v>
      </c>
      <c r="E501" s="22"/>
    </row>
    <row r="502" spans="1:5" x14ac:dyDescent="0.25">
      <c r="A502" s="8" t="s">
        <v>16</v>
      </c>
      <c r="B502" s="16" t="s">
        <v>11</v>
      </c>
      <c r="C502" s="61">
        <v>7820</v>
      </c>
      <c r="D502" s="61">
        <v>8310</v>
      </c>
      <c r="E502" s="63" t="s">
        <v>14</v>
      </c>
    </row>
    <row r="503" spans="1:5" x14ac:dyDescent="0.25">
      <c r="A503" s="19"/>
      <c r="B503" s="20" t="s">
        <v>15</v>
      </c>
      <c r="C503" s="56">
        <v>-0.217669947449352</v>
      </c>
      <c r="D503" s="56">
        <v>-3.6412372650645897E-2</v>
      </c>
      <c r="E503" s="22"/>
    </row>
    <row r="504" spans="1:5" x14ac:dyDescent="0.25">
      <c r="A504" s="8" t="s">
        <v>19</v>
      </c>
      <c r="B504" s="16" t="s">
        <v>11</v>
      </c>
      <c r="C504" s="61">
        <v>9430</v>
      </c>
      <c r="D504" s="61">
        <v>9870</v>
      </c>
      <c r="E504" s="63" t="s">
        <v>14</v>
      </c>
    </row>
    <row r="505" spans="1:5" x14ac:dyDescent="0.25">
      <c r="A505" s="19"/>
      <c r="B505" s="20" t="s">
        <v>15</v>
      </c>
      <c r="C505" s="56">
        <v>-5.7489034688603599E-2</v>
      </c>
      <c r="D505" s="56">
        <v>-2.6438397128359901E-3</v>
      </c>
      <c r="E505" s="22"/>
    </row>
    <row r="506" spans="1:5" x14ac:dyDescent="0.25">
      <c r="A506" s="8" t="s">
        <v>22</v>
      </c>
      <c r="B506" s="16" t="s">
        <v>11</v>
      </c>
      <c r="C506" s="61">
        <v>11100</v>
      </c>
      <c r="D506" s="61">
        <v>11610</v>
      </c>
      <c r="E506" s="63" t="s">
        <v>14</v>
      </c>
    </row>
    <row r="507" spans="1:5" x14ac:dyDescent="0.25">
      <c r="A507" s="19"/>
      <c r="B507" s="20" t="s">
        <v>15</v>
      </c>
      <c r="C507" s="56">
        <v>0.109868596438391</v>
      </c>
      <c r="D507" s="56">
        <v>3.0270884231934098E-2</v>
      </c>
      <c r="E507" s="22"/>
    </row>
    <row r="508" spans="1:5" ht="34.9" customHeight="1" x14ac:dyDescent="0.25">
      <c r="A508" s="90" t="s">
        <v>25</v>
      </c>
      <c r="B508" s="90"/>
      <c r="C508" s="90"/>
      <c r="D508" s="90"/>
      <c r="E508" s="90"/>
    </row>
    <row r="509" spans="1:5" x14ac:dyDescent="0.25">
      <c r="A509" s="5" t="s">
        <v>26</v>
      </c>
    </row>
    <row r="510" spans="1:5" x14ac:dyDescent="0.25">
      <c r="A510" s="65" t="s">
        <v>983</v>
      </c>
    </row>
    <row r="511" spans="1:5" x14ac:dyDescent="0.25">
      <c r="A511" s="65" t="s">
        <v>984</v>
      </c>
    </row>
    <row r="512" spans="1:5" x14ac:dyDescent="0.25">
      <c r="A512" s="65" t="s">
        <v>972</v>
      </c>
    </row>
    <row r="513" spans="1:5" x14ac:dyDescent="0.25">
      <c r="A513" s="5" t="s">
        <v>51</v>
      </c>
    </row>
    <row r="514" spans="1:5" ht="14.45" customHeight="1" x14ac:dyDescent="0.25">
      <c r="A514" s="91" t="s">
        <v>31</v>
      </c>
      <c r="B514" s="92"/>
      <c r="C514" s="92"/>
      <c r="D514" s="92"/>
      <c r="E514" s="93"/>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57">
        <v>44089</v>
      </c>
      <c r="C517" s="57">
        <v>45923</v>
      </c>
      <c r="D517" s="58">
        <v>4.2827485759532026E-2</v>
      </c>
      <c r="E517" s="59">
        <v>2</v>
      </c>
    </row>
    <row r="518" spans="1:5" x14ac:dyDescent="0.25">
      <c r="A518" s="31" t="s">
        <v>37</v>
      </c>
      <c r="B518" s="57">
        <v>44061</v>
      </c>
      <c r="C518" s="57">
        <v>45895</v>
      </c>
      <c r="D518" s="58">
        <v>4.2882071232186306E-2</v>
      </c>
      <c r="E518" s="59">
        <v>2</v>
      </c>
    </row>
    <row r="519" spans="1:5" x14ac:dyDescent="0.25">
      <c r="A519" s="64" t="s">
        <v>38</v>
      </c>
      <c r="B519" s="57">
        <v>44033</v>
      </c>
      <c r="C519" s="57">
        <v>45867</v>
      </c>
      <c r="D519" s="58">
        <v>4.3046767481874089E-2</v>
      </c>
      <c r="E519" s="59">
        <v>2</v>
      </c>
    </row>
    <row r="520" spans="1:5" x14ac:dyDescent="0.25">
      <c r="A520" s="64" t="s">
        <v>39</v>
      </c>
      <c r="B520" s="57">
        <v>43991</v>
      </c>
      <c r="C520" s="57">
        <v>45825</v>
      </c>
      <c r="D520" s="58">
        <v>4.3548965759749668E-2</v>
      </c>
      <c r="E520" s="59">
        <v>2</v>
      </c>
    </row>
    <row r="521" spans="1:5" x14ac:dyDescent="0.25">
      <c r="A521" s="64" t="s">
        <v>40</v>
      </c>
      <c r="B521" s="57">
        <v>43963</v>
      </c>
      <c r="C521" s="57">
        <v>45797</v>
      </c>
      <c r="D521" s="58">
        <v>4.9264022817894049E-2</v>
      </c>
      <c r="E521" s="59">
        <v>2</v>
      </c>
    </row>
    <row r="523" spans="1:5" x14ac:dyDescent="0.25">
      <c r="A523" s="102" t="s">
        <v>210</v>
      </c>
      <c r="B523" s="103"/>
      <c r="C523" s="103"/>
      <c r="D523" s="103"/>
      <c r="E523" s="103"/>
    </row>
    <row r="524" spans="1:5" ht="14.45" customHeight="1" x14ac:dyDescent="0.25">
      <c r="A524" s="1" t="s">
        <v>978</v>
      </c>
      <c r="B524" s="2"/>
      <c r="C524" s="107" t="s">
        <v>3</v>
      </c>
      <c r="D524" s="107" t="s">
        <v>979</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960</v>
      </c>
      <c r="C527" s="10"/>
      <c r="D527" s="11"/>
      <c r="E527" s="11"/>
    </row>
    <row r="528" spans="1:5" x14ac:dyDescent="0.25">
      <c r="A528" s="12"/>
      <c r="B528" s="13" t="s">
        <v>9</v>
      </c>
      <c r="C528" s="14"/>
      <c r="D528" s="15"/>
      <c r="E528" s="15"/>
    </row>
    <row r="529" spans="1:5" x14ac:dyDescent="0.25">
      <c r="A529" s="8" t="s">
        <v>10</v>
      </c>
      <c r="B529" s="16" t="s">
        <v>11</v>
      </c>
      <c r="C529" s="61">
        <v>7340</v>
      </c>
      <c r="D529" s="62">
        <v>8140</v>
      </c>
      <c r="E529" s="63" t="s">
        <v>14</v>
      </c>
    </row>
    <row r="530" spans="1:5" x14ac:dyDescent="0.25">
      <c r="A530" s="19"/>
      <c r="B530" s="20" t="s">
        <v>15</v>
      </c>
      <c r="C530" s="56">
        <v>-0.26604847646056701</v>
      </c>
      <c r="D530" s="56">
        <v>-9.7929633997820995E-2</v>
      </c>
      <c r="E530" s="22"/>
    </row>
    <row r="531" spans="1:5" x14ac:dyDescent="0.25">
      <c r="A531" s="8" t="s">
        <v>16</v>
      </c>
      <c r="B531" s="16" t="s">
        <v>11</v>
      </c>
      <c r="C531" s="61">
        <v>8350</v>
      </c>
      <c r="D531" s="61">
        <v>8100</v>
      </c>
      <c r="E531" s="63" t="s">
        <v>14</v>
      </c>
    </row>
    <row r="532" spans="1:5" x14ac:dyDescent="0.25">
      <c r="A532" s="19"/>
      <c r="B532" s="20" t="s">
        <v>15</v>
      </c>
      <c r="C532" s="56">
        <v>-0.16543148780886699</v>
      </c>
      <c r="D532" s="56">
        <v>-9.9906585351550697E-2</v>
      </c>
      <c r="E532" s="22"/>
    </row>
    <row r="533" spans="1:5" x14ac:dyDescent="0.25">
      <c r="A533" s="8" t="s">
        <v>19</v>
      </c>
      <c r="B533" s="16" t="s">
        <v>11</v>
      </c>
      <c r="C533" s="61">
        <v>9770</v>
      </c>
      <c r="D533" s="61">
        <v>10130</v>
      </c>
      <c r="E533" s="63" t="s">
        <v>14</v>
      </c>
    </row>
    <row r="534" spans="1:5" x14ac:dyDescent="0.25">
      <c r="A534" s="19"/>
      <c r="B534" s="20" t="s">
        <v>15</v>
      </c>
      <c r="C534" s="56">
        <v>-2.2719471643757899E-2</v>
      </c>
      <c r="D534" s="56">
        <v>6.6445913694333E-3</v>
      </c>
      <c r="E534" s="22"/>
    </row>
    <row r="535" spans="1:5" x14ac:dyDescent="0.25">
      <c r="A535" s="8" t="s">
        <v>22</v>
      </c>
      <c r="B535" s="16" t="s">
        <v>11</v>
      </c>
      <c r="C535" s="61">
        <v>11690</v>
      </c>
      <c r="D535" s="61">
        <v>12090</v>
      </c>
      <c r="E535" s="63" t="s">
        <v>14</v>
      </c>
    </row>
    <row r="536" spans="1:5" x14ac:dyDescent="0.25">
      <c r="A536" s="19"/>
      <c r="B536" s="20" t="s">
        <v>15</v>
      </c>
      <c r="C536" s="56">
        <v>0.168777637079916</v>
      </c>
      <c r="D536" s="56">
        <v>9.9341583635793193E-2</v>
      </c>
      <c r="E536" s="22"/>
    </row>
    <row r="537" spans="1:5" ht="34.9" customHeight="1" x14ac:dyDescent="0.25">
      <c r="A537" s="90" t="s">
        <v>25</v>
      </c>
      <c r="B537" s="90"/>
      <c r="C537" s="90"/>
      <c r="D537" s="90"/>
      <c r="E537" s="90"/>
    </row>
    <row r="538" spans="1:5" x14ac:dyDescent="0.25">
      <c r="A538" s="5" t="s">
        <v>26</v>
      </c>
    </row>
    <row r="539" spans="1:5" x14ac:dyDescent="0.25">
      <c r="A539" s="65" t="s">
        <v>980</v>
      </c>
    </row>
    <row r="540" spans="1:5" x14ac:dyDescent="0.25">
      <c r="A540" s="65" t="s">
        <v>994</v>
      </c>
    </row>
    <row r="541" spans="1:5" x14ac:dyDescent="0.25">
      <c r="A541" s="65" t="s">
        <v>986</v>
      </c>
    </row>
    <row r="542" spans="1:5" x14ac:dyDescent="0.25">
      <c r="A542" s="5" t="s">
        <v>51</v>
      </c>
    </row>
    <row r="543" spans="1:5" ht="14.45" customHeight="1" x14ac:dyDescent="0.25">
      <c r="A543" s="91" t="s">
        <v>31</v>
      </c>
      <c r="B543" s="92"/>
      <c r="C543" s="92"/>
      <c r="D543" s="92"/>
      <c r="E543" s="93"/>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57">
        <v>44103</v>
      </c>
      <c r="C546" s="57">
        <v>45930</v>
      </c>
      <c r="D546" s="58">
        <v>3.9814896516253355E-2</v>
      </c>
      <c r="E546" s="59">
        <v>2</v>
      </c>
    </row>
    <row r="547" spans="1:5" x14ac:dyDescent="0.25">
      <c r="A547" s="31" t="s">
        <v>37</v>
      </c>
      <c r="B547" s="57">
        <v>44068</v>
      </c>
      <c r="C547" s="57">
        <v>45895</v>
      </c>
      <c r="D547" s="58">
        <v>4.0887568811025093E-2</v>
      </c>
      <c r="E547" s="59">
        <v>2</v>
      </c>
    </row>
    <row r="548" spans="1:5" x14ac:dyDescent="0.25">
      <c r="A548" s="64" t="s">
        <v>38</v>
      </c>
      <c r="B548" s="57">
        <v>44040</v>
      </c>
      <c r="C548" s="57">
        <v>45867</v>
      </c>
      <c r="D548" s="58">
        <v>4.1332464714979707E-2</v>
      </c>
      <c r="E548" s="59">
        <v>2</v>
      </c>
    </row>
    <row r="549" spans="1:5" x14ac:dyDescent="0.25">
      <c r="A549" s="64" t="s">
        <v>39</v>
      </c>
      <c r="B549" s="57">
        <v>44005</v>
      </c>
      <c r="C549" s="57">
        <v>45832</v>
      </c>
      <c r="D549" s="58">
        <v>4.1519970720139875E-2</v>
      </c>
      <c r="E549" s="59">
        <v>2</v>
      </c>
    </row>
    <row r="550" spans="1:5" x14ac:dyDescent="0.25">
      <c r="A550" s="64" t="s">
        <v>40</v>
      </c>
      <c r="B550" s="57">
        <v>43977</v>
      </c>
      <c r="C550" s="57">
        <v>45804</v>
      </c>
      <c r="D550" s="58">
        <v>4.6827466742821455E-2</v>
      </c>
      <c r="E550" s="59">
        <v>2</v>
      </c>
    </row>
    <row r="552" spans="1:5" x14ac:dyDescent="0.25">
      <c r="A552" s="102" t="s">
        <v>839</v>
      </c>
      <c r="B552" s="103"/>
      <c r="C552" s="103"/>
      <c r="D552" s="103"/>
      <c r="E552" s="103"/>
    </row>
    <row r="553" spans="1:5" ht="14.45" customHeight="1" x14ac:dyDescent="0.25">
      <c r="A553" s="1" t="s">
        <v>958</v>
      </c>
      <c r="B553" s="2"/>
      <c r="C553" s="107" t="s">
        <v>3</v>
      </c>
      <c r="D553" s="107" t="s">
        <v>959</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960</v>
      </c>
      <c r="C556" s="10"/>
      <c r="D556" s="11"/>
      <c r="E556" s="11"/>
    </row>
    <row r="557" spans="1:5" x14ac:dyDescent="0.25">
      <c r="A557" s="12"/>
      <c r="B557" s="13" t="s">
        <v>9</v>
      </c>
      <c r="C557" s="14"/>
      <c r="D557" s="15"/>
      <c r="E557" s="15"/>
    </row>
    <row r="558" spans="1:5" x14ac:dyDescent="0.25">
      <c r="A558" s="8" t="s">
        <v>10</v>
      </c>
      <c r="B558" s="16" t="s">
        <v>11</v>
      </c>
      <c r="C558" s="61">
        <v>5950</v>
      </c>
      <c r="D558" s="62">
        <v>5540</v>
      </c>
      <c r="E558" s="63" t="s">
        <v>14</v>
      </c>
    </row>
    <row r="559" spans="1:5" x14ac:dyDescent="0.25">
      <c r="A559" s="19"/>
      <c r="B559" s="20" t="s">
        <v>15</v>
      </c>
      <c r="C559" s="56">
        <v>-0.40525330349494199</v>
      </c>
      <c r="D559" s="56">
        <v>-0.178739585280068</v>
      </c>
      <c r="E559" s="22"/>
    </row>
    <row r="560" spans="1:5" x14ac:dyDescent="0.25">
      <c r="A560" s="8" t="s">
        <v>16</v>
      </c>
      <c r="B560" s="16" t="s">
        <v>11</v>
      </c>
      <c r="C560" s="61">
        <v>8080</v>
      </c>
      <c r="D560" s="61">
        <v>9020</v>
      </c>
      <c r="E560" s="63" t="s">
        <v>14</v>
      </c>
    </row>
    <row r="561" spans="1:5" x14ac:dyDescent="0.25">
      <c r="A561" s="19"/>
      <c r="B561" s="20" t="s">
        <v>15</v>
      </c>
      <c r="C561" s="56">
        <v>-0.191929689109751</v>
      </c>
      <c r="D561" s="56">
        <v>-3.3644783412352101E-2</v>
      </c>
      <c r="E561" s="22"/>
    </row>
    <row r="562" spans="1:5" x14ac:dyDescent="0.25">
      <c r="A562" s="8" t="s">
        <v>19</v>
      </c>
      <c r="B562" s="16" t="s">
        <v>11</v>
      </c>
      <c r="C562" s="61">
        <v>9980</v>
      </c>
      <c r="D562" s="61">
        <v>11370</v>
      </c>
      <c r="E562" s="63" t="s">
        <v>14</v>
      </c>
    </row>
    <row r="563" spans="1:5" x14ac:dyDescent="0.25">
      <c r="A563" s="19"/>
      <c r="B563" s="20" t="s">
        <v>15</v>
      </c>
      <c r="C563" s="56">
        <v>-2.0673743669653599E-3</v>
      </c>
      <c r="D563" s="56">
        <v>4.3849582927762303E-2</v>
      </c>
      <c r="E563" s="22"/>
    </row>
    <row r="564" spans="1:5" x14ac:dyDescent="0.25">
      <c r="A564" s="8" t="s">
        <v>22</v>
      </c>
      <c r="B564" s="16" t="s">
        <v>11</v>
      </c>
      <c r="C564" s="61">
        <v>12550</v>
      </c>
      <c r="D564" s="61">
        <v>14320</v>
      </c>
      <c r="E564" s="63" t="s">
        <v>14</v>
      </c>
    </row>
    <row r="565" spans="1:5" x14ac:dyDescent="0.25">
      <c r="A565" s="19"/>
      <c r="B565" s="20" t="s">
        <v>15</v>
      </c>
      <c r="C565" s="56">
        <v>0.25541641989931901</v>
      </c>
      <c r="D565" s="56">
        <v>0.127230634448424</v>
      </c>
      <c r="E565" s="22"/>
    </row>
    <row r="566" spans="1:5" ht="35.450000000000003" customHeight="1" x14ac:dyDescent="0.25">
      <c r="A566" s="90" t="s">
        <v>25</v>
      </c>
      <c r="B566" s="90"/>
      <c r="C566" s="90"/>
      <c r="D566" s="90"/>
      <c r="E566" s="90"/>
    </row>
    <row r="567" spans="1:5" x14ac:dyDescent="0.25">
      <c r="A567" s="5" t="s">
        <v>26</v>
      </c>
    </row>
    <row r="568" spans="1:5" x14ac:dyDescent="0.25">
      <c r="A568" s="65" t="s">
        <v>961</v>
      </c>
    </row>
    <row r="569" spans="1:5" x14ac:dyDescent="0.25">
      <c r="A569" s="65" t="s">
        <v>1082</v>
      </c>
    </row>
    <row r="570" spans="1:5" x14ac:dyDescent="0.25">
      <c r="A570" s="65" t="s">
        <v>963</v>
      </c>
    </row>
    <row r="571" spans="1:5" x14ac:dyDescent="0.25">
      <c r="A571" s="5" t="s">
        <v>30</v>
      </c>
    </row>
    <row r="572" spans="1:5" ht="14.45" customHeight="1" x14ac:dyDescent="0.25">
      <c r="A572" s="91" t="s">
        <v>31</v>
      </c>
      <c r="B572" s="92"/>
      <c r="C572" s="92"/>
      <c r="D572" s="92"/>
      <c r="E572" s="93"/>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57">
        <v>44097</v>
      </c>
      <c r="C575" s="57">
        <v>45924</v>
      </c>
      <c r="D575" s="58">
        <v>3.6293203543140765E-2</v>
      </c>
      <c r="E575" s="59">
        <v>2</v>
      </c>
    </row>
    <row r="576" spans="1:5" x14ac:dyDescent="0.25">
      <c r="A576" s="31" t="s">
        <v>37</v>
      </c>
      <c r="B576" s="57">
        <v>44069</v>
      </c>
      <c r="C576" s="57">
        <v>45896</v>
      </c>
      <c r="D576" s="58">
        <v>3.6400000000000002E-2</v>
      </c>
      <c r="E576" s="59">
        <v>2</v>
      </c>
    </row>
    <row r="577" spans="1:5" x14ac:dyDescent="0.25">
      <c r="A577" s="64" t="s">
        <v>38</v>
      </c>
      <c r="B577" s="57">
        <v>44041</v>
      </c>
      <c r="C577" s="57">
        <v>45868</v>
      </c>
      <c r="D577" s="58">
        <v>3.6276848087044754E-2</v>
      </c>
      <c r="E577" s="59">
        <v>2</v>
      </c>
    </row>
    <row r="578" spans="1:5" x14ac:dyDescent="0.25">
      <c r="A578" s="64" t="s">
        <v>39</v>
      </c>
      <c r="B578" s="57">
        <v>44006</v>
      </c>
      <c r="C578" s="57">
        <v>45833</v>
      </c>
      <c r="D578" s="58">
        <v>3.6299999999999999E-2</v>
      </c>
      <c r="E578" s="59">
        <v>2</v>
      </c>
    </row>
    <row r="579" spans="1:5" x14ac:dyDescent="0.25">
      <c r="A579" s="64" t="s">
        <v>40</v>
      </c>
      <c r="B579" s="57">
        <v>43980</v>
      </c>
      <c r="C579" s="57">
        <v>45807</v>
      </c>
      <c r="D579" s="58">
        <v>3.6299999999999999E-2</v>
      </c>
      <c r="E579" s="59">
        <v>2</v>
      </c>
    </row>
    <row r="581" spans="1:5" x14ac:dyDescent="0.25">
      <c r="A581" s="102" t="s">
        <v>218</v>
      </c>
      <c r="B581" s="103"/>
      <c r="C581" s="103"/>
      <c r="D581" s="103"/>
      <c r="E581" s="103"/>
    </row>
    <row r="582" spans="1:5" ht="14.45" customHeight="1" x14ac:dyDescent="0.25">
      <c r="A582" s="1" t="s">
        <v>958</v>
      </c>
      <c r="B582" s="2"/>
      <c r="C582" s="107" t="s">
        <v>3</v>
      </c>
      <c r="D582" s="107" t="s">
        <v>959</v>
      </c>
      <c r="E582" s="107"/>
    </row>
    <row r="583" spans="1:5" x14ac:dyDescent="0.25">
      <c r="A583" s="3" t="s">
        <v>5</v>
      </c>
      <c r="B583" s="4"/>
      <c r="C583" s="108"/>
      <c r="D583" s="108"/>
      <c r="E583" s="108"/>
    </row>
    <row r="584" spans="1:5" x14ac:dyDescent="0.25">
      <c r="A584" s="6" t="s">
        <v>6</v>
      </c>
      <c r="B584" s="7"/>
      <c r="C584" s="109"/>
      <c r="D584" s="109"/>
      <c r="E584" s="109"/>
    </row>
    <row r="585" spans="1:5" x14ac:dyDescent="0.25">
      <c r="A585" s="8" t="s">
        <v>7</v>
      </c>
      <c r="B585" s="9" t="s">
        <v>960</v>
      </c>
      <c r="C585" s="10"/>
      <c r="D585" s="11"/>
      <c r="E585" s="11"/>
    </row>
    <row r="586" spans="1:5" x14ac:dyDescent="0.25">
      <c r="A586" s="12"/>
      <c r="B586" s="13" t="s">
        <v>9</v>
      </c>
      <c r="C586" s="14"/>
      <c r="D586" s="15"/>
      <c r="E586" s="15"/>
    </row>
    <row r="587" spans="1:5" x14ac:dyDescent="0.25">
      <c r="A587" s="8" t="s">
        <v>10</v>
      </c>
      <c r="B587" s="16" t="s">
        <v>11</v>
      </c>
      <c r="C587" s="61">
        <v>6220</v>
      </c>
      <c r="D587" s="62">
        <v>6330</v>
      </c>
      <c r="E587" s="63" t="s">
        <v>14</v>
      </c>
    </row>
    <row r="588" spans="1:5" x14ac:dyDescent="0.25">
      <c r="A588" s="19"/>
      <c r="B588" s="20" t="s">
        <v>15</v>
      </c>
      <c r="C588" s="56">
        <v>-0.37848552829790499</v>
      </c>
      <c r="D588" s="56">
        <v>-0.141415618065554</v>
      </c>
      <c r="E588" s="22"/>
    </row>
    <row r="589" spans="1:5" x14ac:dyDescent="0.25">
      <c r="A589" s="8" t="s">
        <v>16</v>
      </c>
      <c r="B589" s="16" t="s">
        <v>11</v>
      </c>
      <c r="C589" s="61">
        <v>7950</v>
      </c>
      <c r="D589" s="61">
        <v>7890</v>
      </c>
      <c r="E589" s="63" t="s">
        <v>14</v>
      </c>
    </row>
    <row r="590" spans="1:5" x14ac:dyDescent="0.25">
      <c r="A590" s="19"/>
      <c r="B590" s="20" t="s">
        <v>15</v>
      </c>
      <c r="C590" s="56">
        <v>-0.20462937972863801</v>
      </c>
      <c r="D590" s="56">
        <v>-7.6060994733829296E-2</v>
      </c>
      <c r="E590" s="22"/>
    </row>
    <row r="591" spans="1:5" x14ac:dyDescent="0.25">
      <c r="A591" s="8" t="s">
        <v>19</v>
      </c>
      <c r="B591" s="16" t="s">
        <v>11</v>
      </c>
      <c r="C591" s="61">
        <v>9490</v>
      </c>
      <c r="D591" s="61">
        <v>9970</v>
      </c>
      <c r="E591" s="63" t="s">
        <v>14</v>
      </c>
    </row>
    <row r="592" spans="1:5" x14ac:dyDescent="0.25">
      <c r="A592" s="19"/>
      <c r="B592" s="20" t="s">
        <v>15</v>
      </c>
      <c r="C592" s="56">
        <v>-5.0693332029548503E-2</v>
      </c>
      <c r="D592" s="56">
        <v>-1.1192933928858601E-3</v>
      </c>
      <c r="E592" s="22"/>
    </row>
    <row r="593" spans="1:5" x14ac:dyDescent="0.25">
      <c r="A593" s="8" t="s">
        <v>22</v>
      </c>
      <c r="B593" s="16" t="s">
        <v>11</v>
      </c>
      <c r="C593" s="61">
        <v>12570</v>
      </c>
      <c r="D593" s="61">
        <v>12300</v>
      </c>
      <c r="E593" s="63" t="s">
        <v>14</v>
      </c>
    </row>
    <row r="594" spans="1:5" x14ac:dyDescent="0.25">
      <c r="A594" s="19"/>
      <c r="B594" s="20" t="s">
        <v>15</v>
      </c>
      <c r="C594" s="56">
        <v>0.25663387132434201</v>
      </c>
      <c r="D594" s="56">
        <v>7.1580962201388099E-2</v>
      </c>
      <c r="E594" s="22"/>
    </row>
    <row r="595" spans="1:5" ht="34.9" customHeight="1" x14ac:dyDescent="0.25">
      <c r="A595" s="90" t="s">
        <v>25</v>
      </c>
      <c r="B595" s="90"/>
      <c r="C595" s="90"/>
      <c r="D595" s="90"/>
      <c r="E595" s="90"/>
    </row>
    <row r="596" spans="1:5" x14ac:dyDescent="0.25">
      <c r="A596" s="5" t="s">
        <v>26</v>
      </c>
    </row>
    <row r="597" spans="1:5" x14ac:dyDescent="0.25">
      <c r="A597" s="65" t="s">
        <v>961</v>
      </c>
    </row>
    <row r="598" spans="1:5" x14ac:dyDescent="0.25">
      <c r="A598" s="65" t="s">
        <v>1046</v>
      </c>
    </row>
    <row r="599" spans="1:5" x14ac:dyDescent="0.25">
      <c r="A599" s="65" t="s">
        <v>966</v>
      </c>
    </row>
    <row r="600" spans="1:5" x14ac:dyDescent="0.25">
      <c r="A600" s="5" t="s">
        <v>30</v>
      </c>
    </row>
    <row r="601" spans="1:5" ht="14.45" customHeight="1" x14ac:dyDescent="0.25">
      <c r="A601" s="91" t="s">
        <v>31</v>
      </c>
      <c r="B601" s="92"/>
      <c r="C601" s="92"/>
      <c r="D601" s="92"/>
      <c r="E601" s="93"/>
    </row>
    <row r="602" spans="1:5" x14ac:dyDescent="0.25">
      <c r="A602" s="94" t="s">
        <v>32</v>
      </c>
      <c r="B602" s="94"/>
      <c r="C602" s="94"/>
      <c r="D602" s="94"/>
      <c r="E602" s="94"/>
    </row>
    <row r="603" spans="1:5" x14ac:dyDescent="0.25">
      <c r="A603" s="29" t="s">
        <v>33</v>
      </c>
      <c r="B603" s="29" t="s">
        <v>34</v>
      </c>
      <c r="C603" s="29" t="s">
        <v>35</v>
      </c>
      <c r="D603" s="30" t="s">
        <v>0</v>
      </c>
      <c r="E603" s="30" t="s">
        <v>1</v>
      </c>
    </row>
    <row r="604" spans="1:5" x14ac:dyDescent="0.25">
      <c r="A604" s="31" t="s">
        <v>36</v>
      </c>
      <c r="B604" s="57">
        <v>44103</v>
      </c>
      <c r="C604" s="57">
        <v>45930</v>
      </c>
      <c r="D604" s="58">
        <v>7.4450430042705379E-2</v>
      </c>
      <c r="E604" s="59">
        <v>3</v>
      </c>
    </row>
    <row r="605" spans="1:5" x14ac:dyDescent="0.25">
      <c r="A605" s="31" t="s">
        <v>37</v>
      </c>
      <c r="B605" s="57">
        <v>44068</v>
      </c>
      <c r="C605" s="57">
        <v>45895</v>
      </c>
      <c r="D605" s="58">
        <v>7.5194851792390133E-2</v>
      </c>
      <c r="E605" s="59">
        <v>3</v>
      </c>
    </row>
    <row r="606" spans="1:5" x14ac:dyDescent="0.25">
      <c r="A606" s="64" t="s">
        <v>38</v>
      </c>
      <c r="B606" s="57">
        <v>44040</v>
      </c>
      <c r="C606" s="57">
        <v>45867</v>
      </c>
      <c r="D606" s="58">
        <v>7.501908893073761E-2</v>
      </c>
      <c r="E606" s="59">
        <v>3</v>
      </c>
    </row>
    <row r="607" spans="1:5" x14ac:dyDescent="0.25">
      <c r="A607" s="64" t="s">
        <v>39</v>
      </c>
      <c r="B607" s="57">
        <v>44005</v>
      </c>
      <c r="C607" s="57">
        <v>45832</v>
      </c>
      <c r="D607" s="58">
        <v>7.5371675562934837E-2</v>
      </c>
      <c r="E607" s="59">
        <v>3</v>
      </c>
    </row>
    <row r="608" spans="1:5" x14ac:dyDescent="0.25">
      <c r="A608" s="64" t="s">
        <v>40</v>
      </c>
      <c r="B608" s="57">
        <v>43977</v>
      </c>
      <c r="C608" s="57">
        <v>45804</v>
      </c>
      <c r="D608" s="58">
        <v>7.9512483120015034E-2</v>
      </c>
      <c r="E608" s="59">
        <v>3</v>
      </c>
    </row>
    <row r="610" spans="1:5" x14ac:dyDescent="0.25">
      <c r="A610" s="102" t="s">
        <v>226</v>
      </c>
      <c r="B610" s="103"/>
      <c r="C610" s="103"/>
      <c r="D610" s="103"/>
      <c r="E610" s="103"/>
    </row>
    <row r="611" spans="1:5" ht="14.45" customHeight="1" x14ac:dyDescent="0.25">
      <c r="A611" s="1" t="s">
        <v>958</v>
      </c>
      <c r="B611" s="2"/>
      <c r="C611" s="107" t="s">
        <v>3</v>
      </c>
      <c r="D611" s="107" t="s">
        <v>959</v>
      </c>
      <c r="E611" s="107"/>
    </row>
    <row r="612" spans="1:5" x14ac:dyDescent="0.25">
      <c r="A612" s="3" t="s">
        <v>5</v>
      </c>
      <c r="B612" s="4"/>
      <c r="C612" s="108"/>
      <c r="D612" s="108"/>
      <c r="E612" s="108"/>
    </row>
    <row r="613" spans="1:5" x14ac:dyDescent="0.25">
      <c r="A613" s="6" t="s">
        <v>6</v>
      </c>
      <c r="B613" s="7"/>
      <c r="C613" s="109"/>
      <c r="D613" s="109"/>
      <c r="E613" s="109"/>
    </row>
    <row r="614" spans="1:5" x14ac:dyDescent="0.25">
      <c r="A614" s="8" t="s">
        <v>7</v>
      </c>
      <c r="B614" s="9" t="s">
        <v>960</v>
      </c>
      <c r="C614" s="10"/>
      <c r="D614" s="11"/>
      <c r="E614" s="11"/>
    </row>
    <row r="615" spans="1:5" x14ac:dyDescent="0.25">
      <c r="A615" s="12"/>
      <c r="B615" s="13" t="s">
        <v>9</v>
      </c>
      <c r="C615" s="14"/>
      <c r="D615" s="15"/>
      <c r="E615" s="15"/>
    </row>
    <row r="616" spans="1:5" x14ac:dyDescent="0.25">
      <c r="A616" s="8" t="s">
        <v>10</v>
      </c>
      <c r="B616" s="16" t="s">
        <v>11</v>
      </c>
      <c r="C616" s="61">
        <v>6720</v>
      </c>
      <c r="D616" s="62">
        <v>7260</v>
      </c>
      <c r="E616" s="63" t="s">
        <v>14</v>
      </c>
    </row>
    <row r="617" spans="1:5" x14ac:dyDescent="0.25">
      <c r="A617" s="19"/>
      <c r="B617" s="20" t="s">
        <v>15</v>
      </c>
      <c r="C617" s="56">
        <v>-0.328444444601663</v>
      </c>
      <c r="D617" s="56">
        <v>-0.101411019199159</v>
      </c>
      <c r="E617" s="22"/>
    </row>
    <row r="618" spans="1:5" x14ac:dyDescent="0.25">
      <c r="A618" s="8" t="s">
        <v>16</v>
      </c>
      <c r="B618" s="16" t="s">
        <v>11</v>
      </c>
      <c r="C618" s="61">
        <v>8120</v>
      </c>
      <c r="D618" s="61">
        <v>8180</v>
      </c>
      <c r="E618" s="63" t="s">
        <v>14</v>
      </c>
    </row>
    <row r="619" spans="1:5" x14ac:dyDescent="0.25">
      <c r="A619" s="19"/>
      <c r="B619" s="20" t="s">
        <v>15</v>
      </c>
      <c r="C619" s="56">
        <v>-0.18822297773285601</v>
      </c>
      <c r="D619" s="56">
        <v>-6.4630706136288602E-2</v>
      </c>
      <c r="E619" s="22"/>
    </row>
    <row r="620" spans="1:5" x14ac:dyDescent="0.25">
      <c r="A620" s="8" t="s">
        <v>19</v>
      </c>
      <c r="B620" s="16" t="s">
        <v>11</v>
      </c>
      <c r="C620" s="61">
        <v>9480</v>
      </c>
      <c r="D620" s="61">
        <v>9860</v>
      </c>
      <c r="E620" s="63" t="s">
        <v>14</v>
      </c>
    </row>
    <row r="621" spans="1:5" x14ac:dyDescent="0.25">
      <c r="A621" s="19"/>
      <c r="B621" s="20" t="s">
        <v>15</v>
      </c>
      <c r="C621" s="56">
        <v>-5.19020703079544E-2</v>
      </c>
      <c r="D621" s="56">
        <v>-4.5664949422784496E-3</v>
      </c>
      <c r="E621" s="22"/>
    </row>
    <row r="622" spans="1:5" x14ac:dyDescent="0.25">
      <c r="A622" s="8" t="s">
        <v>22</v>
      </c>
      <c r="B622" s="16" t="s">
        <v>11</v>
      </c>
      <c r="C622" s="61">
        <v>11620</v>
      </c>
      <c r="D622" s="61">
        <v>11590</v>
      </c>
      <c r="E622" s="63" t="s">
        <v>14</v>
      </c>
    </row>
    <row r="623" spans="1:5" x14ac:dyDescent="0.25">
      <c r="A623" s="19"/>
      <c r="B623" s="20" t="s">
        <v>15</v>
      </c>
      <c r="C623" s="56">
        <v>0.162463666807175</v>
      </c>
      <c r="D623" s="56">
        <v>5.0388336731111802E-2</v>
      </c>
      <c r="E623" s="22"/>
    </row>
    <row r="624" spans="1:5" ht="35.450000000000003" customHeight="1" x14ac:dyDescent="0.25">
      <c r="A624" s="90" t="s">
        <v>25</v>
      </c>
      <c r="B624" s="90"/>
      <c r="C624" s="90"/>
      <c r="D624" s="90"/>
      <c r="E624" s="90"/>
    </row>
    <row r="625" spans="1:5" x14ac:dyDescent="0.25">
      <c r="A625" s="5" t="s">
        <v>26</v>
      </c>
    </row>
    <row r="626" spans="1:5" x14ac:dyDescent="0.25">
      <c r="A626" s="65" t="s">
        <v>961</v>
      </c>
    </row>
    <row r="627" spans="1:5" x14ac:dyDescent="0.25">
      <c r="A627" s="65" t="s">
        <v>1063</v>
      </c>
    </row>
    <row r="628" spans="1:5" x14ac:dyDescent="0.25">
      <c r="A628" s="65" t="s">
        <v>966</v>
      </c>
    </row>
    <row r="629" spans="1:5" x14ac:dyDescent="0.25">
      <c r="A629" s="5" t="s">
        <v>30</v>
      </c>
    </row>
    <row r="630" spans="1:5" ht="14.45" customHeight="1" x14ac:dyDescent="0.25">
      <c r="A630" s="91" t="s">
        <v>31</v>
      </c>
      <c r="B630" s="92"/>
      <c r="C630" s="92"/>
      <c r="D630" s="92"/>
      <c r="E630" s="93"/>
    </row>
    <row r="631" spans="1:5" x14ac:dyDescent="0.25">
      <c r="A631" s="94" t="s">
        <v>32</v>
      </c>
      <c r="B631" s="94"/>
      <c r="C631" s="94"/>
      <c r="D631" s="94"/>
      <c r="E631" s="94"/>
    </row>
    <row r="632" spans="1:5" x14ac:dyDescent="0.25">
      <c r="A632" s="29" t="s">
        <v>33</v>
      </c>
      <c r="B632" s="29" t="s">
        <v>34</v>
      </c>
      <c r="C632" s="29" t="s">
        <v>35</v>
      </c>
      <c r="D632" s="30" t="s">
        <v>0</v>
      </c>
      <c r="E632" s="30" t="s">
        <v>1</v>
      </c>
    </row>
    <row r="633" spans="1:5" x14ac:dyDescent="0.25">
      <c r="A633" s="31" t="s">
        <v>36</v>
      </c>
      <c r="B633" s="57">
        <v>44103</v>
      </c>
      <c r="C633" s="57">
        <v>45930</v>
      </c>
      <c r="D633" s="58">
        <v>5.33E-2</v>
      </c>
      <c r="E633" s="59">
        <v>3</v>
      </c>
    </row>
    <row r="634" spans="1:5" x14ac:dyDescent="0.25">
      <c r="A634" s="31" t="s">
        <v>37</v>
      </c>
      <c r="B634" s="57">
        <v>44068</v>
      </c>
      <c r="C634" s="57">
        <v>45895</v>
      </c>
      <c r="D634" s="58">
        <v>5.4248729934818156E-2</v>
      </c>
      <c r="E634" s="59">
        <v>3</v>
      </c>
    </row>
    <row r="635" spans="1:5" x14ac:dyDescent="0.25">
      <c r="A635" s="64" t="s">
        <v>38</v>
      </c>
      <c r="B635" s="57">
        <v>44040</v>
      </c>
      <c r="C635" s="57">
        <v>45867</v>
      </c>
      <c r="D635" s="58">
        <v>5.4415766739000268E-2</v>
      </c>
      <c r="E635" s="59">
        <v>3</v>
      </c>
    </row>
    <row r="636" spans="1:5" x14ac:dyDescent="0.25">
      <c r="A636" s="64" t="s">
        <v>39</v>
      </c>
      <c r="B636" s="57">
        <v>44005</v>
      </c>
      <c r="C636" s="57">
        <v>45832</v>
      </c>
      <c r="D636" s="58">
        <v>5.4845755129397628E-2</v>
      </c>
      <c r="E636" s="59">
        <v>3</v>
      </c>
    </row>
    <row r="637" spans="1:5" x14ac:dyDescent="0.25">
      <c r="A637" s="64" t="s">
        <v>40</v>
      </c>
      <c r="B637" s="57">
        <v>43977</v>
      </c>
      <c r="C637" s="57">
        <v>45804</v>
      </c>
      <c r="D637" s="58">
        <v>5.9079442774130325E-2</v>
      </c>
      <c r="E637" s="59">
        <v>3</v>
      </c>
    </row>
  </sheetData>
  <mergeCells count="154">
    <mergeCell ref="A631:E631"/>
    <mergeCell ref="C60:C62"/>
    <mergeCell ref="D60:D62"/>
    <mergeCell ref="E60:E62"/>
    <mergeCell ref="A80:E80"/>
    <mergeCell ref="C89:C91"/>
    <mergeCell ref="D89:D91"/>
    <mergeCell ref="E89:E91"/>
    <mergeCell ref="A109:E109"/>
    <mergeCell ref="C118:C120"/>
    <mergeCell ref="A610:E610"/>
    <mergeCell ref="A602:E602"/>
    <mergeCell ref="C611:C613"/>
    <mergeCell ref="D611:D613"/>
    <mergeCell ref="E611:E613"/>
    <mergeCell ref="A581:E581"/>
    <mergeCell ref="A573:E573"/>
    <mergeCell ref="A485:E485"/>
    <mergeCell ref="A514:E514"/>
    <mergeCell ref="C582:C584"/>
    <mergeCell ref="D582:D584"/>
    <mergeCell ref="E582:E584"/>
    <mergeCell ref="A552:E552"/>
    <mergeCell ref="A544:E544"/>
    <mergeCell ref="C553:C555"/>
    <mergeCell ref="D553:D555"/>
    <mergeCell ref="E553:E555"/>
    <mergeCell ref="A543:E543"/>
    <mergeCell ref="A572:E572"/>
    <mergeCell ref="A523:E523"/>
    <mergeCell ref="A515:E515"/>
    <mergeCell ref="C524:C526"/>
    <mergeCell ref="D524:D526"/>
    <mergeCell ref="E524:E526"/>
    <mergeCell ref="A494:E494"/>
    <mergeCell ref="A486:E486"/>
    <mergeCell ref="C495:C497"/>
    <mergeCell ref="D495:D497"/>
    <mergeCell ref="E495:E497"/>
    <mergeCell ref="A369:E369"/>
    <mergeCell ref="A398:E398"/>
    <mergeCell ref="A465:E465"/>
    <mergeCell ref="A457:E457"/>
    <mergeCell ref="C466:C468"/>
    <mergeCell ref="D466:D468"/>
    <mergeCell ref="E466:E468"/>
    <mergeCell ref="A436:E436"/>
    <mergeCell ref="A428:E428"/>
    <mergeCell ref="C437:C439"/>
    <mergeCell ref="D437:D439"/>
    <mergeCell ref="E437:E439"/>
    <mergeCell ref="A427:E427"/>
    <mergeCell ref="A456:E456"/>
    <mergeCell ref="A407:E407"/>
    <mergeCell ref="A399:E399"/>
    <mergeCell ref="C408:C410"/>
    <mergeCell ref="D408:D410"/>
    <mergeCell ref="E408:E410"/>
    <mergeCell ref="A378:E378"/>
    <mergeCell ref="A370:E370"/>
    <mergeCell ref="C379:C381"/>
    <mergeCell ref="D379:D381"/>
    <mergeCell ref="E379:E381"/>
    <mergeCell ref="A253:E253"/>
    <mergeCell ref="A282:E282"/>
    <mergeCell ref="A349:E349"/>
    <mergeCell ref="A341:E341"/>
    <mergeCell ref="C350:C352"/>
    <mergeCell ref="D350:D352"/>
    <mergeCell ref="E350:E352"/>
    <mergeCell ref="A320:E320"/>
    <mergeCell ref="A312:E312"/>
    <mergeCell ref="C321:C323"/>
    <mergeCell ref="D321:D323"/>
    <mergeCell ref="E321:E323"/>
    <mergeCell ref="A311:E311"/>
    <mergeCell ref="A340:E340"/>
    <mergeCell ref="A291:E291"/>
    <mergeCell ref="A283:E283"/>
    <mergeCell ref="C292:C294"/>
    <mergeCell ref="D292:D294"/>
    <mergeCell ref="E292:E294"/>
    <mergeCell ref="A262:E262"/>
    <mergeCell ref="A254:E254"/>
    <mergeCell ref="C263:C265"/>
    <mergeCell ref="D263:D265"/>
    <mergeCell ref="E263:E265"/>
    <mergeCell ref="A137:E137"/>
    <mergeCell ref="A166:E166"/>
    <mergeCell ref="A233:E233"/>
    <mergeCell ref="A225:E225"/>
    <mergeCell ref="C234:C236"/>
    <mergeCell ref="D234:D236"/>
    <mergeCell ref="E234:E236"/>
    <mergeCell ref="A204:E204"/>
    <mergeCell ref="A196:E196"/>
    <mergeCell ref="C205:C207"/>
    <mergeCell ref="D205:D207"/>
    <mergeCell ref="E205:E207"/>
    <mergeCell ref="A195:E195"/>
    <mergeCell ref="A224:E224"/>
    <mergeCell ref="A175:E175"/>
    <mergeCell ref="A167:E167"/>
    <mergeCell ref="C176:C178"/>
    <mergeCell ref="D176:D178"/>
    <mergeCell ref="E176:E178"/>
    <mergeCell ref="A146:E146"/>
    <mergeCell ref="A138:E138"/>
    <mergeCell ref="C147:C149"/>
    <mergeCell ref="D147:D149"/>
    <mergeCell ref="E147:E149"/>
    <mergeCell ref="E118:E120"/>
    <mergeCell ref="A88:E88"/>
    <mergeCell ref="A51:E51"/>
    <mergeCell ref="A59:E59"/>
    <mergeCell ref="A22:E22"/>
    <mergeCell ref="A30:E30"/>
    <mergeCell ref="C31:C33"/>
    <mergeCell ref="D31:D33"/>
    <mergeCell ref="E31:E33"/>
    <mergeCell ref="A108:E108"/>
    <mergeCell ref="A1:E1"/>
    <mergeCell ref="C2:C4"/>
    <mergeCell ref="D2:D4"/>
    <mergeCell ref="E2:E4"/>
    <mergeCell ref="A21:E21"/>
    <mergeCell ref="A15:E15"/>
    <mergeCell ref="A44:E44"/>
    <mergeCell ref="A50:E50"/>
    <mergeCell ref="A79:E79"/>
    <mergeCell ref="A601:E601"/>
    <mergeCell ref="A630:E630"/>
    <mergeCell ref="A73:E73"/>
    <mergeCell ref="A102:E102"/>
    <mergeCell ref="A131:E131"/>
    <mergeCell ref="A160:E160"/>
    <mergeCell ref="A189:E189"/>
    <mergeCell ref="A218:E218"/>
    <mergeCell ref="A247:E247"/>
    <mergeCell ref="A276:E276"/>
    <mergeCell ref="A305:E305"/>
    <mergeCell ref="A334:E334"/>
    <mergeCell ref="A363:E363"/>
    <mergeCell ref="A392:E392"/>
    <mergeCell ref="A421:E421"/>
    <mergeCell ref="A450:E450"/>
    <mergeCell ref="A479:E479"/>
    <mergeCell ref="A508:E508"/>
    <mergeCell ref="A537:E537"/>
    <mergeCell ref="A566:E566"/>
    <mergeCell ref="A595:E595"/>
    <mergeCell ref="A624:E624"/>
    <mergeCell ref="A117:E117"/>
    <mergeCell ref="D118:D120"/>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2AA65-D842-42CD-A3A3-FD7731246E13}">
  <dimension ref="A1:E637"/>
  <sheetViews>
    <sheetView workbookViewId="0">
      <selection activeCell="G6" sqref="G6"/>
    </sheetView>
  </sheetViews>
  <sheetFormatPr baseColWidth="10" defaultRowHeight="15" x14ac:dyDescent="0.25"/>
  <cols>
    <col min="1" max="1" width="20.85546875" customWidth="1"/>
    <col min="2" max="2" width="51.7109375" customWidth="1"/>
    <col min="5" max="5" width="14.85546875" customWidth="1"/>
  </cols>
  <sheetData>
    <row r="1" spans="1:5" x14ac:dyDescent="0.25">
      <c r="A1" s="102" t="s">
        <v>61</v>
      </c>
      <c r="B1" s="103"/>
      <c r="C1" s="103"/>
      <c r="D1" s="103"/>
      <c r="E1" s="103"/>
    </row>
    <row r="2" spans="1:5" x14ac:dyDescent="0.25">
      <c r="A2" s="1" t="s">
        <v>958</v>
      </c>
      <c r="B2" s="2"/>
      <c r="C2" s="107" t="s">
        <v>3</v>
      </c>
      <c r="D2" s="107" t="s">
        <v>959</v>
      </c>
      <c r="E2" s="107"/>
    </row>
    <row r="3" spans="1:5" x14ac:dyDescent="0.25">
      <c r="A3" s="3" t="s">
        <v>5</v>
      </c>
      <c r="B3" s="4"/>
      <c r="C3" s="108"/>
      <c r="D3" s="108"/>
      <c r="E3" s="108"/>
    </row>
    <row r="4" spans="1:5" x14ac:dyDescent="0.25">
      <c r="A4" s="6" t="s">
        <v>6</v>
      </c>
      <c r="B4" s="7"/>
      <c r="C4" s="109"/>
      <c r="D4" s="109"/>
      <c r="E4" s="109"/>
    </row>
    <row r="5" spans="1:5" x14ac:dyDescent="0.25">
      <c r="A5" s="8" t="s">
        <v>7</v>
      </c>
      <c r="B5" s="9" t="s">
        <v>960</v>
      </c>
      <c r="C5" s="10"/>
      <c r="D5" s="11"/>
      <c r="E5" s="11"/>
    </row>
    <row r="6" spans="1:5" x14ac:dyDescent="0.25">
      <c r="A6" s="12"/>
      <c r="B6" s="13" t="s">
        <v>9</v>
      </c>
      <c r="C6" s="14"/>
      <c r="D6" s="15"/>
      <c r="E6" s="15"/>
    </row>
    <row r="7" spans="1:5" x14ac:dyDescent="0.25">
      <c r="A7" s="8" t="s">
        <v>10</v>
      </c>
      <c r="B7" s="16" t="s">
        <v>11</v>
      </c>
      <c r="C7" s="53">
        <v>7180</v>
      </c>
      <c r="D7" s="54">
        <v>7280</v>
      </c>
      <c r="E7" s="55" t="s">
        <v>14</v>
      </c>
    </row>
    <row r="8" spans="1:5" x14ac:dyDescent="0.25">
      <c r="A8" s="19"/>
      <c r="B8" s="20" t="s">
        <v>15</v>
      </c>
      <c r="C8" s="56">
        <v>-0.281788634224721</v>
      </c>
      <c r="D8" s="56">
        <v>-0.100291195290861</v>
      </c>
      <c r="E8" s="22"/>
    </row>
    <row r="9" spans="1:5" x14ac:dyDescent="0.25">
      <c r="A9" s="8" t="s">
        <v>16</v>
      </c>
      <c r="B9" s="16" t="s">
        <v>11</v>
      </c>
      <c r="C9" s="53">
        <v>8530</v>
      </c>
      <c r="D9" s="53">
        <v>8820</v>
      </c>
      <c r="E9" s="55" t="s">
        <v>14</v>
      </c>
    </row>
    <row r="10" spans="1:5" x14ac:dyDescent="0.25">
      <c r="A10" s="19"/>
      <c r="B10" s="20" t="s">
        <v>15</v>
      </c>
      <c r="C10" s="56">
        <v>-0.14655585631166199</v>
      </c>
      <c r="D10" s="56">
        <v>-4.1129285621054897E-2</v>
      </c>
      <c r="E10" s="22"/>
    </row>
    <row r="11" spans="1:5" x14ac:dyDescent="0.25">
      <c r="A11" s="8" t="s">
        <v>19</v>
      </c>
      <c r="B11" s="16" t="s">
        <v>11</v>
      </c>
      <c r="C11" s="53">
        <v>9520</v>
      </c>
      <c r="D11" s="53">
        <v>9840</v>
      </c>
      <c r="E11" s="55" t="s">
        <v>14</v>
      </c>
    </row>
    <row r="12" spans="1:5" x14ac:dyDescent="0.25">
      <c r="A12" s="19"/>
      <c r="B12" s="20" t="s">
        <v>15</v>
      </c>
      <c r="C12" s="56">
        <v>-4.8285640366841798E-2</v>
      </c>
      <c r="D12" s="56">
        <v>-5.5037079871291797E-3</v>
      </c>
      <c r="E12" s="22"/>
    </row>
    <row r="13" spans="1:5" x14ac:dyDescent="0.25">
      <c r="A13" s="8" t="s">
        <v>22</v>
      </c>
      <c r="B13" s="16" t="s">
        <v>11</v>
      </c>
      <c r="C13" s="53">
        <v>10850</v>
      </c>
      <c r="D13" s="53">
        <v>11060</v>
      </c>
      <c r="E13" s="55" t="s">
        <v>14</v>
      </c>
    </row>
    <row r="14" spans="1:5" x14ac:dyDescent="0.25">
      <c r="A14" s="19"/>
      <c r="B14" s="20" t="s">
        <v>15</v>
      </c>
      <c r="C14" s="56">
        <v>8.5465692927901404E-2</v>
      </c>
      <c r="D14" s="56">
        <v>3.4010635496638998E-2</v>
      </c>
      <c r="E14" s="22"/>
    </row>
    <row r="15" spans="1:5" s="67" customFormat="1" ht="35.450000000000003" customHeight="1" x14ac:dyDescent="0.25">
      <c r="A15" s="127" t="s">
        <v>25</v>
      </c>
      <c r="B15" s="127"/>
      <c r="C15" s="127"/>
      <c r="D15" s="127"/>
      <c r="E15" s="127"/>
    </row>
    <row r="16" spans="1:5" s="67" customFormat="1" x14ac:dyDescent="0.25">
      <c r="A16" s="127" t="s">
        <v>26</v>
      </c>
      <c r="B16" s="127"/>
      <c r="C16" s="127"/>
      <c r="D16" s="127"/>
      <c r="E16" s="127"/>
    </row>
    <row r="17" spans="1:5" s="67" customFormat="1" x14ac:dyDescent="0.25">
      <c r="A17" s="127" t="s">
        <v>961</v>
      </c>
      <c r="B17" s="127"/>
      <c r="C17" s="127"/>
      <c r="D17" s="127"/>
      <c r="E17" s="127"/>
    </row>
    <row r="18" spans="1:5" s="67" customFormat="1" x14ac:dyDescent="0.25">
      <c r="A18" s="127" t="s">
        <v>1045</v>
      </c>
      <c r="B18" s="127"/>
      <c r="C18" s="127"/>
      <c r="D18" s="127"/>
      <c r="E18" s="127"/>
    </row>
    <row r="19" spans="1:5" s="67" customFormat="1" x14ac:dyDescent="0.25">
      <c r="A19" s="127" t="s">
        <v>963</v>
      </c>
      <c r="B19" s="127"/>
      <c r="C19" s="127"/>
      <c r="D19" s="127"/>
      <c r="E19" s="127"/>
    </row>
    <row r="20" spans="1:5" s="67" customFormat="1" x14ac:dyDescent="0.25">
      <c r="A20" s="128" t="s">
        <v>30</v>
      </c>
      <c r="B20" s="128"/>
      <c r="C20" s="128"/>
      <c r="D20" s="128"/>
      <c r="E20" s="128"/>
    </row>
    <row r="21" spans="1:5" ht="14.45" customHeight="1" x14ac:dyDescent="0.25">
      <c r="A21" s="91" t="s">
        <v>31</v>
      </c>
      <c r="B21" s="92"/>
      <c r="C21" s="92"/>
      <c r="D21" s="92"/>
      <c r="E21" s="93"/>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57">
        <v>44131</v>
      </c>
      <c r="C24" s="57">
        <v>45958</v>
      </c>
      <c r="D24" s="58">
        <v>4.8411779253646051E-2</v>
      </c>
      <c r="E24" s="59">
        <v>2</v>
      </c>
    </row>
    <row r="25" spans="1:5" x14ac:dyDescent="0.25">
      <c r="A25" s="31" t="s">
        <v>37</v>
      </c>
      <c r="B25" s="57">
        <v>44103</v>
      </c>
      <c r="C25" s="57">
        <v>45930</v>
      </c>
      <c r="D25" s="58">
        <v>4.9429592300372832E-2</v>
      </c>
      <c r="E25" s="59">
        <v>2</v>
      </c>
    </row>
    <row r="26" spans="1:5" x14ac:dyDescent="0.25">
      <c r="A26" s="60" t="s">
        <v>38</v>
      </c>
      <c r="B26" s="57">
        <v>44068</v>
      </c>
      <c r="C26" s="57">
        <v>45895</v>
      </c>
      <c r="D26" s="58">
        <v>4.9730730412405527E-2</v>
      </c>
      <c r="E26" s="59">
        <v>2</v>
      </c>
    </row>
    <row r="27" spans="1:5" x14ac:dyDescent="0.25">
      <c r="A27" s="60" t="s">
        <v>39</v>
      </c>
      <c r="B27" s="57">
        <v>44040</v>
      </c>
      <c r="C27" s="57">
        <v>45867</v>
      </c>
      <c r="D27" s="58">
        <v>4.9621230786301415E-2</v>
      </c>
      <c r="E27" s="59">
        <v>2</v>
      </c>
    </row>
    <row r="28" spans="1:5" x14ac:dyDescent="0.25">
      <c r="A28" s="60" t="s">
        <v>40</v>
      </c>
      <c r="B28" s="57">
        <v>44040</v>
      </c>
      <c r="C28" s="57">
        <v>45867</v>
      </c>
      <c r="D28" s="58">
        <v>4.9621230786301415E-2</v>
      </c>
      <c r="E28" s="59">
        <v>2</v>
      </c>
    </row>
    <row r="30" spans="1:5" x14ac:dyDescent="0.25">
      <c r="A30" s="102" t="s">
        <v>63</v>
      </c>
      <c r="B30" s="103"/>
      <c r="C30" s="103"/>
      <c r="D30" s="103"/>
      <c r="E30" s="103"/>
    </row>
    <row r="31" spans="1:5" x14ac:dyDescent="0.25">
      <c r="A31" s="1" t="s">
        <v>958</v>
      </c>
      <c r="B31" s="2"/>
      <c r="C31" s="107" t="s">
        <v>3</v>
      </c>
      <c r="D31" s="107" t="s">
        <v>959</v>
      </c>
      <c r="E31" s="107"/>
    </row>
    <row r="32" spans="1:5" x14ac:dyDescent="0.25">
      <c r="A32" s="3" t="s">
        <v>5</v>
      </c>
      <c r="B32" s="4"/>
      <c r="C32" s="108"/>
      <c r="D32" s="108"/>
      <c r="E32" s="108"/>
    </row>
    <row r="33" spans="1:5" x14ac:dyDescent="0.25">
      <c r="A33" s="6" t="s">
        <v>6</v>
      </c>
      <c r="B33" s="7"/>
      <c r="C33" s="109"/>
      <c r="D33" s="109"/>
      <c r="E33" s="109"/>
    </row>
    <row r="34" spans="1:5" x14ac:dyDescent="0.25">
      <c r="A34" s="8" t="s">
        <v>7</v>
      </c>
      <c r="B34" s="9" t="s">
        <v>960</v>
      </c>
      <c r="C34" s="10"/>
      <c r="D34" s="11"/>
      <c r="E34" s="11"/>
    </row>
    <row r="35" spans="1:5" x14ac:dyDescent="0.25">
      <c r="A35" s="12"/>
      <c r="B35" s="13" t="s">
        <v>9</v>
      </c>
      <c r="C35" s="14"/>
      <c r="D35" s="15"/>
      <c r="E35" s="15"/>
    </row>
    <row r="36" spans="1:5" x14ac:dyDescent="0.25">
      <c r="A36" s="8" t="s">
        <v>10</v>
      </c>
      <c r="B36" s="16" t="s">
        <v>11</v>
      </c>
      <c r="C36" s="53">
        <v>6160</v>
      </c>
      <c r="D36" s="54">
        <v>6390</v>
      </c>
      <c r="E36" s="55" t="s">
        <v>14</v>
      </c>
    </row>
    <row r="37" spans="1:5" x14ac:dyDescent="0.25">
      <c r="A37" s="19"/>
      <c r="B37" s="20" t="s">
        <v>15</v>
      </c>
      <c r="C37" s="56">
        <v>-0.38398638451046102</v>
      </c>
      <c r="D37" s="56">
        <v>-0.13858436737638999</v>
      </c>
      <c r="E37" s="22"/>
    </row>
    <row r="38" spans="1:5" x14ac:dyDescent="0.25">
      <c r="A38" s="8" t="s">
        <v>16</v>
      </c>
      <c r="B38" s="16" t="s">
        <v>11</v>
      </c>
      <c r="C38" s="53">
        <v>8000</v>
      </c>
      <c r="D38" s="53">
        <v>7950</v>
      </c>
      <c r="E38" s="55" t="s">
        <v>14</v>
      </c>
    </row>
    <row r="39" spans="1:5" x14ac:dyDescent="0.25">
      <c r="A39" s="19"/>
      <c r="B39" s="20" t="s">
        <v>15</v>
      </c>
      <c r="C39" s="56">
        <v>-0.20008647300317001</v>
      </c>
      <c r="D39" s="56">
        <v>-7.3435633933990302E-2</v>
      </c>
      <c r="E39" s="22"/>
    </row>
    <row r="40" spans="1:5" x14ac:dyDescent="0.25">
      <c r="A40" s="8" t="s">
        <v>19</v>
      </c>
      <c r="B40" s="16" t="s">
        <v>11</v>
      </c>
      <c r="C40" s="53">
        <v>9410</v>
      </c>
      <c r="D40" s="53">
        <v>9960</v>
      </c>
      <c r="E40" s="55" t="s">
        <v>14</v>
      </c>
    </row>
    <row r="41" spans="1:5" x14ac:dyDescent="0.25">
      <c r="A41" s="19"/>
      <c r="B41" s="20" t="s">
        <v>15</v>
      </c>
      <c r="C41" s="56">
        <v>-5.9166378814047203E-2</v>
      </c>
      <c r="D41" s="56">
        <v>-1.40868496784552E-3</v>
      </c>
      <c r="E41" s="22"/>
    </row>
    <row r="42" spans="1:5" x14ac:dyDescent="0.25">
      <c r="A42" s="8" t="s">
        <v>22</v>
      </c>
      <c r="B42" s="16" t="s">
        <v>11</v>
      </c>
      <c r="C42" s="53">
        <v>11260</v>
      </c>
      <c r="D42" s="53">
        <v>11210</v>
      </c>
      <c r="E42" s="55" t="s">
        <v>14</v>
      </c>
    </row>
    <row r="43" spans="1:5" x14ac:dyDescent="0.25">
      <c r="A43" s="19"/>
      <c r="B43" s="20" t="s">
        <v>15</v>
      </c>
      <c r="C43" s="56">
        <v>0.126302168503377</v>
      </c>
      <c r="D43" s="56">
        <v>3.8726430489960398E-2</v>
      </c>
      <c r="E43" s="22"/>
    </row>
    <row r="44" spans="1:5" ht="34.9" customHeight="1" x14ac:dyDescent="0.25">
      <c r="A44" s="130" t="s">
        <v>25</v>
      </c>
      <c r="B44" s="130"/>
      <c r="C44" s="130"/>
      <c r="D44" s="130"/>
      <c r="E44" s="130"/>
    </row>
    <row r="45" spans="1:5" ht="14.45" customHeight="1" x14ac:dyDescent="0.25">
      <c r="A45" s="68" t="s">
        <v>26</v>
      </c>
      <c r="B45" s="69"/>
      <c r="C45" s="69"/>
      <c r="D45" s="69"/>
      <c r="E45" s="69"/>
    </row>
    <row r="46" spans="1:5" ht="14.45" customHeight="1" x14ac:dyDescent="0.25">
      <c r="A46" s="68" t="s">
        <v>964</v>
      </c>
      <c r="B46" s="69"/>
      <c r="C46" s="69"/>
      <c r="D46" s="69"/>
      <c r="E46" s="69"/>
    </row>
    <row r="47" spans="1:5" ht="14.45" customHeight="1" x14ac:dyDescent="0.25">
      <c r="A47" s="68" t="s">
        <v>965</v>
      </c>
      <c r="B47" s="69"/>
      <c r="C47" s="69"/>
      <c r="D47" s="69"/>
      <c r="E47" s="69"/>
    </row>
    <row r="48" spans="1:5" ht="14.45" customHeight="1" x14ac:dyDescent="0.25">
      <c r="A48" s="68" t="s">
        <v>966</v>
      </c>
      <c r="B48" s="69"/>
      <c r="C48" s="69"/>
      <c r="D48" s="69"/>
      <c r="E48" s="69"/>
    </row>
    <row r="49" spans="1:5" ht="14.45" customHeight="1" x14ac:dyDescent="0.25">
      <c r="A49" s="68" t="s">
        <v>51</v>
      </c>
      <c r="B49" s="69"/>
      <c r="C49" s="69"/>
      <c r="D49" s="69"/>
      <c r="E49" s="69"/>
    </row>
    <row r="50" spans="1:5" ht="14.45" customHeight="1" x14ac:dyDescent="0.25">
      <c r="A50" s="91" t="s">
        <v>31</v>
      </c>
      <c r="B50" s="92"/>
      <c r="C50" s="92"/>
      <c r="D50" s="92"/>
      <c r="E50" s="93"/>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57">
        <v>44131</v>
      </c>
      <c r="C53" s="57">
        <v>45958</v>
      </c>
      <c r="D53" s="58">
        <v>7.0517010048263995E-2</v>
      </c>
      <c r="E53" s="59">
        <v>3</v>
      </c>
    </row>
    <row r="54" spans="1:5" x14ac:dyDescent="0.25">
      <c r="A54" s="31" t="s">
        <v>37</v>
      </c>
      <c r="B54" s="57">
        <v>44103</v>
      </c>
      <c r="C54" s="57">
        <v>45930</v>
      </c>
      <c r="D54" s="58">
        <v>7.0836879772185654E-2</v>
      </c>
      <c r="E54" s="59">
        <v>3</v>
      </c>
    </row>
    <row r="55" spans="1:5" x14ac:dyDescent="0.25">
      <c r="A55" s="60" t="s">
        <v>38</v>
      </c>
      <c r="B55" s="57">
        <v>44068</v>
      </c>
      <c r="C55" s="57">
        <v>45895</v>
      </c>
      <c r="D55" s="58">
        <v>7.1060180341966164E-2</v>
      </c>
      <c r="E55" s="59">
        <v>3</v>
      </c>
    </row>
    <row r="56" spans="1:5" x14ac:dyDescent="0.25">
      <c r="A56" s="60" t="s">
        <v>39</v>
      </c>
      <c r="B56" s="57">
        <v>44040</v>
      </c>
      <c r="C56" s="57">
        <v>45867</v>
      </c>
      <c r="D56" s="58">
        <v>7.0559171712035323E-2</v>
      </c>
      <c r="E56" s="59">
        <v>3</v>
      </c>
    </row>
    <row r="57" spans="1:5" x14ac:dyDescent="0.25">
      <c r="A57" s="60" t="s">
        <v>40</v>
      </c>
      <c r="B57" s="57">
        <v>44005</v>
      </c>
      <c r="C57" s="57">
        <v>45832</v>
      </c>
      <c r="D57" s="58">
        <v>7.0675536178479978E-2</v>
      </c>
      <c r="E57" s="59">
        <v>3</v>
      </c>
    </row>
    <row r="59" spans="1:5" x14ac:dyDescent="0.25">
      <c r="A59" s="102" t="s">
        <v>1083</v>
      </c>
      <c r="B59" s="103"/>
      <c r="C59" s="103"/>
      <c r="D59" s="103"/>
      <c r="E59" s="103"/>
    </row>
    <row r="60" spans="1:5" x14ac:dyDescent="0.25">
      <c r="A60" s="1" t="s">
        <v>74</v>
      </c>
      <c r="B60" s="2"/>
      <c r="C60" s="107" t="s">
        <v>3</v>
      </c>
      <c r="D60" s="107" t="s">
        <v>75</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998</v>
      </c>
      <c r="C63" s="10"/>
      <c r="D63" s="11"/>
      <c r="E63" s="11"/>
    </row>
    <row r="64" spans="1:5" x14ac:dyDescent="0.25">
      <c r="A64" s="12"/>
      <c r="B64" s="13" t="s">
        <v>9</v>
      </c>
      <c r="C64" s="14"/>
      <c r="D64" s="15"/>
      <c r="E64" s="15"/>
    </row>
    <row r="65" spans="1:5" x14ac:dyDescent="0.25">
      <c r="A65" s="8" t="s">
        <v>10</v>
      </c>
      <c r="B65" s="16" t="s">
        <v>11</v>
      </c>
      <c r="C65" s="17" t="s">
        <v>936</v>
      </c>
      <c r="D65" s="18" t="s">
        <v>1084</v>
      </c>
      <c r="E65" s="17" t="s">
        <v>14</v>
      </c>
    </row>
    <row r="66" spans="1:5" x14ac:dyDescent="0.25">
      <c r="A66" s="19"/>
      <c r="B66" s="20" t="s">
        <v>15</v>
      </c>
      <c r="C66" s="21">
        <v>-0.45128075989029426</v>
      </c>
      <c r="D66" s="21">
        <v>-0.14022154091046335</v>
      </c>
      <c r="E66" s="22"/>
    </row>
    <row r="67" spans="1:5" x14ac:dyDescent="0.25">
      <c r="A67" s="8" t="s">
        <v>16</v>
      </c>
      <c r="B67" s="16" t="s">
        <v>11</v>
      </c>
      <c r="C67" s="17" t="s">
        <v>1085</v>
      </c>
      <c r="D67" s="17" t="s">
        <v>352</v>
      </c>
      <c r="E67" s="17" t="s">
        <v>14</v>
      </c>
    </row>
    <row r="68" spans="1:5" x14ac:dyDescent="0.25">
      <c r="A68" s="19"/>
      <c r="B68" s="20" t="s">
        <v>15</v>
      </c>
      <c r="C68" s="21">
        <v>-0.2033233830845772</v>
      </c>
      <c r="D68" s="21">
        <v>6.7171879110516919E-4</v>
      </c>
      <c r="E68" s="22"/>
    </row>
    <row r="69" spans="1:5" x14ac:dyDescent="0.25">
      <c r="A69" s="8" t="s">
        <v>19</v>
      </c>
      <c r="B69" s="16" t="s">
        <v>11</v>
      </c>
      <c r="C69" s="17" t="s">
        <v>370</v>
      </c>
      <c r="D69" s="17" t="s">
        <v>1086</v>
      </c>
      <c r="E69" s="17" t="s">
        <v>14</v>
      </c>
    </row>
    <row r="70" spans="1:5" x14ac:dyDescent="0.25">
      <c r="A70" s="19"/>
      <c r="B70" s="20" t="s">
        <v>15</v>
      </c>
      <c r="C70" s="21">
        <v>-1.2716305372290293E-2</v>
      </c>
      <c r="D70" s="21">
        <v>5.599269818507957E-2</v>
      </c>
      <c r="E70" s="22"/>
    </row>
    <row r="71" spans="1:5" x14ac:dyDescent="0.25">
      <c r="A71" s="8" t="s">
        <v>22</v>
      </c>
      <c r="B71" s="16" t="s">
        <v>11</v>
      </c>
      <c r="C71" s="17" t="s">
        <v>1087</v>
      </c>
      <c r="D71" s="17" t="s">
        <v>1088</v>
      </c>
      <c r="E71" s="17" t="s">
        <v>14</v>
      </c>
    </row>
    <row r="72" spans="1:5" x14ac:dyDescent="0.25">
      <c r="A72" s="19"/>
      <c r="B72" s="20" t="s">
        <v>15</v>
      </c>
      <c r="C72" s="21">
        <v>0.30535558889722414</v>
      </c>
      <c r="D72" s="21">
        <v>0.10384480486534353</v>
      </c>
      <c r="E72" s="22"/>
    </row>
    <row r="73" spans="1:5" ht="34.15" customHeight="1" x14ac:dyDescent="0.25">
      <c r="A73" s="130" t="s">
        <v>25</v>
      </c>
      <c r="B73" s="130"/>
      <c r="C73" s="130"/>
      <c r="D73" s="130"/>
      <c r="E73" s="130"/>
    </row>
    <row r="74" spans="1:5" x14ac:dyDescent="0.25">
      <c r="A74" s="5" t="s">
        <v>26</v>
      </c>
    </row>
    <row r="75" spans="1:5" x14ac:dyDescent="0.25">
      <c r="A75" s="5" t="s">
        <v>1089</v>
      </c>
    </row>
    <row r="76" spans="1:5" x14ac:dyDescent="0.25">
      <c r="A76" s="5" t="s">
        <v>782</v>
      </c>
    </row>
    <row r="77" spans="1:5" x14ac:dyDescent="0.25">
      <c r="A77" s="5" t="s">
        <v>891</v>
      </c>
    </row>
    <row r="78" spans="1:5" x14ac:dyDescent="0.25">
      <c r="A78" s="5" t="s">
        <v>30</v>
      </c>
    </row>
    <row r="79" spans="1:5" ht="14.45" customHeight="1" x14ac:dyDescent="0.25">
      <c r="A79" s="91" t="s">
        <v>31</v>
      </c>
      <c r="B79" s="92"/>
      <c r="C79" s="92"/>
      <c r="D79" s="92"/>
      <c r="E79" s="93"/>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57">
        <v>44132</v>
      </c>
      <c r="C82" s="57">
        <v>45959</v>
      </c>
      <c r="D82" s="58">
        <v>0.10819284267146456</v>
      </c>
      <c r="E82" s="59">
        <v>3</v>
      </c>
    </row>
    <row r="83" spans="1:5" x14ac:dyDescent="0.25">
      <c r="A83" s="31" t="s">
        <v>37</v>
      </c>
      <c r="B83" s="57">
        <v>44097</v>
      </c>
      <c r="C83" s="57">
        <v>45924</v>
      </c>
      <c r="D83" s="58">
        <v>0.10936926360855306</v>
      </c>
      <c r="E83" s="59">
        <v>3</v>
      </c>
    </row>
    <row r="84" spans="1:5" x14ac:dyDescent="0.25">
      <c r="A84" s="23" t="s">
        <v>38</v>
      </c>
      <c r="B84" s="57">
        <v>44069</v>
      </c>
      <c r="C84" s="57">
        <v>45896</v>
      </c>
      <c r="D84" s="58">
        <v>0.11061937993435454</v>
      </c>
      <c r="E84" s="59">
        <v>3</v>
      </c>
    </row>
    <row r="85" spans="1:5" x14ac:dyDescent="0.25">
      <c r="A85" s="23" t="s">
        <v>39</v>
      </c>
      <c r="B85" s="57">
        <v>44041</v>
      </c>
      <c r="C85" s="57">
        <v>45868</v>
      </c>
      <c r="D85" s="58">
        <v>0.11091557968852109</v>
      </c>
      <c r="E85" s="59">
        <v>3</v>
      </c>
    </row>
    <row r="86" spans="1:5" x14ac:dyDescent="0.25">
      <c r="A86" s="23" t="s">
        <v>40</v>
      </c>
      <c r="B86" s="57">
        <v>44006</v>
      </c>
      <c r="C86" s="57">
        <v>45833</v>
      </c>
      <c r="D86" s="58">
        <v>0.11118556612074529</v>
      </c>
      <c r="E86" s="59">
        <v>3</v>
      </c>
    </row>
    <row r="88" spans="1:5" x14ac:dyDescent="0.25">
      <c r="A88" s="102" t="s">
        <v>73</v>
      </c>
      <c r="B88" s="103"/>
      <c r="C88" s="103"/>
      <c r="D88" s="103"/>
      <c r="E88" s="103"/>
    </row>
    <row r="89" spans="1:5" x14ac:dyDescent="0.25">
      <c r="A89" s="1" t="s">
        <v>958</v>
      </c>
      <c r="B89" s="2"/>
      <c r="C89" s="107" t="s">
        <v>3</v>
      </c>
      <c r="D89" s="107" t="s">
        <v>959</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960</v>
      </c>
      <c r="C92" s="10"/>
      <c r="D92" s="11"/>
      <c r="E92" s="11"/>
    </row>
    <row r="93" spans="1:5" x14ac:dyDescent="0.25">
      <c r="A93" s="12"/>
      <c r="B93" s="13" t="s">
        <v>9</v>
      </c>
      <c r="C93" s="14"/>
      <c r="D93" s="15"/>
      <c r="E93" s="15"/>
    </row>
    <row r="94" spans="1:5" x14ac:dyDescent="0.25">
      <c r="A94" s="8" t="s">
        <v>10</v>
      </c>
      <c r="B94" s="16" t="s">
        <v>11</v>
      </c>
      <c r="C94" s="61">
        <v>7170</v>
      </c>
      <c r="D94" s="62">
        <v>7300</v>
      </c>
      <c r="E94" s="63" t="s">
        <v>14</v>
      </c>
    </row>
    <row r="95" spans="1:5" x14ac:dyDescent="0.25">
      <c r="A95" s="19"/>
      <c r="B95" s="20" t="s">
        <v>15</v>
      </c>
      <c r="C95" s="56">
        <v>-0.28281227415132398</v>
      </c>
      <c r="D95" s="56">
        <v>-9.9581215265785394E-2</v>
      </c>
      <c r="E95" s="22"/>
    </row>
    <row r="96" spans="1:5" x14ac:dyDescent="0.25">
      <c r="A96" s="8" t="s">
        <v>16</v>
      </c>
      <c r="B96" s="16" t="s">
        <v>11</v>
      </c>
      <c r="C96" s="61">
        <v>8160</v>
      </c>
      <c r="D96" s="61">
        <v>7910</v>
      </c>
      <c r="E96" s="63" t="s">
        <v>14</v>
      </c>
    </row>
    <row r="97" spans="1:5" x14ac:dyDescent="0.25">
      <c r="A97" s="19"/>
      <c r="B97" s="20" t="s">
        <v>15</v>
      </c>
      <c r="C97" s="56">
        <v>-0.184192551682961</v>
      </c>
      <c r="D97" s="56">
        <v>-7.5222610605281098E-2</v>
      </c>
      <c r="E97" s="22"/>
    </row>
    <row r="98" spans="1:5" x14ac:dyDescent="0.25">
      <c r="A98" s="8" t="s">
        <v>19</v>
      </c>
      <c r="B98" s="16" t="s">
        <v>11</v>
      </c>
      <c r="C98" s="61">
        <v>9440</v>
      </c>
      <c r="D98" s="61">
        <v>9740</v>
      </c>
      <c r="E98" s="63" t="s">
        <v>14</v>
      </c>
    </row>
    <row r="99" spans="1:5" x14ac:dyDescent="0.25">
      <c r="A99" s="19"/>
      <c r="B99" s="20" t="s">
        <v>15</v>
      </c>
      <c r="C99" s="56">
        <v>-5.6124642115163999E-2</v>
      </c>
      <c r="D99" s="56">
        <v>-8.7225567010529304E-3</v>
      </c>
      <c r="E99" s="22"/>
    </row>
    <row r="100" spans="1:5" x14ac:dyDescent="0.25">
      <c r="A100" s="8" t="s">
        <v>22</v>
      </c>
      <c r="B100" s="16" t="s">
        <v>11</v>
      </c>
      <c r="C100" s="61">
        <v>11880</v>
      </c>
      <c r="D100" s="61">
        <v>11630</v>
      </c>
      <c r="E100" s="63" t="s">
        <v>14</v>
      </c>
    </row>
    <row r="101" spans="1:5" x14ac:dyDescent="0.25">
      <c r="A101" s="19"/>
      <c r="B101" s="20" t="s">
        <v>15</v>
      </c>
      <c r="C101" s="56">
        <v>0.18768540419526</v>
      </c>
      <c r="D101" s="56">
        <v>5.17325466379372E-2</v>
      </c>
      <c r="E101" s="22"/>
    </row>
    <row r="102" spans="1:5" ht="34.15" customHeight="1" x14ac:dyDescent="0.25">
      <c r="A102" s="90" t="s">
        <v>25</v>
      </c>
      <c r="B102" s="90"/>
      <c r="C102" s="90"/>
      <c r="D102" s="90"/>
      <c r="E102" s="90"/>
    </row>
    <row r="103" spans="1:5" x14ac:dyDescent="0.25">
      <c r="A103" s="5" t="s">
        <v>26</v>
      </c>
    </row>
    <row r="104" spans="1:5" x14ac:dyDescent="0.25">
      <c r="A104" s="5" t="s">
        <v>961</v>
      </c>
    </row>
    <row r="105" spans="1:5" x14ac:dyDescent="0.25">
      <c r="A105" s="5" t="s">
        <v>1075</v>
      </c>
    </row>
    <row r="106" spans="1:5" x14ac:dyDescent="0.25">
      <c r="A106" s="5" t="s">
        <v>966</v>
      </c>
    </row>
    <row r="107" spans="1:5" x14ac:dyDescent="0.25">
      <c r="A107" s="5" t="s">
        <v>30</v>
      </c>
    </row>
    <row r="108" spans="1:5" ht="14.45" customHeight="1" x14ac:dyDescent="0.25">
      <c r="A108" s="91" t="s">
        <v>31</v>
      </c>
      <c r="B108" s="92"/>
      <c r="C108" s="92"/>
      <c r="D108" s="92"/>
      <c r="E108" s="93"/>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57">
        <v>44131</v>
      </c>
      <c r="C111" s="57">
        <v>45958</v>
      </c>
      <c r="D111" s="58">
        <v>5.1303280956374347E-2</v>
      </c>
      <c r="E111" s="59">
        <v>3</v>
      </c>
    </row>
    <row r="112" spans="1:5" x14ac:dyDescent="0.25">
      <c r="A112" s="31" t="s">
        <v>37</v>
      </c>
      <c r="B112" s="57">
        <v>44103</v>
      </c>
      <c r="C112" s="57">
        <v>45930</v>
      </c>
      <c r="D112" s="58">
        <v>5.209140332038556E-2</v>
      </c>
      <c r="E112" s="59">
        <v>3</v>
      </c>
    </row>
    <row r="113" spans="1:5" x14ac:dyDescent="0.25">
      <c r="A113" s="64" t="s">
        <v>38</v>
      </c>
      <c r="B113" s="57">
        <v>44068</v>
      </c>
      <c r="C113" s="57">
        <v>45895</v>
      </c>
      <c r="D113" s="58">
        <v>5.3216378081850001E-2</v>
      </c>
      <c r="E113" s="59">
        <v>3</v>
      </c>
    </row>
    <row r="114" spans="1:5" x14ac:dyDescent="0.25">
      <c r="A114" s="64" t="s">
        <v>39</v>
      </c>
      <c r="B114" s="57">
        <v>44040</v>
      </c>
      <c r="C114" s="57">
        <v>45867</v>
      </c>
      <c r="D114" s="58">
        <v>5.3513921878244962E-2</v>
      </c>
      <c r="E114" s="59">
        <v>3</v>
      </c>
    </row>
    <row r="115" spans="1:5" x14ac:dyDescent="0.25">
      <c r="A115" s="64" t="s">
        <v>40</v>
      </c>
      <c r="B115" s="57">
        <v>44005</v>
      </c>
      <c r="C115" s="57">
        <v>45832</v>
      </c>
      <c r="D115" s="58">
        <v>5.3886160093551079E-2</v>
      </c>
      <c r="E115" s="59">
        <v>3</v>
      </c>
    </row>
    <row r="117" spans="1:5" x14ac:dyDescent="0.25">
      <c r="A117" s="102" t="s">
        <v>93</v>
      </c>
      <c r="B117" s="103"/>
      <c r="C117" s="103"/>
      <c r="D117" s="103"/>
      <c r="E117" s="103"/>
    </row>
    <row r="118" spans="1:5" x14ac:dyDescent="0.25">
      <c r="A118" s="1" t="s">
        <v>968</v>
      </c>
      <c r="B118" s="2"/>
      <c r="C118" s="107" t="s">
        <v>3</v>
      </c>
      <c r="D118" s="107" t="s">
        <v>969</v>
      </c>
      <c r="E118" s="107"/>
    </row>
    <row r="119" spans="1:5" x14ac:dyDescent="0.25">
      <c r="A119" s="3" t="s">
        <v>5</v>
      </c>
      <c r="B119" s="4"/>
      <c r="C119" s="108"/>
      <c r="D119" s="108"/>
      <c r="E119" s="108"/>
    </row>
    <row r="120" spans="1:5" x14ac:dyDescent="0.25">
      <c r="A120" s="6" t="s">
        <v>6</v>
      </c>
      <c r="B120" s="7"/>
      <c r="C120" s="109"/>
      <c r="D120" s="109"/>
      <c r="E120" s="109"/>
    </row>
    <row r="121" spans="1:5" x14ac:dyDescent="0.25">
      <c r="A121" s="8" t="s">
        <v>7</v>
      </c>
      <c r="B121" s="9" t="s">
        <v>960</v>
      </c>
      <c r="C121" s="10"/>
      <c r="D121" s="11"/>
      <c r="E121" s="11"/>
    </row>
    <row r="122" spans="1:5" x14ac:dyDescent="0.25">
      <c r="A122" s="12"/>
      <c r="B122" s="13" t="s">
        <v>9</v>
      </c>
      <c r="C122" s="14"/>
      <c r="D122" s="15"/>
      <c r="E122" s="15"/>
    </row>
    <row r="123" spans="1:5" x14ac:dyDescent="0.25">
      <c r="A123" s="8" t="s">
        <v>10</v>
      </c>
      <c r="B123" s="16" t="s">
        <v>11</v>
      </c>
      <c r="C123" s="61">
        <v>4840</v>
      </c>
      <c r="D123" s="62">
        <v>3990</v>
      </c>
      <c r="E123" s="63" t="s">
        <v>14</v>
      </c>
    </row>
    <row r="124" spans="1:5" x14ac:dyDescent="0.25">
      <c r="A124" s="19"/>
      <c r="B124" s="20" t="s">
        <v>15</v>
      </c>
      <c r="C124" s="56">
        <v>-0.51632394375858304</v>
      </c>
      <c r="D124" s="56">
        <v>-0.167655128775378</v>
      </c>
      <c r="E124" s="22"/>
    </row>
    <row r="125" spans="1:5" x14ac:dyDescent="0.25">
      <c r="A125" s="8" t="s">
        <v>16</v>
      </c>
      <c r="B125" s="16" t="s">
        <v>11</v>
      </c>
      <c r="C125" s="61">
        <v>6990</v>
      </c>
      <c r="D125" s="61">
        <v>9580</v>
      </c>
      <c r="E125" s="63" t="s">
        <v>14</v>
      </c>
    </row>
    <row r="126" spans="1:5" x14ac:dyDescent="0.25">
      <c r="A126" s="19"/>
      <c r="B126" s="20" t="s">
        <v>15</v>
      </c>
      <c r="C126" s="56">
        <v>-0.30071299716519201</v>
      </c>
      <c r="D126" s="56">
        <v>-8.4453188939267402E-3</v>
      </c>
      <c r="E126" s="22"/>
    </row>
    <row r="127" spans="1:5" x14ac:dyDescent="0.25">
      <c r="A127" s="8" t="s">
        <v>19</v>
      </c>
      <c r="B127" s="16" t="s">
        <v>11</v>
      </c>
      <c r="C127" s="61">
        <v>10160</v>
      </c>
      <c r="D127" s="61">
        <v>12660</v>
      </c>
      <c r="E127" s="63" t="s">
        <v>14</v>
      </c>
    </row>
    <row r="128" spans="1:5" x14ac:dyDescent="0.25">
      <c r="A128" s="19"/>
      <c r="B128" s="20" t="s">
        <v>15</v>
      </c>
      <c r="C128" s="56">
        <v>1.6242120875046302E-2</v>
      </c>
      <c r="D128" s="56">
        <v>4.8275103070001699E-2</v>
      </c>
      <c r="E128" s="22"/>
    </row>
    <row r="129" spans="1:5" x14ac:dyDescent="0.25">
      <c r="A129" s="8" t="s">
        <v>22</v>
      </c>
      <c r="B129" s="16" t="s">
        <v>11</v>
      </c>
      <c r="C129" s="61">
        <v>14680</v>
      </c>
      <c r="D129" s="61">
        <v>19000</v>
      </c>
      <c r="E129" s="63" t="s">
        <v>14</v>
      </c>
    </row>
    <row r="130" spans="1:5" x14ac:dyDescent="0.25">
      <c r="A130" s="19"/>
      <c r="B130" s="20" t="s">
        <v>15</v>
      </c>
      <c r="C130" s="56">
        <v>0.468309154577289</v>
      </c>
      <c r="D130" s="56">
        <v>0.13700083069659499</v>
      </c>
      <c r="E130" s="22"/>
    </row>
    <row r="131" spans="1:5" ht="32.450000000000003" customHeight="1" x14ac:dyDescent="0.25">
      <c r="A131" s="90" t="s">
        <v>25</v>
      </c>
      <c r="B131" s="90"/>
      <c r="C131" s="90"/>
      <c r="D131" s="90"/>
      <c r="E131" s="90"/>
    </row>
    <row r="132" spans="1:5" x14ac:dyDescent="0.25">
      <c r="A132" s="5" t="s">
        <v>26</v>
      </c>
    </row>
    <row r="133" spans="1:5" x14ac:dyDescent="0.25">
      <c r="A133" s="5" t="s">
        <v>983</v>
      </c>
    </row>
    <row r="134" spans="1:5" x14ac:dyDescent="0.25">
      <c r="A134" s="5" t="s">
        <v>1076</v>
      </c>
    </row>
    <row r="135" spans="1:5" x14ac:dyDescent="0.25">
      <c r="A135" s="5" t="s">
        <v>972</v>
      </c>
    </row>
    <row r="136" spans="1:5" x14ac:dyDescent="0.25">
      <c r="A136" s="5" t="s">
        <v>51</v>
      </c>
    </row>
    <row r="137" spans="1:5" ht="14.45" customHeight="1" x14ac:dyDescent="0.25">
      <c r="A137" s="91" t="s">
        <v>31</v>
      </c>
      <c r="B137" s="92"/>
      <c r="C137" s="92"/>
      <c r="D137" s="92"/>
      <c r="E137" s="93"/>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57">
        <v>44124</v>
      </c>
      <c r="C140" s="57">
        <v>45958</v>
      </c>
      <c r="D140" s="58">
        <v>0.14546709435322766</v>
      </c>
      <c r="E140" s="59">
        <v>4</v>
      </c>
    </row>
    <row r="141" spans="1:5" x14ac:dyDescent="0.25">
      <c r="A141" s="31" t="s">
        <v>37</v>
      </c>
      <c r="B141" s="57">
        <v>44096</v>
      </c>
      <c r="C141" s="57">
        <v>45930</v>
      </c>
      <c r="D141" s="58">
        <v>0.14456064132591229</v>
      </c>
      <c r="E141" s="59">
        <v>4</v>
      </c>
    </row>
    <row r="142" spans="1:5" x14ac:dyDescent="0.25">
      <c r="A142" s="64" t="s">
        <v>38</v>
      </c>
      <c r="B142" s="57">
        <v>44054</v>
      </c>
      <c r="C142" s="57">
        <v>45888</v>
      </c>
      <c r="D142" s="58">
        <v>0.14387147282917215</v>
      </c>
      <c r="E142" s="59">
        <v>4</v>
      </c>
    </row>
    <row r="143" spans="1:5" x14ac:dyDescent="0.25">
      <c r="A143" s="64" t="s">
        <v>39</v>
      </c>
      <c r="B143" s="57">
        <v>44027</v>
      </c>
      <c r="C143" s="57">
        <v>45860</v>
      </c>
      <c r="D143" s="58">
        <v>0.14421175822128107</v>
      </c>
      <c r="E143" s="59">
        <v>4</v>
      </c>
    </row>
    <row r="144" spans="1:5" x14ac:dyDescent="0.25">
      <c r="A144" s="64" t="s">
        <v>40</v>
      </c>
      <c r="B144" s="57">
        <v>43998</v>
      </c>
      <c r="C144" s="57">
        <v>45832</v>
      </c>
      <c r="D144" s="58">
        <v>0.14532979406768601</v>
      </c>
      <c r="E144" s="59">
        <v>4</v>
      </c>
    </row>
    <row r="146" spans="1:5" x14ac:dyDescent="0.25">
      <c r="A146" s="102" t="s">
        <v>94</v>
      </c>
      <c r="B146" s="103"/>
      <c r="C146" s="103"/>
      <c r="D146" s="103"/>
      <c r="E146" s="103"/>
    </row>
    <row r="147" spans="1:5" x14ac:dyDescent="0.25">
      <c r="A147" s="1" t="s">
        <v>958</v>
      </c>
      <c r="B147" s="2"/>
      <c r="C147" s="107" t="s">
        <v>3</v>
      </c>
      <c r="D147" s="107" t="s">
        <v>959</v>
      </c>
      <c r="E147" s="107"/>
    </row>
    <row r="148" spans="1:5" x14ac:dyDescent="0.25">
      <c r="A148" s="3" t="s">
        <v>5</v>
      </c>
      <c r="B148" s="4"/>
      <c r="C148" s="108"/>
      <c r="D148" s="108"/>
      <c r="E148" s="108"/>
    </row>
    <row r="149" spans="1:5" x14ac:dyDescent="0.25">
      <c r="A149" s="6" t="s">
        <v>6</v>
      </c>
      <c r="B149" s="7"/>
      <c r="C149" s="109"/>
      <c r="D149" s="109"/>
      <c r="E149" s="109"/>
    </row>
    <row r="150" spans="1:5" x14ac:dyDescent="0.25">
      <c r="A150" s="8" t="s">
        <v>7</v>
      </c>
      <c r="B150" s="9" t="s">
        <v>960</v>
      </c>
      <c r="C150" s="10"/>
      <c r="D150" s="11"/>
      <c r="E150" s="11"/>
    </row>
    <row r="151" spans="1:5" x14ac:dyDescent="0.25">
      <c r="A151" s="12"/>
      <c r="B151" s="13" t="s">
        <v>9</v>
      </c>
      <c r="C151" s="14"/>
      <c r="D151" s="15"/>
      <c r="E151" s="15"/>
    </row>
    <row r="152" spans="1:5" x14ac:dyDescent="0.25">
      <c r="A152" s="8" t="s">
        <v>10</v>
      </c>
      <c r="B152" s="16" t="s">
        <v>11</v>
      </c>
      <c r="C152" s="61">
        <v>6090</v>
      </c>
      <c r="D152" s="62">
        <v>6240</v>
      </c>
      <c r="E152" s="63" t="s">
        <v>14</v>
      </c>
    </row>
    <row r="153" spans="1:5" x14ac:dyDescent="0.25">
      <c r="A153" s="19"/>
      <c r="B153" s="20" t="s">
        <v>15</v>
      </c>
      <c r="C153" s="56">
        <v>-0.39069348917296698</v>
      </c>
      <c r="D153" s="56">
        <v>-0.145316572183363</v>
      </c>
      <c r="E153" s="22"/>
    </row>
    <row r="154" spans="1:5" x14ac:dyDescent="0.25">
      <c r="A154" s="8" t="s">
        <v>16</v>
      </c>
      <c r="B154" s="16" t="s">
        <v>11</v>
      </c>
      <c r="C154" s="61">
        <v>7810</v>
      </c>
      <c r="D154" s="61">
        <v>7360</v>
      </c>
      <c r="E154" s="63" t="s">
        <v>14</v>
      </c>
    </row>
    <row r="155" spans="1:5" x14ac:dyDescent="0.25">
      <c r="A155" s="19"/>
      <c r="B155" s="20" t="s">
        <v>15</v>
      </c>
      <c r="C155" s="56">
        <v>-0.21932332828721299</v>
      </c>
      <c r="D155" s="56">
        <v>-9.7215505372375305E-2</v>
      </c>
      <c r="E155" s="22"/>
    </row>
    <row r="156" spans="1:5" x14ac:dyDescent="0.25">
      <c r="A156" s="8" t="s">
        <v>19</v>
      </c>
      <c r="B156" s="16" t="s">
        <v>11</v>
      </c>
      <c r="C156" s="61">
        <v>9400</v>
      </c>
      <c r="D156" s="61">
        <v>9710</v>
      </c>
      <c r="E156" s="63" t="s">
        <v>14</v>
      </c>
    </row>
    <row r="157" spans="1:5" x14ac:dyDescent="0.25">
      <c r="A157" s="19"/>
      <c r="B157" s="20" t="s">
        <v>15</v>
      </c>
      <c r="C157" s="56">
        <v>-5.9780497198879602E-2</v>
      </c>
      <c r="D157" s="56">
        <v>-9.7397199807499595E-3</v>
      </c>
      <c r="E157" s="22"/>
    </row>
    <row r="158" spans="1:5" x14ac:dyDescent="0.25">
      <c r="A158" s="8" t="s">
        <v>22</v>
      </c>
      <c r="B158" s="16" t="s">
        <v>11</v>
      </c>
      <c r="C158" s="61">
        <v>12100</v>
      </c>
      <c r="D158" s="61">
        <v>12160</v>
      </c>
      <c r="E158" s="63" t="s">
        <v>14</v>
      </c>
    </row>
    <row r="159" spans="1:5" x14ac:dyDescent="0.25">
      <c r="A159" s="19"/>
      <c r="B159" s="20" t="s">
        <v>15</v>
      </c>
      <c r="C159" s="56">
        <v>0.210143493414095</v>
      </c>
      <c r="D159" s="56">
        <v>6.7230536811159203E-2</v>
      </c>
      <c r="E159" s="22"/>
    </row>
    <row r="160" spans="1:5" ht="34.9" customHeight="1" x14ac:dyDescent="0.25">
      <c r="A160" s="90" t="s">
        <v>25</v>
      </c>
      <c r="B160" s="90"/>
      <c r="C160" s="90"/>
      <c r="D160" s="90"/>
      <c r="E160" s="90"/>
    </row>
    <row r="161" spans="1:5" x14ac:dyDescent="0.25">
      <c r="A161" s="5" t="s">
        <v>26</v>
      </c>
    </row>
    <row r="162" spans="1:5" x14ac:dyDescent="0.25">
      <c r="A162" s="5" t="s">
        <v>964</v>
      </c>
    </row>
    <row r="163" spans="1:5" x14ac:dyDescent="0.25">
      <c r="A163" s="5" t="s">
        <v>990</v>
      </c>
    </row>
    <row r="164" spans="1:5" x14ac:dyDescent="0.25">
      <c r="A164" s="5" t="s">
        <v>966</v>
      </c>
    </row>
    <row r="165" spans="1:5" x14ac:dyDescent="0.25">
      <c r="A165" s="5" t="s">
        <v>51</v>
      </c>
    </row>
    <row r="166" spans="1:5" ht="14.45" customHeight="1" x14ac:dyDescent="0.25">
      <c r="A166" s="91" t="s">
        <v>31</v>
      </c>
      <c r="B166" s="92"/>
      <c r="C166" s="92"/>
      <c r="D166" s="92"/>
      <c r="E166" s="93"/>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57">
        <v>44131</v>
      </c>
      <c r="C169" s="57">
        <v>45958</v>
      </c>
      <c r="D169" s="58">
        <v>7.0690539801348692E-2</v>
      </c>
      <c r="E169" s="59">
        <v>3</v>
      </c>
    </row>
    <row r="170" spans="1:5" x14ac:dyDescent="0.25">
      <c r="A170" s="31" t="s">
        <v>37</v>
      </c>
      <c r="B170" s="57">
        <v>44103</v>
      </c>
      <c r="C170" s="57">
        <v>45930</v>
      </c>
      <c r="D170" s="58">
        <v>7.1599423262283357E-2</v>
      </c>
      <c r="E170" s="59">
        <v>3</v>
      </c>
    </row>
    <row r="171" spans="1:5" x14ac:dyDescent="0.25">
      <c r="A171" s="64" t="s">
        <v>38</v>
      </c>
      <c r="B171" s="57">
        <v>44068</v>
      </c>
      <c r="C171" s="57">
        <v>45895</v>
      </c>
      <c r="D171" s="58">
        <v>7.290684353788171E-2</v>
      </c>
      <c r="E171" s="59">
        <v>3</v>
      </c>
    </row>
    <row r="172" spans="1:5" x14ac:dyDescent="0.25">
      <c r="A172" s="64" t="s">
        <v>39</v>
      </c>
      <c r="B172" s="57">
        <v>44040</v>
      </c>
      <c r="C172" s="57">
        <v>45867</v>
      </c>
      <c r="D172" s="58">
        <v>7.3200000000000001E-2</v>
      </c>
      <c r="E172" s="59">
        <v>3</v>
      </c>
    </row>
    <row r="173" spans="1:5" x14ac:dyDescent="0.25">
      <c r="A173" s="64" t="s">
        <v>40</v>
      </c>
      <c r="B173" s="57">
        <v>44005</v>
      </c>
      <c r="C173" s="57">
        <v>45832</v>
      </c>
      <c r="D173" s="58">
        <v>7.3611397299840495E-2</v>
      </c>
      <c r="E173" s="59">
        <v>3</v>
      </c>
    </row>
    <row r="175" spans="1:5" x14ac:dyDescent="0.25">
      <c r="A175" s="102" t="s">
        <v>341</v>
      </c>
      <c r="B175" s="103"/>
      <c r="C175" s="103"/>
      <c r="D175" s="103"/>
      <c r="E175" s="103"/>
    </row>
    <row r="176" spans="1:5" x14ac:dyDescent="0.25">
      <c r="A176" s="1" t="s">
        <v>958</v>
      </c>
      <c r="B176" s="2"/>
      <c r="C176" s="107" t="s">
        <v>3</v>
      </c>
      <c r="D176" s="107" t="s">
        <v>959</v>
      </c>
      <c r="E176" s="107"/>
    </row>
    <row r="177" spans="1:5" x14ac:dyDescent="0.25">
      <c r="A177" s="3" t="s">
        <v>5</v>
      </c>
      <c r="B177" s="4"/>
      <c r="C177" s="108"/>
      <c r="D177" s="108"/>
      <c r="E177" s="108"/>
    </row>
    <row r="178" spans="1:5" x14ac:dyDescent="0.25">
      <c r="A178" s="6" t="s">
        <v>6</v>
      </c>
      <c r="B178" s="7"/>
      <c r="C178" s="109"/>
      <c r="D178" s="109"/>
      <c r="E178" s="109"/>
    </row>
    <row r="179" spans="1:5" x14ac:dyDescent="0.25">
      <c r="A179" s="8" t="s">
        <v>7</v>
      </c>
      <c r="B179" s="9" t="s">
        <v>960</v>
      </c>
      <c r="C179" s="10"/>
      <c r="D179" s="11"/>
      <c r="E179" s="11"/>
    </row>
    <row r="180" spans="1:5" x14ac:dyDescent="0.25">
      <c r="A180" s="12"/>
      <c r="B180" s="13" t="s">
        <v>9</v>
      </c>
      <c r="C180" s="14"/>
      <c r="D180" s="15"/>
      <c r="E180" s="15"/>
    </row>
    <row r="181" spans="1:5" x14ac:dyDescent="0.25">
      <c r="A181" s="8" t="s">
        <v>10</v>
      </c>
      <c r="B181" s="16" t="s">
        <v>11</v>
      </c>
      <c r="C181" s="53">
        <v>6810</v>
      </c>
      <c r="D181" s="54">
        <v>6960</v>
      </c>
      <c r="E181" s="55" t="s">
        <v>14</v>
      </c>
    </row>
    <row r="182" spans="1:5" x14ac:dyDescent="0.25">
      <c r="A182" s="19"/>
      <c r="B182" s="20" t="s">
        <v>15</v>
      </c>
      <c r="C182" s="56">
        <v>-0.31949360700456497</v>
      </c>
      <c r="D182" s="56">
        <v>-0.11392313051130599</v>
      </c>
      <c r="E182" s="22"/>
    </row>
    <row r="183" spans="1:5" x14ac:dyDescent="0.25">
      <c r="A183" s="8" t="s">
        <v>16</v>
      </c>
      <c r="B183" s="16" t="s">
        <v>11</v>
      </c>
      <c r="C183" s="53">
        <v>8390</v>
      </c>
      <c r="D183" s="53">
        <v>9160</v>
      </c>
      <c r="E183" s="55" t="s">
        <v>14</v>
      </c>
    </row>
    <row r="184" spans="1:5" x14ac:dyDescent="0.25">
      <c r="A184" s="19"/>
      <c r="B184" s="20" t="s">
        <v>15</v>
      </c>
      <c r="C184" s="56">
        <v>-0.16149393694422001</v>
      </c>
      <c r="D184" s="56">
        <v>-2.89134722795246E-2</v>
      </c>
      <c r="E184" s="22"/>
    </row>
    <row r="185" spans="1:5" x14ac:dyDescent="0.25">
      <c r="A185" s="8" t="s">
        <v>19</v>
      </c>
      <c r="B185" s="16" t="s">
        <v>11</v>
      </c>
      <c r="C185" s="53">
        <v>9800</v>
      </c>
      <c r="D185" s="53">
        <v>9990</v>
      </c>
      <c r="E185" s="55" t="s">
        <v>14</v>
      </c>
    </row>
    <row r="186" spans="1:5" x14ac:dyDescent="0.25">
      <c r="A186" s="19"/>
      <c r="B186" s="20" t="s">
        <v>15</v>
      </c>
      <c r="C186" s="56">
        <v>-1.9589642965510402E-2</v>
      </c>
      <c r="D186" s="56">
        <v>-2.54233908399626E-4</v>
      </c>
      <c r="E186" s="22"/>
    </row>
    <row r="187" spans="1:5" x14ac:dyDescent="0.25">
      <c r="A187" s="8" t="s">
        <v>22</v>
      </c>
      <c r="B187" s="16" t="s">
        <v>11</v>
      </c>
      <c r="C187" s="53">
        <v>10940</v>
      </c>
      <c r="D187" s="53">
        <v>11730</v>
      </c>
      <c r="E187" s="55" t="s">
        <v>14</v>
      </c>
    </row>
    <row r="188" spans="1:5" x14ac:dyDescent="0.25">
      <c r="A188" s="19"/>
      <c r="B188" s="20" t="s">
        <v>15</v>
      </c>
      <c r="C188" s="56">
        <v>9.3505356951153903E-2</v>
      </c>
      <c r="D188" s="56">
        <v>5.4674499198122499E-2</v>
      </c>
      <c r="E188" s="22"/>
    </row>
    <row r="189" spans="1:5" ht="34.15" customHeight="1" x14ac:dyDescent="0.25">
      <c r="A189" s="90" t="s">
        <v>25</v>
      </c>
      <c r="B189" s="90"/>
      <c r="C189" s="90"/>
      <c r="D189" s="90"/>
      <c r="E189" s="90"/>
    </row>
    <row r="190" spans="1:5" x14ac:dyDescent="0.25">
      <c r="A190" s="5" t="s">
        <v>26</v>
      </c>
    </row>
    <row r="191" spans="1:5" x14ac:dyDescent="0.25">
      <c r="A191" s="5" t="s">
        <v>974</v>
      </c>
    </row>
    <row r="192" spans="1:5" x14ac:dyDescent="0.25">
      <c r="A192" s="5" t="s">
        <v>1077</v>
      </c>
    </row>
    <row r="193" spans="1:5" x14ac:dyDescent="0.25">
      <c r="A193" s="5" t="s">
        <v>963</v>
      </c>
    </row>
    <row r="194" spans="1:5" x14ac:dyDescent="0.25">
      <c r="A194" s="5" t="s">
        <v>30</v>
      </c>
    </row>
    <row r="195" spans="1:5" ht="14.45" customHeight="1" x14ac:dyDescent="0.25">
      <c r="A195" s="91" t="s">
        <v>31</v>
      </c>
      <c r="B195" s="92"/>
      <c r="C195" s="92"/>
      <c r="D195" s="92"/>
      <c r="E195" s="93"/>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57">
        <v>44131</v>
      </c>
      <c r="C198" s="57">
        <v>45958</v>
      </c>
      <c r="D198" s="58">
        <v>6.0533697353576436E-2</v>
      </c>
      <c r="E198" s="59">
        <v>3</v>
      </c>
    </row>
    <row r="199" spans="1:5" x14ac:dyDescent="0.25">
      <c r="A199" s="31" t="s">
        <v>37</v>
      </c>
      <c r="B199" s="57">
        <v>44103</v>
      </c>
      <c r="C199" s="57">
        <v>45930</v>
      </c>
      <c r="D199" s="58">
        <v>6.0544114895892495E-2</v>
      </c>
      <c r="E199" s="59">
        <v>3</v>
      </c>
    </row>
    <row r="200" spans="1:5" x14ac:dyDescent="0.25">
      <c r="A200" s="60" t="s">
        <v>38</v>
      </c>
      <c r="B200" s="57">
        <v>44068</v>
      </c>
      <c r="C200" s="57">
        <v>45895</v>
      </c>
      <c r="D200" s="58">
        <v>6.0315117103967454E-2</v>
      </c>
      <c r="E200" s="59">
        <v>3</v>
      </c>
    </row>
    <row r="201" spans="1:5" x14ac:dyDescent="0.25">
      <c r="A201" s="60" t="s">
        <v>39</v>
      </c>
      <c r="B201" s="57">
        <v>44040</v>
      </c>
      <c r="C201" s="57">
        <v>45867</v>
      </c>
      <c r="D201" s="58">
        <v>6.0070439531411432E-2</v>
      </c>
      <c r="E201" s="59">
        <v>3</v>
      </c>
    </row>
    <row r="202" spans="1:5" x14ac:dyDescent="0.25">
      <c r="A202" s="60" t="s">
        <v>40</v>
      </c>
      <c r="B202" s="57">
        <v>44005</v>
      </c>
      <c r="C202" s="57">
        <v>45832</v>
      </c>
      <c r="D202" s="58">
        <v>6.0100000000000001E-2</v>
      </c>
      <c r="E202" s="59">
        <v>3</v>
      </c>
    </row>
    <row r="204" spans="1:5" x14ac:dyDescent="0.25">
      <c r="A204" s="102" t="s">
        <v>655</v>
      </c>
      <c r="B204" s="103"/>
      <c r="C204" s="103"/>
      <c r="D204" s="103"/>
      <c r="E204" s="103"/>
    </row>
    <row r="205" spans="1:5" x14ac:dyDescent="0.25">
      <c r="A205" s="1" t="s">
        <v>958</v>
      </c>
      <c r="B205" s="2"/>
      <c r="C205" s="107" t="s">
        <v>3</v>
      </c>
      <c r="D205" s="107" t="s">
        <v>959</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960</v>
      </c>
      <c r="C208" s="10"/>
      <c r="D208" s="11"/>
      <c r="E208" s="11"/>
    </row>
    <row r="209" spans="1:5" x14ac:dyDescent="0.25">
      <c r="A209" s="12"/>
      <c r="B209" s="13" t="s">
        <v>9</v>
      </c>
      <c r="C209" s="14"/>
      <c r="D209" s="15"/>
      <c r="E209" s="15"/>
    </row>
    <row r="210" spans="1:5" x14ac:dyDescent="0.25">
      <c r="A210" s="8" t="s">
        <v>10</v>
      </c>
      <c r="B210" s="16" t="s">
        <v>11</v>
      </c>
      <c r="C210" s="53">
        <v>7450</v>
      </c>
      <c r="D210" s="54">
        <v>7680</v>
      </c>
      <c r="E210" s="55" t="s">
        <v>14</v>
      </c>
    </row>
    <row r="211" spans="1:5" x14ac:dyDescent="0.25">
      <c r="A211" s="19"/>
      <c r="B211" s="20" t="s">
        <v>15</v>
      </c>
      <c r="C211" s="56">
        <v>-0.25453315822574102</v>
      </c>
      <c r="D211" s="56">
        <v>-8.4402246091001706E-2</v>
      </c>
      <c r="E211" s="22"/>
    </row>
    <row r="212" spans="1:5" x14ac:dyDescent="0.25">
      <c r="A212" s="8" t="s">
        <v>16</v>
      </c>
      <c r="B212" s="16" t="s">
        <v>11</v>
      </c>
      <c r="C212" s="53">
        <v>8470</v>
      </c>
      <c r="D212" s="53">
        <v>8780</v>
      </c>
      <c r="E212" s="55" t="s">
        <v>14</v>
      </c>
    </row>
    <row r="213" spans="1:5" x14ac:dyDescent="0.25">
      <c r="A213" s="19"/>
      <c r="B213" s="20" t="s">
        <v>15</v>
      </c>
      <c r="C213" s="56">
        <v>-0.15321402565450701</v>
      </c>
      <c r="D213" s="56">
        <v>-4.2595516707452402E-2</v>
      </c>
      <c r="E213" s="22"/>
    </row>
    <row r="214" spans="1:5" x14ac:dyDescent="0.25">
      <c r="A214" s="8" t="s">
        <v>19</v>
      </c>
      <c r="B214" s="16" t="s">
        <v>11</v>
      </c>
      <c r="C214" s="53">
        <v>9420</v>
      </c>
      <c r="D214" s="53">
        <v>9470</v>
      </c>
      <c r="E214" s="55" t="s">
        <v>14</v>
      </c>
    </row>
    <row r="215" spans="1:5" x14ac:dyDescent="0.25">
      <c r="A215" s="19"/>
      <c r="B215" s="20" t="s">
        <v>15</v>
      </c>
      <c r="C215" s="56">
        <v>-5.8096611692228899E-2</v>
      </c>
      <c r="D215" s="56">
        <v>-1.8050603685281399E-2</v>
      </c>
      <c r="E215" s="22"/>
    </row>
    <row r="216" spans="1:5" x14ac:dyDescent="0.25">
      <c r="A216" s="8" t="s">
        <v>22</v>
      </c>
      <c r="B216" s="16" t="s">
        <v>11</v>
      </c>
      <c r="C216" s="53">
        <v>10130</v>
      </c>
      <c r="D216" s="53">
        <v>10660</v>
      </c>
      <c r="E216" s="55" t="s">
        <v>14</v>
      </c>
    </row>
    <row r="217" spans="1:5" x14ac:dyDescent="0.25">
      <c r="A217" s="19"/>
      <c r="B217" s="20" t="s">
        <v>15</v>
      </c>
      <c r="C217" s="56">
        <v>1.26498698460646E-2</v>
      </c>
      <c r="D217" s="56">
        <v>2.1632636552548299E-2</v>
      </c>
      <c r="E217" s="22"/>
    </row>
    <row r="218" spans="1:5" ht="34.9" customHeight="1" x14ac:dyDescent="0.25">
      <c r="A218" s="90" t="s">
        <v>25</v>
      </c>
      <c r="B218" s="90"/>
      <c r="C218" s="90"/>
      <c r="D218" s="90"/>
      <c r="E218" s="90"/>
    </row>
    <row r="219" spans="1:5" x14ac:dyDescent="0.25">
      <c r="A219" s="5" t="s">
        <v>26</v>
      </c>
    </row>
    <row r="220" spans="1:5" x14ac:dyDescent="0.25">
      <c r="A220" s="5" t="s">
        <v>974</v>
      </c>
    </row>
    <row r="221" spans="1:5" x14ac:dyDescent="0.25">
      <c r="A221" s="5" t="s">
        <v>1078</v>
      </c>
    </row>
    <row r="222" spans="1:5" x14ac:dyDescent="0.25">
      <c r="A222" s="5" t="s">
        <v>1090</v>
      </c>
    </row>
    <row r="223" spans="1:5" x14ac:dyDescent="0.25">
      <c r="A223" s="5" t="s">
        <v>30</v>
      </c>
    </row>
    <row r="224" spans="1:5" x14ac:dyDescent="0.25">
      <c r="A224" s="91" t="s">
        <v>31</v>
      </c>
      <c r="B224" s="92"/>
      <c r="C224" s="92"/>
      <c r="D224" s="93"/>
      <c r="E224" s="66" t="b">
        <v>1</v>
      </c>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57">
        <v>44132</v>
      </c>
      <c r="C227" s="57">
        <v>45959</v>
      </c>
      <c r="D227" s="58">
        <v>3.6082346341967296E-2</v>
      </c>
      <c r="E227" s="59">
        <v>2</v>
      </c>
    </row>
    <row r="228" spans="1:5" x14ac:dyDescent="0.25">
      <c r="A228" s="31" t="s">
        <v>37</v>
      </c>
      <c r="B228" s="57">
        <v>44097</v>
      </c>
      <c r="C228" s="57">
        <v>45924</v>
      </c>
      <c r="D228" s="58">
        <v>3.6293203543140765E-2</v>
      </c>
      <c r="E228" s="59">
        <v>2</v>
      </c>
    </row>
    <row r="229" spans="1:5" x14ac:dyDescent="0.25">
      <c r="A229" s="60" t="s">
        <v>38</v>
      </c>
      <c r="B229" s="57">
        <v>44069</v>
      </c>
      <c r="C229" s="57">
        <v>45896</v>
      </c>
      <c r="D229" s="58">
        <v>3.6400000000000002E-2</v>
      </c>
      <c r="E229" s="59">
        <v>2</v>
      </c>
    </row>
    <row r="230" spans="1:5" x14ac:dyDescent="0.25">
      <c r="A230" s="60" t="s">
        <v>39</v>
      </c>
      <c r="B230" s="57">
        <v>44041</v>
      </c>
      <c r="C230" s="57">
        <v>45868</v>
      </c>
      <c r="D230" s="58">
        <v>3.6276848087044754E-2</v>
      </c>
      <c r="E230" s="59">
        <v>2</v>
      </c>
    </row>
    <row r="231" spans="1:5" x14ac:dyDescent="0.25">
      <c r="A231" s="60" t="s">
        <v>40</v>
      </c>
      <c r="B231" s="57">
        <v>44006</v>
      </c>
      <c r="C231" s="57">
        <v>45833</v>
      </c>
      <c r="D231" s="58">
        <v>3.6299999999999999E-2</v>
      </c>
      <c r="E231" s="59">
        <v>2</v>
      </c>
    </row>
    <row r="233" spans="1:5" x14ac:dyDescent="0.25">
      <c r="A233" s="102" t="s">
        <v>894</v>
      </c>
      <c r="B233" s="103"/>
      <c r="C233" s="103"/>
      <c r="D233" s="103"/>
      <c r="E233" s="103"/>
    </row>
    <row r="234" spans="1:5" x14ac:dyDescent="0.25">
      <c r="A234" s="1" t="s">
        <v>958</v>
      </c>
      <c r="B234" s="2"/>
      <c r="C234" s="107" t="s">
        <v>3</v>
      </c>
      <c r="D234" s="107" t="s">
        <v>959</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960</v>
      </c>
      <c r="C237" s="10"/>
      <c r="D237" s="11"/>
      <c r="E237" s="11"/>
    </row>
    <row r="238" spans="1:5" x14ac:dyDescent="0.25">
      <c r="A238" s="12"/>
      <c r="B238" s="13" t="s">
        <v>9</v>
      </c>
      <c r="C238" s="14"/>
      <c r="D238" s="15"/>
      <c r="E238" s="15"/>
    </row>
    <row r="239" spans="1:5" x14ac:dyDescent="0.25">
      <c r="A239" s="8" t="s">
        <v>10</v>
      </c>
      <c r="B239" s="16" t="s">
        <v>11</v>
      </c>
      <c r="C239" s="53">
        <v>7220</v>
      </c>
      <c r="D239" s="54">
        <v>7270</v>
      </c>
      <c r="E239" s="55" t="s">
        <v>14</v>
      </c>
    </row>
    <row r="240" spans="1:5" x14ac:dyDescent="0.25">
      <c r="A240" s="19"/>
      <c r="B240" s="20" t="s">
        <v>15</v>
      </c>
      <c r="C240" s="56">
        <v>-0.277559301632961</v>
      </c>
      <c r="D240" s="56">
        <v>-0.100995085644018</v>
      </c>
      <c r="E240" s="22"/>
    </row>
    <row r="241" spans="1:5" x14ac:dyDescent="0.25">
      <c r="A241" s="8" t="s">
        <v>16</v>
      </c>
      <c r="B241" s="16" t="s">
        <v>11</v>
      </c>
      <c r="C241" s="53">
        <v>7760</v>
      </c>
      <c r="D241" s="53">
        <v>7790</v>
      </c>
      <c r="E241" s="55" t="s">
        <v>14</v>
      </c>
    </row>
    <row r="242" spans="1:5" x14ac:dyDescent="0.25">
      <c r="A242" s="19"/>
      <c r="B242" s="20" t="s">
        <v>15</v>
      </c>
      <c r="C242" s="56">
        <v>-0.22404424724602201</v>
      </c>
      <c r="D242" s="56">
        <v>-8.0019534076001403E-2</v>
      </c>
      <c r="E242" s="22"/>
    </row>
    <row r="243" spans="1:5" x14ac:dyDescent="0.25">
      <c r="A243" s="8" t="s">
        <v>19</v>
      </c>
      <c r="B243" s="16" t="s">
        <v>11</v>
      </c>
      <c r="C243" s="53">
        <v>9850</v>
      </c>
      <c r="D243" s="53">
        <v>10030</v>
      </c>
      <c r="E243" s="55" t="s">
        <v>14</v>
      </c>
    </row>
    <row r="244" spans="1:5" x14ac:dyDescent="0.25">
      <c r="A244" s="19"/>
      <c r="B244" s="20" t="s">
        <v>15</v>
      </c>
      <c r="C244" s="56">
        <v>-1.4680855604598199E-2</v>
      </c>
      <c r="D244" s="56">
        <v>9.9827900035198702E-4</v>
      </c>
      <c r="E244" s="22"/>
    </row>
    <row r="245" spans="1:5" x14ac:dyDescent="0.25">
      <c r="A245" s="8" t="s">
        <v>22</v>
      </c>
      <c r="B245" s="16" t="s">
        <v>11</v>
      </c>
      <c r="C245" s="53">
        <v>12700</v>
      </c>
      <c r="D245" s="53">
        <v>12330</v>
      </c>
      <c r="E245" s="55" t="s">
        <v>14</v>
      </c>
    </row>
    <row r="246" spans="1:5" x14ac:dyDescent="0.25">
      <c r="A246" s="19"/>
      <c r="B246" s="20" t="s">
        <v>15</v>
      </c>
      <c r="C246" s="56">
        <v>0.26964496667236398</v>
      </c>
      <c r="D246" s="56">
        <v>7.2253618345182499E-2</v>
      </c>
      <c r="E246" s="22"/>
    </row>
    <row r="247" spans="1:5" ht="34.15" customHeight="1" x14ac:dyDescent="0.25">
      <c r="A247" s="90" t="s">
        <v>25</v>
      </c>
      <c r="B247" s="90"/>
      <c r="C247" s="90"/>
      <c r="D247" s="90"/>
      <c r="E247" s="90"/>
    </row>
    <row r="248" spans="1:5" x14ac:dyDescent="0.25">
      <c r="A248" s="5" t="s">
        <v>26</v>
      </c>
    </row>
    <row r="249" spans="1:5" x14ac:dyDescent="0.25">
      <c r="A249" s="5" t="s">
        <v>996</v>
      </c>
    </row>
    <row r="250" spans="1:5" x14ac:dyDescent="0.25">
      <c r="A250" s="5" t="s">
        <v>1065</v>
      </c>
    </row>
    <row r="251" spans="1:5" x14ac:dyDescent="0.25">
      <c r="A251" s="5" t="s">
        <v>966</v>
      </c>
    </row>
    <row r="252" spans="1:5" x14ac:dyDescent="0.25">
      <c r="A252" s="5" t="s">
        <v>51</v>
      </c>
    </row>
    <row r="253" spans="1:5" ht="14.45" customHeight="1" x14ac:dyDescent="0.25">
      <c r="A253" s="134" t="s">
        <v>31</v>
      </c>
      <c r="B253" s="135"/>
      <c r="C253" s="135"/>
      <c r="D253" s="135"/>
      <c r="E253" s="136"/>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57">
        <v>44134</v>
      </c>
      <c r="C256" s="57">
        <v>45961</v>
      </c>
      <c r="D256" s="58">
        <v>6.3899999999999998E-2</v>
      </c>
      <c r="E256" s="59">
        <v>3</v>
      </c>
    </row>
    <row r="257" spans="1:5" x14ac:dyDescent="0.25">
      <c r="A257" s="31" t="s">
        <v>37</v>
      </c>
      <c r="B257" s="57">
        <v>44099</v>
      </c>
      <c r="C257" s="57">
        <v>45926</v>
      </c>
      <c r="D257" s="58">
        <v>6.8247944951010941E-2</v>
      </c>
      <c r="E257" s="59">
        <v>3</v>
      </c>
    </row>
    <row r="258" spans="1:5" x14ac:dyDescent="0.25">
      <c r="A258" s="60" t="s">
        <v>38</v>
      </c>
      <c r="B258" s="57">
        <v>44071</v>
      </c>
      <c r="C258" s="57">
        <v>45898</v>
      </c>
      <c r="D258" s="58">
        <v>7.0746226346296529E-2</v>
      </c>
      <c r="E258" s="59">
        <v>3</v>
      </c>
    </row>
    <row r="259" spans="1:5" x14ac:dyDescent="0.25">
      <c r="A259" s="60" t="s">
        <v>39</v>
      </c>
      <c r="B259" s="57">
        <v>44036</v>
      </c>
      <c r="C259" s="57">
        <v>45863</v>
      </c>
      <c r="D259" s="58">
        <v>7.2564886574690873E-2</v>
      </c>
      <c r="E259" s="59">
        <v>3</v>
      </c>
    </row>
    <row r="260" spans="1:5" x14ac:dyDescent="0.25">
      <c r="A260" s="60" t="s">
        <v>40</v>
      </c>
      <c r="B260" s="57">
        <v>44008</v>
      </c>
      <c r="C260" s="57">
        <v>45835</v>
      </c>
      <c r="D260" s="58">
        <v>7.2867667914267811E-2</v>
      </c>
      <c r="E260" s="59">
        <v>3</v>
      </c>
    </row>
    <row r="262" spans="1:5" x14ac:dyDescent="0.25">
      <c r="A262" s="102" t="s">
        <v>116</v>
      </c>
      <c r="B262" s="103"/>
      <c r="C262" s="103"/>
      <c r="D262" s="103"/>
      <c r="E262" s="103"/>
    </row>
    <row r="263" spans="1:5" x14ac:dyDescent="0.25">
      <c r="A263" s="1" t="s">
        <v>968</v>
      </c>
      <c r="B263" s="2"/>
      <c r="C263" s="107" t="s">
        <v>3</v>
      </c>
      <c r="D263" s="107" t="s">
        <v>969</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8" t="s">
        <v>7</v>
      </c>
      <c r="B266" s="9" t="s">
        <v>960</v>
      </c>
      <c r="C266" s="10"/>
      <c r="D266" s="11"/>
      <c r="E266" s="11"/>
    </row>
    <row r="267" spans="1:5" x14ac:dyDescent="0.25">
      <c r="A267" s="12"/>
      <c r="B267" s="13" t="s">
        <v>9</v>
      </c>
      <c r="C267" s="14"/>
      <c r="D267" s="15"/>
      <c r="E267" s="15"/>
    </row>
    <row r="268" spans="1:5" x14ac:dyDescent="0.25">
      <c r="A268" s="8" t="s">
        <v>10</v>
      </c>
      <c r="B268" s="16" t="s">
        <v>11</v>
      </c>
      <c r="C268" s="53">
        <v>4430</v>
      </c>
      <c r="D268" s="54">
        <v>4110</v>
      </c>
      <c r="E268" s="55" t="s">
        <v>14</v>
      </c>
    </row>
    <row r="269" spans="1:5" x14ac:dyDescent="0.25">
      <c r="A269" s="19"/>
      <c r="B269" s="20" t="s">
        <v>15</v>
      </c>
      <c r="C269" s="56">
        <v>-0.55741987169829099</v>
      </c>
      <c r="D269" s="56">
        <v>-0.16301529439887</v>
      </c>
      <c r="E269" s="22"/>
    </row>
    <row r="270" spans="1:5" x14ac:dyDescent="0.25">
      <c r="A270" s="8" t="s">
        <v>16</v>
      </c>
      <c r="B270" s="16" t="s">
        <v>11</v>
      </c>
      <c r="C270" s="53">
        <v>6750</v>
      </c>
      <c r="D270" s="53">
        <v>8460</v>
      </c>
      <c r="E270" s="55" t="s">
        <v>14</v>
      </c>
    </row>
    <row r="271" spans="1:5" x14ac:dyDescent="0.25">
      <c r="A271" s="19"/>
      <c r="B271" s="20" t="s">
        <v>15</v>
      </c>
      <c r="C271" s="56">
        <v>-0.32464066935604402</v>
      </c>
      <c r="D271" s="56">
        <v>-3.2856116134191302E-2</v>
      </c>
      <c r="E271" s="22"/>
    </row>
    <row r="272" spans="1:5" x14ac:dyDescent="0.25">
      <c r="A272" s="8" t="s">
        <v>19</v>
      </c>
      <c r="B272" s="16" t="s">
        <v>11</v>
      </c>
      <c r="C272" s="53">
        <v>10170</v>
      </c>
      <c r="D272" s="53">
        <v>14370</v>
      </c>
      <c r="E272" s="55" t="s">
        <v>14</v>
      </c>
    </row>
    <row r="273" spans="1:5" x14ac:dyDescent="0.25">
      <c r="A273" s="19"/>
      <c r="B273" s="20" t="s">
        <v>15</v>
      </c>
      <c r="C273" s="56">
        <v>1.7369686478168899E-2</v>
      </c>
      <c r="D273" s="56">
        <v>7.5239381008507494E-2</v>
      </c>
      <c r="E273" s="22"/>
    </row>
    <row r="274" spans="1:5" x14ac:dyDescent="0.25">
      <c r="A274" s="8" t="s">
        <v>22</v>
      </c>
      <c r="B274" s="16" t="s">
        <v>11</v>
      </c>
      <c r="C274" s="53">
        <v>19130</v>
      </c>
      <c r="D274" s="53">
        <v>18590</v>
      </c>
      <c r="E274" s="55" t="s">
        <v>14</v>
      </c>
    </row>
    <row r="275" spans="1:5" x14ac:dyDescent="0.25">
      <c r="A275" s="19"/>
      <c r="B275" s="20" t="s">
        <v>15</v>
      </c>
      <c r="C275" s="56">
        <v>0.91290870807640201</v>
      </c>
      <c r="D275" s="56">
        <v>0.13198719095612299</v>
      </c>
      <c r="E275" s="22"/>
    </row>
    <row r="276" spans="1:5" ht="35.450000000000003" customHeight="1" x14ac:dyDescent="0.25">
      <c r="A276" s="90" t="s">
        <v>25</v>
      </c>
      <c r="B276" s="90"/>
      <c r="C276" s="90"/>
      <c r="D276" s="90"/>
      <c r="E276" s="90"/>
    </row>
    <row r="277" spans="1:5" x14ac:dyDescent="0.25">
      <c r="A277" s="5" t="s">
        <v>26</v>
      </c>
    </row>
    <row r="278" spans="1:5" x14ac:dyDescent="0.25">
      <c r="A278" s="5" t="s">
        <v>1091</v>
      </c>
    </row>
    <row r="279" spans="1:5" x14ac:dyDescent="0.25">
      <c r="A279" s="5" t="s">
        <v>1059</v>
      </c>
    </row>
    <row r="280" spans="1:5" x14ac:dyDescent="0.25">
      <c r="A280" s="5" t="s">
        <v>1054</v>
      </c>
    </row>
    <row r="281" spans="1:5" x14ac:dyDescent="0.25">
      <c r="A281" s="5" t="s">
        <v>51</v>
      </c>
    </row>
    <row r="282" spans="1:5" ht="14.45" customHeight="1" x14ac:dyDescent="0.25">
      <c r="A282" s="91" t="s">
        <v>31</v>
      </c>
      <c r="B282" s="92"/>
      <c r="C282" s="92"/>
      <c r="D282" s="92"/>
      <c r="E282" s="93"/>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57">
        <v>44134</v>
      </c>
      <c r="C285" s="57">
        <v>45961</v>
      </c>
      <c r="D285" s="58">
        <v>0.14507613835146138</v>
      </c>
      <c r="E285" s="59">
        <v>4</v>
      </c>
    </row>
    <row r="286" spans="1:5" x14ac:dyDescent="0.25">
      <c r="A286" s="31" t="s">
        <v>37</v>
      </c>
      <c r="B286" s="57">
        <v>44103</v>
      </c>
      <c r="C286" s="57">
        <v>45930</v>
      </c>
      <c r="D286" s="58">
        <v>0.14880114640994443</v>
      </c>
      <c r="E286" s="59">
        <v>4</v>
      </c>
    </row>
    <row r="287" spans="1:5" x14ac:dyDescent="0.25">
      <c r="A287" s="60" t="s">
        <v>38</v>
      </c>
      <c r="B287" s="57">
        <v>44071</v>
      </c>
      <c r="C287" s="57">
        <v>45898</v>
      </c>
      <c r="D287" s="58">
        <v>0.14962374144286428</v>
      </c>
      <c r="E287" s="59">
        <v>4</v>
      </c>
    </row>
    <row r="288" spans="1:5" x14ac:dyDescent="0.25">
      <c r="A288" s="60" t="s">
        <v>39</v>
      </c>
      <c r="B288" s="57">
        <v>44042</v>
      </c>
      <c r="C288" s="57">
        <v>45869</v>
      </c>
      <c r="D288" s="58">
        <v>0.14899117732220488</v>
      </c>
      <c r="E288" s="59">
        <v>4</v>
      </c>
    </row>
    <row r="289" spans="1:5" x14ac:dyDescent="0.25">
      <c r="A289" s="60" t="s">
        <v>40</v>
      </c>
      <c r="B289" s="57">
        <v>44011</v>
      </c>
      <c r="C289" s="57">
        <v>45838</v>
      </c>
      <c r="D289" s="58">
        <v>0.15029999999999999</v>
      </c>
      <c r="E289" s="59">
        <v>4</v>
      </c>
    </row>
    <row r="291" spans="1:5" x14ac:dyDescent="0.25">
      <c r="A291" s="102" t="s">
        <v>127</v>
      </c>
      <c r="B291" s="103"/>
      <c r="C291" s="103"/>
      <c r="D291" s="103"/>
      <c r="E291" s="103"/>
    </row>
    <row r="292" spans="1:5" x14ac:dyDescent="0.25">
      <c r="A292" s="1" t="s">
        <v>968</v>
      </c>
      <c r="B292" s="2"/>
      <c r="C292" s="107" t="s">
        <v>3</v>
      </c>
      <c r="D292" s="107" t="s">
        <v>969</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8" t="s">
        <v>7</v>
      </c>
      <c r="B295" s="9" t="s">
        <v>960</v>
      </c>
      <c r="C295" s="10"/>
      <c r="D295" s="11"/>
      <c r="E295" s="11"/>
    </row>
    <row r="296" spans="1:5" x14ac:dyDescent="0.25">
      <c r="A296" s="12"/>
      <c r="B296" s="13" t="s">
        <v>9</v>
      </c>
      <c r="C296" s="14"/>
      <c r="D296" s="15"/>
      <c r="E296" s="15"/>
    </row>
    <row r="297" spans="1:5" x14ac:dyDescent="0.25">
      <c r="A297" s="8" t="s">
        <v>10</v>
      </c>
      <c r="B297" s="16" t="s">
        <v>11</v>
      </c>
      <c r="C297" s="53">
        <v>3710</v>
      </c>
      <c r="D297" s="54">
        <v>3150</v>
      </c>
      <c r="E297" s="55" t="s">
        <v>14</v>
      </c>
    </row>
    <row r="298" spans="1:5" x14ac:dyDescent="0.25">
      <c r="A298" s="19"/>
      <c r="B298" s="20" t="s">
        <v>15</v>
      </c>
      <c r="C298" s="56">
        <v>-0.62865902588853395</v>
      </c>
      <c r="D298" s="56">
        <v>-0.206263000468074</v>
      </c>
      <c r="E298" s="22"/>
    </row>
    <row r="299" spans="1:5" x14ac:dyDescent="0.25">
      <c r="A299" s="8" t="s">
        <v>16</v>
      </c>
      <c r="B299" s="16" t="s">
        <v>11</v>
      </c>
      <c r="C299" s="53">
        <v>7340</v>
      </c>
      <c r="D299" s="53">
        <v>8160</v>
      </c>
      <c r="E299" s="55" t="s">
        <v>14</v>
      </c>
    </row>
    <row r="300" spans="1:5" x14ac:dyDescent="0.25">
      <c r="A300" s="19"/>
      <c r="B300" s="20" t="s">
        <v>15</v>
      </c>
      <c r="C300" s="56">
        <v>-0.265872119838376</v>
      </c>
      <c r="D300" s="56">
        <v>-3.9736617628944197E-2</v>
      </c>
      <c r="E300" s="22"/>
    </row>
    <row r="301" spans="1:5" x14ac:dyDescent="0.25">
      <c r="A301" s="8" t="s">
        <v>19</v>
      </c>
      <c r="B301" s="16" t="s">
        <v>11</v>
      </c>
      <c r="C301" s="53">
        <v>10280</v>
      </c>
      <c r="D301" s="53">
        <v>11820</v>
      </c>
      <c r="E301" s="55" t="s">
        <v>14</v>
      </c>
    </row>
    <row r="302" spans="1:5" x14ac:dyDescent="0.25">
      <c r="A302" s="19"/>
      <c r="B302" s="20" t="s">
        <v>15</v>
      </c>
      <c r="C302" s="56">
        <v>2.8491447761880499E-2</v>
      </c>
      <c r="D302" s="56">
        <v>3.4052145143676202E-2</v>
      </c>
      <c r="E302" s="22"/>
    </row>
    <row r="303" spans="1:5" x14ac:dyDescent="0.25">
      <c r="A303" s="8" t="s">
        <v>22</v>
      </c>
      <c r="B303" s="16" t="s">
        <v>11</v>
      </c>
      <c r="C303" s="53">
        <v>14350</v>
      </c>
      <c r="D303" s="53">
        <v>18220</v>
      </c>
      <c r="E303" s="55" t="s">
        <v>14</v>
      </c>
    </row>
    <row r="304" spans="1:5" x14ac:dyDescent="0.25">
      <c r="A304" s="19"/>
      <c r="B304" s="20" t="s">
        <v>15</v>
      </c>
      <c r="C304" s="56">
        <v>0.43472083009811602</v>
      </c>
      <c r="D304" s="56">
        <v>0.12744734416631001</v>
      </c>
      <c r="E304" s="22"/>
    </row>
    <row r="305" spans="1:5" ht="33" customHeight="1" x14ac:dyDescent="0.25">
      <c r="A305" s="90" t="s">
        <v>25</v>
      </c>
      <c r="B305" s="90"/>
      <c r="C305" s="90"/>
      <c r="D305" s="90"/>
      <c r="E305" s="90"/>
    </row>
    <row r="306" spans="1:5" x14ac:dyDescent="0.25">
      <c r="A306" s="5" t="s">
        <v>26</v>
      </c>
    </row>
    <row r="307" spans="1:5" x14ac:dyDescent="0.25">
      <c r="A307" s="5" t="s">
        <v>1067</v>
      </c>
    </row>
    <row r="308" spans="1:5" x14ac:dyDescent="0.25">
      <c r="A308" s="5" t="s">
        <v>1092</v>
      </c>
    </row>
    <row r="309" spans="1:5" x14ac:dyDescent="0.25">
      <c r="A309" s="5" t="s">
        <v>1093</v>
      </c>
    </row>
    <row r="310" spans="1:5" x14ac:dyDescent="0.25">
      <c r="A310" s="5" t="s">
        <v>30</v>
      </c>
    </row>
    <row r="311" spans="1:5" ht="14.45" customHeight="1" x14ac:dyDescent="0.25">
      <c r="A311" s="91" t="s">
        <v>31</v>
      </c>
      <c r="B311" s="92"/>
      <c r="C311" s="92"/>
      <c r="D311" s="92"/>
      <c r="E311" s="93"/>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57">
        <v>44134</v>
      </c>
      <c r="C314" s="57">
        <v>45961</v>
      </c>
      <c r="D314" s="58">
        <v>0.17166769794799344</v>
      </c>
      <c r="E314" s="59">
        <v>4</v>
      </c>
    </row>
    <row r="315" spans="1:5" x14ac:dyDescent="0.25">
      <c r="A315" s="31" t="s">
        <v>37</v>
      </c>
      <c r="B315" s="57">
        <v>44103</v>
      </c>
      <c r="C315" s="57">
        <v>45930</v>
      </c>
      <c r="D315" s="58">
        <v>0.1729876992423233</v>
      </c>
      <c r="E315" s="59">
        <v>4</v>
      </c>
    </row>
    <row r="316" spans="1:5" x14ac:dyDescent="0.25">
      <c r="A316" s="60" t="s">
        <v>38</v>
      </c>
      <c r="B316" s="57">
        <v>44071</v>
      </c>
      <c r="C316" s="57">
        <v>45898</v>
      </c>
      <c r="D316" s="58">
        <v>0.17448464099943858</v>
      </c>
      <c r="E316" s="59">
        <v>4</v>
      </c>
    </row>
    <row r="317" spans="1:5" x14ac:dyDescent="0.25">
      <c r="A317" s="60" t="s">
        <v>39</v>
      </c>
      <c r="B317" s="57">
        <v>44042</v>
      </c>
      <c r="C317" s="57">
        <v>45869</v>
      </c>
      <c r="D317" s="58">
        <v>0.17459923259148807</v>
      </c>
      <c r="E317" s="59">
        <v>4</v>
      </c>
    </row>
    <row r="318" spans="1:5" x14ac:dyDescent="0.25">
      <c r="A318" s="60" t="s">
        <v>40</v>
      </c>
      <c r="B318" s="57">
        <v>44011</v>
      </c>
      <c r="C318" s="57">
        <v>45838</v>
      </c>
      <c r="D318" s="58">
        <v>0.17530915748519643</v>
      </c>
      <c r="E318" s="59">
        <v>4</v>
      </c>
    </row>
    <row r="320" spans="1:5" x14ac:dyDescent="0.25">
      <c r="A320" s="102" t="s">
        <v>141</v>
      </c>
      <c r="B320" s="103"/>
      <c r="C320" s="103"/>
      <c r="D320" s="103"/>
      <c r="E320" s="103"/>
    </row>
    <row r="321" spans="1:5" x14ac:dyDescent="0.25">
      <c r="A321" s="1" t="s">
        <v>978</v>
      </c>
      <c r="B321" s="2"/>
      <c r="C321" s="107" t="s">
        <v>3</v>
      </c>
      <c r="D321" s="107" t="s">
        <v>979</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960</v>
      </c>
      <c r="C324" s="10"/>
      <c r="D324" s="11"/>
      <c r="E324" s="11"/>
    </row>
    <row r="325" spans="1:5" x14ac:dyDescent="0.25">
      <c r="A325" s="12"/>
      <c r="B325" s="13" t="s">
        <v>9</v>
      </c>
      <c r="C325" s="14"/>
      <c r="D325" s="15"/>
      <c r="E325" s="15"/>
    </row>
    <row r="326" spans="1:5" x14ac:dyDescent="0.25">
      <c r="A326" s="8" t="s">
        <v>10</v>
      </c>
      <c r="B326" s="16" t="s">
        <v>11</v>
      </c>
      <c r="C326" s="61">
        <v>9130</v>
      </c>
      <c r="D326" s="62">
        <v>9400</v>
      </c>
      <c r="E326" s="63" t="s">
        <v>14</v>
      </c>
    </row>
    <row r="327" spans="1:5" x14ac:dyDescent="0.25">
      <c r="A327" s="19"/>
      <c r="B327" s="20" t="s">
        <v>15</v>
      </c>
      <c r="C327" s="56">
        <v>-8.7448289359612102E-2</v>
      </c>
      <c r="D327" s="56">
        <v>-3.06983029862339E-2</v>
      </c>
      <c r="E327" s="22"/>
    </row>
    <row r="328" spans="1:5" x14ac:dyDescent="0.25">
      <c r="A328" s="8" t="s">
        <v>16</v>
      </c>
      <c r="B328" s="16" t="s">
        <v>11</v>
      </c>
      <c r="C328" s="61">
        <v>9540</v>
      </c>
      <c r="D328" s="61">
        <v>9600</v>
      </c>
      <c r="E328" s="63" t="s">
        <v>14</v>
      </c>
    </row>
    <row r="329" spans="1:5" x14ac:dyDescent="0.25">
      <c r="A329" s="19"/>
      <c r="B329" s="20" t="s">
        <v>15</v>
      </c>
      <c r="C329" s="56">
        <v>-4.6077893582007798E-2</v>
      </c>
      <c r="D329" s="56">
        <v>-2.0104427776783299E-2</v>
      </c>
      <c r="E329" s="22"/>
    </row>
    <row r="330" spans="1:5" x14ac:dyDescent="0.25">
      <c r="A330" s="8" t="s">
        <v>19</v>
      </c>
      <c r="B330" s="16" t="s">
        <v>11</v>
      </c>
      <c r="C330" s="61">
        <v>10190</v>
      </c>
      <c r="D330" s="61">
        <v>10270</v>
      </c>
      <c r="E330" s="63" t="s">
        <v>14</v>
      </c>
    </row>
    <row r="331" spans="1:5" x14ac:dyDescent="0.25">
      <c r="A331" s="19"/>
      <c r="B331" s="20" t="s">
        <v>15</v>
      </c>
      <c r="C331" s="56">
        <v>1.94327162498646E-2</v>
      </c>
      <c r="D331" s="56">
        <v>1.33831645940481E-2</v>
      </c>
      <c r="E331" s="22"/>
    </row>
    <row r="332" spans="1:5" x14ac:dyDescent="0.25">
      <c r="A332" s="8" t="s">
        <v>22</v>
      </c>
      <c r="B332" s="16" t="s">
        <v>11</v>
      </c>
      <c r="C332" s="61">
        <v>10670</v>
      </c>
      <c r="D332" s="61">
        <v>10760</v>
      </c>
      <c r="E332" s="63" t="s">
        <v>14</v>
      </c>
    </row>
    <row r="333" spans="1:5" x14ac:dyDescent="0.25">
      <c r="A333" s="19"/>
      <c r="B333" s="20" t="s">
        <v>15</v>
      </c>
      <c r="C333" s="56">
        <v>6.7001774098166794E-2</v>
      </c>
      <c r="D333" s="56">
        <v>3.71755781874634E-2</v>
      </c>
      <c r="E333" s="22"/>
    </row>
    <row r="334" spans="1:5" ht="34.15" customHeight="1" x14ac:dyDescent="0.25">
      <c r="A334" s="90" t="s">
        <v>25</v>
      </c>
      <c r="B334" s="90"/>
      <c r="C334" s="90"/>
      <c r="D334" s="90"/>
      <c r="E334" s="90"/>
    </row>
    <row r="335" spans="1:5" x14ac:dyDescent="0.25">
      <c r="A335" s="5" t="s">
        <v>26</v>
      </c>
    </row>
    <row r="336" spans="1:5" x14ac:dyDescent="0.25">
      <c r="A336" s="5" t="s">
        <v>980</v>
      </c>
    </row>
    <row r="337" spans="1:5" x14ac:dyDescent="0.25">
      <c r="A337" s="5" t="s">
        <v>994</v>
      </c>
    </row>
    <row r="338" spans="1:5" x14ac:dyDescent="0.25">
      <c r="A338" s="5" t="s">
        <v>982</v>
      </c>
    </row>
    <row r="339" spans="1:5" x14ac:dyDescent="0.25">
      <c r="A339" s="5" t="s">
        <v>51</v>
      </c>
    </row>
    <row r="340" spans="1:5" ht="14.45" customHeight="1" x14ac:dyDescent="0.25">
      <c r="A340" s="91" t="s">
        <v>31</v>
      </c>
      <c r="B340" s="92"/>
      <c r="C340" s="92"/>
      <c r="D340" s="92"/>
      <c r="E340" s="93"/>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57">
        <v>44134</v>
      </c>
      <c r="C343" s="57">
        <v>45961</v>
      </c>
      <c r="D343" s="58">
        <v>1.4917574202510371E-2</v>
      </c>
      <c r="E343" s="59">
        <v>2</v>
      </c>
    </row>
    <row r="344" spans="1:5" x14ac:dyDescent="0.25">
      <c r="A344" s="31" t="s">
        <v>37</v>
      </c>
      <c r="B344" s="57">
        <v>44099</v>
      </c>
      <c r="C344" s="57">
        <v>45926</v>
      </c>
      <c r="D344" s="58">
        <v>1.5020653773542905E-2</v>
      </c>
      <c r="E344" s="59">
        <v>2</v>
      </c>
    </row>
    <row r="345" spans="1:5" x14ac:dyDescent="0.25">
      <c r="A345" s="64" t="s">
        <v>38</v>
      </c>
      <c r="B345" s="57">
        <v>44071</v>
      </c>
      <c r="C345" s="57">
        <v>45898</v>
      </c>
      <c r="D345" s="58">
        <v>1.5069043025327508E-2</v>
      </c>
      <c r="E345" s="59">
        <v>2</v>
      </c>
    </row>
    <row r="346" spans="1:5" x14ac:dyDescent="0.25">
      <c r="A346" s="64" t="s">
        <v>39</v>
      </c>
      <c r="B346" s="57">
        <v>44036</v>
      </c>
      <c r="C346" s="57">
        <v>45863</v>
      </c>
      <c r="D346" s="58">
        <v>1.5124878880182957E-2</v>
      </c>
      <c r="E346" s="59">
        <v>2</v>
      </c>
    </row>
    <row r="347" spans="1:5" x14ac:dyDescent="0.25">
      <c r="A347" s="64" t="s">
        <v>40</v>
      </c>
      <c r="B347" s="57">
        <v>44008</v>
      </c>
      <c r="C347" s="57">
        <v>45835</v>
      </c>
      <c r="D347" s="58">
        <v>1.4973643113048411E-2</v>
      </c>
      <c r="E347" s="59">
        <v>2</v>
      </c>
    </row>
    <row r="349" spans="1:5" x14ac:dyDescent="0.25">
      <c r="A349" s="102" t="s">
        <v>151</v>
      </c>
      <c r="B349" s="103"/>
      <c r="C349" s="103"/>
      <c r="D349" s="103"/>
      <c r="E349" s="103"/>
    </row>
    <row r="350" spans="1:5" x14ac:dyDescent="0.25">
      <c r="A350" s="1" t="s">
        <v>968</v>
      </c>
      <c r="B350" s="2"/>
      <c r="C350" s="107" t="s">
        <v>3</v>
      </c>
      <c r="D350" s="107" t="s">
        <v>969</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8" t="s">
        <v>7</v>
      </c>
      <c r="B353" s="9" t="s">
        <v>960</v>
      </c>
      <c r="C353" s="10"/>
      <c r="D353" s="11"/>
      <c r="E353" s="11"/>
    </row>
    <row r="354" spans="1:5" x14ac:dyDescent="0.25">
      <c r="A354" s="12"/>
      <c r="B354" s="13" t="s">
        <v>9</v>
      </c>
      <c r="C354" s="14"/>
      <c r="D354" s="15"/>
      <c r="E354" s="15"/>
    </row>
    <row r="355" spans="1:5" x14ac:dyDescent="0.25">
      <c r="A355" s="8" t="s">
        <v>10</v>
      </c>
      <c r="B355" s="16" t="s">
        <v>11</v>
      </c>
      <c r="C355" s="61">
        <v>3980</v>
      </c>
      <c r="D355" s="62">
        <v>3530</v>
      </c>
      <c r="E355" s="63" t="s">
        <v>14</v>
      </c>
    </row>
    <row r="356" spans="1:5" x14ac:dyDescent="0.25">
      <c r="A356" s="19"/>
      <c r="B356" s="20" t="s">
        <v>15</v>
      </c>
      <c r="C356" s="56">
        <v>-0.60155725589363296</v>
      </c>
      <c r="D356" s="56">
        <v>-0.18778082014911901</v>
      </c>
      <c r="E356" s="22"/>
    </row>
    <row r="357" spans="1:5" x14ac:dyDescent="0.25">
      <c r="A357" s="8" t="s">
        <v>16</v>
      </c>
      <c r="B357" s="16" t="s">
        <v>11</v>
      </c>
      <c r="C357" s="61">
        <v>7730</v>
      </c>
      <c r="D357" s="61">
        <v>10910</v>
      </c>
      <c r="E357" s="63" t="s">
        <v>14</v>
      </c>
    </row>
    <row r="358" spans="1:5" x14ac:dyDescent="0.25">
      <c r="A358" s="19"/>
      <c r="B358" s="20" t="s">
        <v>15</v>
      </c>
      <c r="C358" s="56">
        <v>-0.226920582120582</v>
      </c>
      <c r="D358" s="56">
        <v>1.7607424456058399E-2</v>
      </c>
      <c r="E358" s="22"/>
    </row>
    <row r="359" spans="1:5" x14ac:dyDescent="0.25">
      <c r="A359" s="8" t="s">
        <v>19</v>
      </c>
      <c r="B359" s="16" t="s">
        <v>11</v>
      </c>
      <c r="C359" s="61">
        <v>10670</v>
      </c>
      <c r="D359" s="61">
        <v>14740</v>
      </c>
      <c r="E359" s="63" t="s">
        <v>14</v>
      </c>
    </row>
    <row r="360" spans="1:5" x14ac:dyDescent="0.25">
      <c r="A360" s="19"/>
      <c r="B360" s="20" t="s">
        <v>15</v>
      </c>
      <c r="C360" s="56">
        <v>6.6962765017248196E-2</v>
      </c>
      <c r="D360" s="56">
        <v>8.0679594914453007E-2</v>
      </c>
      <c r="E360" s="22"/>
    </row>
    <row r="361" spans="1:5" x14ac:dyDescent="0.25">
      <c r="A361" s="8" t="s">
        <v>22</v>
      </c>
      <c r="B361" s="16" t="s">
        <v>11</v>
      </c>
      <c r="C361" s="61">
        <v>14230</v>
      </c>
      <c r="D361" s="61">
        <v>19230</v>
      </c>
      <c r="E361" s="63" t="s">
        <v>14</v>
      </c>
    </row>
    <row r="362" spans="1:5" x14ac:dyDescent="0.25">
      <c r="A362" s="19"/>
      <c r="B362" s="20" t="s">
        <v>15</v>
      </c>
      <c r="C362" s="56">
        <v>0.42321871999999999</v>
      </c>
      <c r="D362" s="56">
        <v>0.13965712265423599</v>
      </c>
      <c r="E362" s="22"/>
    </row>
    <row r="363" spans="1:5" ht="35.450000000000003" customHeight="1" x14ac:dyDescent="0.25">
      <c r="A363" s="90" t="s">
        <v>25</v>
      </c>
      <c r="B363" s="90"/>
      <c r="C363" s="90"/>
      <c r="D363" s="90"/>
      <c r="E363" s="90"/>
    </row>
    <row r="364" spans="1:5" x14ac:dyDescent="0.25">
      <c r="A364" s="5" t="s">
        <v>26</v>
      </c>
    </row>
    <row r="365" spans="1:5" x14ac:dyDescent="0.25">
      <c r="A365" s="5" t="s">
        <v>1094</v>
      </c>
    </row>
    <row r="366" spans="1:5" x14ac:dyDescent="0.25">
      <c r="A366" s="5" t="s">
        <v>1070</v>
      </c>
    </row>
    <row r="367" spans="1:5" x14ac:dyDescent="0.25">
      <c r="A367" s="5" t="s">
        <v>1093</v>
      </c>
    </row>
    <row r="368" spans="1:5" x14ac:dyDescent="0.25">
      <c r="A368" s="5" t="s">
        <v>30</v>
      </c>
    </row>
    <row r="369" spans="1:5" ht="14.45" customHeight="1" x14ac:dyDescent="0.25">
      <c r="A369" s="91" t="s">
        <v>31</v>
      </c>
      <c r="B369" s="92"/>
      <c r="C369" s="92"/>
      <c r="D369" s="92"/>
      <c r="E369" s="93"/>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57">
        <v>44134</v>
      </c>
      <c r="C372" s="57">
        <v>45961</v>
      </c>
      <c r="D372" s="58">
        <v>0.15168929900440048</v>
      </c>
      <c r="E372" s="59">
        <v>4</v>
      </c>
    </row>
    <row r="373" spans="1:5" x14ac:dyDescent="0.25">
      <c r="A373" s="31" t="s">
        <v>37</v>
      </c>
      <c r="B373" s="57">
        <v>44103</v>
      </c>
      <c r="C373" s="57">
        <v>45930</v>
      </c>
      <c r="D373" s="58">
        <v>0.15126916113231928</v>
      </c>
      <c r="E373" s="59">
        <v>4</v>
      </c>
    </row>
    <row r="374" spans="1:5" x14ac:dyDescent="0.25">
      <c r="A374" s="64" t="s">
        <v>38</v>
      </c>
      <c r="B374" s="57">
        <v>44071</v>
      </c>
      <c r="C374" s="57">
        <v>45898</v>
      </c>
      <c r="D374" s="58">
        <v>0.15254571435624031</v>
      </c>
      <c r="E374" s="59">
        <v>4</v>
      </c>
    </row>
    <row r="375" spans="1:5" x14ac:dyDescent="0.25">
      <c r="A375" s="64" t="s">
        <v>39</v>
      </c>
      <c r="B375" s="57">
        <v>44042</v>
      </c>
      <c r="C375" s="57">
        <v>45869</v>
      </c>
      <c r="D375" s="58">
        <v>0.15179034759654939</v>
      </c>
      <c r="E375" s="59">
        <v>4</v>
      </c>
    </row>
    <row r="376" spans="1:5" x14ac:dyDescent="0.25">
      <c r="A376" s="64" t="s">
        <v>40</v>
      </c>
      <c r="B376" s="57">
        <v>44011</v>
      </c>
      <c r="C376" s="57">
        <v>45838</v>
      </c>
      <c r="D376" s="58">
        <v>0.15210000000000001</v>
      </c>
      <c r="E376" s="59">
        <v>4</v>
      </c>
    </row>
    <row r="378" spans="1:5" x14ac:dyDescent="0.25">
      <c r="A378" s="102" t="s">
        <v>162</v>
      </c>
      <c r="B378" s="103"/>
      <c r="C378" s="103"/>
      <c r="D378" s="103"/>
      <c r="E378" s="103"/>
    </row>
    <row r="379" spans="1:5" x14ac:dyDescent="0.25">
      <c r="A379" s="1" t="s">
        <v>968</v>
      </c>
      <c r="B379" s="2"/>
      <c r="C379" s="107" t="s">
        <v>3</v>
      </c>
      <c r="D379" s="107" t="s">
        <v>969</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960</v>
      </c>
      <c r="C382" s="10"/>
      <c r="D382" s="11"/>
      <c r="E382" s="11"/>
    </row>
    <row r="383" spans="1:5" x14ac:dyDescent="0.25">
      <c r="A383" s="12"/>
      <c r="B383" s="13" t="s">
        <v>9</v>
      </c>
      <c r="C383" s="14"/>
      <c r="D383" s="15"/>
      <c r="E383" s="15"/>
    </row>
    <row r="384" spans="1:5" x14ac:dyDescent="0.25">
      <c r="A384" s="8" t="s">
        <v>10</v>
      </c>
      <c r="B384" s="16" t="s">
        <v>11</v>
      </c>
      <c r="C384" s="53">
        <v>8860</v>
      </c>
      <c r="D384" s="54">
        <v>8550</v>
      </c>
      <c r="E384" s="55" t="s">
        <v>14</v>
      </c>
    </row>
    <row r="385" spans="1:5" x14ac:dyDescent="0.25">
      <c r="A385" s="19"/>
      <c r="B385" s="20" t="s">
        <v>15</v>
      </c>
      <c r="C385" s="56">
        <v>-0.113557670338714</v>
      </c>
      <c r="D385" s="56">
        <v>-3.0732179558208301E-2</v>
      </c>
      <c r="E385" s="22"/>
    </row>
    <row r="386" spans="1:5" x14ac:dyDescent="0.25">
      <c r="A386" s="8" t="s">
        <v>16</v>
      </c>
      <c r="B386" s="16" t="s">
        <v>11</v>
      </c>
      <c r="C386" s="53">
        <v>8880</v>
      </c>
      <c r="D386" s="53">
        <v>9520</v>
      </c>
      <c r="E386" s="55" t="s">
        <v>14</v>
      </c>
    </row>
    <row r="387" spans="1:5" x14ac:dyDescent="0.25">
      <c r="A387" s="19"/>
      <c r="B387" s="20" t="s">
        <v>15</v>
      </c>
      <c r="C387" s="56">
        <v>-0.111513854619298</v>
      </c>
      <c r="D387" s="56">
        <v>-9.8356949563585001E-3</v>
      </c>
      <c r="E387" s="22"/>
    </row>
    <row r="388" spans="1:5" x14ac:dyDescent="0.25">
      <c r="A388" s="8" t="s">
        <v>19</v>
      </c>
      <c r="B388" s="16" t="s">
        <v>11</v>
      </c>
      <c r="C388" s="53">
        <v>10320</v>
      </c>
      <c r="D388" s="53">
        <v>11020</v>
      </c>
      <c r="E388" s="55" t="s">
        <v>14</v>
      </c>
    </row>
    <row r="389" spans="1:5" x14ac:dyDescent="0.25">
      <c r="A389" s="19"/>
      <c r="B389" s="20" t="s">
        <v>15</v>
      </c>
      <c r="C389" s="56">
        <v>3.1791273843455398E-2</v>
      </c>
      <c r="D389" s="56">
        <v>1.96743648682958E-2</v>
      </c>
      <c r="E389" s="22"/>
    </row>
    <row r="390" spans="1:5" x14ac:dyDescent="0.25">
      <c r="A390" s="8" t="s">
        <v>22</v>
      </c>
      <c r="B390" s="16" t="s">
        <v>11</v>
      </c>
      <c r="C390" s="53">
        <v>12280</v>
      </c>
      <c r="D390" s="53">
        <v>12700</v>
      </c>
      <c r="E390" s="55" t="s">
        <v>14</v>
      </c>
    </row>
    <row r="391" spans="1:5" x14ac:dyDescent="0.25">
      <c r="A391" s="19"/>
      <c r="B391" s="20" t="s">
        <v>15</v>
      </c>
      <c r="C391" s="56">
        <v>0.228363161616711</v>
      </c>
      <c r="D391" s="56">
        <v>4.8927266801036498E-2</v>
      </c>
      <c r="E391" s="22"/>
    </row>
    <row r="392" spans="1:5" ht="34.9" customHeight="1" x14ac:dyDescent="0.25">
      <c r="A392" s="90" t="s">
        <v>25</v>
      </c>
      <c r="B392" s="90"/>
      <c r="C392" s="90"/>
      <c r="D392" s="90"/>
      <c r="E392" s="90"/>
    </row>
    <row r="393" spans="1:5" x14ac:dyDescent="0.25">
      <c r="A393" s="5" t="s">
        <v>26</v>
      </c>
    </row>
    <row r="394" spans="1:5" x14ac:dyDescent="0.25">
      <c r="A394" s="5" t="s">
        <v>1071</v>
      </c>
    </row>
    <row r="395" spans="1:5" x14ac:dyDescent="0.25">
      <c r="A395" s="5" t="s">
        <v>1095</v>
      </c>
    </row>
    <row r="396" spans="1:5" x14ac:dyDescent="0.25">
      <c r="A396" s="5" t="s">
        <v>972</v>
      </c>
    </row>
    <row r="397" spans="1:5" x14ac:dyDescent="0.25">
      <c r="A397" s="5" t="s">
        <v>51</v>
      </c>
    </row>
    <row r="398" spans="1:5" ht="14.45" customHeight="1" x14ac:dyDescent="0.25">
      <c r="A398" s="91" t="s">
        <v>31</v>
      </c>
      <c r="B398" s="92"/>
      <c r="C398" s="92"/>
      <c r="D398" s="92"/>
      <c r="E398" s="93"/>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57">
        <v>44134</v>
      </c>
      <c r="C401" s="57">
        <v>45961</v>
      </c>
      <c r="D401" s="58">
        <v>3.1028761147046731E-2</v>
      </c>
      <c r="E401" s="59">
        <v>2</v>
      </c>
    </row>
    <row r="402" spans="1:5" x14ac:dyDescent="0.25">
      <c r="A402" s="31" t="s">
        <v>37</v>
      </c>
      <c r="B402" s="57">
        <v>44099</v>
      </c>
      <c r="C402" s="57">
        <v>45926</v>
      </c>
      <c r="D402" s="58">
        <v>3.3097615198936448E-2</v>
      </c>
      <c r="E402" s="59">
        <v>2</v>
      </c>
    </row>
    <row r="403" spans="1:5" x14ac:dyDescent="0.25">
      <c r="A403" s="60" t="s">
        <v>38</v>
      </c>
      <c r="B403" s="57">
        <v>44071</v>
      </c>
      <c r="C403" s="57">
        <v>45898</v>
      </c>
      <c r="D403" s="58">
        <v>3.418172464081215E-2</v>
      </c>
      <c r="E403" s="59">
        <v>2</v>
      </c>
    </row>
    <row r="404" spans="1:5" x14ac:dyDescent="0.25">
      <c r="A404" s="60" t="s">
        <v>39</v>
      </c>
      <c r="B404" s="57">
        <v>44036</v>
      </c>
      <c r="C404" s="57">
        <v>45863</v>
      </c>
      <c r="D404" s="58">
        <v>3.4843003823018373E-2</v>
      </c>
      <c r="E404" s="59">
        <v>2</v>
      </c>
    </row>
    <row r="405" spans="1:5" x14ac:dyDescent="0.25">
      <c r="A405" s="60" t="s">
        <v>40</v>
      </c>
      <c r="B405" s="57">
        <v>44008</v>
      </c>
      <c r="C405" s="57">
        <v>45835</v>
      </c>
      <c r="D405" s="58">
        <v>3.49E-2</v>
      </c>
      <c r="E405" s="59">
        <v>2</v>
      </c>
    </row>
    <row r="407" spans="1:5" x14ac:dyDescent="0.25">
      <c r="A407" s="102" t="s">
        <v>171</v>
      </c>
      <c r="B407" s="103"/>
      <c r="C407" s="103"/>
      <c r="D407" s="103"/>
      <c r="E407" s="103"/>
    </row>
    <row r="408" spans="1:5" x14ac:dyDescent="0.25">
      <c r="A408" s="1" t="s">
        <v>958</v>
      </c>
      <c r="B408" s="2"/>
      <c r="C408" s="107" t="s">
        <v>3</v>
      </c>
      <c r="D408" s="107" t="s">
        <v>959</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960</v>
      </c>
      <c r="C411" s="10"/>
      <c r="D411" s="11"/>
      <c r="E411" s="11"/>
    </row>
    <row r="412" spans="1:5" x14ac:dyDescent="0.25">
      <c r="A412" s="12"/>
      <c r="B412" s="13" t="s">
        <v>9</v>
      </c>
      <c r="C412" s="14"/>
      <c r="D412" s="15"/>
      <c r="E412" s="15"/>
    </row>
    <row r="413" spans="1:5" x14ac:dyDescent="0.25">
      <c r="A413" s="8" t="s">
        <v>10</v>
      </c>
      <c r="B413" s="16" t="s">
        <v>11</v>
      </c>
      <c r="C413" s="61">
        <v>5950</v>
      </c>
      <c r="D413" s="62">
        <v>5980</v>
      </c>
      <c r="E413" s="63" t="s">
        <v>14</v>
      </c>
    </row>
    <row r="414" spans="1:5" x14ac:dyDescent="0.25">
      <c r="A414" s="19"/>
      <c r="B414" s="20" t="s">
        <v>15</v>
      </c>
      <c r="C414" s="56">
        <v>-0.40463003307154299</v>
      </c>
      <c r="D414" s="56">
        <v>-0.15742555204403999</v>
      </c>
      <c r="E414" s="22"/>
    </row>
    <row r="415" spans="1:5" x14ac:dyDescent="0.25">
      <c r="A415" s="8" t="s">
        <v>16</v>
      </c>
      <c r="B415" s="16" t="s">
        <v>11</v>
      </c>
      <c r="C415" s="61">
        <v>7950</v>
      </c>
      <c r="D415" s="61">
        <v>7680</v>
      </c>
      <c r="E415" s="63" t="s">
        <v>14</v>
      </c>
    </row>
    <row r="416" spans="1:5" x14ac:dyDescent="0.25">
      <c r="A416" s="19"/>
      <c r="B416" s="20" t="s">
        <v>15</v>
      </c>
      <c r="C416" s="56">
        <v>-0.20535920755762599</v>
      </c>
      <c r="D416" s="56">
        <v>-8.4355237352249104E-2</v>
      </c>
      <c r="E416" s="22"/>
    </row>
    <row r="417" spans="1:5" x14ac:dyDescent="0.25">
      <c r="A417" s="8" t="s">
        <v>19</v>
      </c>
      <c r="B417" s="16" t="s">
        <v>11</v>
      </c>
      <c r="C417" s="61">
        <v>10040</v>
      </c>
      <c r="D417" s="61">
        <v>10680</v>
      </c>
      <c r="E417" s="63" t="s">
        <v>14</v>
      </c>
    </row>
    <row r="418" spans="1:5" x14ac:dyDescent="0.25">
      <c r="A418" s="19"/>
      <c r="B418" s="20" t="s">
        <v>15</v>
      </c>
      <c r="C418" s="56">
        <v>4.2669438884224099E-3</v>
      </c>
      <c r="D418" s="56">
        <v>2.2137060159430798E-2</v>
      </c>
      <c r="E418" s="22"/>
    </row>
    <row r="419" spans="1:5" x14ac:dyDescent="0.25">
      <c r="A419" s="8" t="s">
        <v>22</v>
      </c>
      <c r="B419" s="16" t="s">
        <v>11</v>
      </c>
      <c r="C419" s="61">
        <v>13530</v>
      </c>
      <c r="D419" s="61">
        <v>13650</v>
      </c>
      <c r="E419" s="63" t="s">
        <v>14</v>
      </c>
    </row>
    <row r="420" spans="1:5" x14ac:dyDescent="0.25">
      <c r="A420" s="19"/>
      <c r="B420" s="20" t="s">
        <v>15</v>
      </c>
      <c r="C420" s="56">
        <v>0.353438099047924</v>
      </c>
      <c r="D420" s="56">
        <v>0.109160269135507</v>
      </c>
      <c r="E420" s="22"/>
    </row>
    <row r="421" spans="1:5" ht="34.15" customHeight="1" x14ac:dyDescent="0.25">
      <c r="A421" s="90" t="s">
        <v>25</v>
      </c>
      <c r="B421" s="90"/>
      <c r="C421" s="90"/>
      <c r="D421" s="90"/>
      <c r="E421" s="90"/>
    </row>
    <row r="422" spans="1:5" x14ac:dyDescent="0.25">
      <c r="A422" s="5" t="s">
        <v>26</v>
      </c>
    </row>
    <row r="423" spans="1:5" x14ac:dyDescent="0.25">
      <c r="A423" s="5" t="s">
        <v>964</v>
      </c>
    </row>
    <row r="424" spans="1:5" x14ac:dyDescent="0.25">
      <c r="A424" s="5" t="s">
        <v>973</v>
      </c>
    </row>
    <row r="425" spans="1:5" x14ac:dyDescent="0.25">
      <c r="A425" s="5" t="s">
        <v>966</v>
      </c>
    </row>
    <row r="426" spans="1:5" x14ac:dyDescent="0.25">
      <c r="A426" s="5" t="s">
        <v>51</v>
      </c>
    </row>
    <row r="427" spans="1:5" ht="14.45" customHeight="1" x14ac:dyDescent="0.25">
      <c r="A427" s="91" t="s">
        <v>31</v>
      </c>
      <c r="B427" s="92"/>
      <c r="C427" s="92"/>
      <c r="D427" s="92"/>
      <c r="E427" s="93"/>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57">
        <v>44131</v>
      </c>
      <c r="C430" s="57">
        <v>45958</v>
      </c>
      <c r="D430" s="58">
        <v>9.8390659280604073E-2</v>
      </c>
      <c r="E430" s="59">
        <v>3</v>
      </c>
    </row>
    <row r="431" spans="1:5" x14ac:dyDescent="0.25">
      <c r="A431" s="31" t="s">
        <v>37</v>
      </c>
      <c r="B431" s="57">
        <v>44103</v>
      </c>
      <c r="C431" s="57">
        <v>45930</v>
      </c>
      <c r="D431" s="58">
        <v>9.9484989945754998E-2</v>
      </c>
      <c r="E431" s="59">
        <v>3</v>
      </c>
    </row>
    <row r="432" spans="1:5" x14ac:dyDescent="0.25">
      <c r="A432" s="64" t="s">
        <v>38</v>
      </c>
      <c r="B432" s="57">
        <v>44068</v>
      </c>
      <c r="C432" s="57">
        <v>45895</v>
      </c>
      <c r="D432" s="58">
        <v>0.1004876849557641</v>
      </c>
      <c r="E432" s="59">
        <v>3</v>
      </c>
    </row>
    <row r="433" spans="1:5" x14ac:dyDescent="0.25">
      <c r="A433" s="64" t="s">
        <v>39</v>
      </c>
      <c r="B433" s="57">
        <v>44040</v>
      </c>
      <c r="C433" s="57">
        <v>45867</v>
      </c>
      <c r="D433" s="58">
        <v>0.10009823015473031</v>
      </c>
      <c r="E433" s="59">
        <v>3</v>
      </c>
    </row>
    <row r="434" spans="1:5" x14ac:dyDescent="0.25">
      <c r="A434" s="64" t="s">
        <v>40</v>
      </c>
      <c r="B434" s="57">
        <v>44005</v>
      </c>
      <c r="C434" s="57">
        <v>45832</v>
      </c>
      <c r="D434" s="58">
        <v>0.10120290826444642</v>
      </c>
      <c r="E434" s="59">
        <v>3</v>
      </c>
    </row>
    <row r="436" spans="1:5" x14ac:dyDescent="0.25">
      <c r="A436" s="102" t="s">
        <v>835</v>
      </c>
      <c r="B436" s="103"/>
      <c r="C436" s="103"/>
      <c r="D436" s="103"/>
      <c r="E436" s="103"/>
    </row>
    <row r="437" spans="1:5" x14ac:dyDescent="0.25">
      <c r="A437" s="1" t="s">
        <v>958</v>
      </c>
      <c r="B437" s="2"/>
      <c r="C437" s="107" t="s">
        <v>3</v>
      </c>
      <c r="D437" s="107" t="s">
        <v>959</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8" t="s">
        <v>7</v>
      </c>
      <c r="B440" s="9" t="s">
        <v>960</v>
      </c>
      <c r="C440" s="10"/>
      <c r="D440" s="11"/>
      <c r="E440" s="11"/>
    </row>
    <row r="441" spans="1:5" x14ac:dyDescent="0.25">
      <c r="A441" s="12"/>
      <c r="B441" s="13" t="s">
        <v>9</v>
      </c>
      <c r="C441" s="14"/>
      <c r="D441" s="15"/>
      <c r="E441" s="15"/>
    </row>
    <row r="442" spans="1:5" x14ac:dyDescent="0.25">
      <c r="A442" s="8" t="s">
        <v>10</v>
      </c>
      <c r="B442" s="16" t="s">
        <v>11</v>
      </c>
      <c r="C442" s="61">
        <v>7640</v>
      </c>
      <c r="D442" s="62">
        <v>7510</v>
      </c>
      <c r="E442" s="63" t="s">
        <v>14</v>
      </c>
    </row>
    <row r="443" spans="1:5" x14ac:dyDescent="0.25">
      <c r="A443" s="19"/>
      <c r="B443" s="20" t="s">
        <v>15</v>
      </c>
      <c r="C443" s="56">
        <v>-0.236239949353652</v>
      </c>
      <c r="D443" s="56">
        <v>-9.1060272341540599E-2</v>
      </c>
      <c r="E443" s="22"/>
    </row>
    <row r="444" spans="1:5" x14ac:dyDescent="0.25">
      <c r="A444" s="8" t="s">
        <v>16</v>
      </c>
      <c r="B444" s="16" t="s">
        <v>11</v>
      </c>
      <c r="C444" s="61">
        <v>8330</v>
      </c>
      <c r="D444" s="61">
        <v>7980</v>
      </c>
      <c r="E444" s="63" t="s">
        <v>14</v>
      </c>
    </row>
    <row r="445" spans="1:5" x14ac:dyDescent="0.25">
      <c r="A445" s="19"/>
      <c r="B445" s="20" t="s">
        <v>15</v>
      </c>
      <c r="C445" s="56">
        <v>-0.16719004507108701</v>
      </c>
      <c r="D445" s="56">
        <v>-7.2494295869660705E-2</v>
      </c>
      <c r="E445" s="22"/>
    </row>
    <row r="446" spans="1:5" x14ac:dyDescent="0.25">
      <c r="A446" s="8" t="s">
        <v>19</v>
      </c>
      <c r="B446" s="16" t="s">
        <v>11</v>
      </c>
      <c r="C446" s="61">
        <v>10030</v>
      </c>
      <c r="D446" s="61">
        <v>10290</v>
      </c>
      <c r="E446" s="63" t="s">
        <v>14</v>
      </c>
    </row>
    <row r="447" spans="1:5" x14ac:dyDescent="0.25">
      <c r="A447" s="19"/>
      <c r="B447" s="20" t="s">
        <v>15</v>
      </c>
      <c r="C447" s="56">
        <v>2.88865011593065E-3</v>
      </c>
      <c r="D447" s="56">
        <v>9.7358098348976404E-3</v>
      </c>
      <c r="E447" s="22"/>
    </row>
    <row r="448" spans="1:5" x14ac:dyDescent="0.25">
      <c r="A448" s="8" t="s">
        <v>22</v>
      </c>
      <c r="B448" s="16" t="s">
        <v>11</v>
      </c>
      <c r="C448" s="61">
        <v>12350</v>
      </c>
      <c r="D448" s="61">
        <v>12350</v>
      </c>
      <c r="E448" s="63" t="s">
        <v>14</v>
      </c>
    </row>
    <row r="449" spans="1:5" x14ac:dyDescent="0.25">
      <c r="A449" s="19"/>
      <c r="B449" s="20" t="s">
        <v>15</v>
      </c>
      <c r="C449" s="56">
        <v>0.23536916257270299</v>
      </c>
      <c r="D449" s="56">
        <v>7.2939933110958394E-2</v>
      </c>
      <c r="E449" s="22"/>
    </row>
    <row r="450" spans="1:5" ht="36" customHeight="1" x14ac:dyDescent="0.25">
      <c r="A450" s="90" t="s">
        <v>25</v>
      </c>
      <c r="B450" s="90"/>
      <c r="C450" s="90"/>
      <c r="D450" s="90"/>
      <c r="E450" s="90"/>
    </row>
    <row r="451" spans="1:5" x14ac:dyDescent="0.25">
      <c r="A451" s="5" t="s">
        <v>26</v>
      </c>
    </row>
    <row r="452" spans="1:5" x14ac:dyDescent="0.25">
      <c r="A452" s="5" t="s">
        <v>964</v>
      </c>
    </row>
    <row r="453" spans="1:5" x14ac:dyDescent="0.25">
      <c r="A453" s="5" t="s">
        <v>1073</v>
      </c>
    </row>
    <row r="454" spans="1:5" x14ac:dyDescent="0.25">
      <c r="A454" s="5" t="s">
        <v>966</v>
      </c>
    </row>
    <row r="455" spans="1:5" x14ac:dyDescent="0.25">
      <c r="A455" s="5" t="s">
        <v>51</v>
      </c>
    </row>
    <row r="456" spans="1:5" ht="14.45" customHeight="1" x14ac:dyDescent="0.25">
      <c r="A456" s="91" t="s">
        <v>31</v>
      </c>
      <c r="B456" s="92"/>
      <c r="C456" s="92"/>
      <c r="D456" s="92"/>
      <c r="E456" s="93"/>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57">
        <v>44131</v>
      </c>
      <c r="C459" s="57">
        <v>45961</v>
      </c>
      <c r="D459" s="58">
        <v>6.1141056227876259E-2</v>
      </c>
      <c r="E459" s="59">
        <v>3</v>
      </c>
    </row>
    <row r="460" spans="1:5" x14ac:dyDescent="0.25">
      <c r="A460" s="31" t="s">
        <v>37</v>
      </c>
      <c r="B460" s="57">
        <v>44096</v>
      </c>
      <c r="C460" s="57">
        <v>45926</v>
      </c>
      <c r="D460" s="58">
        <v>6.1898874261466022E-2</v>
      </c>
      <c r="E460" s="59">
        <v>3</v>
      </c>
    </row>
    <row r="461" spans="1:5" x14ac:dyDescent="0.25">
      <c r="A461" s="64" t="s">
        <v>38</v>
      </c>
      <c r="B461" s="57">
        <v>44068</v>
      </c>
      <c r="C461" s="57">
        <v>45898</v>
      </c>
      <c r="D461" s="58">
        <v>6.3005823366396929E-2</v>
      </c>
      <c r="E461" s="59">
        <v>3</v>
      </c>
    </row>
    <row r="462" spans="1:5" x14ac:dyDescent="0.25">
      <c r="A462" s="64" t="s">
        <v>39</v>
      </c>
      <c r="B462" s="57">
        <v>44033</v>
      </c>
      <c r="C462" s="57">
        <v>45863</v>
      </c>
      <c r="D462" s="58">
        <v>6.3110245175579241E-2</v>
      </c>
      <c r="E462" s="59">
        <v>3</v>
      </c>
    </row>
    <row r="463" spans="1:5" x14ac:dyDescent="0.25">
      <c r="A463" s="64" t="s">
        <v>40</v>
      </c>
      <c r="B463" s="57">
        <v>44008</v>
      </c>
      <c r="C463" s="57">
        <v>45835</v>
      </c>
      <c r="D463" s="58">
        <v>6.2799999999999995E-2</v>
      </c>
      <c r="E463" s="59">
        <v>3</v>
      </c>
    </row>
    <row r="465" spans="1:5" x14ac:dyDescent="0.25">
      <c r="A465" s="102" t="s">
        <v>180</v>
      </c>
      <c r="B465" s="103"/>
      <c r="C465" s="103"/>
      <c r="D465" s="103"/>
      <c r="E465" s="103"/>
    </row>
    <row r="466" spans="1:5" x14ac:dyDescent="0.25">
      <c r="A466" s="1" t="s">
        <v>958</v>
      </c>
      <c r="B466" s="2"/>
      <c r="C466" s="107" t="s">
        <v>3</v>
      </c>
      <c r="D466" s="107" t="s">
        <v>959</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960</v>
      </c>
      <c r="C469" s="10"/>
      <c r="D469" s="11"/>
      <c r="E469" s="11"/>
    </row>
    <row r="470" spans="1:5" x14ac:dyDescent="0.25">
      <c r="A470" s="12"/>
      <c r="B470" s="13" t="s">
        <v>9</v>
      </c>
      <c r="C470" s="14"/>
      <c r="D470" s="15"/>
      <c r="E470" s="15"/>
    </row>
    <row r="471" spans="1:5" x14ac:dyDescent="0.25">
      <c r="A471" s="8" t="s">
        <v>10</v>
      </c>
      <c r="B471" s="16" t="s">
        <v>11</v>
      </c>
      <c r="C471" s="53">
        <v>6120</v>
      </c>
      <c r="D471" s="54">
        <v>6130</v>
      </c>
      <c r="E471" s="55" t="s">
        <v>14</v>
      </c>
    </row>
    <row r="472" spans="1:5" x14ac:dyDescent="0.25">
      <c r="A472" s="19"/>
      <c r="B472" s="20" t="s">
        <v>15</v>
      </c>
      <c r="C472" s="56">
        <v>-0.387760922150304</v>
      </c>
      <c r="D472" s="56">
        <v>-0.150653116192692</v>
      </c>
      <c r="E472" s="22"/>
    </row>
    <row r="473" spans="1:5" x14ac:dyDescent="0.25">
      <c r="A473" s="8" t="s">
        <v>16</v>
      </c>
      <c r="B473" s="16" t="s">
        <v>11</v>
      </c>
      <c r="C473" s="53">
        <v>8010</v>
      </c>
      <c r="D473" s="53">
        <v>7890</v>
      </c>
      <c r="E473" s="55" t="s">
        <v>14</v>
      </c>
    </row>
    <row r="474" spans="1:5" x14ac:dyDescent="0.25">
      <c r="A474" s="19"/>
      <c r="B474" s="20" t="s">
        <v>15</v>
      </c>
      <c r="C474" s="56">
        <v>-0.19944705882352901</v>
      </c>
      <c r="D474" s="56">
        <v>-7.5876050560543806E-2</v>
      </c>
      <c r="E474" s="22"/>
    </row>
    <row r="475" spans="1:5" x14ac:dyDescent="0.25">
      <c r="A475" s="8" t="s">
        <v>19</v>
      </c>
      <c r="B475" s="16" t="s">
        <v>11</v>
      </c>
      <c r="C475" s="53">
        <v>10090</v>
      </c>
      <c r="D475" s="53">
        <v>10770</v>
      </c>
      <c r="E475" s="55" t="s">
        <v>14</v>
      </c>
    </row>
    <row r="476" spans="1:5" x14ac:dyDescent="0.25">
      <c r="A476" s="19"/>
      <c r="B476" s="20" t="s">
        <v>15</v>
      </c>
      <c r="C476" s="56">
        <v>8.5241503326738393E-3</v>
      </c>
      <c r="D476" s="56">
        <v>2.51926520677563E-2</v>
      </c>
      <c r="E476" s="22"/>
    </row>
    <row r="477" spans="1:5" x14ac:dyDescent="0.25">
      <c r="A477" s="8" t="s">
        <v>22</v>
      </c>
      <c r="B477" s="16" t="s">
        <v>11</v>
      </c>
      <c r="C477" s="53">
        <v>13340</v>
      </c>
      <c r="D477" s="53">
        <v>13650</v>
      </c>
      <c r="E477" s="55" t="s">
        <v>14</v>
      </c>
    </row>
    <row r="478" spans="1:5" x14ac:dyDescent="0.25">
      <c r="A478" s="19"/>
      <c r="B478" s="20" t="s">
        <v>15</v>
      </c>
      <c r="C478" s="56">
        <v>0.33445993723849399</v>
      </c>
      <c r="D478" s="56">
        <v>0.109232705561901</v>
      </c>
      <c r="E478" s="22"/>
    </row>
    <row r="479" spans="1:5" ht="33" customHeight="1" x14ac:dyDescent="0.25">
      <c r="A479" s="90" t="s">
        <v>25</v>
      </c>
      <c r="B479" s="90"/>
      <c r="C479" s="90"/>
      <c r="D479" s="90"/>
      <c r="E479" s="90"/>
    </row>
    <row r="480" spans="1:5" x14ac:dyDescent="0.25">
      <c r="A480" s="5" t="s">
        <v>26</v>
      </c>
    </row>
    <row r="481" spans="1:5" x14ac:dyDescent="0.25">
      <c r="A481" s="5" t="s">
        <v>964</v>
      </c>
    </row>
    <row r="482" spans="1:5" x14ac:dyDescent="0.25">
      <c r="A482" s="5" t="s">
        <v>992</v>
      </c>
    </row>
    <row r="483" spans="1:5" x14ac:dyDescent="0.25">
      <c r="A483" s="5" t="s">
        <v>966</v>
      </c>
    </row>
    <row r="484" spans="1:5" x14ac:dyDescent="0.25">
      <c r="A484" s="5" t="s">
        <v>51</v>
      </c>
    </row>
    <row r="485" spans="1:5" ht="14.45" customHeight="1" x14ac:dyDescent="0.25">
      <c r="A485" s="91" t="s">
        <v>31</v>
      </c>
      <c r="B485" s="92"/>
      <c r="C485" s="92"/>
      <c r="D485" s="92"/>
      <c r="E485" s="93"/>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57">
        <v>44131</v>
      </c>
      <c r="C488" s="57">
        <v>45958</v>
      </c>
      <c r="D488" s="58">
        <v>9.4988211337598258E-2</v>
      </c>
      <c r="E488" s="59">
        <v>3</v>
      </c>
    </row>
    <row r="489" spans="1:5" x14ac:dyDescent="0.25">
      <c r="A489" s="31" t="s">
        <v>37</v>
      </c>
      <c r="B489" s="57">
        <v>44103</v>
      </c>
      <c r="C489" s="57">
        <v>45930</v>
      </c>
      <c r="D489" s="58">
        <v>9.588499437660078E-2</v>
      </c>
      <c r="E489" s="59">
        <v>3</v>
      </c>
    </row>
    <row r="490" spans="1:5" x14ac:dyDescent="0.25">
      <c r="A490" s="64" t="s">
        <v>38</v>
      </c>
      <c r="B490" s="57">
        <v>44068</v>
      </c>
      <c r="C490" s="57">
        <v>45895</v>
      </c>
      <c r="D490" s="58">
        <v>9.6958651646999267E-2</v>
      </c>
      <c r="E490" s="59">
        <v>3</v>
      </c>
    </row>
    <row r="491" spans="1:5" x14ac:dyDescent="0.25">
      <c r="A491" s="64" t="s">
        <v>39</v>
      </c>
      <c r="B491" s="57">
        <v>44040</v>
      </c>
      <c r="C491" s="57">
        <v>45867</v>
      </c>
      <c r="D491" s="58">
        <v>9.6500000000000002E-2</v>
      </c>
      <c r="E491" s="59">
        <v>3</v>
      </c>
    </row>
    <row r="492" spans="1:5" x14ac:dyDescent="0.25">
      <c r="A492" s="64" t="s">
        <v>40</v>
      </c>
      <c r="B492" s="57">
        <v>44005</v>
      </c>
      <c r="C492" s="57">
        <v>45832</v>
      </c>
      <c r="D492" s="58">
        <v>9.7430612102595196E-2</v>
      </c>
      <c r="E492" s="59">
        <v>3</v>
      </c>
    </row>
    <row r="494" spans="1:5" x14ac:dyDescent="0.25">
      <c r="A494" s="102" t="s">
        <v>189</v>
      </c>
      <c r="B494" s="103"/>
      <c r="C494" s="103"/>
      <c r="D494" s="103"/>
      <c r="E494" s="103"/>
    </row>
    <row r="495" spans="1:5" x14ac:dyDescent="0.25">
      <c r="A495" s="1" t="s">
        <v>978</v>
      </c>
      <c r="B495" s="2"/>
      <c r="C495" s="107" t="s">
        <v>3</v>
      </c>
      <c r="D495" s="107" t="s">
        <v>979</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960</v>
      </c>
      <c r="C498" s="10"/>
      <c r="D498" s="11"/>
      <c r="E498" s="11"/>
    </row>
    <row r="499" spans="1:5" x14ac:dyDescent="0.25">
      <c r="A499" s="12"/>
      <c r="B499" s="13" t="s">
        <v>9</v>
      </c>
      <c r="C499" s="14"/>
      <c r="D499" s="15"/>
      <c r="E499" s="15"/>
    </row>
    <row r="500" spans="1:5" x14ac:dyDescent="0.25">
      <c r="A500" s="8" t="s">
        <v>10</v>
      </c>
      <c r="B500" s="16" t="s">
        <v>11</v>
      </c>
      <c r="C500" s="61">
        <v>7580</v>
      </c>
      <c r="D500" s="62">
        <v>7910</v>
      </c>
      <c r="E500" s="63" t="s">
        <v>14</v>
      </c>
    </row>
    <row r="501" spans="1:5" x14ac:dyDescent="0.25">
      <c r="A501" s="19"/>
      <c r="B501" s="20" t="s">
        <v>15</v>
      </c>
      <c r="C501" s="56">
        <v>-0.24192803468094601</v>
      </c>
      <c r="D501" s="56">
        <v>-0.110829533592659</v>
      </c>
      <c r="E501" s="22"/>
    </row>
    <row r="502" spans="1:5" x14ac:dyDescent="0.25">
      <c r="A502" s="8" t="s">
        <v>16</v>
      </c>
      <c r="B502" s="16" t="s">
        <v>11</v>
      </c>
      <c r="C502" s="61">
        <v>8110</v>
      </c>
      <c r="D502" s="61">
        <v>7680</v>
      </c>
      <c r="E502" s="63" t="s">
        <v>14</v>
      </c>
    </row>
    <row r="503" spans="1:5" x14ac:dyDescent="0.25">
      <c r="A503" s="19"/>
      <c r="B503" s="20" t="s">
        <v>15</v>
      </c>
      <c r="C503" s="56">
        <v>-0.189108465687257</v>
      </c>
      <c r="D503" s="56">
        <v>-0.123406816368255</v>
      </c>
      <c r="E503" s="22"/>
    </row>
    <row r="504" spans="1:5" x14ac:dyDescent="0.25">
      <c r="A504" s="8" t="s">
        <v>19</v>
      </c>
      <c r="B504" s="16" t="s">
        <v>11</v>
      </c>
      <c r="C504" s="61">
        <v>9340</v>
      </c>
      <c r="D504" s="61">
        <v>9750</v>
      </c>
      <c r="E504" s="63" t="s">
        <v>14</v>
      </c>
    </row>
    <row r="505" spans="1:5" x14ac:dyDescent="0.25">
      <c r="A505" s="19"/>
      <c r="B505" s="20" t="s">
        <v>15</v>
      </c>
      <c r="C505" s="56">
        <v>-6.56271086700667E-2</v>
      </c>
      <c r="D505" s="56">
        <v>-1.27826171617426E-2</v>
      </c>
      <c r="E505" s="22"/>
    </row>
    <row r="506" spans="1:5" x14ac:dyDescent="0.25">
      <c r="A506" s="8" t="s">
        <v>22</v>
      </c>
      <c r="B506" s="16" t="s">
        <v>11</v>
      </c>
      <c r="C506" s="61">
        <v>11350</v>
      </c>
      <c r="D506" s="61">
        <v>11640</v>
      </c>
      <c r="E506" s="63" t="s">
        <v>14</v>
      </c>
    </row>
    <row r="507" spans="1:5" x14ac:dyDescent="0.25">
      <c r="A507" s="19"/>
      <c r="B507" s="20" t="s">
        <v>15</v>
      </c>
      <c r="C507" s="56">
        <v>0.135345584499066</v>
      </c>
      <c r="D507" s="56">
        <v>7.8925779700995194E-2</v>
      </c>
      <c r="E507" s="22"/>
    </row>
    <row r="508" spans="1:5" ht="34.15" customHeight="1" x14ac:dyDescent="0.25">
      <c r="A508" s="90" t="s">
        <v>25</v>
      </c>
      <c r="B508" s="90"/>
      <c r="C508" s="90"/>
      <c r="D508" s="90"/>
      <c r="E508" s="90"/>
    </row>
    <row r="509" spans="1:5" x14ac:dyDescent="0.25">
      <c r="A509" s="5" t="s">
        <v>26</v>
      </c>
    </row>
    <row r="510" spans="1:5" x14ac:dyDescent="0.25">
      <c r="A510" s="5" t="s">
        <v>980</v>
      </c>
    </row>
    <row r="511" spans="1:5" x14ac:dyDescent="0.25">
      <c r="A511" s="5" t="s">
        <v>1058</v>
      </c>
    </row>
    <row r="512" spans="1:5" x14ac:dyDescent="0.25">
      <c r="A512" s="5" t="s">
        <v>986</v>
      </c>
    </row>
    <row r="513" spans="1:5" x14ac:dyDescent="0.25">
      <c r="A513" s="5" t="s">
        <v>51</v>
      </c>
    </row>
    <row r="514" spans="1:5" ht="14.45" customHeight="1" x14ac:dyDescent="0.25">
      <c r="A514" s="91" t="s">
        <v>31</v>
      </c>
      <c r="B514" s="92"/>
      <c r="C514" s="92"/>
      <c r="D514" s="92"/>
      <c r="E514" s="93"/>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57">
        <v>44124</v>
      </c>
      <c r="C517" s="57">
        <v>45958</v>
      </c>
      <c r="D517" s="58">
        <v>4.3953218793438387E-2</v>
      </c>
      <c r="E517" s="59">
        <v>2</v>
      </c>
    </row>
    <row r="518" spans="1:5" x14ac:dyDescent="0.25">
      <c r="A518" s="31" t="s">
        <v>37</v>
      </c>
      <c r="B518" s="57">
        <v>44096</v>
      </c>
      <c r="C518" s="57">
        <v>45930</v>
      </c>
      <c r="D518" s="58">
        <v>4.3814031325710018E-2</v>
      </c>
      <c r="E518" s="59">
        <v>2</v>
      </c>
    </row>
    <row r="519" spans="1:5" x14ac:dyDescent="0.25">
      <c r="A519" s="64" t="s">
        <v>38</v>
      </c>
      <c r="B519" s="57">
        <v>44054</v>
      </c>
      <c r="C519" s="57">
        <v>45888</v>
      </c>
      <c r="D519" s="58">
        <v>4.3562152795307417E-2</v>
      </c>
      <c r="E519" s="59">
        <v>2</v>
      </c>
    </row>
    <row r="520" spans="1:5" x14ac:dyDescent="0.25">
      <c r="A520" s="64" t="s">
        <v>39</v>
      </c>
      <c r="B520" s="57">
        <v>44027</v>
      </c>
      <c r="C520" s="57">
        <v>45860</v>
      </c>
      <c r="D520" s="58">
        <v>4.3151257514392208E-2</v>
      </c>
      <c r="E520" s="59">
        <v>2</v>
      </c>
    </row>
    <row r="521" spans="1:5" x14ac:dyDescent="0.25">
      <c r="A521" s="64" t="s">
        <v>40</v>
      </c>
      <c r="B521" s="57">
        <v>43998</v>
      </c>
      <c r="C521" s="57">
        <v>45832</v>
      </c>
      <c r="D521" s="58">
        <v>4.3200000000000002E-2</v>
      </c>
      <c r="E521" s="59">
        <v>2</v>
      </c>
    </row>
    <row r="523" spans="1:5" x14ac:dyDescent="0.25">
      <c r="A523" s="102" t="s">
        <v>210</v>
      </c>
      <c r="B523" s="103"/>
      <c r="C523" s="103"/>
      <c r="D523" s="103"/>
      <c r="E523" s="103"/>
    </row>
    <row r="524" spans="1:5" x14ac:dyDescent="0.25">
      <c r="A524" s="1" t="s">
        <v>978</v>
      </c>
      <c r="B524" s="2"/>
      <c r="C524" s="107" t="s">
        <v>3</v>
      </c>
      <c r="D524" s="107" t="s">
        <v>979</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960</v>
      </c>
      <c r="C527" s="10"/>
      <c r="D527" s="11"/>
      <c r="E527" s="11"/>
    </row>
    <row r="528" spans="1:5" x14ac:dyDescent="0.25">
      <c r="A528" s="12"/>
      <c r="B528" s="13" t="s">
        <v>9</v>
      </c>
      <c r="C528" s="14"/>
      <c r="D528" s="15"/>
      <c r="E528" s="15"/>
    </row>
    <row r="529" spans="1:5" x14ac:dyDescent="0.25">
      <c r="A529" s="8" t="s">
        <v>10</v>
      </c>
      <c r="B529" s="16" t="s">
        <v>11</v>
      </c>
      <c r="C529" s="61">
        <v>7770</v>
      </c>
      <c r="D529" s="62">
        <v>8160</v>
      </c>
      <c r="E529" s="63" t="s">
        <v>14</v>
      </c>
    </row>
    <row r="530" spans="1:5" x14ac:dyDescent="0.25">
      <c r="A530" s="19"/>
      <c r="B530" s="20" t="s">
        <v>15</v>
      </c>
      <c r="C530" s="56">
        <v>-0.22349186494669299</v>
      </c>
      <c r="D530" s="56">
        <v>-9.6749026916168407E-2</v>
      </c>
      <c r="E530" s="22"/>
    </row>
    <row r="531" spans="1:5" x14ac:dyDescent="0.25">
      <c r="A531" s="8" t="s">
        <v>16</v>
      </c>
      <c r="B531" s="16" t="s">
        <v>11</v>
      </c>
      <c r="C531" s="61">
        <v>8350</v>
      </c>
      <c r="D531" s="61">
        <v>8100</v>
      </c>
      <c r="E531" s="63" t="s">
        <v>14</v>
      </c>
    </row>
    <row r="532" spans="1:5" x14ac:dyDescent="0.25">
      <c r="A532" s="19"/>
      <c r="B532" s="20" t="s">
        <v>15</v>
      </c>
      <c r="C532" s="56">
        <v>-0.16543148780886699</v>
      </c>
      <c r="D532" s="56">
        <v>-9.9906585351550697E-2</v>
      </c>
      <c r="E532" s="22"/>
    </row>
    <row r="533" spans="1:5" x14ac:dyDescent="0.25">
      <c r="A533" s="8" t="s">
        <v>19</v>
      </c>
      <c r="B533" s="16" t="s">
        <v>11</v>
      </c>
      <c r="C533" s="61">
        <v>9770</v>
      </c>
      <c r="D533" s="61">
        <v>10130</v>
      </c>
      <c r="E533" s="63" t="s">
        <v>14</v>
      </c>
    </row>
    <row r="534" spans="1:5" x14ac:dyDescent="0.25">
      <c r="A534" s="19"/>
      <c r="B534" s="20" t="s">
        <v>15</v>
      </c>
      <c r="C534" s="56">
        <v>-2.2719471643757899E-2</v>
      </c>
      <c r="D534" s="56">
        <v>6.6445913694333E-3</v>
      </c>
      <c r="E534" s="22"/>
    </row>
    <row r="535" spans="1:5" x14ac:dyDescent="0.25">
      <c r="A535" s="8" t="s">
        <v>22</v>
      </c>
      <c r="B535" s="16" t="s">
        <v>11</v>
      </c>
      <c r="C535" s="61">
        <v>11690</v>
      </c>
      <c r="D535" s="61">
        <v>12090</v>
      </c>
      <c r="E535" s="63" t="s">
        <v>14</v>
      </c>
    </row>
    <row r="536" spans="1:5" x14ac:dyDescent="0.25">
      <c r="A536" s="19"/>
      <c r="B536" s="20" t="s">
        <v>15</v>
      </c>
      <c r="C536" s="56">
        <v>0.168777637079916</v>
      </c>
      <c r="D536" s="56">
        <v>9.9341583635793193E-2</v>
      </c>
      <c r="E536" s="22"/>
    </row>
    <row r="537" spans="1:5" ht="32.450000000000003" customHeight="1" x14ac:dyDescent="0.25">
      <c r="A537" s="90" t="s">
        <v>25</v>
      </c>
      <c r="B537" s="90"/>
      <c r="C537" s="90"/>
      <c r="D537" s="90"/>
      <c r="E537" s="90"/>
    </row>
    <row r="538" spans="1:5" x14ac:dyDescent="0.25">
      <c r="A538" s="5" t="s">
        <v>26</v>
      </c>
    </row>
    <row r="539" spans="1:5" x14ac:dyDescent="0.25">
      <c r="A539" s="5" t="s">
        <v>980</v>
      </c>
    </row>
    <row r="540" spans="1:5" x14ac:dyDescent="0.25">
      <c r="A540" s="5" t="s">
        <v>994</v>
      </c>
    </row>
    <row r="541" spans="1:5" x14ac:dyDescent="0.25">
      <c r="A541" s="5" t="s">
        <v>986</v>
      </c>
    </row>
    <row r="542" spans="1:5" x14ac:dyDescent="0.25">
      <c r="A542" s="5" t="s">
        <v>51</v>
      </c>
    </row>
    <row r="543" spans="1:5" ht="14.45" customHeight="1" x14ac:dyDescent="0.25">
      <c r="A543" s="91" t="s">
        <v>31</v>
      </c>
      <c r="B543" s="92"/>
      <c r="C543" s="92"/>
      <c r="D543" s="92"/>
      <c r="E543" s="93"/>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57">
        <v>44131</v>
      </c>
      <c r="C546" s="57">
        <v>45958</v>
      </c>
      <c r="D546" s="58">
        <v>3.9035442728813555E-2</v>
      </c>
      <c r="E546" s="59">
        <v>2</v>
      </c>
    </row>
    <row r="547" spans="1:5" x14ac:dyDescent="0.25">
      <c r="A547" s="31" t="s">
        <v>37</v>
      </c>
      <c r="B547" s="57">
        <v>44103</v>
      </c>
      <c r="C547" s="57">
        <v>45930</v>
      </c>
      <c r="D547" s="58">
        <v>3.9814896516253355E-2</v>
      </c>
      <c r="E547" s="59">
        <v>2</v>
      </c>
    </row>
    <row r="548" spans="1:5" x14ac:dyDescent="0.25">
      <c r="A548" s="64" t="s">
        <v>38</v>
      </c>
      <c r="B548" s="57">
        <v>44068</v>
      </c>
      <c r="C548" s="57">
        <v>45895</v>
      </c>
      <c r="D548" s="58">
        <v>4.0887568811025093E-2</v>
      </c>
      <c r="E548" s="59">
        <v>2</v>
      </c>
    </row>
    <row r="549" spans="1:5" x14ac:dyDescent="0.25">
      <c r="A549" s="64" t="s">
        <v>39</v>
      </c>
      <c r="B549" s="57">
        <v>44040</v>
      </c>
      <c r="C549" s="57">
        <v>45867</v>
      </c>
      <c r="D549" s="58">
        <v>4.1332464714979707E-2</v>
      </c>
      <c r="E549" s="59">
        <v>2</v>
      </c>
    </row>
    <row r="550" spans="1:5" x14ac:dyDescent="0.25">
      <c r="A550" s="64" t="s">
        <v>40</v>
      </c>
      <c r="B550" s="57">
        <v>44005</v>
      </c>
      <c r="C550" s="57">
        <v>45832</v>
      </c>
      <c r="D550" s="58">
        <v>4.1519970720139875E-2</v>
      </c>
      <c r="E550" s="59">
        <v>2</v>
      </c>
    </row>
    <row r="552" spans="1:5" x14ac:dyDescent="0.25">
      <c r="A552" s="102" t="s">
        <v>839</v>
      </c>
      <c r="B552" s="103"/>
      <c r="C552" s="103"/>
      <c r="D552" s="103"/>
      <c r="E552" s="103"/>
    </row>
    <row r="553" spans="1:5" x14ac:dyDescent="0.25">
      <c r="A553" s="1" t="s">
        <v>2</v>
      </c>
      <c r="B553" s="2"/>
      <c r="C553" s="107" t="s">
        <v>3</v>
      </c>
      <c r="D553" s="107" t="s">
        <v>4</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998</v>
      </c>
      <c r="C556" s="10"/>
      <c r="D556" s="11"/>
      <c r="E556" s="11"/>
    </row>
    <row r="557" spans="1:5" x14ac:dyDescent="0.25">
      <c r="A557" s="12"/>
      <c r="B557" s="13" t="s">
        <v>9</v>
      </c>
      <c r="C557" s="14"/>
      <c r="D557" s="15"/>
      <c r="E557" s="15"/>
    </row>
    <row r="558" spans="1:5" x14ac:dyDescent="0.25">
      <c r="A558" s="8" t="s">
        <v>10</v>
      </c>
      <c r="B558" s="16" t="s">
        <v>11</v>
      </c>
      <c r="C558" s="17" t="s">
        <v>818</v>
      </c>
      <c r="D558" s="18" t="s">
        <v>1096</v>
      </c>
      <c r="E558" s="17" t="s">
        <v>14</v>
      </c>
    </row>
    <row r="559" spans="1:5" x14ac:dyDescent="0.25">
      <c r="A559" s="19"/>
      <c r="B559" s="20" t="s">
        <v>15</v>
      </c>
      <c r="C559" s="21">
        <v>-0.40522206775170722</v>
      </c>
      <c r="D559" s="21">
        <v>-0.17918952377090247</v>
      </c>
      <c r="E559" s="22"/>
    </row>
    <row r="560" spans="1:5" x14ac:dyDescent="0.25">
      <c r="A560" s="8" t="s">
        <v>16</v>
      </c>
      <c r="B560" s="16" t="s">
        <v>11</v>
      </c>
      <c r="C560" s="17" t="s">
        <v>841</v>
      </c>
      <c r="D560" s="17" t="s">
        <v>842</v>
      </c>
      <c r="E560" s="17" t="s">
        <v>14</v>
      </c>
    </row>
    <row r="561" spans="1:5" x14ac:dyDescent="0.25">
      <c r="A561" s="19"/>
      <c r="B561" s="20" t="s">
        <v>15</v>
      </c>
      <c r="C561" s="21">
        <v>-0.19207239142127219</v>
      </c>
      <c r="D561" s="21">
        <v>-4.9453260260382881E-2</v>
      </c>
      <c r="E561" s="22"/>
    </row>
    <row r="562" spans="1:5" x14ac:dyDescent="0.25">
      <c r="A562" s="8" t="s">
        <v>19</v>
      </c>
      <c r="B562" s="16" t="s">
        <v>11</v>
      </c>
      <c r="C562" s="17" t="s">
        <v>355</v>
      </c>
      <c r="D562" s="17" t="s">
        <v>196</v>
      </c>
      <c r="E562" s="17" t="s">
        <v>14</v>
      </c>
    </row>
    <row r="563" spans="1:5" x14ac:dyDescent="0.25">
      <c r="A563" s="19"/>
      <c r="B563" s="20" t="s">
        <v>15</v>
      </c>
      <c r="C563" s="21">
        <v>-1.7140048300112731E-5</v>
      </c>
      <c r="D563" s="21">
        <v>4.4374748773085226E-2</v>
      </c>
      <c r="E563" s="22"/>
    </row>
    <row r="564" spans="1:5" x14ac:dyDescent="0.25">
      <c r="A564" s="8" t="s">
        <v>22</v>
      </c>
      <c r="B564" s="16" t="s">
        <v>11</v>
      </c>
      <c r="C564" s="17" t="s">
        <v>843</v>
      </c>
      <c r="D564" s="17" t="s">
        <v>844</v>
      </c>
      <c r="E564" s="17" t="s">
        <v>14</v>
      </c>
    </row>
    <row r="565" spans="1:5" x14ac:dyDescent="0.25">
      <c r="A565" s="19"/>
      <c r="B565" s="20" t="s">
        <v>15</v>
      </c>
      <c r="C565" s="21">
        <v>0.3068909569832079</v>
      </c>
      <c r="D565" s="21">
        <v>0.12723063444842442</v>
      </c>
      <c r="E565" s="22"/>
    </row>
    <row r="566" spans="1:5" ht="33" customHeight="1" x14ac:dyDescent="0.25">
      <c r="A566" s="90" t="s">
        <v>25</v>
      </c>
      <c r="B566" s="90"/>
      <c r="C566" s="90"/>
      <c r="D566" s="90"/>
      <c r="E566" s="90"/>
    </row>
    <row r="567" spans="1:5" x14ac:dyDescent="0.25">
      <c r="A567" s="5" t="s">
        <v>26</v>
      </c>
    </row>
    <row r="568" spans="1:5" x14ac:dyDescent="0.25">
      <c r="A568" s="5" t="s">
        <v>49</v>
      </c>
    </row>
    <row r="569" spans="1:5" x14ac:dyDescent="0.25">
      <c r="A569" s="5" t="s">
        <v>763</v>
      </c>
    </row>
    <row r="570" spans="1:5" x14ac:dyDescent="0.25">
      <c r="A570" s="5" t="s">
        <v>29</v>
      </c>
    </row>
    <row r="571" spans="1:5" x14ac:dyDescent="0.25">
      <c r="A571" s="5" t="s">
        <v>30</v>
      </c>
    </row>
    <row r="572" spans="1:5" ht="14.45" customHeight="1" x14ac:dyDescent="0.25">
      <c r="A572" s="91" t="s">
        <v>31</v>
      </c>
      <c r="B572" s="92"/>
      <c r="C572" s="92"/>
      <c r="D572" s="92"/>
      <c r="E572" s="93"/>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57">
        <v>44132</v>
      </c>
      <c r="C575" s="57">
        <v>45959</v>
      </c>
      <c r="D575" s="58">
        <v>0.102740511197352</v>
      </c>
      <c r="E575" s="59">
        <v>3</v>
      </c>
    </row>
    <row r="576" spans="1:5" x14ac:dyDescent="0.25">
      <c r="A576" s="31" t="s">
        <v>37</v>
      </c>
      <c r="B576" s="57">
        <v>44097</v>
      </c>
      <c r="C576" s="57">
        <v>45924</v>
      </c>
      <c r="D576" s="58">
        <v>0.1042116349271314</v>
      </c>
      <c r="E576" s="59">
        <v>3</v>
      </c>
    </row>
    <row r="577" spans="1:5" x14ac:dyDescent="0.25">
      <c r="A577" s="23" t="s">
        <v>38</v>
      </c>
      <c r="B577" s="57">
        <v>44069</v>
      </c>
      <c r="C577" s="57">
        <v>45896</v>
      </c>
      <c r="D577" s="58">
        <v>0.10565769188506348</v>
      </c>
      <c r="E577" s="59">
        <v>3</v>
      </c>
    </row>
    <row r="578" spans="1:5" x14ac:dyDescent="0.25">
      <c r="A578" s="23" t="s">
        <v>39</v>
      </c>
      <c r="B578" s="57">
        <v>44041</v>
      </c>
      <c r="C578" s="57">
        <v>45868</v>
      </c>
      <c r="D578" s="58">
        <v>0.10620994050875977</v>
      </c>
      <c r="E578" s="59">
        <v>3</v>
      </c>
    </row>
    <row r="579" spans="1:5" x14ac:dyDescent="0.25">
      <c r="A579" s="23" t="s">
        <v>40</v>
      </c>
      <c r="B579" s="57">
        <v>44006</v>
      </c>
      <c r="C579" s="57">
        <v>45833</v>
      </c>
      <c r="D579" s="58">
        <v>0.1066465512881373</v>
      </c>
      <c r="E579" s="59">
        <v>3</v>
      </c>
    </row>
    <row r="581" spans="1:5" x14ac:dyDescent="0.25">
      <c r="A581" s="102" t="s">
        <v>218</v>
      </c>
      <c r="B581" s="103"/>
      <c r="C581" s="103"/>
      <c r="D581" s="103"/>
      <c r="E581" s="103"/>
    </row>
    <row r="582" spans="1:5" x14ac:dyDescent="0.25">
      <c r="A582" s="1" t="s">
        <v>958</v>
      </c>
      <c r="B582" s="2"/>
      <c r="C582" s="107" t="s">
        <v>3</v>
      </c>
      <c r="D582" s="107" t="s">
        <v>959</v>
      </c>
      <c r="E582" s="107"/>
    </row>
    <row r="583" spans="1:5" x14ac:dyDescent="0.25">
      <c r="A583" s="3" t="s">
        <v>5</v>
      </c>
      <c r="B583" s="4"/>
      <c r="C583" s="108"/>
      <c r="D583" s="108"/>
      <c r="E583" s="108"/>
    </row>
    <row r="584" spans="1:5" x14ac:dyDescent="0.25">
      <c r="A584" s="6" t="s">
        <v>6</v>
      </c>
      <c r="B584" s="7"/>
      <c r="C584" s="109"/>
      <c r="D584" s="109"/>
      <c r="E584" s="109"/>
    </row>
    <row r="585" spans="1:5" x14ac:dyDescent="0.25">
      <c r="A585" s="8" t="s">
        <v>7</v>
      </c>
      <c r="B585" s="9" t="s">
        <v>960</v>
      </c>
      <c r="C585" s="10"/>
      <c r="D585" s="11"/>
      <c r="E585" s="11"/>
    </row>
    <row r="586" spans="1:5" x14ac:dyDescent="0.25">
      <c r="A586" s="12"/>
      <c r="B586" s="13" t="s">
        <v>9</v>
      </c>
      <c r="C586" s="14"/>
      <c r="D586" s="15"/>
      <c r="E586" s="15"/>
    </row>
    <row r="587" spans="1:5" x14ac:dyDescent="0.25">
      <c r="A587" s="8" t="s">
        <v>10</v>
      </c>
      <c r="B587" s="16" t="s">
        <v>11</v>
      </c>
      <c r="C587" s="53">
        <v>6240</v>
      </c>
      <c r="D587" s="54">
        <v>6370</v>
      </c>
      <c r="E587" s="55" t="s">
        <v>14</v>
      </c>
    </row>
    <row r="588" spans="1:5" x14ac:dyDescent="0.25">
      <c r="A588" s="19"/>
      <c r="B588" s="20" t="s">
        <v>15</v>
      </c>
      <c r="C588" s="56">
        <v>-0.375880083377365</v>
      </c>
      <c r="D588" s="56">
        <v>-0.139584711881722</v>
      </c>
      <c r="E588" s="22"/>
    </row>
    <row r="589" spans="1:5" x14ac:dyDescent="0.25">
      <c r="A589" s="8" t="s">
        <v>16</v>
      </c>
      <c r="B589" s="16" t="s">
        <v>11</v>
      </c>
      <c r="C589" s="53">
        <v>7950</v>
      </c>
      <c r="D589" s="53">
        <v>7890</v>
      </c>
      <c r="E589" s="55" t="s">
        <v>14</v>
      </c>
    </row>
    <row r="590" spans="1:5" x14ac:dyDescent="0.25">
      <c r="A590" s="19"/>
      <c r="B590" s="20" t="s">
        <v>15</v>
      </c>
      <c r="C590" s="56">
        <v>-0.20462937972863801</v>
      </c>
      <c r="D590" s="56">
        <v>-7.6060994733829296E-2</v>
      </c>
      <c r="E590" s="22"/>
    </row>
    <row r="591" spans="1:5" x14ac:dyDescent="0.25">
      <c r="A591" s="8" t="s">
        <v>19</v>
      </c>
      <c r="B591" s="16" t="s">
        <v>11</v>
      </c>
      <c r="C591" s="53">
        <v>9490</v>
      </c>
      <c r="D591" s="53">
        <v>9970</v>
      </c>
      <c r="E591" s="55" t="s">
        <v>14</v>
      </c>
    </row>
    <row r="592" spans="1:5" x14ac:dyDescent="0.25">
      <c r="A592" s="19"/>
      <c r="B592" s="20" t="s">
        <v>15</v>
      </c>
      <c r="C592" s="56">
        <v>-5.0693332029548503E-2</v>
      </c>
      <c r="D592" s="56">
        <v>-1.1192933928858601E-3</v>
      </c>
      <c r="E592" s="22"/>
    </row>
    <row r="593" spans="1:5" x14ac:dyDescent="0.25">
      <c r="A593" s="8" t="s">
        <v>22</v>
      </c>
      <c r="B593" s="16" t="s">
        <v>11</v>
      </c>
      <c r="C593" s="53">
        <v>12570</v>
      </c>
      <c r="D593" s="53">
        <v>12300</v>
      </c>
      <c r="E593" s="55" t="s">
        <v>14</v>
      </c>
    </row>
    <row r="594" spans="1:5" x14ac:dyDescent="0.25">
      <c r="A594" s="19"/>
      <c r="B594" s="20" t="s">
        <v>15</v>
      </c>
      <c r="C594" s="56">
        <v>0.25663387132434201</v>
      </c>
      <c r="D594" s="56">
        <v>7.1580962201388099E-2</v>
      </c>
      <c r="E594" s="22"/>
    </row>
    <row r="595" spans="1:5" ht="33" customHeight="1" x14ac:dyDescent="0.25">
      <c r="A595" s="90" t="s">
        <v>25</v>
      </c>
      <c r="B595" s="90"/>
      <c r="C595" s="90"/>
      <c r="D595" s="90"/>
      <c r="E595" s="90"/>
    </row>
    <row r="596" spans="1:5" x14ac:dyDescent="0.25">
      <c r="A596" s="5" t="s">
        <v>26</v>
      </c>
    </row>
    <row r="597" spans="1:5" x14ac:dyDescent="0.25">
      <c r="A597" s="5" t="s">
        <v>961</v>
      </c>
    </row>
    <row r="598" spans="1:5" x14ac:dyDescent="0.25">
      <c r="A598" s="5" t="s">
        <v>1046</v>
      </c>
    </row>
    <row r="599" spans="1:5" x14ac:dyDescent="0.25">
      <c r="A599" s="5" t="s">
        <v>966</v>
      </c>
    </row>
    <row r="600" spans="1:5" x14ac:dyDescent="0.25">
      <c r="A600" s="5" t="s">
        <v>30</v>
      </c>
    </row>
    <row r="601" spans="1:5" ht="14.45" customHeight="1" x14ac:dyDescent="0.25">
      <c r="A601" s="91" t="s">
        <v>31</v>
      </c>
      <c r="B601" s="92"/>
      <c r="C601" s="92"/>
      <c r="D601" s="92"/>
      <c r="E601" s="93"/>
    </row>
    <row r="602" spans="1:5" x14ac:dyDescent="0.25">
      <c r="A602" s="94" t="s">
        <v>32</v>
      </c>
      <c r="B602" s="94"/>
      <c r="C602" s="94"/>
      <c r="D602" s="94"/>
      <c r="E602" s="94"/>
    </row>
    <row r="603" spans="1:5" x14ac:dyDescent="0.25">
      <c r="A603" s="29" t="s">
        <v>33</v>
      </c>
      <c r="B603" s="29" t="s">
        <v>34</v>
      </c>
      <c r="C603" s="29" t="s">
        <v>35</v>
      </c>
      <c r="D603" s="30" t="s">
        <v>0</v>
      </c>
      <c r="E603" s="30" t="s">
        <v>1</v>
      </c>
    </row>
    <row r="604" spans="1:5" x14ac:dyDescent="0.25">
      <c r="A604" s="31" t="s">
        <v>36</v>
      </c>
      <c r="B604" s="57">
        <v>44131</v>
      </c>
      <c r="C604" s="57">
        <v>45958</v>
      </c>
      <c r="D604" s="58">
        <v>7.3890704384388467E-2</v>
      </c>
      <c r="E604" s="59">
        <v>3</v>
      </c>
    </row>
    <row r="605" spans="1:5" x14ac:dyDescent="0.25">
      <c r="A605" s="31" t="s">
        <v>37</v>
      </c>
      <c r="B605" s="57">
        <v>44103</v>
      </c>
      <c r="C605" s="57">
        <v>45930</v>
      </c>
      <c r="D605" s="58">
        <v>7.4450430042705379E-2</v>
      </c>
      <c r="E605" s="59">
        <v>3</v>
      </c>
    </row>
    <row r="606" spans="1:5" x14ac:dyDescent="0.25">
      <c r="A606" s="60" t="s">
        <v>38</v>
      </c>
      <c r="B606" s="57">
        <v>44068</v>
      </c>
      <c r="C606" s="57">
        <v>45895</v>
      </c>
      <c r="D606" s="58">
        <v>7.5194851792390133E-2</v>
      </c>
      <c r="E606" s="59">
        <v>3</v>
      </c>
    </row>
    <row r="607" spans="1:5" x14ac:dyDescent="0.25">
      <c r="A607" s="60" t="s">
        <v>39</v>
      </c>
      <c r="B607" s="57">
        <v>44040</v>
      </c>
      <c r="C607" s="57">
        <v>45867</v>
      </c>
      <c r="D607" s="58">
        <v>7.501908893073761E-2</v>
      </c>
      <c r="E607" s="59">
        <v>3</v>
      </c>
    </row>
    <row r="608" spans="1:5" x14ac:dyDescent="0.25">
      <c r="A608" s="60" t="s">
        <v>40</v>
      </c>
      <c r="B608" s="57">
        <v>44005</v>
      </c>
      <c r="C608" s="57">
        <v>45832</v>
      </c>
      <c r="D608" s="58">
        <v>7.5371675562934837E-2</v>
      </c>
      <c r="E608" s="59">
        <v>3</v>
      </c>
    </row>
    <row r="610" spans="1:5" x14ac:dyDescent="0.25">
      <c r="A610" s="102" t="s">
        <v>226</v>
      </c>
      <c r="B610" s="103"/>
      <c r="C610" s="103"/>
      <c r="D610" s="103"/>
      <c r="E610" s="103"/>
    </row>
    <row r="611" spans="1:5" x14ac:dyDescent="0.25">
      <c r="A611" s="1" t="s">
        <v>958</v>
      </c>
      <c r="B611" s="2"/>
      <c r="C611" s="107" t="s">
        <v>3</v>
      </c>
      <c r="D611" s="107" t="s">
        <v>959</v>
      </c>
      <c r="E611" s="107"/>
    </row>
    <row r="612" spans="1:5" x14ac:dyDescent="0.25">
      <c r="A612" s="3" t="s">
        <v>5</v>
      </c>
      <c r="B612" s="4"/>
      <c r="C612" s="108"/>
      <c r="D612" s="108"/>
      <c r="E612" s="108"/>
    </row>
    <row r="613" spans="1:5" x14ac:dyDescent="0.25">
      <c r="A613" s="6" t="s">
        <v>6</v>
      </c>
      <c r="B613" s="7"/>
      <c r="C613" s="109"/>
      <c r="D613" s="109"/>
      <c r="E613" s="109"/>
    </row>
    <row r="614" spans="1:5" x14ac:dyDescent="0.25">
      <c r="A614" s="8" t="s">
        <v>7</v>
      </c>
      <c r="B614" s="9" t="s">
        <v>960</v>
      </c>
      <c r="C614" s="10"/>
      <c r="D614" s="11"/>
      <c r="E614" s="11"/>
    </row>
    <row r="615" spans="1:5" x14ac:dyDescent="0.25">
      <c r="A615" s="12"/>
      <c r="B615" s="13" t="s">
        <v>9</v>
      </c>
      <c r="C615" s="14"/>
      <c r="D615" s="15"/>
      <c r="E615" s="15"/>
    </row>
    <row r="616" spans="1:5" x14ac:dyDescent="0.25">
      <c r="A616" s="8" t="s">
        <v>10</v>
      </c>
      <c r="B616" s="16" t="s">
        <v>11</v>
      </c>
      <c r="C616" s="53">
        <v>7250</v>
      </c>
      <c r="D616" s="54">
        <v>7290</v>
      </c>
      <c r="E616" s="55" t="s">
        <v>14</v>
      </c>
    </row>
    <row r="617" spans="1:5" x14ac:dyDescent="0.25">
      <c r="A617" s="19"/>
      <c r="B617" s="20" t="s">
        <v>15</v>
      </c>
      <c r="C617" s="56">
        <v>-0.27455226816915101</v>
      </c>
      <c r="D617" s="56">
        <v>-9.9867342360534503E-2</v>
      </c>
      <c r="E617" s="22"/>
    </row>
    <row r="618" spans="1:5" x14ac:dyDescent="0.25">
      <c r="A618" s="8" t="s">
        <v>16</v>
      </c>
      <c r="B618" s="16" t="s">
        <v>11</v>
      </c>
      <c r="C618" s="53">
        <v>8120</v>
      </c>
      <c r="D618" s="53">
        <v>8180</v>
      </c>
      <c r="E618" s="55" t="s">
        <v>14</v>
      </c>
    </row>
    <row r="619" spans="1:5" x14ac:dyDescent="0.25">
      <c r="A619" s="19"/>
      <c r="B619" s="20" t="s">
        <v>15</v>
      </c>
      <c r="C619" s="56">
        <v>-0.18822297773285601</v>
      </c>
      <c r="D619" s="56">
        <v>-6.4630706136288602E-2</v>
      </c>
      <c r="E619" s="22"/>
    </row>
    <row r="620" spans="1:5" x14ac:dyDescent="0.25">
      <c r="A620" s="8" t="s">
        <v>19</v>
      </c>
      <c r="B620" s="16" t="s">
        <v>11</v>
      </c>
      <c r="C620" s="53">
        <v>9480</v>
      </c>
      <c r="D620" s="53">
        <v>9860</v>
      </c>
      <c r="E620" s="55" t="s">
        <v>14</v>
      </c>
    </row>
    <row r="621" spans="1:5" x14ac:dyDescent="0.25">
      <c r="A621" s="19"/>
      <c r="B621" s="20" t="s">
        <v>15</v>
      </c>
      <c r="C621" s="56">
        <v>-5.19020703079544E-2</v>
      </c>
      <c r="D621" s="56">
        <v>-4.5664949422784496E-3</v>
      </c>
      <c r="E621" s="22"/>
    </row>
    <row r="622" spans="1:5" x14ac:dyDescent="0.25">
      <c r="A622" s="8" t="s">
        <v>22</v>
      </c>
      <c r="B622" s="16" t="s">
        <v>11</v>
      </c>
      <c r="C622" s="53">
        <v>11620</v>
      </c>
      <c r="D622" s="53">
        <v>11590</v>
      </c>
      <c r="E622" s="55" t="s">
        <v>14</v>
      </c>
    </row>
    <row r="623" spans="1:5" x14ac:dyDescent="0.25">
      <c r="A623" s="19"/>
      <c r="B623" s="20" t="s">
        <v>15</v>
      </c>
      <c r="C623" s="56">
        <v>0.162463666807175</v>
      </c>
      <c r="D623" s="56">
        <v>5.0388336731111802E-2</v>
      </c>
      <c r="E623" s="22"/>
    </row>
    <row r="624" spans="1:5" ht="34.9" customHeight="1" x14ac:dyDescent="0.25">
      <c r="A624" s="90" t="s">
        <v>25</v>
      </c>
      <c r="B624" s="90"/>
      <c r="C624" s="90"/>
      <c r="D624" s="90"/>
      <c r="E624" s="90"/>
    </row>
    <row r="625" spans="1:5" x14ac:dyDescent="0.25">
      <c r="A625" s="5" t="s">
        <v>26</v>
      </c>
    </row>
    <row r="626" spans="1:5" x14ac:dyDescent="0.25">
      <c r="A626" s="5" t="s">
        <v>961</v>
      </c>
    </row>
    <row r="627" spans="1:5" x14ac:dyDescent="0.25">
      <c r="A627" s="5" t="s">
        <v>1063</v>
      </c>
    </row>
    <row r="628" spans="1:5" x14ac:dyDescent="0.25">
      <c r="A628" s="5" t="s">
        <v>966</v>
      </c>
    </row>
    <row r="629" spans="1:5" x14ac:dyDescent="0.25">
      <c r="A629" s="5" t="s">
        <v>30</v>
      </c>
    </row>
    <row r="630" spans="1:5" ht="14.45" customHeight="1" x14ac:dyDescent="0.25">
      <c r="A630" s="91" t="s">
        <v>31</v>
      </c>
      <c r="B630" s="92"/>
      <c r="C630" s="92"/>
      <c r="D630" s="92"/>
      <c r="E630" s="93"/>
    </row>
    <row r="631" spans="1:5" x14ac:dyDescent="0.25">
      <c r="A631" s="94" t="s">
        <v>32</v>
      </c>
      <c r="B631" s="94"/>
      <c r="C631" s="94"/>
      <c r="D631" s="94"/>
      <c r="E631" s="94"/>
    </row>
    <row r="632" spans="1:5" x14ac:dyDescent="0.25">
      <c r="A632" s="29" t="s">
        <v>33</v>
      </c>
      <c r="B632" s="29" t="s">
        <v>34</v>
      </c>
      <c r="C632" s="29" t="s">
        <v>35</v>
      </c>
      <c r="D632" s="30" t="s">
        <v>0</v>
      </c>
      <c r="E632" s="30" t="s">
        <v>1</v>
      </c>
    </row>
    <row r="633" spans="1:5" x14ac:dyDescent="0.25">
      <c r="A633" s="31" t="s">
        <v>36</v>
      </c>
      <c r="B633" s="57">
        <v>44131</v>
      </c>
      <c r="C633" s="57">
        <v>45958</v>
      </c>
      <c r="D633" s="58">
        <v>5.2622851473123462E-2</v>
      </c>
      <c r="E633" s="59">
        <v>3</v>
      </c>
    </row>
    <row r="634" spans="1:5" x14ac:dyDescent="0.25">
      <c r="A634" s="31" t="s">
        <v>37</v>
      </c>
      <c r="B634" s="57">
        <v>44103</v>
      </c>
      <c r="C634" s="57">
        <v>45930</v>
      </c>
      <c r="D634" s="58">
        <v>5.33E-2</v>
      </c>
      <c r="E634" s="59">
        <v>3</v>
      </c>
    </row>
    <row r="635" spans="1:5" x14ac:dyDescent="0.25">
      <c r="A635" s="60" t="s">
        <v>38</v>
      </c>
      <c r="B635" s="57">
        <v>44068</v>
      </c>
      <c r="C635" s="57">
        <v>45895</v>
      </c>
      <c r="D635" s="58">
        <v>5.4248729934818156E-2</v>
      </c>
      <c r="E635" s="59">
        <v>3</v>
      </c>
    </row>
    <row r="636" spans="1:5" x14ac:dyDescent="0.25">
      <c r="A636" s="60" t="s">
        <v>39</v>
      </c>
      <c r="B636" s="57">
        <v>44040</v>
      </c>
      <c r="C636" s="57">
        <v>45867</v>
      </c>
      <c r="D636" s="58">
        <v>5.4415766739000268E-2</v>
      </c>
      <c r="E636" s="59">
        <v>3</v>
      </c>
    </row>
    <row r="637" spans="1:5" x14ac:dyDescent="0.25">
      <c r="A637" s="60" t="s">
        <v>40</v>
      </c>
      <c r="B637" s="57">
        <v>44005</v>
      </c>
      <c r="C637" s="57">
        <v>45832</v>
      </c>
      <c r="D637" s="58">
        <v>5.4845755129397628E-2</v>
      </c>
      <c r="E637" s="59">
        <v>3</v>
      </c>
    </row>
  </sheetData>
  <mergeCells count="159">
    <mergeCell ref="A73:E73"/>
    <mergeCell ref="A79:E79"/>
    <mergeCell ref="A102:E102"/>
    <mergeCell ref="A108:E108"/>
    <mergeCell ref="A131:E131"/>
    <mergeCell ref="A16:E16"/>
    <mergeCell ref="A17:E17"/>
    <mergeCell ref="A18:E18"/>
    <mergeCell ref="A19:E19"/>
    <mergeCell ref="A20:E20"/>
    <mergeCell ref="A21:E21"/>
    <mergeCell ref="A88:E88"/>
    <mergeCell ref="C89:C91"/>
    <mergeCell ref="D89:D91"/>
    <mergeCell ref="E89:E91"/>
    <mergeCell ref="A109:E109"/>
    <mergeCell ref="A59:E59"/>
    <mergeCell ref="C60:C62"/>
    <mergeCell ref="D60:D62"/>
    <mergeCell ref="E60:E62"/>
    <mergeCell ref="A80:E80"/>
    <mergeCell ref="A30:E30"/>
    <mergeCell ref="C31:C33"/>
    <mergeCell ref="D31:D33"/>
    <mergeCell ref="A610:E610"/>
    <mergeCell ref="C611:C613"/>
    <mergeCell ref="D611:D613"/>
    <mergeCell ref="E611:E613"/>
    <mergeCell ref="A631:E631"/>
    <mergeCell ref="A624:E624"/>
    <mergeCell ref="A630:E630"/>
    <mergeCell ref="A581:E581"/>
    <mergeCell ref="C582:C584"/>
    <mergeCell ref="D582:D584"/>
    <mergeCell ref="E582:E584"/>
    <mergeCell ref="A602:E602"/>
    <mergeCell ref="A595:E595"/>
    <mergeCell ref="A601:E601"/>
    <mergeCell ref="A552:E552"/>
    <mergeCell ref="C553:C555"/>
    <mergeCell ref="D553:D555"/>
    <mergeCell ref="E553:E555"/>
    <mergeCell ref="A573:E573"/>
    <mergeCell ref="A566:E566"/>
    <mergeCell ref="A572:E572"/>
    <mergeCell ref="A523:E523"/>
    <mergeCell ref="C524:C526"/>
    <mergeCell ref="D524:D526"/>
    <mergeCell ref="E524:E526"/>
    <mergeCell ref="A544:E544"/>
    <mergeCell ref="A537:E537"/>
    <mergeCell ref="A543:E543"/>
    <mergeCell ref="A494:E494"/>
    <mergeCell ref="C495:C497"/>
    <mergeCell ref="D495:D497"/>
    <mergeCell ref="E495:E497"/>
    <mergeCell ref="A515:E515"/>
    <mergeCell ref="A508:E508"/>
    <mergeCell ref="A514:E514"/>
    <mergeCell ref="A465:E465"/>
    <mergeCell ref="C466:C468"/>
    <mergeCell ref="D466:D468"/>
    <mergeCell ref="E466:E468"/>
    <mergeCell ref="A486:E486"/>
    <mergeCell ref="A479:E479"/>
    <mergeCell ref="A485:E485"/>
    <mergeCell ref="A436:E436"/>
    <mergeCell ref="C437:C439"/>
    <mergeCell ref="D437:D439"/>
    <mergeCell ref="E437:E439"/>
    <mergeCell ref="A457:E457"/>
    <mergeCell ref="A450:E450"/>
    <mergeCell ref="A456:E456"/>
    <mergeCell ref="A407:E407"/>
    <mergeCell ref="C408:C410"/>
    <mergeCell ref="D408:D410"/>
    <mergeCell ref="E408:E410"/>
    <mergeCell ref="A428:E428"/>
    <mergeCell ref="A421:E421"/>
    <mergeCell ref="A427:E427"/>
    <mergeCell ref="A378:E378"/>
    <mergeCell ref="C379:C381"/>
    <mergeCell ref="D379:D381"/>
    <mergeCell ref="E379:E381"/>
    <mergeCell ref="A399:E399"/>
    <mergeCell ref="A392:E392"/>
    <mergeCell ref="A398:E398"/>
    <mergeCell ref="A349:E349"/>
    <mergeCell ref="C350:C352"/>
    <mergeCell ref="D350:D352"/>
    <mergeCell ref="E350:E352"/>
    <mergeCell ref="A370:E370"/>
    <mergeCell ref="A363:E363"/>
    <mergeCell ref="A369:E369"/>
    <mergeCell ref="A320:E320"/>
    <mergeCell ref="C321:C323"/>
    <mergeCell ref="D321:D323"/>
    <mergeCell ref="E321:E323"/>
    <mergeCell ref="A341:E341"/>
    <mergeCell ref="A334:E334"/>
    <mergeCell ref="A340:E340"/>
    <mergeCell ref="A291:E291"/>
    <mergeCell ref="C292:C294"/>
    <mergeCell ref="D292:D294"/>
    <mergeCell ref="E292:E294"/>
    <mergeCell ref="A312:E312"/>
    <mergeCell ref="A305:E305"/>
    <mergeCell ref="A311:E311"/>
    <mergeCell ref="A262:E262"/>
    <mergeCell ref="C263:C265"/>
    <mergeCell ref="D263:D265"/>
    <mergeCell ref="E263:E265"/>
    <mergeCell ref="A283:E283"/>
    <mergeCell ref="A276:E276"/>
    <mergeCell ref="A282:E282"/>
    <mergeCell ref="A233:E233"/>
    <mergeCell ref="C234:C236"/>
    <mergeCell ref="D234:D236"/>
    <mergeCell ref="E234:E236"/>
    <mergeCell ref="A254:E254"/>
    <mergeCell ref="A247:E247"/>
    <mergeCell ref="A253:E253"/>
    <mergeCell ref="A204:E204"/>
    <mergeCell ref="C205:C207"/>
    <mergeCell ref="D205:D207"/>
    <mergeCell ref="E205:E207"/>
    <mergeCell ref="A224:D224"/>
    <mergeCell ref="A225:E225"/>
    <mergeCell ref="A218:E218"/>
    <mergeCell ref="A175:E175"/>
    <mergeCell ref="C176:C178"/>
    <mergeCell ref="D176:D178"/>
    <mergeCell ref="E176:E178"/>
    <mergeCell ref="A196:E196"/>
    <mergeCell ref="A189:E189"/>
    <mergeCell ref="A195:E195"/>
    <mergeCell ref="A146:E146"/>
    <mergeCell ref="C147:C149"/>
    <mergeCell ref="D147:D149"/>
    <mergeCell ref="E147:E149"/>
    <mergeCell ref="A167:E167"/>
    <mergeCell ref="A160:E160"/>
    <mergeCell ref="A166:E166"/>
    <mergeCell ref="A117:E117"/>
    <mergeCell ref="C118:C120"/>
    <mergeCell ref="D118:D120"/>
    <mergeCell ref="E118:E120"/>
    <mergeCell ref="A138:E138"/>
    <mergeCell ref="A137:E137"/>
    <mergeCell ref="E31:E33"/>
    <mergeCell ref="A51:E51"/>
    <mergeCell ref="A44:E44"/>
    <mergeCell ref="A1:E1"/>
    <mergeCell ref="C2:C4"/>
    <mergeCell ref="D2:D4"/>
    <mergeCell ref="E2:E4"/>
    <mergeCell ref="A22:E22"/>
    <mergeCell ref="A15:E15"/>
    <mergeCell ref="A50:E50"/>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87312-1199-416C-B062-2AF72D16C11C}">
  <dimension ref="A1:E637"/>
  <sheetViews>
    <sheetView workbookViewId="0">
      <selection sqref="A1:E1"/>
    </sheetView>
  </sheetViews>
  <sheetFormatPr baseColWidth="10" defaultRowHeight="15" x14ac:dyDescent="0.25"/>
  <cols>
    <col min="1" max="1" width="20.85546875" customWidth="1"/>
    <col min="2" max="2" width="51.7109375" customWidth="1"/>
    <col min="5" max="5" width="16.85546875" customWidth="1"/>
  </cols>
  <sheetData>
    <row r="1" spans="1:5" x14ac:dyDescent="0.25">
      <c r="A1" s="102" t="s">
        <v>61</v>
      </c>
      <c r="B1" s="103"/>
      <c r="C1" s="103"/>
      <c r="D1" s="103"/>
      <c r="E1" s="103"/>
    </row>
    <row r="2" spans="1:5" x14ac:dyDescent="0.25">
      <c r="A2" s="1" t="s">
        <v>958</v>
      </c>
      <c r="B2" s="2"/>
      <c r="C2" s="107" t="s">
        <v>3</v>
      </c>
      <c r="D2" s="107" t="s">
        <v>959</v>
      </c>
      <c r="E2" s="107"/>
    </row>
    <row r="3" spans="1:5" x14ac:dyDescent="0.25">
      <c r="A3" s="3" t="s">
        <v>5</v>
      </c>
      <c r="B3" s="4"/>
      <c r="C3" s="108"/>
      <c r="D3" s="108"/>
      <c r="E3" s="108"/>
    </row>
    <row r="4" spans="1:5" x14ac:dyDescent="0.25">
      <c r="A4" s="6" t="s">
        <v>6</v>
      </c>
      <c r="B4" s="7"/>
      <c r="C4" s="109"/>
      <c r="D4" s="109"/>
      <c r="E4" s="109"/>
    </row>
    <row r="5" spans="1:5" x14ac:dyDescent="0.25">
      <c r="A5" s="8" t="s">
        <v>7</v>
      </c>
      <c r="B5" s="9" t="s">
        <v>960</v>
      </c>
      <c r="C5" s="10"/>
      <c r="D5" s="11"/>
      <c r="E5" s="11"/>
    </row>
    <row r="6" spans="1:5" x14ac:dyDescent="0.25">
      <c r="A6" s="12"/>
      <c r="B6" s="13" t="s">
        <v>9</v>
      </c>
      <c r="C6" s="14"/>
      <c r="D6" s="15"/>
      <c r="E6" s="15"/>
    </row>
    <row r="7" spans="1:5" x14ac:dyDescent="0.25">
      <c r="A7" s="8" t="s">
        <v>10</v>
      </c>
      <c r="B7" s="16" t="s">
        <v>11</v>
      </c>
      <c r="C7" s="53">
        <v>7080</v>
      </c>
      <c r="D7" s="54">
        <v>7250</v>
      </c>
      <c r="E7" s="55" t="s">
        <v>14</v>
      </c>
    </row>
    <row r="8" spans="1:5" x14ac:dyDescent="0.25">
      <c r="A8" s="19"/>
      <c r="B8" s="20" t="s">
        <v>15</v>
      </c>
      <c r="C8" s="56">
        <v>-0.29178216036600502</v>
      </c>
      <c r="D8" s="56">
        <v>-0.10162153724225401</v>
      </c>
      <c r="E8" s="22"/>
    </row>
    <row r="9" spans="1:5" x14ac:dyDescent="0.25">
      <c r="A9" s="8" t="s">
        <v>16</v>
      </c>
      <c r="B9" s="16" t="s">
        <v>11</v>
      </c>
      <c r="C9" s="53">
        <v>8530</v>
      </c>
      <c r="D9" s="53">
        <v>8820</v>
      </c>
      <c r="E9" s="55" t="s">
        <v>14</v>
      </c>
    </row>
    <row r="10" spans="1:5" x14ac:dyDescent="0.25">
      <c r="A10" s="19"/>
      <c r="B10" s="20" t="s">
        <v>15</v>
      </c>
      <c r="C10" s="56">
        <v>-0.14655585631166199</v>
      </c>
      <c r="D10" s="56">
        <v>-4.1129285621054897E-2</v>
      </c>
      <c r="E10" s="22"/>
    </row>
    <row r="11" spans="1:5" x14ac:dyDescent="0.25">
      <c r="A11" s="8" t="s">
        <v>19</v>
      </c>
      <c r="B11" s="16" t="s">
        <v>11</v>
      </c>
      <c r="C11" s="53">
        <v>9520</v>
      </c>
      <c r="D11" s="53">
        <v>9840</v>
      </c>
      <c r="E11" s="55" t="s">
        <v>14</v>
      </c>
    </row>
    <row r="12" spans="1:5" x14ac:dyDescent="0.25">
      <c r="A12" s="19"/>
      <c r="B12" s="20" t="s">
        <v>15</v>
      </c>
      <c r="C12" s="56">
        <v>-4.8285640366841798E-2</v>
      </c>
      <c r="D12" s="56">
        <v>-5.5037079871291797E-3</v>
      </c>
      <c r="E12" s="22"/>
    </row>
    <row r="13" spans="1:5" x14ac:dyDescent="0.25">
      <c r="A13" s="8" t="s">
        <v>22</v>
      </c>
      <c r="B13" s="16" t="s">
        <v>11</v>
      </c>
      <c r="C13" s="53">
        <v>10850</v>
      </c>
      <c r="D13" s="53">
        <v>11060</v>
      </c>
      <c r="E13" s="55" t="s">
        <v>14</v>
      </c>
    </row>
    <row r="14" spans="1:5" x14ac:dyDescent="0.25">
      <c r="A14" s="19"/>
      <c r="B14" s="20" t="s">
        <v>15</v>
      </c>
      <c r="C14" s="56">
        <v>8.5465692927901404E-2</v>
      </c>
      <c r="D14" s="56">
        <v>3.4010635496638998E-2</v>
      </c>
      <c r="E14" s="22"/>
    </row>
    <row r="15" spans="1:5" ht="34.9" customHeight="1" x14ac:dyDescent="0.25">
      <c r="A15" s="137" t="s">
        <v>25</v>
      </c>
      <c r="B15" s="137"/>
      <c r="C15" s="137"/>
      <c r="D15" s="137"/>
      <c r="E15" s="137"/>
    </row>
    <row r="16" spans="1:5" x14ac:dyDescent="0.25">
      <c r="A16" s="5" t="s">
        <v>26</v>
      </c>
    </row>
    <row r="17" spans="1:5" x14ac:dyDescent="0.25">
      <c r="A17" s="65" t="s">
        <v>961</v>
      </c>
    </row>
    <row r="18" spans="1:5" x14ac:dyDescent="0.25">
      <c r="A18" s="65" t="s">
        <v>1045</v>
      </c>
    </row>
    <row r="19" spans="1:5" x14ac:dyDescent="0.25">
      <c r="A19" s="65" t="s">
        <v>963</v>
      </c>
    </row>
    <row r="20" spans="1:5" x14ac:dyDescent="0.25">
      <c r="A20" s="5" t="s">
        <v>30</v>
      </c>
    </row>
    <row r="21" spans="1:5" ht="14.45" customHeight="1" x14ac:dyDescent="0.25">
      <c r="A21" s="91" t="s">
        <v>31</v>
      </c>
      <c r="B21" s="92"/>
      <c r="C21" s="92"/>
      <c r="D21" s="92"/>
      <c r="E21" s="93"/>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57">
        <v>44159</v>
      </c>
      <c r="C24" s="57">
        <v>45986</v>
      </c>
      <c r="D24" s="58">
        <v>4.4089996059194343E-2</v>
      </c>
      <c r="E24" s="59">
        <v>2</v>
      </c>
    </row>
    <row r="25" spans="1:5" x14ac:dyDescent="0.25">
      <c r="A25" s="31" t="s">
        <v>37</v>
      </c>
      <c r="B25" s="57">
        <v>44131</v>
      </c>
      <c r="C25" s="57">
        <v>45958</v>
      </c>
      <c r="D25" s="58">
        <v>4.8411779253646051E-2</v>
      </c>
      <c r="E25" s="59">
        <v>2</v>
      </c>
    </row>
    <row r="26" spans="1:5" x14ac:dyDescent="0.25">
      <c r="A26" s="60" t="s">
        <v>38</v>
      </c>
      <c r="B26" s="57">
        <v>44103</v>
      </c>
      <c r="C26" s="57">
        <v>45930</v>
      </c>
      <c r="D26" s="58">
        <v>4.9429592300372832E-2</v>
      </c>
      <c r="E26" s="59">
        <v>2</v>
      </c>
    </row>
    <row r="27" spans="1:5" x14ac:dyDescent="0.25">
      <c r="A27" s="60" t="s">
        <v>39</v>
      </c>
      <c r="B27" s="57">
        <v>44068</v>
      </c>
      <c r="C27" s="57">
        <v>45895</v>
      </c>
      <c r="D27" s="58">
        <v>4.9730730412405527E-2</v>
      </c>
      <c r="E27" s="59">
        <v>2</v>
      </c>
    </row>
    <row r="28" spans="1:5" x14ac:dyDescent="0.25">
      <c r="A28" s="60" t="s">
        <v>40</v>
      </c>
      <c r="B28" s="57">
        <v>44040</v>
      </c>
      <c r="C28" s="57">
        <v>45867</v>
      </c>
      <c r="D28" s="58">
        <v>4.9621230786301415E-2</v>
      </c>
      <c r="E28" s="59">
        <v>2</v>
      </c>
    </row>
    <row r="30" spans="1:5" x14ac:dyDescent="0.25">
      <c r="A30" s="102" t="s">
        <v>63</v>
      </c>
      <c r="B30" s="103"/>
      <c r="C30" s="103"/>
      <c r="D30" s="103"/>
      <c r="E30" s="103"/>
    </row>
    <row r="31" spans="1:5" x14ac:dyDescent="0.25">
      <c r="A31" s="1" t="s">
        <v>958</v>
      </c>
      <c r="B31" s="2"/>
      <c r="C31" s="107" t="s">
        <v>3</v>
      </c>
      <c r="D31" s="107" t="s">
        <v>959</v>
      </c>
      <c r="E31" s="107"/>
    </row>
    <row r="32" spans="1:5" x14ac:dyDescent="0.25">
      <c r="A32" s="3" t="s">
        <v>5</v>
      </c>
      <c r="B32" s="4"/>
      <c r="C32" s="108"/>
      <c r="D32" s="108"/>
      <c r="E32" s="108"/>
    </row>
    <row r="33" spans="1:5" x14ac:dyDescent="0.25">
      <c r="A33" s="6" t="s">
        <v>6</v>
      </c>
      <c r="B33" s="7"/>
      <c r="C33" s="109"/>
      <c r="D33" s="109"/>
      <c r="E33" s="109"/>
    </row>
    <row r="34" spans="1:5" x14ac:dyDescent="0.25">
      <c r="A34" s="8" t="s">
        <v>7</v>
      </c>
      <c r="B34" s="9" t="s">
        <v>960</v>
      </c>
      <c r="C34" s="10"/>
      <c r="D34" s="11"/>
      <c r="E34" s="11"/>
    </row>
    <row r="35" spans="1:5" x14ac:dyDescent="0.25">
      <c r="A35" s="12"/>
      <c r="B35" s="13" t="s">
        <v>9</v>
      </c>
      <c r="C35" s="14"/>
      <c r="D35" s="15"/>
      <c r="E35" s="15"/>
    </row>
    <row r="36" spans="1:5" x14ac:dyDescent="0.25">
      <c r="A36" s="8" t="s">
        <v>10</v>
      </c>
      <c r="B36" s="16" t="s">
        <v>11</v>
      </c>
      <c r="C36" s="61">
        <v>6120</v>
      </c>
      <c r="D36" s="62">
        <v>6380</v>
      </c>
      <c r="E36" s="63" t="s">
        <v>14</v>
      </c>
    </row>
    <row r="37" spans="1:5" x14ac:dyDescent="0.25">
      <c r="A37" s="19"/>
      <c r="B37" s="20" t="s">
        <v>15</v>
      </c>
      <c r="C37" s="56">
        <v>-0.38754061664434603</v>
      </c>
      <c r="D37" s="56">
        <v>-0.13918284724864699</v>
      </c>
      <c r="E37" s="22"/>
    </row>
    <row r="38" spans="1:5" x14ac:dyDescent="0.25">
      <c r="A38" s="8" t="s">
        <v>16</v>
      </c>
      <c r="B38" s="16" t="s">
        <v>11</v>
      </c>
      <c r="C38" s="61">
        <v>8000</v>
      </c>
      <c r="D38" s="61">
        <v>7950</v>
      </c>
      <c r="E38" s="63" t="s">
        <v>14</v>
      </c>
    </row>
    <row r="39" spans="1:5" x14ac:dyDescent="0.25">
      <c r="A39" s="19"/>
      <c r="B39" s="20" t="s">
        <v>15</v>
      </c>
      <c r="C39" s="56">
        <v>-0.20008647300317001</v>
      </c>
      <c r="D39" s="56">
        <v>-7.3435633933990302E-2</v>
      </c>
      <c r="E39" s="22"/>
    </row>
    <row r="40" spans="1:5" x14ac:dyDescent="0.25">
      <c r="A40" s="8" t="s">
        <v>19</v>
      </c>
      <c r="B40" s="16" t="s">
        <v>11</v>
      </c>
      <c r="C40" s="61">
        <v>9410</v>
      </c>
      <c r="D40" s="61">
        <v>9960</v>
      </c>
      <c r="E40" s="63" t="s">
        <v>14</v>
      </c>
    </row>
    <row r="41" spans="1:5" x14ac:dyDescent="0.25">
      <c r="A41" s="19"/>
      <c r="B41" s="20" t="s">
        <v>15</v>
      </c>
      <c r="C41" s="56">
        <v>-5.9166378814047203E-2</v>
      </c>
      <c r="D41" s="56">
        <v>-1.40868496784552E-3</v>
      </c>
      <c r="E41" s="22"/>
    </row>
    <row r="42" spans="1:5" x14ac:dyDescent="0.25">
      <c r="A42" s="8" t="s">
        <v>22</v>
      </c>
      <c r="B42" s="16" t="s">
        <v>11</v>
      </c>
      <c r="C42" s="61">
        <v>11260</v>
      </c>
      <c r="D42" s="61">
        <v>11210</v>
      </c>
      <c r="E42" s="63" t="s">
        <v>14</v>
      </c>
    </row>
    <row r="43" spans="1:5" x14ac:dyDescent="0.25">
      <c r="A43" s="19"/>
      <c r="B43" s="20" t="s">
        <v>15</v>
      </c>
      <c r="C43" s="56">
        <v>0.126302168503377</v>
      </c>
      <c r="D43" s="56">
        <v>3.8726430489960398E-2</v>
      </c>
      <c r="E43" s="22"/>
    </row>
    <row r="44" spans="1:5" ht="34.9" customHeight="1" x14ac:dyDescent="0.25">
      <c r="A44" s="137" t="s">
        <v>25</v>
      </c>
      <c r="B44" s="137"/>
      <c r="C44" s="137"/>
      <c r="D44" s="137"/>
      <c r="E44" s="137"/>
    </row>
    <row r="45" spans="1:5" x14ac:dyDescent="0.25">
      <c r="A45" s="5" t="s">
        <v>26</v>
      </c>
    </row>
    <row r="46" spans="1:5" x14ac:dyDescent="0.25">
      <c r="A46" s="65" t="s">
        <v>964</v>
      </c>
    </row>
    <row r="47" spans="1:5" x14ac:dyDescent="0.25">
      <c r="A47" s="65" t="s">
        <v>965</v>
      </c>
    </row>
    <row r="48" spans="1:5" x14ac:dyDescent="0.25">
      <c r="A48" s="65" t="s">
        <v>966</v>
      </c>
    </row>
    <row r="49" spans="1:5" x14ac:dyDescent="0.25">
      <c r="A49" s="5" t="s">
        <v>51</v>
      </c>
    </row>
    <row r="50" spans="1:5" ht="14.45" customHeight="1" x14ac:dyDescent="0.25">
      <c r="A50" s="91" t="s">
        <v>31</v>
      </c>
      <c r="B50" s="92"/>
      <c r="C50" s="92"/>
      <c r="D50" s="92"/>
      <c r="E50" s="93"/>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57">
        <v>44159</v>
      </c>
      <c r="C53" s="57">
        <v>45986</v>
      </c>
      <c r="D53" s="58">
        <v>6.8183110086921156E-2</v>
      </c>
      <c r="E53" s="59">
        <v>3</v>
      </c>
    </row>
    <row r="54" spans="1:5" x14ac:dyDescent="0.25">
      <c r="A54" s="31" t="s">
        <v>37</v>
      </c>
      <c r="B54" s="57">
        <v>44131</v>
      </c>
      <c r="C54" s="57">
        <v>45958</v>
      </c>
      <c r="D54" s="58">
        <v>7.0517010048263995E-2</v>
      </c>
      <c r="E54" s="59">
        <v>3</v>
      </c>
    </row>
    <row r="55" spans="1:5" x14ac:dyDescent="0.25">
      <c r="A55" s="64" t="s">
        <v>38</v>
      </c>
      <c r="B55" s="57">
        <v>44103</v>
      </c>
      <c r="C55" s="57">
        <v>45930</v>
      </c>
      <c r="D55" s="58">
        <v>7.0836879772185654E-2</v>
      </c>
      <c r="E55" s="59">
        <v>3</v>
      </c>
    </row>
    <row r="56" spans="1:5" x14ac:dyDescent="0.25">
      <c r="A56" s="64" t="s">
        <v>39</v>
      </c>
      <c r="B56" s="57">
        <v>44068</v>
      </c>
      <c r="C56" s="57">
        <v>45895</v>
      </c>
      <c r="D56" s="58">
        <v>7.1060180341966164E-2</v>
      </c>
      <c r="E56" s="59">
        <v>3</v>
      </c>
    </row>
    <row r="57" spans="1:5" x14ac:dyDescent="0.25">
      <c r="A57" s="64" t="s">
        <v>40</v>
      </c>
      <c r="B57" s="57">
        <v>44040</v>
      </c>
      <c r="C57" s="57">
        <v>45867</v>
      </c>
      <c r="D57" s="58">
        <v>7.0559171712035323E-2</v>
      </c>
      <c r="E57" s="59">
        <v>3</v>
      </c>
    </row>
    <row r="59" spans="1:5" x14ac:dyDescent="0.25">
      <c r="A59" s="102" t="s">
        <v>1083</v>
      </c>
      <c r="B59" s="103"/>
      <c r="C59" s="103"/>
      <c r="D59" s="103"/>
      <c r="E59" s="103"/>
    </row>
    <row r="60" spans="1:5" x14ac:dyDescent="0.25">
      <c r="A60" s="1" t="s">
        <v>958</v>
      </c>
      <c r="B60" s="2"/>
      <c r="C60" s="107" t="s">
        <v>3</v>
      </c>
      <c r="D60" s="107" t="s">
        <v>959</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960</v>
      </c>
      <c r="C63" s="10"/>
      <c r="D63" s="11"/>
      <c r="E63" s="11"/>
    </row>
    <row r="64" spans="1:5" x14ac:dyDescent="0.25">
      <c r="A64" s="12"/>
      <c r="B64" s="13" t="s">
        <v>9</v>
      </c>
      <c r="C64" s="14"/>
      <c r="D64" s="15"/>
      <c r="E64" s="15"/>
    </row>
    <row r="65" spans="1:5" x14ac:dyDescent="0.25">
      <c r="A65" s="8" t="s">
        <v>10</v>
      </c>
      <c r="B65" s="16" t="s">
        <v>11</v>
      </c>
      <c r="C65" s="61">
        <v>5470</v>
      </c>
      <c r="D65" s="62">
        <v>4700</v>
      </c>
      <c r="E65" s="63" t="s">
        <v>14</v>
      </c>
    </row>
    <row r="66" spans="1:5" x14ac:dyDescent="0.25">
      <c r="A66" s="19"/>
      <c r="B66" s="20" t="s">
        <v>15</v>
      </c>
      <c r="C66" s="56">
        <v>-0.45250417457319903</v>
      </c>
      <c r="D66" s="56">
        <v>-0.139984771201349</v>
      </c>
      <c r="E66" s="22"/>
    </row>
    <row r="67" spans="1:5" x14ac:dyDescent="0.25">
      <c r="A67" s="8" t="s">
        <v>16</v>
      </c>
      <c r="B67" s="16" t="s">
        <v>11</v>
      </c>
      <c r="C67" s="61">
        <v>8080</v>
      </c>
      <c r="D67" s="61">
        <v>10100</v>
      </c>
      <c r="E67" s="63" t="s">
        <v>14</v>
      </c>
    </row>
    <row r="68" spans="1:5" x14ac:dyDescent="0.25">
      <c r="A68" s="19"/>
      <c r="B68" s="20" t="s">
        <v>15</v>
      </c>
      <c r="C68" s="56">
        <v>-0.19161951219512199</v>
      </c>
      <c r="D68" s="56">
        <v>1.9854969612425099E-3</v>
      </c>
      <c r="E68" s="22"/>
    </row>
    <row r="69" spans="1:5" x14ac:dyDescent="0.25">
      <c r="A69" s="8" t="s">
        <v>19</v>
      </c>
      <c r="B69" s="16" t="s">
        <v>11</v>
      </c>
      <c r="C69" s="61">
        <v>9880</v>
      </c>
      <c r="D69" s="61">
        <v>13210</v>
      </c>
      <c r="E69" s="63" t="s">
        <v>14</v>
      </c>
    </row>
    <row r="70" spans="1:5" x14ac:dyDescent="0.25">
      <c r="A70" s="19"/>
      <c r="B70" s="20" t="s">
        <v>15</v>
      </c>
      <c r="C70" s="56">
        <v>-1.1813766064038399E-2</v>
      </c>
      <c r="D70" s="56">
        <v>5.7263194814919802E-2</v>
      </c>
      <c r="E70" s="22"/>
    </row>
    <row r="71" spans="1:5" x14ac:dyDescent="0.25">
      <c r="A71" s="8" t="s">
        <v>22</v>
      </c>
      <c r="B71" s="16" t="s">
        <v>11</v>
      </c>
      <c r="C71" s="61">
        <v>12490</v>
      </c>
      <c r="D71" s="61">
        <v>15730</v>
      </c>
      <c r="E71" s="63" t="s">
        <v>14</v>
      </c>
    </row>
    <row r="72" spans="1:5" x14ac:dyDescent="0.25">
      <c r="A72" s="19"/>
      <c r="B72" s="20" t="s">
        <v>15</v>
      </c>
      <c r="C72" s="56">
        <v>0.249093052330773</v>
      </c>
      <c r="D72" s="56">
        <v>9.4805291452100496E-2</v>
      </c>
      <c r="E72" s="22"/>
    </row>
    <row r="73" spans="1:5" ht="34.9" customHeight="1" x14ac:dyDescent="0.25">
      <c r="A73" s="137" t="s">
        <v>25</v>
      </c>
      <c r="B73" s="137"/>
      <c r="C73" s="137"/>
      <c r="D73" s="137"/>
      <c r="E73" s="137"/>
    </row>
    <row r="74" spans="1:5" x14ac:dyDescent="0.25">
      <c r="A74" s="5" t="s">
        <v>26</v>
      </c>
    </row>
    <row r="75" spans="1:5" x14ac:dyDescent="0.25">
      <c r="A75" s="65" t="s">
        <v>1097</v>
      </c>
    </row>
    <row r="76" spans="1:5" x14ac:dyDescent="0.25">
      <c r="A76" s="65" t="s">
        <v>1059</v>
      </c>
    </row>
    <row r="77" spans="1:5" x14ac:dyDescent="0.25">
      <c r="A77" s="65" t="s">
        <v>972</v>
      </c>
    </row>
    <row r="78" spans="1:5" x14ac:dyDescent="0.25">
      <c r="A78" s="5" t="s">
        <v>30</v>
      </c>
    </row>
    <row r="79" spans="1:5" ht="14.45" customHeight="1" x14ac:dyDescent="0.25">
      <c r="A79" s="91" t="s">
        <v>31</v>
      </c>
      <c r="B79" s="92"/>
      <c r="C79" s="92"/>
      <c r="D79" s="92"/>
      <c r="E79" s="93"/>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57">
        <v>44160</v>
      </c>
      <c r="C82" s="57">
        <v>45987</v>
      </c>
      <c r="D82" s="58">
        <v>0.1069</v>
      </c>
      <c r="E82" s="59">
        <v>3</v>
      </c>
    </row>
    <row r="83" spans="1:5" x14ac:dyDescent="0.25">
      <c r="A83" s="31" t="s">
        <v>37</v>
      </c>
      <c r="B83" s="57">
        <v>44132</v>
      </c>
      <c r="C83" s="57">
        <v>45959</v>
      </c>
      <c r="D83" s="58">
        <v>0.10819284267146456</v>
      </c>
      <c r="E83" s="59">
        <v>3</v>
      </c>
    </row>
    <row r="84" spans="1:5" x14ac:dyDescent="0.25">
      <c r="A84" s="64" t="s">
        <v>38</v>
      </c>
      <c r="B84" s="57">
        <v>44097</v>
      </c>
      <c r="C84" s="57">
        <v>45924</v>
      </c>
      <c r="D84" s="58">
        <v>0.10936926360855306</v>
      </c>
      <c r="E84" s="59">
        <v>3</v>
      </c>
    </row>
    <row r="85" spans="1:5" x14ac:dyDescent="0.25">
      <c r="A85" s="64" t="s">
        <v>39</v>
      </c>
      <c r="B85" s="57">
        <v>44069</v>
      </c>
      <c r="C85" s="57">
        <v>45896</v>
      </c>
      <c r="D85" s="58">
        <v>0.11061937993435454</v>
      </c>
      <c r="E85" s="59">
        <v>3</v>
      </c>
    </row>
    <row r="86" spans="1:5" x14ac:dyDescent="0.25">
      <c r="A86" s="64" t="s">
        <v>40</v>
      </c>
      <c r="B86" s="57">
        <v>44041</v>
      </c>
      <c r="C86" s="57">
        <v>45868</v>
      </c>
      <c r="D86" s="58">
        <v>0.11091557968852109</v>
      </c>
      <c r="E86" s="59">
        <v>3</v>
      </c>
    </row>
    <row r="88" spans="1:5" x14ac:dyDescent="0.25">
      <c r="A88" s="102" t="s">
        <v>73</v>
      </c>
      <c r="B88" s="103"/>
      <c r="C88" s="103"/>
      <c r="D88" s="103"/>
      <c r="E88" s="103"/>
    </row>
    <row r="89" spans="1:5" x14ac:dyDescent="0.25">
      <c r="A89" s="1" t="s">
        <v>958</v>
      </c>
      <c r="B89" s="2"/>
      <c r="C89" s="107" t="s">
        <v>3</v>
      </c>
      <c r="D89" s="107" t="s">
        <v>959</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960</v>
      </c>
      <c r="C92" s="10"/>
      <c r="D92" s="11"/>
      <c r="E92" s="11"/>
    </row>
    <row r="93" spans="1:5" x14ac:dyDescent="0.25">
      <c r="A93" s="12"/>
      <c r="B93" s="13" t="s">
        <v>9</v>
      </c>
      <c r="C93" s="14"/>
      <c r="D93" s="15"/>
      <c r="E93" s="15"/>
    </row>
    <row r="94" spans="1:5" x14ac:dyDescent="0.25">
      <c r="A94" s="8" t="s">
        <v>10</v>
      </c>
      <c r="B94" s="16" t="s">
        <v>11</v>
      </c>
      <c r="C94" s="53">
        <v>7060</v>
      </c>
      <c r="D94" s="54">
        <v>7270</v>
      </c>
      <c r="E94" s="55" t="s">
        <v>14</v>
      </c>
    </row>
    <row r="95" spans="1:5" x14ac:dyDescent="0.25">
      <c r="A95" s="19"/>
      <c r="B95" s="20" t="s">
        <v>15</v>
      </c>
      <c r="C95" s="56">
        <v>-0.29357850016176901</v>
      </c>
      <c r="D95" s="56">
        <v>-0.100631755222429</v>
      </c>
      <c r="E95" s="22"/>
    </row>
    <row r="96" spans="1:5" x14ac:dyDescent="0.25">
      <c r="A96" s="8" t="s">
        <v>16</v>
      </c>
      <c r="B96" s="16" t="s">
        <v>11</v>
      </c>
      <c r="C96" s="53">
        <v>8160</v>
      </c>
      <c r="D96" s="53">
        <v>7910</v>
      </c>
      <c r="E96" s="55" t="s">
        <v>14</v>
      </c>
    </row>
    <row r="97" spans="1:5" x14ac:dyDescent="0.25">
      <c r="A97" s="19"/>
      <c r="B97" s="20" t="s">
        <v>15</v>
      </c>
      <c r="C97" s="56">
        <v>-0.184192551682961</v>
      </c>
      <c r="D97" s="56">
        <v>-7.5222610605281098E-2</v>
      </c>
      <c r="E97" s="22"/>
    </row>
    <row r="98" spans="1:5" x14ac:dyDescent="0.25">
      <c r="A98" s="8" t="s">
        <v>19</v>
      </c>
      <c r="B98" s="16" t="s">
        <v>11</v>
      </c>
      <c r="C98" s="53">
        <v>9440</v>
      </c>
      <c r="D98" s="53">
        <v>9740</v>
      </c>
      <c r="E98" s="55" t="s">
        <v>14</v>
      </c>
    </row>
    <row r="99" spans="1:5" x14ac:dyDescent="0.25">
      <c r="A99" s="19"/>
      <c r="B99" s="20" t="s">
        <v>15</v>
      </c>
      <c r="C99" s="56">
        <v>-5.6124642115163999E-2</v>
      </c>
      <c r="D99" s="56">
        <v>-8.7225567010529304E-3</v>
      </c>
      <c r="E99" s="22"/>
    </row>
    <row r="100" spans="1:5" x14ac:dyDescent="0.25">
      <c r="A100" s="8" t="s">
        <v>22</v>
      </c>
      <c r="B100" s="16" t="s">
        <v>11</v>
      </c>
      <c r="C100" s="53">
        <v>11880</v>
      </c>
      <c r="D100" s="53">
        <v>11630</v>
      </c>
      <c r="E100" s="55" t="s">
        <v>14</v>
      </c>
    </row>
    <row r="101" spans="1:5" x14ac:dyDescent="0.25">
      <c r="A101" s="19"/>
      <c r="B101" s="20" t="s">
        <v>15</v>
      </c>
      <c r="C101" s="56">
        <v>0.18768540419526</v>
      </c>
      <c r="D101" s="56">
        <v>5.17325466379372E-2</v>
      </c>
      <c r="E101" s="22"/>
    </row>
    <row r="102" spans="1:5" ht="35.450000000000003" customHeight="1" x14ac:dyDescent="0.25">
      <c r="A102" s="137" t="s">
        <v>25</v>
      </c>
      <c r="B102" s="137"/>
      <c r="C102" s="137"/>
      <c r="D102" s="137"/>
      <c r="E102" s="137"/>
    </row>
    <row r="103" spans="1:5" x14ac:dyDescent="0.25">
      <c r="A103" s="5" t="s">
        <v>26</v>
      </c>
    </row>
    <row r="104" spans="1:5" x14ac:dyDescent="0.25">
      <c r="A104" s="65" t="s">
        <v>961</v>
      </c>
    </row>
    <row r="105" spans="1:5" x14ac:dyDescent="0.25">
      <c r="A105" s="65" t="s">
        <v>1075</v>
      </c>
    </row>
    <row r="106" spans="1:5" x14ac:dyDescent="0.25">
      <c r="A106" s="65" t="s">
        <v>966</v>
      </c>
    </row>
    <row r="107" spans="1:5" x14ac:dyDescent="0.25">
      <c r="A107" s="5" t="s">
        <v>30</v>
      </c>
    </row>
    <row r="108" spans="1:5" ht="14.45" customHeight="1" x14ac:dyDescent="0.25">
      <c r="A108" s="91" t="s">
        <v>31</v>
      </c>
      <c r="B108" s="92"/>
      <c r="C108" s="92"/>
      <c r="D108" s="92"/>
      <c r="E108" s="93"/>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57">
        <v>44159</v>
      </c>
      <c r="C111" s="57">
        <v>45986</v>
      </c>
      <c r="D111" s="58">
        <v>4.6586278750050808E-2</v>
      </c>
      <c r="E111" s="59">
        <v>2</v>
      </c>
    </row>
    <row r="112" spans="1:5" x14ac:dyDescent="0.25">
      <c r="A112" s="31" t="s">
        <v>37</v>
      </c>
      <c r="B112" s="57">
        <v>44131</v>
      </c>
      <c r="C112" s="57">
        <v>45958</v>
      </c>
      <c r="D112" s="58">
        <v>5.1303280956374347E-2</v>
      </c>
      <c r="E112" s="59">
        <v>3</v>
      </c>
    </row>
    <row r="113" spans="1:5" x14ac:dyDescent="0.25">
      <c r="A113" s="60" t="s">
        <v>38</v>
      </c>
      <c r="B113" s="57">
        <v>44103</v>
      </c>
      <c r="C113" s="57">
        <v>45930</v>
      </c>
      <c r="D113" s="58">
        <v>5.209140332038556E-2</v>
      </c>
      <c r="E113" s="59">
        <v>3</v>
      </c>
    </row>
    <row r="114" spans="1:5" x14ac:dyDescent="0.25">
      <c r="A114" s="60" t="s">
        <v>39</v>
      </c>
      <c r="B114" s="57">
        <v>44068</v>
      </c>
      <c r="C114" s="57">
        <v>45895</v>
      </c>
      <c r="D114" s="58">
        <v>5.3216378081850001E-2</v>
      </c>
      <c r="E114" s="59">
        <v>3</v>
      </c>
    </row>
    <row r="115" spans="1:5" x14ac:dyDescent="0.25">
      <c r="A115" s="60" t="s">
        <v>40</v>
      </c>
      <c r="B115" s="57">
        <v>44040</v>
      </c>
      <c r="C115" s="57">
        <v>45867</v>
      </c>
      <c r="D115" s="58">
        <v>5.3513921878244962E-2</v>
      </c>
      <c r="E115" s="59">
        <v>3</v>
      </c>
    </row>
    <row r="117" spans="1:5" x14ac:dyDescent="0.25">
      <c r="A117" s="102" t="s">
        <v>93</v>
      </c>
      <c r="B117" s="103"/>
      <c r="C117" s="103"/>
      <c r="D117" s="103"/>
      <c r="E117" s="103"/>
    </row>
    <row r="118" spans="1:5" x14ac:dyDescent="0.25">
      <c r="A118" s="1" t="s">
        <v>968</v>
      </c>
      <c r="B118" s="2"/>
      <c r="C118" s="107" t="s">
        <v>3</v>
      </c>
      <c r="D118" s="107" t="s">
        <v>969</v>
      </c>
      <c r="E118" s="107"/>
    </row>
    <row r="119" spans="1:5" x14ac:dyDescent="0.25">
      <c r="A119" s="3" t="s">
        <v>5</v>
      </c>
      <c r="B119" s="4"/>
      <c r="C119" s="108"/>
      <c r="D119" s="108"/>
      <c r="E119" s="108"/>
    </row>
    <row r="120" spans="1:5" x14ac:dyDescent="0.25">
      <c r="A120" s="6" t="s">
        <v>6</v>
      </c>
      <c r="B120" s="7"/>
      <c r="C120" s="109"/>
      <c r="D120" s="109"/>
      <c r="E120" s="109"/>
    </row>
    <row r="121" spans="1:5" x14ac:dyDescent="0.25">
      <c r="A121" s="8" t="s">
        <v>7</v>
      </c>
      <c r="B121" s="9" t="s">
        <v>960</v>
      </c>
      <c r="C121" s="10"/>
      <c r="D121" s="11"/>
      <c r="E121" s="11"/>
    </row>
    <row r="122" spans="1:5" x14ac:dyDescent="0.25">
      <c r="A122" s="12"/>
      <c r="B122" s="13" t="s">
        <v>9</v>
      </c>
      <c r="C122" s="14"/>
      <c r="D122" s="15"/>
      <c r="E122" s="15"/>
    </row>
    <row r="123" spans="1:5" x14ac:dyDescent="0.25">
      <c r="A123" s="8" t="s">
        <v>10</v>
      </c>
      <c r="B123" s="16" t="s">
        <v>11</v>
      </c>
      <c r="C123" s="53">
        <v>4780</v>
      </c>
      <c r="D123" s="54">
        <v>3980</v>
      </c>
      <c r="E123" s="55" t="s">
        <v>14</v>
      </c>
    </row>
    <row r="124" spans="1:5" x14ac:dyDescent="0.25">
      <c r="A124" s="19"/>
      <c r="B124" s="20" t="s">
        <v>15</v>
      </c>
      <c r="C124" s="56">
        <v>-0.52171458336173104</v>
      </c>
      <c r="D124" s="56">
        <v>-0.168280511106467</v>
      </c>
      <c r="E124" s="22"/>
    </row>
    <row r="125" spans="1:5" x14ac:dyDescent="0.25">
      <c r="A125" s="8" t="s">
        <v>16</v>
      </c>
      <c r="B125" s="16" t="s">
        <v>11</v>
      </c>
      <c r="C125" s="53">
        <v>6990</v>
      </c>
      <c r="D125" s="53">
        <v>9580</v>
      </c>
      <c r="E125" s="55" t="s">
        <v>14</v>
      </c>
    </row>
    <row r="126" spans="1:5" x14ac:dyDescent="0.25">
      <c r="A126" s="19"/>
      <c r="B126" s="20" t="s">
        <v>15</v>
      </c>
      <c r="C126" s="56">
        <v>-0.30071299716519201</v>
      </c>
      <c r="D126" s="56">
        <v>-8.4453188939267402E-3</v>
      </c>
      <c r="E126" s="22"/>
    </row>
    <row r="127" spans="1:5" x14ac:dyDescent="0.25">
      <c r="A127" s="8" t="s">
        <v>19</v>
      </c>
      <c r="B127" s="16" t="s">
        <v>11</v>
      </c>
      <c r="C127" s="53">
        <v>10170</v>
      </c>
      <c r="D127" s="53">
        <v>12670</v>
      </c>
      <c r="E127" s="55" t="s">
        <v>14</v>
      </c>
    </row>
    <row r="128" spans="1:5" x14ac:dyDescent="0.25">
      <c r="A128" s="19"/>
      <c r="B128" s="20" t="s">
        <v>15</v>
      </c>
      <c r="C128" s="56">
        <v>1.71243502598959E-2</v>
      </c>
      <c r="D128" s="56">
        <v>4.8447039793583897E-2</v>
      </c>
      <c r="E128" s="22"/>
    </row>
    <row r="129" spans="1:5" x14ac:dyDescent="0.25">
      <c r="A129" s="8" t="s">
        <v>22</v>
      </c>
      <c r="B129" s="16" t="s">
        <v>11</v>
      </c>
      <c r="C129" s="53">
        <v>14680</v>
      </c>
      <c r="D129" s="53">
        <v>19000</v>
      </c>
      <c r="E129" s="55" t="s">
        <v>14</v>
      </c>
    </row>
    <row r="130" spans="1:5" x14ac:dyDescent="0.25">
      <c r="A130" s="19"/>
      <c r="B130" s="20" t="s">
        <v>15</v>
      </c>
      <c r="C130" s="56">
        <v>0.468309154577289</v>
      </c>
      <c r="D130" s="56">
        <v>0.13700083069659499</v>
      </c>
      <c r="E130" s="22"/>
    </row>
    <row r="131" spans="1:5" ht="33" customHeight="1" x14ac:dyDescent="0.25">
      <c r="A131" s="137" t="s">
        <v>25</v>
      </c>
      <c r="B131" s="137"/>
      <c r="C131" s="137"/>
      <c r="D131" s="137"/>
      <c r="E131" s="137"/>
    </row>
    <row r="132" spans="1:5" x14ac:dyDescent="0.25">
      <c r="A132" s="5" t="s">
        <v>26</v>
      </c>
    </row>
    <row r="133" spans="1:5" x14ac:dyDescent="0.25">
      <c r="A133" s="65" t="s">
        <v>983</v>
      </c>
    </row>
    <row r="134" spans="1:5" x14ac:dyDescent="0.25">
      <c r="A134" s="65" t="s">
        <v>1098</v>
      </c>
    </row>
    <row r="135" spans="1:5" x14ac:dyDescent="0.25">
      <c r="A135" s="65" t="s">
        <v>972</v>
      </c>
    </row>
    <row r="136" spans="1:5" x14ac:dyDescent="0.25">
      <c r="A136" s="5" t="s">
        <v>51</v>
      </c>
    </row>
    <row r="137" spans="1:5" ht="14.45" customHeight="1" x14ac:dyDescent="0.25">
      <c r="A137" s="91" t="s">
        <v>31</v>
      </c>
      <c r="B137" s="92"/>
      <c r="C137" s="92"/>
      <c r="D137" s="92"/>
      <c r="E137" s="93"/>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57">
        <v>44152</v>
      </c>
      <c r="C140" s="57">
        <v>45986</v>
      </c>
      <c r="D140" s="58">
        <v>0.13865525169785201</v>
      </c>
      <c r="E140" s="59">
        <v>4</v>
      </c>
    </row>
    <row r="141" spans="1:5" x14ac:dyDescent="0.25">
      <c r="A141" s="31" t="s">
        <v>37</v>
      </c>
      <c r="B141" s="57">
        <v>44124</v>
      </c>
      <c r="C141" s="57">
        <v>45958</v>
      </c>
      <c r="D141" s="58">
        <v>0.14546709435322766</v>
      </c>
      <c r="E141" s="59">
        <v>4</v>
      </c>
    </row>
    <row r="142" spans="1:5" x14ac:dyDescent="0.25">
      <c r="A142" s="60" t="s">
        <v>38</v>
      </c>
      <c r="B142" s="57">
        <v>44096</v>
      </c>
      <c r="C142" s="57">
        <v>45930</v>
      </c>
      <c r="D142" s="58">
        <v>0.14456064132591229</v>
      </c>
      <c r="E142" s="59">
        <v>4</v>
      </c>
    </row>
    <row r="143" spans="1:5" x14ac:dyDescent="0.25">
      <c r="A143" s="60" t="s">
        <v>39</v>
      </c>
      <c r="B143" s="57">
        <v>44054</v>
      </c>
      <c r="C143" s="57">
        <v>45888</v>
      </c>
      <c r="D143" s="58">
        <v>0.14387147282917215</v>
      </c>
      <c r="E143" s="59">
        <v>4</v>
      </c>
    </row>
    <row r="144" spans="1:5" x14ac:dyDescent="0.25">
      <c r="A144" s="60" t="s">
        <v>40</v>
      </c>
      <c r="B144" s="57">
        <v>44027</v>
      </c>
      <c r="C144" s="57">
        <v>45860</v>
      </c>
      <c r="D144" s="58">
        <v>0.14421175822128107</v>
      </c>
      <c r="E144" s="59">
        <v>4</v>
      </c>
    </row>
    <row r="146" spans="1:5" x14ac:dyDescent="0.25">
      <c r="A146" s="102" t="s">
        <v>94</v>
      </c>
      <c r="B146" s="103"/>
      <c r="C146" s="103"/>
      <c r="D146" s="103"/>
      <c r="E146" s="103"/>
    </row>
    <row r="147" spans="1:5" x14ac:dyDescent="0.25">
      <c r="A147" s="1" t="s">
        <v>958</v>
      </c>
      <c r="B147" s="2"/>
      <c r="C147" s="107" t="s">
        <v>3</v>
      </c>
      <c r="D147" s="107" t="s">
        <v>959</v>
      </c>
      <c r="E147" s="107"/>
    </row>
    <row r="148" spans="1:5" x14ac:dyDescent="0.25">
      <c r="A148" s="3" t="s">
        <v>5</v>
      </c>
      <c r="B148" s="4"/>
      <c r="C148" s="108"/>
      <c r="D148" s="108"/>
      <c r="E148" s="108"/>
    </row>
    <row r="149" spans="1:5" x14ac:dyDescent="0.25">
      <c r="A149" s="6" t="s">
        <v>6</v>
      </c>
      <c r="B149" s="7"/>
      <c r="C149" s="109"/>
      <c r="D149" s="109"/>
      <c r="E149" s="109"/>
    </row>
    <row r="150" spans="1:5" x14ac:dyDescent="0.25">
      <c r="A150" s="8" t="s">
        <v>7</v>
      </c>
      <c r="B150" s="9" t="s">
        <v>960</v>
      </c>
      <c r="C150" s="10"/>
      <c r="D150" s="11"/>
      <c r="E150" s="11"/>
    </row>
    <row r="151" spans="1:5" x14ac:dyDescent="0.25">
      <c r="A151" s="12"/>
      <c r="B151" s="13" t="s">
        <v>9</v>
      </c>
      <c r="C151" s="14"/>
      <c r="D151" s="15"/>
      <c r="E151" s="15"/>
    </row>
    <row r="152" spans="1:5" x14ac:dyDescent="0.25">
      <c r="A152" s="8" t="s">
        <v>10</v>
      </c>
      <c r="B152" s="16" t="s">
        <v>11</v>
      </c>
      <c r="C152" s="53">
        <v>5990</v>
      </c>
      <c r="D152" s="54">
        <v>6200</v>
      </c>
      <c r="E152" s="55" t="s">
        <v>14</v>
      </c>
    </row>
    <row r="153" spans="1:5" x14ac:dyDescent="0.25">
      <c r="A153" s="19"/>
      <c r="B153" s="20" t="s">
        <v>15</v>
      </c>
      <c r="C153" s="56">
        <v>-0.40089090743951999</v>
      </c>
      <c r="D153" s="56">
        <v>-0.14717758656939101</v>
      </c>
      <c r="E153" s="22"/>
    </row>
    <row r="154" spans="1:5" x14ac:dyDescent="0.25">
      <c r="A154" s="8" t="s">
        <v>16</v>
      </c>
      <c r="B154" s="16" t="s">
        <v>11</v>
      </c>
      <c r="C154" s="53">
        <v>7810</v>
      </c>
      <c r="D154" s="53">
        <v>7360</v>
      </c>
      <c r="E154" s="55" t="s">
        <v>14</v>
      </c>
    </row>
    <row r="155" spans="1:5" x14ac:dyDescent="0.25">
      <c r="A155" s="19"/>
      <c r="B155" s="20" t="s">
        <v>15</v>
      </c>
      <c r="C155" s="56">
        <v>-0.21932332828721299</v>
      </c>
      <c r="D155" s="56">
        <v>-9.7215505372375305E-2</v>
      </c>
      <c r="E155" s="22"/>
    </row>
    <row r="156" spans="1:5" x14ac:dyDescent="0.25">
      <c r="A156" s="8" t="s">
        <v>19</v>
      </c>
      <c r="B156" s="16" t="s">
        <v>11</v>
      </c>
      <c r="C156" s="53">
        <v>9390</v>
      </c>
      <c r="D156" s="53">
        <v>9710</v>
      </c>
      <c r="E156" s="55" t="s">
        <v>14</v>
      </c>
    </row>
    <row r="157" spans="1:5" x14ac:dyDescent="0.25">
      <c r="A157" s="19"/>
      <c r="B157" s="20" t="s">
        <v>15</v>
      </c>
      <c r="C157" s="56">
        <v>-6.1124608632733599E-2</v>
      </c>
      <c r="D157" s="56">
        <v>-9.7397199807499595E-3</v>
      </c>
      <c r="E157" s="22"/>
    </row>
    <row r="158" spans="1:5" x14ac:dyDescent="0.25">
      <c r="A158" s="8" t="s">
        <v>22</v>
      </c>
      <c r="B158" s="16" t="s">
        <v>11</v>
      </c>
      <c r="C158" s="53">
        <v>12100</v>
      </c>
      <c r="D158" s="53">
        <v>12160</v>
      </c>
      <c r="E158" s="55" t="s">
        <v>14</v>
      </c>
    </row>
    <row r="159" spans="1:5" x14ac:dyDescent="0.25">
      <c r="A159" s="19"/>
      <c r="B159" s="20" t="s">
        <v>15</v>
      </c>
      <c r="C159" s="56">
        <v>0.210143493414095</v>
      </c>
      <c r="D159" s="56">
        <v>6.7230536811159203E-2</v>
      </c>
      <c r="E159" s="22"/>
    </row>
    <row r="160" spans="1:5" ht="33" customHeight="1" x14ac:dyDescent="0.25">
      <c r="A160" s="137" t="s">
        <v>25</v>
      </c>
      <c r="B160" s="137"/>
      <c r="C160" s="137"/>
      <c r="D160" s="137"/>
      <c r="E160" s="137"/>
    </row>
    <row r="161" spans="1:5" x14ac:dyDescent="0.25">
      <c r="A161" s="5" t="s">
        <v>26</v>
      </c>
    </row>
    <row r="162" spans="1:5" x14ac:dyDescent="0.25">
      <c r="A162" s="65" t="s">
        <v>964</v>
      </c>
    </row>
    <row r="163" spans="1:5" x14ac:dyDescent="0.25">
      <c r="A163" s="65" t="s">
        <v>990</v>
      </c>
    </row>
    <row r="164" spans="1:5" x14ac:dyDescent="0.25">
      <c r="A164" s="65" t="s">
        <v>966</v>
      </c>
    </row>
    <row r="165" spans="1:5" x14ac:dyDescent="0.25">
      <c r="A165" s="5" t="s">
        <v>51</v>
      </c>
    </row>
    <row r="166" spans="1:5" ht="14.45" customHeight="1" x14ac:dyDescent="0.25">
      <c r="A166" s="91" t="s">
        <v>31</v>
      </c>
      <c r="B166" s="92"/>
      <c r="C166" s="92"/>
      <c r="D166" s="92"/>
      <c r="E166" s="93"/>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57">
        <v>44159</v>
      </c>
      <c r="C169" s="57">
        <v>45986</v>
      </c>
      <c r="D169" s="58">
        <v>6.5536168220173982E-2</v>
      </c>
      <c r="E169" s="59">
        <v>3</v>
      </c>
    </row>
    <row r="170" spans="1:5" x14ac:dyDescent="0.25">
      <c r="A170" s="31" t="s">
        <v>37</v>
      </c>
      <c r="B170" s="57">
        <v>44131</v>
      </c>
      <c r="C170" s="57">
        <v>45958</v>
      </c>
      <c r="D170" s="58">
        <v>7.0690539801348692E-2</v>
      </c>
      <c r="E170" s="59">
        <v>3</v>
      </c>
    </row>
    <row r="171" spans="1:5" x14ac:dyDescent="0.25">
      <c r="A171" s="60" t="s">
        <v>38</v>
      </c>
      <c r="B171" s="57">
        <v>44103</v>
      </c>
      <c r="C171" s="57">
        <v>45930</v>
      </c>
      <c r="D171" s="58">
        <v>7.1599423262283357E-2</v>
      </c>
      <c r="E171" s="59">
        <v>3</v>
      </c>
    </row>
    <row r="172" spans="1:5" x14ac:dyDescent="0.25">
      <c r="A172" s="60" t="s">
        <v>39</v>
      </c>
      <c r="B172" s="57">
        <v>44068</v>
      </c>
      <c r="C172" s="57">
        <v>45895</v>
      </c>
      <c r="D172" s="58">
        <v>7.290684353788171E-2</v>
      </c>
      <c r="E172" s="59">
        <v>3</v>
      </c>
    </row>
    <row r="173" spans="1:5" x14ac:dyDescent="0.25">
      <c r="A173" s="60" t="s">
        <v>40</v>
      </c>
      <c r="B173" s="57">
        <v>44040</v>
      </c>
      <c r="C173" s="57">
        <v>45867</v>
      </c>
      <c r="D173" s="58">
        <v>7.3200000000000001E-2</v>
      </c>
      <c r="E173" s="59">
        <v>3</v>
      </c>
    </row>
    <row r="175" spans="1:5" x14ac:dyDescent="0.25">
      <c r="A175" s="102" t="s">
        <v>341</v>
      </c>
      <c r="B175" s="103"/>
      <c r="C175" s="103"/>
      <c r="D175" s="103"/>
      <c r="E175" s="103"/>
    </row>
    <row r="176" spans="1:5" x14ac:dyDescent="0.25">
      <c r="A176" s="1" t="s">
        <v>958</v>
      </c>
      <c r="B176" s="2"/>
      <c r="C176" s="107" t="s">
        <v>3</v>
      </c>
      <c r="D176" s="107" t="s">
        <v>959</v>
      </c>
      <c r="E176" s="107"/>
    </row>
    <row r="177" spans="1:5" x14ac:dyDescent="0.25">
      <c r="A177" s="3" t="s">
        <v>5</v>
      </c>
      <c r="B177" s="4"/>
      <c r="C177" s="108"/>
      <c r="D177" s="108"/>
      <c r="E177" s="108"/>
    </row>
    <row r="178" spans="1:5" x14ac:dyDescent="0.25">
      <c r="A178" s="6" t="s">
        <v>6</v>
      </c>
      <c r="B178" s="7"/>
      <c r="C178" s="109"/>
      <c r="D178" s="109"/>
      <c r="E178" s="109"/>
    </row>
    <row r="179" spans="1:5" x14ac:dyDescent="0.25">
      <c r="A179" s="8" t="s">
        <v>7</v>
      </c>
      <c r="B179" s="9" t="s">
        <v>960</v>
      </c>
      <c r="C179" s="10"/>
      <c r="D179" s="11"/>
      <c r="E179" s="11"/>
    </row>
    <row r="180" spans="1:5" x14ac:dyDescent="0.25">
      <c r="A180" s="12"/>
      <c r="B180" s="13" t="s">
        <v>9</v>
      </c>
      <c r="C180" s="14"/>
      <c r="D180" s="15"/>
      <c r="E180" s="15"/>
    </row>
    <row r="181" spans="1:5" x14ac:dyDescent="0.25">
      <c r="A181" s="8" t="s">
        <v>10</v>
      </c>
      <c r="B181" s="16" t="s">
        <v>11</v>
      </c>
      <c r="C181" s="53">
        <v>6800</v>
      </c>
      <c r="D181" s="54">
        <v>6960</v>
      </c>
      <c r="E181" s="55" t="s">
        <v>14</v>
      </c>
    </row>
    <row r="182" spans="1:5" x14ac:dyDescent="0.25">
      <c r="A182" s="19"/>
      <c r="B182" s="20" t="s">
        <v>15</v>
      </c>
      <c r="C182" s="56">
        <v>-0.31957479624616503</v>
      </c>
      <c r="D182" s="56">
        <v>-0.113934427496463</v>
      </c>
      <c r="E182" s="22"/>
    </row>
    <row r="183" spans="1:5" x14ac:dyDescent="0.25">
      <c r="A183" s="8" t="s">
        <v>16</v>
      </c>
      <c r="B183" s="16" t="s">
        <v>11</v>
      </c>
      <c r="C183" s="53">
        <v>8390</v>
      </c>
      <c r="D183" s="53">
        <v>9160</v>
      </c>
      <c r="E183" s="55" t="s">
        <v>14</v>
      </c>
    </row>
    <row r="184" spans="1:5" x14ac:dyDescent="0.25">
      <c r="A184" s="19"/>
      <c r="B184" s="20" t="s">
        <v>15</v>
      </c>
      <c r="C184" s="56">
        <v>-0.16149393694422001</v>
      </c>
      <c r="D184" s="56">
        <v>-2.89134722795246E-2</v>
      </c>
      <c r="E184" s="22"/>
    </row>
    <row r="185" spans="1:5" x14ac:dyDescent="0.25">
      <c r="A185" s="8" t="s">
        <v>19</v>
      </c>
      <c r="B185" s="16" t="s">
        <v>11</v>
      </c>
      <c r="C185" s="53">
        <v>9800</v>
      </c>
      <c r="D185" s="53">
        <v>9990</v>
      </c>
      <c r="E185" s="55" t="s">
        <v>14</v>
      </c>
    </row>
    <row r="186" spans="1:5" x14ac:dyDescent="0.25">
      <c r="A186" s="19"/>
      <c r="B186" s="20" t="s">
        <v>15</v>
      </c>
      <c r="C186" s="56">
        <v>-1.9589642965510402E-2</v>
      </c>
      <c r="D186" s="56">
        <v>-2.54233908399626E-4</v>
      </c>
      <c r="E186" s="22"/>
    </row>
    <row r="187" spans="1:5" x14ac:dyDescent="0.25">
      <c r="A187" s="8" t="s">
        <v>22</v>
      </c>
      <c r="B187" s="16" t="s">
        <v>11</v>
      </c>
      <c r="C187" s="53">
        <v>10940</v>
      </c>
      <c r="D187" s="53">
        <v>11730</v>
      </c>
      <c r="E187" s="55" t="s">
        <v>14</v>
      </c>
    </row>
    <row r="188" spans="1:5" x14ac:dyDescent="0.25">
      <c r="A188" s="19"/>
      <c r="B188" s="20" t="s">
        <v>15</v>
      </c>
      <c r="C188" s="56">
        <v>9.3505356951153903E-2</v>
      </c>
      <c r="D188" s="56">
        <v>5.4674499198122499E-2</v>
      </c>
      <c r="E188" s="22"/>
    </row>
    <row r="189" spans="1:5" ht="34.9" customHeight="1" x14ac:dyDescent="0.25">
      <c r="A189" s="137" t="s">
        <v>25</v>
      </c>
      <c r="B189" s="137"/>
      <c r="C189" s="137"/>
      <c r="D189" s="137"/>
      <c r="E189" s="137"/>
    </row>
    <row r="190" spans="1:5" x14ac:dyDescent="0.25">
      <c r="A190" s="5" t="s">
        <v>26</v>
      </c>
    </row>
    <row r="191" spans="1:5" x14ac:dyDescent="0.25">
      <c r="A191" s="65" t="s">
        <v>974</v>
      </c>
    </row>
    <row r="192" spans="1:5" x14ac:dyDescent="0.25">
      <c r="A192" s="65" t="s">
        <v>1077</v>
      </c>
    </row>
    <row r="193" spans="1:5" x14ac:dyDescent="0.25">
      <c r="A193" s="65" t="s">
        <v>963</v>
      </c>
    </row>
    <row r="194" spans="1:5" x14ac:dyDescent="0.25">
      <c r="A194" s="5" t="s">
        <v>30</v>
      </c>
    </row>
    <row r="195" spans="1:5" ht="14.45" customHeight="1" x14ac:dyDescent="0.25">
      <c r="A195" s="91" t="s">
        <v>31</v>
      </c>
      <c r="B195" s="92"/>
      <c r="C195" s="92"/>
      <c r="D195" s="92"/>
      <c r="E195" s="93"/>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57">
        <v>44159</v>
      </c>
      <c r="C198" s="57">
        <v>45986</v>
      </c>
      <c r="D198" s="58">
        <v>6.0151241902059886E-2</v>
      </c>
      <c r="E198" s="59">
        <v>3</v>
      </c>
    </row>
    <row r="199" spans="1:5" x14ac:dyDescent="0.25">
      <c r="A199" s="31" t="s">
        <v>37</v>
      </c>
      <c r="B199" s="57">
        <v>44131</v>
      </c>
      <c r="C199" s="57">
        <v>45958</v>
      </c>
      <c r="D199" s="58">
        <v>6.0533697353576436E-2</v>
      </c>
      <c r="E199" s="59">
        <v>3</v>
      </c>
    </row>
    <row r="200" spans="1:5" x14ac:dyDescent="0.25">
      <c r="A200" s="60" t="s">
        <v>38</v>
      </c>
      <c r="B200" s="57">
        <v>44103</v>
      </c>
      <c r="C200" s="57">
        <v>45930</v>
      </c>
      <c r="D200" s="58">
        <v>6.0544114895892495E-2</v>
      </c>
      <c r="E200" s="59">
        <v>3</v>
      </c>
    </row>
    <row r="201" spans="1:5" x14ac:dyDescent="0.25">
      <c r="A201" s="60" t="s">
        <v>39</v>
      </c>
      <c r="B201" s="57">
        <v>44068</v>
      </c>
      <c r="C201" s="57">
        <v>45895</v>
      </c>
      <c r="D201" s="58">
        <v>6.0315117103967454E-2</v>
      </c>
      <c r="E201" s="59">
        <v>3</v>
      </c>
    </row>
    <row r="202" spans="1:5" x14ac:dyDescent="0.25">
      <c r="A202" s="60" t="s">
        <v>40</v>
      </c>
      <c r="B202" s="57">
        <v>44040</v>
      </c>
      <c r="C202" s="57">
        <v>45867</v>
      </c>
      <c r="D202" s="58">
        <v>6.0070439531411432E-2</v>
      </c>
      <c r="E202" s="59">
        <v>3</v>
      </c>
    </row>
    <row r="204" spans="1:5" x14ac:dyDescent="0.25">
      <c r="A204" s="102" t="s">
        <v>655</v>
      </c>
      <c r="B204" s="103"/>
      <c r="C204" s="103"/>
      <c r="D204" s="103"/>
      <c r="E204" s="103"/>
    </row>
    <row r="205" spans="1:5" x14ac:dyDescent="0.25">
      <c r="A205" s="1" t="s">
        <v>958</v>
      </c>
      <c r="B205" s="2"/>
      <c r="C205" s="107" t="s">
        <v>3</v>
      </c>
      <c r="D205" s="107" t="s">
        <v>959</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960</v>
      </c>
      <c r="C208" s="10"/>
      <c r="D208" s="11"/>
      <c r="E208" s="11"/>
    </row>
    <row r="209" spans="1:5" x14ac:dyDescent="0.25">
      <c r="A209" s="12"/>
      <c r="B209" s="13" t="s">
        <v>9</v>
      </c>
      <c r="C209" s="14"/>
      <c r="D209" s="15"/>
      <c r="E209" s="15"/>
    </row>
    <row r="210" spans="1:5" x14ac:dyDescent="0.25">
      <c r="A210" s="8" t="s">
        <v>10</v>
      </c>
      <c r="B210" s="16" t="s">
        <v>11</v>
      </c>
      <c r="C210" s="61">
        <v>7450</v>
      </c>
      <c r="D210" s="62">
        <v>7680</v>
      </c>
      <c r="E210" s="63" t="s">
        <v>14</v>
      </c>
    </row>
    <row r="211" spans="1:5" x14ac:dyDescent="0.25">
      <c r="A211" s="19"/>
      <c r="B211" s="20" t="s">
        <v>15</v>
      </c>
      <c r="C211" s="56">
        <v>-0.25456183015997103</v>
      </c>
      <c r="D211" s="56">
        <v>-8.4406320638095597E-2</v>
      </c>
      <c r="E211" s="22"/>
    </row>
    <row r="212" spans="1:5" x14ac:dyDescent="0.25">
      <c r="A212" s="8" t="s">
        <v>16</v>
      </c>
      <c r="B212" s="16" t="s">
        <v>11</v>
      </c>
      <c r="C212" s="61">
        <v>8470</v>
      </c>
      <c r="D212" s="61">
        <v>8780</v>
      </c>
      <c r="E212" s="63" t="s">
        <v>14</v>
      </c>
    </row>
    <row r="213" spans="1:5" x14ac:dyDescent="0.25">
      <c r="A213" s="19"/>
      <c r="B213" s="20" t="s">
        <v>15</v>
      </c>
      <c r="C213" s="56">
        <v>-0.15321402565450701</v>
      </c>
      <c r="D213" s="56">
        <v>-4.2595516707452402E-2</v>
      </c>
      <c r="E213" s="22"/>
    </row>
    <row r="214" spans="1:5" x14ac:dyDescent="0.25">
      <c r="A214" s="8" t="s">
        <v>19</v>
      </c>
      <c r="B214" s="16" t="s">
        <v>11</v>
      </c>
      <c r="C214" s="61">
        <v>9420</v>
      </c>
      <c r="D214" s="61">
        <v>9470</v>
      </c>
      <c r="E214" s="63" t="s">
        <v>14</v>
      </c>
    </row>
    <row r="215" spans="1:5" x14ac:dyDescent="0.25">
      <c r="A215" s="19"/>
      <c r="B215" s="20" t="s">
        <v>15</v>
      </c>
      <c r="C215" s="56">
        <v>-5.8096611692228899E-2</v>
      </c>
      <c r="D215" s="56">
        <v>-1.8050603685281399E-2</v>
      </c>
      <c r="E215" s="22"/>
    </row>
    <row r="216" spans="1:5" x14ac:dyDescent="0.25">
      <c r="A216" s="8" t="s">
        <v>22</v>
      </c>
      <c r="B216" s="16" t="s">
        <v>11</v>
      </c>
      <c r="C216" s="61">
        <v>10130</v>
      </c>
      <c r="D216" s="61">
        <v>10810</v>
      </c>
      <c r="E216" s="63" t="s">
        <v>14</v>
      </c>
    </row>
    <row r="217" spans="1:5" x14ac:dyDescent="0.25">
      <c r="A217" s="19"/>
      <c r="B217" s="20" t="s">
        <v>15</v>
      </c>
      <c r="C217" s="56">
        <v>1.26498698460646E-2</v>
      </c>
      <c r="D217" s="56">
        <v>2.6293978077578599E-2</v>
      </c>
      <c r="E217" s="22"/>
    </row>
    <row r="218" spans="1:5" ht="34.15" customHeight="1" x14ac:dyDescent="0.25">
      <c r="A218" s="137" t="s">
        <v>25</v>
      </c>
      <c r="B218" s="137"/>
      <c r="C218" s="137"/>
      <c r="D218" s="137"/>
      <c r="E218" s="137"/>
    </row>
    <row r="219" spans="1:5" x14ac:dyDescent="0.25">
      <c r="A219" s="5" t="s">
        <v>26</v>
      </c>
    </row>
    <row r="220" spans="1:5" x14ac:dyDescent="0.25">
      <c r="A220" s="65" t="s">
        <v>974</v>
      </c>
    </row>
    <row r="221" spans="1:5" x14ac:dyDescent="0.25">
      <c r="A221" s="65" t="s">
        <v>1078</v>
      </c>
    </row>
    <row r="222" spans="1:5" x14ac:dyDescent="0.25">
      <c r="A222" s="65" t="s">
        <v>1099</v>
      </c>
    </row>
    <row r="223" spans="1:5" x14ac:dyDescent="0.25">
      <c r="A223" s="5" t="s">
        <v>30</v>
      </c>
    </row>
    <row r="224" spans="1:5" ht="14.45" customHeight="1" x14ac:dyDescent="0.25">
      <c r="A224" s="91" t="s">
        <v>31</v>
      </c>
      <c r="B224" s="92"/>
      <c r="C224" s="92"/>
      <c r="D224" s="92"/>
      <c r="E224" s="93"/>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57">
        <v>44160</v>
      </c>
      <c r="C227" s="57">
        <v>45987</v>
      </c>
      <c r="D227" s="58">
        <v>3.5944455752946081E-2</v>
      </c>
      <c r="E227" s="59">
        <v>2</v>
      </c>
    </row>
    <row r="228" spans="1:5" x14ac:dyDescent="0.25">
      <c r="A228" s="31" t="s">
        <v>37</v>
      </c>
      <c r="B228" s="57">
        <v>44132</v>
      </c>
      <c r="C228" s="57">
        <v>45959</v>
      </c>
      <c r="D228" s="58">
        <v>3.6082346341967296E-2</v>
      </c>
      <c r="E228" s="59">
        <v>2</v>
      </c>
    </row>
    <row r="229" spans="1:5" x14ac:dyDescent="0.25">
      <c r="A229" s="64" t="s">
        <v>38</v>
      </c>
      <c r="B229" s="57">
        <v>44097</v>
      </c>
      <c r="C229" s="57">
        <v>45924</v>
      </c>
      <c r="D229" s="58">
        <v>3.6293203543140765E-2</v>
      </c>
      <c r="E229" s="59">
        <v>2</v>
      </c>
    </row>
    <row r="230" spans="1:5" x14ac:dyDescent="0.25">
      <c r="A230" s="64" t="s">
        <v>39</v>
      </c>
      <c r="B230" s="57">
        <v>44069</v>
      </c>
      <c r="C230" s="57">
        <v>45896</v>
      </c>
      <c r="D230" s="58">
        <v>3.6400000000000002E-2</v>
      </c>
      <c r="E230" s="59">
        <v>2</v>
      </c>
    </row>
    <row r="231" spans="1:5" x14ac:dyDescent="0.25">
      <c r="A231" s="64" t="s">
        <v>40</v>
      </c>
      <c r="B231" s="57">
        <v>44041</v>
      </c>
      <c r="C231" s="57">
        <v>45868</v>
      </c>
      <c r="D231" s="58">
        <v>3.6276848087044754E-2</v>
      </c>
      <c r="E231" s="59">
        <v>2</v>
      </c>
    </row>
    <row r="233" spans="1:5" x14ac:dyDescent="0.25">
      <c r="A233" s="102" t="s">
        <v>894</v>
      </c>
      <c r="B233" s="103"/>
      <c r="C233" s="103"/>
      <c r="D233" s="103"/>
      <c r="E233" s="103"/>
    </row>
    <row r="234" spans="1:5" x14ac:dyDescent="0.25">
      <c r="A234" s="1" t="s">
        <v>958</v>
      </c>
      <c r="B234" s="2"/>
      <c r="C234" s="107" t="s">
        <v>3</v>
      </c>
      <c r="D234" s="107" t="s">
        <v>959</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960</v>
      </c>
      <c r="C237" s="10"/>
      <c r="D237" s="11"/>
      <c r="E237" s="11"/>
    </row>
    <row r="238" spans="1:5" x14ac:dyDescent="0.25">
      <c r="A238" s="12"/>
      <c r="B238" s="13" t="s">
        <v>9</v>
      </c>
      <c r="C238" s="14"/>
      <c r="D238" s="15"/>
      <c r="E238" s="15"/>
    </row>
    <row r="239" spans="1:5" x14ac:dyDescent="0.25">
      <c r="A239" s="8" t="s">
        <v>10</v>
      </c>
      <c r="B239" s="16" t="s">
        <v>11</v>
      </c>
      <c r="C239" s="61">
        <v>7270</v>
      </c>
      <c r="D239" s="62">
        <v>7210</v>
      </c>
      <c r="E239" s="63" t="s">
        <v>14</v>
      </c>
    </row>
    <row r="240" spans="1:5" x14ac:dyDescent="0.25">
      <c r="A240" s="19"/>
      <c r="B240" s="20" t="s">
        <v>15</v>
      </c>
      <c r="C240" s="56">
        <v>-0.27283085146818298</v>
      </c>
      <c r="D240" s="56">
        <v>-0.103342091042252</v>
      </c>
      <c r="E240" s="22"/>
    </row>
    <row r="241" spans="1:5" x14ac:dyDescent="0.25">
      <c r="A241" s="8" t="s">
        <v>16</v>
      </c>
      <c r="B241" s="16" t="s">
        <v>11</v>
      </c>
      <c r="C241" s="61">
        <v>7760</v>
      </c>
      <c r="D241" s="61">
        <v>7790</v>
      </c>
      <c r="E241" s="63" t="s">
        <v>14</v>
      </c>
    </row>
    <row r="242" spans="1:5" x14ac:dyDescent="0.25">
      <c r="A242" s="19"/>
      <c r="B242" s="20" t="s">
        <v>15</v>
      </c>
      <c r="C242" s="56">
        <v>-0.22404424724602201</v>
      </c>
      <c r="D242" s="56">
        <v>-8.0019534076001403E-2</v>
      </c>
      <c r="E242" s="22"/>
    </row>
    <row r="243" spans="1:5" x14ac:dyDescent="0.25">
      <c r="A243" s="8" t="s">
        <v>19</v>
      </c>
      <c r="B243" s="16" t="s">
        <v>11</v>
      </c>
      <c r="C243" s="61">
        <v>9870</v>
      </c>
      <c r="D243" s="61">
        <v>10030</v>
      </c>
      <c r="E243" s="63" t="s">
        <v>14</v>
      </c>
    </row>
    <row r="244" spans="1:5" x14ac:dyDescent="0.25">
      <c r="A244" s="19"/>
      <c r="B244" s="20" t="s">
        <v>15</v>
      </c>
      <c r="C244" s="56">
        <v>-1.2777933070866099E-2</v>
      </c>
      <c r="D244" s="56">
        <v>9.9827900035198702E-4</v>
      </c>
      <c r="E244" s="22"/>
    </row>
    <row r="245" spans="1:5" x14ac:dyDescent="0.25">
      <c r="A245" s="8" t="s">
        <v>22</v>
      </c>
      <c r="B245" s="16" t="s">
        <v>11</v>
      </c>
      <c r="C245" s="61">
        <v>12700</v>
      </c>
      <c r="D245" s="61">
        <v>12330</v>
      </c>
      <c r="E245" s="63" t="s">
        <v>14</v>
      </c>
    </row>
    <row r="246" spans="1:5" x14ac:dyDescent="0.25">
      <c r="A246" s="19"/>
      <c r="B246" s="20" t="s">
        <v>15</v>
      </c>
      <c r="C246" s="56">
        <v>0.26964496667236398</v>
      </c>
      <c r="D246" s="56">
        <v>7.2253618345182499E-2</v>
      </c>
      <c r="E246" s="22"/>
    </row>
    <row r="247" spans="1:5" ht="35.450000000000003" customHeight="1" x14ac:dyDescent="0.25">
      <c r="A247" s="137" t="s">
        <v>25</v>
      </c>
      <c r="B247" s="137"/>
      <c r="C247" s="137"/>
      <c r="D247" s="137"/>
      <c r="E247" s="137"/>
    </row>
    <row r="248" spans="1:5" x14ac:dyDescent="0.25">
      <c r="A248" s="5" t="s">
        <v>26</v>
      </c>
    </row>
    <row r="249" spans="1:5" x14ac:dyDescent="0.25">
      <c r="A249" s="65" t="s">
        <v>996</v>
      </c>
    </row>
    <row r="250" spans="1:5" x14ac:dyDescent="0.25">
      <c r="A250" s="65" t="s">
        <v>1065</v>
      </c>
    </row>
    <row r="251" spans="1:5" x14ac:dyDescent="0.25">
      <c r="A251" s="65" t="s">
        <v>966</v>
      </c>
    </row>
    <row r="252" spans="1:5" x14ac:dyDescent="0.25">
      <c r="A252" s="5" t="s">
        <v>51</v>
      </c>
    </row>
    <row r="253" spans="1:5" ht="14.45" customHeight="1" x14ac:dyDescent="0.25">
      <c r="A253" s="91" t="s">
        <v>31</v>
      </c>
      <c r="B253" s="92"/>
      <c r="C253" s="92"/>
      <c r="D253" s="92"/>
      <c r="E253" s="93"/>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57">
        <v>44162</v>
      </c>
      <c r="C256" s="57">
        <v>45989</v>
      </c>
      <c r="D256" s="58">
        <v>5.4870989457190746E-2</v>
      </c>
      <c r="E256" s="59">
        <v>3</v>
      </c>
    </row>
    <row r="257" spans="1:5" x14ac:dyDescent="0.25">
      <c r="A257" s="31" t="s">
        <v>37</v>
      </c>
      <c r="B257" s="57">
        <v>44134</v>
      </c>
      <c r="C257" s="57">
        <v>45961</v>
      </c>
      <c r="D257" s="58">
        <v>6.3899999999999998E-2</v>
      </c>
      <c r="E257" s="59">
        <v>3</v>
      </c>
    </row>
    <row r="258" spans="1:5" x14ac:dyDescent="0.25">
      <c r="A258" s="64" t="s">
        <v>38</v>
      </c>
      <c r="B258" s="57">
        <v>44099</v>
      </c>
      <c r="C258" s="57">
        <v>45926</v>
      </c>
      <c r="D258" s="58">
        <v>6.8247944951010941E-2</v>
      </c>
      <c r="E258" s="59">
        <v>3</v>
      </c>
    </row>
    <row r="259" spans="1:5" x14ac:dyDescent="0.25">
      <c r="A259" s="64" t="s">
        <v>39</v>
      </c>
      <c r="B259" s="57">
        <v>44071</v>
      </c>
      <c r="C259" s="57">
        <v>45898</v>
      </c>
      <c r="D259" s="58">
        <v>7.0746226346296529E-2</v>
      </c>
      <c r="E259" s="59">
        <v>3</v>
      </c>
    </row>
    <row r="260" spans="1:5" x14ac:dyDescent="0.25">
      <c r="A260" s="64" t="s">
        <v>40</v>
      </c>
      <c r="B260" s="57">
        <v>44036</v>
      </c>
      <c r="C260" s="57">
        <v>45863</v>
      </c>
      <c r="D260" s="58">
        <v>7.2564886574690873E-2</v>
      </c>
      <c r="E260" s="59">
        <v>3</v>
      </c>
    </row>
    <row r="262" spans="1:5" x14ac:dyDescent="0.25">
      <c r="A262" s="102" t="s">
        <v>116</v>
      </c>
      <c r="B262" s="103"/>
      <c r="C262" s="103"/>
      <c r="D262" s="103"/>
      <c r="E262" s="103"/>
    </row>
    <row r="263" spans="1:5" x14ac:dyDescent="0.25">
      <c r="A263" s="1" t="s">
        <v>968</v>
      </c>
      <c r="B263" s="2"/>
      <c r="C263" s="107" t="s">
        <v>3</v>
      </c>
      <c r="D263" s="107" t="s">
        <v>969</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8" t="s">
        <v>7</v>
      </c>
      <c r="B266" s="9" t="s">
        <v>960</v>
      </c>
      <c r="C266" s="10"/>
      <c r="D266" s="11"/>
      <c r="E266" s="11"/>
    </row>
    <row r="267" spans="1:5" x14ac:dyDescent="0.25">
      <c r="A267" s="12"/>
      <c r="B267" s="13" t="s">
        <v>9</v>
      </c>
      <c r="C267" s="14"/>
      <c r="D267" s="15"/>
      <c r="E267" s="15"/>
    </row>
    <row r="268" spans="1:5" x14ac:dyDescent="0.25">
      <c r="A268" s="8" t="s">
        <v>10</v>
      </c>
      <c r="B268" s="16" t="s">
        <v>11</v>
      </c>
      <c r="C268" s="61">
        <v>4420</v>
      </c>
      <c r="D268" s="62">
        <v>4110</v>
      </c>
      <c r="E268" s="63" t="s">
        <v>14</v>
      </c>
    </row>
    <row r="269" spans="1:5" x14ac:dyDescent="0.25">
      <c r="A269" s="19"/>
      <c r="B269" s="20" t="s">
        <v>15</v>
      </c>
      <c r="C269" s="56">
        <v>-0.55781779706932599</v>
      </c>
      <c r="D269" s="56">
        <v>-0.16305406621511001</v>
      </c>
      <c r="E269" s="22"/>
    </row>
    <row r="270" spans="1:5" x14ac:dyDescent="0.25">
      <c r="A270" s="8" t="s">
        <v>16</v>
      </c>
      <c r="B270" s="16" t="s">
        <v>11</v>
      </c>
      <c r="C270" s="61">
        <v>6750</v>
      </c>
      <c r="D270" s="61">
        <v>8330</v>
      </c>
      <c r="E270" s="63" t="s">
        <v>14</v>
      </c>
    </row>
    <row r="271" spans="1:5" x14ac:dyDescent="0.25">
      <c r="A271" s="19"/>
      <c r="B271" s="20" t="s">
        <v>15</v>
      </c>
      <c r="C271" s="56">
        <v>-0.32464066935604402</v>
      </c>
      <c r="D271" s="56">
        <v>-3.5937617847445001E-2</v>
      </c>
      <c r="E271" s="22"/>
    </row>
    <row r="272" spans="1:5" x14ac:dyDescent="0.25">
      <c r="A272" s="8" t="s">
        <v>19</v>
      </c>
      <c r="B272" s="16" t="s">
        <v>11</v>
      </c>
      <c r="C272" s="61">
        <v>10170</v>
      </c>
      <c r="D272" s="61">
        <v>14370</v>
      </c>
      <c r="E272" s="63" t="s">
        <v>14</v>
      </c>
    </row>
    <row r="273" spans="1:5" x14ac:dyDescent="0.25">
      <c r="A273" s="19"/>
      <c r="B273" s="20" t="s">
        <v>15</v>
      </c>
      <c r="C273" s="56">
        <v>1.7369686478168899E-2</v>
      </c>
      <c r="D273" s="56">
        <v>7.5239381008507494E-2</v>
      </c>
      <c r="E273" s="22"/>
    </row>
    <row r="274" spans="1:5" x14ac:dyDescent="0.25">
      <c r="A274" s="8" t="s">
        <v>22</v>
      </c>
      <c r="B274" s="16" t="s">
        <v>11</v>
      </c>
      <c r="C274" s="61">
        <v>19130</v>
      </c>
      <c r="D274" s="61">
        <v>18590</v>
      </c>
      <c r="E274" s="63" t="s">
        <v>14</v>
      </c>
    </row>
    <row r="275" spans="1:5" x14ac:dyDescent="0.25">
      <c r="A275" s="19"/>
      <c r="B275" s="20" t="s">
        <v>15</v>
      </c>
      <c r="C275" s="56">
        <v>0.91290870807640201</v>
      </c>
      <c r="D275" s="56">
        <v>0.13198719095612299</v>
      </c>
      <c r="E275" s="22"/>
    </row>
    <row r="276" spans="1:5" ht="37.15" customHeight="1" x14ac:dyDescent="0.25">
      <c r="A276" s="137" t="s">
        <v>25</v>
      </c>
      <c r="B276" s="137"/>
      <c r="C276" s="137"/>
      <c r="D276" s="137"/>
      <c r="E276" s="137"/>
    </row>
    <row r="277" spans="1:5" x14ac:dyDescent="0.25">
      <c r="A277" s="5" t="s">
        <v>26</v>
      </c>
    </row>
    <row r="278" spans="1:5" x14ac:dyDescent="0.25">
      <c r="A278" s="65" t="s">
        <v>1100</v>
      </c>
    </row>
    <row r="279" spans="1:5" x14ac:dyDescent="0.25">
      <c r="A279" s="65" t="s">
        <v>1059</v>
      </c>
    </row>
    <row r="280" spans="1:5" x14ac:dyDescent="0.25">
      <c r="A280" s="65" t="s">
        <v>1054</v>
      </c>
    </row>
    <row r="281" spans="1:5" x14ac:dyDescent="0.25">
      <c r="A281" s="5" t="s">
        <v>51</v>
      </c>
    </row>
    <row r="282" spans="1:5" ht="14.45" customHeight="1" x14ac:dyDescent="0.25">
      <c r="A282" s="91" t="s">
        <v>31</v>
      </c>
      <c r="B282" s="92"/>
      <c r="C282" s="92"/>
      <c r="D282" s="92"/>
      <c r="E282" s="93"/>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57">
        <v>44162</v>
      </c>
      <c r="C285" s="57">
        <v>45989</v>
      </c>
      <c r="D285" s="58">
        <v>0.14348270368199942</v>
      </c>
      <c r="E285" s="59">
        <v>4</v>
      </c>
    </row>
    <row r="286" spans="1:5" x14ac:dyDescent="0.25">
      <c r="A286" s="31" t="s">
        <v>37</v>
      </c>
      <c r="B286" s="57">
        <v>44134</v>
      </c>
      <c r="C286" s="57">
        <v>45961</v>
      </c>
      <c r="D286" s="58">
        <v>0.14507613835146138</v>
      </c>
      <c r="E286" s="59">
        <v>4</v>
      </c>
    </row>
    <row r="287" spans="1:5" x14ac:dyDescent="0.25">
      <c r="A287" s="64" t="s">
        <v>38</v>
      </c>
      <c r="B287" s="57">
        <v>44103</v>
      </c>
      <c r="C287" s="57">
        <v>45930</v>
      </c>
      <c r="D287" s="58">
        <v>0.14880114640994443</v>
      </c>
      <c r="E287" s="59">
        <v>4</v>
      </c>
    </row>
    <row r="288" spans="1:5" x14ac:dyDescent="0.25">
      <c r="A288" s="64" t="s">
        <v>39</v>
      </c>
      <c r="B288" s="57">
        <v>44071</v>
      </c>
      <c r="C288" s="57">
        <v>45898</v>
      </c>
      <c r="D288" s="58">
        <v>0.14962374144286428</v>
      </c>
      <c r="E288" s="59">
        <v>4</v>
      </c>
    </row>
    <row r="289" spans="1:5" x14ac:dyDescent="0.25">
      <c r="A289" s="64" t="s">
        <v>40</v>
      </c>
      <c r="B289" s="57">
        <v>44042</v>
      </c>
      <c r="C289" s="57">
        <v>45869</v>
      </c>
      <c r="D289" s="58">
        <v>0.14899117732220488</v>
      </c>
      <c r="E289" s="59">
        <v>4</v>
      </c>
    </row>
    <row r="291" spans="1:5" x14ac:dyDescent="0.25">
      <c r="A291" s="102" t="s">
        <v>127</v>
      </c>
      <c r="B291" s="103"/>
      <c r="C291" s="103"/>
      <c r="D291" s="103"/>
      <c r="E291" s="103"/>
    </row>
    <row r="292" spans="1:5" x14ac:dyDescent="0.25">
      <c r="A292" s="1" t="s">
        <v>968</v>
      </c>
      <c r="B292" s="2"/>
      <c r="C292" s="107" t="s">
        <v>3</v>
      </c>
      <c r="D292" s="107" t="s">
        <v>969</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8" t="s">
        <v>7</v>
      </c>
      <c r="B295" s="9" t="s">
        <v>960</v>
      </c>
      <c r="C295" s="10"/>
      <c r="D295" s="11"/>
      <c r="E295" s="11"/>
    </row>
    <row r="296" spans="1:5" x14ac:dyDescent="0.25">
      <c r="A296" s="12"/>
      <c r="B296" s="13" t="s">
        <v>9</v>
      </c>
      <c r="C296" s="14"/>
      <c r="D296" s="15"/>
      <c r="E296" s="15"/>
    </row>
    <row r="297" spans="1:5" x14ac:dyDescent="0.25">
      <c r="A297" s="8" t="s">
        <v>10</v>
      </c>
      <c r="B297" s="16" t="s">
        <v>11</v>
      </c>
      <c r="C297" s="61">
        <v>3700</v>
      </c>
      <c r="D297" s="62">
        <v>3150</v>
      </c>
      <c r="E297" s="63" t="s">
        <v>14</v>
      </c>
    </row>
    <row r="298" spans="1:5" x14ac:dyDescent="0.25">
      <c r="A298" s="19"/>
      <c r="B298" s="20" t="s">
        <v>15</v>
      </c>
      <c r="C298" s="56">
        <v>-0.63018760350806402</v>
      </c>
      <c r="D298" s="56">
        <v>-0.20645711704122199</v>
      </c>
      <c r="E298" s="22"/>
    </row>
    <row r="299" spans="1:5" x14ac:dyDescent="0.25">
      <c r="A299" s="8" t="s">
        <v>16</v>
      </c>
      <c r="B299" s="16" t="s">
        <v>11</v>
      </c>
      <c r="C299" s="61">
        <v>7340</v>
      </c>
      <c r="D299" s="61">
        <v>8240</v>
      </c>
      <c r="E299" s="63" t="s">
        <v>14</v>
      </c>
    </row>
    <row r="300" spans="1:5" x14ac:dyDescent="0.25">
      <c r="A300" s="19"/>
      <c r="B300" s="20" t="s">
        <v>15</v>
      </c>
      <c r="C300" s="56">
        <v>-0.265872119838376</v>
      </c>
      <c r="D300" s="56">
        <v>-3.7871325634207899E-2</v>
      </c>
      <c r="E300" s="22"/>
    </row>
    <row r="301" spans="1:5" x14ac:dyDescent="0.25">
      <c r="A301" s="8" t="s">
        <v>19</v>
      </c>
      <c r="B301" s="16" t="s">
        <v>11</v>
      </c>
      <c r="C301" s="61">
        <v>10390</v>
      </c>
      <c r="D301" s="61">
        <v>11880</v>
      </c>
      <c r="E301" s="63" t="s">
        <v>14</v>
      </c>
    </row>
    <row r="302" spans="1:5" x14ac:dyDescent="0.25">
      <c r="A302" s="19"/>
      <c r="B302" s="20" t="s">
        <v>15</v>
      </c>
      <c r="C302" s="56">
        <v>3.9386393442622798E-2</v>
      </c>
      <c r="D302" s="56">
        <v>3.5002364741330401E-2</v>
      </c>
      <c r="E302" s="22"/>
    </row>
    <row r="303" spans="1:5" x14ac:dyDescent="0.25">
      <c r="A303" s="8" t="s">
        <v>22</v>
      </c>
      <c r="B303" s="16" t="s">
        <v>11</v>
      </c>
      <c r="C303" s="61">
        <v>14350</v>
      </c>
      <c r="D303" s="61">
        <v>18220</v>
      </c>
      <c r="E303" s="63" t="s">
        <v>14</v>
      </c>
    </row>
    <row r="304" spans="1:5" x14ac:dyDescent="0.25">
      <c r="A304" s="19"/>
      <c r="B304" s="20" t="s">
        <v>15</v>
      </c>
      <c r="C304" s="56">
        <v>0.43472083009811602</v>
      </c>
      <c r="D304" s="56">
        <v>0.12744734416631001</v>
      </c>
      <c r="E304" s="22"/>
    </row>
    <row r="305" spans="1:5" ht="34.9" customHeight="1" x14ac:dyDescent="0.25">
      <c r="A305" s="137" t="s">
        <v>25</v>
      </c>
      <c r="B305" s="137"/>
      <c r="C305" s="137"/>
      <c r="D305" s="137"/>
      <c r="E305" s="137"/>
    </row>
    <row r="306" spans="1:5" x14ac:dyDescent="0.25">
      <c r="A306" s="5" t="s">
        <v>26</v>
      </c>
    </row>
    <row r="307" spans="1:5" x14ac:dyDescent="0.25">
      <c r="A307" s="65" t="s">
        <v>1094</v>
      </c>
    </row>
    <row r="308" spans="1:5" x14ac:dyDescent="0.25">
      <c r="A308" s="65" t="s">
        <v>1098</v>
      </c>
    </row>
    <row r="309" spans="1:5" x14ac:dyDescent="0.25">
      <c r="A309" s="65" t="s">
        <v>1093</v>
      </c>
    </row>
    <row r="310" spans="1:5" x14ac:dyDescent="0.25">
      <c r="A310" s="5" t="s">
        <v>30</v>
      </c>
    </row>
    <row r="311" spans="1:5" ht="14.45" customHeight="1" x14ac:dyDescent="0.25">
      <c r="A311" s="91" t="s">
        <v>31</v>
      </c>
      <c r="B311" s="92"/>
      <c r="C311" s="92"/>
      <c r="D311" s="92"/>
      <c r="E311" s="93"/>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57">
        <v>44162</v>
      </c>
      <c r="C314" s="57">
        <v>45989</v>
      </c>
      <c r="D314" s="58">
        <v>0.16803786903496784</v>
      </c>
      <c r="E314" s="59">
        <v>4</v>
      </c>
    </row>
    <row r="315" spans="1:5" x14ac:dyDescent="0.25">
      <c r="A315" s="31" t="s">
        <v>37</v>
      </c>
      <c r="B315" s="57">
        <v>44134</v>
      </c>
      <c r="C315" s="57">
        <v>45961</v>
      </c>
      <c r="D315" s="58">
        <v>0.17166769794799344</v>
      </c>
      <c r="E315" s="59">
        <v>4</v>
      </c>
    </row>
    <row r="316" spans="1:5" x14ac:dyDescent="0.25">
      <c r="A316" s="64" t="s">
        <v>38</v>
      </c>
      <c r="B316" s="57">
        <v>44103</v>
      </c>
      <c r="C316" s="57">
        <v>45930</v>
      </c>
      <c r="D316" s="58">
        <v>0.1729876992423233</v>
      </c>
      <c r="E316" s="59">
        <v>4</v>
      </c>
    </row>
    <row r="317" spans="1:5" x14ac:dyDescent="0.25">
      <c r="A317" s="64" t="s">
        <v>39</v>
      </c>
      <c r="B317" s="57">
        <v>44071</v>
      </c>
      <c r="C317" s="57">
        <v>45898</v>
      </c>
      <c r="D317" s="58">
        <v>0.17448464099943858</v>
      </c>
      <c r="E317" s="59">
        <v>4</v>
      </c>
    </row>
    <row r="318" spans="1:5" x14ac:dyDescent="0.25">
      <c r="A318" s="64" t="s">
        <v>40</v>
      </c>
      <c r="B318" s="57">
        <v>44042</v>
      </c>
      <c r="C318" s="57">
        <v>45869</v>
      </c>
      <c r="D318" s="58">
        <v>0.17459923259148807</v>
      </c>
      <c r="E318" s="59">
        <v>4</v>
      </c>
    </row>
    <row r="320" spans="1:5" x14ac:dyDescent="0.25">
      <c r="A320" s="102" t="s">
        <v>141</v>
      </c>
      <c r="B320" s="103"/>
      <c r="C320" s="103"/>
      <c r="D320" s="103"/>
      <c r="E320" s="103"/>
    </row>
    <row r="321" spans="1:5" x14ac:dyDescent="0.25">
      <c r="A321" s="1" t="s">
        <v>978</v>
      </c>
      <c r="B321" s="2"/>
      <c r="C321" s="107" t="s">
        <v>3</v>
      </c>
      <c r="D321" s="107" t="s">
        <v>979</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960</v>
      </c>
      <c r="C324" s="10"/>
      <c r="D324" s="11"/>
      <c r="E324" s="11"/>
    </row>
    <row r="325" spans="1:5" x14ac:dyDescent="0.25">
      <c r="A325" s="12"/>
      <c r="B325" s="13" t="s">
        <v>9</v>
      </c>
      <c r="C325" s="14"/>
      <c r="D325" s="15"/>
      <c r="E325" s="15"/>
    </row>
    <row r="326" spans="1:5" x14ac:dyDescent="0.25">
      <c r="A326" s="8" t="s">
        <v>10</v>
      </c>
      <c r="B326" s="16" t="s">
        <v>11</v>
      </c>
      <c r="C326" s="61">
        <v>9120</v>
      </c>
      <c r="D326" s="62">
        <v>9400</v>
      </c>
      <c r="E326" s="63" t="s">
        <v>14</v>
      </c>
    </row>
    <row r="327" spans="1:5" x14ac:dyDescent="0.25">
      <c r="A327" s="19"/>
      <c r="B327" s="20" t="s">
        <v>15</v>
      </c>
      <c r="C327" s="56">
        <v>-8.7582627693115103E-2</v>
      </c>
      <c r="D327" s="56">
        <v>-3.0714093182790801E-2</v>
      </c>
      <c r="E327" s="22"/>
    </row>
    <row r="328" spans="1:5" x14ac:dyDescent="0.25">
      <c r="A328" s="8" t="s">
        <v>16</v>
      </c>
      <c r="B328" s="16" t="s">
        <v>11</v>
      </c>
      <c r="C328" s="61">
        <v>9540</v>
      </c>
      <c r="D328" s="61">
        <v>9600</v>
      </c>
      <c r="E328" s="63" t="s">
        <v>14</v>
      </c>
    </row>
    <row r="329" spans="1:5" x14ac:dyDescent="0.25">
      <c r="A329" s="19"/>
      <c r="B329" s="20" t="s">
        <v>15</v>
      </c>
      <c r="C329" s="56">
        <v>-4.6077893582007798E-2</v>
      </c>
      <c r="D329" s="56">
        <v>-2.0104427776783299E-2</v>
      </c>
      <c r="E329" s="22"/>
    </row>
    <row r="330" spans="1:5" x14ac:dyDescent="0.25">
      <c r="A330" s="8" t="s">
        <v>19</v>
      </c>
      <c r="B330" s="16" t="s">
        <v>11</v>
      </c>
      <c r="C330" s="61">
        <v>10190</v>
      </c>
      <c r="D330" s="61">
        <v>10270</v>
      </c>
      <c r="E330" s="63" t="s">
        <v>14</v>
      </c>
    </row>
    <row r="331" spans="1:5" x14ac:dyDescent="0.25">
      <c r="A331" s="19"/>
      <c r="B331" s="20" t="s">
        <v>15</v>
      </c>
      <c r="C331" s="56">
        <v>1.94327162498646E-2</v>
      </c>
      <c r="D331" s="56">
        <v>1.33831645940481E-2</v>
      </c>
      <c r="E331" s="22"/>
    </row>
    <row r="332" spans="1:5" x14ac:dyDescent="0.25">
      <c r="A332" s="8" t="s">
        <v>22</v>
      </c>
      <c r="B332" s="16" t="s">
        <v>11</v>
      </c>
      <c r="C332" s="61">
        <v>10670</v>
      </c>
      <c r="D332" s="61">
        <v>10760</v>
      </c>
      <c r="E332" s="63" t="s">
        <v>14</v>
      </c>
    </row>
    <row r="333" spans="1:5" x14ac:dyDescent="0.25">
      <c r="A333" s="19"/>
      <c r="B333" s="20" t="s">
        <v>15</v>
      </c>
      <c r="C333" s="56">
        <v>6.7001774098166794E-2</v>
      </c>
      <c r="D333" s="56">
        <v>3.71755781874634E-2</v>
      </c>
      <c r="E333" s="22"/>
    </row>
    <row r="334" spans="1:5" ht="33" customHeight="1" x14ac:dyDescent="0.25">
      <c r="A334" s="137" t="s">
        <v>25</v>
      </c>
      <c r="B334" s="137"/>
      <c r="C334" s="137"/>
      <c r="D334" s="137"/>
      <c r="E334" s="137"/>
    </row>
    <row r="335" spans="1:5" x14ac:dyDescent="0.25">
      <c r="A335" s="5" t="s">
        <v>26</v>
      </c>
    </row>
    <row r="336" spans="1:5" x14ac:dyDescent="0.25">
      <c r="A336" s="65" t="s">
        <v>980</v>
      </c>
    </row>
    <row r="337" spans="1:5" x14ac:dyDescent="0.25">
      <c r="A337" s="65" t="s">
        <v>994</v>
      </c>
    </row>
    <row r="338" spans="1:5" x14ac:dyDescent="0.25">
      <c r="A338" s="65" t="s">
        <v>982</v>
      </c>
    </row>
    <row r="339" spans="1:5" x14ac:dyDescent="0.25">
      <c r="A339" s="5" t="s">
        <v>51</v>
      </c>
    </row>
    <row r="340" spans="1:5" ht="14.45" customHeight="1" x14ac:dyDescent="0.25">
      <c r="A340" s="91" t="s">
        <v>31</v>
      </c>
      <c r="B340" s="92"/>
      <c r="C340" s="92"/>
      <c r="D340" s="92"/>
      <c r="E340" s="93"/>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57">
        <v>44162</v>
      </c>
      <c r="C343" s="57">
        <v>45989</v>
      </c>
      <c r="D343" s="58">
        <v>1.4808779115627804E-2</v>
      </c>
      <c r="E343" s="59">
        <v>2</v>
      </c>
    </row>
    <row r="344" spans="1:5" x14ac:dyDescent="0.25">
      <c r="A344" s="31" t="s">
        <v>37</v>
      </c>
      <c r="B344" s="57">
        <v>44134</v>
      </c>
      <c r="C344" s="57">
        <v>45961</v>
      </c>
      <c r="D344" s="58">
        <v>1.4917574202510371E-2</v>
      </c>
      <c r="E344" s="59">
        <v>2</v>
      </c>
    </row>
    <row r="345" spans="1:5" x14ac:dyDescent="0.25">
      <c r="A345" s="64" t="s">
        <v>38</v>
      </c>
      <c r="B345" s="57">
        <v>44099</v>
      </c>
      <c r="C345" s="57">
        <v>45926</v>
      </c>
      <c r="D345" s="58">
        <v>1.5020653773542905E-2</v>
      </c>
      <c r="E345" s="59">
        <v>2</v>
      </c>
    </row>
    <row r="346" spans="1:5" x14ac:dyDescent="0.25">
      <c r="A346" s="64" t="s">
        <v>39</v>
      </c>
      <c r="B346" s="57">
        <v>44071</v>
      </c>
      <c r="C346" s="57">
        <v>45898</v>
      </c>
      <c r="D346" s="58">
        <v>1.5069043025327508E-2</v>
      </c>
      <c r="E346" s="59">
        <v>2</v>
      </c>
    </row>
    <row r="347" spans="1:5" x14ac:dyDescent="0.25">
      <c r="A347" s="64" t="s">
        <v>40</v>
      </c>
      <c r="B347" s="57">
        <v>44036</v>
      </c>
      <c r="C347" s="57">
        <v>45863</v>
      </c>
      <c r="D347" s="58">
        <v>1.5124878880182957E-2</v>
      </c>
      <c r="E347" s="59">
        <v>2</v>
      </c>
    </row>
    <row r="349" spans="1:5" x14ac:dyDescent="0.25">
      <c r="A349" s="102" t="s">
        <v>151</v>
      </c>
      <c r="B349" s="103"/>
      <c r="C349" s="103"/>
      <c r="D349" s="103"/>
      <c r="E349" s="103"/>
    </row>
    <row r="350" spans="1:5" x14ac:dyDescent="0.25">
      <c r="A350" s="1" t="s">
        <v>968</v>
      </c>
      <c r="B350" s="2"/>
      <c r="C350" s="107" t="s">
        <v>3</v>
      </c>
      <c r="D350" s="107" t="s">
        <v>969</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8" t="s">
        <v>7</v>
      </c>
      <c r="B353" s="9" t="s">
        <v>960</v>
      </c>
      <c r="C353" s="10"/>
      <c r="D353" s="11"/>
      <c r="E353" s="11"/>
    </row>
    <row r="354" spans="1:5" x14ac:dyDescent="0.25">
      <c r="A354" s="12"/>
      <c r="B354" s="13" t="s">
        <v>9</v>
      </c>
      <c r="C354" s="14"/>
      <c r="D354" s="15"/>
      <c r="E354" s="15"/>
    </row>
    <row r="355" spans="1:5" x14ac:dyDescent="0.25">
      <c r="A355" s="8" t="s">
        <v>10</v>
      </c>
      <c r="B355" s="16" t="s">
        <v>11</v>
      </c>
      <c r="C355" s="61">
        <v>3980</v>
      </c>
      <c r="D355" s="62">
        <v>3530</v>
      </c>
      <c r="E355" s="63" t="s">
        <v>14</v>
      </c>
    </row>
    <row r="356" spans="1:5" x14ac:dyDescent="0.25">
      <c r="A356" s="19"/>
      <c r="B356" s="20" t="s">
        <v>15</v>
      </c>
      <c r="C356" s="56">
        <v>-0.60173498237415701</v>
      </c>
      <c r="D356" s="56">
        <v>-0.18780109973294801</v>
      </c>
      <c r="E356" s="22"/>
    </row>
    <row r="357" spans="1:5" x14ac:dyDescent="0.25">
      <c r="A357" s="8" t="s">
        <v>16</v>
      </c>
      <c r="B357" s="16" t="s">
        <v>11</v>
      </c>
      <c r="C357" s="61">
        <v>7730</v>
      </c>
      <c r="D357" s="61">
        <v>10910</v>
      </c>
      <c r="E357" s="63" t="s">
        <v>14</v>
      </c>
    </row>
    <row r="358" spans="1:5" x14ac:dyDescent="0.25">
      <c r="A358" s="19"/>
      <c r="B358" s="20" t="s">
        <v>15</v>
      </c>
      <c r="C358" s="56">
        <v>-0.226920582120582</v>
      </c>
      <c r="D358" s="56">
        <v>1.7607424456058399E-2</v>
      </c>
      <c r="E358" s="22"/>
    </row>
    <row r="359" spans="1:5" x14ac:dyDescent="0.25">
      <c r="A359" s="8" t="s">
        <v>19</v>
      </c>
      <c r="B359" s="16" t="s">
        <v>11</v>
      </c>
      <c r="C359" s="61">
        <v>10670</v>
      </c>
      <c r="D359" s="61">
        <v>14930</v>
      </c>
      <c r="E359" s="63" t="s">
        <v>14</v>
      </c>
    </row>
    <row r="360" spans="1:5" x14ac:dyDescent="0.25">
      <c r="A360" s="19"/>
      <c r="B360" s="20" t="s">
        <v>15</v>
      </c>
      <c r="C360" s="56">
        <v>6.6962765017248196E-2</v>
      </c>
      <c r="D360" s="56">
        <v>8.3479086361602797E-2</v>
      </c>
      <c r="E360" s="22"/>
    </row>
    <row r="361" spans="1:5" x14ac:dyDescent="0.25">
      <c r="A361" s="8" t="s">
        <v>22</v>
      </c>
      <c r="B361" s="16" t="s">
        <v>11</v>
      </c>
      <c r="C361" s="61">
        <v>14230</v>
      </c>
      <c r="D361" s="61">
        <v>19230</v>
      </c>
      <c r="E361" s="63" t="s">
        <v>14</v>
      </c>
    </row>
    <row r="362" spans="1:5" x14ac:dyDescent="0.25">
      <c r="A362" s="19"/>
      <c r="B362" s="20" t="s">
        <v>15</v>
      </c>
      <c r="C362" s="56">
        <v>0.42321871999999999</v>
      </c>
      <c r="D362" s="56">
        <v>0.13965712265423599</v>
      </c>
      <c r="E362" s="22"/>
    </row>
    <row r="363" spans="1:5" ht="34.9" customHeight="1" x14ac:dyDescent="0.25">
      <c r="A363" s="137" t="s">
        <v>25</v>
      </c>
      <c r="B363" s="137"/>
      <c r="C363" s="137"/>
      <c r="D363" s="137"/>
      <c r="E363" s="137"/>
    </row>
    <row r="364" spans="1:5" x14ac:dyDescent="0.25">
      <c r="A364" s="5" t="s">
        <v>26</v>
      </c>
    </row>
    <row r="365" spans="1:5" x14ac:dyDescent="0.25">
      <c r="A365" s="65" t="s">
        <v>1094</v>
      </c>
    </row>
    <row r="366" spans="1:5" x14ac:dyDescent="0.25">
      <c r="A366" s="65" t="s">
        <v>1101</v>
      </c>
    </row>
    <row r="367" spans="1:5" x14ac:dyDescent="0.25">
      <c r="A367" s="65" t="s">
        <v>1093</v>
      </c>
    </row>
    <row r="368" spans="1:5" x14ac:dyDescent="0.25">
      <c r="A368" s="5" t="s">
        <v>30</v>
      </c>
    </row>
    <row r="369" spans="1:5" ht="14.45" customHeight="1" x14ac:dyDescent="0.25">
      <c r="A369" s="91" t="s">
        <v>31</v>
      </c>
      <c r="B369" s="92"/>
      <c r="C369" s="92"/>
      <c r="D369" s="92"/>
      <c r="E369" s="93"/>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57">
        <v>44162</v>
      </c>
      <c r="C372" s="57">
        <v>45989</v>
      </c>
      <c r="D372" s="58">
        <v>0.15146138959359137</v>
      </c>
      <c r="E372" s="59">
        <v>4</v>
      </c>
    </row>
    <row r="373" spans="1:5" x14ac:dyDescent="0.25">
      <c r="A373" s="31" t="s">
        <v>37</v>
      </c>
      <c r="B373" s="57">
        <v>44134</v>
      </c>
      <c r="C373" s="57">
        <v>45961</v>
      </c>
      <c r="D373" s="58">
        <v>0.15168929900440048</v>
      </c>
      <c r="E373" s="59">
        <v>4</v>
      </c>
    </row>
    <row r="374" spans="1:5" x14ac:dyDescent="0.25">
      <c r="A374" s="64" t="s">
        <v>38</v>
      </c>
      <c r="B374" s="57">
        <v>44103</v>
      </c>
      <c r="C374" s="57">
        <v>45930</v>
      </c>
      <c r="D374" s="58">
        <v>0.15126916113231928</v>
      </c>
      <c r="E374" s="59">
        <v>4</v>
      </c>
    </row>
    <row r="375" spans="1:5" x14ac:dyDescent="0.25">
      <c r="A375" s="64" t="s">
        <v>39</v>
      </c>
      <c r="B375" s="57">
        <v>44071</v>
      </c>
      <c r="C375" s="57">
        <v>45898</v>
      </c>
      <c r="D375" s="58">
        <v>0.15254571435624031</v>
      </c>
      <c r="E375" s="59">
        <v>4</v>
      </c>
    </row>
    <row r="376" spans="1:5" x14ac:dyDescent="0.25">
      <c r="A376" s="64" t="s">
        <v>40</v>
      </c>
      <c r="B376" s="57">
        <v>44042</v>
      </c>
      <c r="C376" s="57">
        <v>45869</v>
      </c>
      <c r="D376" s="58">
        <v>0.15179034759654939</v>
      </c>
      <c r="E376" s="59">
        <v>4</v>
      </c>
    </row>
    <row r="378" spans="1:5" x14ac:dyDescent="0.25">
      <c r="A378" s="102" t="s">
        <v>162</v>
      </c>
      <c r="B378" s="103"/>
      <c r="C378" s="103"/>
      <c r="D378" s="103"/>
      <c r="E378" s="103"/>
    </row>
    <row r="379" spans="1:5" x14ac:dyDescent="0.25">
      <c r="A379" s="1" t="s">
        <v>968</v>
      </c>
      <c r="B379" s="2"/>
      <c r="C379" s="107" t="s">
        <v>3</v>
      </c>
      <c r="D379" s="107" t="s">
        <v>969</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960</v>
      </c>
      <c r="C382" s="10"/>
      <c r="D382" s="11"/>
      <c r="E382" s="11"/>
    </row>
    <row r="383" spans="1:5" x14ac:dyDescent="0.25">
      <c r="A383" s="12"/>
      <c r="B383" s="13" t="s">
        <v>9</v>
      </c>
      <c r="C383" s="14"/>
      <c r="D383" s="15"/>
      <c r="E383" s="15"/>
    </row>
    <row r="384" spans="1:5" x14ac:dyDescent="0.25">
      <c r="A384" s="8" t="s">
        <v>10</v>
      </c>
      <c r="B384" s="16" t="s">
        <v>11</v>
      </c>
      <c r="C384" s="61">
        <v>8850</v>
      </c>
      <c r="D384" s="62">
        <v>8550</v>
      </c>
      <c r="E384" s="63" t="s">
        <v>14</v>
      </c>
    </row>
    <row r="385" spans="1:5" x14ac:dyDescent="0.25">
      <c r="A385" s="19"/>
      <c r="B385" s="20" t="s">
        <v>15</v>
      </c>
      <c r="C385" s="56">
        <v>-0.11489887507391799</v>
      </c>
      <c r="D385" s="56">
        <v>-3.0913004006611199E-2</v>
      </c>
      <c r="E385" s="22"/>
    </row>
    <row r="386" spans="1:5" x14ac:dyDescent="0.25">
      <c r="A386" s="8" t="s">
        <v>16</v>
      </c>
      <c r="B386" s="16" t="s">
        <v>11</v>
      </c>
      <c r="C386" s="61">
        <v>8880</v>
      </c>
      <c r="D386" s="61">
        <v>9520</v>
      </c>
      <c r="E386" s="63" t="s">
        <v>14</v>
      </c>
    </row>
    <row r="387" spans="1:5" x14ac:dyDescent="0.25">
      <c r="A387" s="19"/>
      <c r="B387" s="20" t="s">
        <v>15</v>
      </c>
      <c r="C387" s="56">
        <v>-0.111513854619298</v>
      </c>
      <c r="D387" s="56">
        <v>-9.8356949563585001E-3</v>
      </c>
      <c r="E387" s="22"/>
    </row>
    <row r="388" spans="1:5" x14ac:dyDescent="0.25">
      <c r="A388" s="8" t="s">
        <v>19</v>
      </c>
      <c r="B388" s="16" t="s">
        <v>11</v>
      </c>
      <c r="C388" s="61">
        <v>10320</v>
      </c>
      <c r="D388" s="61">
        <v>11040</v>
      </c>
      <c r="E388" s="63" t="s">
        <v>14</v>
      </c>
    </row>
    <row r="389" spans="1:5" x14ac:dyDescent="0.25">
      <c r="A389" s="19"/>
      <c r="B389" s="20" t="s">
        <v>15</v>
      </c>
      <c r="C389" s="56">
        <v>3.1791273843455398E-2</v>
      </c>
      <c r="D389" s="56">
        <v>2.00286940709693E-2</v>
      </c>
      <c r="E389" s="22"/>
    </row>
    <row r="390" spans="1:5" x14ac:dyDescent="0.25">
      <c r="A390" s="8" t="s">
        <v>22</v>
      </c>
      <c r="B390" s="16" t="s">
        <v>11</v>
      </c>
      <c r="C390" s="61">
        <v>12280</v>
      </c>
      <c r="D390" s="61">
        <v>12700</v>
      </c>
      <c r="E390" s="63" t="s">
        <v>14</v>
      </c>
    </row>
    <row r="391" spans="1:5" x14ac:dyDescent="0.25">
      <c r="A391" s="19"/>
      <c r="B391" s="20" t="s">
        <v>15</v>
      </c>
      <c r="C391" s="56">
        <v>0.228363161616711</v>
      </c>
      <c r="D391" s="56">
        <v>4.8927266801036498E-2</v>
      </c>
      <c r="E391" s="22"/>
    </row>
    <row r="392" spans="1:5" ht="34.9" customHeight="1" x14ac:dyDescent="0.25">
      <c r="A392" s="137" t="s">
        <v>25</v>
      </c>
      <c r="B392" s="137"/>
      <c r="C392" s="137"/>
      <c r="D392" s="137"/>
      <c r="E392" s="137"/>
    </row>
    <row r="393" spans="1:5" x14ac:dyDescent="0.25">
      <c r="A393" s="5" t="s">
        <v>26</v>
      </c>
    </row>
    <row r="394" spans="1:5" x14ac:dyDescent="0.25">
      <c r="A394" s="65" t="s">
        <v>1071</v>
      </c>
    </row>
    <row r="395" spans="1:5" x14ac:dyDescent="0.25">
      <c r="A395" s="65" t="s">
        <v>1074</v>
      </c>
    </row>
    <row r="396" spans="1:5" x14ac:dyDescent="0.25">
      <c r="A396" s="65" t="s">
        <v>972</v>
      </c>
    </row>
    <row r="397" spans="1:5" x14ac:dyDescent="0.25">
      <c r="A397" s="5" t="s">
        <v>51</v>
      </c>
    </row>
    <row r="398" spans="1:5" ht="14.45" customHeight="1" x14ac:dyDescent="0.25">
      <c r="A398" s="91" t="s">
        <v>31</v>
      </c>
      <c r="B398" s="92"/>
      <c r="C398" s="92"/>
      <c r="D398" s="92"/>
      <c r="E398" s="93"/>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57">
        <v>44162</v>
      </c>
      <c r="C401" s="57">
        <v>45989</v>
      </c>
      <c r="D401" s="58">
        <v>2.7264339182777087E-2</v>
      </c>
      <c r="E401" s="59">
        <v>2</v>
      </c>
    </row>
    <row r="402" spans="1:5" x14ac:dyDescent="0.25">
      <c r="A402" s="31" t="s">
        <v>37</v>
      </c>
      <c r="B402" s="57">
        <v>44134</v>
      </c>
      <c r="C402" s="57">
        <v>45961</v>
      </c>
      <c r="D402" s="58">
        <v>3.1028761147046731E-2</v>
      </c>
      <c r="E402" s="59">
        <v>2</v>
      </c>
    </row>
    <row r="403" spans="1:5" x14ac:dyDescent="0.25">
      <c r="A403" s="64" t="s">
        <v>38</v>
      </c>
      <c r="B403" s="57">
        <v>44099</v>
      </c>
      <c r="C403" s="57">
        <v>45926</v>
      </c>
      <c r="D403" s="58">
        <v>3.3097615198936448E-2</v>
      </c>
      <c r="E403" s="59">
        <v>2</v>
      </c>
    </row>
    <row r="404" spans="1:5" x14ac:dyDescent="0.25">
      <c r="A404" s="64" t="s">
        <v>39</v>
      </c>
      <c r="B404" s="57">
        <v>44071</v>
      </c>
      <c r="C404" s="57">
        <v>45898</v>
      </c>
      <c r="D404" s="58">
        <v>3.418172464081215E-2</v>
      </c>
      <c r="E404" s="59">
        <v>2</v>
      </c>
    </row>
    <row r="405" spans="1:5" x14ac:dyDescent="0.25">
      <c r="A405" s="64" t="s">
        <v>40</v>
      </c>
      <c r="B405" s="57">
        <v>44036</v>
      </c>
      <c r="C405" s="57">
        <v>45863</v>
      </c>
      <c r="D405" s="58">
        <v>3.4843003823018373E-2</v>
      </c>
      <c r="E405" s="59">
        <v>2</v>
      </c>
    </row>
    <row r="407" spans="1:5" x14ac:dyDescent="0.25">
      <c r="A407" s="102" t="s">
        <v>171</v>
      </c>
      <c r="B407" s="103"/>
      <c r="C407" s="103"/>
      <c r="D407" s="103"/>
      <c r="E407" s="103"/>
    </row>
    <row r="408" spans="1:5" x14ac:dyDescent="0.25">
      <c r="A408" s="1" t="s">
        <v>958</v>
      </c>
      <c r="B408" s="2"/>
      <c r="C408" s="107" t="s">
        <v>3</v>
      </c>
      <c r="D408" s="107" t="s">
        <v>959</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960</v>
      </c>
      <c r="C411" s="10"/>
      <c r="D411" s="11"/>
      <c r="E411" s="11"/>
    </row>
    <row r="412" spans="1:5" x14ac:dyDescent="0.25">
      <c r="A412" s="12"/>
      <c r="B412" s="13" t="s">
        <v>9</v>
      </c>
      <c r="C412" s="14"/>
      <c r="D412" s="15"/>
      <c r="E412" s="15"/>
    </row>
    <row r="413" spans="1:5" x14ac:dyDescent="0.25">
      <c r="A413" s="8" t="s">
        <v>10</v>
      </c>
      <c r="B413" s="16" t="s">
        <v>11</v>
      </c>
      <c r="C413" s="61">
        <v>5880</v>
      </c>
      <c r="D413" s="62">
        <v>5950</v>
      </c>
      <c r="E413" s="63" t="s">
        <v>14</v>
      </c>
    </row>
    <row r="414" spans="1:5" x14ac:dyDescent="0.25">
      <c r="A414" s="19"/>
      <c r="B414" s="20" t="s">
        <v>15</v>
      </c>
      <c r="C414" s="56">
        <v>-0.41248213522933902</v>
      </c>
      <c r="D414" s="56">
        <v>-0.15891017326350801</v>
      </c>
      <c r="E414" s="22"/>
    </row>
    <row r="415" spans="1:5" x14ac:dyDescent="0.25">
      <c r="A415" s="8" t="s">
        <v>16</v>
      </c>
      <c r="B415" s="16" t="s">
        <v>11</v>
      </c>
      <c r="C415" s="61">
        <v>7950</v>
      </c>
      <c r="D415" s="61">
        <v>7680</v>
      </c>
      <c r="E415" s="63" t="s">
        <v>14</v>
      </c>
    </row>
    <row r="416" spans="1:5" x14ac:dyDescent="0.25">
      <c r="A416" s="19"/>
      <c r="B416" s="20" t="s">
        <v>15</v>
      </c>
      <c r="C416" s="56">
        <v>-0.20535920755762599</v>
      </c>
      <c r="D416" s="56">
        <v>-8.4355237352249104E-2</v>
      </c>
      <c r="E416" s="22"/>
    </row>
    <row r="417" spans="1:5" x14ac:dyDescent="0.25">
      <c r="A417" s="8" t="s">
        <v>19</v>
      </c>
      <c r="B417" s="16" t="s">
        <v>11</v>
      </c>
      <c r="C417" s="61">
        <v>10040</v>
      </c>
      <c r="D417" s="61">
        <v>10680</v>
      </c>
      <c r="E417" s="63" t="s">
        <v>14</v>
      </c>
    </row>
    <row r="418" spans="1:5" x14ac:dyDescent="0.25">
      <c r="A418" s="19"/>
      <c r="B418" s="20" t="s">
        <v>15</v>
      </c>
      <c r="C418" s="56">
        <v>4.2669438884224099E-3</v>
      </c>
      <c r="D418" s="56">
        <v>2.2137060159430798E-2</v>
      </c>
      <c r="E418" s="22"/>
    </row>
    <row r="419" spans="1:5" x14ac:dyDescent="0.25">
      <c r="A419" s="8" t="s">
        <v>22</v>
      </c>
      <c r="B419" s="16" t="s">
        <v>11</v>
      </c>
      <c r="C419" s="61">
        <v>13530</v>
      </c>
      <c r="D419" s="61">
        <v>13650</v>
      </c>
      <c r="E419" s="63" t="s">
        <v>14</v>
      </c>
    </row>
    <row r="420" spans="1:5" x14ac:dyDescent="0.25">
      <c r="A420" s="19"/>
      <c r="B420" s="20" t="s">
        <v>15</v>
      </c>
      <c r="C420" s="56">
        <v>0.353438099047924</v>
      </c>
      <c r="D420" s="56">
        <v>0.109160269135507</v>
      </c>
      <c r="E420" s="22"/>
    </row>
    <row r="421" spans="1:5" ht="35.450000000000003" customHeight="1" x14ac:dyDescent="0.25">
      <c r="A421" s="137" t="s">
        <v>25</v>
      </c>
      <c r="B421" s="137"/>
      <c r="C421" s="137"/>
      <c r="D421" s="137"/>
      <c r="E421" s="137"/>
    </row>
    <row r="422" spans="1:5" x14ac:dyDescent="0.25">
      <c r="A422" s="5" t="s">
        <v>26</v>
      </c>
    </row>
    <row r="423" spans="1:5" x14ac:dyDescent="0.25">
      <c r="A423" s="65" t="s">
        <v>964</v>
      </c>
    </row>
    <row r="424" spans="1:5" x14ac:dyDescent="0.25">
      <c r="A424" s="65" t="s">
        <v>973</v>
      </c>
    </row>
    <row r="425" spans="1:5" x14ac:dyDescent="0.25">
      <c r="A425" s="65" t="s">
        <v>966</v>
      </c>
    </row>
    <row r="426" spans="1:5" x14ac:dyDescent="0.25">
      <c r="A426" s="5" t="s">
        <v>51</v>
      </c>
    </row>
    <row r="427" spans="1:5" ht="14.45" customHeight="1" x14ac:dyDescent="0.25">
      <c r="A427" s="91" t="s">
        <v>31</v>
      </c>
      <c r="B427" s="92"/>
      <c r="C427" s="92"/>
      <c r="D427" s="92"/>
      <c r="E427" s="93"/>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57">
        <v>44159</v>
      </c>
      <c r="C430" s="57">
        <v>45986</v>
      </c>
      <c r="D430" s="58">
        <v>9.3022155731481773E-2</v>
      </c>
      <c r="E430" s="59">
        <v>3</v>
      </c>
    </row>
    <row r="431" spans="1:5" x14ac:dyDescent="0.25">
      <c r="A431" s="31" t="s">
        <v>37</v>
      </c>
      <c r="B431" s="57">
        <v>44131</v>
      </c>
      <c r="C431" s="57">
        <v>45958</v>
      </c>
      <c r="D431" s="58">
        <v>9.8390659280604073E-2</v>
      </c>
      <c r="E431" s="59">
        <v>3</v>
      </c>
    </row>
    <row r="432" spans="1:5" x14ac:dyDescent="0.25">
      <c r="A432" s="64" t="s">
        <v>38</v>
      </c>
      <c r="B432" s="57">
        <v>44103</v>
      </c>
      <c r="C432" s="57">
        <v>45930</v>
      </c>
      <c r="D432" s="58">
        <v>9.9484989945754998E-2</v>
      </c>
      <c r="E432" s="59">
        <v>3</v>
      </c>
    </row>
    <row r="433" spans="1:5" x14ac:dyDescent="0.25">
      <c r="A433" s="64" t="s">
        <v>39</v>
      </c>
      <c r="B433" s="57">
        <v>44068</v>
      </c>
      <c r="C433" s="57">
        <v>45895</v>
      </c>
      <c r="D433" s="58">
        <v>0.1004876849557641</v>
      </c>
      <c r="E433" s="59">
        <v>3</v>
      </c>
    </row>
    <row r="434" spans="1:5" x14ac:dyDescent="0.25">
      <c r="A434" s="64" t="s">
        <v>40</v>
      </c>
      <c r="B434" s="57">
        <v>44040</v>
      </c>
      <c r="C434" s="57">
        <v>45867</v>
      </c>
      <c r="D434" s="58">
        <v>0.10009823015473031</v>
      </c>
      <c r="E434" s="59">
        <v>3</v>
      </c>
    </row>
    <row r="436" spans="1:5" x14ac:dyDescent="0.25">
      <c r="A436" s="102" t="s">
        <v>835</v>
      </c>
      <c r="B436" s="103"/>
      <c r="C436" s="103"/>
      <c r="D436" s="103"/>
      <c r="E436" s="103"/>
    </row>
    <row r="437" spans="1:5" x14ac:dyDescent="0.25">
      <c r="A437" s="1" t="s">
        <v>958</v>
      </c>
      <c r="B437" s="2"/>
      <c r="C437" s="107" t="s">
        <v>3</v>
      </c>
      <c r="D437" s="107" t="s">
        <v>959</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8" t="s">
        <v>7</v>
      </c>
      <c r="B440" s="9" t="s">
        <v>960</v>
      </c>
      <c r="C440" s="10"/>
      <c r="D440" s="11"/>
      <c r="E440" s="11"/>
    </row>
    <row r="441" spans="1:5" x14ac:dyDescent="0.25">
      <c r="A441" s="12"/>
      <c r="B441" s="13" t="s">
        <v>9</v>
      </c>
      <c r="C441" s="14"/>
      <c r="D441" s="15"/>
      <c r="E441" s="15"/>
    </row>
    <row r="442" spans="1:5" x14ac:dyDescent="0.25">
      <c r="A442" s="8" t="s">
        <v>10</v>
      </c>
      <c r="B442" s="16" t="s">
        <v>11</v>
      </c>
      <c r="C442" s="61">
        <v>7520</v>
      </c>
      <c r="D442" s="62">
        <v>7480</v>
      </c>
      <c r="E442" s="63" t="s">
        <v>14</v>
      </c>
    </row>
    <row r="443" spans="1:5" x14ac:dyDescent="0.25">
      <c r="A443" s="19"/>
      <c r="B443" s="20" t="s">
        <v>15</v>
      </c>
      <c r="C443" s="56">
        <v>-0.24781645133723601</v>
      </c>
      <c r="D443" s="56">
        <v>-9.2285986081938706E-2</v>
      </c>
      <c r="E443" s="22"/>
    </row>
    <row r="444" spans="1:5" x14ac:dyDescent="0.25">
      <c r="A444" s="8" t="s">
        <v>16</v>
      </c>
      <c r="B444" s="16" t="s">
        <v>11</v>
      </c>
      <c r="C444" s="61">
        <v>8330</v>
      </c>
      <c r="D444" s="61">
        <v>7980</v>
      </c>
      <c r="E444" s="63" t="s">
        <v>14</v>
      </c>
    </row>
    <row r="445" spans="1:5" x14ac:dyDescent="0.25">
      <c r="A445" s="19"/>
      <c r="B445" s="20" t="s">
        <v>15</v>
      </c>
      <c r="C445" s="56">
        <v>-0.16719004507108701</v>
      </c>
      <c r="D445" s="56">
        <v>-7.2494295869660705E-2</v>
      </c>
      <c r="E445" s="22"/>
    </row>
    <row r="446" spans="1:5" x14ac:dyDescent="0.25">
      <c r="A446" s="8" t="s">
        <v>19</v>
      </c>
      <c r="B446" s="16" t="s">
        <v>11</v>
      </c>
      <c r="C446" s="61">
        <v>10060</v>
      </c>
      <c r="D446" s="61">
        <v>10300</v>
      </c>
      <c r="E446" s="63" t="s">
        <v>14</v>
      </c>
    </row>
    <row r="447" spans="1:5" x14ac:dyDescent="0.25">
      <c r="A447" s="19"/>
      <c r="B447" s="20" t="s">
        <v>15</v>
      </c>
      <c r="C447" s="56">
        <v>5.6201901312811203E-3</v>
      </c>
      <c r="D447" s="56">
        <v>9.7864159704728095E-3</v>
      </c>
      <c r="E447" s="22"/>
    </row>
    <row r="448" spans="1:5" x14ac:dyDescent="0.25">
      <c r="A448" s="8" t="s">
        <v>22</v>
      </c>
      <c r="B448" s="16" t="s">
        <v>11</v>
      </c>
      <c r="C448" s="61">
        <v>12350</v>
      </c>
      <c r="D448" s="61">
        <v>12350</v>
      </c>
      <c r="E448" s="63" t="s">
        <v>14</v>
      </c>
    </row>
    <row r="449" spans="1:5" x14ac:dyDescent="0.25">
      <c r="A449" s="19"/>
      <c r="B449" s="20" t="s">
        <v>15</v>
      </c>
      <c r="C449" s="56">
        <v>0.23536916257270299</v>
      </c>
      <c r="D449" s="56">
        <v>7.2939933110958394E-2</v>
      </c>
      <c r="E449" s="22"/>
    </row>
    <row r="450" spans="1:5" ht="34.15" customHeight="1" x14ac:dyDescent="0.25">
      <c r="A450" s="137" t="s">
        <v>25</v>
      </c>
      <c r="B450" s="137"/>
      <c r="C450" s="137"/>
      <c r="D450" s="137"/>
      <c r="E450" s="137"/>
    </row>
    <row r="451" spans="1:5" x14ac:dyDescent="0.25">
      <c r="A451" s="5" t="s">
        <v>26</v>
      </c>
    </row>
    <row r="452" spans="1:5" x14ac:dyDescent="0.25">
      <c r="A452" s="65" t="s">
        <v>964</v>
      </c>
    </row>
    <row r="453" spans="1:5" x14ac:dyDescent="0.25">
      <c r="A453" s="65" t="s">
        <v>1102</v>
      </c>
    </row>
    <row r="454" spans="1:5" x14ac:dyDescent="0.25">
      <c r="A454" s="65" t="s">
        <v>966</v>
      </c>
    </row>
    <row r="455" spans="1:5" x14ac:dyDescent="0.25">
      <c r="A455" s="5" t="s">
        <v>51</v>
      </c>
    </row>
    <row r="456" spans="1:5" ht="14.45" customHeight="1" x14ac:dyDescent="0.25">
      <c r="A456" s="91" t="s">
        <v>31</v>
      </c>
      <c r="B456" s="92"/>
      <c r="C456" s="92"/>
      <c r="D456" s="92"/>
      <c r="E456" s="93"/>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57">
        <v>44159</v>
      </c>
      <c r="C459" s="57">
        <v>45989</v>
      </c>
      <c r="D459" s="58">
        <v>5.5487189360773452E-2</v>
      </c>
      <c r="E459" s="59">
        <v>3</v>
      </c>
    </row>
    <row r="460" spans="1:5" x14ac:dyDescent="0.25">
      <c r="A460" s="31" t="s">
        <v>37</v>
      </c>
      <c r="B460" s="57">
        <v>44131</v>
      </c>
      <c r="C460" s="57">
        <v>45961</v>
      </c>
      <c r="D460" s="58">
        <v>6.1141056227876259E-2</v>
      </c>
      <c r="E460" s="59">
        <v>3</v>
      </c>
    </row>
    <row r="461" spans="1:5" x14ac:dyDescent="0.25">
      <c r="A461" s="60" t="s">
        <v>38</v>
      </c>
      <c r="B461" s="57">
        <v>44096</v>
      </c>
      <c r="C461" s="57">
        <v>45926</v>
      </c>
      <c r="D461" s="58">
        <v>6.1898874261466022E-2</v>
      </c>
      <c r="E461" s="59">
        <v>3</v>
      </c>
    </row>
    <row r="462" spans="1:5" x14ac:dyDescent="0.25">
      <c r="A462" s="60" t="s">
        <v>39</v>
      </c>
      <c r="B462" s="57">
        <v>44068</v>
      </c>
      <c r="C462" s="57">
        <v>45898</v>
      </c>
      <c r="D462" s="58">
        <v>6.3005823366396929E-2</v>
      </c>
      <c r="E462" s="59">
        <v>3</v>
      </c>
    </row>
    <row r="463" spans="1:5" x14ac:dyDescent="0.25">
      <c r="A463" s="60" t="s">
        <v>40</v>
      </c>
      <c r="B463" s="57">
        <v>44033</v>
      </c>
      <c r="C463" s="57">
        <v>45863</v>
      </c>
      <c r="D463" s="58">
        <v>6.3110245175579241E-2</v>
      </c>
      <c r="E463" s="59">
        <v>3</v>
      </c>
    </row>
    <row r="465" spans="1:5" x14ac:dyDescent="0.25">
      <c r="A465" s="102" t="s">
        <v>180</v>
      </c>
      <c r="B465" s="103"/>
      <c r="C465" s="103"/>
      <c r="D465" s="103"/>
      <c r="E465" s="103"/>
    </row>
    <row r="466" spans="1:5" x14ac:dyDescent="0.25">
      <c r="A466" s="1" t="s">
        <v>958</v>
      </c>
      <c r="B466" s="2"/>
      <c r="C466" s="107" t="s">
        <v>3</v>
      </c>
      <c r="D466" s="107" t="s">
        <v>959</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960</v>
      </c>
      <c r="C469" s="10"/>
      <c r="D469" s="11"/>
      <c r="E469" s="11"/>
    </row>
    <row r="470" spans="1:5" x14ac:dyDescent="0.25">
      <c r="A470" s="12"/>
      <c r="B470" s="13" t="s">
        <v>9</v>
      </c>
      <c r="C470" s="14"/>
      <c r="D470" s="15"/>
      <c r="E470" s="15"/>
    </row>
    <row r="471" spans="1:5" x14ac:dyDescent="0.25">
      <c r="A471" s="8" t="s">
        <v>10</v>
      </c>
      <c r="B471" s="16" t="s">
        <v>11</v>
      </c>
      <c r="C471" s="61">
        <v>6050</v>
      </c>
      <c r="D471" s="62">
        <v>6100</v>
      </c>
      <c r="E471" s="63" t="s">
        <v>14</v>
      </c>
    </row>
    <row r="472" spans="1:5" x14ac:dyDescent="0.25">
      <c r="A472" s="19"/>
      <c r="B472" s="20" t="s">
        <v>15</v>
      </c>
      <c r="C472" s="56">
        <v>-0.39501811072750898</v>
      </c>
      <c r="D472" s="56">
        <v>-0.15201290744579801</v>
      </c>
      <c r="E472" s="22"/>
    </row>
    <row r="473" spans="1:5" x14ac:dyDescent="0.25">
      <c r="A473" s="8" t="s">
        <v>16</v>
      </c>
      <c r="B473" s="16" t="s">
        <v>11</v>
      </c>
      <c r="C473" s="61">
        <v>8010</v>
      </c>
      <c r="D473" s="61">
        <v>7890</v>
      </c>
      <c r="E473" s="63" t="s">
        <v>14</v>
      </c>
    </row>
    <row r="474" spans="1:5" x14ac:dyDescent="0.25">
      <c r="A474" s="19"/>
      <c r="B474" s="20" t="s">
        <v>15</v>
      </c>
      <c r="C474" s="56">
        <v>-0.19944705882352901</v>
      </c>
      <c r="D474" s="56">
        <v>-7.5876050560543806E-2</v>
      </c>
      <c r="E474" s="22"/>
    </row>
    <row r="475" spans="1:5" x14ac:dyDescent="0.25">
      <c r="A475" s="8" t="s">
        <v>19</v>
      </c>
      <c r="B475" s="16" t="s">
        <v>11</v>
      </c>
      <c r="C475" s="61">
        <v>10090</v>
      </c>
      <c r="D475" s="61">
        <v>10770</v>
      </c>
      <c r="E475" s="63" t="s">
        <v>14</v>
      </c>
    </row>
    <row r="476" spans="1:5" x14ac:dyDescent="0.25">
      <c r="A476" s="19"/>
      <c r="B476" s="20" t="s">
        <v>15</v>
      </c>
      <c r="C476" s="56">
        <v>8.5241503326738393E-3</v>
      </c>
      <c r="D476" s="56">
        <v>2.51926520677563E-2</v>
      </c>
      <c r="E476" s="22"/>
    </row>
    <row r="477" spans="1:5" x14ac:dyDescent="0.25">
      <c r="A477" s="8" t="s">
        <v>22</v>
      </c>
      <c r="B477" s="16" t="s">
        <v>11</v>
      </c>
      <c r="C477" s="61">
        <v>13340</v>
      </c>
      <c r="D477" s="61">
        <v>13650</v>
      </c>
      <c r="E477" s="63" t="s">
        <v>14</v>
      </c>
    </row>
    <row r="478" spans="1:5" x14ac:dyDescent="0.25">
      <c r="A478" s="19"/>
      <c r="B478" s="20" t="s">
        <v>15</v>
      </c>
      <c r="C478" s="56">
        <v>0.33445993723849399</v>
      </c>
      <c r="D478" s="56">
        <v>0.109232705561901</v>
      </c>
      <c r="E478" s="22"/>
    </row>
    <row r="479" spans="1:5" ht="37.15" customHeight="1" x14ac:dyDescent="0.25">
      <c r="A479" s="137" t="s">
        <v>25</v>
      </c>
      <c r="B479" s="137"/>
      <c r="C479" s="137"/>
      <c r="D479" s="137"/>
      <c r="E479" s="137"/>
    </row>
    <row r="480" spans="1:5" x14ac:dyDescent="0.25">
      <c r="A480" s="5" t="s">
        <v>26</v>
      </c>
    </row>
    <row r="481" spans="1:5" x14ac:dyDescent="0.25">
      <c r="A481" s="65" t="s">
        <v>964</v>
      </c>
    </row>
    <row r="482" spans="1:5" x14ac:dyDescent="0.25">
      <c r="A482" s="65" t="s">
        <v>992</v>
      </c>
    </row>
    <row r="483" spans="1:5" x14ac:dyDescent="0.25">
      <c r="A483" s="65" t="s">
        <v>966</v>
      </c>
    </row>
    <row r="484" spans="1:5" x14ac:dyDescent="0.25">
      <c r="A484" s="5" t="s">
        <v>51</v>
      </c>
    </row>
    <row r="485" spans="1:5" ht="14.45" customHeight="1" x14ac:dyDescent="0.25">
      <c r="A485" s="91" t="s">
        <v>31</v>
      </c>
      <c r="B485" s="92"/>
      <c r="C485" s="92"/>
      <c r="D485" s="92"/>
      <c r="E485" s="93"/>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57">
        <v>44159</v>
      </c>
      <c r="C488" s="57">
        <v>45986</v>
      </c>
      <c r="D488" s="58">
        <v>9.0031266146990044E-2</v>
      </c>
      <c r="E488" s="59">
        <v>3</v>
      </c>
    </row>
    <row r="489" spans="1:5" x14ac:dyDescent="0.25">
      <c r="A489" s="31" t="s">
        <v>37</v>
      </c>
      <c r="B489" s="57">
        <v>44131</v>
      </c>
      <c r="C489" s="57">
        <v>45958</v>
      </c>
      <c r="D489" s="58">
        <v>9.4988211337598258E-2</v>
      </c>
      <c r="E489" s="59">
        <v>3</v>
      </c>
    </row>
    <row r="490" spans="1:5" x14ac:dyDescent="0.25">
      <c r="A490" s="64" t="s">
        <v>38</v>
      </c>
      <c r="B490" s="57">
        <v>44103</v>
      </c>
      <c r="C490" s="57">
        <v>45930</v>
      </c>
      <c r="D490" s="58">
        <v>9.588499437660078E-2</v>
      </c>
      <c r="E490" s="59">
        <v>3</v>
      </c>
    </row>
    <row r="491" spans="1:5" x14ac:dyDescent="0.25">
      <c r="A491" s="64" t="s">
        <v>39</v>
      </c>
      <c r="B491" s="57">
        <v>44068</v>
      </c>
      <c r="C491" s="57">
        <v>45895</v>
      </c>
      <c r="D491" s="58">
        <v>9.6958651646999267E-2</v>
      </c>
      <c r="E491" s="59">
        <v>3</v>
      </c>
    </row>
    <row r="492" spans="1:5" x14ac:dyDescent="0.25">
      <c r="A492" s="64" t="s">
        <v>40</v>
      </c>
      <c r="B492" s="57">
        <v>44040</v>
      </c>
      <c r="C492" s="57">
        <v>45867</v>
      </c>
      <c r="D492" s="58">
        <v>9.6500000000000002E-2</v>
      </c>
      <c r="E492" s="59">
        <v>3</v>
      </c>
    </row>
    <row r="494" spans="1:5" x14ac:dyDescent="0.25">
      <c r="A494" s="102" t="s">
        <v>189</v>
      </c>
      <c r="B494" s="103"/>
      <c r="C494" s="103"/>
      <c r="D494" s="103"/>
      <c r="E494" s="103"/>
    </row>
    <row r="495" spans="1:5" x14ac:dyDescent="0.25">
      <c r="A495" s="1" t="s">
        <v>978</v>
      </c>
      <c r="B495" s="2"/>
      <c r="C495" s="107" t="s">
        <v>3</v>
      </c>
      <c r="D495" s="107" t="s">
        <v>979</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960</v>
      </c>
      <c r="C498" s="10"/>
      <c r="D498" s="11"/>
      <c r="E498" s="11"/>
    </row>
    <row r="499" spans="1:5" x14ac:dyDescent="0.25">
      <c r="A499" s="12"/>
      <c r="B499" s="13" t="s">
        <v>9</v>
      </c>
      <c r="C499" s="14"/>
      <c r="D499" s="15"/>
      <c r="E499" s="15"/>
    </row>
    <row r="500" spans="1:5" x14ac:dyDescent="0.25">
      <c r="A500" s="8" t="s">
        <v>10</v>
      </c>
      <c r="B500" s="16" t="s">
        <v>11</v>
      </c>
      <c r="C500" s="53">
        <v>7530</v>
      </c>
      <c r="D500" s="54">
        <v>7880</v>
      </c>
      <c r="E500" s="55" t="s">
        <v>14</v>
      </c>
    </row>
    <row r="501" spans="1:5" x14ac:dyDescent="0.25">
      <c r="A501" s="19"/>
      <c r="B501" s="20" t="s">
        <v>15</v>
      </c>
      <c r="C501" s="56">
        <v>-0.247267049451738</v>
      </c>
      <c r="D501" s="56">
        <v>-0.112496036880516</v>
      </c>
      <c r="E501" s="22"/>
    </row>
    <row r="502" spans="1:5" x14ac:dyDescent="0.25">
      <c r="A502" s="8" t="s">
        <v>16</v>
      </c>
      <c r="B502" s="16" t="s">
        <v>11</v>
      </c>
      <c r="C502" s="53">
        <v>8110</v>
      </c>
      <c r="D502" s="53">
        <v>7680</v>
      </c>
      <c r="E502" s="55" t="s">
        <v>14</v>
      </c>
    </row>
    <row r="503" spans="1:5" x14ac:dyDescent="0.25">
      <c r="A503" s="19"/>
      <c r="B503" s="20" t="s">
        <v>15</v>
      </c>
      <c r="C503" s="56">
        <v>-0.189108465687257</v>
      </c>
      <c r="D503" s="56">
        <v>-0.123406816368255</v>
      </c>
      <c r="E503" s="22"/>
    </row>
    <row r="504" spans="1:5" x14ac:dyDescent="0.25">
      <c r="A504" s="8" t="s">
        <v>19</v>
      </c>
      <c r="B504" s="16" t="s">
        <v>11</v>
      </c>
      <c r="C504" s="53">
        <v>9370</v>
      </c>
      <c r="D504" s="53">
        <v>9750</v>
      </c>
      <c r="E504" s="55" t="s">
        <v>14</v>
      </c>
    </row>
    <row r="505" spans="1:5" x14ac:dyDescent="0.25">
      <c r="A505" s="19"/>
      <c r="B505" s="20" t="s">
        <v>15</v>
      </c>
      <c r="C505" s="56">
        <v>-6.3319999251157305E-2</v>
      </c>
      <c r="D505" s="56">
        <v>-1.27826171617426E-2</v>
      </c>
      <c r="E505" s="22"/>
    </row>
    <row r="506" spans="1:5" x14ac:dyDescent="0.25">
      <c r="A506" s="8" t="s">
        <v>22</v>
      </c>
      <c r="B506" s="16" t="s">
        <v>11</v>
      </c>
      <c r="C506" s="53">
        <v>11350</v>
      </c>
      <c r="D506" s="53">
        <v>11640</v>
      </c>
      <c r="E506" s="55" t="s">
        <v>14</v>
      </c>
    </row>
    <row r="507" spans="1:5" x14ac:dyDescent="0.25">
      <c r="A507" s="19"/>
      <c r="B507" s="20" t="s">
        <v>15</v>
      </c>
      <c r="C507" s="56">
        <v>0.135345584499066</v>
      </c>
      <c r="D507" s="56">
        <v>7.8925779700995194E-2</v>
      </c>
      <c r="E507" s="22"/>
    </row>
    <row r="508" spans="1:5" ht="36" customHeight="1" x14ac:dyDescent="0.25">
      <c r="A508" s="137" t="s">
        <v>25</v>
      </c>
      <c r="B508" s="137"/>
      <c r="C508" s="137"/>
      <c r="D508" s="137"/>
      <c r="E508" s="137"/>
    </row>
    <row r="509" spans="1:5" x14ac:dyDescent="0.25">
      <c r="A509" s="5" t="s">
        <v>26</v>
      </c>
    </row>
    <row r="510" spans="1:5" x14ac:dyDescent="0.25">
      <c r="A510" s="65" t="s">
        <v>980</v>
      </c>
    </row>
    <row r="511" spans="1:5" x14ac:dyDescent="0.25">
      <c r="A511" s="65" t="s">
        <v>1058</v>
      </c>
    </row>
    <row r="512" spans="1:5" x14ac:dyDescent="0.25">
      <c r="A512" s="65" t="s">
        <v>986</v>
      </c>
    </row>
    <row r="513" spans="1:5" x14ac:dyDescent="0.25">
      <c r="A513" s="5" t="s">
        <v>51</v>
      </c>
    </row>
    <row r="514" spans="1:5" ht="14.45" customHeight="1" x14ac:dyDescent="0.25">
      <c r="A514" s="91" t="s">
        <v>31</v>
      </c>
      <c r="B514" s="92"/>
      <c r="C514" s="92"/>
      <c r="D514" s="92"/>
      <c r="E514" s="93"/>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57">
        <v>44152</v>
      </c>
      <c r="C517" s="57">
        <v>45986</v>
      </c>
      <c r="D517" s="58">
        <v>4.0264576504365025E-2</v>
      </c>
      <c r="E517" s="59">
        <v>2</v>
      </c>
    </row>
    <row r="518" spans="1:5" x14ac:dyDescent="0.25">
      <c r="A518" s="31" t="s">
        <v>37</v>
      </c>
      <c r="B518" s="57">
        <v>44124</v>
      </c>
      <c r="C518" s="57">
        <v>45958</v>
      </c>
      <c r="D518" s="58">
        <v>4.3953218793438387E-2</v>
      </c>
      <c r="E518" s="59">
        <v>2</v>
      </c>
    </row>
    <row r="519" spans="1:5" x14ac:dyDescent="0.25">
      <c r="A519" s="60" t="s">
        <v>38</v>
      </c>
      <c r="B519" s="57">
        <v>44096</v>
      </c>
      <c r="C519" s="57">
        <v>45930</v>
      </c>
      <c r="D519" s="58">
        <v>4.3814031325710018E-2</v>
      </c>
      <c r="E519" s="59">
        <v>2</v>
      </c>
    </row>
    <row r="520" spans="1:5" x14ac:dyDescent="0.25">
      <c r="A520" s="60" t="s">
        <v>39</v>
      </c>
      <c r="B520" s="57">
        <v>44054</v>
      </c>
      <c r="C520" s="57">
        <v>45888</v>
      </c>
      <c r="D520" s="58">
        <v>4.3562152795307417E-2</v>
      </c>
      <c r="E520" s="59">
        <v>2</v>
      </c>
    </row>
    <row r="521" spans="1:5" x14ac:dyDescent="0.25">
      <c r="A521" s="60" t="s">
        <v>40</v>
      </c>
      <c r="B521" s="57">
        <v>44027</v>
      </c>
      <c r="C521" s="57">
        <v>45860</v>
      </c>
      <c r="D521" s="58">
        <v>4.3151257514392208E-2</v>
      </c>
      <c r="E521" s="59">
        <v>2</v>
      </c>
    </row>
    <row r="523" spans="1:5" x14ac:dyDescent="0.25">
      <c r="A523" s="102" t="s">
        <v>210</v>
      </c>
      <c r="B523" s="103"/>
      <c r="C523" s="103"/>
      <c r="D523" s="103"/>
      <c r="E523" s="103"/>
    </row>
    <row r="524" spans="1:5" x14ac:dyDescent="0.25">
      <c r="A524" s="1" t="s">
        <v>978</v>
      </c>
      <c r="B524" s="2"/>
      <c r="C524" s="107" t="s">
        <v>3</v>
      </c>
      <c r="D524" s="107" t="s">
        <v>979</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960</v>
      </c>
      <c r="C527" s="10"/>
      <c r="D527" s="11"/>
      <c r="E527" s="11"/>
    </row>
    <row r="528" spans="1:5" x14ac:dyDescent="0.25">
      <c r="A528" s="12"/>
      <c r="B528" s="13" t="s">
        <v>9</v>
      </c>
      <c r="C528" s="14"/>
      <c r="D528" s="15"/>
      <c r="E528" s="15"/>
    </row>
    <row r="529" spans="1:5" x14ac:dyDescent="0.25">
      <c r="A529" s="8" t="s">
        <v>10</v>
      </c>
      <c r="B529" s="16" t="s">
        <v>11</v>
      </c>
      <c r="C529" s="61">
        <v>7650</v>
      </c>
      <c r="D529" s="62">
        <v>8130</v>
      </c>
      <c r="E529" s="63" t="s">
        <v>14</v>
      </c>
    </row>
    <row r="530" spans="1:5" x14ac:dyDescent="0.25">
      <c r="A530" s="19"/>
      <c r="B530" s="20" t="s">
        <v>15</v>
      </c>
      <c r="C530" s="56">
        <v>-0.235043788371955</v>
      </c>
      <c r="D530" s="56">
        <v>-9.8542516377094602E-2</v>
      </c>
      <c r="E530" s="22"/>
    </row>
    <row r="531" spans="1:5" x14ac:dyDescent="0.25">
      <c r="A531" s="8" t="s">
        <v>16</v>
      </c>
      <c r="B531" s="16" t="s">
        <v>11</v>
      </c>
      <c r="C531" s="61">
        <v>8350</v>
      </c>
      <c r="D531" s="61">
        <v>8100</v>
      </c>
      <c r="E531" s="63" t="s">
        <v>14</v>
      </c>
    </row>
    <row r="532" spans="1:5" x14ac:dyDescent="0.25">
      <c r="A532" s="19"/>
      <c r="B532" s="20" t="s">
        <v>15</v>
      </c>
      <c r="C532" s="56">
        <v>-0.16543148780886699</v>
      </c>
      <c r="D532" s="56">
        <v>-9.9906585351550697E-2</v>
      </c>
      <c r="E532" s="22"/>
    </row>
    <row r="533" spans="1:5" x14ac:dyDescent="0.25">
      <c r="A533" s="8" t="s">
        <v>19</v>
      </c>
      <c r="B533" s="16" t="s">
        <v>11</v>
      </c>
      <c r="C533" s="61">
        <v>9770</v>
      </c>
      <c r="D533" s="61">
        <v>10130</v>
      </c>
      <c r="E533" s="63" t="s">
        <v>14</v>
      </c>
    </row>
    <row r="534" spans="1:5" x14ac:dyDescent="0.25">
      <c r="A534" s="19"/>
      <c r="B534" s="20" t="s">
        <v>15</v>
      </c>
      <c r="C534" s="56">
        <v>-2.2748494148802E-2</v>
      </c>
      <c r="D534" s="56">
        <v>6.6445913694333E-3</v>
      </c>
      <c r="E534" s="22"/>
    </row>
    <row r="535" spans="1:5" x14ac:dyDescent="0.25">
      <c r="A535" s="8" t="s">
        <v>22</v>
      </c>
      <c r="B535" s="16" t="s">
        <v>11</v>
      </c>
      <c r="C535" s="61">
        <v>11690</v>
      </c>
      <c r="D535" s="61">
        <v>12090</v>
      </c>
      <c r="E535" s="63" t="s">
        <v>14</v>
      </c>
    </row>
    <row r="536" spans="1:5" x14ac:dyDescent="0.25">
      <c r="A536" s="19"/>
      <c r="B536" s="20" t="s">
        <v>15</v>
      </c>
      <c r="C536" s="56">
        <v>0.168777637079916</v>
      </c>
      <c r="D536" s="56">
        <v>9.9341583635793193E-2</v>
      </c>
      <c r="E536" s="22"/>
    </row>
    <row r="537" spans="1:5" ht="34.15" customHeight="1" x14ac:dyDescent="0.25">
      <c r="A537" s="137" t="s">
        <v>25</v>
      </c>
      <c r="B537" s="137"/>
      <c r="C537" s="137"/>
      <c r="D537" s="137"/>
      <c r="E537" s="137"/>
    </row>
    <row r="538" spans="1:5" x14ac:dyDescent="0.25">
      <c r="A538" s="5" t="s">
        <v>26</v>
      </c>
    </row>
    <row r="539" spans="1:5" x14ac:dyDescent="0.25">
      <c r="A539" s="65" t="s">
        <v>980</v>
      </c>
    </row>
    <row r="540" spans="1:5" x14ac:dyDescent="0.25">
      <c r="A540" s="65" t="s">
        <v>994</v>
      </c>
    </row>
    <row r="541" spans="1:5" x14ac:dyDescent="0.25">
      <c r="A541" s="65" t="s">
        <v>986</v>
      </c>
    </row>
    <row r="542" spans="1:5" x14ac:dyDescent="0.25">
      <c r="A542" s="5" t="s">
        <v>51</v>
      </c>
    </row>
    <row r="543" spans="1:5" ht="14.45" customHeight="1" x14ac:dyDescent="0.25">
      <c r="A543" s="91" t="s">
        <v>31</v>
      </c>
      <c r="B543" s="92"/>
      <c r="C543" s="92"/>
      <c r="D543" s="92"/>
      <c r="E543" s="93"/>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57">
        <v>44159</v>
      </c>
      <c r="C546" s="57">
        <v>45986</v>
      </c>
      <c r="D546" s="58">
        <v>3.5133991998551571E-2</v>
      </c>
      <c r="E546" s="59">
        <v>2</v>
      </c>
    </row>
    <row r="547" spans="1:5" x14ac:dyDescent="0.25">
      <c r="A547" s="31" t="s">
        <v>37</v>
      </c>
      <c r="B547" s="57">
        <v>44131</v>
      </c>
      <c r="C547" s="57">
        <v>45958</v>
      </c>
      <c r="D547" s="58">
        <v>3.9035442728813555E-2</v>
      </c>
      <c r="E547" s="59">
        <v>2</v>
      </c>
    </row>
    <row r="548" spans="1:5" x14ac:dyDescent="0.25">
      <c r="A548" s="64" t="s">
        <v>38</v>
      </c>
      <c r="B548" s="57">
        <v>44103</v>
      </c>
      <c r="C548" s="57">
        <v>45930</v>
      </c>
      <c r="D548" s="58">
        <v>3.9814896516253355E-2</v>
      </c>
      <c r="E548" s="59">
        <v>2</v>
      </c>
    </row>
    <row r="549" spans="1:5" x14ac:dyDescent="0.25">
      <c r="A549" s="64" t="s">
        <v>39</v>
      </c>
      <c r="B549" s="57">
        <v>44068</v>
      </c>
      <c r="C549" s="57">
        <v>45895</v>
      </c>
      <c r="D549" s="58">
        <v>4.0887568811025093E-2</v>
      </c>
      <c r="E549" s="59">
        <v>2</v>
      </c>
    </row>
    <row r="550" spans="1:5" x14ac:dyDescent="0.25">
      <c r="A550" s="64" t="s">
        <v>40</v>
      </c>
      <c r="B550" s="57">
        <v>44040</v>
      </c>
      <c r="C550" s="57">
        <v>45867</v>
      </c>
      <c r="D550" s="58">
        <v>4.1332464714979707E-2</v>
      </c>
      <c r="E550" s="59">
        <v>2</v>
      </c>
    </row>
    <row r="552" spans="1:5" x14ac:dyDescent="0.25">
      <c r="A552" s="102" t="s">
        <v>839</v>
      </c>
      <c r="B552" s="103"/>
      <c r="C552" s="103"/>
      <c r="D552" s="103"/>
      <c r="E552" s="103"/>
    </row>
    <row r="553" spans="1:5" x14ac:dyDescent="0.25">
      <c r="A553" s="1" t="s">
        <v>958</v>
      </c>
      <c r="B553" s="2"/>
      <c r="C553" s="107" t="s">
        <v>3</v>
      </c>
      <c r="D553" s="107" t="s">
        <v>959</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c r="C556" s="10"/>
      <c r="D556" s="11"/>
      <c r="E556" s="11"/>
    </row>
    <row r="557" spans="1:5" x14ac:dyDescent="0.25">
      <c r="A557" s="12"/>
      <c r="B557" s="13" t="s">
        <v>9</v>
      </c>
      <c r="C557" s="14"/>
      <c r="D557" s="15"/>
      <c r="E557" s="15"/>
    </row>
    <row r="558" spans="1:5" x14ac:dyDescent="0.25">
      <c r="A558" s="8" t="s">
        <v>10</v>
      </c>
      <c r="B558" s="16" t="s">
        <v>11</v>
      </c>
      <c r="C558" s="53">
        <v>5930</v>
      </c>
      <c r="D558" s="54">
        <v>5530</v>
      </c>
      <c r="E558" s="55" t="s">
        <v>14</v>
      </c>
    </row>
    <row r="559" spans="1:5" x14ac:dyDescent="0.25">
      <c r="A559" s="19"/>
      <c r="B559" s="20" t="s">
        <v>15</v>
      </c>
      <c r="C559" s="56">
        <v>-0.40660434696925801</v>
      </c>
      <c r="D559" s="56">
        <v>-0.178959873268868</v>
      </c>
      <c r="E559" s="22"/>
    </row>
    <row r="560" spans="1:5" x14ac:dyDescent="0.25">
      <c r="A560" s="8" t="s">
        <v>16</v>
      </c>
      <c r="B560" s="16" t="s">
        <v>11</v>
      </c>
      <c r="C560" s="53">
        <v>8080</v>
      </c>
      <c r="D560" s="53">
        <v>9020</v>
      </c>
      <c r="E560" s="55" t="s">
        <v>14</v>
      </c>
    </row>
    <row r="561" spans="1:5" x14ac:dyDescent="0.25">
      <c r="A561" s="19"/>
      <c r="B561" s="20" t="s">
        <v>15</v>
      </c>
      <c r="C561" s="56">
        <v>-0.191929689109751</v>
      </c>
      <c r="D561" s="56">
        <v>-3.3644783412352101E-2</v>
      </c>
      <c r="E561" s="22"/>
    </row>
    <row r="562" spans="1:5" x14ac:dyDescent="0.25">
      <c r="A562" s="8" t="s">
        <v>19</v>
      </c>
      <c r="B562" s="16" t="s">
        <v>11</v>
      </c>
      <c r="C562" s="53">
        <v>9980</v>
      </c>
      <c r="D562" s="53">
        <v>11370</v>
      </c>
      <c r="E562" s="55" t="s">
        <v>14</v>
      </c>
    </row>
    <row r="563" spans="1:5" x14ac:dyDescent="0.25">
      <c r="A563" s="19"/>
      <c r="B563" s="20" t="s">
        <v>15</v>
      </c>
      <c r="C563" s="56">
        <v>-2.0673743669653599E-3</v>
      </c>
      <c r="D563" s="56">
        <v>4.3849582927762303E-2</v>
      </c>
      <c r="E563" s="22"/>
    </row>
    <row r="564" spans="1:5" x14ac:dyDescent="0.25">
      <c r="A564" s="8" t="s">
        <v>22</v>
      </c>
      <c r="B564" s="16" t="s">
        <v>11</v>
      </c>
      <c r="C564" s="53">
        <v>12550</v>
      </c>
      <c r="D564" s="53">
        <v>14320</v>
      </c>
      <c r="E564" s="55" t="s">
        <v>14</v>
      </c>
    </row>
    <row r="565" spans="1:5" x14ac:dyDescent="0.25">
      <c r="A565" s="19"/>
      <c r="B565" s="20" t="s">
        <v>15</v>
      </c>
      <c r="C565" s="56">
        <v>0.25541641989931901</v>
      </c>
      <c r="D565" s="56">
        <v>0.127230634448424</v>
      </c>
      <c r="E565" s="22"/>
    </row>
    <row r="566" spans="1:5" ht="34.9" customHeight="1" x14ac:dyDescent="0.25">
      <c r="A566" s="137" t="s">
        <v>25</v>
      </c>
      <c r="B566" s="137"/>
      <c r="C566" s="137"/>
      <c r="D566" s="137"/>
      <c r="E566" s="137"/>
    </row>
    <row r="567" spans="1:5" x14ac:dyDescent="0.25">
      <c r="A567" s="5" t="s">
        <v>26</v>
      </c>
    </row>
    <row r="568" spans="1:5" x14ac:dyDescent="0.25">
      <c r="A568" s="65" t="s">
        <v>961</v>
      </c>
    </row>
    <row r="569" spans="1:5" x14ac:dyDescent="0.25">
      <c r="A569" s="65" t="s">
        <v>1082</v>
      </c>
    </row>
    <row r="570" spans="1:5" x14ac:dyDescent="0.25">
      <c r="A570" s="65" t="s">
        <v>963</v>
      </c>
    </row>
    <row r="571" spans="1:5" x14ac:dyDescent="0.25">
      <c r="A571" s="5" t="s">
        <v>30</v>
      </c>
    </row>
    <row r="572" spans="1:5" ht="14.45" customHeight="1" x14ac:dyDescent="0.25">
      <c r="A572" s="91" t="s">
        <v>31</v>
      </c>
      <c r="B572" s="92"/>
      <c r="C572" s="92"/>
      <c r="D572" s="92"/>
      <c r="E572" s="93"/>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57">
        <v>44160</v>
      </c>
      <c r="C575" s="57">
        <v>45987</v>
      </c>
      <c r="D575" s="58">
        <v>0.10084924474085571</v>
      </c>
      <c r="E575" s="59">
        <v>3</v>
      </c>
    </row>
    <row r="576" spans="1:5" x14ac:dyDescent="0.25">
      <c r="A576" s="31" t="s">
        <v>37</v>
      </c>
      <c r="B576" s="57">
        <v>44132</v>
      </c>
      <c r="C576" s="57">
        <v>45959</v>
      </c>
      <c r="D576" s="58">
        <v>0.102740511197352</v>
      </c>
      <c r="E576" s="59">
        <v>3</v>
      </c>
    </row>
    <row r="577" spans="1:5" x14ac:dyDescent="0.25">
      <c r="A577" s="60" t="s">
        <v>38</v>
      </c>
      <c r="B577" s="57">
        <v>44097</v>
      </c>
      <c r="C577" s="57">
        <v>45924</v>
      </c>
      <c r="D577" s="58">
        <v>0.1042116349271314</v>
      </c>
      <c r="E577" s="59">
        <v>3</v>
      </c>
    </row>
    <row r="578" spans="1:5" x14ac:dyDescent="0.25">
      <c r="A578" s="60" t="s">
        <v>39</v>
      </c>
      <c r="B578" s="57">
        <v>44069</v>
      </c>
      <c r="C578" s="57">
        <v>45896</v>
      </c>
      <c r="D578" s="58">
        <v>0.10565769188506348</v>
      </c>
      <c r="E578" s="59">
        <v>3</v>
      </c>
    </row>
    <row r="579" spans="1:5" x14ac:dyDescent="0.25">
      <c r="A579" s="60" t="s">
        <v>40</v>
      </c>
      <c r="B579" s="57">
        <v>44041</v>
      </c>
      <c r="C579" s="57">
        <v>45868</v>
      </c>
      <c r="D579" s="58">
        <v>0.10620994050875977</v>
      </c>
      <c r="E579" s="59">
        <v>3</v>
      </c>
    </row>
    <row r="581" spans="1:5" x14ac:dyDescent="0.25">
      <c r="A581" s="102" t="s">
        <v>218</v>
      </c>
      <c r="B581" s="103"/>
      <c r="C581" s="103"/>
      <c r="D581" s="103"/>
      <c r="E581" s="103"/>
    </row>
    <row r="582" spans="1:5" x14ac:dyDescent="0.25">
      <c r="A582" s="1" t="s">
        <v>958</v>
      </c>
      <c r="B582" s="2"/>
      <c r="C582" s="107" t="s">
        <v>3</v>
      </c>
      <c r="D582" s="107" t="s">
        <v>959</v>
      </c>
      <c r="E582" s="107"/>
    </row>
    <row r="583" spans="1:5" x14ac:dyDescent="0.25">
      <c r="A583" s="3" t="s">
        <v>5</v>
      </c>
      <c r="B583" s="4"/>
      <c r="C583" s="108"/>
      <c r="D583" s="108"/>
      <c r="E583" s="108"/>
    </row>
    <row r="584" spans="1:5" x14ac:dyDescent="0.25">
      <c r="A584" s="6" t="s">
        <v>6</v>
      </c>
      <c r="B584" s="7"/>
      <c r="C584" s="109"/>
      <c r="D584" s="109"/>
      <c r="E584" s="109"/>
    </row>
    <row r="585" spans="1:5" x14ac:dyDescent="0.25">
      <c r="A585" s="8" t="s">
        <v>7</v>
      </c>
      <c r="B585" s="9" t="s">
        <v>960</v>
      </c>
      <c r="C585" s="10"/>
      <c r="D585" s="11"/>
      <c r="E585" s="11"/>
    </row>
    <row r="586" spans="1:5" x14ac:dyDescent="0.25">
      <c r="A586" s="12"/>
      <c r="B586" s="13" t="s">
        <v>9</v>
      </c>
      <c r="C586" s="14"/>
      <c r="D586" s="15"/>
      <c r="E586" s="15"/>
    </row>
    <row r="587" spans="1:5" x14ac:dyDescent="0.25">
      <c r="A587" s="8" t="s">
        <v>10</v>
      </c>
      <c r="B587" s="16" t="s">
        <v>11</v>
      </c>
      <c r="C587" s="61">
        <v>6140</v>
      </c>
      <c r="D587" s="62">
        <v>6330</v>
      </c>
      <c r="E587" s="63" t="s">
        <v>14</v>
      </c>
    </row>
    <row r="588" spans="1:5" x14ac:dyDescent="0.25">
      <c r="A588" s="19"/>
      <c r="B588" s="20" t="s">
        <v>15</v>
      </c>
      <c r="C588" s="56">
        <v>-0.38632250884145902</v>
      </c>
      <c r="D588" s="56">
        <v>-0.14145323420080999</v>
      </c>
      <c r="E588" s="22"/>
    </row>
    <row r="589" spans="1:5" x14ac:dyDescent="0.25">
      <c r="A589" s="8" t="s">
        <v>16</v>
      </c>
      <c r="B589" s="16" t="s">
        <v>11</v>
      </c>
      <c r="C589" s="61">
        <v>7950</v>
      </c>
      <c r="D589" s="61">
        <v>7890</v>
      </c>
      <c r="E589" s="63" t="s">
        <v>14</v>
      </c>
    </row>
    <row r="590" spans="1:5" x14ac:dyDescent="0.25">
      <c r="A590" s="19"/>
      <c r="B590" s="20" t="s">
        <v>15</v>
      </c>
      <c r="C590" s="56">
        <v>-0.20462937972863801</v>
      </c>
      <c r="D590" s="56">
        <v>-7.6060994733829296E-2</v>
      </c>
      <c r="E590" s="22"/>
    </row>
    <row r="591" spans="1:5" x14ac:dyDescent="0.25">
      <c r="A591" s="8" t="s">
        <v>19</v>
      </c>
      <c r="B591" s="16" t="s">
        <v>11</v>
      </c>
      <c r="C591" s="61">
        <v>9490</v>
      </c>
      <c r="D591" s="61">
        <v>9970</v>
      </c>
      <c r="E591" s="63" t="s">
        <v>14</v>
      </c>
    </row>
    <row r="592" spans="1:5" x14ac:dyDescent="0.25">
      <c r="A592" s="19"/>
      <c r="B592" s="20" t="s">
        <v>15</v>
      </c>
      <c r="C592" s="56">
        <v>-5.0693332029548503E-2</v>
      </c>
      <c r="D592" s="56">
        <v>-1.1192933928858601E-3</v>
      </c>
      <c r="E592" s="22"/>
    </row>
    <row r="593" spans="1:5" x14ac:dyDescent="0.25">
      <c r="A593" s="8" t="s">
        <v>22</v>
      </c>
      <c r="B593" s="16" t="s">
        <v>11</v>
      </c>
      <c r="C593" s="61">
        <v>12570</v>
      </c>
      <c r="D593" s="61">
        <v>12300</v>
      </c>
      <c r="E593" s="63" t="s">
        <v>14</v>
      </c>
    </row>
    <row r="594" spans="1:5" x14ac:dyDescent="0.25">
      <c r="A594" s="19"/>
      <c r="B594" s="20" t="s">
        <v>15</v>
      </c>
      <c r="C594" s="56">
        <v>0.25663387132434201</v>
      </c>
      <c r="D594" s="56">
        <v>7.1580962201388099E-2</v>
      </c>
      <c r="E594" s="22"/>
    </row>
    <row r="595" spans="1:5" ht="34.9" customHeight="1" x14ac:dyDescent="0.25">
      <c r="A595" s="137" t="s">
        <v>25</v>
      </c>
      <c r="B595" s="137"/>
      <c r="C595" s="137"/>
      <c r="D595" s="137"/>
      <c r="E595" s="137"/>
    </row>
    <row r="596" spans="1:5" x14ac:dyDescent="0.25">
      <c r="A596" s="5" t="s">
        <v>26</v>
      </c>
    </row>
    <row r="597" spans="1:5" x14ac:dyDescent="0.25">
      <c r="A597" s="65" t="s">
        <v>961</v>
      </c>
    </row>
    <row r="598" spans="1:5" x14ac:dyDescent="0.25">
      <c r="A598" s="65" t="s">
        <v>1046</v>
      </c>
    </row>
    <row r="599" spans="1:5" x14ac:dyDescent="0.25">
      <c r="A599" s="65" t="s">
        <v>966</v>
      </c>
    </row>
    <row r="600" spans="1:5" x14ac:dyDescent="0.25">
      <c r="A600" s="5" t="s">
        <v>30</v>
      </c>
    </row>
    <row r="601" spans="1:5" ht="14.45" customHeight="1" x14ac:dyDescent="0.25">
      <c r="A601" s="91" t="s">
        <v>31</v>
      </c>
      <c r="B601" s="92"/>
      <c r="C601" s="92"/>
      <c r="D601" s="92"/>
      <c r="E601" s="93"/>
    </row>
    <row r="602" spans="1:5" x14ac:dyDescent="0.25">
      <c r="A602" s="94" t="s">
        <v>32</v>
      </c>
      <c r="B602" s="94"/>
      <c r="C602" s="94"/>
      <c r="D602" s="94"/>
      <c r="E602" s="94"/>
    </row>
    <row r="603" spans="1:5" x14ac:dyDescent="0.25">
      <c r="A603" s="29" t="s">
        <v>33</v>
      </c>
      <c r="B603" s="29" t="s">
        <v>34</v>
      </c>
      <c r="C603" s="29" t="s">
        <v>35</v>
      </c>
      <c r="D603" s="30" t="s">
        <v>0</v>
      </c>
      <c r="E603" s="30" t="s">
        <v>1</v>
      </c>
    </row>
    <row r="604" spans="1:5" x14ac:dyDescent="0.25">
      <c r="A604" s="31" t="s">
        <v>36</v>
      </c>
      <c r="B604" s="57">
        <v>44159</v>
      </c>
      <c r="C604" s="57">
        <v>45986</v>
      </c>
      <c r="D604" s="58">
        <v>6.8270153310552209E-2</v>
      </c>
      <c r="E604" s="59">
        <v>3</v>
      </c>
    </row>
    <row r="605" spans="1:5" x14ac:dyDescent="0.25">
      <c r="A605" s="31" t="s">
        <v>37</v>
      </c>
      <c r="B605" s="57">
        <v>44131</v>
      </c>
      <c r="C605" s="57">
        <v>45958</v>
      </c>
      <c r="D605" s="58">
        <v>7.3890704384388467E-2</v>
      </c>
      <c r="E605" s="59">
        <v>3</v>
      </c>
    </row>
    <row r="606" spans="1:5" x14ac:dyDescent="0.25">
      <c r="A606" s="64" t="s">
        <v>38</v>
      </c>
      <c r="B606" s="57">
        <v>44103</v>
      </c>
      <c r="C606" s="57">
        <v>45930</v>
      </c>
      <c r="D606" s="58">
        <v>7.4450430042705379E-2</v>
      </c>
      <c r="E606" s="59">
        <v>3</v>
      </c>
    </row>
    <row r="607" spans="1:5" x14ac:dyDescent="0.25">
      <c r="A607" s="64" t="s">
        <v>39</v>
      </c>
      <c r="B607" s="57">
        <v>44068</v>
      </c>
      <c r="C607" s="57">
        <v>45895</v>
      </c>
      <c r="D607" s="58">
        <v>7.5194851792390133E-2</v>
      </c>
      <c r="E607" s="59">
        <v>3</v>
      </c>
    </row>
    <row r="608" spans="1:5" x14ac:dyDescent="0.25">
      <c r="A608" s="64" t="s">
        <v>40</v>
      </c>
      <c r="B608" s="57">
        <v>44040</v>
      </c>
      <c r="C608" s="57">
        <v>45867</v>
      </c>
      <c r="D608" s="58">
        <v>7.501908893073761E-2</v>
      </c>
      <c r="E608" s="59">
        <v>3</v>
      </c>
    </row>
    <row r="610" spans="1:5" x14ac:dyDescent="0.25">
      <c r="A610" s="102" t="s">
        <v>226</v>
      </c>
      <c r="B610" s="103"/>
      <c r="C610" s="103"/>
      <c r="D610" s="103"/>
      <c r="E610" s="103"/>
    </row>
    <row r="611" spans="1:5" x14ac:dyDescent="0.25">
      <c r="A611" s="1" t="s">
        <v>958</v>
      </c>
      <c r="B611" s="2"/>
      <c r="C611" s="107" t="s">
        <v>3</v>
      </c>
      <c r="D611" s="107" t="s">
        <v>959</v>
      </c>
      <c r="E611" s="107"/>
    </row>
    <row r="612" spans="1:5" x14ac:dyDescent="0.25">
      <c r="A612" s="3" t="s">
        <v>5</v>
      </c>
      <c r="B612" s="4"/>
      <c r="C612" s="108"/>
      <c r="D612" s="108"/>
      <c r="E612" s="108"/>
    </row>
    <row r="613" spans="1:5" x14ac:dyDescent="0.25">
      <c r="A613" s="6" t="s">
        <v>6</v>
      </c>
      <c r="B613" s="7"/>
      <c r="C613" s="109"/>
      <c r="D613" s="109"/>
      <c r="E613" s="109"/>
    </row>
    <row r="614" spans="1:5" x14ac:dyDescent="0.25">
      <c r="A614" s="8" t="s">
        <v>7</v>
      </c>
      <c r="B614" s="9" t="s">
        <v>960</v>
      </c>
      <c r="C614" s="10"/>
      <c r="D614" s="11"/>
      <c r="E614" s="11"/>
    </row>
    <row r="615" spans="1:5" x14ac:dyDescent="0.25">
      <c r="A615" s="12"/>
      <c r="B615" s="13" t="s">
        <v>9</v>
      </c>
      <c r="C615" s="14"/>
      <c r="D615" s="15"/>
      <c r="E615" s="15"/>
    </row>
    <row r="616" spans="1:5" x14ac:dyDescent="0.25">
      <c r="A616" s="8" t="s">
        <v>10</v>
      </c>
      <c r="B616" s="16" t="s">
        <v>11</v>
      </c>
      <c r="C616" s="61">
        <v>7150</v>
      </c>
      <c r="D616" s="62">
        <v>7270</v>
      </c>
      <c r="E616" s="63" t="s">
        <v>14</v>
      </c>
    </row>
    <row r="617" spans="1:5" x14ac:dyDescent="0.25">
      <c r="A617" s="19"/>
      <c r="B617" s="20" t="s">
        <v>15</v>
      </c>
      <c r="C617" s="56">
        <v>-0.28543594257036797</v>
      </c>
      <c r="D617" s="56">
        <v>-0.100787013023292</v>
      </c>
      <c r="E617" s="22"/>
    </row>
    <row r="618" spans="1:5" x14ac:dyDescent="0.25">
      <c r="A618" s="8" t="s">
        <v>16</v>
      </c>
      <c r="B618" s="16" t="s">
        <v>11</v>
      </c>
      <c r="C618" s="61">
        <v>8120</v>
      </c>
      <c r="D618" s="61">
        <v>8180</v>
      </c>
      <c r="E618" s="63" t="s">
        <v>14</v>
      </c>
    </row>
    <row r="619" spans="1:5" x14ac:dyDescent="0.25">
      <c r="A619" s="19"/>
      <c r="B619" s="20" t="s">
        <v>15</v>
      </c>
      <c r="C619" s="56">
        <v>-0.18822297773285601</v>
      </c>
      <c r="D619" s="56">
        <v>-6.4630706136288602E-2</v>
      </c>
      <c r="E619" s="22"/>
    </row>
    <row r="620" spans="1:5" x14ac:dyDescent="0.25">
      <c r="A620" s="8" t="s">
        <v>19</v>
      </c>
      <c r="B620" s="16" t="s">
        <v>11</v>
      </c>
      <c r="C620" s="61">
        <v>9480</v>
      </c>
      <c r="D620" s="61">
        <v>9860</v>
      </c>
      <c r="E620" s="63" t="s">
        <v>14</v>
      </c>
    </row>
    <row r="621" spans="1:5" x14ac:dyDescent="0.25">
      <c r="A621" s="19"/>
      <c r="B621" s="20" t="s">
        <v>15</v>
      </c>
      <c r="C621" s="56">
        <v>-5.19020703079544E-2</v>
      </c>
      <c r="D621" s="56">
        <v>-4.5664949422784496E-3</v>
      </c>
      <c r="E621" s="22"/>
    </row>
    <row r="622" spans="1:5" x14ac:dyDescent="0.25">
      <c r="A622" s="8" t="s">
        <v>22</v>
      </c>
      <c r="B622" s="16" t="s">
        <v>11</v>
      </c>
      <c r="C622" s="61">
        <v>11620</v>
      </c>
      <c r="D622" s="61">
        <v>11590</v>
      </c>
      <c r="E622" s="63" t="s">
        <v>14</v>
      </c>
    </row>
    <row r="623" spans="1:5" x14ac:dyDescent="0.25">
      <c r="A623" s="19"/>
      <c r="B623" s="20" t="s">
        <v>15</v>
      </c>
      <c r="C623" s="56">
        <v>0.162463666807175</v>
      </c>
      <c r="D623" s="56">
        <v>5.0388336731111802E-2</v>
      </c>
      <c r="E623" s="22"/>
    </row>
    <row r="624" spans="1:5" ht="33" customHeight="1" x14ac:dyDescent="0.25">
      <c r="A624" s="137" t="s">
        <v>25</v>
      </c>
      <c r="B624" s="137"/>
      <c r="C624" s="137"/>
      <c r="D624" s="137"/>
      <c r="E624" s="137"/>
    </row>
    <row r="625" spans="1:5" x14ac:dyDescent="0.25">
      <c r="A625" s="5" t="s">
        <v>26</v>
      </c>
    </row>
    <row r="626" spans="1:5" x14ac:dyDescent="0.25">
      <c r="A626" s="65" t="s">
        <v>961</v>
      </c>
    </row>
    <row r="627" spans="1:5" x14ac:dyDescent="0.25">
      <c r="A627" s="65" t="s">
        <v>1063</v>
      </c>
    </row>
    <row r="628" spans="1:5" x14ac:dyDescent="0.25">
      <c r="A628" s="65" t="s">
        <v>966</v>
      </c>
    </row>
    <row r="629" spans="1:5" x14ac:dyDescent="0.25">
      <c r="A629" s="5" t="s">
        <v>30</v>
      </c>
    </row>
    <row r="630" spans="1:5" ht="14.45" customHeight="1" x14ac:dyDescent="0.25">
      <c r="A630" s="91" t="s">
        <v>31</v>
      </c>
      <c r="B630" s="92"/>
      <c r="C630" s="92"/>
      <c r="D630" s="92"/>
      <c r="E630" s="93"/>
    </row>
    <row r="631" spans="1:5" x14ac:dyDescent="0.25">
      <c r="A631" s="94" t="s">
        <v>32</v>
      </c>
      <c r="B631" s="94"/>
      <c r="C631" s="94"/>
      <c r="D631" s="94"/>
      <c r="E631" s="94"/>
    </row>
    <row r="632" spans="1:5" x14ac:dyDescent="0.25">
      <c r="A632" s="29" t="s">
        <v>33</v>
      </c>
      <c r="B632" s="29" t="s">
        <v>34</v>
      </c>
      <c r="C632" s="29" t="s">
        <v>35</v>
      </c>
      <c r="D632" s="30" t="s">
        <v>0</v>
      </c>
      <c r="E632" s="30" t="s">
        <v>1</v>
      </c>
    </row>
    <row r="633" spans="1:5" x14ac:dyDescent="0.25">
      <c r="A633" s="31" t="s">
        <v>36</v>
      </c>
      <c r="B633" s="57">
        <v>44159</v>
      </c>
      <c r="C633" s="57">
        <v>45986</v>
      </c>
      <c r="D633" s="58">
        <v>4.756177420627293E-2</v>
      </c>
      <c r="E633" s="59">
        <v>2</v>
      </c>
    </row>
    <row r="634" spans="1:5" x14ac:dyDescent="0.25">
      <c r="A634" s="31" t="s">
        <v>37</v>
      </c>
      <c r="B634" s="57">
        <v>44131</v>
      </c>
      <c r="C634" s="57">
        <v>45958</v>
      </c>
      <c r="D634" s="58">
        <v>5.2622851473123462E-2</v>
      </c>
      <c r="E634" s="59">
        <v>3</v>
      </c>
    </row>
    <row r="635" spans="1:5" x14ac:dyDescent="0.25">
      <c r="A635" s="64" t="s">
        <v>38</v>
      </c>
      <c r="B635" s="57">
        <v>44103</v>
      </c>
      <c r="C635" s="57">
        <v>45930</v>
      </c>
      <c r="D635" s="58">
        <v>5.33E-2</v>
      </c>
      <c r="E635" s="59">
        <v>3</v>
      </c>
    </row>
    <row r="636" spans="1:5" x14ac:dyDescent="0.25">
      <c r="A636" s="64" t="s">
        <v>39</v>
      </c>
      <c r="B636" s="57">
        <v>44068</v>
      </c>
      <c r="C636" s="57">
        <v>45895</v>
      </c>
      <c r="D636" s="58">
        <v>5.4248729934818156E-2</v>
      </c>
      <c r="E636" s="59">
        <v>3</v>
      </c>
    </row>
    <row r="637" spans="1:5" x14ac:dyDescent="0.25">
      <c r="A637" s="64" t="s">
        <v>40</v>
      </c>
      <c r="B637" s="57">
        <v>44040</v>
      </c>
      <c r="C637" s="57">
        <v>45867</v>
      </c>
      <c r="D637" s="58">
        <v>5.4415766739000268E-2</v>
      </c>
      <c r="E637" s="59">
        <v>3</v>
      </c>
    </row>
  </sheetData>
  <mergeCells count="154">
    <mergeCell ref="A30:E30"/>
    <mergeCell ref="C31:C33"/>
    <mergeCell ref="D31:D33"/>
    <mergeCell ref="E31:E33"/>
    <mergeCell ref="A51:E51"/>
    <mergeCell ref="A44:E44"/>
    <mergeCell ref="A50:E50"/>
    <mergeCell ref="A1:E1"/>
    <mergeCell ref="C2:C4"/>
    <mergeCell ref="D2:D4"/>
    <mergeCell ref="E2:E4"/>
    <mergeCell ref="A22:E22"/>
    <mergeCell ref="A15:E15"/>
    <mergeCell ref="A21:E21"/>
    <mergeCell ref="A88:E88"/>
    <mergeCell ref="C89:C91"/>
    <mergeCell ref="D89:D91"/>
    <mergeCell ref="E89:E91"/>
    <mergeCell ref="A109:E109"/>
    <mergeCell ref="A102:E102"/>
    <mergeCell ref="A108:E108"/>
    <mergeCell ref="A59:E59"/>
    <mergeCell ref="C60:C62"/>
    <mergeCell ref="D60:D62"/>
    <mergeCell ref="E60:E62"/>
    <mergeCell ref="A80:E80"/>
    <mergeCell ref="A73:E73"/>
    <mergeCell ref="A79:E79"/>
    <mergeCell ref="A146:E146"/>
    <mergeCell ref="C147:C149"/>
    <mergeCell ref="D147:D149"/>
    <mergeCell ref="E147:E149"/>
    <mergeCell ref="A167:E167"/>
    <mergeCell ref="A160:E160"/>
    <mergeCell ref="A166:E166"/>
    <mergeCell ref="A117:E117"/>
    <mergeCell ref="C118:C120"/>
    <mergeCell ref="D118:D120"/>
    <mergeCell ref="E118:E120"/>
    <mergeCell ref="A138:E138"/>
    <mergeCell ref="A131:E131"/>
    <mergeCell ref="A137:E137"/>
    <mergeCell ref="A204:E204"/>
    <mergeCell ref="C205:C207"/>
    <mergeCell ref="D205:D207"/>
    <mergeCell ref="E205:E207"/>
    <mergeCell ref="A225:E225"/>
    <mergeCell ref="A218:E218"/>
    <mergeCell ref="A224:E224"/>
    <mergeCell ref="A175:E175"/>
    <mergeCell ref="C176:C178"/>
    <mergeCell ref="D176:D178"/>
    <mergeCell ref="E176:E178"/>
    <mergeCell ref="A196:E196"/>
    <mergeCell ref="A189:E189"/>
    <mergeCell ref="A195:E195"/>
    <mergeCell ref="A262:E262"/>
    <mergeCell ref="C263:C265"/>
    <mergeCell ref="D263:D265"/>
    <mergeCell ref="E263:E265"/>
    <mergeCell ref="A283:E283"/>
    <mergeCell ref="A276:E276"/>
    <mergeCell ref="A282:E282"/>
    <mergeCell ref="A233:E233"/>
    <mergeCell ref="C234:C236"/>
    <mergeCell ref="D234:D236"/>
    <mergeCell ref="E234:E236"/>
    <mergeCell ref="A254:E254"/>
    <mergeCell ref="A247:E247"/>
    <mergeCell ref="A253:E253"/>
    <mergeCell ref="A320:E320"/>
    <mergeCell ref="C321:C323"/>
    <mergeCell ref="D321:D323"/>
    <mergeCell ref="E321:E323"/>
    <mergeCell ref="A341:E341"/>
    <mergeCell ref="A334:E334"/>
    <mergeCell ref="A340:E340"/>
    <mergeCell ref="A291:E291"/>
    <mergeCell ref="C292:C294"/>
    <mergeCell ref="D292:D294"/>
    <mergeCell ref="E292:E294"/>
    <mergeCell ref="A312:E312"/>
    <mergeCell ref="A305:E305"/>
    <mergeCell ref="A311:E311"/>
    <mergeCell ref="A378:E378"/>
    <mergeCell ref="C379:C381"/>
    <mergeCell ref="D379:D381"/>
    <mergeCell ref="E379:E381"/>
    <mergeCell ref="A399:E399"/>
    <mergeCell ref="A392:E392"/>
    <mergeCell ref="A398:E398"/>
    <mergeCell ref="A349:E349"/>
    <mergeCell ref="C350:C352"/>
    <mergeCell ref="D350:D352"/>
    <mergeCell ref="E350:E352"/>
    <mergeCell ref="A370:E370"/>
    <mergeCell ref="A363:E363"/>
    <mergeCell ref="A369:E369"/>
    <mergeCell ref="A436:E436"/>
    <mergeCell ref="C437:C439"/>
    <mergeCell ref="D437:D439"/>
    <mergeCell ref="E437:E439"/>
    <mergeCell ref="A457:E457"/>
    <mergeCell ref="A450:E450"/>
    <mergeCell ref="A456:E456"/>
    <mergeCell ref="A407:E407"/>
    <mergeCell ref="C408:C410"/>
    <mergeCell ref="D408:D410"/>
    <mergeCell ref="E408:E410"/>
    <mergeCell ref="A428:E428"/>
    <mergeCell ref="A421:E421"/>
    <mergeCell ref="A427:E427"/>
    <mergeCell ref="A494:E494"/>
    <mergeCell ref="C495:C497"/>
    <mergeCell ref="D495:D497"/>
    <mergeCell ref="E495:E497"/>
    <mergeCell ref="A515:E515"/>
    <mergeCell ref="A508:E508"/>
    <mergeCell ref="A514:E514"/>
    <mergeCell ref="A465:E465"/>
    <mergeCell ref="C466:C468"/>
    <mergeCell ref="D466:D468"/>
    <mergeCell ref="E466:E468"/>
    <mergeCell ref="A486:E486"/>
    <mergeCell ref="A479:E479"/>
    <mergeCell ref="A485:E485"/>
    <mergeCell ref="A552:E552"/>
    <mergeCell ref="C553:C555"/>
    <mergeCell ref="D553:D555"/>
    <mergeCell ref="E553:E555"/>
    <mergeCell ref="A573:E573"/>
    <mergeCell ref="A566:E566"/>
    <mergeCell ref="A572:E572"/>
    <mergeCell ref="A523:E523"/>
    <mergeCell ref="C524:C526"/>
    <mergeCell ref="D524:D526"/>
    <mergeCell ref="E524:E526"/>
    <mergeCell ref="A544:E544"/>
    <mergeCell ref="A537:E537"/>
    <mergeCell ref="A543:E543"/>
    <mergeCell ref="A610:E610"/>
    <mergeCell ref="C611:C613"/>
    <mergeCell ref="D611:D613"/>
    <mergeCell ref="E611:E613"/>
    <mergeCell ref="A631:E631"/>
    <mergeCell ref="A624:E624"/>
    <mergeCell ref="A630:E630"/>
    <mergeCell ref="A581:E581"/>
    <mergeCell ref="C582:C584"/>
    <mergeCell ref="D582:D584"/>
    <mergeCell ref="E582:E584"/>
    <mergeCell ref="A602:E602"/>
    <mergeCell ref="A595:E595"/>
    <mergeCell ref="A601:E601"/>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1362F-FB4F-4650-95D6-EE40E448289D}">
  <dimension ref="A1:E637"/>
  <sheetViews>
    <sheetView workbookViewId="0">
      <selection activeCell="J14" sqref="J14"/>
    </sheetView>
  </sheetViews>
  <sheetFormatPr baseColWidth="10" defaultRowHeight="15" x14ac:dyDescent="0.25"/>
  <cols>
    <col min="1" max="1" width="20.85546875" customWidth="1"/>
    <col min="2" max="2" width="51.7109375" customWidth="1"/>
    <col min="5" max="5" width="16.85546875" customWidth="1"/>
  </cols>
  <sheetData>
    <row r="1" spans="1:5" x14ac:dyDescent="0.25">
      <c r="A1" s="102" t="s">
        <v>61</v>
      </c>
      <c r="B1" s="103"/>
      <c r="C1" s="103"/>
      <c r="D1" s="103"/>
      <c r="E1" s="103"/>
    </row>
    <row r="2" spans="1:5" x14ac:dyDescent="0.25">
      <c r="A2" s="1" t="s">
        <v>958</v>
      </c>
      <c r="B2" s="2"/>
      <c r="C2" s="107" t="s">
        <v>3</v>
      </c>
      <c r="D2" s="107" t="s">
        <v>959</v>
      </c>
      <c r="E2" s="107"/>
    </row>
    <row r="3" spans="1:5" x14ac:dyDescent="0.25">
      <c r="A3" s="3" t="s">
        <v>5</v>
      </c>
      <c r="B3" s="4"/>
      <c r="C3" s="108"/>
      <c r="D3" s="108"/>
      <c r="E3" s="108"/>
    </row>
    <row r="4" spans="1:5" x14ac:dyDescent="0.25">
      <c r="A4" s="6" t="s">
        <v>6</v>
      </c>
      <c r="B4" s="7"/>
      <c r="C4" s="109"/>
      <c r="D4" s="109"/>
      <c r="E4" s="109"/>
    </row>
    <row r="5" spans="1:5" x14ac:dyDescent="0.25">
      <c r="A5" s="8" t="s">
        <v>7</v>
      </c>
      <c r="B5" s="9" t="s">
        <v>960</v>
      </c>
      <c r="C5" s="10"/>
      <c r="D5" s="11"/>
      <c r="E5" s="11"/>
    </row>
    <row r="6" spans="1:5" x14ac:dyDescent="0.25">
      <c r="A6" s="12"/>
      <c r="B6" s="13" t="s">
        <v>9</v>
      </c>
      <c r="C6" s="14"/>
      <c r="D6" s="15"/>
      <c r="E6" s="15"/>
    </row>
    <row r="7" spans="1:5" x14ac:dyDescent="0.25">
      <c r="A7" s="8" t="s">
        <v>10</v>
      </c>
      <c r="B7" s="16" t="s">
        <v>11</v>
      </c>
      <c r="C7" s="53">
        <v>7080</v>
      </c>
      <c r="D7" s="54">
        <v>7250</v>
      </c>
      <c r="E7" s="55" t="s">
        <v>14</v>
      </c>
    </row>
    <row r="8" spans="1:5" x14ac:dyDescent="0.25">
      <c r="A8" s="19"/>
      <c r="B8" s="20" t="s">
        <v>15</v>
      </c>
      <c r="C8" s="56">
        <v>-0.29180033480860201</v>
      </c>
      <c r="D8" s="56">
        <v>-0.10162198922759701</v>
      </c>
      <c r="E8" s="22"/>
    </row>
    <row r="9" spans="1:5" x14ac:dyDescent="0.25">
      <c r="A9" s="8" t="s">
        <v>16</v>
      </c>
      <c r="B9" s="16" t="s">
        <v>11</v>
      </c>
      <c r="C9" s="53">
        <v>8530</v>
      </c>
      <c r="D9" s="53">
        <v>8820</v>
      </c>
      <c r="E9" s="55" t="s">
        <v>14</v>
      </c>
    </row>
    <row r="10" spans="1:5" x14ac:dyDescent="0.25">
      <c r="A10" s="19"/>
      <c r="B10" s="20" t="s">
        <v>15</v>
      </c>
      <c r="C10" s="56">
        <v>-0.14655585631166199</v>
      </c>
      <c r="D10" s="56">
        <v>-4.1129285621054897E-2</v>
      </c>
      <c r="E10" s="22"/>
    </row>
    <row r="11" spans="1:5" x14ac:dyDescent="0.25">
      <c r="A11" s="8" t="s">
        <v>19</v>
      </c>
      <c r="B11" s="16" t="s">
        <v>11</v>
      </c>
      <c r="C11" s="53">
        <v>9560</v>
      </c>
      <c r="D11" s="53">
        <v>9940</v>
      </c>
      <c r="E11" s="55" t="s">
        <v>14</v>
      </c>
    </row>
    <row r="12" spans="1:5" x14ac:dyDescent="0.25">
      <c r="A12" s="19"/>
      <c r="B12" s="20" t="s">
        <v>15</v>
      </c>
      <c r="C12" s="56">
        <v>-4.4036351315173097E-2</v>
      </c>
      <c r="D12" s="56">
        <v>-2.0208810207049698E-3</v>
      </c>
      <c r="E12" s="22"/>
    </row>
    <row r="13" spans="1:5" x14ac:dyDescent="0.25">
      <c r="A13" s="8" t="s">
        <v>22</v>
      </c>
      <c r="B13" s="16" t="s">
        <v>11</v>
      </c>
      <c r="C13" s="53">
        <v>10850</v>
      </c>
      <c r="D13" s="53">
        <v>11060</v>
      </c>
      <c r="E13" s="55" t="s">
        <v>14</v>
      </c>
    </row>
    <row r="14" spans="1:5" x14ac:dyDescent="0.25">
      <c r="A14" s="19"/>
      <c r="B14" s="20" t="s">
        <v>15</v>
      </c>
      <c r="C14" s="56">
        <v>8.5465692927901404E-2</v>
      </c>
      <c r="D14" s="56">
        <v>3.4010635496638998E-2</v>
      </c>
      <c r="E14" s="22"/>
    </row>
    <row r="15" spans="1:5" ht="34.9" customHeight="1" x14ac:dyDescent="0.25">
      <c r="A15" s="90" t="s">
        <v>25</v>
      </c>
      <c r="B15" s="90"/>
      <c r="C15" s="90"/>
      <c r="D15" s="90"/>
      <c r="E15" s="90"/>
    </row>
    <row r="16" spans="1:5" x14ac:dyDescent="0.25">
      <c r="A16" s="5" t="s">
        <v>26</v>
      </c>
    </row>
    <row r="17" spans="1:5" x14ac:dyDescent="0.25">
      <c r="A17" s="65" t="s">
        <v>961</v>
      </c>
    </row>
    <row r="18" spans="1:5" x14ac:dyDescent="0.25">
      <c r="A18" s="65" t="s">
        <v>1103</v>
      </c>
    </row>
    <row r="19" spans="1:5" x14ac:dyDescent="0.25">
      <c r="A19" s="65" t="s">
        <v>963</v>
      </c>
    </row>
    <row r="20" spans="1:5" x14ac:dyDescent="0.25">
      <c r="A20" s="5" t="s">
        <v>30</v>
      </c>
    </row>
    <row r="21" spans="1:5" ht="14.45" customHeight="1" x14ac:dyDescent="0.25">
      <c r="A21" s="91" t="s">
        <v>31</v>
      </c>
      <c r="B21" s="92"/>
      <c r="C21" s="92"/>
      <c r="D21" s="92"/>
      <c r="E21" s="93"/>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57">
        <v>44194</v>
      </c>
      <c r="C24" s="57">
        <v>46021</v>
      </c>
      <c r="D24" s="58">
        <v>4.4010450654236637E-2</v>
      </c>
      <c r="E24" s="59">
        <v>2</v>
      </c>
    </row>
    <row r="25" spans="1:5" x14ac:dyDescent="0.25">
      <c r="A25" s="31" t="s">
        <v>37</v>
      </c>
      <c r="B25" s="57">
        <v>44159</v>
      </c>
      <c r="C25" s="57">
        <v>45986</v>
      </c>
      <c r="D25" s="58">
        <v>4.4089996059194343E-2</v>
      </c>
      <c r="E25" s="59">
        <v>2</v>
      </c>
    </row>
    <row r="26" spans="1:5" x14ac:dyDescent="0.25">
      <c r="A26" s="60" t="s">
        <v>38</v>
      </c>
      <c r="B26" s="57">
        <v>44131</v>
      </c>
      <c r="C26" s="57">
        <v>45958</v>
      </c>
      <c r="D26" s="58">
        <v>4.8411779253646051E-2</v>
      </c>
      <c r="E26" s="59">
        <v>2</v>
      </c>
    </row>
    <row r="27" spans="1:5" x14ac:dyDescent="0.25">
      <c r="A27" s="60" t="s">
        <v>39</v>
      </c>
      <c r="B27" s="57">
        <v>44103</v>
      </c>
      <c r="C27" s="57">
        <v>45930</v>
      </c>
      <c r="D27" s="58">
        <v>4.9429592300372832E-2</v>
      </c>
      <c r="E27" s="59">
        <v>2</v>
      </c>
    </row>
    <row r="28" spans="1:5" x14ac:dyDescent="0.25">
      <c r="A28" s="60" t="s">
        <v>40</v>
      </c>
      <c r="B28" s="57">
        <v>44068</v>
      </c>
      <c r="C28" s="57">
        <v>45895</v>
      </c>
      <c r="D28" s="58">
        <v>4.9730730412405527E-2</v>
      </c>
      <c r="E28" s="59">
        <v>2</v>
      </c>
    </row>
    <row r="30" spans="1:5" x14ac:dyDescent="0.25">
      <c r="A30" s="102" t="s">
        <v>63</v>
      </c>
      <c r="B30" s="103"/>
      <c r="C30" s="103"/>
      <c r="D30" s="103"/>
      <c r="E30" s="103"/>
    </row>
    <row r="31" spans="1:5" x14ac:dyDescent="0.25">
      <c r="A31" s="1" t="s">
        <v>958</v>
      </c>
      <c r="B31" s="2"/>
      <c r="C31" s="107" t="s">
        <v>3</v>
      </c>
      <c r="D31" s="107" t="s">
        <v>959</v>
      </c>
      <c r="E31" s="107"/>
    </row>
    <row r="32" spans="1:5" x14ac:dyDescent="0.25">
      <c r="A32" s="3" t="s">
        <v>5</v>
      </c>
      <c r="B32" s="4"/>
      <c r="C32" s="108"/>
      <c r="D32" s="108"/>
      <c r="E32" s="108"/>
    </row>
    <row r="33" spans="1:5" x14ac:dyDescent="0.25">
      <c r="A33" s="6" t="s">
        <v>6</v>
      </c>
      <c r="B33" s="7"/>
      <c r="C33" s="109"/>
      <c r="D33" s="109"/>
      <c r="E33" s="109"/>
    </row>
    <row r="34" spans="1:5" x14ac:dyDescent="0.25">
      <c r="A34" s="8" t="s">
        <v>7</v>
      </c>
      <c r="B34" s="9" t="s">
        <v>960</v>
      </c>
      <c r="C34" s="10"/>
      <c r="D34" s="11"/>
      <c r="E34" s="11"/>
    </row>
    <row r="35" spans="1:5" x14ac:dyDescent="0.25">
      <c r="A35" s="12"/>
      <c r="B35" s="13" t="s">
        <v>9</v>
      </c>
      <c r="C35" s="14"/>
      <c r="D35" s="15"/>
      <c r="E35" s="15"/>
    </row>
    <row r="36" spans="1:5" x14ac:dyDescent="0.25">
      <c r="A36" s="8" t="s">
        <v>10</v>
      </c>
      <c r="B36" s="16" t="s">
        <v>11</v>
      </c>
      <c r="C36" s="53">
        <v>6120</v>
      </c>
      <c r="D36" s="54">
        <v>6380</v>
      </c>
      <c r="E36" s="55" t="s">
        <v>14</v>
      </c>
    </row>
    <row r="37" spans="1:5" x14ac:dyDescent="0.25">
      <c r="A37" s="19"/>
      <c r="B37" s="20" t="s">
        <v>15</v>
      </c>
      <c r="C37" s="56">
        <v>-0.38756634302417098</v>
      </c>
      <c r="D37" s="56">
        <v>-0.139185112999932</v>
      </c>
      <c r="E37" s="22"/>
    </row>
    <row r="38" spans="1:5" x14ac:dyDescent="0.25">
      <c r="A38" s="8" t="s">
        <v>16</v>
      </c>
      <c r="B38" s="16" t="s">
        <v>11</v>
      </c>
      <c r="C38" s="53">
        <v>8000</v>
      </c>
      <c r="D38" s="53">
        <v>7950</v>
      </c>
      <c r="E38" s="55" t="s">
        <v>14</v>
      </c>
    </row>
    <row r="39" spans="1:5" x14ac:dyDescent="0.25">
      <c r="A39" s="19"/>
      <c r="B39" s="20" t="s">
        <v>15</v>
      </c>
      <c r="C39" s="56">
        <v>-0.20008647300317001</v>
      </c>
      <c r="D39" s="56">
        <v>-7.3435633933990302E-2</v>
      </c>
      <c r="E39" s="22"/>
    </row>
    <row r="40" spans="1:5" x14ac:dyDescent="0.25">
      <c r="A40" s="8" t="s">
        <v>19</v>
      </c>
      <c r="B40" s="16" t="s">
        <v>11</v>
      </c>
      <c r="C40" s="53">
        <v>9410</v>
      </c>
      <c r="D40" s="53">
        <v>9990</v>
      </c>
      <c r="E40" s="55" t="s">
        <v>14</v>
      </c>
    </row>
    <row r="41" spans="1:5" x14ac:dyDescent="0.25">
      <c r="A41" s="19"/>
      <c r="B41" s="20" t="s">
        <v>15</v>
      </c>
      <c r="C41" s="56">
        <v>-5.8540922309929598E-2</v>
      </c>
      <c r="D41" s="56">
        <v>-3.3692485123182402E-4</v>
      </c>
      <c r="E41" s="22"/>
    </row>
    <row r="42" spans="1:5" x14ac:dyDescent="0.25">
      <c r="A42" s="8" t="s">
        <v>22</v>
      </c>
      <c r="B42" s="16" t="s">
        <v>11</v>
      </c>
      <c r="C42" s="53">
        <v>11260</v>
      </c>
      <c r="D42" s="53">
        <v>11210</v>
      </c>
      <c r="E42" s="55" t="s">
        <v>14</v>
      </c>
    </row>
    <row r="43" spans="1:5" x14ac:dyDescent="0.25">
      <c r="A43" s="19"/>
      <c r="B43" s="20" t="s">
        <v>15</v>
      </c>
      <c r="C43" s="56">
        <v>0.126302168503377</v>
      </c>
      <c r="D43" s="56">
        <v>3.8726430489960398E-2</v>
      </c>
      <c r="E43" s="22"/>
    </row>
    <row r="44" spans="1:5" ht="33" customHeight="1" x14ac:dyDescent="0.25">
      <c r="A44" s="90" t="s">
        <v>25</v>
      </c>
      <c r="B44" s="90"/>
      <c r="C44" s="90"/>
      <c r="D44" s="90"/>
      <c r="E44" s="90"/>
    </row>
    <row r="45" spans="1:5" x14ac:dyDescent="0.25">
      <c r="A45" s="5" t="s">
        <v>26</v>
      </c>
    </row>
    <row r="46" spans="1:5" x14ac:dyDescent="0.25">
      <c r="A46" s="65" t="s">
        <v>964</v>
      </c>
    </row>
    <row r="47" spans="1:5" x14ac:dyDescent="0.25">
      <c r="A47" s="65" t="s">
        <v>1104</v>
      </c>
    </row>
    <row r="48" spans="1:5" x14ac:dyDescent="0.25">
      <c r="A48" s="65" t="s">
        <v>966</v>
      </c>
    </row>
    <row r="49" spans="1:5" x14ac:dyDescent="0.25">
      <c r="A49" s="5" t="s">
        <v>51</v>
      </c>
    </row>
    <row r="50" spans="1:5" ht="14.45" customHeight="1" x14ac:dyDescent="0.25">
      <c r="A50" s="91" t="s">
        <v>31</v>
      </c>
      <c r="B50" s="92"/>
      <c r="C50" s="92"/>
      <c r="D50" s="92"/>
      <c r="E50" s="93"/>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57">
        <v>44194</v>
      </c>
      <c r="C53" s="57">
        <v>46021</v>
      </c>
      <c r="D53" s="58">
        <v>6.8113203237242639E-2</v>
      </c>
      <c r="E53" s="59">
        <v>3</v>
      </c>
    </row>
    <row r="54" spans="1:5" x14ac:dyDescent="0.25">
      <c r="A54" s="31" t="s">
        <v>37</v>
      </c>
      <c r="B54" s="57">
        <v>44159</v>
      </c>
      <c r="C54" s="57">
        <v>45986</v>
      </c>
      <c r="D54" s="58">
        <v>6.8183110086921156E-2</v>
      </c>
      <c r="E54" s="59">
        <v>3</v>
      </c>
    </row>
    <row r="55" spans="1:5" x14ac:dyDescent="0.25">
      <c r="A55" s="60" t="s">
        <v>38</v>
      </c>
      <c r="B55" s="57">
        <v>44131</v>
      </c>
      <c r="C55" s="57">
        <v>45958</v>
      </c>
      <c r="D55" s="58">
        <v>7.0517010048263995E-2</v>
      </c>
      <c r="E55" s="59">
        <v>3</v>
      </c>
    </row>
    <row r="56" spans="1:5" x14ac:dyDescent="0.25">
      <c r="A56" s="60" t="s">
        <v>39</v>
      </c>
      <c r="B56" s="57">
        <v>44103</v>
      </c>
      <c r="C56" s="57">
        <v>45930</v>
      </c>
      <c r="D56" s="58">
        <v>7.0836879772185654E-2</v>
      </c>
      <c r="E56" s="59">
        <v>3</v>
      </c>
    </row>
    <row r="57" spans="1:5" x14ac:dyDescent="0.25">
      <c r="A57" s="60" t="s">
        <v>40</v>
      </c>
      <c r="B57" s="57">
        <v>44068</v>
      </c>
      <c r="C57" s="57">
        <v>45895</v>
      </c>
      <c r="D57" s="58">
        <v>7.1060180341966164E-2</v>
      </c>
      <c r="E57" s="59">
        <v>3</v>
      </c>
    </row>
    <row r="59" spans="1:5" x14ac:dyDescent="0.25">
      <c r="A59" s="102" t="s">
        <v>1083</v>
      </c>
      <c r="B59" s="103"/>
      <c r="C59" s="103"/>
      <c r="D59" s="103"/>
      <c r="E59" s="103"/>
    </row>
    <row r="60" spans="1:5" x14ac:dyDescent="0.25">
      <c r="A60" s="1" t="s">
        <v>74</v>
      </c>
      <c r="B60" s="2"/>
      <c r="C60" s="107" t="s">
        <v>3</v>
      </c>
      <c r="D60" s="107" t="s">
        <v>75</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998</v>
      </c>
      <c r="C63" s="10"/>
      <c r="D63" s="11"/>
      <c r="E63" s="11"/>
    </row>
    <row r="64" spans="1:5" x14ac:dyDescent="0.25">
      <c r="A64" s="12"/>
      <c r="B64" s="13" t="s">
        <v>9</v>
      </c>
      <c r="C64" s="14"/>
      <c r="D64" s="15"/>
      <c r="E64" s="15"/>
    </row>
    <row r="65" spans="1:5" x14ac:dyDescent="0.25">
      <c r="A65" s="8" t="s">
        <v>10</v>
      </c>
      <c r="B65" s="16" t="s">
        <v>11</v>
      </c>
      <c r="C65" s="17" t="s">
        <v>594</v>
      </c>
      <c r="D65" s="18" t="s">
        <v>1084</v>
      </c>
      <c r="E65" s="17" t="s">
        <v>14</v>
      </c>
    </row>
    <row r="66" spans="1:5" x14ac:dyDescent="0.25">
      <c r="A66" s="19"/>
      <c r="B66" s="20" t="s">
        <v>15</v>
      </c>
      <c r="C66" s="21">
        <v>-0.45193864240024395</v>
      </c>
      <c r="D66" s="21">
        <v>-0.14029836855673128</v>
      </c>
      <c r="E66" s="22"/>
    </row>
    <row r="67" spans="1:5" x14ac:dyDescent="0.25">
      <c r="A67" s="8" t="s">
        <v>16</v>
      </c>
      <c r="B67" s="16" t="s">
        <v>11</v>
      </c>
      <c r="C67" s="17" t="s">
        <v>1085</v>
      </c>
      <c r="D67" s="17" t="s">
        <v>222</v>
      </c>
      <c r="E67" s="17" t="s">
        <v>14</v>
      </c>
    </row>
    <row r="68" spans="1:5" x14ac:dyDescent="0.25">
      <c r="A68" s="19"/>
      <c r="B68" s="20" t="s">
        <v>15</v>
      </c>
      <c r="C68" s="21">
        <v>-0.2033233830845772</v>
      </c>
      <c r="D68" s="21">
        <v>-9.8640872222491849E-3</v>
      </c>
      <c r="E68" s="22"/>
    </row>
    <row r="69" spans="1:5" x14ac:dyDescent="0.25">
      <c r="A69" s="8" t="s">
        <v>19</v>
      </c>
      <c r="B69" s="16" t="s">
        <v>11</v>
      </c>
      <c r="C69" s="17" t="s">
        <v>370</v>
      </c>
      <c r="D69" s="17" t="s">
        <v>1105</v>
      </c>
      <c r="E69" s="17" t="s">
        <v>14</v>
      </c>
    </row>
    <row r="70" spans="1:5" x14ac:dyDescent="0.25">
      <c r="A70" s="19"/>
      <c r="B70" s="20" t="s">
        <v>15</v>
      </c>
      <c r="C70" s="21">
        <v>-1.3219468154957448E-2</v>
      </c>
      <c r="D70" s="21">
        <v>5.7503464927792125E-2</v>
      </c>
      <c r="E70" s="22"/>
    </row>
    <row r="71" spans="1:5" x14ac:dyDescent="0.25">
      <c r="A71" s="8" t="s">
        <v>22</v>
      </c>
      <c r="B71" s="16" t="s">
        <v>11</v>
      </c>
      <c r="C71" s="17" t="s">
        <v>1087</v>
      </c>
      <c r="D71" s="17" t="s">
        <v>1088</v>
      </c>
      <c r="E71" s="17" t="s">
        <v>14</v>
      </c>
    </row>
    <row r="72" spans="1:5" x14ac:dyDescent="0.25">
      <c r="A72" s="19"/>
      <c r="B72" s="20" t="s">
        <v>15</v>
      </c>
      <c r="C72" s="21">
        <v>0.30535558889722414</v>
      </c>
      <c r="D72" s="21">
        <v>0.10384480486534353</v>
      </c>
      <c r="E72" s="22"/>
    </row>
    <row r="73" spans="1:5" ht="34.15" customHeight="1" x14ac:dyDescent="0.25">
      <c r="A73" s="90" t="s">
        <v>25</v>
      </c>
      <c r="B73" s="90"/>
      <c r="C73" s="90"/>
      <c r="D73" s="90"/>
      <c r="E73" s="90"/>
    </row>
    <row r="74" spans="1:5" x14ac:dyDescent="0.25">
      <c r="A74" s="5" t="s">
        <v>26</v>
      </c>
    </row>
    <row r="75" spans="1:5" s="70" customFormat="1" x14ac:dyDescent="0.25">
      <c r="A75" s="65" t="s">
        <v>1106</v>
      </c>
    </row>
    <row r="76" spans="1:5" s="70" customFormat="1" x14ac:dyDescent="0.25">
      <c r="A76" s="65" t="s">
        <v>766</v>
      </c>
    </row>
    <row r="77" spans="1:5" s="70" customFormat="1" x14ac:dyDescent="0.25">
      <c r="A77" s="65" t="s">
        <v>891</v>
      </c>
    </row>
    <row r="78" spans="1:5" x14ac:dyDescent="0.25">
      <c r="A78" s="5" t="s">
        <v>30</v>
      </c>
    </row>
    <row r="79" spans="1:5" ht="14.45" customHeight="1" x14ac:dyDescent="0.25">
      <c r="A79" s="91" t="s">
        <v>31</v>
      </c>
      <c r="B79" s="92"/>
      <c r="C79" s="92"/>
      <c r="D79" s="92"/>
      <c r="E79" s="93"/>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57">
        <v>44195</v>
      </c>
      <c r="C82" s="57">
        <v>46022</v>
      </c>
      <c r="D82" s="58">
        <v>0.10714350311669858</v>
      </c>
      <c r="E82" s="59">
        <v>3</v>
      </c>
    </row>
    <row r="83" spans="1:5" x14ac:dyDescent="0.25">
      <c r="A83" s="31" t="s">
        <v>37</v>
      </c>
      <c r="B83" s="57">
        <v>44160</v>
      </c>
      <c r="C83" s="57">
        <v>45987</v>
      </c>
      <c r="D83" s="58">
        <v>0.10687562861595977</v>
      </c>
      <c r="E83" s="59">
        <v>3</v>
      </c>
    </row>
    <row r="84" spans="1:5" x14ac:dyDescent="0.25">
      <c r="A84" s="23" t="s">
        <v>38</v>
      </c>
      <c r="B84" s="57">
        <v>44132</v>
      </c>
      <c r="C84" s="57">
        <v>45959</v>
      </c>
      <c r="D84" s="58">
        <v>0.10819284267146456</v>
      </c>
      <c r="E84" s="59">
        <v>3</v>
      </c>
    </row>
    <row r="85" spans="1:5" x14ac:dyDescent="0.25">
      <c r="A85" s="23" t="s">
        <v>39</v>
      </c>
      <c r="B85" s="57">
        <v>44097</v>
      </c>
      <c r="C85" s="57">
        <v>45924</v>
      </c>
      <c r="D85" s="58">
        <v>0.10936926360855306</v>
      </c>
      <c r="E85" s="59">
        <v>3</v>
      </c>
    </row>
    <row r="86" spans="1:5" x14ac:dyDescent="0.25">
      <c r="A86" s="23" t="s">
        <v>40</v>
      </c>
      <c r="B86" s="57">
        <v>44069</v>
      </c>
      <c r="C86" s="57">
        <v>45896</v>
      </c>
      <c r="D86" s="58">
        <v>0.11061937993435454</v>
      </c>
      <c r="E86" s="59">
        <v>3</v>
      </c>
    </row>
    <row r="88" spans="1:5" x14ac:dyDescent="0.25">
      <c r="A88" s="102" t="s">
        <v>73</v>
      </c>
      <c r="B88" s="103"/>
      <c r="C88" s="103"/>
      <c r="D88" s="103"/>
      <c r="E88" s="103"/>
    </row>
    <row r="89" spans="1:5" x14ac:dyDescent="0.25">
      <c r="A89" s="1" t="s">
        <v>958</v>
      </c>
      <c r="B89" s="2"/>
      <c r="C89" s="107" t="s">
        <v>3</v>
      </c>
      <c r="D89" s="107" t="s">
        <v>959</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960</v>
      </c>
      <c r="C92" s="10"/>
      <c r="D92" s="11"/>
      <c r="E92" s="11"/>
    </row>
    <row r="93" spans="1:5" x14ac:dyDescent="0.25">
      <c r="A93" s="12"/>
      <c r="B93" s="13" t="s">
        <v>9</v>
      </c>
      <c r="C93" s="14"/>
      <c r="D93" s="15"/>
      <c r="E93" s="15"/>
    </row>
    <row r="94" spans="1:5" x14ac:dyDescent="0.25">
      <c r="A94" s="8" t="s">
        <v>10</v>
      </c>
      <c r="B94" s="16" t="s">
        <v>11</v>
      </c>
      <c r="C94" s="61">
        <v>7060</v>
      </c>
      <c r="D94" s="62">
        <v>7270</v>
      </c>
      <c r="E94" s="63" t="s">
        <v>14</v>
      </c>
    </row>
    <row r="95" spans="1:5" x14ac:dyDescent="0.25">
      <c r="A95" s="19"/>
      <c r="B95" s="20" t="s">
        <v>15</v>
      </c>
      <c r="C95" s="56">
        <v>-0.29374117196542898</v>
      </c>
      <c r="D95" s="56">
        <v>-0.10064966163523099</v>
      </c>
      <c r="E95" s="22"/>
    </row>
    <row r="96" spans="1:5" x14ac:dyDescent="0.25">
      <c r="A96" s="8" t="s">
        <v>16</v>
      </c>
      <c r="B96" s="16" t="s">
        <v>11</v>
      </c>
      <c r="C96" s="61">
        <v>8160</v>
      </c>
      <c r="D96" s="61">
        <v>7910</v>
      </c>
      <c r="E96" s="63" t="s">
        <v>14</v>
      </c>
    </row>
    <row r="97" spans="1:5" x14ac:dyDescent="0.25">
      <c r="A97" s="19"/>
      <c r="B97" s="20" t="s">
        <v>15</v>
      </c>
      <c r="C97" s="56">
        <v>-0.184192551682961</v>
      </c>
      <c r="D97" s="56">
        <v>-7.5222610605281098E-2</v>
      </c>
      <c r="E97" s="22"/>
    </row>
    <row r="98" spans="1:5" x14ac:dyDescent="0.25">
      <c r="A98" s="8" t="s">
        <v>19</v>
      </c>
      <c r="B98" s="16" t="s">
        <v>11</v>
      </c>
      <c r="C98" s="61">
        <v>9440</v>
      </c>
      <c r="D98" s="61">
        <v>9770</v>
      </c>
      <c r="E98" s="63" t="s">
        <v>14</v>
      </c>
    </row>
    <row r="99" spans="1:5" x14ac:dyDescent="0.25">
      <c r="A99" s="19"/>
      <c r="B99" s="20" t="s">
        <v>15</v>
      </c>
      <c r="C99" s="56">
        <v>-5.6124642115163999E-2</v>
      </c>
      <c r="D99" s="56">
        <v>-7.7404466573983699E-3</v>
      </c>
      <c r="E99" s="22"/>
    </row>
    <row r="100" spans="1:5" x14ac:dyDescent="0.25">
      <c r="A100" s="8" t="s">
        <v>22</v>
      </c>
      <c r="B100" s="16" t="s">
        <v>11</v>
      </c>
      <c r="C100" s="61">
        <v>11880</v>
      </c>
      <c r="D100" s="61">
        <v>11630</v>
      </c>
      <c r="E100" s="63" t="s">
        <v>14</v>
      </c>
    </row>
    <row r="101" spans="1:5" x14ac:dyDescent="0.25">
      <c r="A101" s="19"/>
      <c r="B101" s="20" t="s">
        <v>15</v>
      </c>
      <c r="C101" s="56">
        <v>0.18768540419526</v>
      </c>
      <c r="D101" s="56">
        <v>5.17325466379372E-2</v>
      </c>
      <c r="E101" s="22"/>
    </row>
    <row r="102" spans="1:5" ht="33" customHeight="1" x14ac:dyDescent="0.25">
      <c r="A102" s="90" t="s">
        <v>25</v>
      </c>
      <c r="B102" s="90"/>
      <c r="C102" s="90"/>
      <c r="D102" s="90"/>
      <c r="E102" s="90"/>
    </row>
    <row r="103" spans="1:5" x14ac:dyDescent="0.25">
      <c r="A103" s="5" t="s">
        <v>26</v>
      </c>
    </row>
    <row r="104" spans="1:5" x14ac:dyDescent="0.25">
      <c r="A104" s="65" t="s">
        <v>961</v>
      </c>
    </row>
    <row r="105" spans="1:5" x14ac:dyDescent="0.25">
      <c r="A105" s="65" t="s">
        <v>1107</v>
      </c>
    </row>
    <row r="106" spans="1:5" x14ac:dyDescent="0.25">
      <c r="A106" s="65" t="s">
        <v>966</v>
      </c>
    </row>
    <row r="107" spans="1:5" x14ac:dyDescent="0.25">
      <c r="A107" s="5" t="s">
        <v>30</v>
      </c>
    </row>
    <row r="108" spans="1:5" ht="14.45" customHeight="1" x14ac:dyDescent="0.25">
      <c r="A108" s="91" t="s">
        <v>31</v>
      </c>
      <c r="B108" s="92"/>
      <c r="C108" s="92"/>
      <c r="D108" s="92"/>
      <c r="E108" s="93"/>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57">
        <v>44194</v>
      </c>
      <c r="C111" s="57">
        <v>46021</v>
      </c>
      <c r="D111" s="58">
        <v>4.6322192328671248E-2</v>
      </c>
      <c r="E111" s="59">
        <v>2</v>
      </c>
    </row>
    <row r="112" spans="1:5" x14ac:dyDescent="0.25">
      <c r="A112" s="31" t="s">
        <v>37</v>
      </c>
      <c r="B112" s="57">
        <v>44159</v>
      </c>
      <c r="C112" s="57">
        <v>45986</v>
      </c>
      <c r="D112" s="58">
        <v>4.6586278750050808E-2</v>
      </c>
      <c r="E112" s="59">
        <v>2</v>
      </c>
    </row>
    <row r="113" spans="1:5" x14ac:dyDescent="0.25">
      <c r="A113" s="64" t="s">
        <v>38</v>
      </c>
      <c r="B113" s="57">
        <v>44131</v>
      </c>
      <c r="C113" s="57">
        <v>45958</v>
      </c>
      <c r="D113" s="58">
        <v>5.1303280956374347E-2</v>
      </c>
      <c r="E113" s="59">
        <v>3</v>
      </c>
    </row>
    <row r="114" spans="1:5" x14ac:dyDescent="0.25">
      <c r="A114" s="64" t="s">
        <v>39</v>
      </c>
      <c r="B114" s="57">
        <v>44103</v>
      </c>
      <c r="C114" s="57">
        <v>45930</v>
      </c>
      <c r="D114" s="58">
        <v>5.209140332038556E-2</v>
      </c>
      <c r="E114" s="59">
        <v>3</v>
      </c>
    </row>
    <row r="115" spans="1:5" x14ac:dyDescent="0.25">
      <c r="A115" s="64" t="s">
        <v>40</v>
      </c>
      <c r="B115" s="57">
        <v>44068</v>
      </c>
      <c r="C115" s="57">
        <v>45895</v>
      </c>
      <c r="D115" s="58">
        <v>5.3216378081850001E-2</v>
      </c>
      <c r="E115" s="59">
        <v>3</v>
      </c>
    </row>
    <row r="117" spans="1:5" x14ac:dyDescent="0.25">
      <c r="A117" s="102" t="s">
        <v>93</v>
      </c>
      <c r="B117" s="103"/>
      <c r="C117" s="103"/>
      <c r="D117" s="103"/>
      <c r="E117" s="103"/>
    </row>
    <row r="118" spans="1:5" x14ac:dyDescent="0.25">
      <c r="A118" s="1" t="s">
        <v>968</v>
      </c>
      <c r="B118" s="2"/>
      <c r="C118" s="107" t="s">
        <v>3</v>
      </c>
      <c r="D118" s="107" t="s">
        <v>969</v>
      </c>
      <c r="E118" s="107"/>
    </row>
    <row r="119" spans="1:5" x14ac:dyDescent="0.25">
      <c r="A119" s="3" t="s">
        <v>5</v>
      </c>
      <c r="B119" s="4"/>
      <c r="C119" s="108"/>
      <c r="D119" s="108"/>
      <c r="E119" s="108"/>
    </row>
    <row r="120" spans="1:5" x14ac:dyDescent="0.25">
      <c r="A120" s="6" t="s">
        <v>6</v>
      </c>
      <c r="B120" s="7"/>
      <c r="C120" s="109"/>
      <c r="D120" s="109"/>
      <c r="E120" s="109"/>
    </row>
    <row r="121" spans="1:5" x14ac:dyDescent="0.25">
      <c r="A121" s="8" t="s">
        <v>7</v>
      </c>
      <c r="B121" s="9" t="s">
        <v>960</v>
      </c>
      <c r="C121" s="10"/>
      <c r="D121" s="11"/>
      <c r="E121" s="11"/>
    </row>
    <row r="122" spans="1:5" x14ac:dyDescent="0.25">
      <c r="A122" s="12"/>
      <c r="B122" s="13" t="s">
        <v>9</v>
      </c>
      <c r="C122" s="14"/>
      <c r="D122" s="15"/>
      <c r="E122" s="15"/>
    </row>
    <row r="123" spans="1:5" x14ac:dyDescent="0.25">
      <c r="A123" s="8" t="s">
        <v>10</v>
      </c>
      <c r="B123" s="16" t="s">
        <v>11</v>
      </c>
      <c r="C123" s="53">
        <v>4790</v>
      </c>
      <c r="D123" s="54">
        <v>3960</v>
      </c>
      <c r="E123" s="55" t="s">
        <v>14</v>
      </c>
    </row>
    <row r="124" spans="1:5" x14ac:dyDescent="0.25">
      <c r="A124" s="19"/>
      <c r="B124" s="20" t="s">
        <v>15</v>
      </c>
      <c r="C124" s="56">
        <v>-0.52127180134090301</v>
      </c>
      <c r="D124" s="56">
        <v>-0.169221987687487</v>
      </c>
      <c r="E124" s="22"/>
    </row>
    <row r="125" spans="1:5" x14ac:dyDescent="0.25">
      <c r="A125" s="8" t="s">
        <v>16</v>
      </c>
      <c r="B125" s="16" t="s">
        <v>11</v>
      </c>
      <c r="C125" s="53">
        <v>6990</v>
      </c>
      <c r="D125" s="53">
        <v>9580</v>
      </c>
      <c r="E125" s="55" t="s">
        <v>14</v>
      </c>
    </row>
    <row r="126" spans="1:5" x14ac:dyDescent="0.25">
      <c r="A126" s="19"/>
      <c r="B126" s="20" t="s">
        <v>15</v>
      </c>
      <c r="C126" s="56">
        <v>-0.30071299716519201</v>
      </c>
      <c r="D126" s="56">
        <v>-8.4453188939267402E-3</v>
      </c>
      <c r="E126" s="22"/>
    </row>
    <row r="127" spans="1:5" x14ac:dyDescent="0.25">
      <c r="A127" s="8" t="s">
        <v>19</v>
      </c>
      <c r="B127" s="16" t="s">
        <v>11</v>
      </c>
      <c r="C127" s="53">
        <v>10210</v>
      </c>
      <c r="D127" s="53">
        <v>12710</v>
      </c>
      <c r="E127" s="55" t="s">
        <v>14</v>
      </c>
    </row>
    <row r="128" spans="1:5" x14ac:dyDescent="0.25">
      <c r="A128" s="19"/>
      <c r="B128" s="20" t="s">
        <v>15</v>
      </c>
      <c r="C128" s="56">
        <v>2.06125574272586E-2</v>
      </c>
      <c r="D128" s="56">
        <v>4.91438635418033E-2</v>
      </c>
      <c r="E128" s="22"/>
    </row>
    <row r="129" spans="1:5" x14ac:dyDescent="0.25">
      <c r="A129" s="8" t="s">
        <v>22</v>
      </c>
      <c r="B129" s="16" t="s">
        <v>11</v>
      </c>
      <c r="C129" s="53">
        <v>14680</v>
      </c>
      <c r="D129" s="53">
        <v>19000</v>
      </c>
      <c r="E129" s="55" t="s">
        <v>14</v>
      </c>
    </row>
    <row r="130" spans="1:5" x14ac:dyDescent="0.25">
      <c r="A130" s="19"/>
      <c r="B130" s="20" t="s">
        <v>15</v>
      </c>
      <c r="C130" s="56">
        <v>0.468309154577289</v>
      </c>
      <c r="D130" s="56">
        <v>0.13700083069659499</v>
      </c>
      <c r="E130" s="22"/>
    </row>
    <row r="131" spans="1:5" ht="34.15" customHeight="1" x14ac:dyDescent="0.25">
      <c r="A131" s="90" t="s">
        <v>25</v>
      </c>
      <c r="B131" s="90"/>
      <c r="C131" s="90"/>
      <c r="D131" s="90"/>
      <c r="E131" s="90"/>
    </row>
    <row r="132" spans="1:5" x14ac:dyDescent="0.25">
      <c r="A132" s="5" t="s">
        <v>26</v>
      </c>
    </row>
    <row r="133" spans="1:5" x14ac:dyDescent="0.25">
      <c r="A133" s="65" t="s">
        <v>983</v>
      </c>
    </row>
    <row r="134" spans="1:5" x14ac:dyDescent="0.25">
      <c r="A134" s="65" t="s">
        <v>1108</v>
      </c>
    </row>
    <row r="135" spans="1:5" x14ac:dyDescent="0.25">
      <c r="A135" s="65" t="s">
        <v>972</v>
      </c>
    </row>
    <row r="136" spans="1:5" x14ac:dyDescent="0.25">
      <c r="A136" s="5" t="s">
        <v>51</v>
      </c>
    </row>
    <row r="137" spans="1:5" ht="14.45" customHeight="1" x14ac:dyDescent="0.25">
      <c r="A137" s="91" t="s">
        <v>31</v>
      </c>
      <c r="B137" s="92"/>
      <c r="C137" s="92"/>
      <c r="D137" s="92"/>
      <c r="E137" s="93"/>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57">
        <v>44194</v>
      </c>
      <c r="C140" s="57">
        <v>46022</v>
      </c>
      <c r="D140" s="58">
        <v>0.13870282732666492</v>
      </c>
      <c r="E140" s="59">
        <v>4</v>
      </c>
    </row>
    <row r="141" spans="1:5" x14ac:dyDescent="0.25">
      <c r="A141" s="31" t="s">
        <v>37</v>
      </c>
      <c r="B141" s="57">
        <v>44152</v>
      </c>
      <c r="C141" s="57">
        <v>45986</v>
      </c>
      <c r="D141" s="58">
        <v>0.13865525169785201</v>
      </c>
      <c r="E141" s="59">
        <v>4</v>
      </c>
    </row>
    <row r="142" spans="1:5" x14ac:dyDescent="0.25">
      <c r="A142" s="60" t="s">
        <v>38</v>
      </c>
      <c r="B142" s="57">
        <v>44124</v>
      </c>
      <c r="C142" s="57">
        <v>45958</v>
      </c>
      <c r="D142" s="58">
        <v>0.14546709435322766</v>
      </c>
      <c r="E142" s="59">
        <v>4</v>
      </c>
    </row>
    <row r="143" spans="1:5" x14ac:dyDescent="0.25">
      <c r="A143" s="60" t="s">
        <v>39</v>
      </c>
      <c r="B143" s="57">
        <v>44096</v>
      </c>
      <c r="C143" s="57">
        <v>45930</v>
      </c>
      <c r="D143" s="58">
        <v>0.14456064132591229</v>
      </c>
      <c r="E143" s="59">
        <v>4</v>
      </c>
    </row>
    <row r="144" spans="1:5" x14ac:dyDescent="0.25">
      <c r="A144" s="60" t="s">
        <v>40</v>
      </c>
      <c r="B144" s="57">
        <v>44054</v>
      </c>
      <c r="C144" s="57">
        <v>45888</v>
      </c>
      <c r="D144" s="58">
        <v>0.14387147282917215</v>
      </c>
      <c r="E144" s="59">
        <v>4</v>
      </c>
    </row>
    <row r="146" spans="1:5" x14ac:dyDescent="0.25">
      <c r="A146" s="102" t="s">
        <v>94</v>
      </c>
      <c r="B146" s="103"/>
      <c r="C146" s="103"/>
      <c r="D146" s="103"/>
      <c r="E146" s="103"/>
    </row>
    <row r="147" spans="1:5" x14ac:dyDescent="0.25">
      <c r="A147" s="1" t="s">
        <v>958</v>
      </c>
      <c r="B147" s="2"/>
      <c r="C147" s="107" t="s">
        <v>3</v>
      </c>
      <c r="D147" s="107" t="s">
        <v>959</v>
      </c>
      <c r="E147" s="107"/>
    </row>
    <row r="148" spans="1:5" x14ac:dyDescent="0.25">
      <c r="A148" s="3" t="s">
        <v>5</v>
      </c>
      <c r="B148" s="4"/>
      <c r="C148" s="108"/>
      <c r="D148" s="108"/>
      <c r="E148" s="108"/>
    </row>
    <row r="149" spans="1:5" x14ac:dyDescent="0.25">
      <c r="A149" s="6" t="s">
        <v>6</v>
      </c>
      <c r="B149" s="7"/>
      <c r="C149" s="109"/>
      <c r="D149" s="109"/>
      <c r="E149" s="109"/>
    </row>
    <row r="150" spans="1:5" x14ac:dyDescent="0.25">
      <c r="A150" s="8" t="s">
        <v>7</v>
      </c>
      <c r="B150" s="9" t="s">
        <v>960</v>
      </c>
      <c r="C150" s="10"/>
      <c r="D150" s="11"/>
      <c r="E150" s="11"/>
    </row>
    <row r="151" spans="1:5" x14ac:dyDescent="0.25">
      <c r="A151" s="12"/>
      <c r="B151" s="13" t="s">
        <v>9</v>
      </c>
      <c r="C151" s="14"/>
      <c r="D151" s="15"/>
      <c r="E151" s="15"/>
    </row>
    <row r="152" spans="1:5" x14ac:dyDescent="0.25">
      <c r="A152" s="8" t="s">
        <v>10</v>
      </c>
      <c r="B152" s="16" t="s">
        <v>11</v>
      </c>
      <c r="C152" s="53">
        <v>5990</v>
      </c>
      <c r="D152" s="54">
        <v>6200</v>
      </c>
      <c r="E152" s="55" t="s">
        <v>14</v>
      </c>
    </row>
    <row r="153" spans="1:5" x14ac:dyDescent="0.25">
      <c r="A153" s="19"/>
      <c r="B153" s="20" t="s">
        <v>15</v>
      </c>
      <c r="C153" s="56">
        <v>-0.40090945389172999</v>
      </c>
      <c r="D153" s="56">
        <v>-0.147177534728824</v>
      </c>
      <c r="E153" s="22"/>
    </row>
    <row r="154" spans="1:5" x14ac:dyDescent="0.25">
      <c r="A154" s="8" t="s">
        <v>16</v>
      </c>
      <c r="B154" s="16" t="s">
        <v>11</v>
      </c>
      <c r="C154" s="53">
        <v>7810</v>
      </c>
      <c r="D154" s="53">
        <v>7360</v>
      </c>
      <c r="E154" s="55" t="s">
        <v>14</v>
      </c>
    </row>
    <row r="155" spans="1:5" x14ac:dyDescent="0.25">
      <c r="A155" s="19"/>
      <c r="B155" s="20" t="s">
        <v>15</v>
      </c>
      <c r="C155" s="56">
        <v>-0.21932332828721299</v>
      </c>
      <c r="D155" s="56">
        <v>-9.7215505372375305E-2</v>
      </c>
      <c r="E155" s="22"/>
    </row>
    <row r="156" spans="1:5" x14ac:dyDescent="0.25">
      <c r="A156" s="8" t="s">
        <v>19</v>
      </c>
      <c r="B156" s="16" t="s">
        <v>11</v>
      </c>
      <c r="C156" s="53">
        <v>9400</v>
      </c>
      <c r="D156" s="53">
        <v>9770</v>
      </c>
      <c r="E156" s="55" t="s">
        <v>14</v>
      </c>
    </row>
    <row r="157" spans="1:5" x14ac:dyDescent="0.25">
      <c r="A157" s="19"/>
      <c r="B157" s="20" t="s">
        <v>15</v>
      </c>
      <c r="C157" s="56">
        <v>-5.9780497198879602E-2</v>
      </c>
      <c r="D157" s="56">
        <v>-7.6145833855805201E-3</v>
      </c>
      <c r="E157" s="22"/>
    </row>
    <row r="158" spans="1:5" x14ac:dyDescent="0.25">
      <c r="A158" s="8" t="s">
        <v>22</v>
      </c>
      <c r="B158" s="16" t="s">
        <v>11</v>
      </c>
      <c r="C158" s="53">
        <v>12100</v>
      </c>
      <c r="D158" s="53">
        <v>12160</v>
      </c>
      <c r="E158" s="55" t="s">
        <v>14</v>
      </c>
    </row>
    <row r="159" spans="1:5" x14ac:dyDescent="0.25">
      <c r="A159" s="19"/>
      <c r="B159" s="20" t="s">
        <v>15</v>
      </c>
      <c r="C159" s="56">
        <v>0.210143493414095</v>
      </c>
      <c r="D159" s="56">
        <v>6.7230536811159203E-2</v>
      </c>
      <c r="E159" s="22"/>
    </row>
    <row r="160" spans="1:5" ht="40.15" customHeight="1" x14ac:dyDescent="0.25">
      <c r="A160" s="90" t="s">
        <v>25</v>
      </c>
      <c r="B160" s="90"/>
      <c r="C160" s="90"/>
      <c r="D160" s="90"/>
      <c r="E160" s="90"/>
    </row>
    <row r="161" spans="1:5" x14ac:dyDescent="0.25">
      <c r="A161" s="5" t="s">
        <v>26</v>
      </c>
    </row>
    <row r="162" spans="1:5" x14ac:dyDescent="0.25">
      <c r="A162" s="65" t="s">
        <v>964</v>
      </c>
    </row>
    <row r="163" spans="1:5" x14ac:dyDescent="0.25">
      <c r="A163" s="65" t="s">
        <v>1109</v>
      </c>
    </row>
    <row r="164" spans="1:5" x14ac:dyDescent="0.25">
      <c r="A164" s="65" t="s">
        <v>966</v>
      </c>
    </row>
    <row r="165" spans="1:5" x14ac:dyDescent="0.25">
      <c r="A165" s="5" t="s">
        <v>51</v>
      </c>
    </row>
    <row r="166" spans="1:5" ht="14.45" customHeight="1" x14ac:dyDescent="0.25">
      <c r="A166" s="91" t="s">
        <v>31</v>
      </c>
      <c r="B166" s="92"/>
      <c r="C166" s="92"/>
      <c r="D166" s="92"/>
      <c r="E166" s="93"/>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57">
        <v>44194</v>
      </c>
      <c r="C169" s="57">
        <v>46021</v>
      </c>
      <c r="D169" s="58">
        <v>6.5328641062227272E-2</v>
      </c>
      <c r="E169" s="59">
        <v>3</v>
      </c>
    </row>
    <row r="170" spans="1:5" x14ac:dyDescent="0.25">
      <c r="A170" s="31" t="s">
        <v>37</v>
      </c>
      <c r="B170" s="57">
        <v>44159</v>
      </c>
      <c r="C170" s="57">
        <v>45986</v>
      </c>
      <c r="D170" s="58">
        <v>6.5536168220173982E-2</v>
      </c>
      <c r="E170" s="59">
        <v>3</v>
      </c>
    </row>
    <row r="171" spans="1:5" x14ac:dyDescent="0.25">
      <c r="A171" s="60" t="s">
        <v>38</v>
      </c>
      <c r="B171" s="57">
        <v>44131</v>
      </c>
      <c r="C171" s="57">
        <v>45958</v>
      </c>
      <c r="D171" s="58">
        <v>7.0690539801348692E-2</v>
      </c>
      <c r="E171" s="59">
        <v>3</v>
      </c>
    </row>
    <row r="172" spans="1:5" x14ac:dyDescent="0.25">
      <c r="A172" s="60" t="s">
        <v>39</v>
      </c>
      <c r="B172" s="57">
        <v>44103</v>
      </c>
      <c r="C172" s="57">
        <v>45930</v>
      </c>
      <c r="D172" s="58">
        <v>7.1599423262283357E-2</v>
      </c>
      <c r="E172" s="59">
        <v>3</v>
      </c>
    </row>
    <row r="173" spans="1:5" x14ac:dyDescent="0.25">
      <c r="A173" s="60" t="s">
        <v>40</v>
      </c>
      <c r="B173" s="57">
        <v>44068</v>
      </c>
      <c r="C173" s="57">
        <v>45895</v>
      </c>
      <c r="D173" s="58">
        <v>7.290684353788171E-2</v>
      </c>
      <c r="E173" s="59">
        <v>3</v>
      </c>
    </row>
    <row r="175" spans="1:5" x14ac:dyDescent="0.25">
      <c r="A175" s="102" t="s">
        <v>341</v>
      </c>
      <c r="B175" s="103"/>
      <c r="C175" s="103"/>
      <c r="D175" s="103"/>
      <c r="E175" s="103"/>
    </row>
    <row r="176" spans="1:5" x14ac:dyDescent="0.25">
      <c r="A176" s="1" t="s">
        <v>958</v>
      </c>
      <c r="B176" s="2"/>
      <c r="C176" s="107" t="s">
        <v>3</v>
      </c>
      <c r="D176" s="107" t="s">
        <v>959</v>
      </c>
      <c r="E176" s="107"/>
    </row>
    <row r="177" spans="1:5" x14ac:dyDescent="0.25">
      <c r="A177" s="3" t="s">
        <v>5</v>
      </c>
      <c r="B177" s="4"/>
      <c r="C177" s="108"/>
      <c r="D177" s="108"/>
      <c r="E177" s="108"/>
    </row>
    <row r="178" spans="1:5" x14ac:dyDescent="0.25">
      <c r="A178" s="6" t="s">
        <v>6</v>
      </c>
      <c r="B178" s="7"/>
      <c r="C178" s="109"/>
      <c r="D178" s="109"/>
      <c r="E178" s="109"/>
    </row>
    <row r="179" spans="1:5" x14ac:dyDescent="0.25">
      <c r="A179" s="8" t="s">
        <v>7</v>
      </c>
      <c r="B179" s="9" t="s">
        <v>960</v>
      </c>
      <c r="C179" s="10"/>
      <c r="D179" s="11"/>
      <c r="E179" s="11"/>
    </row>
    <row r="180" spans="1:5" x14ac:dyDescent="0.25">
      <c r="A180" s="12"/>
      <c r="B180" s="13" t="s">
        <v>9</v>
      </c>
      <c r="C180" s="14"/>
      <c r="D180" s="15"/>
      <c r="E180" s="15"/>
    </row>
    <row r="181" spans="1:5" x14ac:dyDescent="0.25">
      <c r="A181" s="8" t="s">
        <v>10</v>
      </c>
      <c r="B181" s="16" t="s">
        <v>11</v>
      </c>
      <c r="C181" s="61">
        <v>6800</v>
      </c>
      <c r="D181" s="62">
        <v>6960</v>
      </c>
      <c r="E181" s="63" t="s">
        <v>14</v>
      </c>
    </row>
    <row r="182" spans="1:5" x14ac:dyDescent="0.25">
      <c r="A182" s="19"/>
      <c r="B182" s="20" t="s">
        <v>15</v>
      </c>
      <c r="C182" s="56">
        <v>-0.319601100791569</v>
      </c>
      <c r="D182" s="56">
        <v>-0.113938235171263</v>
      </c>
      <c r="E182" s="22"/>
    </row>
    <row r="183" spans="1:5" x14ac:dyDescent="0.25">
      <c r="A183" s="8" t="s">
        <v>16</v>
      </c>
      <c r="B183" s="16" t="s">
        <v>11</v>
      </c>
      <c r="C183" s="61">
        <v>8390</v>
      </c>
      <c r="D183" s="61">
        <v>9160</v>
      </c>
      <c r="E183" s="63" t="s">
        <v>14</v>
      </c>
    </row>
    <row r="184" spans="1:5" x14ac:dyDescent="0.25">
      <c r="A184" s="19"/>
      <c r="B184" s="20" t="s">
        <v>15</v>
      </c>
      <c r="C184" s="56">
        <v>-0.16149393694422001</v>
      </c>
      <c r="D184" s="56">
        <v>-2.89134722795246E-2</v>
      </c>
      <c r="E184" s="22"/>
    </row>
    <row r="185" spans="1:5" x14ac:dyDescent="0.25">
      <c r="A185" s="8" t="s">
        <v>19</v>
      </c>
      <c r="B185" s="16" t="s">
        <v>11</v>
      </c>
      <c r="C185" s="61">
        <v>9830</v>
      </c>
      <c r="D185" s="61">
        <v>10060</v>
      </c>
      <c r="E185" s="63" t="s">
        <v>14</v>
      </c>
    </row>
    <row r="186" spans="1:5" x14ac:dyDescent="0.25">
      <c r="A186" s="19"/>
      <c r="B186" s="20" t="s">
        <v>15</v>
      </c>
      <c r="C186" s="56">
        <v>-1.67289769479902E-2</v>
      </c>
      <c r="D186" s="56">
        <v>2.0965903565723898E-3</v>
      </c>
      <c r="E186" s="22"/>
    </row>
    <row r="187" spans="1:5" x14ac:dyDescent="0.25">
      <c r="A187" s="8" t="s">
        <v>22</v>
      </c>
      <c r="B187" s="16" t="s">
        <v>11</v>
      </c>
      <c r="C187" s="61">
        <v>10940</v>
      </c>
      <c r="D187" s="61">
        <v>11730</v>
      </c>
      <c r="E187" s="63" t="s">
        <v>14</v>
      </c>
    </row>
    <row r="188" spans="1:5" x14ac:dyDescent="0.25">
      <c r="A188" s="19"/>
      <c r="B188" s="20" t="s">
        <v>15</v>
      </c>
      <c r="C188" s="56">
        <v>9.3505356951153903E-2</v>
      </c>
      <c r="D188" s="56">
        <v>5.4674499198122499E-2</v>
      </c>
      <c r="E188" s="22"/>
    </row>
    <row r="189" spans="1:5" ht="34.9" customHeight="1" x14ac:dyDescent="0.25">
      <c r="A189" s="90" t="s">
        <v>25</v>
      </c>
      <c r="B189" s="90"/>
      <c r="C189" s="90"/>
      <c r="D189" s="90"/>
      <c r="E189" s="90"/>
    </row>
    <row r="190" spans="1:5" x14ac:dyDescent="0.25">
      <c r="A190" s="5" t="s">
        <v>26</v>
      </c>
    </row>
    <row r="191" spans="1:5" x14ac:dyDescent="0.25">
      <c r="A191" s="65" t="s">
        <v>974</v>
      </c>
    </row>
    <row r="192" spans="1:5" x14ac:dyDescent="0.25">
      <c r="A192" s="65" t="s">
        <v>1110</v>
      </c>
    </row>
    <row r="193" spans="1:5" x14ac:dyDescent="0.25">
      <c r="A193" s="65" t="s">
        <v>963</v>
      </c>
    </row>
    <row r="194" spans="1:5" x14ac:dyDescent="0.25">
      <c r="A194" s="5" t="s">
        <v>30</v>
      </c>
    </row>
    <row r="195" spans="1:5" ht="14.45" customHeight="1" x14ac:dyDescent="0.25">
      <c r="A195" s="91" t="s">
        <v>31</v>
      </c>
      <c r="B195" s="92"/>
      <c r="C195" s="92"/>
      <c r="D195" s="92"/>
      <c r="E195" s="93"/>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57">
        <v>44194</v>
      </c>
      <c r="C198" s="57">
        <v>46021</v>
      </c>
      <c r="D198" s="58">
        <v>6.0158419185069013E-2</v>
      </c>
      <c r="E198" s="59">
        <v>3</v>
      </c>
    </row>
    <row r="199" spans="1:5" x14ac:dyDescent="0.25">
      <c r="A199" s="31" t="s">
        <v>37</v>
      </c>
      <c r="B199" s="57">
        <v>44159</v>
      </c>
      <c r="C199" s="57">
        <v>45986</v>
      </c>
      <c r="D199" s="58">
        <v>6.0151241902059886E-2</v>
      </c>
      <c r="E199" s="59">
        <v>3</v>
      </c>
    </row>
    <row r="200" spans="1:5" x14ac:dyDescent="0.25">
      <c r="A200" s="64" t="s">
        <v>38</v>
      </c>
      <c r="B200" s="57">
        <v>44131</v>
      </c>
      <c r="C200" s="57">
        <v>45958</v>
      </c>
      <c r="D200" s="58">
        <v>6.0533697353576436E-2</v>
      </c>
      <c r="E200" s="59">
        <v>3</v>
      </c>
    </row>
    <row r="201" spans="1:5" x14ac:dyDescent="0.25">
      <c r="A201" s="64" t="s">
        <v>39</v>
      </c>
      <c r="B201" s="57">
        <v>44103</v>
      </c>
      <c r="C201" s="57">
        <v>45930</v>
      </c>
      <c r="D201" s="58">
        <v>6.0544114895892495E-2</v>
      </c>
      <c r="E201" s="59">
        <v>3</v>
      </c>
    </row>
    <row r="202" spans="1:5" x14ac:dyDescent="0.25">
      <c r="A202" s="64" t="s">
        <v>40</v>
      </c>
      <c r="B202" s="57">
        <v>44068</v>
      </c>
      <c r="C202" s="57">
        <v>45895</v>
      </c>
      <c r="D202" s="58">
        <v>6.0315117103967454E-2</v>
      </c>
      <c r="E202" s="59">
        <v>3</v>
      </c>
    </row>
    <row r="204" spans="1:5" x14ac:dyDescent="0.25">
      <c r="A204" s="102" t="s">
        <v>655</v>
      </c>
      <c r="B204" s="103"/>
      <c r="C204" s="103"/>
      <c r="D204" s="103"/>
      <c r="E204" s="103"/>
    </row>
    <row r="205" spans="1:5" x14ac:dyDescent="0.25">
      <c r="A205" s="1" t="s">
        <v>958</v>
      </c>
      <c r="B205" s="2"/>
      <c r="C205" s="107" t="s">
        <v>3</v>
      </c>
      <c r="D205" s="107" t="s">
        <v>959</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960</v>
      </c>
      <c r="C208" s="10"/>
      <c r="D208" s="11"/>
      <c r="E208" s="11"/>
    </row>
    <row r="209" spans="1:5" x14ac:dyDescent="0.25">
      <c r="A209" s="12"/>
      <c r="B209" s="13" t="s">
        <v>9</v>
      </c>
      <c r="C209" s="14"/>
      <c r="D209" s="15"/>
      <c r="E209" s="15"/>
    </row>
    <row r="210" spans="1:5" x14ac:dyDescent="0.25">
      <c r="A210" s="8" t="s">
        <v>10</v>
      </c>
      <c r="B210" s="16" t="s">
        <v>11</v>
      </c>
      <c r="C210" s="53">
        <v>7450</v>
      </c>
      <c r="D210" s="54">
        <v>7680</v>
      </c>
      <c r="E210" s="55" t="s">
        <v>14</v>
      </c>
    </row>
    <row r="211" spans="1:5" x14ac:dyDescent="0.25">
      <c r="A211" s="19"/>
      <c r="B211" s="20" t="s">
        <v>15</v>
      </c>
      <c r="C211" s="56">
        <v>-0.25458808044822301</v>
      </c>
      <c r="D211" s="56">
        <v>-8.4409686069414402E-2</v>
      </c>
      <c r="E211" s="22"/>
    </row>
    <row r="212" spans="1:5" x14ac:dyDescent="0.25">
      <c r="A212" s="8" t="s">
        <v>16</v>
      </c>
      <c r="B212" s="16" t="s">
        <v>11</v>
      </c>
      <c r="C212" s="53">
        <v>8470</v>
      </c>
      <c r="D212" s="53">
        <v>8780</v>
      </c>
      <c r="E212" s="55" t="s">
        <v>14</v>
      </c>
    </row>
    <row r="213" spans="1:5" x14ac:dyDescent="0.25">
      <c r="A213" s="19"/>
      <c r="B213" s="20" t="s">
        <v>15</v>
      </c>
      <c r="C213" s="56">
        <v>-0.15321402565450701</v>
      </c>
      <c r="D213" s="56">
        <v>-4.2595516707452402E-2</v>
      </c>
      <c r="E213" s="22"/>
    </row>
    <row r="214" spans="1:5" x14ac:dyDescent="0.25">
      <c r="A214" s="8" t="s">
        <v>19</v>
      </c>
      <c r="B214" s="16" t="s">
        <v>11</v>
      </c>
      <c r="C214" s="53">
        <v>9420</v>
      </c>
      <c r="D214" s="53">
        <v>9530</v>
      </c>
      <c r="E214" s="55" t="s">
        <v>14</v>
      </c>
    </row>
    <row r="215" spans="1:5" x14ac:dyDescent="0.25">
      <c r="A215" s="19"/>
      <c r="B215" s="20" t="s">
        <v>15</v>
      </c>
      <c r="C215" s="56">
        <v>-5.7703202922336001E-2</v>
      </c>
      <c r="D215" s="56">
        <v>-1.59766649887709E-2</v>
      </c>
      <c r="E215" s="22"/>
    </row>
    <row r="216" spans="1:5" x14ac:dyDescent="0.25">
      <c r="A216" s="8" t="s">
        <v>22</v>
      </c>
      <c r="B216" s="16" t="s">
        <v>11</v>
      </c>
      <c r="C216" s="53">
        <v>10130</v>
      </c>
      <c r="D216" s="53">
        <v>10900</v>
      </c>
      <c r="E216" s="55" t="s">
        <v>14</v>
      </c>
    </row>
    <row r="217" spans="1:5" x14ac:dyDescent="0.25">
      <c r="A217" s="19"/>
      <c r="B217" s="20" t="s">
        <v>15</v>
      </c>
      <c r="C217" s="56">
        <v>1.26498698460646E-2</v>
      </c>
      <c r="D217" s="56">
        <v>2.9203187882567799E-2</v>
      </c>
      <c r="E217" s="22"/>
    </row>
    <row r="218" spans="1:5" ht="33" customHeight="1" x14ac:dyDescent="0.25">
      <c r="A218" s="90" t="s">
        <v>25</v>
      </c>
      <c r="B218" s="90"/>
      <c r="C218" s="90"/>
      <c r="D218" s="90"/>
      <c r="E218" s="90"/>
    </row>
    <row r="219" spans="1:5" x14ac:dyDescent="0.25">
      <c r="A219" s="5" t="s">
        <v>26</v>
      </c>
    </row>
    <row r="220" spans="1:5" x14ac:dyDescent="0.25">
      <c r="A220" s="65" t="s">
        <v>974</v>
      </c>
    </row>
    <row r="221" spans="1:5" x14ac:dyDescent="0.25">
      <c r="A221" s="65" t="s">
        <v>1111</v>
      </c>
    </row>
    <row r="222" spans="1:5" x14ac:dyDescent="0.25">
      <c r="A222" s="65" t="s">
        <v>1112</v>
      </c>
    </row>
    <row r="223" spans="1:5" x14ac:dyDescent="0.25">
      <c r="A223" s="5" t="s">
        <v>30</v>
      </c>
    </row>
    <row r="224" spans="1:5" ht="14.45" customHeight="1" x14ac:dyDescent="0.25">
      <c r="A224" s="91" t="s">
        <v>31</v>
      </c>
      <c r="B224" s="92"/>
      <c r="C224" s="92"/>
      <c r="D224" s="92"/>
      <c r="E224" s="93"/>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57">
        <v>44195</v>
      </c>
      <c r="C227" s="57">
        <v>46022</v>
      </c>
      <c r="D227" s="58">
        <v>3.5950387419008474E-2</v>
      </c>
      <c r="E227" s="59">
        <v>2</v>
      </c>
    </row>
    <row r="228" spans="1:5" x14ac:dyDescent="0.25">
      <c r="A228" s="31" t="s">
        <v>37</v>
      </c>
      <c r="B228" s="57">
        <v>44160</v>
      </c>
      <c r="C228" s="57">
        <v>45987</v>
      </c>
      <c r="D228" s="58">
        <v>3.5944455752946081E-2</v>
      </c>
      <c r="E228" s="59">
        <v>2</v>
      </c>
    </row>
    <row r="229" spans="1:5" x14ac:dyDescent="0.25">
      <c r="A229" s="60" t="s">
        <v>38</v>
      </c>
      <c r="B229" s="57">
        <v>44132</v>
      </c>
      <c r="C229" s="57">
        <v>45959</v>
      </c>
      <c r="D229" s="58">
        <v>3.6082346341967296E-2</v>
      </c>
      <c r="E229" s="59">
        <v>2</v>
      </c>
    </row>
    <row r="230" spans="1:5" x14ac:dyDescent="0.25">
      <c r="A230" s="60" t="s">
        <v>39</v>
      </c>
      <c r="B230" s="57">
        <v>44097</v>
      </c>
      <c r="C230" s="57">
        <v>45924</v>
      </c>
      <c r="D230" s="58">
        <v>3.6293203543140765E-2</v>
      </c>
      <c r="E230" s="59">
        <v>2</v>
      </c>
    </row>
    <row r="231" spans="1:5" x14ac:dyDescent="0.25">
      <c r="A231" s="60" t="s">
        <v>40</v>
      </c>
      <c r="B231" s="57">
        <v>44069</v>
      </c>
      <c r="C231" s="57">
        <v>45896</v>
      </c>
      <c r="D231" s="58">
        <v>3.6400000000000002E-2</v>
      </c>
      <c r="E231" s="59">
        <v>2</v>
      </c>
    </row>
    <row r="233" spans="1:5" x14ac:dyDescent="0.25">
      <c r="A233" s="102" t="s">
        <v>894</v>
      </c>
      <c r="B233" s="103"/>
      <c r="C233" s="103"/>
      <c r="D233" s="103"/>
      <c r="E233" s="103"/>
    </row>
    <row r="234" spans="1:5" x14ac:dyDescent="0.25">
      <c r="A234" s="1" t="s">
        <v>958</v>
      </c>
      <c r="B234" s="2"/>
      <c r="C234" s="107" t="s">
        <v>3</v>
      </c>
      <c r="D234" s="107" t="s">
        <v>959</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960</v>
      </c>
      <c r="C237" s="10"/>
      <c r="D237" s="11"/>
      <c r="E237" s="11"/>
    </row>
    <row r="238" spans="1:5" x14ac:dyDescent="0.25">
      <c r="A238" s="12"/>
      <c r="B238" s="13" t="s">
        <v>9</v>
      </c>
      <c r="C238" s="14"/>
      <c r="D238" s="15"/>
      <c r="E238" s="15"/>
    </row>
    <row r="239" spans="1:5" x14ac:dyDescent="0.25">
      <c r="A239" s="8" t="s">
        <v>10</v>
      </c>
      <c r="B239" s="16" t="s">
        <v>11</v>
      </c>
      <c r="C239" s="53">
        <v>7270</v>
      </c>
      <c r="D239" s="54">
        <v>7210</v>
      </c>
      <c r="E239" s="55" t="s">
        <v>14</v>
      </c>
    </row>
    <row r="240" spans="1:5" x14ac:dyDescent="0.25">
      <c r="A240" s="19"/>
      <c r="B240" s="20" t="s">
        <v>15</v>
      </c>
      <c r="C240" s="56">
        <v>-0.272668473013013</v>
      </c>
      <c r="D240" s="56">
        <v>-0.10332375781344499</v>
      </c>
      <c r="E240" s="22"/>
    </row>
    <row r="241" spans="1:5" x14ac:dyDescent="0.25">
      <c r="A241" s="8" t="s">
        <v>16</v>
      </c>
      <c r="B241" s="16" t="s">
        <v>11</v>
      </c>
      <c r="C241" s="53">
        <v>7760</v>
      </c>
      <c r="D241" s="53">
        <v>7790</v>
      </c>
      <c r="E241" s="55" t="s">
        <v>14</v>
      </c>
    </row>
    <row r="242" spans="1:5" x14ac:dyDescent="0.25">
      <c r="A242" s="19"/>
      <c r="B242" s="20" t="s">
        <v>15</v>
      </c>
      <c r="C242" s="56">
        <v>-0.22404424724602201</v>
      </c>
      <c r="D242" s="56">
        <v>-8.0019534076001403E-2</v>
      </c>
      <c r="E242" s="22"/>
    </row>
    <row r="243" spans="1:5" x14ac:dyDescent="0.25">
      <c r="A243" s="8" t="s">
        <v>19</v>
      </c>
      <c r="B243" s="16" t="s">
        <v>11</v>
      </c>
      <c r="C243" s="53">
        <v>9870</v>
      </c>
      <c r="D243" s="53">
        <v>10080</v>
      </c>
      <c r="E243" s="55" t="s">
        <v>14</v>
      </c>
    </row>
    <row r="244" spans="1:5" x14ac:dyDescent="0.25">
      <c r="A244" s="19"/>
      <c r="B244" s="20" t="s">
        <v>15</v>
      </c>
      <c r="C244" s="56">
        <v>-1.2749128712871399E-2</v>
      </c>
      <c r="D244" s="56">
        <v>2.66629280405395E-3</v>
      </c>
      <c r="E244" s="22"/>
    </row>
    <row r="245" spans="1:5" x14ac:dyDescent="0.25">
      <c r="A245" s="8" t="s">
        <v>22</v>
      </c>
      <c r="B245" s="16" t="s">
        <v>11</v>
      </c>
      <c r="C245" s="53">
        <v>12700</v>
      </c>
      <c r="D245" s="53">
        <v>12330</v>
      </c>
      <c r="E245" s="55" t="s">
        <v>14</v>
      </c>
    </row>
    <row r="246" spans="1:5" x14ac:dyDescent="0.25">
      <c r="A246" s="19"/>
      <c r="B246" s="20" t="s">
        <v>15</v>
      </c>
      <c r="C246" s="56">
        <v>0.26964496667236398</v>
      </c>
      <c r="D246" s="56">
        <v>7.2253618345182499E-2</v>
      </c>
      <c r="E246" s="22"/>
    </row>
    <row r="247" spans="1:5" ht="37.9" customHeight="1" x14ac:dyDescent="0.25">
      <c r="A247" s="90" t="s">
        <v>25</v>
      </c>
      <c r="B247" s="90"/>
      <c r="C247" s="90"/>
      <c r="D247" s="90"/>
      <c r="E247" s="90"/>
    </row>
    <row r="248" spans="1:5" x14ac:dyDescent="0.25">
      <c r="A248" s="5" t="s">
        <v>26</v>
      </c>
    </row>
    <row r="249" spans="1:5" x14ac:dyDescent="0.25">
      <c r="A249" s="65" t="s">
        <v>996</v>
      </c>
    </row>
    <row r="250" spans="1:5" x14ac:dyDescent="0.25">
      <c r="A250" s="65" t="s">
        <v>1113</v>
      </c>
    </row>
    <row r="251" spans="1:5" x14ac:dyDescent="0.25">
      <c r="A251" s="65" t="s">
        <v>966</v>
      </c>
    </row>
    <row r="252" spans="1:5" x14ac:dyDescent="0.25">
      <c r="A252" s="5" t="s">
        <v>51</v>
      </c>
    </row>
    <row r="253" spans="1:5" ht="14.45" customHeight="1" x14ac:dyDescent="0.25">
      <c r="A253" s="91" t="s">
        <v>31</v>
      </c>
      <c r="B253" s="92"/>
      <c r="C253" s="92"/>
      <c r="D253" s="92"/>
      <c r="E253" s="93"/>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57">
        <v>44193</v>
      </c>
      <c r="C256" s="57">
        <v>46020</v>
      </c>
      <c r="D256" s="58">
        <v>5.5062039186584588E-2</v>
      </c>
      <c r="E256" s="59">
        <v>3</v>
      </c>
    </row>
    <row r="257" spans="1:5" x14ac:dyDescent="0.25">
      <c r="A257" s="31" t="s">
        <v>37</v>
      </c>
      <c r="B257" s="57">
        <v>44162</v>
      </c>
      <c r="C257" s="57">
        <v>45989</v>
      </c>
      <c r="D257" s="58">
        <v>5.4870989457190746E-2</v>
      </c>
      <c r="E257" s="59">
        <v>3</v>
      </c>
    </row>
    <row r="258" spans="1:5" x14ac:dyDescent="0.25">
      <c r="A258" s="60" t="s">
        <v>38</v>
      </c>
      <c r="B258" s="57">
        <v>44134</v>
      </c>
      <c r="C258" s="57">
        <v>45961</v>
      </c>
      <c r="D258" s="58">
        <v>6.3899999999999998E-2</v>
      </c>
      <c r="E258" s="59">
        <v>3</v>
      </c>
    </row>
    <row r="259" spans="1:5" x14ac:dyDescent="0.25">
      <c r="A259" s="60" t="s">
        <v>39</v>
      </c>
      <c r="B259" s="57">
        <v>44099</v>
      </c>
      <c r="C259" s="57">
        <v>45926</v>
      </c>
      <c r="D259" s="58">
        <v>6.8247944951010941E-2</v>
      </c>
      <c r="E259" s="59">
        <v>3</v>
      </c>
    </row>
    <row r="260" spans="1:5" x14ac:dyDescent="0.25">
      <c r="A260" s="60" t="s">
        <v>40</v>
      </c>
      <c r="B260" s="57">
        <v>44071</v>
      </c>
      <c r="C260" s="57">
        <v>45898</v>
      </c>
      <c r="D260" s="58">
        <v>7.0746226346296529E-2</v>
      </c>
      <c r="E260" s="59">
        <v>3</v>
      </c>
    </row>
    <row r="262" spans="1:5" x14ac:dyDescent="0.25">
      <c r="A262" s="102" t="s">
        <v>116</v>
      </c>
      <c r="B262" s="103"/>
      <c r="C262" s="103"/>
      <c r="D262" s="103"/>
      <c r="E262" s="103"/>
    </row>
    <row r="263" spans="1:5" x14ac:dyDescent="0.25">
      <c r="A263" s="1" t="s">
        <v>968</v>
      </c>
      <c r="B263" s="2"/>
      <c r="C263" s="107" t="s">
        <v>3</v>
      </c>
      <c r="D263" s="107" t="s">
        <v>969</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8" t="s">
        <v>7</v>
      </c>
      <c r="B266" s="9" t="s">
        <v>960</v>
      </c>
      <c r="C266" s="10"/>
      <c r="D266" s="11"/>
      <c r="E266" s="11"/>
    </row>
    <row r="267" spans="1:5" x14ac:dyDescent="0.25">
      <c r="A267" s="12"/>
      <c r="B267" s="13" t="s">
        <v>9</v>
      </c>
      <c r="C267" s="14"/>
      <c r="D267" s="15"/>
      <c r="E267" s="15"/>
    </row>
    <row r="268" spans="1:5" x14ac:dyDescent="0.25">
      <c r="A268" s="8" t="s">
        <v>10</v>
      </c>
      <c r="B268" s="16" t="s">
        <v>11</v>
      </c>
      <c r="C268" s="53">
        <v>4420</v>
      </c>
      <c r="D268" s="54">
        <v>4110</v>
      </c>
      <c r="E268" s="55" t="s">
        <v>14</v>
      </c>
    </row>
    <row r="269" spans="1:5" x14ac:dyDescent="0.25">
      <c r="A269" s="19"/>
      <c r="B269" s="20" t="s">
        <v>15</v>
      </c>
      <c r="C269" s="56">
        <v>-0.55796359960564601</v>
      </c>
      <c r="D269" s="56">
        <v>-0.16306726922498099</v>
      </c>
      <c r="E269" s="22"/>
    </row>
    <row r="270" spans="1:5" x14ac:dyDescent="0.25">
      <c r="A270" s="8" t="s">
        <v>16</v>
      </c>
      <c r="B270" s="16" t="s">
        <v>11</v>
      </c>
      <c r="C270" s="53">
        <v>6750</v>
      </c>
      <c r="D270" s="53">
        <v>8320</v>
      </c>
      <c r="E270" s="55" t="s">
        <v>14</v>
      </c>
    </row>
    <row r="271" spans="1:5" x14ac:dyDescent="0.25">
      <c r="A271" s="19"/>
      <c r="B271" s="20" t="s">
        <v>15</v>
      </c>
      <c r="C271" s="56">
        <v>-0.32464066935604402</v>
      </c>
      <c r="D271" s="56">
        <v>-3.6187571472249602E-2</v>
      </c>
      <c r="E271" s="22"/>
    </row>
    <row r="272" spans="1:5" x14ac:dyDescent="0.25">
      <c r="A272" s="8" t="s">
        <v>19</v>
      </c>
      <c r="B272" s="16" t="s">
        <v>11</v>
      </c>
      <c r="C272" s="53">
        <v>10170</v>
      </c>
      <c r="D272" s="53">
        <v>14370</v>
      </c>
      <c r="E272" s="55" t="s">
        <v>14</v>
      </c>
    </row>
    <row r="273" spans="1:5" x14ac:dyDescent="0.25">
      <c r="A273" s="19"/>
      <c r="B273" s="20" t="s">
        <v>15</v>
      </c>
      <c r="C273" s="56">
        <v>1.7369686478168899E-2</v>
      </c>
      <c r="D273" s="56">
        <v>7.5239381008507494E-2</v>
      </c>
      <c r="E273" s="22"/>
    </row>
    <row r="274" spans="1:5" x14ac:dyDescent="0.25">
      <c r="A274" s="8" t="s">
        <v>22</v>
      </c>
      <c r="B274" s="16" t="s">
        <v>11</v>
      </c>
      <c r="C274" s="53">
        <v>19130</v>
      </c>
      <c r="D274" s="53">
        <v>18590</v>
      </c>
      <c r="E274" s="55" t="s">
        <v>14</v>
      </c>
    </row>
    <row r="275" spans="1:5" x14ac:dyDescent="0.25">
      <c r="A275" s="19"/>
      <c r="B275" s="20" t="s">
        <v>15</v>
      </c>
      <c r="C275" s="56">
        <v>0.91290870807640201</v>
      </c>
      <c r="D275" s="56">
        <v>0.13198719095612299</v>
      </c>
      <c r="E275" s="22"/>
    </row>
    <row r="276" spans="1:5" ht="37.9" customHeight="1" x14ac:dyDescent="0.25">
      <c r="A276" s="90" t="s">
        <v>25</v>
      </c>
      <c r="B276" s="90"/>
      <c r="C276" s="90"/>
      <c r="D276" s="90"/>
      <c r="E276" s="90"/>
    </row>
    <row r="277" spans="1:5" x14ac:dyDescent="0.25">
      <c r="A277" s="5" t="s">
        <v>26</v>
      </c>
    </row>
    <row r="278" spans="1:5" x14ac:dyDescent="0.25">
      <c r="A278" s="65" t="s">
        <v>1114</v>
      </c>
    </row>
    <row r="279" spans="1:5" x14ac:dyDescent="0.25">
      <c r="A279" s="65" t="s">
        <v>1059</v>
      </c>
    </row>
    <row r="280" spans="1:5" x14ac:dyDescent="0.25">
      <c r="A280" s="65" t="s">
        <v>1054</v>
      </c>
    </row>
    <row r="281" spans="1:5" x14ac:dyDescent="0.25">
      <c r="A281" s="5" t="s">
        <v>51</v>
      </c>
    </row>
    <row r="282" spans="1:5" ht="14.45" customHeight="1" x14ac:dyDescent="0.25">
      <c r="A282" s="91" t="s">
        <v>31</v>
      </c>
      <c r="B282" s="92"/>
      <c r="C282" s="92"/>
      <c r="D282" s="92"/>
      <c r="E282" s="93"/>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57">
        <v>44195</v>
      </c>
      <c r="C285" s="57">
        <v>46022</v>
      </c>
      <c r="D285" s="58">
        <v>0.14243659685013091</v>
      </c>
      <c r="E285" s="59">
        <v>4</v>
      </c>
    </row>
    <row r="286" spans="1:5" x14ac:dyDescent="0.25">
      <c r="A286" s="31" t="s">
        <v>37</v>
      </c>
      <c r="B286" s="57">
        <v>44162</v>
      </c>
      <c r="C286" s="57">
        <v>45989</v>
      </c>
      <c r="D286" s="58">
        <v>0.14348270368199942</v>
      </c>
      <c r="E286" s="59">
        <v>4</v>
      </c>
    </row>
    <row r="287" spans="1:5" x14ac:dyDescent="0.25">
      <c r="A287" s="60" t="s">
        <v>38</v>
      </c>
      <c r="B287" s="57">
        <v>44134</v>
      </c>
      <c r="C287" s="57">
        <v>45961</v>
      </c>
      <c r="D287" s="58">
        <v>0.14507613835146138</v>
      </c>
      <c r="E287" s="59">
        <v>4</v>
      </c>
    </row>
    <row r="288" spans="1:5" x14ac:dyDescent="0.25">
      <c r="A288" s="60" t="s">
        <v>39</v>
      </c>
      <c r="B288" s="57">
        <v>44103</v>
      </c>
      <c r="C288" s="57">
        <v>45930</v>
      </c>
      <c r="D288" s="58">
        <v>0.14880114640994443</v>
      </c>
      <c r="E288" s="59">
        <v>4</v>
      </c>
    </row>
    <row r="289" spans="1:5" x14ac:dyDescent="0.25">
      <c r="A289" s="60" t="s">
        <v>40</v>
      </c>
      <c r="B289" s="57">
        <v>44071</v>
      </c>
      <c r="C289" s="57">
        <v>45898</v>
      </c>
      <c r="D289" s="58">
        <v>0.14962374144286428</v>
      </c>
      <c r="E289" s="59">
        <v>4</v>
      </c>
    </row>
    <row r="291" spans="1:5" x14ac:dyDescent="0.25">
      <c r="A291" s="102" t="s">
        <v>127</v>
      </c>
      <c r="B291" s="103"/>
      <c r="C291" s="103"/>
      <c r="D291" s="103"/>
      <c r="E291" s="103"/>
    </row>
    <row r="292" spans="1:5" x14ac:dyDescent="0.25">
      <c r="A292" s="1" t="s">
        <v>968</v>
      </c>
      <c r="B292" s="2"/>
      <c r="C292" s="107" t="s">
        <v>3</v>
      </c>
      <c r="D292" s="107" t="s">
        <v>969</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8" t="s">
        <v>7</v>
      </c>
      <c r="B295" s="9" t="s">
        <v>960</v>
      </c>
      <c r="C295" s="10"/>
      <c r="D295" s="11"/>
      <c r="E295" s="11"/>
    </row>
    <row r="296" spans="1:5" x14ac:dyDescent="0.25">
      <c r="A296" s="12"/>
      <c r="B296" s="13" t="s">
        <v>9</v>
      </c>
      <c r="C296" s="14"/>
      <c r="D296" s="15"/>
      <c r="E296" s="15"/>
    </row>
    <row r="297" spans="1:5" x14ac:dyDescent="0.25">
      <c r="A297" s="8" t="s">
        <v>10</v>
      </c>
      <c r="B297" s="16" t="s">
        <v>11</v>
      </c>
      <c r="C297" s="61">
        <v>3700</v>
      </c>
      <c r="D297" s="62">
        <v>3150</v>
      </c>
      <c r="E297" s="63" t="s">
        <v>14</v>
      </c>
    </row>
    <row r="298" spans="1:5" x14ac:dyDescent="0.25">
      <c r="A298" s="19"/>
      <c r="B298" s="20" t="s">
        <v>15</v>
      </c>
      <c r="C298" s="56">
        <v>-0.63016271689270997</v>
      </c>
      <c r="D298" s="56">
        <v>-0.20645328720089301</v>
      </c>
      <c r="E298" s="22"/>
    </row>
    <row r="299" spans="1:5" x14ac:dyDescent="0.25">
      <c r="A299" s="8" t="s">
        <v>16</v>
      </c>
      <c r="B299" s="16" t="s">
        <v>11</v>
      </c>
      <c r="C299" s="61">
        <v>7340</v>
      </c>
      <c r="D299" s="61">
        <v>8240</v>
      </c>
      <c r="E299" s="63" t="s">
        <v>14</v>
      </c>
    </row>
    <row r="300" spans="1:5" x14ac:dyDescent="0.25">
      <c r="A300" s="19"/>
      <c r="B300" s="20" t="s">
        <v>15</v>
      </c>
      <c r="C300" s="56">
        <v>-0.265872119838376</v>
      </c>
      <c r="D300" s="56">
        <v>-3.7871325634207899E-2</v>
      </c>
      <c r="E300" s="22"/>
    </row>
    <row r="301" spans="1:5" x14ac:dyDescent="0.25">
      <c r="A301" s="8" t="s">
        <v>19</v>
      </c>
      <c r="B301" s="16" t="s">
        <v>11</v>
      </c>
      <c r="C301" s="61">
        <v>10400</v>
      </c>
      <c r="D301" s="61">
        <v>11930</v>
      </c>
      <c r="E301" s="63" t="s">
        <v>14</v>
      </c>
    </row>
    <row r="302" spans="1:5" x14ac:dyDescent="0.25">
      <c r="A302" s="19"/>
      <c r="B302" s="20" t="s">
        <v>15</v>
      </c>
      <c r="C302" s="56">
        <v>3.9674775705957503E-2</v>
      </c>
      <c r="D302" s="56">
        <v>3.5860176740067702E-2</v>
      </c>
      <c r="E302" s="22"/>
    </row>
    <row r="303" spans="1:5" x14ac:dyDescent="0.25">
      <c r="A303" s="8" t="s">
        <v>22</v>
      </c>
      <c r="B303" s="16" t="s">
        <v>11</v>
      </c>
      <c r="C303" s="61">
        <v>14350</v>
      </c>
      <c r="D303" s="61">
        <v>18220</v>
      </c>
      <c r="E303" s="63" t="s">
        <v>14</v>
      </c>
    </row>
    <row r="304" spans="1:5" x14ac:dyDescent="0.25">
      <c r="A304" s="19"/>
      <c r="B304" s="20" t="s">
        <v>15</v>
      </c>
      <c r="C304" s="56">
        <v>0.43472083009811602</v>
      </c>
      <c r="D304" s="56">
        <v>0.12744734416631001</v>
      </c>
      <c r="E304" s="22"/>
    </row>
    <row r="305" spans="1:5" ht="33" customHeight="1" x14ac:dyDescent="0.25">
      <c r="A305" s="90" t="s">
        <v>25</v>
      </c>
      <c r="B305" s="90"/>
      <c r="C305" s="90"/>
      <c r="D305" s="90"/>
      <c r="E305" s="90"/>
    </row>
    <row r="306" spans="1:5" x14ac:dyDescent="0.25">
      <c r="A306" s="5" t="s">
        <v>26</v>
      </c>
    </row>
    <row r="307" spans="1:5" x14ac:dyDescent="0.25">
      <c r="A307" s="65" t="s">
        <v>1094</v>
      </c>
    </row>
    <row r="308" spans="1:5" x14ac:dyDescent="0.25">
      <c r="A308" s="65" t="s">
        <v>993</v>
      </c>
    </row>
    <row r="309" spans="1:5" x14ac:dyDescent="0.25">
      <c r="A309" s="65" t="s">
        <v>1093</v>
      </c>
    </row>
    <row r="310" spans="1:5" x14ac:dyDescent="0.25">
      <c r="A310" s="5" t="s">
        <v>30</v>
      </c>
    </row>
    <row r="311" spans="1:5" ht="14.45" customHeight="1" x14ac:dyDescent="0.25">
      <c r="A311" s="91" t="s">
        <v>31</v>
      </c>
      <c r="B311" s="92"/>
      <c r="C311" s="92"/>
      <c r="D311" s="92"/>
      <c r="E311" s="93"/>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57">
        <v>44195</v>
      </c>
      <c r="C314" s="57">
        <v>46022</v>
      </c>
      <c r="D314" s="58">
        <v>0.16744996544697491</v>
      </c>
      <c r="E314" s="59">
        <v>4</v>
      </c>
    </row>
    <row r="315" spans="1:5" x14ac:dyDescent="0.25">
      <c r="A315" s="31" t="s">
        <v>37</v>
      </c>
      <c r="B315" s="57">
        <v>44162</v>
      </c>
      <c r="C315" s="57">
        <v>45989</v>
      </c>
      <c r="D315" s="58">
        <v>0.16803786903496784</v>
      </c>
      <c r="E315" s="59">
        <v>4</v>
      </c>
    </row>
    <row r="316" spans="1:5" x14ac:dyDescent="0.25">
      <c r="A316" s="64" t="s">
        <v>38</v>
      </c>
      <c r="B316" s="57">
        <v>44134</v>
      </c>
      <c r="C316" s="57">
        <v>45961</v>
      </c>
      <c r="D316" s="58">
        <v>0.17166769794799344</v>
      </c>
      <c r="E316" s="59">
        <v>4</v>
      </c>
    </row>
    <row r="317" spans="1:5" x14ac:dyDescent="0.25">
      <c r="A317" s="64" t="s">
        <v>39</v>
      </c>
      <c r="B317" s="57">
        <v>44103</v>
      </c>
      <c r="C317" s="57">
        <v>45930</v>
      </c>
      <c r="D317" s="58">
        <v>0.1729876992423233</v>
      </c>
      <c r="E317" s="59">
        <v>4</v>
      </c>
    </row>
    <row r="318" spans="1:5" x14ac:dyDescent="0.25">
      <c r="A318" s="64" t="s">
        <v>40</v>
      </c>
      <c r="B318" s="57">
        <v>44071</v>
      </c>
      <c r="C318" s="57">
        <v>45898</v>
      </c>
      <c r="D318" s="58">
        <v>0.17448464099943858</v>
      </c>
      <c r="E318" s="59">
        <v>4</v>
      </c>
    </row>
    <row r="320" spans="1:5" x14ac:dyDescent="0.25">
      <c r="A320" s="102" t="s">
        <v>141</v>
      </c>
      <c r="B320" s="103"/>
      <c r="C320" s="103"/>
      <c r="D320" s="103"/>
      <c r="E320" s="103"/>
    </row>
    <row r="321" spans="1:5" x14ac:dyDescent="0.25">
      <c r="A321" s="1" t="s">
        <v>978</v>
      </c>
      <c r="B321" s="2"/>
      <c r="C321" s="107" t="s">
        <v>3</v>
      </c>
      <c r="D321" s="107" t="s">
        <v>979</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960</v>
      </c>
      <c r="C324" s="10"/>
      <c r="D324" s="11"/>
      <c r="E324" s="11"/>
    </row>
    <row r="325" spans="1:5" x14ac:dyDescent="0.25">
      <c r="A325" s="12"/>
      <c r="B325" s="13" t="s">
        <v>9</v>
      </c>
      <c r="C325" s="14"/>
      <c r="D325" s="15"/>
      <c r="E325" s="15"/>
    </row>
    <row r="326" spans="1:5" x14ac:dyDescent="0.25">
      <c r="A326" s="8" t="s">
        <v>10</v>
      </c>
      <c r="B326" s="16" t="s">
        <v>11</v>
      </c>
      <c r="C326" s="61">
        <v>9110</v>
      </c>
      <c r="D326" s="62">
        <v>9390</v>
      </c>
      <c r="E326" s="63" t="s">
        <v>14</v>
      </c>
    </row>
    <row r="327" spans="1:5" x14ac:dyDescent="0.25">
      <c r="A327" s="19"/>
      <c r="B327" s="20" t="s">
        <v>15</v>
      </c>
      <c r="C327" s="56">
        <v>-8.8912340957952196E-2</v>
      </c>
      <c r="D327" s="56">
        <v>-3.0937381420230201E-2</v>
      </c>
      <c r="E327" s="22"/>
    </row>
    <row r="328" spans="1:5" x14ac:dyDescent="0.25">
      <c r="A328" s="8" t="s">
        <v>16</v>
      </c>
      <c r="B328" s="16" t="s">
        <v>11</v>
      </c>
      <c r="C328" s="61">
        <v>9540</v>
      </c>
      <c r="D328" s="61">
        <v>9600</v>
      </c>
      <c r="E328" s="63" t="s">
        <v>14</v>
      </c>
    </row>
    <row r="329" spans="1:5" x14ac:dyDescent="0.25">
      <c r="A329" s="19"/>
      <c r="B329" s="20" t="s">
        <v>15</v>
      </c>
      <c r="C329" s="56">
        <v>-4.6077893582007798E-2</v>
      </c>
      <c r="D329" s="56">
        <v>-2.0104427776783299E-2</v>
      </c>
      <c r="E329" s="22"/>
    </row>
    <row r="330" spans="1:5" x14ac:dyDescent="0.25">
      <c r="A330" s="8" t="s">
        <v>19</v>
      </c>
      <c r="B330" s="16" t="s">
        <v>11</v>
      </c>
      <c r="C330" s="61">
        <v>10190</v>
      </c>
      <c r="D330" s="61">
        <v>10270</v>
      </c>
      <c r="E330" s="63" t="s">
        <v>14</v>
      </c>
    </row>
    <row r="331" spans="1:5" x14ac:dyDescent="0.25">
      <c r="A331" s="19"/>
      <c r="B331" s="20" t="s">
        <v>15</v>
      </c>
      <c r="C331" s="56">
        <v>1.94327162498646E-2</v>
      </c>
      <c r="D331" s="56">
        <v>1.33831645940481E-2</v>
      </c>
      <c r="E331" s="22"/>
    </row>
    <row r="332" spans="1:5" x14ac:dyDescent="0.25">
      <c r="A332" s="8" t="s">
        <v>22</v>
      </c>
      <c r="B332" s="16" t="s">
        <v>11</v>
      </c>
      <c r="C332" s="61">
        <v>10670</v>
      </c>
      <c r="D332" s="61">
        <v>10760</v>
      </c>
      <c r="E332" s="63" t="s">
        <v>14</v>
      </c>
    </row>
    <row r="333" spans="1:5" x14ac:dyDescent="0.25">
      <c r="A333" s="19"/>
      <c r="B333" s="20" t="s">
        <v>15</v>
      </c>
      <c r="C333" s="56">
        <v>6.7001774098166794E-2</v>
      </c>
      <c r="D333" s="56">
        <v>3.71755781874634E-2</v>
      </c>
      <c r="E333" s="22"/>
    </row>
    <row r="334" spans="1:5" ht="35.450000000000003" customHeight="1" x14ac:dyDescent="0.25">
      <c r="A334" s="90" t="s">
        <v>25</v>
      </c>
      <c r="B334" s="90"/>
      <c r="C334" s="90"/>
      <c r="D334" s="90"/>
      <c r="E334" s="90"/>
    </row>
    <row r="335" spans="1:5" x14ac:dyDescent="0.25">
      <c r="A335" s="5" t="s">
        <v>26</v>
      </c>
    </row>
    <row r="336" spans="1:5" x14ac:dyDescent="0.25">
      <c r="A336" s="65" t="s">
        <v>980</v>
      </c>
    </row>
    <row r="337" spans="1:5" x14ac:dyDescent="0.25">
      <c r="A337" s="65" t="s">
        <v>994</v>
      </c>
    </row>
    <row r="338" spans="1:5" x14ac:dyDescent="0.25">
      <c r="A338" s="65" t="s">
        <v>982</v>
      </c>
    </row>
    <row r="339" spans="1:5" x14ac:dyDescent="0.25">
      <c r="A339" s="5" t="s">
        <v>51</v>
      </c>
    </row>
    <row r="340" spans="1:5" ht="14.45" customHeight="1" x14ac:dyDescent="0.25">
      <c r="A340" s="91" t="s">
        <v>31</v>
      </c>
      <c r="B340" s="92"/>
      <c r="C340" s="92"/>
      <c r="D340" s="92"/>
      <c r="E340" s="93"/>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57">
        <v>44193</v>
      </c>
      <c r="C343" s="57">
        <v>46020</v>
      </c>
      <c r="D343" s="58">
        <v>1.6363841021709853E-2</v>
      </c>
      <c r="E343" s="59">
        <v>2</v>
      </c>
    </row>
    <row r="344" spans="1:5" x14ac:dyDescent="0.25">
      <c r="A344" s="31" t="s">
        <v>37</v>
      </c>
      <c r="B344" s="57">
        <v>44162</v>
      </c>
      <c r="C344" s="57">
        <v>45989</v>
      </c>
      <c r="D344" s="58">
        <v>1.4808779115627804E-2</v>
      </c>
      <c r="E344" s="59">
        <v>2</v>
      </c>
    </row>
    <row r="345" spans="1:5" x14ac:dyDescent="0.25">
      <c r="A345" s="64" t="s">
        <v>38</v>
      </c>
      <c r="B345" s="57">
        <v>44134</v>
      </c>
      <c r="C345" s="57">
        <v>45961</v>
      </c>
      <c r="D345" s="58">
        <v>1.4917574202510371E-2</v>
      </c>
      <c r="E345" s="59">
        <v>2</v>
      </c>
    </row>
    <row r="346" spans="1:5" x14ac:dyDescent="0.25">
      <c r="A346" s="64" t="s">
        <v>39</v>
      </c>
      <c r="B346" s="57">
        <v>44099</v>
      </c>
      <c r="C346" s="57">
        <v>45926</v>
      </c>
      <c r="D346" s="58">
        <v>1.5020653773542905E-2</v>
      </c>
      <c r="E346" s="59">
        <v>2</v>
      </c>
    </row>
    <row r="347" spans="1:5" x14ac:dyDescent="0.25">
      <c r="A347" s="64" t="s">
        <v>40</v>
      </c>
      <c r="B347" s="57">
        <v>44071</v>
      </c>
      <c r="C347" s="57">
        <v>45898</v>
      </c>
      <c r="D347" s="58">
        <v>1.5069043025327508E-2</v>
      </c>
      <c r="E347" s="59">
        <v>2</v>
      </c>
    </row>
    <row r="349" spans="1:5" x14ac:dyDescent="0.25">
      <c r="A349" s="102" t="s">
        <v>151</v>
      </c>
      <c r="B349" s="103"/>
      <c r="C349" s="103"/>
      <c r="D349" s="103"/>
      <c r="E349" s="103"/>
    </row>
    <row r="350" spans="1:5" x14ac:dyDescent="0.25">
      <c r="A350" s="1" t="s">
        <v>968</v>
      </c>
      <c r="B350" s="2"/>
      <c r="C350" s="107" t="s">
        <v>3</v>
      </c>
      <c r="D350" s="107" t="s">
        <v>969</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8" t="s">
        <v>7</v>
      </c>
      <c r="B353" s="9" t="s">
        <v>960</v>
      </c>
      <c r="C353" s="10"/>
      <c r="D353" s="11"/>
      <c r="E353" s="11"/>
    </row>
    <row r="354" spans="1:5" x14ac:dyDescent="0.25">
      <c r="A354" s="12"/>
      <c r="B354" s="13" t="s">
        <v>9</v>
      </c>
      <c r="C354" s="14"/>
      <c r="D354" s="15"/>
      <c r="E354" s="15"/>
    </row>
    <row r="355" spans="1:5" x14ac:dyDescent="0.25">
      <c r="A355" s="8" t="s">
        <v>10</v>
      </c>
      <c r="B355" s="16" t="s">
        <v>11</v>
      </c>
      <c r="C355" s="61">
        <v>3980</v>
      </c>
      <c r="D355" s="62">
        <v>3530</v>
      </c>
      <c r="E355" s="63" t="s">
        <v>14</v>
      </c>
    </row>
    <row r="356" spans="1:5" x14ac:dyDescent="0.25">
      <c r="A356" s="19"/>
      <c r="B356" s="20" t="s">
        <v>15</v>
      </c>
      <c r="C356" s="56">
        <v>-0.60171728425729698</v>
      </c>
      <c r="D356" s="56">
        <v>-0.18779950302378001</v>
      </c>
      <c r="E356" s="22"/>
    </row>
    <row r="357" spans="1:5" x14ac:dyDescent="0.25">
      <c r="A357" s="8" t="s">
        <v>16</v>
      </c>
      <c r="B357" s="16" t="s">
        <v>11</v>
      </c>
      <c r="C357" s="61">
        <v>7730</v>
      </c>
      <c r="D357" s="61">
        <v>10910</v>
      </c>
      <c r="E357" s="63" t="s">
        <v>14</v>
      </c>
    </row>
    <row r="358" spans="1:5" x14ac:dyDescent="0.25">
      <c r="A358" s="19"/>
      <c r="B358" s="20" t="s">
        <v>15</v>
      </c>
      <c r="C358" s="56">
        <v>-0.226920582120582</v>
      </c>
      <c r="D358" s="56">
        <v>1.7573605164743499E-2</v>
      </c>
      <c r="E358" s="22"/>
    </row>
    <row r="359" spans="1:5" x14ac:dyDescent="0.25">
      <c r="A359" s="8" t="s">
        <v>19</v>
      </c>
      <c r="B359" s="16" t="s">
        <v>11</v>
      </c>
      <c r="C359" s="61">
        <v>10670</v>
      </c>
      <c r="D359" s="61">
        <v>15120</v>
      </c>
      <c r="E359" s="63" t="s">
        <v>14</v>
      </c>
    </row>
    <row r="360" spans="1:5" x14ac:dyDescent="0.25">
      <c r="A360" s="19"/>
      <c r="B360" s="20" t="s">
        <v>15</v>
      </c>
      <c r="C360" s="56">
        <v>6.6962765017248196E-2</v>
      </c>
      <c r="D360" s="56">
        <v>8.6180815884397799E-2</v>
      </c>
      <c r="E360" s="22"/>
    </row>
    <row r="361" spans="1:5" x14ac:dyDescent="0.25">
      <c r="A361" s="8" t="s">
        <v>22</v>
      </c>
      <c r="B361" s="16" t="s">
        <v>11</v>
      </c>
      <c r="C361" s="61">
        <v>14230</v>
      </c>
      <c r="D361" s="61">
        <v>19230</v>
      </c>
      <c r="E361" s="63" t="s">
        <v>14</v>
      </c>
    </row>
    <row r="362" spans="1:5" x14ac:dyDescent="0.25">
      <c r="A362" s="19"/>
      <c r="B362" s="20" t="s">
        <v>15</v>
      </c>
      <c r="C362" s="56">
        <v>0.42321871999999999</v>
      </c>
      <c r="D362" s="56">
        <v>0.13965712265423599</v>
      </c>
      <c r="E362" s="22"/>
    </row>
    <row r="363" spans="1:5" ht="33" customHeight="1" x14ac:dyDescent="0.25">
      <c r="A363" s="90" t="s">
        <v>25</v>
      </c>
      <c r="B363" s="90"/>
      <c r="C363" s="90"/>
      <c r="D363" s="90"/>
      <c r="E363" s="90"/>
    </row>
    <row r="364" spans="1:5" x14ac:dyDescent="0.25">
      <c r="A364" s="5" t="s">
        <v>26</v>
      </c>
    </row>
    <row r="365" spans="1:5" x14ac:dyDescent="0.25">
      <c r="A365" s="65" t="s">
        <v>1115</v>
      </c>
    </row>
    <row r="366" spans="1:5" x14ac:dyDescent="0.25">
      <c r="A366" s="65" t="s">
        <v>1068</v>
      </c>
    </row>
    <row r="367" spans="1:5" x14ac:dyDescent="0.25">
      <c r="A367" s="65" t="s">
        <v>1093</v>
      </c>
    </row>
    <row r="368" spans="1:5" x14ac:dyDescent="0.25">
      <c r="A368" s="5" t="s">
        <v>30</v>
      </c>
    </row>
    <row r="369" spans="1:5" ht="14.45" customHeight="1" x14ac:dyDescent="0.25">
      <c r="A369" s="91" t="s">
        <v>31</v>
      </c>
      <c r="B369" s="92"/>
      <c r="C369" s="92"/>
      <c r="D369" s="92"/>
      <c r="E369" s="93"/>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57">
        <v>44195</v>
      </c>
      <c r="C372" s="57">
        <v>46022</v>
      </c>
      <c r="D372" s="58">
        <v>0.15160899048799881</v>
      </c>
      <c r="E372" s="59">
        <v>4</v>
      </c>
    </row>
    <row r="373" spans="1:5" x14ac:dyDescent="0.25">
      <c r="A373" s="31" t="s">
        <v>37</v>
      </c>
      <c r="B373" s="57">
        <v>44162</v>
      </c>
      <c r="C373" s="57">
        <v>45989</v>
      </c>
      <c r="D373" s="58">
        <v>0.15146138959359137</v>
      </c>
      <c r="E373" s="59">
        <v>4</v>
      </c>
    </row>
    <row r="374" spans="1:5" x14ac:dyDescent="0.25">
      <c r="A374" s="64" t="s">
        <v>38</v>
      </c>
      <c r="B374" s="57">
        <v>44134</v>
      </c>
      <c r="C374" s="57">
        <v>45961</v>
      </c>
      <c r="D374" s="58">
        <v>0.15168929900440048</v>
      </c>
      <c r="E374" s="59">
        <v>4</v>
      </c>
    </row>
    <row r="375" spans="1:5" x14ac:dyDescent="0.25">
      <c r="A375" s="64" t="s">
        <v>39</v>
      </c>
      <c r="B375" s="57">
        <v>44103</v>
      </c>
      <c r="C375" s="57">
        <v>45930</v>
      </c>
      <c r="D375" s="58">
        <v>0.15126916113231928</v>
      </c>
      <c r="E375" s="59">
        <v>4</v>
      </c>
    </row>
    <row r="376" spans="1:5" x14ac:dyDescent="0.25">
      <c r="A376" s="64" t="s">
        <v>40</v>
      </c>
      <c r="B376" s="57">
        <v>44071</v>
      </c>
      <c r="C376" s="57">
        <v>45898</v>
      </c>
      <c r="D376" s="58">
        <v>0.15254571435624031</v>
      </c>
      <c r="E376" s="59">
        <v>4</v>
      </c>
    </row>
    <row r="378" spans="1:5" x14ac:dyDescent="0.25">
      <c r="A378" s="102" t="s">
        <v>162</v>
      </c>
      <c r="B378" s="103"/>
      <c r="C378" s="103"/>
      <c r="D378" s="103"/>
      <c r="E378" s="103"/>
    </row>
    <row r="379" spans="1:5" x14ac:dyDescent="0.25">
      <c r="A379" s="1" t="s">
        <v>968</v>
      </c>
      <c r="B379" s="2"/>
      <c r="C379" s="107" t="s">
        <v>3</v>
      </c>
      <c r="D379" s="107" t="s">
        <v>969</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960</v>
      </c>
      <c r="C382" s="10"/>
      <c r="D382" s="11"/>
      <c r="E382" s="11"/>
    </row>
    <row r="383" spans="1:5" x14ac:dyDescent="0.25">
      <c r="A383" s="12"/>
      <c r="B383" s="13" t="s">
        <v>9</v>
      </c>
      <c r="C383" s="14"/>
      <c r="D383" s="15"/>
      <c r="E383" s="15"/>
    </row>
    <row r="384" spans="1:5" x14ac:dyDescent="0.25">
      <c r="A384" s="8" t="s">
        <v>10</v>
      </c>
      <c r="B384" s="16" t="s">
        <v>11</v>
      </c>
      <c r="C384" s="61">
        <v>8850</v>
      </c>
      <c r="D384" s="62">
        <v>8550</v>
      </c>
      <c r="E384" s="63" t="s">
        <v>14</v>
      </c>
    </row>
    <row r="385" spans="1:5" x14ac:dyDescent="0.25">
      <c r="A385" s="19"/>
      <c r="B385" s="20" t="s">
        <v>15</v>
      </c>
      <c r="C385" s="56">
        <v>-0.114826078890647</v>
      </c>
      <c r="D385" s="56">
        <v>-3.0908113167388E-2</v>
      </c>
      <c r="E385" s="22"/>
    </row>
    <row r="386" spans="1:5" x14ac:dyDescent="0.25">
      <c r="A386" s="8" t="s">
        <v>16</v>
      </c>
      <c r="B386" s="16" t="s">
        <v>11</v>
      </c>
      <c r="C386" s="61">
        <v>8880</v>
      </c>
      <c r="D386" s="61">
        <v>9520</v>
      </c>
      <c r="E386" s="63" t="s">
        <v>14</v>
      </c>
    </row>
    <row r="387" spans="1:5" x14ac:dyDescent="0.25">
      <c r="A387" s="19"/>
      <c r="B387" s="20" t="s">
        <v>15</v>
      </c>
      <c r="C387" s="56">
        <v>-0.111513854619298</v>
      </c>
      <c r="D387" s="56">
        <v>-9.8356949563585001E-3</v>
      </c>
      <c r="E387" s="22"/>
    </row>
    <row r="388" spans="1:5" x14ac:dyDescent="0.25">
      <c r="A388" s="8" t="s">
        <v>19</v>
      </c>
      <c r="B388" s="16" t="s">
        <v>11</v>
      </c>
      <c r="C388" s="61">
        <v>10320</v>
      </c>
      <c r="D388" s="61">
        <v>11050</v>
      </c>
      <c r="E388" s="63" t="s">
        <v>14</v>
      </c>
    </row>
    <row r="389" spans="1:5" x14ac:dyDescent="0.25">
      <c r="A389" s="19"/>
      <c r="B389" s="20" t="s">
        <v>15</v>
      </c>
      <c r="C389" s="56">
        <v>3.1791273843455398E-2</v>
      </c>
      <c r="D389" s="56">
        <v>2.01765364532469E-2</v>
      </c>
      <c r="E389" s="22"/>
    </row>
    <row r="390" spans="1:5" x14ac:dyDescent="0.25">
      <c r="A390" s="8" t="s">
        <v>22</v>
      </c>
      <c r="B390" s="16" t="s">
        <v>11</v>
      </c>
      <c r="C390" s="61">
        <v>12280</v>
      </c>
      <c r="D390" s="61">
        <v>12700</v>
      </c>
      <c r="E390" s="63" t="s">
        <v>14</v>
      </c>
    </row>
    <row r="391" spans="1:5" x14ac:dyDescent="0.25">
      <c r="A391" s="19"/>
      <c r="B391" s="20" t="s">
        <v>15</v>
      </c>
      <c r="C391" s="56">
        <v>0.228363161616711</v>
      </c>
      <c r="D391" s="56">
        <v>4.8927266801036498E-2</v>
      </c>
      <c r="E391" s="22"/>
    </row>
    <row r="392" spans="1:5" ht="33" customHeight="1" x14ac:dyDescent="0.25">
      <c r="A392" s="90" t="s">
        <v>25</v>
      </c>
      <c r="B392" s="90"/>
      <c r="C392" s="90"/>
      <c r="D392" s="90"/>
      <c r="E392" s="90"/>
    </row>
    <row r="393" spans="1:5" x14ac:dyDescent="0.25">
      <c r="A393" s="5" t="s">
        <v>26</v>
      </c>
    </row>
    <row r="394" spans="1:5" x14ac:dyDescent="0.25">
      <c r="A394" s="65" t="s">
        <v>1071</v>
      </c>
    </row>
    <row r="395" spans="1:5" x14ac:dyDescent="0.25">
      <c r="A395" s="65" t="s">
        <v>1116</v>
      </c>
    </row>
    <row r="396" spans="1:5" x14ac:dyDescent="0.25">
      <c r="A396" s="65" t="s">
        <v>972</v>
      </c>
    </row>
    <row r="397" spans="1:5" x14ac:dyDescent="0.25">
      <c r="A397" s="5" t="s">
        <v>51</v>
      </c>
    </row>
    <row r="398" spans="1:5" ht="14.45" customHeight="1" x14ac:dyDescent="0.25">
      <c r="A398" s="91" t="s">
        <v>31</v>
      </c>
      <c r="B398" s="92"/>
      <c r="C398" s="92"/>
      <c r="D398" s="92"/>
      <c r="E398" s="93"/>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57">
        <v>44193</v>
      </c>
      <c r="C401" s="57">
        <v>46020</v>
      </c>
      <c r="D401" s="58">
        <v>2.7295417671416813E-2</v>
      </c>
      <c r="E401" s="59">
        <v>2</v>
      </c>
    </row>
    <row r="402" spans="1:5" x14ac:dyDescent="0.25">
      <c r="A402" s="31" t="s">
        <v>37</v>
      </c>
      <c r="B402" s="57">
        <v>44162</v>
      </c>
      <c r="C402" s="57">
        <v>45989</v>
      </c>
      <c r="D402" s="58">
        <v>2.7264339182777087E-2</v>
      </c>
      <c r="E402" s="59">
        <v>2</v>
      </c>
    </row>
    <row r="403" spans="1:5" x14ac:dyDescent="0.25">
      <c r="A403" s="64" t="s">
        <v>38</v>
      </c>
      <c r="B403" s="57">
        <v>44134</v>
      </c>
      <c r="C403" s="57">
        <v>45961</v>
      </c>
      <c r="D403" s="58">
        <v>3.1028761147046731E-2</v>
      </c>
      <c r="E403" s="59">
        <v>2</v>
      </c>
    </row>
    <row r="404" spans="1:5" x14ac:dyDescent="0.25">
      <c r="A404" s="64" t="s">
        <v>39</v>
      </c>
      <c r="B404" s="57">
        <v>44099</v>
      </c>
      <c r="C404" s="57">
        <v>45926</v>
      </c>
      <c r="D404" s="58">
        <v>3.3097615198936448E-2</v>
      </c>
      <c r="E404" s="59">
        <v>2</v>
      </c>
    </row>
    <row r="405" spans="1:5" x14ac:dyDescent="0.25">
      <c r="A405" s="64" t="s">
        <v>40</v>
      </c>
      <c r="B405" s="57">
        <v>44071</v>
      </c>
      <c r="C405" s="57">
        <v>45898</v>
      </c>
      <c r="D405" s="58">
        <v>3.418172464081215E-2</v>
      </c>
      <c r="E405" s="59">
        <v>2</v>
      </c>
    </row>
    <row r="407" spans="1:5" x14ac:dyDescent="0.25">
      <c r="A407" s="102" t="s">
        <v>171</v>
      </c>
      <c r="B407" s="103"/>
      <c r="C407" s="103"/>
      <c r="D407" s="103"/>
      <c r="E407" s="103"/>
    </row>
    <row r="408" spans="1:5" x14ac:dyDescent="0.25">
      <c r="A408" s="1" t="s">
        <v>958</v>
      </c>
      <c r="B408" s="2"/>
      <c r="C408" s="107" t="s">
        <v>3</v>
      </c>
      <c r="D408" s="107" t="s">
        <v>959</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960</v>
      </c>
      <c r="C411" s="10"/>
      <c r="D411" s="11"/>
      <c r="E411" s="11"/>
    </row>
    <row r="412" spans="1:5" x14ac:dyDescent="0.25">
      <c r="A412" s="12"/>
      <c r="B412" s="13" t="s">
        <v>9</v>
      </c>
      <c r="C412" s="14"/>
      <c r="D412" s="15"/>
      <c r="E412" s="15"/>
    </row>
    <row r="413" spans="1:5" x14ac:dyDescent="0.25">
      <c r="A413" s="8" t="s">
        <v>10</v>
      </c>
      <c r="B413" s="16" t="s">
        <v>11</v>
      </c>
      <c r="C413" s="61">
        <v>5880</v>
      </c>
      <c r="D413" s="62">
        <v>5950</v>
      </c>
      <c r="E413" s="63" t="s">
        <v>14</v>
      </c>
    </row>
    <row r="414" spans="1:5" x14ac:dyDescent="0.25">
      <c r="A414" s="19"/>
      <c r="B414" s="20" t="s">
        <v>15</v>
      </c>
      <c r="C414" s="56">
        <v>-0.41244852801290299</v>
      </c>
      <c r="D414" s="56">
        <v>-0.15890063422185299</v>
      </c>
      <c r="E414" s="22"/>
    </row>
    <row r="415" spans="1:5" x14ac:dyDescent="0.25">
      <c r="A415" s="8" t="s">
        <v>16</v>
      </c>
      <c r="B415" s="16" t="s">
        <v>11</v>
      </c>
      <c r="C415" s="61">
        <v>7950</v>
      </c>
      <c r="D415" s="61">
        <v>7680</v>
      </c>
      <c r="E415" s="63" t="s">
        <v>14</v>
      </c>
    </row>
    <row r="416" spans="1:5" x14ac:dyDescent="0.25">
      <c r="A416" s="19"/>
      <c r="B416" s="20" t="s">
        <v>15</v>
      </c>
      <c r="C416" s="56">
        <v>-0.20535920755762599</v>
      </c>
      <c r="D416" s="56">
        <v>-8.4355237352249104E-2</v>
      </c>
      <c r="E416" s="22"/>
    </row>
    <row r="417" spans="1:5" x14ac:dyDescent="0.25">
      <c r="A417" s="8" t="s">
        <v>19</v>
      </c>
      <c r="B417" s="16" t="s">
        <v>11</v>
      </c>
      <c r="C417" s="61">
        <v>10040</v>
      </c>
      <c r="D417" s="61">
        <v>10720</v>
      </c>
      <c r="E417" s="63" t="s">
        <v>14</v>
      </c>
    </row>
    <row r="418" spans="1:5" x14ac:dyDescent="0.25">
      <c r="A418" s="19"/>
      <c r="B418" s="20" t="s">
        <v>15</v>
      </c>
      <c r="C418" s="56">
        <v>4.2669438884224099E-3</v>
      </c>
      <c r="D418" s="56">
        <v>2.34198579056084E-2</v>
      </c>
      <c r="E418" s="22"/>
    </row>
    <row r="419" spans="1:5" x14ac:dyDescent="0.25">
      <c r="A419" s="8" t="s">
        <v>22</v>
      </c>
      <c r="B419" s="16" t="s">
        <v>11</v>
      </c>
      <c r="C419" s="61">
        <v>13530</v>
      </c>
      <c r="D419" s="61">
        <v>13650</v>
      </c>
      <c r="E419" s="63" t="s">
        <v>14</v>
      </c>
    </row>
    <row r="420" spans="1:5" x14ac:dyDescent="0.25">
      <c r="A420" s="19"/>
      <c r="B420" s="20" t="s">
        <v>15</v>
      </c>
      <c r="C420" s="56">
        <v>0.353438099047924</v>
      </c>
      <c r="D420" s="56">
        <v>0.109160269135507</v>
      </c>
      <c r="E420" s="22"/>
    </row>
    <row r="421" spans="1:5" ht="33" customHeight="1" x14ac:dyDescent="0.25">
      <c r="A421" s="90" t="s">
        <v>25</v>
      </c>
      <c r="B421" s="90"/>
      <c r="C421" s="90"/>
      <c r="D421" s="90"/>
      <c r="E421" s="90"/>
    </row>
    <row r="422" spans="1:5" x14ac:dyDescent="0.25">
      <c r="A422" s="5" t="s">
        <v>26</v>
      </c>
    </row>
    <row r="423" spans="1:5" x14ac:dyDescent="0.25">
      <c r="A423" s="65" t="s">
        <v>964</v>
      </c>
    </row>
    <row r="424" spans="1:5" x14ac:dyDescent="0.25">
      <c r="A424" s="65" t="s">
        <v>1117</v>
      </c>
    </row>
    <row r="425" spans="1:5" x14ac:dyDescent="0.25">
      <c r="A425" s="65" t="s">
        <v>966</v>
      </c>
    </row>
    <row r="426" spans="1:5" x14ac:dyDescent="0.25">
      <c r="A426" s="5" t="s">
        <v>51</v>
      </c>
    </row>
    <row r="427" spans="1:5" ht="14.45" customHeight="1" x14ac:dyDescent="0.25">
      <c r="A427" s="91" t="s">
        <v>31</v>
      </c>
      <c r="B427" s="92"/>
      <c r="C427" s="92"/>
      <c r="D427" s="92"/>
      <c r="E427" s="93"/>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57">
        <v>44194</v>
      </c>
      <c r="C430" s="57">
        <v>46021</v>
      </c>
      <c r="D430" s="58">
        <v>9.2711928284314626E-2</v>
      </c>
      <c r="E430" s="59">
        <v>3</v>
      </c>
    </row>
    <row r="431" spans="1:5" x14ac:dyDescent="0.25">
      <c r="A431" s="31" t="s">
        <v>37</v>
      </c>
      <c r="B431" s="57">
        <v>44159</v>
      </c>
      <c r="C431" s="57">
        <v>45986</v>
      </c>
      <c r="D431" s="58">
        <v>9.3022155731481773E-2</v>
      </c>
      <c r="E431" s="59">
        <v>3</v>
      </c>
    </row>
    <row r="432" spans="1:5" x14ac:dyDescent="0.25">
      <c r="A432" s="64" t="s">
        <v>38</v>
      </c>
      <c r="B432" s="57">
        <v>44131</v>
      </c>
      <c r="C432" s="57">
        <v>45958</v>
      </c>
      <c r="D432" s="58">
        <v>9.8390659280604073E-2</v>
      </c>
      <c r="E432" s="59">
        <v>3</v>
      </c>
    </row>
    <row r="433" spans="1:5" x14ac:dyDescent="0.25">
      <c r="A433" s="64" t="s">
        <v>39</v>
      </c>
      <c r="B433" s="57">
        <v>44103</v>
      </c>
      <c r="C433" s="57">
        <v>45930</v>
      </c>
      <c r="D433" s="58">
        <v>9.9484989945754998E-2</v>
      </c>
      <c r="E433" s="59">
        <v>3</v>
      </c>
    </row>
    <row r="434" spans="1:5" x14ac:dyDescent="0.25">
      <c r="A434" s="64" t="s">
        <v>40</v>
      </c>
      <c r="B434" s="57">
        <v>44068</v>
      </c>
      <c r="C434" s="57">
        <v>45895</v>
      </c>
      <c r="D434" s="58">
        <v>0.1004876849557641</v>
      </c>
      <c r="E434" s="59">
        <v>3</v>
      </c>
    </row>
    <row r="436" spans="1:5" x14ac:dyDescent="0.25">
      <c r="A436" s="102" t="s">
        <v>835</v>
      </c>
      <c r="B436" s="103"/>
      <c r="C436" s="103"/>
      <c r="D436" s="103"/>
      <c r="E436" s="103"/>
    </row>
    <row r="437" spans="1:5" x14ac:dyDescent="0.25">
      <c r="A437" s="1" t="s">
        <v>958</v>
      </c>
      <c r="B437" s="2"/>
      <c r="C437" s="107" t="s">
        <v>3</v>
      </c>
      <c r="D437" s="107" t="s">
        <v>959</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8" t="s">
        <v>7</v>
      </c>
      <c r="B440" s="9" t="s">
        <v>960</v>
      </c>
      <c r="C440" s="10"/>
      <c r="D440" s="11"/>
      <c r="E440" s="11"/>
    </row>
    <row r="441" spans="1:5" x14ac:dyDescent="0.25">
      <c r="A441" s="12"/>
      <c r="B441" s="13" t="s">
        <v>9</v>
      </c>
      <c r="C441" s="14"/>
      <c r="D441" s="15"/>
      <c r="E441" s="15"/>
    </row>
    <row r="442" spans="1:5" x14ac:dyDescent="0.25">
      <c r="A442" s="8" t="s">
        <v>10</v>
      </c>
      <c r="B442" s="16" t="s">
        <v>11</v>
      </c>
      <c r="C442" s="53">
        <v>7520</v>
      </c>
      <c r="D442" s="54">
        <v>7480</v>
      </c>
      <c r="E442" s="55" t="s">
        <v>14</v>
      </c>
    </row>
    <row r="443" spans="1:5" x14ac:dyDescent="0.25">
      <c r="A443" s="19"/>
      <c r="B443" s="20" t="s">
        <v>15</v>
      </c>
      <c r="C443" s="56">
        <v>-0.24824271523591501</v>
      </c>
      <c r="D443" s="56">
        <v>-9.2270066390198399E-2</v>
      </c>
      <c r="E443" s="22"/>
    </row>
    <row r="444" spans="1:5" x14ac:dyDescent="0.25">
      <c r="A444" s="8" t="s">
        <v>16</v>
      </c>
      <c r="B444" s="16" t="s">
        <v>11</v>
      </c>
      <c r="C444" s="53">
        <v>8330</v>
      </c>
      <c r="D444" s="53">
        <v>7980</v>
      </c>
      <c r="E444" s="55" t="s">
        <v>14</v>
      </c>
    </row>
    <row r="445" spans="1:5" x14ac:dyDescent="0.25">
      <c r="A445" s="19"/>
      <c r="B445" s="20" t="s">
        <v>15</v>
      </c>
      <c r="C445" s="56">
        <v>-0.16719004507108701</v>
      </c>
      <c r="D445" s="56">
        <v>-7.2494295869660705E-2</v>
      </c>
      <c r="E445" s="22"/>
    </row>
    <row r="446" spans="1:5" x14ac:dyDescent="0.25">
      <c r="A446" s="8" t="s">
        <v>19</v>
      </c>
      <c r="B446" s="16" t="s">
        <v>11</v>
      </c>
      <c r="C446" s="53">
        <v>10070</v>
      </c>
      <c r="D446" s="53">
        <v>10310</v>
      </c>
      <c r="E446" s="55" t="s">
        <v>14</v>
      </c>
    </row>
    <row r="447" spans="1:5" x14ac:dyDescent="0.25">
      <c r="A447" s="19"/>
      <c r="B447" s="20" t="s">
        <v>15</v>
      </c>
      <c r="C447" s="56">
        <v>7.0015306990194297E-3</v>
      </c>
      <c r="D447" s="56">
        <v>1.0102600003675501E-2</v>
      </c>
      <c r="E447" s="22"/>
    </row>
    <row r="448" spans="1:5" x14ac:dyDescent="0.25">
      <c r="A448" s="8" t="s">
        <v>22</v>
      </c>
      <c r="B448" s="16" t="s">
        <v>11</v>
      </c>
      <c r="C448" s="53">
        <v>12350</v>
      </c>
      <c r="D448" s="53">
        <v>12350</v>
      </c>
      <c r="E448" s="55" t="s">
        <v>14</v>
      </c>
    </row>
    <row r="449" spans="1:5" x14ac:dyDescent="0.25">
      <c r="A449" s="19"/>
      <c r="B449" s="20" t="s">
        <v>15</v>
      </c>
      <c r="C449" s="56">
        <v>0.23536916257270299</v>
      </c>
      <c r="D449" s="56">
        <v>7.2939933110958394E-2</v>
      </c>
      <c r="E449" s="22"/>
    </row>
    <row r="450" spans="1:5" ht="34.9" customHeight="1" x14ac:dyDescent="0.25">
      <c r="A450" s="90" t="s">
        <v>25</v>
      </c>
      <c r="B450" s="90"/>
      <c r="C450" s="90"/>
      <c r="D450" s="90"/>
      <c r="E450" s="90"/>
    </row>
    <row r="451" spans="1:5" x14ac:dyDescent="0.25">
      <c r="A451" s="5" t="s">
        <v>26</v>
      </c>
    </row>
    <row r="452" spans="1:5" x14ac:dyDescent="0.25">
      <c r="A452" s="65" t="s">
        <v>964</v>
      </c>
    </row>
    <row r="453" spans="1:5" x14ac:dyDescent="0.25">
      <c r="A453" s="65" t="s">
        <v>1118</v>
      </c>
    </row>
    <row r="454" spans="1:5" x14ac:dyDescent="0.25">
      <c r="A454" s="65" t="s">
        <v>966</v>
      </c>
    </row>
    <row r="455" spans="1:5" x14ac:dyDescent="0.25">
      <c r="A455" s="5" t="s">
        <v>51</v>
      </c>
    </row>
    <row r="456" spans="1:5" ht="14.45" customHeight="1" x14ac:dyDescent="0.25">
      <c r="A456" s="91" t="s">
        <v>31</v>
      </c>
      <c r="B456" s="92"/>
      <c r="C456" s="92"/>
      <c r="D456" s="92"/>
      <c r="E456" s="93"/>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57">
        <v>44194</v>
      </c>
      <c r="C459" s="57">
        <v>46020</v>
      </c>
      <c r="D459" s="58">
        <v>5.5363540446699534E-2</v>
      </c>
      <c r="E459" s="59">
        <v>3</v>
      </c>
    </row>
    <row r="460" spans="1:5" x14ac:dyDescent="0.25">
      <c r="A460" s="31" t="s">
        <v>37</v>
      </c>
      <c r="B460" s="57">
        <v>44159</v>
      </c>
      <c r="C460" s="57">
        <v>45989</v>
      </c>
      <c r="D460" s="58">
        <v>5.5487189360773452E-2</v>
      </c>
      <c r="E460" s="59">
        <v>3</v>
      </c>
    </row>
    <row r="461" spans="1:5" x14ac:dyDescent="0.25">
      <c r="A461" s="60" t="s">
        <v>38</v>
      </c>
      <c r="B461" s="57">
        <v>44131</v>
      </c>
      <c r="C461" s="57">
        <v>45961</v>
      </c>
      <c r="D461" s="58">
        <v>6.1141056227876259E-2</v>
      </c>
      <c r="E461" s="59">
        <v>3</v>
      </c>
    </row>
    <row r="462" spans="1:5" x14ac:dyDescent="0.25">
      <c r="A462" s="60" t="s">
        <v>39</v>
      </c>
      <c r="B462" s="57">
        <v>44096</v>
      </c>
      <c r="C462" s="57">
        <v>45926</v>
      </c>
      <c r="D462" s="58">
        <v>6.1898874261466022E-2</v>
      </c>
      <c r="E462" s="59">
        <v>3</v>
      </c>
    </row>
    <row r="463" spans="1:5" x14ac:dyDescent="0.25">
      <c r="A463" s="60" t="s">
        <v>40</v>
      </c>
      <c r="B463" s="57">
        <v>44068</v>
      </c>
      <c r="C463" s="57">
        <v>45898</v>
      </c>
      <c r="D463" s="58">
        <v>6.3005823366396929E-2</v>
      </c>
      <c r="E463" s="59">
        <v>3</v>
      </c>
    </row>
    <row r="465" spans="1:5" x14ac:dyDescent="0.25">
      <c r="A465" s="102" t="s">
        <v>180</v>
      </c>
      <c r="B465" s="103"/>
      <c r="C465" s="103"/>
      <c r="D465" s="103"/>
      <c r="E465" s="103"/>
    </row>
    <row r="466" spans="1:5" x14ac:dyDescent="0.25">
      <c r="A466" s="1" t="s">
        <v>958</v>
      </c>
      <c r="B466" s="2"/>
      <c r="C466" s="107" t="s">
        <v>3</v>
      </c>
      <c r="D466" s="107" t="s">
        <v>959</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960</v>
      </c>
      <c r="C469" s="10"/>
      <c r="D469" s="11"/>
      <c r="E469" s="11"/>
    </row>
    <row r="470" spans="1:5" x14ac:dyDescent="0.25">
      <c r="A470" s="12"/>
      <c r="B470" s="13" t="s">
        <v>9</v>
      </c>
      <c r="C470" s="14"/>
      <c r="D470" s="15"/>
      <c r="E470" s="15"/>
    </row>
    <row r="471" spans="1:5" x14ac:dyDescent="0.25">
      <c r="A471" s="8" t="s">
        <v>10</v>
      </c>
      <c r="B471" s="16" t="s">
        <v>11</v>
      </c>
      <c r="C471" s="61">
        <v>6050</v>
      </c>
      <c r="D471" s="62">
        <v>6100</v>
      </c>
      <c r="E471" s="63" t="s">
        <v>14</v>
      </c>
    </row>
    <row r="472" spans="1:5" x14ac:dyDescent="0.25">
      <c r="A472" s="19"/>
      <c r="B472" s="20" t="s">
        <v>15</v>
      </c>
      <c r="C472" s="56">
        <v>-0.39500088449358001</v>
      </c>
      <c r="D472" s="56">
        <v>-0.15200616290535299</v>
      </c>
      <c r="E472" s="22"/>
    </row>
    <row r="473" spans="1:5" x14ac:dyDescent="0.25">
      <c r="A473" s="8" t="s">
        <v>16</v>
      </c>
      <c r="B473" s="16" t="s">
        <v>11</v>
      </c>
      <c r="C473" s="61">
        <v>8010</v>
      </c>
      <c r="D473" s="61">
        <v>7890</v>
      </c>
      <c r="E473" s="63" t="s">
        <v>14</v>
      </c>
    </row>
    <row r="474" spans="1:5" x14ac:dyDescent="0.25">
      <c r="A474" s="19"/>
      <c r="B474" s="20" t="s">
        <v>15</v>
      </c>
      <c r="C474" s="56">
        <v>-0.19944705882352901</v>
      </c>
      <c r="D474" s="56">
        <v>-7.5876050560543806E-2</v>
      </c>
      <c r="E474" s="22"/>
    </row>
    <row r="475" spans="1:5" x14ac:dyDescent="0.25">
      <c r="A475" s="8" t="s">
        <v>19</v>
      </c>
      <c r="B475" s="16" t="s">
        <v>11</v>
      </c>
      <c r="C475" s="61">
        <v>10090</v>
      </c>
      <c r="D475" s="61">
        <v>10780</v>
      </c>
      <c r="E475" s="63" t="s">
        <v>14</v>
      </c>
    </row>
    <row r="476" spans="1:5" x14ac:dyDescent="0.25">
      <c r="A476" s="19"/>
      <c r="B476" s="20" t="s">
        <v>15</v>
      </c>
      <c r="C476" s="56">
        <v>8.8403651280937207E-3</v>
      </c>
      <c r="D476" s="56">
        <v>2.5381513910065899E-2</v>
      </c>
      <c r="E476" s="22"/>
    </row>
    <row r="477" spans="1:5" x14ac:dyDescent="0.25">
      <c r="A477" s="8" t="s">
        <v>22</v>
      </c>
      <c r="B477" s="16" t="s">
        <v>11</v>
      </c>
      <c r="C477" s="61">
        <v>13340</v>
      </c>
      <c r="D477" s="61">
        <v>13650</v>
      </c>
      <c r="E477" s="63" t="s">
        <v>14</v>
      </c>
    </row>
    <row r="478" spans="1:5" x14ac:dyDescent="0.25">
      <c r="A478" s="19"/>
      <c r="B478" s="20" t="s">
        <v>15</v>
      </c>
      <c r="C478" s="56">
        <v>0.33445993723849399</v>
      </c>
      <c r="D478" s="56">
        <v>0.109232705561901</v>
      </c>
      <c r="E478" s="22"/>
    </row>
    <row r="479" spans="1:5" ht="36" customHeight="1" x14ac:dyDescent="0.25">
      <c r="A479" s="90" t="s">
        <v>25</v>
      </c>
      <c r="B479" s="90"/>
      <c r="C479" s="90"/>
      <c r="D479" s="90"/>
      <c r="E479" s="90"/>
    </row>
    <row r="480" spans="1:5" x14ac:dyDescent="0.25">
      <c r="A480" s="5" t="s">
        <v>26</v>
      </c>
    </row>
    <row r="481" spans="1:5" x14ac:dyDescent="0.25">
      <c r="A481" s="65" t="s">
        <v>964</v>
      </c>
    </row>
    <row r="482" spans="1:5" x14ac:dyDescent="0.25">
      <c r="A482" s="65" t="s">
        <v>1119</v>
      </c>
    </row>
    <row r="483" spans="1:5" x14ac:dyDescent="0.25">
      <c r="A483" s="65" t="s">
        <v>966</v>
      </c>
    </row>
    <row r="484" spans="1:5" x14ac:dyDescent="0.25">
      <c r="A484" s="5" t="s">
        <v>51</v>
      </c>
    </row>
    <row r="485" spans="1:5" ht="14.45" customHeight="1" x14ac:dyDescent="0.25">
      <c r="A485" s="91" t="s">
        <v>31</v>
      </c>
      <c r="B485" s="92"/>
      <c r="C485" s="92"/>
      <c r="D485" s="92"/>
      <c r="E485" s="93"/>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57">
        <v>44194</v>
      </c>
      <c r="C488" s="57">
        <v>46021</v>
      </c>
      <c r="D488" s="58">
        <v>8.9732992071485412E-2</v>
      </c>
      <c r="E488" s="59">
        <v>3</v>
      </c>
    </row>
    <row r="489" spans="1:5" x14ac:dyDescent="0.25">
      <c r="A489" s="31" t="s">
        <v>37</v>
      </c>
      <c r="B489" s="57">
        <v>44159</v>
      </c>
      <c r="C489" s="57">
        <v>45986</v>
      </c>
      <c r="D489" s="58">
        <v>9.0031266146990044E-2</v>
      </c>
      <c r="E489" s="59">
        <v>3</v>
      </c>
    </row>
    <row r="490" spans="1:5" x14ac:dyDescent="0.25">
      <c r="A490" s="64" t="s">
        <v>38</v>
      </c>
      <c r="B490" s="57">
        <v>44131</v>
      </c>
      <c r="C490" s="57">
        <v>45958</v>
      </c>
      <c r="D490" s="58">
        <v>9.4988211337598258E-2</v>
      </c>
      <c r="E490" s="59">
        <v>3</v>
      </c>
    </row>
    <row r="491" spans="1:5" x14ac:dyDescent="0.25">
      <c r="A491" s="64" t="s">
        <v>39</v>
      </c>
      <c r="B491" s="57">
        <v>44103</v>
      </c>
      <c r="C491" s="57">
        <v>45930</v>
      </c>
      <c r="D491" s="58">
        <v>9.588499437660078E-2</v>
      </c>
      <c r="E491" s="59">
        <v>3</v>
      </c>
    </row>
    <row r="492" spans="1:5" x14ac:dyDescent="0.25">
      <c r="A492" s="64" t="s">
        <v>40</v>
      </c>
      <c r="B492" s="57">
        <v>44068</v>
      </c>
      <c r="C492" s="57">
        <v>45895</v>
      </c>
      <c r="D492" s="58">
        <v>9.6958651646999267E-2</v>
      </c>
      <c r="E492" s="59">
        <v>3</v>
      </c>
    </row>
    <row r="494" spans="1:5" x14ac:dyDescent="0.25">
      <c r="A494" s="102" t="s">
        <v>189</v>
      </c>
      <c r="B494" s="103"/>
      <c r="C494" s="103"/>
      <c r="D494" s="103"/>
      <c r="E494" s="103"/>
    </row>
    <row r="495" spans="1:5" x14ac:dyDescent="0.25">
      <c r="A495" s="1" t="s">
        <v>978</v>
      </c>
      <c r="B495" s="2"/>
      <c r="C495" s="107" t="s">
        <v>3</v>
      </c>
      <c r="D495" s="107" t="s">
        <v>979</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960</v>
      </c>
      <c r="C498" s="10"/>
      <c r="D498" s="11"/>
      <c r="E498" s="11"/>
    </row>
    <row r="499" spans="1:5" x14ac:dyDescent="0.25">
      <c r="A499" s="12"/>
      <c r="B499" s="13" t="s">
        <v>9</v>
      </c>
      <c r="C499" s="14"/>
      <c r="D499" s="15"/>
      <c r="E499" s="15"/>
    </row>
    <row r="500" spans="1:5" x14ac:dyDescent="0.25">
      <c r="A500" s="8" t="s">
        <v>10</v>
      </c>
      <c r="B500" s="16" t="s">
        <v>11</v>
      </c>
      <c r="C500" s="61">
        <v>7530</v>
      </c>
      <c r="D500" s="62">
        <v>7880</v>
      </c>
      <c r="E500" s="63" t="s">
        <v>14</v>
      </c>
    </row>
    <row r="501" spans="1:5" x14ac:dyDescent="0.25">
      <c r="A501" s="19"/>
      <c r="B501" s="20" t="s">
        <v>15</v>
      </c>
      <c r="C501" s="56">
        <v>-0.24705634565104401</v>
      </c>
      <c r="D501" s="56">
        <v>-0.112450524742844</v>
      </c>
      <c r="E501" s="22"/>
    </row>
    <row r="502" spans="1:5" x14ac:dyDescent="0.25">
      <c r="A502" s="8" t="s">
        <v>16</v>
      </c>
      <c r="B502" s="16" t="s">
        <v>11</v>
      </c>
      <c r="C502" s="61">
        <v>8110</v>
      </c>
      <c r="D502" s="61">
        <v>7680</v>
      </c>
      <c r="E502" s="63" t="s">
        <v>14</v>
      </c>
    </row>
    <row r="503" spans="1:5" x14ac:dyDescent="0.25">
      <c r="A503" s="19"/>
      <c r="B503" s="20" t="s">
        <v>15</v>
      </c>
      <c r="C503" s="56">
        <v>-0.189108465687257</v>
      </c>
      <c r="D503" s="56">
        <v>-0.123406816368255</v>
      </c>
      <c r="E503" s="22"/>
    </row>
    <row r="504" spans="1:5" x14ac:dyDescent="0.25">
      <c r="A504" s="8" t="s">
        <v>19</v>
      </c>
      <c r="B504" s="16" t="s">
        <v>11</v>
      </c>
      <c r="C504" s="61">
        <v>9400</v>
      </c>
      <c r="D504" s="61">
        <v>9750</v>
      </c>
      <c r="E504" s="63" t="s">
        <v>14</v>
      </c>
    </row>
    <row r="505" spans="1:5" x14ac:dyDescent="0.25">
      <c r="A505" s="19"/>
      <c r="B505" s="20" t="s">
        <v>15</v>
      </c>
      <c r="C505" s="56">
        <v>-6.0047334572454203E-2</v>
      </c>
      <c r="D505" s="56">
        <v>-1.27826171617426E-2</v>
      </c>
      <c r="E505" s="22"/>
    </row>
    <row r="506" spans="1:5" x14ac:dyDescent="0.25">
      <c r="A506" s="8" t="s">
        <v>22</v>
      </c>
      <c r="B506" s="16" t="s">
        <v>11</v>
      </c>
      <c r="C506" s="61">
        <v>11350</v>
      </c>
      <c r="D506" s="61">
        <v>11640</v>
      </c>
      <c r="E506" s="63" t="s">
        <v>14</v>
      </c>
    </row>
    <row r="507" spans="1:5" x14ac:dyDescent="0.25">
      <c r="A507" s="19"/>
      <c r="B507" s="20" t="s">
        <v>15</v>
      </c>
      <c r="C507" s="56">
        <v>0.135345584499066</v>
      </c>
      <c r="D507" s="56">
        <v>7.8925779700995194E-2</v>
      </c>
      <c r="E507" s="22"/>
    </row>
    <row r="508" spans="1:5" ht="34.15" customHeight="1" x14ac:dyDescent="0.25">
      <c r="A508" s="90" t="s">
        <v>25</v>
      </c>
      <c r="B508" s="90"/>
      <c r="C508" s="90"/>
      <c r="D508" s="90"/>
      <c r="E508" s="90"/>
    </row>
    <row r="509" spans="1:5" x14ac:dyDescent="0.25">
      <c r="A509" s="5" t="s">
        <v>26</v>
      </c>
    </row>
    <row r="510" spans="1:5" x14ac:dyDescent="0.25">
      <c r="A510" s="65" t="s">
        <v>980</v>
      </c>
    </row>
    <row r="511" spans="1:5" x14ac:dyDescent="0.25">
      <c r="A511" s="65" t="s">
        <v>1058</v>
      </c>
    </row>
    <row r="512" spans="1:5" x14ac:dyDescent="0.25">
      <c r="A512" s="65" t="s">
        <v>986</v>
      </c>
    </row>
    <row r="513" spans="1:5" x14ac:dyDescent="0.25">
      <c r="A513" s="5" t="s">
        <v>1120</v>
      </c>
    </row>
    <row r="514" spans="1:5" ht="14.45" customHeight="1" x14ac:dyDescent="0.25">
      <c r="A514" s="91" t="s">
        <v>31</v>
      </c>
      <c r="B514" s="92"/>
      <c r="C514" s="92"/>
      <c r="D514" s="92"/>
      <c r="E514" s="93"/>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57">
        <v>44194</v>
      </c>
      <c r="C517" s="57">
        <v>46022</v>
      </c>
      <c r="D517" s="58">
        <v>4.0096523217915937E-2</v>
      </c>
      <c r="E517" s="59">
        <v>2</v>
      </c>
    </row>
    <row r="518" spans="1:5" x14ac:dyDescent="0.25">
      <c r="A518" s="31" t="s">
        <v>37</v>
      </c>
      <c r="B518" s="57">
        <v>44152</v>
      </c>
      <c r="C518" s="57">
        <v>45986</v>
      </c>
      <c r="D518" s="58">
        <v>4.0264576504365025E-2</v>
      </c>
      <c r="E518" s="59">
        <v>2</v>
      </c>
    </row>
    <row r="519" spans="1:5" x14ac:dyDescent="0.25">
      <c r="A519" s="64" t="s">
        <v>38</v>
      </c>
      <c r="B519" s="57">
        <v>44124</v>
      </c>
      <c r="C519" s="57">
        <v>45958</v>
      </c>
      <c r="D519" s="58">
        <v>4.3953218793438387E-2</v>
      </c>
      <c r="E519" s="59">
        <v>2</v>
      </c>
    </row>
    <row r="520" spans="1:5" x14ac:dyDescent="0.25">
      <c r="A520" s="64" t="s">
        <v>39</v>
      </c>
      <c r="B520" s="57">
        <v>44096</v>
      </c>
      <c r="C520" s="57">
        <v>45930</v>
      </c>
      <c r="D520" s="58">
        <v>4.3814031325710018E-2</v>
      </c>
      <c r="E520" s="59">
        <v>2</v>
      </c>
    </row>
    <row r="521" spans="1:5" x14ac:dyDescent="0.25">
      <c r="A521" s="64" t="s">
        <v>40</v>
      </c>
      <c r="B521" s="57">
        <v>44054</v>
      </c>
      <c r="C521" s="57">
        <v>45888</v>
      </c>
      <c r="D521" s="58">
        <v>4.3562152795307417E-2</v>
      </c>
      <c r="E521" s="59">
        <v>2</v>
      </c>
    </row>
    <row r="523" spans="1:5" x14ac:dyDescent="0.25">
      <c r="A523" s="102" t="s">
        <v>210</v>
      </c>
      <c r="B523" s="103"/>
      <c r="C523" s="103"/>
      <c r="D523" s="103"/>
      <c r="E523" s="103"/>
    </row>
    <row r="524" spans="1:5" x14ac:dyDescent="0.25">
      <c r="A524" s="1" t="s">
        <v>978</v>
      </c>
      <c r="B524" s="2"/>
      <c r="C524" s="107" t="s">
        <v>3</v>
      </c>
      <c r="D524" s="107" t="s">
        <v>979</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960</v>
      </c>
      <c r="C527" s="10"/>
      <c r="D527" s="11"/>
      <c r="E527" s="11"/>
    </row>
    <row r="528" spans="1:5" x14ac:dyDescent="0.25">
      <c r="A528" s="12"/>
      <c r="B528" s="13" t="s">
        <v>9</v>
      </c>
      <c r="C528" s="14"/>
      <c r="D528" s="15"/>
      <c r="E528" s="15"/>
    </row>
    <row r="529" spans="1:5" x14ac:dyDescent="0.25">
      <c r="A529" s="8" t="s">
        <v>10</v>
      </c>
      <c r="B529" s="16" t="s">
        <v>11</v>
      </c>
      <c r="C529" s="53">
        <v>7650</v>
      </c>
      <c r="D529" s="54">
        <v>8130</v>
      </c>
      <c r="E529" s="55" t="s">
        <v>14</v>
      </c>
    </row>
    <row r="530" spans="1:5" x14ac:dyDescent="0.25">
      <c r="A530" s="19"/>
      <c r="B530" s="20" t="s">
        <v>15</v>
      </c>
      <c r="C530" s="56">
        <v>-0.23517141173278799</v>
      </c>
      <c r="D530" s="56">
        <v>-9.8561141352155601E-2</v>
      </c>
      <c r="E530" s="22"/>
    </row>
    <row r="531" spans="1:5" x14ac:dyDescent="0.25">
      <c r="A531" s="8" t="s">
        <v>16</v>
      </c>
      <c r="B531" s="16" t="s">
        <v>11</v>
      </c>
      <c r="C531" s="53">
        <v>8350</v>
      </c>
      <c r="D531" s="53">
        <v>8100</v>
      </c>
      <c r="E531" s="55" t="s">
        <v>14</v>
      </c>
    </row>
    <row r="532" spans="1:5" x14ac:dyDescent="0.25">
      <c r="A532" s="19"/>
      <c r="B532" s="20" t="s">
        <v>15</v>
      </c>
      <c r="C532" s="56">
        <v>-0.16543148780886699</v>
      </c>
      <c r="D532" s="56">
        <v>-9.9906585351550697E-2</v>
      </c>
      <c r="E532" s="22"/>
    </row>
    <row r="533" spans="1:5" x14ac:dyDescent="0.25">
      <c r="A533" s="8" t="s">
        <v>19</v>
      </c>
      <c r="B533" s="16" t="s">
        <v>11</v>
      </c>
      <c r="C533" s="53">
        <v>9770</v>
      </c>
      <c r="D533" s="53">
        <v>10130</v>
      </c>
      <c r="E533" s="55" t="s">
        <v>14</v>
      </c>
    </row>
    <row r="534" spans="1:5" x14ac:dyDescent="0.25">
      <c r="A534" s="19"/>
      <c r="B534" s="20" t="s">
        <v>15</v>
      </c>
      <c r="C534" s="56">
        <v>-2.2749949691441201E-2</v>
      </c>
      <c r="D534" s="56">
        <v>6.5468491979217003E-3</v>
      </c>
      <c r="E534" s="22"/>
    </row>
    <row r="535" spans="1:5" x14ac:dyDescent="0.25">
      <c r="A535" s="8" t="s">
        <v>22</v>
      </c>
      <c r="B535" s="16" t="s">
        <v>11</v>
      </c>
      <c r="C535" s="53">
        <v>11690</v>
      </c>
      <c r="D535" s="53">
        <v>12090</v>
      </c>
      <c r="E535" s="55" t="s">
        <v>14</v>
      </c>
    </row>
    <row r="536" spans="1:5" x14ac:dyDescent="0.25">
      <c r="A536" s="19"/>
      <c r="B536" s="20" t="s">
        <v>15</v>
      </c>
      <c r="C536" s="56">
        <v>0.168777637079916</v>
      </c>
      <c r="D536" s="56">
        <v>9.9341583635793193E-2</v>
      </c>
      <c r="E536" s="22"/>
    </row>
    <row r="537" spans="1:5" ht="33" customHeight="1" x14ac:dyDescent="0.25">
      <c r="A537" s="90" t="s">
        <v>25</v>
      </c>
      <c r="B537" s="90"/>
      <c r="C537" s="90"/>
      <c r="D537" s="90"/>
      <c r="E537" s="90"/>
    </row>
    <row r="538" spans="1:5" x14ac:dyDescent="0.25">
      <c r="A538" s="5" t="s">
        <v>26</v>
      </c>
    </row>
    <row r="539" spans="1:5" x14ac:dyDescent="0.25">
      <c r="A539" s="65" t="s">
        <v>980</v>
      </c>
    </row>
    <row r="540" spans="1:5" x14ac:dyDescent="0.25">
      <c r="A540" s="65" t="s">
        <v>985</v>
      </c>
    </row>
    <row r="541" spans="1:5" x14ac:dyDescent="0.25">
      <c r="A541" s="65" t="s">
        <v>986</v>
      </c>
    </row>
    <row r="542" spans="1:5" x14ac:dyDescent="0.25">
      <c r="A542" s="5" t="s">
        <v>51</v>
      </c>
    </row>
    <row r="543" spans="1:5" ht="14.45" customHeight="1" x14ac:dyDescent="0.25">
      <c r="A543" s="91" t="s">
        <v>31</v>
      </c>
      <c r="B543" s="92"/>
      <c r="C543" s="92"/>
      <c r="D543" s="92"/>
      <c r="E543" s="93"/>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57">
        <v>44194</v>
      </c>
      <c r="C546" s="57">
        <v>46021</v>
      </c>
      <c r="D546" s="58">
        <v>3.4921056630246701E-2</v>
      </c>
      <c r="E546" s="59">
        <v>2</v>
      </c>
    </row>
    <row r="547" spans="1:5" x14ac:dyDescent="0.25">
      <c r="A547" s="31" t="s">
        <v>37</v>
      </c>
      <c r="B547" s="57">
        <v>44159</v>
      </c>
      <c r="C547" s="57">
        <v>45986</v>
      </c>
      <c r="D547" s="58">
        <v>3.5133991998551571E-2</v>
      </c>
      <c r="E547" s="59">
        <v>2</v>
      </c>
    </row>
    <row r="548" spans="1:5" x14ac:dyDescent="0.25">
      <c r="A548" s="60" t="s">
        <v>38</v>
      </c>
      <c r="B548" s="57">
        <v>44131</v>
      </c>
      <c r="C548" s="57">
        <v>45958</v>
      </c>
      <c r="D548" s="58">
        <v>3.9035442728813555E-2</v>
      </c>
      <c r="E548" s="59">
        <v>2</v>
      </c>
    </row>
    <row r="549" spans="1:5" x14ac:dyDescent="0.25">
      <c r="A549" s="60" t="s">
        <v>39</v>
      </c>
      <c r="B549" s="57">
        <v>44103</v>
      </c>
      <c r="C549" s="57">
        <v>45930</v>
      </c>
      <c r="D549" s="58">
        <v>3.9814896516253355E-2</v>
      </c>
      <c r="E549" s="59">
        <v>2</v>
      </c>
    </row>
    <row r="550" spans="1:5" x14ac:dyDescent="0.25">
      <c r="A550" s="60" t="s">
        <v>40</v>
      </c>
      <c r="B550" s="57">
        <v>44068</v>
      </c>
      <c r="C550" s="57">
        <v>45895</v>
      </c>
      <c r="D550" s="58">
        <v>4.0887568811025093E-2</v>
      </c>
      <c r="E550" s="59">
        <v>2</v>
      </c>
    </row>
    <row r="552" spans="1:5" x14ac:dyDescent="0.25">
      <c r="A552" s="102" t="s">
        <v>839</v>
      </c>
      <c r="B552" s="103"/>
      <c r="C552" s="103"/>
      <c r="D552" s="103"/>
      <c r="E552" s="103"/>
    </row>
    <row r="553" spans="1:5" x14ac:dyDescent="0.25">
      <c r="A553" s="1" t="s">
        <v>2</v>
      </c>
      <c r="B553" s="2"/>
      <c r="C553" s="107" t="s">
        <v>3</v>
      </c>
      <c r="D553" s="107" t="s">
        <v>4</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998</v>
      </c>
      <c r="C556" s="10"/>
      <c r="D556" s="11"/>
      <c r="E556" s="11"/>
    </row>
    <row r="557" spans="1:5" x14ac:dyDescent="0.25">
      <c r="A557" s="12"/>
      <c r="B557" s="13" t="s">
        <v>9</v>
      </c>
      <c r="C557" s="14"/>
      <c r="D557" s="15"/>
      <c r="E557" s="15"/>
    </row>
    <row r="558" spans="1:5" x14ac:dyDescent="0.25">
      <c r="A558" s="8" t="s">
        <v>10</v>
      </c>
      <c r="B558" s="16" t="s">
        <v>11</v>
      </c>
      <c r="C558" s="17" t="s">
        <v>917</v>
      </c>
      <c r="D558" s="18" t="s">
        <v>1096</v>
      </c>
      <c r="E558" s="17" t="s">
        <v>14</v>
      </c>
    </row>
    <row r="559" spans="1:5" x14ac:dyDescent="0.25">
      <c r="A559" s="19"/>
      <c r="B559" s="20" t="s">
        <v>15</v>
      </c>
      <c r="C559" s="21">
        <v>-0.40614165099565658</v>
      </c>
      <c r="D559" s="21">
        <v>-0.1793560570456556</v>
      </c>
      <c r="E559" s="22"/>
    </row>
    <row r="560" spans="1:5" x14ac:dyDescent="0.25">
      <c r="A560" s="8" t="s">
        <v>16</v>
      </c>
      <c r="B560" s="16" t="s">
        <v>11</v>
      </c>
      <c r="C560" s="17" t="s">
        <v>841</v>
      </c>
      <c r="D560" s="17" t="s">
        <v>842</v>
      </c>
      <c r="E560" s="17" t="s">
        <v>14</v>
      </c>
    </row>
    <row r="561" spans="1:5" x14ac:dyDescent="0.25">
      <c r="A561" s="19"/>
      <c r="B561" s="20" t="s">
        <v>15</v>
      </c>
      <c r="C561" s="21">
        <v>-0.19207239142127219</v>
      </c>
      <c r="D561" s="21">
        <v>-4.9453260260382881E-2</v>
      </c>
      <c r="E561" s="22"/>
    </row>
    <row r="562" spans="1:5" x14ac:dyDescent="0.25">
      <c r="A562" s="8" t="s">
        <v>19</v>
      </c>
      <c r="B562" s="16" t="s">
        <v>11</v>
      </c>
      <c r="C562" s="17" t="s">
        <v>432</v>
      </c>
      <c r="D562" s="17" t="s">
        <v>1121</v>
      </c>
      <c r="E562" s="17" t="s">
        <v>14</v>
      </c>
    </row>
    <row r="563" spans="1:5" x14ac:dyDescent="0.25">
      <c r="A563" s="19"/>
      <c r="B563" s="20" t="s">
        <v>15</v>
      </c>
      <c r="C563" s="21">
        <v>-1.0611597268969097E-3</v>
      </c>
      <c r="D563" s="21">
        <v>4.5443715886649638E-2</v>
      </c>
      <c r="E563" s="22"/>
    </row>
    <row r="564" spans="1:5" x14ac:dyDescent="0.25">
      <c r="A564" s="8" t="s">
        <v>22</v>
      </c>
      <c r="B564" s="16" t="s">
        <v>11</v>
      </c>
      <c r="C564" s="17" t="s">
        <v>843</v>
      </c>
      <c r="D564" s="17" t="s">
        <v>844</v>
      </c>
      <c r="E564" s="17" t="s">
        <v>14</v>
      </c>
    </row>
    <row r="565" spans="1:5" x14ac:dyDescent="0.25">
      <c r="A565" s="19"/>
      <c r="B565" s="20" t="s">
        <v>15</v>
      </c>
      <c r="C565" s="21">
        <v>0.3068909569832079</v>
      </c>
      <c r="D565" s="21">
        <v>0.12723063444842442</v>
      </c>
      <c r="E565" s="22"/>
    </row>
    <row r="566" spans="1:5" ht="33" customHeight="1" x14ac:dyDescent="0.25">
      <c r="A566" s="90" t="s">
        <v>25</v>
      </c>
      <c r="B566" s="90"/>
      <c r="C566" s="90"/>
      <c r="D566" s="90"/>
      <c r="E566" s="90"/>
    </row>
    <row r="567" spans="1:5" x14ac:dyDescent="0.25">
      <c r="A567" s="5" t="s">
        <v>26</v>
      </c>
    </row>
    <row r="568" spans="1:5" x14ac:dyDescent="0.25">
      <c r="A568" s="5" t="s">
        <v>49</v>
      </c>
    </row>
    <row r="569" spans="1:5" x14ac:dyDescent="0.25">
      <c r="A569" s="5" t="s">
        <v>1122</v>
      </c>
    </row>
    <row r="570" spans="1:5" x14ac:dyDescent="0.25">
      <c r="A570" s="5" t="s">
        <v>29</v>
      </c>
    </row>
    <row r="571" spans="1:5" x14ac:dyDescent="0.25">
      <c r="A571" s="5" t="s">
        <v>51</v>
      </c>
    </row>
    <row r="572" spans="1:5" ht="14.45" customHeight="1" x14ac:dyDescent="0.25">
      <c r="A572" s="91" t="s">
        <v>31</v>
      </c>
      <c r="B572" s="92"/>
      <c r="C572" s="92"/>
      <c r="D572" s="92"/>
      <c r="E572" s="93"/>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57">
        <v>44195</v>
      </c>
      <c r="C575" s="57">
        <v>46022</v>
      </c>
      <c r="D575" s="58">
        <v>0.10081348574589175</v>
      </c>
      <c r="E575" s="59">
        <v>3</v>
      </c>
    </row>
    <row r="576" spans="1:5" x14ac:dyDescent="0.25">
      <c r="A576" s="31" t="s">
        <v>37</v>
      </c>
      <c r="B576" s="57">
        <v>44160</v>
      </c>
      <c r="C576" s="57">
        <v>45987</v>
      </c>
      <c r="D576" s="58">
        <v>0.10084924474085571</v>
      </c>
      <c r="E576" s="59">
        <v>3</v>
      </c>
    </row>
    <row r="577" spans="1:5" x14ac:dyDescent="0.25">
      <c r="A577" s="23" t="s">
        <v>38</v>
      </c>
      <c r="B577" s="57">
        <v>44132</v>
      </c>
      <c r="C577" s="57">
        <v>45959</v>
      </c>
      <c r="D577" s="58">
        <v>0.102740511197352</v>
      </c>
      <c r="E577" s="59">
        <v>3</v>
      </c>
    </row>
    <row r="578" spans="1:5" x14ac:dyDescent="0.25">
      <c r="A578" s="23" t="s">
        <v>39</v>
      </c>
      <c r="B578" s="57">
        <v>44097</v>
      </c>
      <c r="C578" s="57">
        <v>45924</v>
      </c>
      <c r="D578" s="58">
        <v>0.1042116349271314</v>
      </c>
      <c r="E578" s="59">
        <v>3</v>
      </c>
    </row>
    <row r="579" spans="1:5" x14ac:dyDescent="0.25">
      <c r="A579" s="23" t="s">
        <v>40</v>
      </c>
      <c r="B579" s="57">
        <v>44069</v>
      </c>
      <c r="C579" s="57">
        <v>45896</v>
      </c>
      <c r="D579" s="58">
        <v>0.10565769188506348</v>
      </c>
      <c r="E579" s="59">
        <v>3</v>
      </c>
    </row>
    <row r="581" spans="1:5" x14ac:dyDescent="0.25">
      <c r="A581" s="102" t="s">
        <v>218</v>
      </c>
      <c r="B581" s="103"/>
      <c r="C581" s="103"/>
      <c r="D581" s="103"/>
      <c r="E581" s="103"/>
    </row>
    <row r="582" spans="1:5" x14ac:dyDescent="0.25">
      <c r="A582" s="1" t="s">
        <v>958</v>
      </c>
      <c r="B582" s="2"/>
      <c r="C582" s="107" t="s">
        <v>3</v>
      </c>
      <c r="D582" s="107" t="s">
        <v>959</v>
      </c>
      <c r="E582" s="107"/>
    </row>
    <row r="583" spans="1:5" x14ac:dyDescent="0.25">
      <c r="A583" s="3" t="s">
        <v>5</v>
      </c>
      <c r="B583" s="4"/>
      <c r="C583" s="108"/>
      <c r="D583" s="108"/>
      <c r="E583" s="108"/>
    </row>
    <row r="584" spans="1:5" x14ac:dyDescent="0.25">
      <c r="A584" s="6" t="s">
        <v>6</v>
      </c>
      <c r="B584" s="7"/>
      <c r="C584" s="109"/>
      <c r="D584" s="109"/>
      <c r="E584" s="109"/>
    </row>
    <row r="585" spans="1:5" x14ac:dyDescent="0.25">
      <c r="A585" s="8" t="s">
        <v>7</v>
      </c>
      <c r="B585" s="9" t="s">
        <v>960</v>
      </c>
      <c r="C585" s="10"/>
      <c r="D585" s="11"/>
      <c r="E585" s="11"/>
    </row>
    <row r="586" spans="1:5" x14ac:dyDescent="0.25">
      <c r="A586" s="12"/>
      <c r="B586" s="13" t="s">
        <v>9</v>
      </c>
      <c r="C586" s="14"/>
      <c r="D586" s="15"/>
      <c r="E586" s="15"/>
    </row>
    <row r="587" spans="1:5" x14ac:dyDescent="0.25">
      <c r="A587" s="8" t="s">
        <v>10</v>
      </c>
      <c r="B587" s="16" t="s">
        <v>11</v>
      </c>
      <c r="C587" s="53">
        <v>6140</v>
      </c>
      <c r="D587" s="54">
        <v>6330</v>
      </c>
      <c r="E587" s="55" t="s">
        <v>14</v>
      </c>
    </row>
    <row r="588" spans="1:5" x14ac:dyDescent="0.25">
      <c r="A588" s="19"/>
      <c r="B588" s="20" t="s">
        <v>15</v>
      </c>
      <c r="C588" s="56">
        <v>-0.38644486244760501</v>
      </c>
      <c r="D588" s="56">
        <v>-0.141465925198134</v>
      </c>
      <c r="E588" s="22"/>
    </row>
    <row r="589" spans="1:5" x14ac:dyDescent="0.25">
      <c r="A589" s="8" t="s">
        <v>16</v>
      </c>
      <c r="B589" s="16" t="s">
        <v>11</v>
      </c>
      <c r="C589" s="53">
        <v>7950</v>
      </c>
      <c r="D589" s="53">
        <v>7890</v>
      </c>
      <c r="E589" s="55" t="s">
        <v>14</v>
      </c>
    </row>
    <row r="590" spans="1:5" x14ac:dyDescent="0.25">
      <c r="A590" s="19"/>
      <c r="B590" s="20" t="s">
        <v>15</v>
      </c>
      <c r="C590" s="56">
        <v>-0.20462937972863801</v>
      </c>
      <c r="D590" s="56">
        <v>-7.6060994733829296E-2</v>
      </c>
      <c r="E590" s="22"/>
    </row>
    <row r="591" spans="1:5" x14ac:dyDescent="0.25">
      <c r="A591" s="8" t="s">
        <v>19</v>
      </c>
      <c r="B591" s="16" t="s">
        <v>11</v>
      </c>
      <c r="C591" s="53">
        <v>9520</v>
      </c>
      <c r="D591" s="53">
        <v>9980</v>
      </c>
      <c r="E591" s="55" t="s">
        <v>14</v>
      </c>
    </row>
    <row r="592" spans="1:5" x14ac:dyDescent="0.25">
      <c r="A592" s="19"/>
      <c r="B592" s="20" t="s">
        <v>15</v>
      </c>
      <c r="C592" s="56">
        <v>-4.8289907762015201E-2</v>
      </c>
      <c r="D592" s="56">
        <v>-6.7881269999059402E-4</v>
      </c>
      <c r="E592" s="22"/>
    </row>
    <row r="593" spans="1:5" x14ac:dyDescent="0.25">
      <c r="A593" s="8" t="s">
        <v>22</v>
      </c>
      <c r="B593" s="16" t="s">
        <v>11</v>
      </c>
      <c r="C593" s="53">
        <v>12570</v>
      </c>
      <c r="D593" s="53">
        <v>12300</v>
      </c>
      <c r="E593" s="55" t="s">
        <v>14</v>
      </c>
    </row>
    <row r="594" spans="1:5" x14ac:dyDescent="0.25">
      <c r="A594" s="19"/>
      <c r="B594" s="20" t="s">
        <v>15</v>
      </c>
      <c r="C594" s="56">
        <v>0.25663387132434201</v>
      </c>
      <c r="D594" s="56">
        <v>7.1580962201388099E-2</v>
      </c>
      <c r="E594" s="22"/>
    </row>
    <row r="595" spans="1:5" ht="37.15" customHeight="1" x14ac:dyDescent="0.25">
      <c r="A595" s="90" t="s">
        <v>25</v>
      </c>
      <c r="B595" s="90"/>
      <c r="C595" s="90"/>
      <c r="D595" s="90"/>
      <c r="E595" s="90"/>
    </row>
    <row r="596" spans="1:5" x14ac:dyDescent="0.25">
      <c r="A596" s="5" t="s">
        <v>26</v>
      </c>
    </row>
    <row r="597" spans="1:5" x14ac:dyDescent="0.25">
      <c r="A597" s="65" t="s">
        <v>961</v>
      </c>
    </row>
    <row r="598" spans="1:5" x14ac:dyDescent="0.25">
      <c r="A598" s="65" t="s">
        <v>1123</v>
      </c>
    </row>
    <row r="599" spans="1:5" x14ac:dyDescent="0.25">
      <c r="A599" s="65" t="s">
        <v>966</v>
      </c>
    </row>
    <row r="600" spans="1:5" x14ac:dyDescent="0.25">
      <c r="A600" s="5" t="s">
        <v>30</v>
      </c>
    </row>
    <row r="601" spans="1:5" ht="14.45" customHeight="1" x14ac:dyDescent="0.25">
      <c r="A601" s="91" t="s">
        <v>31</v>
      </c>
      <c r="B601" s="92"/>
      <c r="C601" s="92"/>
      <c r="D601" s="92"/>
      <c r="E601" s="93"/>
    </row>
    <row r="602" spans="1:5" x14ac:dyDescent="0.25">
      <c r="A602" s="94" t="s">
        <v>32</v>
      </c>
      <c r="B602" s="94"/>
      <c r="C602" s="94"/>
      <c r="D602" s="94"/>
      <c r="E602" s="94"/>
    </row>
    <row r="603" spans="1:5" x14ac:dyDescent="0.25">
      <c r="A603" s="29" t="s">
        <v>33</v>
      </c>
      <c r="B603" s="29" t="s">
        <v>34</v>
      </c>
      <c r="C603" s="29" t="s">
        <v>35</v>
      </c>
      <c r="D603" s="30" t="s">
        <v>0</v>
      </c>
      <c r="E603" s="30" t="s">
        <v>1</v>
      </c>
    </row>
    <row r="604" spans="1:5" x14ac:dyDescent="0.25">
      <c r="A604" s="31" t="s">
        <v>36</v>
      </c>
      <c r="B604" s="57">
        <v>44194</v>
      </c>
      <c r="C604" s="57">
        <v>46021</v>
      </c>
      <c r="D604" s="58">
        <v>6.7999953660480894E-2</v>
      </c>
      <c r="E604" s="59">
        <v>3</v>
      </c>
    </row>
    <row r="605" spans="1:5" x14ac:dyDescent="0.25">
      <c r="A605" s="31" t="s">
        <v>37</v>
      </c>
      <c r="B605" s="57">
        <v>44159</v>
      </c>
      <c r="C605" s="57">
        <v>45986</v>
      </c>
      <c r="D605" s="58">
        <v>6.8270153310552209E-2</v>
      </c>
      <c r="E605" s="59">
        <v>3</v>
      </c>
    </row>
    <row r="606" spans="1:5" x14ac:dyDescent="0.25">
      <c r="A606" s="60" t="s">
        <v>38</v>
      </c>
      <c r="B606" s="57">
        <v>44131</v>
      </c>
      <c r="C606" s="57">
        <v>45958</v>
      </c>
      <c r="D606" s="58">
        <v>7.3890704384388467E-2</v>
      </c>
      <c r="E606" s="59">
        <v>3</v>
      </c>
    </row>
    <row r="607" spans="1:5" x14ac:dyDescent="0.25">
      <c r="A607" s="60" t="s">
        <v>39</v>
      </c>
      <c r="B607" s="57">
        <v>44103</v>
      </c>
      <c r="C607" s="57">
        <v>45930</v>
      </c>
      <c r="D607" s="58">
        <v>7.4450430042705379E-2</v>
      </c>
      <c r="E607" s="59">
        <v>3</v>
      </c>
    </row>
    <row r="608" spans="1:5" x14ac:dyDescent="0.25">
      <c r="A608" s="60" t="s">
        <v>40</v>
      </c>
      <c r="B608" s="57">
        <v>44068</v>
      </c>
      <c r="C608" s="57">
        <v>45895</v>
      </c>
      <c r="D608" s="58">
        <v>7.5194851792390133E-2</v>
      </c>
      <c r="E608" s="59">
        <v>3</v>
      </c>
    </row>
    <row r="610" spans="1:5" x14ac:dyDescent="0.25">
      <c r="A610" s="102" t="s">
        <v>226</v>
      </c>
      <c r="B610" s="103"/>
      <c r="C610" s="103"/>
      <c r="D610" s="103"/>
      <c r="E610" s="103"/>
    </row>
    <row r="611" spans="1:5" x14ac:dyDescent="0.25">
      <c r="A611" s="1" t="s">
        <v>958</v>
      </c>
      <c r="B611" s="2"/>
      <c r="C611" s="107" t="s">
        <v>3</v>
      </c>
      <c r="D611" s="107" t="s">
        <v>959</v>
      </c>
      <c r="E611" s="107"/>
    </row>
    <row r="612" spans="1:5" x14ac:dyDescent="0.25">
      <c r="A612" s="3" t="s">
        <v>5</v>
      </c>
      <c r="B612" s="4"/>
      <c r="C612" s="108"/>
      <c r="D612" s="108"/>
      <c r="E612" s="108"/>
    </row>
    <row r="613" spans="1:5" x14ac:dyDescent="0.25">
      <c r="A613" s="6" t="s">
        <v>6</v>
      </c>
      <c r="B613" s="7"/>
      <c r="C613" s="109"/>
      <c r="D613" s="109"/>
      <c r="E613" s="109"/>
    </row>
    <row r="614" spans="1:5" x14ac:dyDescent="0.25">
      <c r="A614" s="8" t="s">
        <v>7</v>
      </c>
      <c r="B614" s="9" t="s">
        <v>960</v>
      </c>
      <c r="C614" s="10"/>
      <c r="D614" s="11"/>
      <c r="E614" s="11"/>
    </row>
    <row r="615" spans="1:5" x14ac:dyDescent="0.25">
      <c r="A615" s="12"/>
      <c r="B615" s="13" t="s">
        <v>9</v>
      </c>
      <c r="C615" s="14"/>
      <c r="D615" s="15"/>
      <c r="E615" s="15"/>
    </row>
    <row r="616" spans="1:5" x14ac:dyDescent="0.25">
      <c r="A616" s="8" t="s">
        <v>10</v>
      </c>
      <c r="B616" s="16" t="s">
        <v>11</v>
      </c>
      <c r="C616" s="61">
        <v>7140</v>
      </c>
      <c r="D616" s="62">
        <v>7270</v>
      </c>
      <c r="E616" s="63" t="s">
        <v>14</v>
      </c>
    </row>
    <row r="617" spans="1:5" x14ac:dyDescent="0.25">
      <c r="A617" s="19"/>
      <c r="B617" s="20" t="s">
        <v>15</v>
      </c>
      <c r="C617" s="56">
        <v>-0.28552493493381498</v>
      </c>
      <c r="D617" s="56">
        <v>-0.100796179875061</v>
      </c>
      <c r="E617" s="22"/>
    </row>
    <row r="618" spans="1:5" x14ac:dyDescent="0.25">
      <c r="A618" s="8" t="s">
        <v>16</v>
      </c>
      <c r="B618" s="16" t="s">
        <v>11</v>
      </c>
      <c r="C618" s="61">
        <v>8120</v>
      </c>
      <c r="D618" s="61">
        <v>8180</v>
      </c>
      <c r="E618" s="63" t="s">
        <v>14</v>
      </c>
    </row>
    <row r="619" spans="1:5" x14ac:dyDescent="0.25">
      <c r="A619" s="19"/>
      <c r="B619" s="20" t="s">
        <v>15</v>
      </c>
      <c r="C619" s="56">
        <v>-0.18822297773285601</v>
      </c>
      <c r="D619" s="56">
        <v>-6.4630706136288602E-2</v>
      </c>
      <c r="E619" s="22"/>
    </row>
    <row r="620" spans="1:5" x14ac:dyDescent="0.25">
      <c r="A620" s="8" t="s">
        <v>19</v>
      </c>
      <c r="B620" s="16" t="s">
        <v>11</v>
      </c>
      <c r="C620" s="61">
        <v>9500</v>
      </c>
      <c r="D620" s="61">
        <v>9890</v>
      </c>
      <c r="E620" s="63" t="s">
        <v>14</v>
      </c>
    </row>
    <row r="621" spans="1:5" x14ac:dyDescent="0.25">
      <c r="A621" s="19"/>
      <c r="B621" s="20" t="s">
        <v>15</v>
      </c>
      <c r="C621" s="56">
        <v>-4.9974801061008198E-2</v>
      </c>
      <c r="D621" s="56">
        <v>-3.8095194633744902E-3</v>
      </c>
      <c r="E621" s="22"/>
    </row>
    <row r="622" spans="1:5" x14ac:dyDescent="0.25">
      <c r="A622" s="8" t="s">
        <v>22</v>
      </c>
      <c r="B622" s="16" t="s">
        <v>11</v>
      </c>
      <c r="C622" s="61">
        <v>11620</v>
      </c>
      <c r="D622" s="61">
        <v>11590</v>
      </c>
      <c r="E622" s="63" t="s">
        <v>14</v>
      </c>
    </row>
    <row r="623" spans="1:5" x14ac:dyDescent="0.25">
      <c r="A623" s="19"/>
      <c r="B623" s="20" t="s">
        <v>15</v>
      </c>
      <c r="C623" s="56">
        <v>0.162463666807175</v>
      </c>
      <c r="D623" s="56">
        <v>5.0388336731111802E-2</v>
      </c>
      <c r="E623" s="22"/>
    </row>
    <row r="624" spans="1:5" ht="33" customHeight="1" x14ac:dyDescent="0.25">
      <c r="A624" s="90" t="s">
        <v>25</v>
      </c>
      <c r="B624" s="90"/>
      <c r="C624" s="90"/>
      <c r="D624" s="90"/>
      <c r="E624" s="90"/>
    </row>
    <row r="625" spans="1:5" x14ac:dyDescent="0.25">
      <c r="A625" s="5" t="s">
        <v>26</v>
      </c>
    </row>
    <row r="626" spans="1:5" x14ac:dyDescent="0.25">
      <c r="A626" s="65" t="s">
        <v>961</v>
      </c>
    </row>
    <row r="627" spans="1:5" x14ac:dyDescent="0.25">
      <c r="A627" s="65" t="s">
        <v>1124</v>
      </c>
    </row>
    <row r="628" spans="1:5" x14ac:dyDescent="0.25">
      <c r="A628" s="65" t="s">
        <v>966</v>
      </c>
    </row>
    <row r="629" spans="1:5" x14ac:dyDescent="0.25">
      <c r="A629" s="5" t="s">
        <v>30</v>
      </c>
    </row>
    <row r="630" spans="1:5" ht="14.45" customHeight="1" x14ac:dyDescent="0.25">
      <c r="A630" s="91" t="s">
        <v>31</v>
      </c>
      <c r="B630" s="92"/>
      <c r="C630" s="92"/>
      <c r="D630" s="92"/>
      <c r="E630" s="93"/>
    </row>
    <row r="631" spans="1:5" x14ac:dyDescent="0.25">
      <c r="A631" s="94" t="s">
        <v>32</v>
      </c>
      <c r="B631" s="94"/>
      <c r="C631" s="94"/>
      <c r="D631" s="94"/>
      <c r="E631" s="94"/>
    </row>
    <row r="632" spans="1:5" x14ac:dyDescent="0.25">
      <c r="A632" s="29" t="s">
        <v>33</v>
      </c>
      <c r="B632" s="29" t="s">
        <v>34</v>
      </c>
      <c r="C632" s="29" t="s">
        <v>35</v>
      </c>
      <c r="D632" s="30" t="s">
        <v>0</v>
      </c>
      <c r="E632" s="30" t="s">
        <v>1</v>
      </c>
    </row>
    <row r="633" spans="1:5" x14ac:dyDescent="0.25">
      <c r="A633" s="31" t="s">
        <v>36</v>
      </c>
      <c r="B633" s="57">
        <v>44194</v>
      </c>
      <c r="C633" s="57">
        <v>46021</v>
      </c>
      <c r="D633" s="58">
        <v>4.7383076762564494E-2</v>
      </c>
      <c r="E633" s="59">
        <v>2</v>
      </c>
    </row>
    <row r="634" spans="1:5" x14ac:dyDescent="0.25">
      <c r="A634" s="31" t="s">
        <v>37</v>
      </c>
      <c r="B634" s="57">
        <v>44159</v>
      </c>
      <c r="C634" s="57">
        <v>45986</v>
      </c>
      <c r="D634" s="58">
        <v>4.756177420627293E-2</v>
      </c>
      <c r="E634" s="59">
        <v>2</v>
      </c>
    </row>
    <row r="635" spans="1:5" x14ac:dyDescent="0.25">
      <c r="A635" s="64" t="s">
        <v>38</v>
      </c>
      <c r="B635" s="57">
        <v>44131</v>
      </c>
      <c r="C635" s="57">
        <v>45958</v>
      </c>
      <c r="D635" s="58">
        <v>5.2622851473123462E-2</v>
      </c>
      <c r="E635" s="59">
        <v>3</v>
      </c>
    </row>
    <row r="636" spans="1:5" x14ac:dyDescent="0.25">
      <c r="A636" s="64" t="s">
        <v>39</v>
      </c>
      <c r="B636" s="57">
        <v>44103</v>
      </c>
      <c r="C636" s="57">
        <v>45930</v>
      </c>
      <c r="D636" s="58">
        <v>5.33E-2</v>
      </c>
      <c r="E636" s="59">
        <v>3</v>
      </c>
    </row>
    <row r="637" spans="1:5" x14ac:dyDescent="0.25">
      <c r="A637" s="64" t="s">
        <v>40</v>
      </c>
      <c r="B637" s="57">
        <v>44068</v>
      </c>
      <c r="C637" s="57">
        <v>45895</v>
      </c>
      <c r="D637" s="58">
        <v>5.4248729934818156E-2</v>
      </c>
      <c r="E637" s="59">
        <v>3</v>
      </c>
    </row>
  </sheetData>
  <mergeCells count="154">
    <mergeCell ref="A610:E610"/>
    <mergeCell ref="C611:C613"/>
    <mergeCell ref="D611:D613"/>
    <mergeCell ref="E611:E613"/>
    <mergeCell ref="A631:E631"/>
    <mergeCell ref="A630:E630"/>
    <mergeCell ref="A624:E624"/>
    <mergeCell ref="A581:E581"/>
    <mergeCell ref="C582:C584"/>
    <mergeCell ref="D582:D584"/>
    <mergeCell ref="E582:E584"/>
    <mergeCell ref="A602:E602"/>
    <mergeCell ref="A601:E601"/>
    <mergeCell ref="A595:E595"/>
    <mergeCell ref="A552:E552"/>
    <mergeCell ref="C553:C555"/>
    <mergeCell ref="D553:D555"/>
    <mergeCell ref="E553:E555"/>
    <mergeCell ref="A573:E573"/>
    <mergeCell ref="A572:E572"/>
    <mergeCell ref="A566:E566"/>
    <mergeCell ref="A523:E523"/>
    <mergeCell ref="C524:C526"/>
    <mergeCell ref="D524:D526"/>
    <mergeCell ref="E524:E526"/>
    <mergeCell ref="A544:E544"/>
    <mergeCell ref="A543:E543"/>
    <mergeCell ref="A537:E537"/>
    <mergeCell ref="A494:E494"/>
    <mergeCell ref="C495:C497"/>
    <mergeCell ref="D495:D497"/>
    <mergeCell ref="E495:E497"/>
    <mergeCell ref="A515:E515"/>
    <mergeCell ref="A514:E514"/>
    <mergeCell ref="A508:E508"/>
    <mergeCell ref="A465:E465"/>
    <mergeCell ref="C466:C468"/>
    <mergeCell ref="D466:D468"/>
    <mergeCell ref="E466:E468"/>
    <mergeCell ref="A486:E486"/>
    <mergeCell ref="A485:E485"/>
    <mergeCell ref="A479:E479"/>
    <mergeCell ref="A436:E436"/>
    <mergeCell ref="C437:C439"/>
    <mergeCell ref="D437:D439"/>
    <mergeCell ref="E437:E439"/>
    <mergeCell ref="A457:E457"/>
    <mergeCell ref="A456:E456"/>
    <mergeCell ref="A450:E450"/>
    <mergeCell ref="A407:E407"/>
    <mergeCell ref="C408:C410"/>
    <mergeCell ref="D408:D410"/>
    <mergeCell ref="E408:E410"/>
    <mergeCell ref="A428:E428"/>
    <mergeCell ref="A427:E427"/>
    <mergeCell ref="A421:E421"/>
    <mergeCell ref="A378:E378"/>
    <mergeCell ref="C379:C381"/>
    <mergeCell ref="D379:D381"/>
    <mergeCell ref="E379:E381"/>
    <mergeCell ref="A399:E399"/>
    <mergeCell ref="A398:E398"/>
    <mergeCell ref="A392:E392"/>
    <mergeCell ref="A349:E349"/>
    <mergeCell ref="C350:C352"/>
    <mergeCell ref="D350:D352"/>
    <mergeCell ref="E350:E352"/>
    <mergeCell ref="A370:E370"/>
    <mergeCell ref="A369:E369"/>
    <mergeCell ref="A363:E363"/>
    <mergeCell ref="A320:E320"/>
    <mergeCell ref="C321:C323"/>
    <mergeCell ref="D321:D323"/>
    <mergeCell ref="E321:E323"/>
    <mergeCell ref="A341:E341"/>
    <mergeCell ref="A340:E340"/>
    <mergeCell ref="A334:E334"/>
    <mergeCell ref="A291:E291"/>
    <mergeCell ref="C292:C294"/>
    <mergeCell ref="D292:D294"/>
    <mergeCell ref="E292:E294"/>
    <mergeCell ref="A312:E312"/>
    <mergeCell ref="A311:E311"/>
    <mergeCell ref="A305:E305"/>
    <mergeCell ref="A262:E262"/>
    <mergeCell ref="C263:C265"/>
    <mergeCell ref="D263:D265"/>
    <mergeCell ref="E263:E265"/>
    <mergeCell ref="A283:E283"/>
    <mergeCell ref="A282:E282"/>
    <mergeCell ref="A276:E276"/>
    <mergeCell ref="A233:E233"/>
    <mergeCell ref="C234:C236"/>
    <mergeCell ref="D234:D236"/>
    <mergeCell ref="E234:E236"/>
    <mergeCell ref="A254:E254"/>
    <mergeCell ref="A253:E253"/>
    <mergeCell ref="A247:E247"/>
    <mergeCell ref="A204:E204"/>
    <mergeCell ref="C205:C207"/>
    <mergeCell ref="D205:D207"/>
    <mergeCell ref="E205:E207"/>
    <mergeCell ref="A225:E225"/>
    <mergeCell ref="A224:E224"/>
    <mergeCell ref="A218:E218"/>
    <mergeCell ref="A175:E175"/>
    <mergeCell ref="C176:C178"/>
    <mergeCell ref="D176:D178"/>
    <mergeCell ref="E176:E178"/>
    <mergeCell ref="A196:E196"/>
    <mergeCell ref="A195:E195"/>
    <mergeCell ref="A189:E189"/>
    <mergeCell ref="A146:E146"/>
    <mergeCell ref="C147:C149"/>
    <mergeCell ref="D147:D149"/>
    <mergeCell ref="E147:E149"/>
    <mergeCell ref="A167:E167"/>
    <mergeCell ref="A166:E166"/>
    <mergeCell ref="A160:E160"/>
    <mergeCell ref="A117:E117"/>
    <mergeCell ref="C118:C120"/>
    <mergeCell ref="D118:D120"/>
    <mergeCell ref="E118:E120"/>
    <mergeCell ref="A138:E138"/>
    <mergeCell ref="A137:E137"/>
    <mergeCell ref="A131:E131"/>
    <mergeCell ref="A88:E88"/>
    <mergeCell ref="C89:C91"/>
    <mergeCell ref="D89:D91"/>
    <mergeCell ref="E89:E91"/>
    <mergeCell ref="A109:E109"/>
    <mergeCell ref="A108:E108"/>
    <mergeCell ref="A102:E102"/>
    <mergeCell ref="A59:E59"/>
    <mergeCell ref="C60:C62"/>
    <mergeCell ref="D60:D62"/>
    <mergeCell ref="E60:E62"/>
    <mergeCell ref="A80:E80"/>
    <mergeCell ref="A79:E79"/>
    <mergeCell ref="A73:E73"/>
    <mergeCell ref="A30:E30"/>
    <mergeCell ref="C31:C33"/>
    <mergeCell ref="D31:D33"/>
    <mergeCell ref="E31:E33"/>
    <mergeCell ref="A51:E51"/>
    <mergeCell ref="A50:E50"/>
    <mergeCell ref="A44:E44"/>
    <mergeCell ref="A1:E1"/>
    <mergeCell ref="C2:C4"/>
    <mergeCell ref="D2:D4"/>
    <mergeCell ref="E2:E4"/>
    <mergeCell ref="A22:E22"/>
    <mergeCell ref="A15:E15"/>
    <mergeCell ref="A21:E2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1AC0D-87E9-4C44-8E21-397BE6E2A12A}">
  <dimension ref="A1:E637"/>
  <sheetViews>
    <sheetView workbookViewId="0">
      <selection activeCell="L9" sqref="L9"/>
    </sheetView>
  </sheetViews>
  <sheetFormatPr baseColWidth="10" defaultRowHeight="15" x14ac:dyDescent="0.25"/>
  <cols>
    <col min="1" max="1" width="20.85546875" customWidth="1"/>
    <col min="2" max="2" width="51.7109375" customWidth="1"/>
    <col min="5" max="5" width="16.85546875" customWidth="1"/>
  </cols>
  <sheetData>
    <row r="1" spans="1:5" x14ac:dyDescent="0.25">
      <c r="A1" s="102" t="s">
        <v>61</v>
      </c>
      <c r="B1" s="103"/>
      <c r="C1" s="103"/>
      <c r="D1" s="103"/>
      <c r="E1" s="103"/>
    </row>
    <row r="2" spans="1:5" x14ac:dyDescent="0.25">
      <c r="A2" s="1" t="s">
        <v>958</v>
      </c>
      <c r="B2" s="2"/>
      <c r="C2" s="107" t="s">
        <v>3</v>
      </c>
      <c r="D2" s="107" t="s">
        <v>959</v>
      </c>
      <c r="E2" s="107"/>
    </row>
    <row r="3" spans="1:5" x14ac:dyDescent="0.25">
      <c r="A3" s="3" t="s">
        <v>5</v>
      </c>
      <c r="B3" s="4"/>
      <c r="C3" s="108"/>
      <c r="D3" s="108"/>
      <c r="E3" s="108"/>
    </row>
    <row r="4" spans="1:5" x14ac:dyDescent="0.25">
      <c r="A4" s="6" t="s">
        <v>6</v>
      </c>
      <c r="B4" s="7"/>
      <c r="C4" s="109"/>
      <c r="D4" s="109"/>
      <c r="E4" s="109"/>
    </row>
    <row r="5" spans="1:5" x14ac:dyDescent="0.25">
      <c r="A5" s="8" t="s">
        <v>7</v>
      </c>
      <c r="B5" s="9" t="s">
        <v>960</v>
      </c>
      <c r="C5" s="10"/>
      <c r="D5" s="11"/>
      <c r="E5" s="11"/>
    </row>
    <row r="6" spans="1:5" x14ac:dyDescent="0.25">
      <c r="A6" s="12"/>
      <c r="B6" s="13" t="s">
        <v>9</v>
      </c>
      <c r="C6" s="14"/>
      <c r="D6" s="15"/>
      <c r="E6" s="15"/>
    </row>
    <row r="7" spans="1:5" x14ac:dyDescent="0.25">
      <c r="A7" s="8" t="s">
        <v>10</v>
      </c>
      <c r="B7" s="16" t="s">
        <v>11</v>
      </c>
      <c r="C7" s="53">
        <v>7080</v>
      </c>
      <c r="D7" s="54">
        <v>7250</v>
      </c>
      <c r="E7" s="55" t="s">
        <v>14</v>
      </c>
    </row>
    <row r="8" spans="1:5" x14ac:dyDescent="0.25">
      <c r="A8" s="19"/>
      <c r="B8" s="20" t="s">
        <v>15</v>
      </c>
      <c r="C8" s="56">
        <v>-0.29190935939771101</v>
      </c>
      <c r="D8" s="56">
        <v>-0.101635618767435</v>
      </c>
      <c r="E8" s="22"/>
    </row>
    <row r="9" spans="1:5" x14ac:dyDescent="0.25">
      <c r="A9" s="8" t="s">
        <v>16</v>
      </c>
      <c r="B9" s="16" t="s">
        <v>11</v>
      </c>
      <c r="C9" s="53">
        <v>8530</v>
      </c>
      <c r="D9" s="53">
        <v>8820</v>
      </c>
      <c r="E9" s="55" t="s">
        <v>14</v>
      </c>
    </row>
    <row r="10" spans="1:5" x14ac:dyDescent="0.25">
      <c r="A10" s="19"/>
      <c r="B10" s="20" t="s">
        <v>15</v>
      </c>
      <c r="C10" s="56">
        <v>-0.14655585631166199</v>
      </c>
      <c r="D10" s="56">
        <v>-4.1129285621054897E-2</v>
      </c>
      <c r="E10" s="22"/>
    </row>
    <row r="11" spans="1:5" x14ac:dyDescent="0.25">
      <c r="A11" s="8" t="s">
        <v>19</v>
      </c>
      <c r="B11" s="16" t="s">
        <v>11</v>
      </c>
      <c r="C11" s="53">
        <v>9560</v>
      </c>
      <c r="D11" s="53">
        <v>9940</v>
      </c>
      <c r="E11" s="55" t="s">
        <v>14</v>
      </c>
    </row>
    <row r="12" spans="1:5" x14ac:dyDescent="0.25">
      <c r="A12" s="19"/>
      <c r="B12" s="20" t="s">
        <v>15</v>
      </c>
      <c r="C12" s="56">
        <v>-4.4036351315173097E-2</v>
      </c>
      <c r="D12" s="56">
        <v>-2.0208810207049698E-3</v>
      </c>
      <c r="E12" s="22"/>
    </row>
    <row r="13" spans="1:5" x14ac:dyDescent="0.25">
      <c r="A13" s="8" t="s">
        <v>22</v>
      </c>
      <c r="B13" s="16" t="s">
        <v>11</v>
      </c>
      <c r="C13" s="53">
        <v>10850</v>
      </c>
      <c r="D13" s="53">
        <v>11060</v>
      </c>
      <c r="E13" s="55" t="s">
        <v>14</v>
      </c>
    </row>
    <row r="14" spans="1:5" x14ac:dyDescent="0.25">
      <c r="A14" s="19"/>
      <c r="B14" s="20" t="s">
        <v>15</v>
      </c>
      <c r="C14" s="56">
        <v>8.5465692927901404E-2</v>
      </c>
      <c r="D14" s="56">
        <v>3.4010635496638998E-2</v>
      </c>
      <c r="E14" s="22"/>
    </row>
    <row r="15" spans="1:5" ht="33" customHeight="1" x14ac:dyDescent="0.25">
      <c r="A15" s="90" t="s">
        <v>25</v>
      </c>
      <c r="B15" s="90"/>
      <c r="C15" s="90"/>
      <c r="D15" s="90"/>
      <c r="E15" s="90"/>
    </row>
    <row r="16" spans="1:5" x14ac:dyDescent="0.25">
      <c r="A16" s="5" t="s">
        <v>26</v>
      </c>
    </row>
    <row r="17" spans="1:5" x14ac:dyDescent="0.25">
      <c r="A17" s="65" t="s">
        <v>961</v>
      </c>
    </row>
    <row r="18" spans="1:5" x14ac:dyDescent="0.25">
      <c r="A18" s="65" t="s">
        <v>1103</v>
      </c>
    </row>
    <row r="19" spans="1:5" x14ac:dyDescent="0.25">
      <c r="A19" s="65" t="s">
        <v>963</v>
      </c>
    </row>
    <row r="20" spans="1:5" x14ac:dyDescent="0.25">
      <c r="A20" s="5" t="s">
        <v>30</v>
      </c>
    </row>
    <row r="21" spans="1:5" ht="14.45" customHeight="1" x14ac:dyDescent="0.25">
      <c r="A21" s="91" t="s">
        <v>31</v>
      </c>
      <c r="B21" s="92"/>
      <c r="C21" s="92"/>
      <c r="D21" s="92"/>
      <c r="E21" s="93"/>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57">
        <v>44222</v>
      </c>
      <c r="C24" s="57">
        <v>46049</v>
      </c>
      <c r="D24" s="58">
        <v>4.3965361657126979E-2</v>
      </c>
      <c r="E24" s="59">
        <v>2</v>
      </c>
    </row>
    <row r="25" spans="1:5" x14ac:dyDescent="0.25">
      <c r="A25" s="31" t="s">
        <v>37</v>
      </c>
      <c r="B25" s="57">
        <v>44194</v>
      </c>
      <c r="C25" s="57">
        <v>46021</v>
      </c>
      <c r="D25" s="58">
        <v>4.4010450654236637E-2</v>
      </c>
      <c r="E25" s="59">
        <v>2</v>
      </c>
    </row>
    <row r="26" spans="1:5" x14ac:dyDescent="0.25">
      <c r="A26" s="60" t="s">
        <v>38</v>
      </c>
      <c r="B26" s="57">
        <v>44159</v>
      </c>
      <c r="C26" s="57">
        <v>45986</v>
      </c>
      <c r="D26" s="58">
        <v>4.4089996059194343E-2</v>
      </c>
      <c r="E26" s="59">
        <v>2</v>
      </c>
    </row>
    <row r="27" spans="1:5" x14ac:dyDescent="0.25">
      <c r="A27" s="60" t="s">
        <v>39</v>
      </c>
      <c r="B27" s="57">
        <v>44131</v>
      </c>
      <c r="C27" s="57">
        <v>45958</v>
      </c>
      <c r="D27" s="58">
        <v>4.8411779253646051E-2</v>
      </c>
      <c r="E27" s="59">
        <v>2</v>
      </c>
    </row>
    <row r="28" spans="1:5" x14ac:dyDescent="0.25">
      <c r="A28" s="60" t="s">
        <v>40</v>
      </c>
      <c r="B28" s="57">
        <v>44103</v>
      </c>
      <c r="C28" s="57">
        <v>45930</v>
      </c>
      <c r="D28" s="58">
        <v>4.9429592300372832E-2</v>
      </c>
      <c r="E28" s="59">
        <v>2</v>
      </c>
    </row>
    <row r="30" spans="1:5" x14ac:dyDescent="0.25">
      <c r="A30" s="102" t="s">
        <v>63</v>
      </c>
      <c r="B30" s="103"/>
      <c r="C30" s="103"/>
      <c r="D30" s="103"/>
      <c r="E30" s="103"/>
    </row>
    <row r="31" spans="1:5" x14ac:dyDescent="0.25">
      <c r="A31" s="1" t="s">
        <v>958</v>
      </c>
      <c r="B31" s="2"/>
      <c r="C31" s="107" t="s">
        <v>3</v>
      </c>
      <c r="D31" s="107" t="s">
        <v>959</v>
      </c>
      <c r="E31" s="107"/>
    </row>
    <row r="32" spans="1:5" x14ac:dyDescent="0.25">
      <c r="A32" s="3" t="s">
        <v>5</v>
      </c>
      <c r="B32" s="4"/>
      <c r="C32" s="108"/>
      <c r="D32" s="108"/>
      <c r="E32" s="108"/>
    </row>
    <row r="33" spans="1:5" x14ac:dyDescent="0.25">
      <c r="A33" s="6" t="s">
        <v>6</v>
      </c>
      <c r="B33" s="7"/>
      <c r="C33" s="109"/>
      <c r="D33" s="109"/>
      <c r="E33" s="109"/>
    </row>
    <row r="34" spans="1:5" x14ac:dyDescent="0.25">
      <c r="A34" s="8" t="s">
        <v>7</v>
      </c>
      <c r="B34" s="9" t="s">
        <v>960</v>
      </c>
      <c r="C34" s="10"/>
      <c r="D34" s="11"/>
      <c r="E34" s="11"/>
    </row>
    <row r="35" spans="1:5" x14ac:dyDescent="0.25">
      <c r="A35" s="12"/>
      <c r="B35" s="13" t="s">
        <v>9</v>
      </c>
      <c r="C35" s="14"/>
      <c r="D35" s="15"/>
      <c r="E35" s="15"/>
    </row>
    <row r="36" spans="1:5" x14ac:dyDescent="0.25">
      <c r="A36" s="8" t="s">
        <v>10</v>
      </c>
      <c r="B36" s="16" t="s">
        <v>11</v>
      </c>
      <c r="C36" s="61">
        <v>6120</v>
      </c>
      <c r="D36" s="62">
        <v>6380</v>
      </c>
      <c r="E36" s="63" t="s">
        <v>14</v>
      </c>
    </row>
    <row r="37" spans="1:5" x14ac:dyDescent="0.25">
      <c r="A37" s="19"/>
      <c r="B37" s="20" t="s">
        <v>15</v>
      </c>
      <c r="C37" s="56">
        <v>-0.387536039413994</v>
      </c>
      <c r="D37" s="56">
        <v>-0.13918699075660099</v>
      </c>
      <c r="E37" s="22"/>
    </row>
    <row r="38" spans="1:5" x14ac:dyDescent="0.25">
      <c r="A38" s="8" t="s">
        <v>16</v>
      </c>
      <c r="B38" s="16" t="s">
        <v>11</v>
      </c>
      <c r="C38" s="61">
        <v>8000</v>
      </c>
      <c r="D38" s="61">
        <v>7950</v>
      </c>
      <c r="E38" s="63" t="s">
        <v>14</v>
      </c>
    </row>
    <row r="39" spans="1:5" x14ac:dyDescent="0.25">
      <c r="A39" s="19"/>
      <c r="B39" s="20" t="s">
        <v>15</v>
      </c>
      <c r="C39" s="56">
        <v>-0.20008647300317001</v>
      </c>
      <c r="D39" s="56">
        <v>-7.3435633933990302E-2</v>
      </c>
      <c r="E39" s="22"/>
    </row>
    <row r="40" spans="1:5" x14ac:dyDescent="0.25">
      <c r="A40" s="8" t="s">
        <v>19</v>
      </c>
      <c r="B40" s="16" t="s">
        <v>11</v>
      </c>
      <c r="C40" s="61">
        <v>9410</v>
      </c>
      <c r="D40" s="61">
        <v>9990</v>
      </c>
      <c r="E40" s="63" t="s">
        <v>14</v>
      </c>
    </row>
    <row r="41" spans="1:5" x14ac:dyDescent="0.25">
      <c r="A41" s="19"/>
      <c r="B41" s="20" t="s">
        <v>15</v>
      </c>
      <c r="C41" s="56">
        <v>-5.8540922309929598E-2</v>
      </c>
      <c r="D41" s="56">
        <v>-3.3692485123182402E-4</v>
      </c>
      <c r="E41" s="22"/>
    </row>
    <row r="42" spans="1:5" x14ac:dyDescent="0.25">
      <c r="A42" s="8" t="s">
        <v>22</v>
      </c>
      <c r="B42" s="16" t="s">
        <v>11</v>
      </c>
      <c r="C42" s="61">
        <v>11260</v>
      </c>
      <c r="D42" s="61">
        <v>11210</v>
      </c>
      <c r="E42" s="63" t="s">
        <v>14</v>
      </c>
    </row>
    <row r="43" spans="1:5" x14ac:dyDescent="0.25">
      <c r="A43" s="19"/>
      <c r="B43" s="20" t="s">
        <v>15</v>
      </c>
      <c r="C43" s="56">
        <v>0.126302168503377</v>
      </c>
      <c r="D43" s="56">
        <v>3.8726430489960398E-2</v>
      </c>
      <c r="E43" s="22"/>
    </row>
    <row r="44" spans="1:5" ht="34.9" customHeight="1" x14ac:dyDescent="0.25">
      <c r="A44" s="138" t="s">
        <v>25</v>
      </c>
      <c r="B44" s="138"/>
      <c r="C44" s="138"/>
      <c r="D44" s="138"/>
      <c r="E44" s="138"/>
    </row>
    <row r="45" spans="1:5" x14ac:dyDescent="0.25">
      <c r="A45" s="5" t="s">
        <v>26</v>
      </c>
    </row>
    <row r="46" spans="1:5" x14ac:dyDescent="0.25">
      <c r="A46" s="65" t="s">
        <v>964</v>
      </c>
    </row>
    <row r="47" spans="1:5" x14ac:dyDescent="0.25">
      <c r="A47" s="65" t="s">
        <v>1104</v>
      </c>
    </row>
    <row r="48" spans="1:5" x14ac:dyDescent="0.25">
      <c r="A48" s="65" t="s">
        <v>966</v>
      </c>
    </row>
    <row r="49" spans="1:5" x14ac:dyDescent="0.25">
      <c r="A49" s="5" t="s">
        <v>51</v>
      </c>
    </row>
    <row r="50" spans="1:5" ht="14.45" customHeight="1" x14ac:dyDescent="0.25">
      <c r="A50" s="91" t="s">
        <v>31</v>
      </c>
      <c r="B50" s="92"/>
      <c r="C50" s="92"/>
      <c r="D50" s="92"/>
      <c r="E50" s="93"/>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57">
        <v>44222</v>
      </c>
      <c r="C53" s="57">
        <v>46049</v>
      </c>
      <c r="D53" s="58">
        <v>6.8394901728434751E-2</v>
      </c>
      <c r="E53" s="59">
        <v>3</v>
      </c>
    </row>
    <row r="54" spans="1:5" x14ac:dyDescent="0.25">
      <c r="A54" s="31" t="s">
        <v>37</v>
      </c>
      <c r="B54" s="57">
        <v>44194</v>
      </c>
      <c r="C54" s="57">
        <v>46021</v>
      </c>
      <c r="D54" s="58">
        <v>6.8113203237242639E-2</v>
      </c>
      <c r="E54" s="59">
        <v>3</v>
      </c>
    </row>
    <row r="55" spans="1:5" x14ac:dyDescent="0.25">
      <c r="A55" s="64" t="s">
        <v>38</v>
      </c>
      <c r="B55" s="57">
        <v>44159</v>
      </c>
      <c r="C55" s="57">
        <v>45986</v>
      </c>
      <c r="D55" s="58">
        <v>6.8183110086921156E-2</v>
      </c>
      <c r="E55" s="59">
        <v>3</v>
      </c>
    </row>
    <row r="56" spans="1:5" x14ac:dyDescent="0.25">
      <c r="A56" s="64" t="s">
        <v>39</v>
      </c>
      <c r="B56" s="57">
        <v>44131</v>
      </c>
      <c r="C56" s="57">
        <v>45958</v>
      </c>
      <c r="D56" s="58">
        <v>7.0517010048263995E-2</v>
      </c>
      <c r="E56" s="59">
        <v>3</v>
      </c>
    </row>
    <row r="57" spans="1:5" x14ac:dyDescent="0.25">
      <c r="A57" s="64" t="s">
        <v>40</v>
      </c>
      <c r="B57" s="57">
        <v>44103</v>
      </c>
      <c r="C57" s="57">
        <v>45930</v>
      </c>
      <c r="D57" s="58">
        <v>7.0836879772185654E-2</v>
      </c>
      <c r="E57" s="59">
        <v>3</v>
      </c>
    </row>
    <row r="59" spans="1:5" x14ac:dyDescent="0.25">
      <c r="A59" s="102" t="s">
        <v>1083</v>
      </c>
      <c r="B59" s="103"/>
      <c r="C59" s="103"/>
      <c r="D59" s="103"/>
      <c r="E59" s="103"/>
    </row>
    <row r="60" spans="1:5" x14ac:dyDescent="0.25">
      <c r="A60" s="1" t="s">
        <v>958</v>
      </c>
      <c r="B60" s="2"/>
      <c r="C60" s="107" t="s">
        <v>3</v>
      </c>
      <c r="D60" s="107" t="s">
        <v>959</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960</v>
      </c>
      <c r="C63" s="10"/>
      <c r="D63" s="11"/>
      <c r="E63" s="11"/>
    </row>
    <row r="64" spans="1:5" x14ac:dyDescent="0.25">
      <c r="A64" s="12"/>
      <c r="B64" s="13" t="s">
        <v>9</v>
      </c>
      <c r="C64" s="14"/>
      <c r="D64" s="15"/>
      <c r="E64" s="15"/>
    </row>
    <row r="65" spans="1:5" x14ac:dyDescent="0.25">
      <c r="A65" s="8" t="s">
        <v>10</v>
      </c>
      <c r="B65" s="16" t="s">
        <v>11</v>
      </c>
      <c r="C65" s="61">
        <v>5480</v>
      </c>
      <c r="D65" s="62">
        <v>4700</v>
      </c>
      <c r="E65" s="63" t="s">
        <v>14</v>
      </c>
    </row>
    <row r="66" spans="1:5" x14ac:dyDescent="0.25">
      <c r="A66" s="19"/>
      <c r="B66" s="20" t="s">
        <v>15</v>
      </c>
      <c r="C66" s="56">
        <v>-0.45240908251489198</v>
      </c>
      <c r="D66" s="56">
        <v>-0.13997722463603399</v>
      </c>
      <c r="E66" s="22"/>
    </row>
    <row r="67" spans="1:5" x14ac:dyDescent="0.25">
      <c r="A67" s="8" t="s">
        <v>16</v>
      </c>
      <c r="B67" s="16" t="s">
        <v>11</v>
      </c>
      <c r="C67" s="61">
        <v>8080</v>
      </c>
      <c r="D67" s="61">
        <v>9580</v>
      </c>
      <c r="E67" s="63" t="s">
        <v>14</v>
      </c>
    </row>
    <row r="68" spans="1:5" x14ac:dyDescent="0.25">
      <c r="A68" s="19"/>
      <c r="B68" s="20" t="s">
        <v>15</v>
      </c>
      <c r="C68" s="56">
        <v>-0.19161951219512199</v>
      </c>
      <c r="D68" s="56">
        <v>-8.4811824525101703E-3</v>
      </c>
      <c r="E68" s="22"/>
    </row>
    <row r="69" spans="1:5" x14ac:dyDescent="0.25">
      <c r="A69" s="8" t="s">
        <v>19</v>
      </c>
      <c r="B69" s="16" t="s">
        <v>11</v>
      </c>
      <c r="C69" s="61">
        <v>9880</v>
      </c>
      <c r="D69" s="61">
        <v>13290</v>
      </c>
      <c r="E69" s="63" t="s">
        <v>14</v>
      </c>
    </row>
    <row r="70" spans="1:5" x14ac:dyDescent="0.25">
      <c r="A70" s="19"/>
      <c r="B70" s="20" t="s">
        <v>15</v>
      </c>
      <c r="C70" s="56">
        <v>-1.1813766064038399E-2</v>
      </c>
      <c r="D70" s="56">
        <v>5.8550079441767697E-2</v>
      </c>
      <c r="E70" s="22"/>
    </row>
    <row r="71" spans="1:5" x14ac:dyDescent="0.25">
      <c r="A71" s="8" t="s">
        <v>22</v>
      </c>
      <c r="B71" s="16" t="s">
        <v>11</v>
      </c>
      <c r="C71" s="61">
        <v>12490</v>
      </c>
      <c r="D71" s="61">
        <v>15730</v>
      </c>
      <c r="E71" s="63" t="s">
        <v>14</v>
      </c>
    </row>
    <row r="72" spans="1:5" x14ac:dyDescent="0.25">
      <c r="A72" s="19"/>
      <c r="B72" s="20" t="s">
        <v>15</v>
      </c>
      <c r="C72" s="56">
        <v>0.249093052330773</v>
      </c>
      <c r="D72" s="56">
        <v>9.4805291452100496E-2</v>
      </c>
      <c r="E72" s="22"/>
    </row>
    <row r="73" spans="1:5" ht="33" customHeight="1" x14ac:dyDescent="0.25">
      <c r="A73" s="90" t="s">
        <v>25</v>
      </c>
      <c r="B73" s="90"/>
      <c r="C73" s="90"/>
      <c r="D73" s="90"/>
      <c r="E73" s="90"/>
    </row>
    <row r="74" spans="1:5" x14ac:dyDescent="0.25">
      <c r="A74" s="5" t="s">
        <v>26</v>
      </c>
    </row>
    <row r="75" spans="1:5" x14ac:dyDescent="0.25">
      <c r="A75" s="65" t="s">
        <v>1115</v>
      </c>
    </row>
    <row r="76" spans="1:5" x14ac:dyDescent="0.25">
      <c r="A76" s="65" t="s">
        <v>1125</v>
      </c>
    </row>
    <row r="77" spans="1:5" x14ac:dyDescent="0.25">
      <c r="A77" s="65" t="s">
        <v>972</v>
      </c>
    </row>
    <row r="78" spans="1:5" x14ac:dyDescent="0.25">
      <c r="A78" s="5" t="s">
        <v>30</v>
      </c>
    </row>
    <row r="79" spans="1:5" ht="14.45" customHeight="1" x14ac:dyDescent="0.25">
      <c r="A79" s="91" t="s">
        <v>31</v>
      </c>
      <c r="B79" s="92"/>
      <c r="C79" s="92"/>
      <c r="D79" s="92"/>
      <c r="E79" s="93"/>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57">
        <v>44223</v>
      </c>
      <c r="C82" s="57">
        <v>46050</v>
      </c>
      <c r="D82" s="58">
        <v>0.1066</v>
      </c>
      <c r="E82" s="59">
        <v>3</v>
      </c>
    </row>
    <row r="83" spans="1:5" x14ac:dyDescent="0.25">
      <c r="A83" s="31" t="s">
        <v>37</v>
      </c>
      <c r="B83" s="57">
        <v>44195</v>
      </c>
      <c r="C83" s="57">
        <v>46022</v>
      </c>
      <c r="D83" s="58">
        <v>0.10714350311669858</v>
      </c>
      <c r="E83" s="59">
        <v>3</v>
      </c>
    </row>
    <row r="84" spans="1:5" x14ac:dyDescent="0.25">
      <c r="A84" s="64" t="s">
        <v>38</v>
      </c>
      <c r="B84" s="57">
        <v>44160</v>
      </c>
      <c r="C84" s="57">
        <v>45987</v>
      </c>
      <c r="D84" s="58">
        <v>0.10687562861595977</v>
      </c>
      <c r="E84" s="59">
        <v>3</v>
      </c>
    </row>
    <row r="85" spans="1:5" x14ac:dyDescent="0.25">
      <c r="A85" s="64" t="s">
        <v>39</v>
      </c>
      <c r="B85" s="57">
        <v>44132</v>
      </c>
      <c r="C85" s="57">
        <v>45959</v>
      </c>
      <c r="D85" s="58">
        <v>0.10819284267146456</v>
      </c>
      <c r="E85" s="59">
        <v>3</v>
      </c>
    </row>
    <row r="86" spans="1:5" x14ac:dyDescent="0.25">
      <c r="A86" s="64" t="s">
        <v>40</v>
      </c>
      <c r="B86" s="57">
        <v>44097</v>
      </c>
      <c r="C86" s="57">
        <v>45924</v>
      </c>
      <c r="D86" s="58">
        <v>0.10936926360855306</v>
      </c>
      <c r="E86" s="59">
        <v>3</v>
      </c>
    </row>
    <row r="88" spans="1:5" x14ac:dyDescent="0.25">
      <c r="A88" s="102" t="s">
        <v>73</v>
      </c>
      <c r="B88" s="103"/>
      <c r="C88" s="103"/>
      <c r="D88" s="103"/>
      <c r="E88" s="103"/>
    </row>
    <row r="89" spans="1:5" x14ac:dyDescent="0.25">
      <c r="A89" s="1" t="s">
        <v>958</v>
      </c>
      <c r="B89" s="2"/>
      <c r="C89" s="107" t="s">
        <v>3</v>
      </c>
      <c r="D89" s="107" t="s">
        <v>959</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960</v>
      </c>
      <c r="C92" s="10"/>
      <c r="D92" s="11"/>
      <c r="E92" s="11"/>
    </row>
    <row r="93" spans="1:5" x14ac:dyDescent="0.25">
      <c r="A93" s="12"/>
      <c r="B93" s="13" t="s">
        <v>9</v>
      </c>
      <c r="C93" s="14"/>
      <c r="D93" s="15"/>
      <c r="E93" s="15"/>
    </row>
    <row r="94" spans="1:5" x14ac:dyDescent="0.25">
      <c r="A94" s="8" t="s">
        <v>10</v>
      </c>
      <c r="B94" s="16" t="s">
        <v>11</v>
      </c>
      <c r="C94" s="61">
        <v>7060</v>
      </c>
      <c r="D94" s="62">
        <v>7270</v>
      </c>
      <c r="E94" s="63" t="s">
        <v>14</v>
      </c>
    </row>
    <row r="95" spans="1:5" x14ac:dyDescent="0.25">
      <c r="A95" s="19"/>
      <c r="B95" s="20" t="s">
        <v>15</v>
      </c>
      <c r="C95" s="56">
        <v>-0.29409783425021802</v>
      </c>
      <c r="D95" s="56">
        <v>-0.100690711253924</v>
      </c>
      <c r="E95" s="22"/>
    </row>
    <row r="96" spans="1:5" x14ac:dyDescent="0.25">
      <c r="A96" s="8" t="s">
        <v>16</v>
      </c>
      <c r="B96" s="16" t="s">
        <v>11</v>
      </c>
      <c r="C96" s="61">
        <v>8160</v>
      </c>
      <c r="D96" s="61">
        <v>7910</v>
      </c>
      <c r="E96" s="63" t="s">
        <v>14</v>
      </c>
    </row>
    <row r="97" spans="1:5" x14ac:dyDescent="0.25">
      <c r="A97" s="19"/>
      <c r="B97" s="20" t="s">
        <v>15</v>
      </c>
      <c r="C97" s="56">
        <v>-0.184192551682961</v>
      </c>
      <c r="D97" s="56">
        <v>-7.5222610605281098E-2</v>
      </c>
      <c r="E97" s="22"/>
    </row>
    <row r="98" spans="1:5" x14ac:dyDescent="0.25">
      <c r="A98" s="8" t="s">
        <v>19</v>
      </c>
      <c r="B98" s="16" t="s">
        <v>11</v>
      </c>
      <c r="C98" s="61">
        <v>9440</v>
      </c>
      <c r="D98" s="61">
        <v>9770</v>
      </c>
      <c r="E98" s="63" t="s">
        <v>14</v>
      </c>
    </row>
    <row r="99" spans="1:5" x14ac:dyDescent="0.25">
      <c r="A99" s="19"/>
      <c r="B99" s="20" t="s">
        <v>15</v>
      </c>
      <c r="C99" s="56">
        <v>-5.6124642115163999E-2</v>
      </c>
      <c r="D99" s="56">
        <v>-7.7404466573983699E-3</v>
      </c>
      <c r="E99" s="22"/>
    </row>
    <row r="100" spans="1:5" x14ac:dyDescent="0.25">
      <c r="A100" s="8" t="s">
        <v>22</v>
      </c>
      <c r="B100" s="16" t="s">
        <v>11</v>
      </c>
      <c r="C100" s="61">
        <v>11880</v>
      </c>
      <c r="D100" s="61">
        <v>11630</v>
      </c>
      <c r="E100" s="63" t="s">
        <v>14</v>
      </c>
    </row>
    <row r="101" spans="1:5" x14ac:dyDescent="0.25">
      <c r="A101" s="19"/>
      <c r="B101" s="20" t="s">
        <v>15</v>
      </c>
      <c r="C101" s="56">
        <v>0.18768540419526</v>
      </c>
      <c r="D101" s="56">
        <v>5.17325466379372E-2</v>
      </c>
      <c r="E101" s="22"/>
    </row>
    <row r="102" spans="1:5" ht="33" customHeight="1" x14ac:dyDescent="0.25">
      <c r="A102" s="90" t="s">
        <v>25</v>
      </c>
      <c r="B102" s="90"/>
      <c r="C102" s="90"/>
      <c r="D102" s="90"/>
      <c r="E102" s="90"/>
    </row>
    <row r="103" spans="1:5" x14ac:dyDescent="0.25">
      <c r="A103" s="5" t="s">
        <v>26</v>
      </c>
    </row>
    <row r="104" spans="1:5" x14ac:dyDescent="0.25">
      <c r="A104" s="65" t="s">
        <v>961</v>
      </c>
    </row>
    <row r="105" spans="1:5" x14ac:dyDescent="0.25">
      <c r="A105" s="65" t="s">
        <v>1107</v>
      </c>
    </row>
    <row r="106" spans="1:5" x14ac:dyDescent="0.25">
      <c r="A106" s="65" t="s">
        <v>966</v>
      </c>
    </row>
    <row r="107" spans="1:5" x14ac:dyDescent="0.25">
      <c r="A107" s="5" t="s">
        <v>30</v>
      </c>
    </row>
    <row r="108" spans="1:5" ht="14.45" customHeight="1" x14ac:dyDescent="0.25">
      <c r="A108" s="91" t="s">
        <v>31</v>
      </c>
      <c r="B108" s="92"/>
      <c r="C108" s="92"/>
      <c r="D108" s="92"/>
      <c r="E108" s="93"/>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57">
        <v>44222</v>
      </c>
      <c r="C111" s="57">
        <v>46049</v>
      </c>
      <c r="D111" s="58">
        <v>4.5996444024442779E-2</v>
      </c>
      <c r="E111" s="59">
        <v>2</v>
      </c>
    </row>
    <row r="112" spans="1:5" x14ac:dyDescent="0.25">
      <c r="A112" s="31" t="s">
        <v>37</v>
      </c>
      <c r="B112" s="57">
        <v>44194</v>
      </c>
      <c r="C112" s="57">
        <v>46021</v>
      </c>
      <c r="D112" s="58">
        <v>4.6322192328671248E-2</v>
      </c>
      <c r="E112" s="59">
        <v>2</v>
      </c>
    </row>
    <row r="113" spans="1:5" x14ac:dyDescent="0.25">
      <c r="A113" s="64" t="s">
        <v>38</v>
      </c>
      <c r="B113" s="57">
        <v>44159</v>
      </c>
      <c r="C113" s="57">
        <v>45986</v>
      </c>
      <c r="D113" s="58">
        <v>4.6586278750050808E-2</v>
      </c>
      <c r="E113" s="59">
        <v>2</v>
      </c>
    </row>
    <row r="114" spans="1:5" x14ac:dyDescent="0.25">
      <c r="A114" s="64" t="s">
        <v>39</v>
      </c>
      <c r="B114" s="57">
        <v>44131</v>
      </c>
      <c r="C114" s="57">
        <v>45958</v>
      </c>
      <c r="D114" s="58">
        <v>5.1303280956374347E-2</v>
      </c>
      <c r="E114" s="59">
        <v>3</v>
      </c>
    </row>
    <row r="115" spans="1:5" x14ac:dyDescent="0.25">
      <c r="A115" s="64" t="s">
        <v>40</v>
      </c>
      <c r="B115" s="57">
        <v>44103</v>
      </c>
      <c r="C115" s="57">
        <v>45930</v>
      </c>
      <c r="D115" s="58">
        <v>5.209140332038556E-2</v>
      </c>
      <c r="E115" s="59">
        <v>3</v>
      </c>
    </row>
    <row r="117" spans="1:5" x14ac:dyDescent="0.25">
      <c r="A117" s="102" t="s">
        <v>93</v>
      </c>
      <c r="B117" s="103"/>
      <c r="C117" s="103"/>
      <c r="D117" s="103"/>
      <c r="E117" s="103"/>
    </row>
    <row r="118" spans="1:5" x14ac:dyDescent="0.25">
      <c r="A118" s="1" t="s">
        <v>968</v>
      </c>
      <c r="B118" s="2"/>
      <c r="C118" s="107" t="s">
        <v>3</v>
      </c>
      <c r="D118" s="107" t="s">
        <v>969</v>
      </c>
      <c r="E118" s="107"/>
    </row>
    <row r="119" spans="1:5" x14ac:dyDescent="0.25">
      <c r="A119" s="3" t="s">
        <v>5</v>
      </c>
      <c r="B119" s="4"/>
      <c r="C119" s="108"/>
      <c r="D119" s="108"/>
      <c r="E119" s="108"/>
    </row>
    <row r="120" spans="1:5" x14ac:dyDescent="0.25">
      <c r="A120" s="6" t="s">
        <v>6</v>
      </c>
      <c r="B120" s="7"/>
      <c r="C120" s="109"/>
      <c r="D120" s="109"/>
      <c r="E120" s="109"/>
    </row>
    <row r="121" spans="1:5" x14ac:dyDescent="0.25">
      <c r="A121" s="8" t="s">
        <v>7</v>
      </c>
      <c r="B121" s="9" t="s">
        <v>960</v>
      </c>
      <c r="C121" s="10"/>
      <c r="D121" s="11"/>
      <c r="E121" s="11"/>
    </row>
    <row r="122" spans="1:5" x14ac:dyDescent="0.25">
      <c r="A122" s="12"/>
      <c r="B122" s="13" t="s">
        <v>9</v>
      </c>
      <c r="C122" s="14"/>
      <c r="D122" s="15"/>
      <c r="E122" s="15"/>
    </row>
    <row r="123" spans="1:5" x14ac:dyDescent="0.25">
      <c r="A123" s="8" t="s">
        <v>10</v>
      </c>
      <c r="B123" s="16" t="s">
        <v>11</v>
      </c>
      <c r="C123" s="53">
        <v>4790</v>
      </c>
      <c r="D123" s="54">
        <v>3980</v>
      </c>
      <c r="E123" s="55" t="s">
        <v>14</v>
      </c>
    </row>
    <row r="124" spans="1:5" x14ac:dyDescent="0.25">
      <c r="A124" s="19"/>
      <c r="B124" s="20" t="s">
        <v>15</v>
      </c>
      <c r="C124" s="56">
        <v>-0.52089186256466002</v>
      </c>
      <c r="D124" s="56">
        <v>-0.16819917302888801</v>
      </c>
      <c r="E124" s="22"/>
    </row>
    <row r="125" spans="1:5" x14ac:dyDescent="0.25">
      <c r="A125" s="8" t="s">
        <v>16</v>
      </c>
      <c r="B125" s="16" t="s">
        <v>11</v>
      </c>
      <c r="C125" s="53">
        <v>6990</v>
      </c>
      <c r="D125" s="53">
        <v>9580</v>
      </c>
      <c r="E125" s="55" t="s">
        <v>14</v>
      </c>
    </row>
    <row r="126" spans="1:5" x14ac:dyDescent="0.25">
      <c r="A126" s="19"/>
      <c r="B126" s="20" t="s">
        <v>15</v>
      </c>
      <c r="C126" s="56">
        <v>-0.30071299716519201</v>
      </c>
      <c r="D126" s="56">
        <v>-8.4453188939267402E-3</v>
      </c>
      <c r="E126" s="22"/>
    </row>
    <row r="127" spans="1:5" x14ac:dyDescent="0.25">
      <c r="A127" s="8" t="s">
        <v>19</v>
      </c>
      <c r="B127" s="16" t="s">
        <v>11</v>
      </c>
      <c r="C127" s="53">
        <v>10210</v>
      </c>
      <c r="D127" s="53">
        <v>12710</v>
      </c>
      <c r="E127" s="55" t="s">
        <v>14</v>
      </c>
    </row>
    <row r="128" spans="1:5" x14ac:dyDescent="0.25">
      <c r="A128" s="19"/>
      <c r="B128" s="20" t="s">
        <v>15</v>
      </c>
      <c r="C128" s="56">
        <v>2.06125574272586E-2</v>
      </c>
      <c r="D128" s="56">
        <v>4.91438635418033E-2</v>
      </c>
      <c r="E128" s="22"/>
    </row>
    <row r="129" spans="1:5" x14ac:dyDescent="0.25">
      <c r="A129" s="8" t="s">
        <v>22</v>
      </c>
      <c r="B129" s="16" t="s">
        <v>11</v>
      </c>
      <c r="C129" s="53">
        <v>14680</v>
      </c>
      <c r="D129" s="53">
        <v>19000</v>
      </c>
      <c r="E129" s="55" t="s">
        <v>14</v>
      </c>
    </row>
    <row r="130" spans="1:5" x14ac:dyDescent="0.25">
      <c r="A130" s="19"/>
      <c r="B130" s="20" t="s">
        <v>15</v>
      </c>
      <c r="C130" s="56">
        <v>0.468309154577289</v>
      </c>
      <c r="D130" s="56">
        <v>0.13700083069659499</v>
      </c>
      <c r="E130" s="22"/>
    </row>
    <row r="131" spans="1:5" ht="34.15" customHeight="1" x14ac:dyDescent="0.25">
      <c r="A131" s="90" t="s">
        <v>25</v>
      </c>
      <c r="B131" s="90"/>
      <c r="C131" s="90"/>
      <c r="D131" s="90"/>
      <c r="E131" s="90"/>
    </row>
    <row r="132" spans="1:5" x14ac:dyDescent="0.25">
      <c r="A132" s="5" t="s">
        <v>26</v>
      </c>
    </row>
    <row r="133" spans="1:5" x14ac:dyDescent="0.25">
      <c r="A133" s="65" t="s">
        <v>983</v>
      </c>
    </row>
    <row r="134" spans="1:5" x14ac:dyDescent="0.25">
      <c r="A134" s="65" t="s">
        <v>1108</v>
      </c>
    </row>
    <row r="135" spans="1:5" x14ac:dyDescent="0.25">
      <c r="A135" s="65" t="s">
        <v>972</v>
      </c>
    </row>
    <row r="136" spans="1:5" x14ac:dyDescent="0.25">
      <c r="A136" s="5" t="s">
        <v>51</v>
      </c>
    </row>
    <row r="137" spans="1:5" ht="14.45" customHeight="1" x14ac:dyDescent="0.25">
      <c r="A137" s="91" t="s">
        <v>31</v>
      </c>
      <c r="B137" s="92"/>
      <c r="C137" s="92"/>
      <c r="D137" s="92"/>
      <c r="E137" s="93"/>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57">
        <v>44208</v>
      </c>
      <c r="C140" s="57">
        <v>46042</v>
      </c>
      <c r="D140" s="58">
        <v>0.13896157969736989</v>
      </c>
      <c r="E140" s="59">
        <v>4</v>
      </c>
    </row>
    <row r="141" spans="1:5" x14ac:dyDescent="0.25">
      <c r="A141" s="31" t="s">
        <v>37</v>
      </c>
      <c r="B141" s="57">
        <v>44194</v>
      </c>
      <c r="C141" s="57">
        <v>46022</v>
      </c>
      <c r="D141" s="58">
        <v>0.13870282732666492</v>
      </c>
      <c r="E141" s="59">
        <v>4</v>
      </c>
    </row>
    <row r="142" spans="1:5" x14ac:dyDescent="0.25">
      <c r="A142" s="60" t="s">
        <v>38</v>
      </c>
      <c r="B142" s="57">
        <v>44152</v>
      </c>
      <c r="C142" s="57">
        <v>45986</v>
      </c>
      <c r="D142" s="58">
        <v>0.13865525169785201</v>
      </c>
      <c r="E142" s="59">
        <v>4</v>
      </c>
    </row>
    <row r="143" spans="1:5" x14ac:dyDescent="0.25">
      <c r="A143" s="60" t="s">
        <v>39</v>
      </c>
      <c r="B143" s="57">
        <v>44124</v>
      </c>
      <c r="C143" s="57">
        <v>45958</v>
      </c>
      <c r="D143" s="58">
        <v>0.14546709435322766</v>
      </c>
      <c r="E143" s="59">
        <v>4</v>
      </c>
    </row>
    <row r="144" spans="1:5" x14ac:dyDescent="0.25">
      <c r="A144" s="60" t="s">
        <v>40</v>
      </c>
      <c r="B144" s="57">
        <v>44096</v>
      </c>
      <c r="C144" s="57">
        <v>45930</v>
      </c>
      <c r="D144" s="58">
        <v>0.14456064132591229</v>
      </c>
      <c r="E144" s="59">
        <v>4</v>
      </c>
    </row>
    <row r="146" spans="1:5" x14ac:dyDescent="0.25">
      <c r="A146" s="102" t="s">
        <v>94</v>
      </c>
      <c r="B146" s="103"/>
      <c r="C146" s="103"/>
      <c r="D146" s="103"/>
      <c r="E146" s="103"/>
    </row>
    <row r="147" spans="1:5" x14ac:dyDescent="0.25">
      <c r="A147" s="1" t="s">
        <v>958</v>
      </c>
      <c r="B147" s="2"/>
      <c r="C147" s="107" t="s">
        <v>3</v>
      </c>
      <c r="D147" s="107" t="s">
        <v>959</v>
      </c>
      <c r="E147" s="107"/>
    </row>
    <row r="148" spans="1:5" x14ac:dyDescent="0.25">
      <c r="A148" s="3" t="s">
        <v>5</v>
      </c>
      <c r="B148" s="4"/>
      <c r="C148" s="108"/>
      <c r="D148" s="108"/>
      <c r="E148" s="108"/>
    </row>
    <row r="149" spans="1:5" x14ac:dyDescent="0.25">
      <c r="A149" s="6" t="s">
        <v>6</v>
      </c>
      <c r="B149" s="7"/>
      <c r="C149" s="109"/>
      <c r="D149" s="109"/>
      <c r="E149" s="109"/>
    </row>
    <row r="150" spans="1:5" x14ac:dyDescent="0.25">
      <c r="A150" s="8" t="s">
        <v>7</v>
      </c>
      <c r="B150" s="9" t="s">
        <v>960</v>
      </c>
      <c r="C150" s="10"/>
      <c r="D150" s="11"/>
      <c r="E150" s="11"/>
    </row>
    <row r="151" spans="1:5" x14ac:dyDescent="0.25">
      <c r="A151" s="12"/>
      <c r="B151" s="13" t="s">
        <v>9</v>
      </c>
      <c r="C151" s="14"/>
      <c r="D151" s="15"/>
      <c r="E151" s="15"/>
    </row>
    <row r="152" spans="1:5" x14ac:dyDescent="0.25">
      <c r="A152" s="8" t="s">
        <v>10</v>
      </c>
      <c r="B152" s="16" t="s">
        <v>11</v>
      </c>
      <c r="C152" s="61">
        <v>5990</v>
      </c>
      <c r="D152" s="62">
        <v>6200</v>
      </c>
      <c r="E152" s="63" t="s">
        <v>14</v>
      </c>
    </row>
    <row r="153" spans="1:5" x14ac:dyDescent="0.25">
      <c r="A153" s="19"/>
      <c r="B153" s="20" t="s">
        <v>15</v>
      </c>
      <c r="C153" s="56">
        <v>-0.40121682957823102</v>
      </c>
      <c r="D153" s="56">
        <v>-0.147212787669982</v>
      </c>
      <c r="E153" s="22"/>
    </row>
    <row r="154" spans="1:5" x14ac:dyDescent="0.25">
      <c r="A154" s="8" t="s">
        <v>16</v>
      </c>
      <c r="B154" s="16" t="s">
        <v>11</v>
      </c>
      <c r="C154" s="61">
        <v>7810</v>
      </c>
      <c r="D154" s="61">
        <v>7360</v>
      </c>
      <c r="E154" s="63" t="s">
        <v>14</v>
      </c>
    </row>
    <row r="155" spans="1:5" x14ac:dyDescent="0.25">
      <c r="A155" s="19"/>
      <c r="B155" s="20" t="s">
        <v>15</v>
      </c>
      <c r="C155" s="56">
        <v>-0.21932332828721299</v>
      </c>
      <c r="D155" s="56">
        <v>-9.7215505372375305E-2</v>
      </c>
      <c r="E155" s="22"/>
    </row>
    <row r="156" spans="1:5" x14ac:dyDescent="0.25">
      <c r="A156" s="8" t="s">
        <v>19</v>
      </c>
      <c r="B156" s="16" t="s">
        <v>11</v>
      </c>
      <c r="C156" s="61">
        <v>9400</v>
      </c>
      <c r="D156" s="61">
        <v>9770</v>
      </c>
      <c r="E156" s="63" t="s">
        <v>14</v>
      </c>
    </row>
    <row r="157" spans="1:5" x14ac:dyDescent="0.25">
      <c r="A157" s="19"/>
      <c r="B157" s="20" t="s">
        <v>15</v>
      </c>
      <c r="C157" s="56">
        <v>-5.9780497198879602E-2</v>
      </c>
      <c r="D157" s="56">
        <v>-7.6145833855805201E-3</v>
      </c>
      <c r="E157" s="22"/>
    </row>
    <row r="158" spans="1:5" x14ac:dyDescent="0.25">
      <c r="A158" s="8" t="s">
        <v>22</v>
      </c>
      <c r="B158" s="16" t="s">
        <v>11</v>
      </c>
      <c r="C158" s="61">
        <v>12100</v>
      </c>
      <c r="D158" s="61">
        <v>12160</v>
      </c>
      <c r="E158" s="63" t="s">
        <v>14</v>
      </c>
    </row>
    <row r="159" spans="1:5" x14ac:dyDescent="0.25">
      <c r="A159" s="19"/>
      <c r="B159" s="20" t="s">
        <v>15</v>
      </c>
      <c r="C159" s="56">
        <v>0.210143493414095</v>
      </c>
      <c r="D159" s="56">
        <v>6.7230536811159203E-2</v>
      </c>
      <c r="E159" s="22"/>
    </row>
    <row r="160" spans="1:5" ht="33" customHeight="1" x14ac:dyDescent="0.25">
      <c r="A160" s="90" t="s">
        <v>25</v>
      </c>
      <c r="B160" s="90"/>
      <c r="C160" s="90"/>
      <c r="D160" s="90"/>
      <c r="E160" s="90"/>
    </row>
    <row r="161" spans="1:5" x14ac:dyDescent="0.25">
      <c r="A161" s="5" t="s">
        <v>26</v>
      </c>
    </row>
    <row r="162" spans="1:5" x14ac:dyDescent="0.25">
      <c r="A162" s="65" t="s">
        <v>964</v>
      </c>
    </row>
    <row r="163" spans="1:5" x14ac:dyDescent="0.25">
      <c r="A163" s="65" t="s">
        <v>1109</v>
      </c>
    </row>
    <row r="164" spans="1:5" x14ac:dyDescent="0.25">
      <c r="A164" s="65" t="s">
        <v>966</v>
      </c>
    </row>
    <row r="165" spans="1:5" x14ac:dyDescent="0.25">
      <c r="A165" s="5" t="s">
        <v>51</v>
      </c>
    </row>
    <row r="166" spans="1:5" ht="14.45" customHeight="1" x14ac:dyDescent="0.25">
      <c r="A166" s="91" t="s">
        <v>31</v>
      </c>
      <c r="B166" s="92"/>
      <c r="C166" s="92"/>
      <c r="D166" s="92"/>
      <c r="E166" s="93"/>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57">
        <v>44222</v>
      </c>
      <c r="C169" s="57">
        <v>46049</v>
      </c>
      <c r="D169" s="58">
        <v>6.4920236485950508E-2</v>
      </c>
      <c r="E169" s="59">
        <v>3</v>
      </c>
    </row>
    <row r="170" spans="1:5" x14ac:dyDescent="0.25">
      <c r="A170" s="31" t="s">
        <v>37</v>
      </c>
      <c r="B170" s="57">
        <v>44194</v>
      </c>
      <c r="C170" s="57">
        <v>46021</v>
      </c>
      <c r="D170" s="58">
        <v>6.5328641062227272E-2</v>
      </c>
      <c r="E170" s="59">
        <v>3</v>
      </c>
    </row>
    <row r="171" spans="1:5" x14ac:dyDescent="0.25">
      <c r="A171" s="64" t="s">
        <v>38</v>
      </c>
      <c r="B171" s="57">
        <v>44159</v>
      </c>
      <c r="C171" s="57">
        <v>45986</v>
      </c>
      <c r="D171" s="58">
        <v>6.5536168220173982E-2</v>
      </c>
      <c r="E171" s="59">
        <v>3</v>
      </c>
    </row>
    <row r="172" spans="1:5" x14ac:dyDescent="0.25">
      <c r="A172" s="64" t="s">
        <v>39</v>
      </c>
      <c r="B172" s="57">
        <v>44131</v>
      </c>
      <c r="C172" s="57">
        <v>45958</v>
      </c>
      <c r="D172" s="58">
        <v>7.0690539801348692E-2</v>
      </c>
      <c r="E172" s="59">
        <v>3</v>
      </c>
    </row>
    <row r="173" spans="1:5" x14ac:dyDescent="0.25">
      <c r="A173" s="64" t="s">
        <v>40</v>
      </c>
      <c r="B173" s="57">
        <v>44103</v>
      </c>
      <c r="C173" s="57">
        <v>45930</v>
      </c>
      <c r="D173" s="58">
        <v>7.1599423262283357E-2</v>
      </c>
      <c r="E173" s="59">
        <v>3</v>
      </c>
    </row>
    <row r="175" spans="1:5" x14ac:dyDescent="0.25">
      <c r="A175" s="102" t="s">
        <v>341</v>
      </c>
      <c r="B175" s="103"/>
      <c r="C175" s="103"/>
      <c r="D175" s="103"/>
      <c r="E175" s="103"/>
    </row>
    <row r="176" spans="1:5" x14ac:dyDescent="0.25">
      <c r="A176" s="1" t="s">
        <v>958</v>
      </c>
      <c r="B176" s="2"/>
      <c r="C176" s="107" t="s">
        <v>3</v>
      </c>
      <c r="D176" s="107" t="s">
        <v>959</v>
      </c>
      <c r="E176" s="107"/>
    </row>
    <row r="177" spans="1:5" x14ac:dyDescent="0.25">
      <c r="A177" s="3" t="s">
        <v>5</v>
      </c>
      <c r="B177" s="4"/>
      <c r="C177" s="108"/>
      <c r="D177" s="108"/>
      <c r="E177" s="108"/>
    </row>
    <row r="178" spans="1:5" x14ac:dyDescent="0.25">
      <c r="A178" s="6" t="s">
        <v>6</v>
      </c>
      <c r="B178" s="7"/>
      <c r="C178" s="109"/>
      <c r="D178" s="109"/>
      <c r="E178" s="109"/>
    </row>
    <row r="179" spans="1:5" x14ac:dyDescent="0.25">
      <c r="A179" s="8" t="s">
        <v>7</v>
      </c>
      <c r="B179" s="9" t="s">
        <v>960</v>
      </c>
      <c r="C179" s="10"/>
      <c r="D179" s="11"/>
      <c r="E179" s="11"/>
    </row>
    <row r="180" spans="1:5" x14ac:dyDescent="0.25">
      <c r="A180" s="12"/>
      <c r="B180" s="13" t="s">
        <v>9</v>
      </c>
      <c r="C180" s="14"/>
      <c r="D180" s="15"/>
      <c r="E180" s="15"/>
    </row>
    <row r="181" spans="1:5" x14ac:dyDescent="0.25">
      <c r="A181" s="8" t="s">
        <v>10</v>
      </c>
      <c r="B181" s="16" t="s">
        <v>11</v>
      </c>
      <c r="C181" s="61">
        <v>6810</v>
      </c>
      <c r="D181" s="62">
        <v>6960</v>
      </c>
      <c r="E181" s="63" t="s">
        <v>14</v>
      </c>
    </row>
    <row r="182" spans="1:5" x14ac:dyDescent="0.25">
      <c r="A182" s="19"/>
      <c r="B182" s="20" t="s">
        <v>15</v>
      </c>
      <c r="C182" s="56">
        <v>-0.31946968703816198</v>
      </c>
      <c r="D182" s="56">
        <v>-0.113925739966264</v>
      </c>
      <c r="E182" s="22"/>
    </row>
    <row r="183" spans="1:5" x14ac:dyDescent="0.25">
      <c r="A183" s="8" t="s">
        <v>16</v>
      </c>
      <c r="B183" s="16" t="s">
        <v>11</v>
      </c>
      <c r="C183" s="61">
        <v>8390</v>
      </c>
      <c r="D183" s="61">
        <v>9160</v>
      </c>
      <c r="E183" s="63" t="s">
        <v>14</v>
      </c>
    </row>
    <row r="184" spans="1:5" x14ac:dyDescent="0.25">
      <c r="A184" s="19"/>
      <c r="B184" s="20" t="s">
        <v>15</v>
      </c>
      <c r="C184" s="56">
        <v>-0.16149393694422001</v>
      </c>
      <c r="D184" s="56">
        <v>-2.89134722795246E-2</v>
      </c>
      <c r="E184" s="22"/>
    </row>
    <row r="185" spans="1:5" x14ac:dyDescent="0.25">
      <c r="A185" s="8" t="s">
        <v>19</v>
      </c>
      <c r="B185" s="16" t="s">
        <v>11</v>
      </c>
      <c r="C185" s="61">
        <v>9830</v>
      </c>
      <c r="D185" s="61">
        <v>10060</v>
      </c>
      <c r="E185" s="63" t="s">
        <v>14</v>
      </c>
    </row>
    <row r="186" spans="1:5" x14ac:dyDescent="0.25">
      <c r="A186" s="19"/>
      <c r="B186" s="20" t="s">
        <v>15</v>
      </c>
      <c r="C186" s="56">
        <v>-1.67289769479902E-2</v>
      </c>
      <c r="D186" s="56">
        <v>2.0965903565723898E-3</v>
      </c>
      <c r="E186" s="22"/>
    </row>
    <row r="187" spans="1:5" x14ac:dyDescent="0.25">
      <c r="A187" s="8" t="s">
        <v>22</v>
      </c>
      <c r="B187" s="16" t="s">
        <v>11</v>
      </c>
      <c r="C187" s="61">
        <v>10940</v>
      </c>
      <c r="D187" s="61">
        <v>11730</v>
      </c>
      <c r="E187" s="63" t="s">
        <v>14</v>
      </c>
    </row>
    <row r="188" spans="1:5" x14ac:dyDescent="0.25">
      <c r="A188" s="19"/>
      <c r="B188" s="20" t="s">
        <v>15</v>
      </c>
      <c r="C188" s="56">
        <v>9.3505356951153903E-2</v>
      </c>
      <c r="D188" s="56">
        <v>5.4674499198122499E-2</v>
      </c>
      <c r="E188" s="22"/>
    </row>
    <row r="189" spans="1:5" ht="35.450000000000003" customHeight="1" x14ac:dyDescent="0.25">
      <c r="A189" s="90" t="s">
        <v>25</v>
      </c>
      <c r="B189" s="90"/>
      <c r="C189" s="90"/>
      <c r="D189" s="90"/>
      <c r="E189" s="90"/>
    </row>
    <row r="190" spans="1:5" x14ac:dyDescent="0.25">
      <c r="A190" s="5" t="s">
        <v>26</v>
      </c>
    </row>
    <row r="191" spans="1:5" x14ac:dyDescent="0.25">
      <c r="A191" s="65" t="s">
        <v>974</v>
      </c>
    </row>
    <row r="192" spans="1:5" x14ac:dyDescent="0.25">
      <c r="A192" s="65" t="s">
        <v>1110</v>
      </c>
    </row>
    <row r="193" spans="1:5" x14ac:dyDescent="0.25">
      <c r="A193" s="65" t="s">
        <v>963</v>
      </c>
    </row>
    <row r="194" spans="1:5" x14ac:dyDescent="0.25">
      <c r="A194" s="5" t="s">
        <v>30</v>
      </c>
    </row>
    <row r="195" spans="1:5" ht="14.45" customHeight="1" x14ac:dyDescent="0.25">
      <c r="A195" s="91" t="s">
        <v>31</v>
      </c>
      <c r="B195" s="92"/>
      <c r="C195" s="92"/>
      <c r="D195" s="92"/>
      <c r="E195" s="93"/>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57">
        <v>44222</v>
      </c>
      <c r="C198" s="57">
        <v>46049</v>
      </c>
      <c r="D198" s="58">
        <v>6.0341616771159255E-2</v>
      </c>
      <c r="E198" s="59">
        <v>3</v>
      </c>
    </row>
    <row r="199" spans="1:5" x14ac:dyDescent="0.25">
      <c r="A199" s="31" t="s">
        <v>37</v>
      </c>
      <c r="B199" s="57">
        <v>44194</v>
      </c>
      <c r="C199" s="57">
        <v>46021</v>
      </c>
      <c r="D199" s="58">
        <v>6.0158419185069013E-2</v>
      </c>
      <c r="E199" s="59">
        <v>3</v>
      </c>
    </row>
    <row r="200" spans="1:5" x14ac:dyDescent="0.25">
      <c r="A200" s="64" t="s">
        <v>38</v>
      </c>
      <c r="B200" s="57">
        <v>44159</v>
      </c>
      <c r="C200" s="57">
        <v>45986</v>
      </c>
      <c r="D200" s="58">
        <v>6.0151241902059886E-2</v>
      </c>
      <c r="E200" s="59">
        <v>3</v>
      </c>
    </row>
    <row r="201" spans="1:5" x14ac:dyDescent="0.25">
      <c r="A201" s="64" t="s">
        <v>39</v>
      </c>
      <c r="B201" s="57">
        <v>44131</v>
      </c>
      <c r="C201" s="57">
        <v>45958</v>
      </c>
      <c r="D201" s="58">
        <v>6.0533697353576436E-2</v>
      </c>
      <c r="E201" s="59">
        <v>3</v>
      </c>
    </row>
    <row r="202" spans="1:5" x14ac:dyDescent="0.25">
      <c r="A202" s="64" t="s">
        <v>40</v>
      </c>
      <c r="B202" s="57">
        <v>44103</v>
      </c>
      <c r="C202" s="57">
        <v>45930</v>
      </c>
      <c r="D202" s="58">
        <v>6.0544114895892495E-2</v>
      </c>
      <c r="E202" s="59">
        <v>3</v>
      </c>
    </row>
    <row r="204" spans="1:5" x14ac:dyDescent="0.25">
      <c r="A204" s="102" t="s">
        <v>655</v>
      </c>
      <c r="B204" s="103"/>
      <c r="C204" s="103"/>
      <c r="D204" s="103"/>
      <c r="E204" s="103"/>
    </row>
    <row r="205" spans="1:5" x14ac:dyDescent="0.25">
      <c r="A205" s="1" t="s">
        <v>958</v>
      </c>
      <c r="B205" s="2"/>
      <c r="C205" s="107" t="s">
        <v>3</v>
      </c>
      <c r="D205" s="107" t="s">
        <v>959</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960</v>
      </c>
      <c r="C208" s="10"/>
      <c r="D208" s="11"/>
      <c r="E208" s="11"/>
    </row>
    <row r="209" spans="1:5" x14ac:dyDescent="0.25">
      <c r="A209" s="12"/>
      <c r="B209" s="13" t="s">
        <v>9</v>
      </c>
      <c r="C209" s="14"/>
      <c r="D209" s="15"/>
      <c r="E209" s="15"/>
    </row>
    <row r="210" spans="1:5" x14ac:dyDescent="0.25">
      <c r="A210" s="8" t="s">
        <v>10</v>
      </c>
      <c r="B210" s="16" t="s">
        <v>11</v>
      </c>
      <c r="C210" s="61">
        <v>7450</v>
      </c>
      <c r="D210" s="62">
        <v>7680</v>
      </c>
      <c r="E210" s="63" t="s">
        <v>14</v>
      </c>
    </row>
    <row r="211" spans="1:5" x14ac:dyDescent="0.25">
      <c r="A211" s="19"/>
      <c r="B211" s="20" t="s">
        <v>15</v>
      </c>
      <c r="C211" s="56">
        <v>-0.25458446477552499</v>
      </c>
      <c r="D211" s="56">
        <v>-8.4409789433357099E-2</v>
      </c>
      <c r="E211" s="22"/>
    </row>
    <row r="212" spans="1:5" x14ac:dyDescent="0.25">
      <c r="A212" s="8" t="s">
        <v>16</v>
      </c>
      <c r="B212" s="16" t="s">
        <v>11</v>
      </c>
      <c r="C212" s="61">
        <v>8470</v>
      </c>
      <c r="D212" s="61">
        <v>8780</v>
      </c>
      <c r="E212" s="63" t="s">
        <v>14</v>
      </c>
    </row>
    <row r="213" spans="1:5" x14ac:dyDescent="0.25">
      <c r="A213" s="19"/>
      <c r="B213" s="20" t="s">
        <v>15</v>
      </c>
      <c r="C213" s="56">
        <v>-0.15321402565450701</v>
      </c>
      <c r="D213" s="56">
        <v>-4.2595516707452402E-2</v>
      </c>
      <c r="E213" s="22"/>
    </row>
    <row r="214" spans="1:5" x14ac:dyDescent="0.25">
      <c r="A214" s="8" t="s">
        <v>19</v>
      </c>
      <c r="B214" s="16" t="s">
        <v>11</v>
      </c>
      <c r="C214" s="61">
        <v>9420</v>
      </c>
      <c r="D214" s="61">
        <v>9530</v>
      </c>
      <c r="E214" s="63" t="s">
        <v>14</v>
      </c>
    </row>
    <row r="215" spans="1:5" x14ac:dyDescent="0.25">
      <c r="A215" s="19"/>
      <c r="B215" s="20" t="s">
        <v>15</v>
      </c>
      <c r="C215" s="56">
        <v>-5.7703202922336001E-2</v>
      </c>
      <c r="D215" s="56">
        <v>-1.59766649887709E-2</v>
      </c>
      <c r="E215" s="22"/>
    </row>
    <row r="216" spans="1:5" x14ac:dyDescent="0.25">
      <c r="A216" s="8" t="s">
        <v>22</v>
      </c>
      <c r="B216" s="16" t="s">
        <v>11</v>
      </c>
      <c r="C216" s="61">
        <v>10130</v>
      </c>
      <c r="D216" s="61">
        <v>10900</v>
      </c>
      <c r="E216" s="63" t="s">
        <v>14</v>
      </c>
    </row>
    <row r="217" spans="1:5" x14ac:dyDescent="0.25">
      <c r="A217" s="19"/>
      <c r="B217" s="20" t="s">
        <v>15</v>
      </c>
      <c r="C217" s="56">
        <v>1.26498698460646E-2</v>
      </c>
      <c r="D217" s="56">
        <v>2.9203187882567799E-2</v>
      </c>
      <c r="E217" s="22"/>
    </row>
    <row r="218" spans="1:5" ht="34.9" customHeight="1" x14ac:dyDescent="0.25">
      <c r="A218" s="90" t="s">
        <v>25</v>
      </c>
      <c r="B218" s="90"/>
      <c r="C218" s="90"/>
      <c r="D218" s="90"/>
      <c r="E218" s="90"/>
    </row>
    <row r="219" spans="1:5" x14ac:dyDescent="0.25">
      <c r="A219" s="5" t="s">
        <v>26</v>
      </c>
    </row>
    <row r="220" spans="1:5" x14ac:dyDescent="0.25">
      <c r="A220" s="65" t="s">
        <v>974</v>
      </c>
    </row>
    <row r="221" spans="1:5" x14ac:dyDescent="0.25">
      <c r="A221" s="65" t="s">
        <v>1111</v>
      </c>
    </row>
    <row r="222" spans="1:5" x14ac:dyDescent="0.25">
      <c r="A222" s="65" t="s">
        <v>1112</v>
      </c>
    </row>
    <row r="223" spans="1:5" x14ac:dyDescent="0.25">
      <c r="A223" s="5" t="s">
        <v>30</v>
      </c>
    </row>
    <row r="224" spans="1:5" ht="14.45" customHeight="1" x14ac:dyDescent="0.25">
      <c r="A224" s="91" t="s">
        <v>31</v>
      </c>
      <c r="B224" s="92"/>
      <c r="C224" s="92"/>
      <c r="D224" s="92"/>
      <c r="E224" s="93"/>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57">
        <v>44223</v>
      </c>
      <c r="C227" s="57">
        <v>46050</v>
      </c>
      <c r="D227" s="58">
        <v>3.5973099920272963E-2</v>
      </c>
      <c r="E227" s="59">
        <v>2</v>
      </c>
    </row>
    <row r="228" spans="1:5" x14ac:dyDescent="0.25">
      <c r="A228" s="31" t="s">
        <v>37</v>
      </c>
      <c r="B228" s="57">
        <v>44195</v>
      </c>
      <c r="C228" s="57">
        <v>46022</v>
      </c>
      <c r="D228" s="58">
        <v>3.5950387419008474E-2</v>
      </c>
      <c r="E228" s="59">
        <v>2</v>
      </c>
    </row>
    <row r="229" spans="1:5" x14ac:dyDescent="0.25">
      <c r="A229" s="64" t="s">
        <v>38</v>
      </c>
      <c r="B229" s="57">
        <v>44160</v>
      </c>
      <c r="C229" s="57">
        <v>45987</v>
      </c>
      <c r="D229" s="58">
        <v>3.5944455752946081E-2</v>
      </c>
      <c r="E229" s="59">
        <v>2</v>
      </c>
    </row>
    <row r="230" spans="1:5" x14ac:dyDescent="0.25">
      <c r="A230" s="64" t="s">
        <v>39</v>
      </c>
      <c r="B230" s="57">
        <v>44132</v>
      </c>
      <c r="C230" s="57">
        <v>45959</v>
      </c>
      <c r="D230" s="58">
        <v>3.6082346341967296E-2</v>
      </c>
      <c r="E230" s="59">
        <v>2</v>
      </c>
    </row>
    <row r="231" spans="1:5" x14ac:dyDescent="0.25">
      <c r="A231" s="64" t="s">
        <v>40</v>
      </c>
      <c r="B231" s="57">
        <v>44097</v>
      </c>
      <c r="C231" s="57">
        <v>45924</v>
      </c>
      <c r="D231" s="58">
        <v>3.6293203543140765E-2</v>
      </c>
      <c r="E231" s="59">
        <v>2</v>
      </c>
    </row>
    <row r="233" spans="1:5" x14ac:dyDescent="0.25">
      <c r="A233" s="102" t="s">
        <v>894</v>
      </c>
      <c r="B233" s="103"/>
      <c r="C233" s="103"/>
      <c r="D233" s="103"/>
      <c r="E233" s="103"/>
    </row>
    <row r="234" spans="1:5" x14ac:dyDescent="0.25">
      <c r="A234" s="1" t="s">
        <v>958</v>
      </c>
      <c r="B234" s="2"/>
      <c r="C234" s="107" t="s">
        <v>3</v>
      </c>
      <c r="D234" s="107" t="s">
        <v>959</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960</v>
      </c>
      <c r="C237" s="10"/>
      <c r="D237" s="11"/>
      <c r="E237" s="11"/>
    </row>
    <row r="238" spans="1:5" x14ac:dyDescent="0.25">
      <c r="A238" s="12"/>
      <c r="B238" s="13" t="s">
        <v>9</v>
      </c>
      <c r="C238" s="14"/>
      <c r="D238" s="15"/>
      <c r="E238" s="15"/>
    </row>
    <row r="239" spans="1:5" x14ac:dyDescent="0.25">
      <c r="A239" s="8" t="s">
        <v>10</v>
      </c>
      <c r="B239" s="16" t="s">
        <v>11</v>
      </c>
      <c r="C239" s="61">
        <v>7270</v>
      </c>
      <c r="D239" s="62">
        <v>7210</v>
      </c>
      <c r="E239" s="63" t="s">
        <v>14</v>
      </c>
    </row>
    <row r="240" spans="1:5" x14ac:dyDescent="0.25">
      <c r="A240" s="19"/>
      <c r="B240" s="20" t="s">
        <v>15</v>
      </c>
      <c r="C240" s="56">
        <v>-0.27273323393530902</v>
      </c>
      <c r="D240" s="56">
        <v>-0.10333183092595601</v>
      </c>
      <c r="E240" s="22"/>
    </row>
    <row r="241" spans="1:5" x14ac:dyDescent="0.25">
      <c r="A241" s="8" t="s">
        <v>16</v>
      </c>
      <c r="B241" s="16" t="s">
        <v>11</v>
      </c>
      <c r="C241" s="61">
        <v>7760</v>
      </c>
      <c r="D241" s="61">
        <v>7790</v>
      </c>
      <c r="E241" s="63" t="s">
        <v>14</v>
      </c>
    </row>
    <row r="242" spans="1:5" x14ac:dyDescent="0.25">
      <c r="A242" s="19"/>
      <c r="B242" s="20" t="s">
        <v>15</v>
      </c>
      <c r="C242" s="56">
        <v>-0.22404424724602201</v>
      </c>
      <c r="D242" s="56">
        <v>-8.0019534076001403E-2</v>
      </c>
      <c r="E242" s="22"/>
    </row>
    <row r="243" spans="1:5" x14ac:dyDescent="0.25">
      <c r="A243" s="8" t="s">
        <v>19</v>
      </c>
      <c r="B243" s="16" t="s">
        <v>11</v>
      </c>
      <c r="C243" s="61">
        <v>9870</v>
      </c>
      <c r="D243" s="61">
        <v>10100</v>
      </c>
      <c r="E243" s="63" t="s">
        <v>14</v>
      </c>
    </row>
    <row r="244" spans="1:5" x14ac:dyDescent="0.25">
      <c r="A244" s="19"/>
      <c r="B244" s="20" t="s">
        <v>15</v>
      </c>
      <c r="C244" s="56">
        <v>-1.2749128712871399E-2</v>
      </c>
      <c r="D244" s="56">
        <v>3.4327904118101001E-3</v>
      </c>
      <c r="E244" s="22"/>
    </row>
    <row r="245" spans="1:5" x14ac:dyDescent="0.25">
      <c r="A245" s="8" t="s">
        <v>22</v>
      </c>
      <c r="B245" s="16" t="s">
        <v>11</v>
      </c>
      <c r="C245" s="61">
        <v>12700</v>
      </c>
      <c r="D245" s="61">
        <v>12330</v>
      </c>
      <c r="E245" s="63" t="s">
        <v>14</v>
      </c>
    </row>
    <row r="246" spans="1:5" x14ac:dyDescent="0.25">
      <c r="A246" s="19"/>
      <c r="B246" s="20" t="s">
        <v>15</v>
      </c>
      <c r="C246" s="56">
        <v>0.26964496667236398</v>
      </c>
      <c r="D246" s="56">
        <v>7.2253618345182499E-2</v>
      </c>
      <c r="E246" s="22"/>
    </row>
    <row r="247" spans="1:5" ht="36" customHeight="1" x14ac:dyDescent="0.25">
      <c r="A247" s="90" t="s">
        <v>25</v>
      </c>
      <c r="B247" s="90"/>
      <c r="C247" s="90"/>
      <c r="D247" s="90"/>
      <c r="E247" s="90"/>
    </row>
    <row r="248" spans="1:5" x14ac:dyDescent="0.25">
      <c r="A248" s="5" t="s">
        <v>26</v>
      </c>
    </row>
    <row r="249" spans="1:5" x14ac:dyDescent="0.25">
      <c r="A249" s="65" t="s">
        <v>996</v>
      </c>
    </row>
    <row r="250" spans="1:5" x14ac:dyDescent="0.25">
      <c r="A250" s="65" t="s">
        <v>997</v>
      </c>
    </row>
    <row r="251" spans="1:5" x14ac:dyDescent="0.25">
      <c r="A251" s="65" t="s">
        <v>966</v>
      </c>
    </row>
    <row r="252" spans="1:5" x14ac:dyDescent="0.25">
      <c r="A252" s="5" t="s">
        <v>51</v>
      </c>
    </row>
    <row r="253" spans="1:5" ht="14.45" customHeight="1" x14ac:dyDescent="0.25">
      <c r="A253" s="91" t="s">
        <v>31</v>
      </c>
      <c r="B253" s="92"/>
      <c r="C253" s="92"/>
      <c r="D253" s="92"/>
      <c r="E253" s="93"/>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57">
        <v>44225</v>
      </c>
      <c r="C256" s="57">
        <v>46052</v>
      </c>
      <c r="D256" s="58">
        <v>5.5033469829741423E-2</v>
      </c>
      <c r="E256" s="59">
        <v>3</v>
      </c>
    </row>
    <row r="257" spans="1:5" x14ac:dyDescent="0.25">
      <c r="A257" s="31" t="s">
        <v>37</v>
      </c>
      <c r="B257" s="57">
        <v>44193</v>
      </c>
      <c r="C257" s="57">
        <v>46020</v>
      </c>
      <c r="D257" s="58">
        <v>5.5062039186584588E-2</v>
      </c>
      <c r="E257" s="59">
        <v>3</v>
      </c>
    </row>
    <row r="258" spans="1:5" x14ac:dyDescent="0.25">
      <c r="A258" s="64" t="s">
        <v>38</v>
      </c>
      <c r="B258" s="57">
        <v>44162</v>
      </c>
      <c r="C258" s="57">
        <v>45989</v>
      </c>
      <c r="D258" s="58">
        <v>5.4870989457190746E-2</v>
      </c>
      <c r="E258" s="59">
        <v>3</v>
      </c>
    </row>
    <row r="259" spans="1:5" x14ac:dyDescent="0.25">
      <c r="A259" s="64" t="s">
        <v>39</v>
      </c>
      <c r="B259" s="57">
        <v>44134</v>
      </c>
      <c r="C259" s="57">
        <v>45961</v>
      </c>
      <c r="D259" s="58">
        <v>6.3899999999999998E-2</v>
      </c>
      <c r="E259" s="59">
        <v>3</v>
      </c>
    </row>
    <row r="260" spans="1:5" x14ac:dyDescent="0.25">
      <c r="A260" s="64" t="s">
        <v>40</v>
      </c>
      <c r="B260" s="57">
        <v>44099</v>
      </c>
      <c r="C260" s="57">
        <v>45926</v>
      </c>
      <c r="D260" s="58">
        <v>6.8247944951010941E-2</v>
      </c>
      <c r="E260" s="59">
        <v>3</v>
      </c>
    </row>
    <row r="262" spans="1:5" x14ac:dyDescent="0.25">
      <c r="A262" s="102" t="s">
        <v>116</v>
      </c>
      <c r="B262" s="103"/>
      <c r="C262" s="103"/>
      <c r="D262" s="103"/>
      <c r="E262" s="103"/>
    </row>
    <row r="263" spans="1:5" x14ac:dyDescent="0.25">
      <c r="A263" s="1" t="s">
        <v>968</v>
      </c>
      <c r="B263" s="2"/>
      <c r="C263" s="107" t="s">
        <v>3</v>
      </c>
      <c r="D263" s="107" t="s">
        <v>969</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8" t="s">
        <v>7</v>
      </c>
      <c r="B266" s="9" t="s">
        <v>960</v>
      </c>
      <c r="C266" s="10"/>
      <c r="D266" s="11"/>
      <c r="E266" s="11"/>
    </row>
    <row r="267" spans="1:5" x14ac:dyDescent="0.25">
      <c r="A267" s="12"/>
      <c r="B267" s="13" t="s">
        <v>9</v>
      </c>
      <c r="C267" s="14"/>
      <c r="D267" s="15"/>
      <c r="E267" s="15"/>
    </row>
    <row r="268" spans="1:5" x14ac:dyDescent="0.25">
      <c r="A268" s="8" t="s">
        <v>10</v>
      </c>
      <c r="B268" s="16" t="s">
        <v>11</v>
      </c>
      <c r="C268" s="61">
        <v>4420</v>
      </c>
      <c r="D268" s="62">
        <v>4110</v>
      </c>
      <c r="E268" s="63" t="s">
        <v>14</v>
      </c>
    </row>
    <row r="269" spans="1:5" x14ac:dyDescent="0.25">
      <c r="A269" s="19"/>
      <c r="B269" s="20" t="s">
        <v>15</v>
      </c>
      <c r="C269" s="56">
        <v>-0.55792583891928205</v>
      </c>
      <c r="D269" s="56">
        <v>-0.163061542693168</v>
      </c>
      <c r="E269" s="22"/>
    </row>
    <row r="270" spans="1:5" x14ac:dyDescent="0.25">
      <c r="A270" s="8" t="s">
        <v>16</v>
      </c>
      <c r="B270" s="16" t="s">
        <v>11</v>
      </c>
      <c r="C270" s="61">
        <v>6750</v>
      </c>
      <c r="D270" s="61">
        <v>8580</v>
      </c>
      <c r="E270" s="63" t="s">
        <v>14</v>
      </c>
    </row>
    <row r="271" spans="1:5" x14ac:dyDescent="0.25">
      <c r="A271" s="19"/>
      <c r="B271" s="20" t="s">
        <v>15</v>
      </c>
      <c r="C271" s="56">
        <v>-0.32464066935604402</v>
      </c>
      <c r="D271" s="56">
        <v>-3.0183238893821601E-2</v>
      </c>
      <c r="E271" s="22"/>
    </row>
    <row r="272" spans="1:5" x14ac:dyDescent="0.25">
      <c r="A272" s="8" t="s">
        <v>19</v>
      </c>
      <c r="B272" s="16" t="s">
        <v>11</v>
      </c>
      <c r="C272" s="61">
        <v>10170</v>
      </c>
      <c r="D272" s="61">
        <v>14310</v>
      </c>
      <c r="E272" s="63" t="s">
        <v>14</v>
      </c>
    </row>
    <row r="273" spans="1:5" x14ac:dyDescent="0.25">
      <c r="A273" s="19"/>
      <c r="B273" s="20" t="s">
        <v>15</v>
      </c>
      <c r="C273" s="56">
        <v>1.7369686478168899E-2</v>
      </c>
      <c r="D273" s="56">
        <v>7.42581986416571E-2</v>
      </c>
      <c r="E273" s="22"/>
    </row>
    <row r="274" spans="1:5" x14ac:dyDescent="0.25">
      <c r="A274" s="8" t="s">
        <v>22</v>
      </c>
      <c r="B274" s="16" t="s">
        <v>11</v>
      </c>
      <c r="C274" s="61">
        <v>19130</v>
      </c>
      <c r="D274" s="61">
        <v>18590</v>
      </c>
      <c r="E274" s="63" t="s">
        <v>14</v>
      </c>
    </row>
    <row r="275" spans="1:5" x14ac:dyDescent="0.25">
      <c r="A275" s="19"/>
      <c r="B275" s="20" t="s">
        <v>15</v>
      </c>
      <c r="C275" s="56">
        <v>0.91290870807640201</v>
      </c>
      <c r="D275" s="56">
        <v>0.13198719095612299</v>
      </c>
      <c r="E275" s="22"/>
    </row>
    <row r="276" spans="1:5" ht="32.450000000000003" customHeight="1" x14ac:dyDescent="0.25">
      <c r="A276" s="90" t="s">
        <v>25</v>
      </c>
      <c r="B276" s="90"/>
      <c r="C276" s="90"/>
      <c r="D276" s="90"/>
      <c r="E276" s="90"/>
    </row>
    <row r="277" spans="1:5" x14ac:dyDescent="0.25">
      <c r="A277" s="5" t="s">
        <v>26</v>
      </c>
    </row>
    <row r="278" spans="1:5" x14ac:dyDescent="0.25">
      <c r="A278" s="65" t="s">
        <v>1126</v>
      </c>
    </row>
    <row r="279" spans="1:5" x14ac:dyDescent="0.25">
      <c r="A279" s="65" t="s">
        <v>1053</v>
      </c>
    </row>
    <row r="280" spans="1:5" x14ac:dyDescent="0.25">
      <c r="A280" s="65" t="s">
        <v>1054</v>
      </c>
    </row>
    <row r="281" spans="1:5" x14ac:dyDescent="0.25">
      <c r="A281" s="5" t="s">
        <v>51</v>
      </c>
    </row>
    <row r="282" spans="1:5" ht="14.45" customHeight="1" x14ac:dyDescent="0.25">
      <c r="A282" s="91" t="s">
        <v>31</v>
      </c>
      <c r="B282" s="92"/>
      <c r="C282" s="92"/>
      <c r="D282" s="92"/>
      <c r="E282" s="93"/>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57">
        <v>44225</v>
      </c>
      <c r="C285" s="57">
        <v>46052</v>
      </c>
      <c r="D285" s="58">
        <v>0.14099051651498784</v>
      </c>
      <c r="E285" s="59">
        <v>4</v>
      </c>
    </row>
    <row r="286" spans="1:5" x14ac:dyDescent="0.25">
      <c r="A286" s="31" t="s">
        <v>37</v>
      </c>
      <c r="B286" s="57">
        <v>44195</v>
      </c>
      <c r="C286" s="57">
        <v>46022</v>
      </c>
      <c r="D286" s="58">
        <v>0.14243659685013091</v>
      </c>
      <c r="E286" s="59">
        <v>4</v>
      </c>
    </row>
    <row r="287" spans="1:5" x14ac:dyDescent="0.25">
      <c r="A287" s="64" t="s">
        <v>38</v>
      </c>
      <c r="B287" s="57">
        <v>44162</v>
      </c>
      <c r="C287" s="57">
        <v>45989</v>
      </c>
      <c r="D287" s="58">
        <v>0.14348270368199942</v>
      </c>
      <c r="E287" s="59">
        <v>4</v>
      </c>
    </row>
    <row r="288" spans="1:5" x14ac:dyDescent="0.25">
      <c r="A288" s="64" t="s">
        <v>39</v>
      </c>
      <c r="B288" s="57">
        <v>44134</v>
      </c>
      <c r="C288" s="57">
        <v>45961</v>
      </c>
      <c r="D288" s="58">
        <v>0.14507613835146138</v>
      </c>
      <c r="E288" s="59">
        <v>4</v>
      </c>
    </row>
    <row r="289" spans="1:5" x14ac:dyDescent="0.25">
      <c r="A289" s="64" t="s">
        <v>40</v>
      </c>
      <c r="B289" s="57">
        <v>44103</v>
      </c>
      <c r="C289" s="57">
        <v>45930</v>
      </c>
      <c r="D289" s="58">
        <v>0.14880114640994443</v>
      </c>
      <c r="E289" s="59">
        <v>4</v>
      </c>
    </row>
    <row r="291" spans="1:5" x14ac:dyDescent="0.25">
      <c r="A291" s="102" t="s">
        <v>127</v>
      </c>
      <c r="B291" s="103"/>
      <c r="C291" s="103"/>
      <c r="D291" s="103"/>
      <c r="E291" s="103"/>
    </row>
    <row r="292" spans="1:5" x14ac:dyDescent="0.25">
      <c r="A292" s="1" t="s">
        <v>968</v>
      </c>
      <c r="B292" s="2"/>
      <c r="C292" s="107" t="s">
        <v>3</v>
      </c>
      <c r="D292" s="107" t="s">
        <v>969</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8" t="s">
        <v>7</v>
      </c>
      <c r="B295" s="9" t="s">
        <v>960</v>
      </c>
      <c r="C295" s="10"/>
      <c r="D295" s="11"/>
      <c r="E295" s="11"/>
    </row>
    <row r="296" spans="1:5" x14ac:dyDescent="0.25">
      <c r="A296" s="12"/>
      <c r="B296" s="13" t="s">
        <v>9</v>
      </c>
      <c r="C296" s="14"/>
      <c r="D296" s="15"/>
      <c r="E296" s="15"/>
    </row>
    <row r="297" spans="1:5" x14ac:dyDescent="0.25">
      <c r="A297" s="8" t="s">
        <v>10</v>
      </c>
      <c r="B297" s="16" t="s">
        <v>11</v>
      </c>
      <c r="C297" s="61">
        <v>3700</v>
      </c>
      <c r="D297" s="62">
        <v>3150</v>
      </c>
      <c r="E297" s="63" t="s">
        <v>14</v>
      </c>
    </row>
    <row r="298" spans="1:5" x14ac:dyDescent="0.25">
      <c r="A298" s="19"/>
      <c r="B298" s="20" t="s">
        <v>15</v>
      </c>
      <c r="C298" s="56">
        <v>-0.63020196456746003</v>
      </c>
      <c r="D298" s="56">
        <v>-0.206457271754583</v>
      </c>
      <c r="E298" s="22"/>
    </row>
    <row r="299" spans="1:5" x14ac:dyDescent="0.25">
      <c r="A299" s="8" t="s">
        <v>16</v>
      </c>
      <c r="B299" s="16" t="s">
        <v>11</v>
      </c>
      <c r="C299" s="61">
        <v>7340</v>
      </c>
      <c r="D299" s="61">
        <v>8240</v>
      </c>
      <c r="E299" s="63" t="s">
        <v>14</v>
      </c>
    </row>
    <row r="300" spans="1:5" x14ac:dyDescent="0.25">
      <c r="A300" s="19"/>
      <c r="B300" s="20" t="s">
        <v>15</v>
      </c>
      <c r="C300" s="56">
        <v>-0.265872119838376</v>
      </c>
      <c r="D300" s="56">
        <v>-3.7871325634207899E-2</v>
      </c>
      <c r="E300" s="22"/>
    </row>
    <row r="301" spans="1:5" x14ac:dyDescent="0.25">
      <c r="A301" s="8" t="s">
        <v>19</v>
      </c>
      <c r="B301" s="16" t="s">
        <v>11</v>
      </c>
      <c r="C301" s="61">
        <v>10410</v>
      </c>
      <c r="D301" s="61">
        <v>12090</v>
      </c>
      <c r="E301" s="63" t="s">
        <v>14</v>
      </c>
    </row>
    <row r="302" spans="1:5" x14ac:dyDescent="0.25">
      <c r="A302" s="19"/>
      <c r="B302" s="20" t="s">
        <v>15</v>
      </c>
      <c r="C302" s="56">
        <v>4.0828369212621701E-2</v>
      </c>
      <c r="D302" s="56">
        <v>3.8701705840585403E-2</v>
      </c>
      <c r="E302" s="22"/>
    </row>
    <row r="303" spans="1:5" x14ac:dyDescent="0.25">
      <c r="A303" s="8" t="s">
        <v>22</v>
      </c>
      <c r="B303" s="16" t="s">
        <v>11</v>
      </c>
      <c r="C303" s="61">
        <v>14350</v>
      </c>
      <c r="D303" s="61">
        <v>18220</v>
      </c>
      <c r="E303" s="63" t="s">
        <v>14</v>
      </c>
    </row>
    <row r="304" spans="1:5" x14ac:dyDescent="0.25">
      <c r="A304" s="19"/>
      <c r="B304" s="20" t="s">
        <v>15</v>
      </c>
      <c r="C304" s="56">
        <v>0.43472083009811602</v>
      </c>
      <c r="D304" s="56">
        <v>0.12744734416631001</v>
      </c>
      <c r="E304" s="22"/>
    </row>
    <row r="305" spans="1:5" ht="35.450000000000003" customHeight="1" x14ac:dyDescent="0.25">
      <c r="A305" s="90" t="s">
        <v>25</v>
      </c>
      <c r="B305" s="90"/>
      <c r="C305" s="90"/>
      <c r="D305" s="90"/>
      <c r="E305" s="90"/>
    </row>
    <row r="306" spans="1:5" x14ac:dyDescent="0.25">
      <c r="A306" s="5" t="s">
        <v>26</v>
      </c>
    </row>
    <row r="307" spans="1:5" x14ac:dyDescent="0.25">
      <c r="A307" s="65" t="s">
        <v>1094</v>
      </c>
    </row>
    <row r="308" spans="1:5" x14ac:dyDescent="0.25">
      <c r="A308" s="65" t="s">
        <v>1108</v>
      </c>
    </row>
    <row r="309" spans="1:5" x14ac:dyDescent="0.25">
      <c r="A309" s="65" t="s">
        <v>1093</v>
      </c>
    </row>
    <row r="310" spans="1:5" x14ac:dyDescent="0.25">
      <c r="A310" s="5" t="s">
        <v>30</v>
      </c>
    </row>
    <row r="311" spans="1:5" ht="14.45" customHeight="1" x14ac:dyDescent="0.25">
      <c r="A311" s="91" t="s">
        <v>31</v>
      </c>
      <c r="B311" s="92"/>
      <c r="C311" s="92"/>
      <c r="D311" s="92"/>
      <c r="E311" s="93"/>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57">
        <v>44225</v>
      </c>
      <c r="C314" s="57">
        <v>46052</v>
      </c>
      <c r="D314" s="58">
        <v>0.16727469904007453</v>
      </c>
      <c r="E314" s="59">
        <v>4</v>
      </c>
    </row>
    <row r="315" spans="1:5" x14ac:dyDescent="0.25">
      <c r="A315" s="31" t="s">
        <v>37</v>
      </c>
      <c r="B315" s="57">
        <v>44195</v>
      </c>
      <c r="C315" s="57">
        <v>46022</v>
      </c>
      <c r="D315" s="58">
        <v>0.16744996544697491</v>
      </c>
      <c r="E315" s="59">
        <v>4</v>
      </c>
    </row>
    <row r="316" spans="1:5" x14ac:dyDescent="0.25">
      <c r="A316" s="64" t="s">
        <v>38</v>
      </c>
      <c r="B316" s="57">
        <v>44162</v>
      </c>
      <c r="C316" s="57">
        <v>45989</v>
      </c>
      <c r="D316" s="58">
        <v>0.16803786903496784</v>
      </c>
      <c r="E316" s="59">
        <v>4</v>
      </c>
    </row>
    <row r="317" spans="1:5" x14ac:dyDescent="0.25">
      <c r="A317" s="64" t="s">
        <v>39</v>
      </c>
      <c r="B317" s="57">
        <v>44134</v>
      </c>
      <c r="C317" s="57">
        <v>45961</v>
      </c>
      <c r="D317" s="58">
        <v>0.17166769794799344</v>
      </c>
      <c r="E317" s="59">
        <v>4</v>
      </c>
    </row>
    <row r="318" spans="1:5" x14ac:dyDescent="0.25">
      <c r="A318" s="64" t="s">
        <v>40</v>
      </c>
      <c r="B318" s="57">
        <v>44103</v>
      </c>
      <c r="C318" s="57">
        <v>45930</v>
      </c>
      <c r="D318" s="58">
        <v>0.1729876992423233</v>
      </c>
      <c r="E318" s="59">
        <v>4</v>
      </c>
    </row>
    <row r="320" spans="1:5" x14ac:dyDescent="0.25">
      <c r="A320" s="102" t="s">
        <v>141</v>
      </c>
      <c r="B320" s="103"/>
      <c r="C320" s="103"/>
      <c r="D320" s="103"/>
      <c r="E320" s="103"/>
    </row>
    <row r="321" spans="1:5" x14ac:dyDescent="0.25">
      <c r="A321" s="1" t="s">
        <v>978</v>
      </c>
      <c r="B321" s="2"/>
      <c r="C321" s="107" t="s">
        <v>3</v>
      </c>
      <c r="D321" s="107" t="s">
        <v>979</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960</v>
      </c>
      <c r="C324" s="10"/>
      <c r="D324" s="11"/>
      <c r="E324" s="11"/>
    </row>
    <row r="325" spans="1:5" x14ac:dyDescent="0.25">
      <c r="A325" s="12"/>
      <c r="B325" s="13" t="s">
        <v>9</v>
      </c>
      <c r="C325" s="14"/>
      <c r="D325" s="15"/>
      <c r="E325" s="15"/>
    </row>
    <row r="326" spans="1:5" x14ac:dyDescent="0.25">
      <c r="A326" s="8" t="s">
        <v>10</v>
      </c>
      <c r="B326" s="16" t="s">
        <v>11</v>
      </c>
      <c r="C326" s="53">
        <v>9110</v>
      </c>
      <c r="D326" s="54">
        <v>9390</v>
      </c>
      <c r="E326" s="55" t="s">
        <v>14</v>
      </c>
    </row>
    <row r="327" spans="1:5" x14ac:dyDescent="0.25">
      <c r="A327" s="19"/>
      <c r="B327" s="20" t="s">
        <v>15</v>
      </c>
      <c r="C327" s="56">
        <v>-8.8959961914318597E-2</v>
      </c>
      <c r="D327" s="56">
        <v>-3.0943815148486799E-2</v>
      </c>
      <c r="E327" s="22"/>
    </row>
    <row r="328" spans="1:5" x14ac:dyDescent="0.25">
      <c r="A328" s="8" t="s">
        <v>16</v>
      </c>
      <c r="B328" s="16" t="s">
        <v>11</v>
      </c>
      <c r="C328" s="53">
        <v>9540</v>
      </c>
      <c r="D328" s="53">
        <v>9600</v>
      </c>
      <c r="E328" s="55" t="s">
        <v>14</v>
      </c>
    </row>
    <row r="329" spans="1:5" x14ac:dyDescent="0.25">
      <c r="A329" s="19"/>
      <c r="B329" s="20" t="s">
        <v>15</v>
      </c>
      <c r="C329" s="56">
        <v>-4.6077893582007798E-2</v>
      </c>
      <c r="D329" s="56">
        <v>-2.0104427776783299E-2</v>
      </c>
      <c r="E329" s="22"/>
    </row>
    <row r="330" spans="1:5" x14ac:dyDescent="0.25">
      <c r="A330" s="8" t="s">
        <v>19</v>
      </c>
      <c r="B330" s="16" t="s">
        <v>11</v>
      </c>
      <c r="C330" s="53">
        <v>10180</v>
      </c>
      <c r="D330" s="53">
        <v>10270</v>
      </c>
      <c r="E330" s="55" t="s">
        <v>14</v>
      </c>
    </row>
    <row r="331" spans="1:5" x14ac:dyDescent="0.25">
      <c r="A331" s="19"/>
      <c r="B331" s="20" t="s">
        <v>15</v>
      </c>
      <c r="C331" s="56">
        <v>1.7782308302185999E-2</v>
      </c>
      <c r="D331" s="56">
        <v>1.33831645940481E-2</v>
      </c>
      <c r="E331" s="22"/>
    </row>
    <row r="332" spans="1:5" x14ac:dyDescent="0.25">
      <c r="A332" s="8" t="s">
        <v>22</v>
      </c>
      <c r="B332" s="16" t="s">
        <v>11</v>
      </c>
      <c r="C332" s="53">
        <v>10670</v>
      </c>
      <c r="D332" s="53">
        <v>10760</v>
      </c>
      <c r="E332" s="55" t="s">
        <v>14</v>
      </c>
    </row>
    <row r="333" spans="1:5" x14ac:dyDescent="0.25">
      <c r="A333" s="19"/>
      <c r="B333" s="20" t="s">
        <v>15</v>
      </c>
      <c r="C333" s="56">
        <v>6.7001774098166794E-2</v>
      </c>
      <c r="D333" s="56">
        <v>3.71755781874634E-2</v>
      </c>
      <c r="E333" s="22"/>
    </row>
    <row r="334" spans="1:5" ht="33.6" customHeight="1" x14ac:dyDescent="0.25">
      <c r="A334" s="90" t="s">
        <v>25</v>
      </c>
      <c r="B334" s="90"/>
      <c r="C334" s="90"/>
      <c r="D334" s="90"/>
      <c r="E334" s="90"/>
    </row>
    <row r="335" spans="1:5" x14ac:dyDescent="0.25">
      <c r="A335" s="5" t="s">
        <v>26</v>
      </c>
    </row>
    <row r="336" spans="1:5" x14ac:dyDescent="0.25">
      <c r="A336" s="65" t="s">
        <v>980</v>
      </c>
    </row>
    <row r="337" spans="1:5" x14ac:dyDescent="0.25">
      <c r="A337" s="65" t="s">
        <v>994</v>
      </c>
    </row>
    <row r="338" spans="1:5" x14ac:dyDescent="0.25">
      <c r="A338" s="65" t="s">
        <v>982</v>
      </c>
    </row>
    <row r="339" spans="1:5" x14ac:dyDescent="0.25">
      <c r="A339" s="5" t="s">
        <v>51</v>
      </c>
    </row>
    <row r="340" spans="1:5" ht="14.45" customHeight="1" x14ac:dyDescent="0.25">
      <c r="A340" s="91" t="s">
        <v>31</v>
      </c>
      <c r="B340" s="92"/>
      <c r="C340" s="92"/>
      <c r="D340" s="92"/>
      <c r="E340" s="93"/>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57">
        <v>44225</v>
      </c>
      <c r="C343" s="57">
        <v>46052</v>
      </c>
      <c r="D343" s="58">
        <v>1.6330562350385158E-2</v>
      </c>
      <c r="E343" s="59">
        <v>2</v>
      </c>
    </row>
    <row r="344" spans="1:5" x14ac:dyDescent="0.25">
      <c r="A344" s="31" t="s">
        <v>37</v>
      </c>
      <c r="B344" s="57">
        <v>44193</v>
      </c>
      <c r="C344" s="57">
        <v>46020</v>
      </c>
      <c r="D344" s="58">
        <v>1.6363841021709853E-2</v>
      </c>
      <c r="E344" s="59">
        <v>2</v>
      </c>
    </row>
    <row r="345" spans="1:5" x14ac:dyDescent="0.25">
      <c r="A345" s="60" t="s">
        <v>38</v>
      </c>
      <c r="B345" s="57">
        <v>44162</v>
      </c>
      <c r="C345" s="57">
        <v>45989</v>
      </c>
      <c r="D345" s="58">
        <v>1.4808779115627804E-2</v>
      </c>
      <c r="E345" s="59">
        <v>2</v>
      </c>
    </row>
    <row r="346" spans="1:5" x14ac:dyDescent="0.25">
      <c r="A346" s="60" t="s">
        <v>39</v>
      </c>
      <c r="B346" s="57">
        <v>44134</v>
      </c>
      <c r="C346" s="57">
        <v>45961</v>
      </c>
      <c r="D346" s="58">
        <v>1.4917574202510371E-2</v>
      </c>
      <c r="E346" s="59">
        <v>2</v>
      </c>
    </row>
    <row r="347" spans="1:5" x14ac:dyDescent="0.25">
      <c r="A347" s="60" t="s">
        <v>40</v>
      </c>
      <c r="B347" s="57">
        <v>44099</v>
      </c>
      <c r="C347" s="57">
        <v>45926</v>
      </c>
      <c r="D347" s="58">
        <v>1.5020653773542905E-2</v>
      </c>
      <c r="E347" s="59">
        <v>2</v>
      </c>
    </row>
    <row r="349" spans="1:5" x14ac:dyDescent="0.25">
      <c r="A349" s="102" t="s">
        <v>151</v>
      </c>
      <c r="B349" s="103"/>
      <c r="C349" s="103"/>
      <c r="D349" s="103"/>
      <c r="E349" s="103"/>
    </row>
    <row r="350" spans="1:5" x14ac:dyDescent="0.25">
      <c r="A350" s="1" t="s">
        <v>968</v>
      </c>
      <c r="B350" s="2"/>
      <c r="C350" s="107" t="s">
        <v>3</v>
      </c>
      <c r="D350" s="107" t="s">
        <v>969</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8" t="s">
        <v>7</v>
      </c>
      <c r="B353" s="9" t="s">
        <v>960</v>
      </c>
      <c r="C353" s="10"/>
      <c r="D353" s="11"/>
      <c r="E353" s="11"/>
    </row>
    <row r="354" spans="1:5" x14ac:dyDescent="0.25">
      <c r="A354" s="12"/>
      <c r="B354" s="13" t="s">
        <v>9</v>
      </c>
      <c r="C354" s="14"/>
      <c r="D354" s="15"/>
      <c r="E354" s="15"/>
    </row>
    <row r="355" spans="1:5" x14ac:dyDescent="0.25">
      <c r="A355" s="8" t="s">
        <v>10</v>
      </c>
      <c r="B355" s="16" t="s">
        <v>11</v>
      </c>
      <c r="C355" s="61">
        <v>3980</v>
      </c>
      <c r="D355" s="62">
        <v>3530</v>
      </c>
      <c r="E355" s="63" t="s">
        <v>14</v>
      </c>
    </row>
    <row r="356" spans="1:5" x14ac:dyDescent="0.25">
      <c r="A356" s="19"/>
      <c r="B356" s="20" t="s">
        <v>15</v>
      </c>
      <c r="C356" s="56">
        <v>-0.60169970983730503</v>
      </c>
      <c r="D356" s="56">
        <v>-0.18779781471466001</v>
      </c>
      <c r="E356" s="22"/>
    </row>
    <row r="357" spans="1:5" x14ac:dyDescent="0.25">
      <c r="A357" s="8" t="s">
        <v>16</v>
      </c>
      <c r="B357" s="16" t="s">
        <v>11</v>
      </c>
      <c r="C357" s="61">
        <v>7730</v>
      </c>
      <c r="D357" s="61">
        <v>10840</v>
      </c>
      <c r="E357" s="63" t="s">
        <v>14</v>
      </c>
    </row>
    <row r="358" spans="1:5" x14ac:dyDescent="0.25">
      <c r="A358" s="19"/>
      <c r="B358" s="20" t="s">
        <v>15</v>
      </c>
      <c r="C358" s="56">
        <v>-0.226920582120582</v>
      </c>
      <c r="D358" s="56">
        <v>1.6350720325088799E-2</v>
      </c>
      <c r="E358" s="22"/>
    </row>
    <row r="359" spans="1:5" x14ac:dyDescent="0.25">
      <c r="A359" s="8" t="s">
        <v>19</v>
      </c>
      <c r="B359" s="16" t="s">
        <v>11</v>
      </c>
      <c r="C359" s="61">
        <v>10670</v>
      </c>
      <c r="D359" s="61">
        <v>15120</v>
      </c>
      <c r="E359" s="63" t="s">
        <v>14</v>
      </c>
    </row>
    <row r="360" spans="1:5" x14ac:dyDescent="0.25">
      <c r="A360" s="19"/>
      <c r="B360" s="20" t="s">
        <v>15</v>
      </c>
      <c r="C360" s="56">
        <v>6.6962765017248196E-2</v>
      </c>
      <c r="D360" s="56">
        <v>8.6180815884397799E-2</v>
      </c>
      <c r="E360" s="22"/>
    </row>
    <row r="361" spans="1:5" x14ac:dyDescent="0.25">
      <c r="A361" s="8" t="s">
        <v>22</v>
      </c>
      <c r="B361" s="16" t="s">
        <v>11</v>
      </c>
      <c r="C361" s="61">
        <v>14230</v>
      </c>
      <c r="D361" s="61">
        <v>19230</v>
      </c>
      <c r="E361" s="63" t="s">
        <v>14</v>
      </c>
    </row>
    <row r="362" spans="1:5" x14ac:dyDescent="0.25">
      <c r="A362" s="19"/>
      <c r="B362" s="20" t="s">
        <v>15</v>
      </c>
      <c r="C362" s="56">
        <v>0.42321871999999999</v>
      </c>
      <c r="D362" s="56">
        <v>0.13965712265423599</v>
      </c>
      <c r="E362" s="22"/>
    </row>
    <row r="363" spans="1:5" ht="34.15" customHeight="1" x14ac:dyDescent="0.25">
      <c r="A363" s="90" t="s">
        <v>25</v>
      </c>
      <c r="B363" s="90"/>
      <c r="C363" s="90"/>
      <c r="D363" s="90"/>
      <c r="E363" s="90"/>
    </row>
    <row r="364" spans="1:5" x14ac:dyDescent="0.25">
      <c r="A364" s="5" t="s">
        <v>26</v>
      </c>
    </row>
    <row r="365" spans="1:5" x14ac:dyDescent="0.25">
      <c r="A365" s="65" t="s">
        <v>1127</v>
      </c>
    </row>
    <row r="366" spans="1:5" x14ac:dyDescent="0.25">
      <c r="A366" s="65" t="s">
        <v>1068</v>
      </c>
    </row>
    <row r="367" spans="1:5" x14ac:dyDescent="0.25">
      <c r="A367" s="65" t="s">
        <v>1093</v>
      </c>
    </row>
    <row r="368" spans="1:5" x14ac:dyDescent="0.25">
      <c r="A368" s="5" t="s">
        <v>30</v>
      </c>
    </row>
    <row r="369" spans="1:5" ht="14.45" customHeight="1" x14ac:dyDescent="0.25">
      <c r="A369" s="91" t="s">
        <v>31</v>
      </c>
      <c r="B369" s="92"/>
      <c r="C369" s="92"/>
      <c r="D369" s="92"/>
      <c r="E369" s="93"/>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57">
        <v>44225</v>
      </c>
      <c r="C372" s="57">
        <v>46052</v>
      </c>
      <c r="D372" s="58">
        <v>0.15167680257248983</v>
      </c>
      <c r="E372" s="59">
        <v>4</v>
      </c>
    </row>
    <row r="373" spans="1:5" x14ac:dyDescent="0.25">
      <c r="A373" s="31" t="s">
        <v>37</v>
      </c>
      <c r="B373" s="57">
        <v>44195</v>
      </c>
      <c r="C373" s="57">
        <v>46022</v>
      </c>
      <c r="D373" s="58">
        <v>0.15160899048799881</v>
      </c>
      <c r="E373" s="59">
        <v>4</v>
      </c>
    </row>
    <row r="374" spans="1:5" x14ac:dyDescent="0.25">
      <c r="A374" s="64" t="s">
        <v>38</v>
      </c>
      <c r="B374" s="57">
        <v>44162</v>
      </c>
      <c r="C374" s="57">
        <v>45989</v>
      </c>
      <c r="D374" s="58">
        <v>0.15146138959359137</v>
      </c>
      <c r="E374" s="59">
        <v>4</v>
      </c>
    </row>
    <row r="375" spans="1:5" x14ac:dyDescent="0.25">
      <c r="A375" s="64" t="s">
        <v>39</v>
      </c>
      <c r="B375" s="57">
        <v>44134</v>
      </c>
      <c r="C375" s="57">
        <v>45961</v>
      </c>
      <c r="D375" s="58">
        <v>0.15168929900440048</v>
      </c>
      <c r="E375" s="59">
        <v>4</v>
      </c>
    </row>
    <row r="376" spans="1:5" x14ac:dyDescent="0.25">
      <c r="A376" s="64" t="s">
        <v>40</v>
      </c>
      <c r="B376" s="57">
        <v>44103</v>
      </c>
      <c r="C376" s="57">
        <v>45930</v>
      </c>
      <c r="D376" s="58">
        <v>0.15126916113231928</v>
      </c>
      <c r="E376" s="59">
        <v>4</v>
      </c>
    </row>
    <row r="378" spans="1:5" x14ac:dyDescent="0.25">
      <c r="A378" s="102" t="s">
        <v>162</v>
      </c>
      <c r="B378" s="103"/>
      <c r="C378" s="103"/>
      <c r="D378" s="103"/>
      <c r="E378" s="103"/>
    </row>
    <row r="379" spans="1:5" x14ac:dyDescent="0.25">
      <c r="A379" s="1" t="s">
        <v>968</v>
      </c>
      <c r="B379" s="2"/>
      <c r="C379" s="107" t="s">
        <v>3</v>
      </c>
      <c r="D379" s="107" t="s">
        <v>969</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960</v>
      </c>
      <c r="C382" s="10"/>
      <c r="D382" s="11"/>
      <c r="E382" s="11"/>
    </row>
    <row r="383" spans="1:5" x14ac:dyDescent="0.25">
      <c r="A383" s="12"/>
      <c r="B383" s="13" t="s">
        <v>9</v>
      </c>
      <c r="C383" s="14"/>
      <c r="D383" s="15"/>
      <c r="E383" s="15"/>
    </row>
    <row r="384" spans="1:5" x14ac:dyDescent="0.25">
      <c r="A384" s="8" t="s">
        <v>10</v>
      </c>
      <c r="B384" s="16" t="s">
        <v>11</v>
      </c>
      <c r="C384" s="61">
        <v>8850</v>
      </c>
      <c r="D384" s="62">
        <v>8550</v>
      </c>
      <c r="E384" s="63" t="s">
        <v>14</v>
      </c>
    </row>
    <row r="385" spans="1:5" x14ac:dyDescent="0.25">
      <c r="A385" s="19"/>
      <c r="B385" s="20" t="s">
        <v>15</v>
      </c>
      <c r="C385" s="56">
        <v>-0.1150165819812</v>
      </c>
      <c r="D385" s="56">
        <v>-3.0921250930553999E-2</v>
      </c>
      <c r="E385" s="22"/>
    </row>
    <row r="386" spans="1:5" x14ac:dyDescent="0.25">
      <c r="A386" s="8" t="s">
        <v>16</v>
      </c>
      <c r="B386" s="16" t="s">
        <v>11</v>
      </c>
      <c r="C386" s="61">
        <v>8880</v>
      </c>
      <c r="D386" s="61">
        <v>9520</v>
      </c>
      <c r="E386" s="63" t="s">
        <v>14</v>
      </c>
    </row>
    <row r="387" spans="1:5" x14ac:dyDescent="0.25">
      <c r="A387" s="19"/>
      <c r="B387" s="20" t="s">
        <v>15</v>
      </c>
      <c r="C387" s="56">
        <v>-0.111513854619298</v>
      </c>
      <c r="D387" s="56">
        <v>-9.8356949563585001E-3</v>
      </c>
      <c r="E387" s="22"/>
    </row>
    <row r="388" spans="1:5" x14ac:dyDescent="0.25">
      <c r="A388" s="8" t="s">
        <v>19</v>
      </c>
      <c r="B388" s="16" t="s">
        <v>11</v>
      </c>
      <c r="C388" s="61">
        <v>10320</v>
      </c>
      <c r="D388" s="61">
        <v>11060</v>
      </c>
      <c r="E388" s="63" t="s">
        <v>14</v>
      </c>
    </row>
    <row r="389" spans="1:5" x14ac:dyDescent="0.25">
      <c r="A389" s="19"/>
      <c r="B389" s="20" t="s">
        <v>15</v>
      </c>
      <c r="C389" s="56">
        <v>3.1791273843455398E-2</v>
      </c>
      <c r="D389" s="56">
        <v>2.0395949657987099E-2</v>
      </c>
      <c r="E389" s="22"/>
    </row>
    <row r="390" spans="1:5" x14ac:dyDescent="0.25">
      <c r="A390" s="8" t="s">
        <v>22</v>
      </c>
      <c r="B390" s="16" t="s">
        <v>11</v>
      </c>
      <c r="C390" s="61">
        <v>12280</v>
      </c>
      <c r="D390" s="61">
        <v>12700</v>
      </c>
      <c r="E390" s="63" t="s">
        <v>14</v>
      </c>
    </row>
    <row r="391" spans="1:5" x14ac:dyDescent="0.25">
      <c r="A391" s="19"/>
      <c r="B391" s="20" t="s">
        <v>15</v>
      </c>
      <c r="C391" s="56">
        <v>0.228363161616711</v>
      </c>
      <c r="D391" s="56">
        <v>4.8927266801036498E-2</v>
      </c>
      <c r="E391" s="22"/>
    </row>
    <row r="392" spans="1:5" ht="34.9" customHeight="1" x14ac:dyDescent="0.25">
      <c r="A392" s="90" t="s">
        <v>25</v>
      </c>
      <c r="B392" s="90"/>
      <c r="C392" s="90"/>
      <c r="D392" s="90"/>
      <c r="E392" s="90"/>
    </row>
    <row r="393" spans="1:5" x14ac:dyDescent="0.25">
      <c r="A393" s="5" t="s">
        <v>26</v>
      </c>
    </row>
    <row r="394" spans="1:5" x14ac:dyDescent="0.25">
      <c r="A394" s="65" t="s">
        <v>1071</v>
      </c>
    </row>
    <row r="395" spans="1:5" x14ac:dyDescent="0.25">
      <c r="A395" s="65" t="s">
        <v>1128</v>
      </c>
    </row>
    <row r="396" spans="1:5" x14ac:dyDescent="0.25">
      <c r="A396" s="65" t="s">
        <v>972</v>
      </c>
    </row>
    <row r="397" spans="1:5" x14ac:dyDescent="0.25">
      <c r="A397" s="5" t="s">
        <v>51</v>
      </c>
    </row>
    <row r="398" spans="1:5" ht="14.45" customHeight="1" x14ac:dyDescent="0.25">
      <c r="A398" s="91" t="s">
        <v>31</v>
      </c>
      <c r="B398" s="92"/>
      <c r="C398" s="92"/>
      <c r="D398" s="92"/>
      <c r="E398" s="93"/>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57">
        <v>44225</v>
      </c>
      <c r="C401" s="57">
        <v>46052</v>
      </c>
      <c r="D401" s="58">
        <v>2.7045006662072248E-2</v>
      </c>
      <c r="E401" s="59">
        <v>2</v>
      </c>
    </row>
    <row r="402" spans="1:5" x14ac:dyDescent="0.25">
      <c r="A402" s="31" t="s">
        <v>37</v>
      </c>
      <c r="B402" s="57">
        <v>44193</v>
      </c>
      <c r="C402" s="57">
        <v>46020</v>
      </c>
      <c r="D402" s="58">
        <v>2.7295417671416813E-2</v>
      </c>
      <c r="E402" s="59">
        <v>2</v>
      </c>
    </row>
    <row r="403" spans="1:5" x14ac:dyDescent="0.25">
      <c r="A403" s="64" t="s">
        <v>38</v>
      </c>
      <c r="B403" s="57">
        <v>44162</v>
      </c>
      <c r="C403" s="57">
        <v>45989</v>
      </c>
      <c r="D403" s="58">
        <v>2.7264339182777087E-2</v>
      </c>
      <c r="E403" s="59">
        <v>2</v>
      </c>
    </row>
    <row r="404" spans="1:5" x14ac:dyDescent="0.25">
      <c r="A404" s="64" t="s">
        <v>39</v>
      </c>
      <c r="B404" s="57">
        <v>44134</v>
      </c>
      <c r="C404" s="57">
        <v>45961</v>
      </c>
      <c r="D404" s="58">
        <v>3.1028761147046731E-2</v>
      </c>
      <c r="E404" s="59">
        <v>2</v>
      </c>
    </row>
    <row r="405" spans="1:5" x14ac:dyDescent="0.25">
      <c r="A405" s="64" t="s">
        <v>40</v>
      </c>
      <c r="B405" s="57">
        <v>44099</v>
      </c>
      <c r="C405" s="57">
        <v>45926</v>
      </c>
      <c r="D405" s="58">
        <v>3.3097615198936448E-2</v>
      </c>
      <c r="E405" s="59">
        <v>2</v>
      </c>
    </row>
    <row r="407" spans="1:5" x14ac:dyDescent="0.25">
      <c r="A407" s="102" t="s">
        <v>171</v>
      </c>
      <c r="B407" s="103"/>
      <c r="C407" s="103"/>
      <c r="D407" s="103"/>
      <c r="E407" s="103"/>
    </row>
    <row r="408" spans="1:5" x14ac:dyDescent="0.25">
      <c r="A408" s="1" t="s">
        <v>958</v>
      </c>
      <c r="B408" s="2"/>
      <c r="C408" s="107" t="s">
        <v>3</v>
      </c>
      <c r="D408" s="107" t="s">
        <v>959</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960</v>
      </c>
      <c r="C411" s="10"/>
      <c r="D411" s="11"/>
      <c r="E411" s="11"/>
    </row>
    <row r="412" spans="1:5" x14ac:dyDescent="0.25">
      <c r="A412" s="12"/>
      <c r="B412" s="13" t="s">
        <v>9</v>
      </c>
      <c r="C412" s="14"/>
      <c r="D412" s="15"/>
      <c r="E412" s="15"/>
    </row>
    <row r="413" spans="1:5" x14ac:dyDescent="0.25">
      <c r="A413" s="8" t="s">
        <v>10</v>
      </c>
      <c r="B413" s="16" t="s">
        <v>11</v>
      </c>
      <c r="C413" s="61">
        <v>5870</v>
      </c>
      <c r="D413" s="62">
        <v>5950</v>
      </c>
      <c r="E413" s="63" t="s">
        <v>14</v>
      </c>
    </row>
    <row r="414" spans="1:5" x14ac:dyDescent="0.25">
      <c r="A414" s="19"/>
      <c r="B414" s="20" t="s">
        <v>15</v>
      </c>
      <c r="C414" s="56">
        <v>-0.41257697491494599</v>
      </c>
      <c r="D414" s="56">
        <v>-0.15891190975188901</v>
      </c>
      <c r="E414" s="22"/>
    </row>
    <row r="415" spans="1:5" x14ac:dyDescent="0.25">
      <c r="A415" s="8" t="s">
        <v>16</v>
      </c>
      <c r="B415" s="16" t="s">
        <v>11</v>
      </c>
      <c r="C415" s="61">
        <v>7950</v>
      </c>
      <c r="D415" s="61">
        <v>7680</v>
      </c>
      <c r="E415" s="63" t="s">
        <v>14</v>
      </c>
    </row>
    <row r="416" spans="1:5" x14ac:dyDescent="0.25">
      <c r="A416" s="19"/>
      <c r="B416" s="20" t="s">
        <v>15</v>
      </c>
      <c r="C416" s="56">
        <v>-0.20535920755762599</v>
      </c>
      <c r="D416" s="56">
        <v>-8.4355237352249104E-2</v>
      </c>
      <c r="E416" s="22"/>
    </row>
    <row r="417" spans="1:5" x14ac:dyDescent="0.25">
      <c r="A417" s="8" t="s">
        <v>19</v>
      </c>
      <c r="B417" s="16" t="s">
        <v>11</v>
      </c>
      <c r="C417" s="61">
        <v>10040</v>
      </c>
      <c r="D417" s="61">
        <v>10720</v>
      </c>
      <c r="E417" s="63" t="s">
        <v>14</v>
      </c>
    </row>
    <row r="418" spans="1:5" x14ac:dyDescent="0.25">
      <c r="A418" s="19"/>
      <c r="B418" s="20" t="s">
        <v>15</v>
      </c>
      <c r="C418" s="56">
        <v>4.2669438884224099E-3</v>
      </c>
      <c r="D418" s="56">
        <v>2.34198579056084E-2</v>
      </c>
      <c r="E418" s="22"/>
    </row>
    <row r="419" spans="1:5" x14ac:dyDescent="0.25">
      <c r="A419" s="8" t="s">
        <v>22</v>
      </c>
      <c r="B419" s="16" t="s">
        <v>11</v>
      </c>
      <c r="C419" s="61">
        <v>13530</v>
      </c>
      <c r="D419" s="61">
        <v>13650</v>
      </c>
      <c r="E419" s="63" t="s">
        <v>14</v>
      </c>
    </row>
    <row r="420" spans="1:5" x14ac:dyDescent="0.25">
      <c r="A420" s="19"/>
      <c r="B420" s="20" t="s">
        <v>15</v>
      </c>
      <c r="C420" s="56">
        <v>0.353438099047924</v>
      </c>
      <c r="D420" s="56">
        <v>0.109160269135507</v>
      </c>
      <c r="E420" s="22"/>
    </row>
    <row r="421" spans="1:5" ht="34.9" customHeight="1" x14ac:dyDescent="0.25">
      <c r="A421" s="90" t="s">
        <v>25</v>
      </c>
      <c r="B421" s="90"/>
      <c r="C421" s="90"/>
      <c r="D421" s="90"/>
      <c r="E421" s="90"/>
    </row>
    <row r="422" spans="1:5" x14ac:dyDescent="0.25">
      <c r="A422" s="5" t="s">
        <v>26</v>
      </c>
    </row>
    <row r="423" spans="1:5" x14ac:dyDescent="0.25">
      <c r="A423" s="65" t="s">
        <v>964</v>
      </c>
    </row>
    <row r="424" spans="1:5" x14ac:dyDescent="0.25">
      <c r="A424" s="65" t="s">
        <v>1117</v>
      </c>
    </row>
    <row r="425" spans="1:5" x14ac:dyDescent="0.25">
      <c r="A425" s="65" t="s">
        <v>966</v>
      </c>
    </row>
    <row r="426" spans="1:5" x14ac:dyDescent="0.25">
      <c r="A426" s="5" t="s">
        <v>51</v>
      </c>
    </row>
    <row r="427" spans="1:5" ht="14.45" customHeight="1" x14ac:dyDescent="0.25">
      <c r="A427" s="91" t="s">
        <v>31</v>
      </c>
      <c r="B427" s="92"/>
      <c r="C427" s="92"/>
      <c r="D427" s="92"/>
      <c r="E427" s="93"/>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57">
        <v>44222</v>
      </c>
      <c r="C430" s="57">
        <v>46049</v>
      </c>
      <c r="D430" s="58">
        <v>9.1941736019959544E-2</v>
      </c>
      <c r="E430" s="59">
        <v>3</v>
      </c>
    </row>
    <row r="431" spans="1:5" x14ac:dyDescent="0.25">
      <c r="A431" s="31" t="s">
        <v>37</v>
      </c>
      <c r="B431" s="57">
        <v>44194</v>
      </c>
      <c r="C431" s="57">
        <v>46021</v>
      </c>
      <c r="D431" s="58">
        <v>9.2711928284314626E-2</v>
      </c>
      <c r="E431" s="59">
        <v>3</v>
      </c>
    </row>
    <row r="432" spans="1:5" x14ac:dyDescent="0.25">
      <c r="A432" s="64" t="s">
        <v>38</v>
      </c>
      <c r="B432" s="57">
        <v>44159</v>
      </c>
      <c r="C432" s="57">
        <v>45986</v>
      </c>
      <c r="D432" s="58">
        <v>9.3022155731481773E-2</v>
      </c>
      <c r="E432" s="59">
        <v>3</v>
      </c>
    </row>
    <row r="433" spans="1:5" x14ac:dyDescent="0.25">
      <c r="A433" s="64" t="s">
        <v>39</v>
      </c>
      <c r="B433" s="57">
        <v>44131</v>
      </c>
      <c r="C433" s="57">
        <v>45958</v>
      </c>
      <c r="D433" s="58">
        <v>9.8390659280604073E-2</v>
      </c>
      <c r="E433" s="59">
        <v>3</v>
      </c>
    </row>
    <row r="434" spans="1:5" x14ac:dyDescent="0.25">
      <c r="A434" s="64" t="s">
        <v>40</v>
      </c>
      <c r="B434" s="57">
        <v>44103</v>
      </c>
      <c r="C434" s="57">
        <v>45930</v>
      </c>
      <c r="D434" s="58">
        <v>9.9484989945754998E-2</v>
      </c>
      <c r="E434" s="59">
        <v>3</v>
      </c>
    </row>
    <row r="436" spans="1:5" x14ac:dyDescent="0.25">
      <c r="A436" s="102" t="s">
        <v>835</v>
      </c>
      <c r="B436" s="103"/>
      <c r="C436" s="103"/>
      <c r="D436" s="103"/>
      <c r="E436" s="103"/>
    </row>
    <row r="437" spans="1:5" x14ac:dyDescent="0.25">
      <c r="A437" s="1" t="s">
        <v>958</v>
      </c>
      <c r="B437" s="2"/>
      <c r="C437" s="107" t="s">
        <v>3</v>
      </c>
      <c r="D437" s="107" t="s">
        <v>959</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8" t="s">
        <v>7</v>
      </c>
      <c r="B440" s="9" t="s">
        <v>960</v>
      </c>
      <c r="C440" s="10"/>
      <c r="D440" s="11"/>
      <c r="E440" s="11"/>
    </row>
    <row r="441" spans="1:5" x14ac:dyDescent="0.25">
      <c r="A441" s="12"/>
      <c r="B441" s="13" t="s">
        <v>9</v>
      </c>
      <c r="C441" s="14"/>
      <c r="D441" s="15"/>
      <c r="E441" s="15"/>
    </row>
    <row r="442" spans="1:5" x14ac:dyDescent="0.25">
      <c r="A442" s="8" t="s">
        <v>10</v>
      </c>
      <c r="B442" s="16" t="s">
        <v>11</v>
      </c>
      <c r="C442" s="61">
        <v>7520</v>
      </c>
      <c r="D442" s="62">
        <v>7480</v>
      </c>
      <c r="E442" s="63" t="s">
        <v>14</v>
      </c>
    </row>
    <row r="443" spans="1:5" x14ac:dyDescent="0.25">
      <c r="A443" s="19"/>
      <c r="B443" s="20" t="s">
        <v>15</v>
      </c>
      <c r="C443" s="56">
        <v>-0.247845991820246</v>
      </c>
      <c r="D443" s="56">
        <v>-9.2284603827411799E-2</v>
      </c>
      <c r="E443" s="22"/>
    </row>
    <row r="444" spans="1:5" x14ac:dyDescent="0.25">
      <c r="A444" s="8" t="s">
        <v>16</v>
      </c>
      <c r="B444" s="16" t="s">
        <v>11</v>
      </c>
      <c r="C444" s="61">
        <v>8330</v>
      </c>
      <c r="D444" s="61">
        <v>7980</v>
      </c>
      <c r="E444" s="63" t="s">
        <v>14</v>
      </c>
    </row>
    <row r="445" spans="1:5" x14ac:dyDescent="0.25">
      <c r="A445" s="19"/>
      <c r="B445" s="20" t="s">
        <v>15</v>
      </c>
      <c r="C445" s="56">
        <v>-0.16719004507108701</v>
      </c>
      <c r="D445" s="56">
        <v>-7.2494295869660705E-2</v>
      </c>
      <c r="E445" s="22"/>
    </row>
    <row r="446" spans="1:5" x14ac:dyDescent="0.25">
      <c r="A446" s="8" t="s">
        <v>19</v>
      </c>
      <c r="B446" s="16" t="s">
        <v>11</v>
      </c>
      <c r="C446" s="61">
        <v>10080</v>
      </c>
      <c r="D446" s="61">
        <v>10330</v>
      </c>
      <c r="E446" s="63" t="s">
        <v>14</v>
      </c>
    </row>
    <row r="447" spans="1:5" x14ac:dyDescent="0.25">
      <c r="A447" s="19"/>
      <c r="B447" s="20" t="s">
        <v>15</v>
      </c>
      <c r="C447" s="56">
        <v>8.12811980033268E-3</v>
      </c>
      <c r="D447" s="56">
        <v>1.0766642115812601E-2</v>
      </c>
      <c r="E447" s="22"/>
    </row>
    <row r="448" spans="1:5" x14ac:dyDescent="0.25">
      <c r="A448" s="8" t="s">
        <v>22</v>
      </c>
      <c r="B448" s="16" t="s">
        <v>11</v>
      </c>
      <c r="C448" s="61">
        <v>12350</v>
      </c>
      <c r="D448" s="61">
        <v>12350</v>
      </c>
      <c r="E448" s="63" t="s">
        <v>14</v>
      </c>
    </row>
    <row r="449" spans="1:5" x14ac:dyDescent="0.25">
      <c r="A449" s="19"/>
      <c r="B449" s="20" t="s">
        <v>15</v>
      </c>
      <c r="C449" s="56">
        <v>0.23536916257270299</v>
      </c>
      <c r="D449" s="56">
        <v>7.2939933110958394E-2</v>
      </c>
      <c r="E449" s="22"/>
    </row>
    <row r="450" spans="1:5" ht="34.15" customHeight="1" x14ac:dyDescent="0.25">
      <c r="A450" s="90" t="s">
        <v>25</v>
      </c>
      <c r="B450" s="90"/>
      <c r="C450" s="90"/>
      <c r="D450" s="90"/>
      <c r="E450" s="90"/>
    </row>
    <row r="451" spans="1:5" x14ac:dyDescent="0.25">
      <c r="A451" s="5" t="s">
        <v>26</v>
      </c>
    </row>
    <row r="452" spans="1:5" x14ac:dyDescent="0.25">
      <c r="A452" s="65" t="s">
        <v>964</v>
      </c>
    </row>
    <row r="453" spans="1:5" x14ac:dyDescent="0.25">
      <c r="A453" s="65" t="s">
        <v>1103</v>
      </c>
    </row>
    <row r="454" spans="1:5" x14ac:dyDescent="0.25">
      <c r="A454" s="65" t="s">
        <v>966</v>
      </c>
    </row>
    <row r="455" spans="1:5" x14ac:dyDescent="0.25">
      <c r="A455" s="5" t="s">
        <v>51</v>
      </c>
    </row>
    <row r="456" spans="1:5" ht="14.45" customHeight="1" x14ac:dyDescent="0.25">
      <c r="A456" s="91" t="s">
        <v>31</v>
      </c>
      <c r="B456" s="92"/>
      <c r="C456" s="92"/>
      <c r="D456" s="92"/>
      <c r="E456" s="93"/>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57">
        <v>44222</v>
      </c>
      <c r="C459" s="57">
        <v>46052</v>
      </c>
      <c r="D459" s="58">
        <v>5.5159323111433636E-2</v>
      </c>
      <c r="E459" s="59">
        <v>3</v>
      </c>
    </row>
    <row r="460" spans="1:5" x14ac:dyDescent="0.25">
      <c r="A460" s="31" t="s">
        <v>37</v>
      </c>
      <c r="B460" s="57">
        <v>44194</v>
      </c>
      <c r="C460" s="57">
        <v>46020</v>
      </c>
      <c r="D460" s="58">
        <v>5.5363540446699534E-2</v>
      </c>
      <c r="E460" s="59">
        <v>3</v>
      </c>
    </row>
    <row r="461" spans="1:5" x14ac:dyDescent="0.25">
      <c r="A461" s="64" t="s">
        <v>38</v>
      </c>
      <c r="B461" s="57">
        <v>44159</v>
      </c>
      <c r="C461" s="57">
        <v>45989</v>
      </c>
      <c r="D461" s="58">
        <v>5.5487189360773452E-2</v>
      </c>
      <c r="E461" s="59">
        <v>3</v>
      </c>
    </row>
    <row r="462" spans="1:5" x14ac:dyDescent="0.25">
      <c r="A462" s="64" t="s">
        <v>39</v>
      </c>
      <c r="B462" s="57">
        <v>44131</v>
      </c>
      <c r="C462" s="57">
        <v>45961</v>
      </c>
      <c r="D462" s="58">
        <v>6.1141056227876259E-2</v>
      </c>
      <c r="E462" s="59">
        <v>3</v>
      </c>
    </row>
    <row r="463" spans="1:5" x14ac:dyDescent="0.25">
      <c r="A463" s="64" t="s">
        <v>40</v>
      </c>
      <c r="B463" s="57">
        <v>44096</v>
      </c>
      <c r="C463" s="57">
        <v>45926</v>
      </c>
      <c r="D463" s="58">
        <v>6.1898874261466022E-2</v>
      </c>
      <c r="E463" s="59">
        <v>3</v>
      </c>
    </row>
    <row r="465" spans="1:5" x14ac:dyDescent="0.25">
      <c r="A465" s="102" t="s">
        <v>180</v>
      </c>
      <c r="B465" s="103"/>
      <c r="C465" s="103"/>
      <c r="D465" s="103"/>
      <c r="E465" s="103"/>
    </row>
    <row r="466" spans="1:5" x14ac:dyDescent="0.25">
      <c r="A466" s="1" t="s">
        <v>958</v>
      </c>
      <c r="B466" s="2"/>
      <c r="C466" s="107" t="s">
        <v>3</v>
      </c>
      <c r="D466" s="107" t="s">
        <v>959</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960</v>
      </c>
      <c r="C469" s="10"/>
      <c r="D469" s="11"/>
      <c r="E469" s="11"/>
    </row>
    <row r="470" spans="1:5" x14ac:dyDescent="0.25">
      <c r="A470" s="12"/>
      <c r="B470" s="13" t="s">
        <v>9</v>
      </c>
      <c r="C470" s="14"/>
      <c r="D470" s="15"/>
      <c r="E470" s="15"/>
    </row>
    <row r="471" spans="1:5" x14ac:dyDescent="0.25">
      <c r="A471" s="8" t="s">
        <v>10</v>
      </c>
      <c r="B471" s="16" t="s">
        <v>11</v>
      </c>
      <c r="C471" s="61">
        <v>6050</v>
      </c>
      <c r="D471" s="62">
        <v>6100</v>
      </c>
      <c r="E471" s="63" t="s">
        <v>14</v>
      </c>
    </row>
    <row r="472" spans="1:5" x14ac:dyDescent="0.25">
      <c r="A472" s="19"/>
      <c r="B472" s="20" t="s">
        <v>15</v>
      </c>
      <c r="C472" s="56">
        <v>-0.39514230349115997</v>
      </c>
      <c r="D472" s="56">
        <v>-0.152019883442187</v>
      </c>
      <c r="E472" s="22"/>
    </row>
    <row r="473" spans="1:5" x14ac:dyDescent="0.25">
      <c r="A473" s="8" t="s">
        <v>16</v>
      </c>
      <c r="B473" s="16" t="s">
        <v>11</v>
      </c>
      <c r="C473" s="61">
        <v>8010</v>
      </c>
      <c r="D473" s="61">
        <v>7890</v>
      </c>
      <c r="E473" s="63" t="s">
        <v>14</v>
      </c>
    </row>
    <row r="474" spans="1:5" x14ac:dyDescent="0.25">
      <c r="A474" s="19"/>
      <c r="B474" s="20" t="s">
        <v>15</v>
      </c>
      <c r="C474" s="56">
        <v>-0.19944705882352901</v>
      </c>
      <c r="D474" s="56">
        <v>-7.5876050560543806E-2</v>
      </c>
      <c r="E474" s="22"/>
    </row>
    <row r="475" spans="1:5" x14ac:dyDescent="0.25">
      <c r="A475" s="8" t="s">
        <v>19</v>
      </c>
      <c r="B475" s="16" t="s">
        <v>11</v>
      </c>
      <c r="C475" s="61">
        <v>10090</v>
      </c>
      <c r="D475" s="61">
        <v>10780</v>
      </c>
      <c r="E475" s="63" t="s">
        <v>14</v>
      </c>
    </row>
    <row r="476" spans="1:5" x14ac:dyDescent="0.25">
      <c r="A476" s="19"/>
      <c r="B476" s="20" t="s">
        <v>15</v>
      </c>
      <c r="C476" s="56">
        <v>8.8403651280937207E-3</v>
      </c>
      <c r="D476" s="56">
        <v>2.5381513910065899E-2</v>
      </c>
      <c r="E476" s="22"/>
    </row>
    <row r="477" spans="1:5" x14ac:dyDescent="0.25">
      <c r="A477" s="8" t="s">
        <v>22</v>
      </c>
      <c r="B477" s="16" t="s">
        <v>11</v>
      </c>
      <c r="C477" s="61">
        <v>13340</v>
      </c>
      <c r="D477" s="61">
        <v>13650</v>
      </c>
      <c r="E477" s="63" t="s">
        <v>14</v>
      </c>
    </row>
    <row r="478" spans="1:5" x14ac:dyDescent="0.25">
      <c r="A478" s="19"/>
      <c r="B478" s="20" t="s">
        <v>15</v>
      </c>
      <c r="C478" s="56">
        <v>0.33445993723849399</v>
      </c>
      <c r="D478" s="56">
        <v>0.109232705561901</v>
      </c>
      <c r="E478" s="22"/>
    </row>
    <row r="479" spans="1:5" ht="33" customHeight="1" x14ac:dyDescent="0.25">
      <c r="A479" s="90" t="s">
        <v>25</v>
      </c>
      <c r="B479" s="90"/>
      <c r="C479" s="90"/>
      <c r="D479" s="90"/>
      <c r="E479" s="90"/>
    </row>
    <row r="480" spans="1:5" x14ac:dyDescent="0.25">
      <c r="A480" s="5" t="s">
        <v>26</v>
      </c>
    </row>
    <row r="481" spans="1:5" x14ac:dyDescent="0.25">
      <c r="A481" s="65" t="s">
        <v>964</v>
      </c>
    </row>
    <row r="482" spans="1:5" x14ac:dyDescent="0.25">
      <c r="A482" s="65" t="s">
        <v>1119</v>
      </c>
    </row>
    <row r="483" spans="1:5" x14ac:dyDescent="0.25">
      <c r="A483" s="65" t="s">
        <v>966</v>
      </c>
    </row>
    <row r="484" spans="1:5" x14ac:dyDescent="0.25">
      <c r="A484" s="5" t="s">
        <v>51</v>
      </c>
    </row>
    <row r="485" spans="1:5" ht="14.45" customHeight="1" x14ac:dyDescent="0.25">
      <c r="A485" s="91" t="s">
        <v>31</v>
      </c>
      <c r="B485" s="92"/>
      <c r="C485" s="92"/>
      <c r="D485" s="92"/>
      <c r="E485" s="93"/>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57">
        <v>44222</v>
      </c>
      <c r="C488" s="57">
        <v>46049</v>
      </c>
      <c r="D488" s="58">
        <v>8.901276754003673E-2</v>
      </c>
      <c r="E488" s="59">
        <v>3</v>
      </c>
    </row>
    <row r="489" spans="1:5" x14ac:dyDescent="0.25">
      <c r="A489" s="31" t="s">
        <v>37</v>
      </c>
      <c r="B489" s="57">
        <v>44194</v>
      </c>
      <c r="C489" s="57">
        <v>46021</v>
      </c>
      <c r="D489" s="58">
        <v>8.9732992071485412E-2</v>
      </c>
      <c r="E489" s="59">
        <v>3</v>
      </c>
    </row>
    <row r="490" spans="1:5" x14ac:dyDescent="0.25">
      <c r="A490" s="64" t="s">
        <v>38</v>
      </c>
      <c r="B490" s="57">
        <v>44159</v>
      </c>
      <c r="C490" s="57">
        <v>45986</v>
      </c>
      <c r="D490" s="58">
        <v>9.0031266146990044E-2</v>
      </c>
      <c r="E490" s="59">
        <v>3</v>
      </c>
    </row>
    <row r="491" spans="1:5" x14ac:dyDescent="0.25">
      <c r="A491" s="64" t="s">
        <v>39</v>
      </c>
      <c r="B491" s="57">
        <v>44131</v>
      </c>
      <c r="C491" s="57">
        <v>45958</v>
      </c>
      <c r="D491" s="58">
        <v>9.4988211337598258E-2</v>
      </c>
      <c r="E491" s="59">
        <v>3</v>
      </c>
    </row>
    <row r="492" spans="1:5" x14ac:dyDescent="0.25">
      <c r="A492" s="64" t="s">
        <v>40</v>
      </c>
      <c r="B492" s="57">
        <v>44103</v>
      </c>
      <c r="C492" s="57">
        <v>45930</v>
      </c>
      <c r="D492" s="58">
        <v>9.588499437660078E-2</v>
      </c>
      <c r="E492" s="59">
        <v>3</v>
      </c>
    </row>
    <row r="494" spans="1:5" x14ac:dyDescent="0.25">
      <c r="A494" s="102" t="s">
        <v>189</v>
      </c>
      <c r="B494" s="103"/>
      <c r="C494" s="103"/>
      <c r="D494" s="103"/>
      <c r="E494" s="103"/>
    </row>
    <row r="495" spans="1:5" x14ac:dyDescent="0.25">
      <c r="A495" s="1" t="s">
        <v>978</v>
      </c>
      <c r="B495" s="2"/>
      <c r="C495" s="107" t="s">
        <v>3</v>
      </c>
      <c r="D495" s="107" t="s">
        <v>979</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960</v>
      </c>
      <c r="C498" s="10"/>
      <c r="D498" s="11"/>
      <c r="E498" s="11"/>
    </row>
    <row r="499" spans="1:5" x14ac:dyDescent="0.25">
      <c r="A499" s="12"/>
      <c r="B499" s="13" t="s">
        <v>9</v>
      </c>
      <c r="C499" s="14"/>
      <c r="D499" s="15"/>
      <c r="E499" s="15"/>
    </row>
    <row r="500" spans="1:5" x14ac:dyDescent="0.25">
      <c r="A500" s="8" t="s">
        <v>10</v>
      </c>
      <c r="B500" s="16" t="s">
        <v>11</v>
      </c>
      <c r="C500" s="61">
        <v>7530</v>
      </c>
      <c r="D500" s="62">
        <v>7880</v>
      </c>
      <c r="E500" s="63" t="s">
        <v>14</v>
      </c>
    </row>
    <row r="501" spans="1:5" x14ac:dyDescent="0.25">
      <c r="A501" s="19"/>
      <c r="B501" s="20" t="s">
        <v>15</v>
      </c>
      <c r="C501" s="56">
        <v>-0.247018690985185</v>
      </c>
      <c r="D501" s="56">
        <v>-0.112443341848652</v>
      </c>
      <c r="E501" s="22"/>
    </row>
    <row r="502" spans="1:5" x14ac:dyDescent="0.25">
      <c r="A502" s="8" t="s">
        <v>16</v>
      </c>
      <c r="B502" s="16" t="s">
        <v>11</v>
      </c>
      <c r="C502" s="61">
        <v>8110</v>
      </c>
      <c r="D502" s="61">
        <v>7680</v>
      </c>
      <c r="E502" s="63" t="s">
        <v>14</v>
      </c>
    </row>
    <row r="503" spans="1:5" x14ac:dyDescent="0.25">
      <c r="A503" s="19"/>
      <c r="B503" s="20" t="s">
        <v>15</v>
      </c>
      <c r="C503" s="56">
        <v>-0.189108465687257</v>
      </c>
      <c r="D503" s="56">
        <v>-0.123406816368255</v>
      </c>
      <c r="E503" s="22"/>
    </row>
    <row r="504" spans="1:5" x14ac:dyDescent="0.25">
      <c r="A504" s="8" t="s">
        <v>19</v>
      </c>
      <c r="B504" s="16" t="s">
        <v>11</v>
      </c>
      <c r="C504" s="61">
        <v>9400</v>
      </c>
      <c r="D504" s="61">
        <v>9750</v>
      </c>
      <c r="E504" s="63" t="s">
        <v>14</v>
      </c>
    </row>
    <row r="505" spans="1:5" x14ac:dyDescent="0.25">
      <c r="A505" s="19"/>
      <c r="B505" s="20" t="s">
        <v>15</v>
      </c>
      <c r="C505" s="56">
        <v>-6.0047334572454203E-2</v>
      </c>
      <c r="D505" s="56">
        <v>-1.27826171617426E-2</v>
      </c>
      <c r="E505" s="22"/>
    </row>
    <row r="506" spans="1:5" x14ac:dyDescent="0.25">
      <c r="A506" s="8" t="s">
        <v>22</v>
      </c>
      <c r="B506" s="16" t="s">
        <v>11</v>
      </c>
      <c r="C506" s="61">
        <v>11350</v>
      </c>
      <c r="D506" s="61">
        <v>11640</v>
      </c>
      <c r="E506" s="63" t="s">
        <v>14</v>
      </c>
    </row>
    <row r="507" spans="1:5" x14ac:dyDescent="0.25">
      <c r="A507" s="19"/>
      <c r="B507" s="20" t="s">
        <v>15</v>
      </c>
      <c r="C507" s="56">
        <v>0.135345584499066</v>
      </c>
      <c r="D507" s="56">
        <v>7.8925779700995194E-2</v>
      </c>
      <c r="E507" s="22"/>
    </row>
    <row r="508" spans="1:5" ht="35.450000000000003" customHeight="1" x14ac:dyDescent="0.25">
      <c r="A508" s="90" t="s">
        <v>25</v>
      </c>
      <c r="B508" s="90"/>
      <c r="C508" s="90"/>
      <c r="D508" s="90"/>
      <c r="E508" s="90"/>
    </row>
    <row r="509" spans="1:5" x14ac:dyDescent="0.25">
      <c r="A509" s="5" t="s">
        <v>26</v>
      </c>
    </row>
    <row r="510" spans="1:5" x14ac:dyDescent="0.25">
      <c r="A510" s="65" t="s">
        <v>980</v>
      </c>
    </row>
    <row r="511" spans="1:5" x14ac:dyDescent="0.25">
      <c r="A511" s="65" t="s">
        <v>1058</v>
      </c>
    </row>
    <row r="512" spans="1:5" x14ac:dyDescent="0.25">
      <c r="A512" s="65" t="s">
        <v>986</v>
      </c>
    </row>
    <row r="513" spans="1:5" x14ac:dyDescent="0.25">
      <c r="A513" s="5" t="s">
        <v>51</v>
      </c>
    </row>
    <row r="514" spans="1:5" ht="14.45" customHeight="1" x14ac:dyDescent="0.25">
      <c r="A514" s="91" t="s">
        <v>31</v>
      </c>
      <c r="B514" s="92"/>
      <c r="C514" s="92"/>
      <c r="D514" s="92"/>
      <c r="E514" s="93"/>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57">
        <v>44208</v>
      </c>
      <c r="C517" s="57">
        <v>46042</v>
      </c>
      <c r="D517" s="58">
        <v>4.0099077429466487E-2</v>
      </c>
      <c r="E517" s="59">
        <v>2</v>
      </c>
    </row>
    <row r="518" spans="1:5" x14ac:dyDescent="0.25">
      <c r="A518" s="31" t="s">
        <v>37</v>
      </c>
      <c r="B518" s="57">
        <v>44194</v>
      </c>
      <c r="C518" s="57">
        <v>46022</v>
      </c>
      <c r="D518" s="58">
        <v>4.0096523217915937E-2</v>
      </c>
      <c r="E518" s="59">
        <v>2</v>
      </c>
    </row>
    <row r="519" spans="1:5" x14ac:dyDescent="0.25">
      <c r="A519" s="64" t="s">
        <v>38</v>
      </c>
      <c r="B519" s="57">
        <v>44152</v>
      </c>
      <c r="C519" s="57">
        <v>45986</v>
      </c>
      <c r="D519" s="58">
        <v>4.0264576504365025E-2</v>
      </c>
      <c r="E519" s="59">
        <v>2</v>
      </c>
    </row>
    <row r="520" spans="1:5" x14ac:dyDescent="0.25">
      <c r="A520" s="64" t="s">
        <v>39</v>
      </c>
      <c r="B520" s="57">
        <v>44124</v>
      </c>
      <c r="C520" s="57">
        <v>45958</v>
      </c>
      <c r="D520" s="58">
        <v>4.3953218793438387E-2</v>
      </c>
      <c r="E520" s="59">
        <v>2</v>
      </c>
    </row>
    <row r="521" spans="1:5" x14ac:dyDescent="0.25">
      <c r="A521" s="64" t="s">
        <v>40</v>
      </c>
      <c r="B521" s="57">
        <v>44096</v>
      </c>
      <c r="C521" s="57">
        <v>45930</v>
      </c>
      <c r="D521" s="58">
        <v>4.3814031325710018E-2</v>
      </c>
      <c r="E521" s="59">
        <v>2</v>
      </c>
    </row>
    <row r="523" spans="1:5" x14ac:dyDescent="0.25">
      <c r="A523" s="102" t="s">
        <v>210</v>
      </c>
      <c r="B523" s="103"/>
      <c r="C523" s="103"/>
      <c r="D523" s="103"/>
      <c r="E523" s="103"/>
    </row>
    <row r="524" spans="1:5" x14ac:dyDescent="0.25">
      <c r="A524" s="1" t="s">
        <v>978</v>
      </c>
      <c r="B524" s="2"/>
      <c r="C524" s="107" t="s">
        <v>3</v>
      </c>
      <c r="D524" s="107" t="s">
        <v>979</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960</v>
      </c>
      <c r="C527" s="10"/>
      <c r="D527" s="11"/>
      <c r="E527" s="11"/>
    </row>
    <row r="528" spans="1:5" x14ac:dyDescent="0.25">
      <c r="A528" s="12"/>
      <c r="B528" s="13" t="s">
        <v>9</v>
      </c>
      <c r="C528" s="14"/>
      <c r="D528" s="15"/>
      <c r="E528" s="15"/>
    </row>
    <row r="529" spans="1:5" x14ac:dyDescent="0.25">
      <c r="A529" s="8" t="s">
        <v>10</v>
      </c>
      <c r="B529" s="16" t="s">
        <v>11</v>
      </c>
      <c r="C529" s="61">
        <v>7640</v>
      </c>
      <c r="D529" s="62">
        <v>8130</v>
      </c>
      <c r="E529" s="63" t="s">
        <v>14</v>
      </c>
    </row>
    <row r="530" spans="1:5" x14ac:dyDescent="0.25">
      <c r="A530" s="19"/>
      <c r="B530" s="20" t="s">
        <v>15</v>
      </c>
      <c r="C530" s="56">
        <v>-0.235513793122336</v>
      </c>
      <c r="D530" s="56">
        <v>-9.8608208644226994E-2</v>
      </c>
      <c r="E530" s="22"/>
    </row>
    <row r="531" spans="1:5" x14ac:dyDescent="0.25">
      <c r="A531" s="8" t="s">
        <v>16</v>
      </c>
      <c r="B531" s="16" t="s">
        <v>11</v>
      </c>
      <c r="C531" s="61">
        <v>8350</v>
      </c>
      <c r="D531" s="61">
        <v>8100</v>
      </c>
      <c r="E531" s="63" t="s">
        <v>14</v>
      </c>
    </row>
    <row r="532" spans="1:5" x14ac:dyDescent="0.25">
      <c r="A532" s="19"/>
      <c r="B532" s="20" t="s">
        <v>15</v>
      </c>
      <c r="C532" s="56">
        <v>-0.16543148780886699</v>
      </c>
      <c r="D532" s="56">
        <v>-9.9906585351550697E-2</v>
      </c>
      <c r="E532" s="22"/>
    </row>
    <row r="533" spans="1:5" x14ac:dyDescent="0.25">
      <c r="A533" s="8" t="s">
        <v>19</v>
      </c>
      <c r="B533" s="16" t="s">
        <v>11</v>
      </c>
      <c r="C533" s="61">
        <v>9770</v>
      </c>
      <c r="D533" s="61">
        <v>10130</v>
      </c>
      <c r="E533" s="63" t="s">
        <v>14</v>
      </c>
    </row>
    <row r="534" spans="1:5" x14ac:dyDescent="0.25">
      <c r="A534" s="19"/>
      <c r="B534" s="20" t="s">
        <v>15</v>
      </c>
      <c r="C534" s="56">
        <v>-2.2749949691441201E-2</v>
      </c>
      <c r="D534" s="56">
        <v>6.5468491979217003E-3</v>
      </c>
      <c r="E534" s="22"/>
    </row>
    <row r="535" spans="1:5" x14ac:dyDescent="0.25">
      <c r="A535" s="8" t="s">
        <v>22</v>
      </c>
      <c r="B535" s="16" t="s">
        <v>11</v>
      </c>
      <c r="C535" s="61">
        <v>11690</v>
      </c>
      <c r="D535" s="61">
        <v>12090</v>
      </c>
      <c r="E535" s="63" t="s">
        <v>14</v>
      </c>
    </row>
    <row r="536" spans="1:5" x14ac:dyDescent="0.25">
      <c r="A536" s="19"/>
      <c r="B536" s="20" t="s">
        <v>15</v>
      </c>
      <c r="C536" s="56">
        <v>0.168777637079916</v>
      </c>
      <c r="D536" s="56">
        <v>9.9341583635793193E-2</v>
      </c>
      <c r="E536" s="22"/>
    </row>
    <row r="537" spans="1:5" ht="32.450000000000003" customHeight="1" x14ac:dyDescent="0.25">
      <c r="A537" s="90" t="s">
        <v>25</v>
      </c>
      <c r="B537" s="90"/>
      <c r="C537" s="90"/>
      <c r="D537" s="90"/>
      <c r="E537" s="90"/>
    </row>
    <row r="538" spans="1:5" x14ac:dyDescent="0.25">
      <c r="A538" s="5" t="s">
        <v>26</v>
      </c>
    </row>
    <row r="539" spans="1:5" x14ac:dyDescent="0.25">
      <c r="A539" s="65" t="s">
        <v>980</v>
      </c>
    </row>
    <row r="540" spans="1:5" x14ac:dyDescent="0.25">
      <c r="A540" s="65" t="s">
        <v>985</v>
      </c>
    </row>
    <row r="541" spans="1:5" x14ac:dyDescent="0.25">
      <c r="A541" s="65" t="s">
        <v>986</v>
      </c>
    </row>
    <row r="542" spans="1:5" x14ac:dyDescent="0.25">
      <c r="A542" s="5" t="s">
        <v>51</v>
      </c>
    </row>
    <row r="543" spans="1:5" ht="14.45" customHeight="1" x14ac:dyDescent="0.25">
      <c r="A543" s="131" t="s">
        <v>31</v>
      </c>
      <c r="B543" s="132"/>
      <c r="C543" s="132"/>
      <c r="D543" s="132"/>
      <c r="E543" s="133"/>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57">
        <v>44222</v>
      </c>
      <c r="C546" s="57">
        <v>46049</v>
      </c>
      <c r="D546" s="58">
        <v>3.4512366913708147E-2</v>
      </c>
      <c r="E546" s="59">
        <v>2</v>
      </c>
    </row>
    <row r="547" spans="1:5" x14ac:dyDescent="0.25">
      <c r="A547" s="31" t="s">
        <v>37</v>
      </c>
      <c r="B547" s="57">
        <v>44194</v>
      </c>
      <c r="C547" s="57">
        <v>46021</v>
      </c>
      <c r="D547" s="58">
        <v>3.4921056630246701E-2</v>
      </c>
      <c r="E547" s="59">
        <v>2</v>
      </c>
    </row>
    <row r="548" spans="1:5" x14ac:dyDescent="0.25">
      <c r="A548" s="64" t="s">
        <v>38</v>
      </c>
      <c r="B548" s="57">
        <v>44159</v>
      </c>
      <c r="C548" s="57">
        <v>45986</v>
      </c>
      <c r="D548" s="58">
        <v>3.5133991998551571E-2</v>
      </c>
      <c r="E548" s="59">
        <v>2</v>
      </c>
    </row>
    <row r="549" spans="1:5" x14ac:dyDescent="0.25">
      <c r="A549" s="64" t="s">
        <v>39</v>
      </c>
      <c r="B549" s="57">
        <v>44131</v>
      </c>
      <c r="C549" s="57">
        <v>45958</v>
      </c>
      <c r="D549" s="58">
        <v>3.9035442728813555E-2</v>
      </c>
      <c r="E549" s="59">
        <v>2</v>
      </c>
    </row>
    <row r="550" spans="1:5" x14ac:dyDescent="0.25">
      <c r="A550" s="64" t="s">
        <v>40</v>
      </c>
      <c r="B550" s="57">
        <v>44103</v>
      </c>
      <c r="C550" s="57">
        <v>45930</v>
      </c>
      <c r="D550" s="58">
        <v>3.9814896516253355E-2</v>
      </c>
      <c r="E550" s="59">
        <v>2</v>
      </c>
    </row>
    <row r="552" spans="1:5" x14ac:dyDescent="0.25">
      <c r="A552" s="102" t="s">
        <v>839</v>
      </c>
      <c r="B552" s="103"/>
      <c r="C552" s="103"/>
      <c r="D552" s="103"/>
      <c r="E552" s="103"/>
    </row>
    <row r="553" spans="1:5" x14ac:dyDescent="0.25">
      <c r="A553" s="1" t="s">
        <v>2</v>
      </c>
      <c r="B553" s="2"/>
      <c r="C553" s="107" t="s">
        <v>3</v>
      </c>
      <c r="D553" s="107" t="s">
        <v>4</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998</v>
      </c>
      <c r="C556" s="10"/>
      <c r="D556" s="11"/>
      <c r="E556" s="11"/>
    </row>
    <row r="557" spans="1:5" x14ac:dyDescent="0.25">
      <c r="A557" s="12"/>
      <c r="B557" s="13" t="s">
        <v>9</v>
      </c>
      <c r="C557" s="14"/>
      <c r="D557" s="15"/>
      <c r="E557" s="15"/>
    </row>
    <row r="558" spans="1:5" x14ac:dyDescent="0.25">
      <c r="A558" s="8" t="s">
        <v>10</v>
      </c>
      <c r="B558" s="16" t="s">
        <v>11</v>
      </c>
      <c r="C558" s="63" t="s">
        <v>917</v>
      </c>
      <c r="D558" s="71" t="s">
        <v>1096</v>
      </c>
      <c r="E558" s="63" t="s">
        <v>14</v>
      </c>
    </row>
    <row r="559" spans="1:5" x14ac:dyDescent="0.25">
      <c r="A559" s="19"/>
      <c r="B559" s="20" t="s">
        <v>15</v>
      </c>
      <c r="C559" s="21">
        <v>-0.40614165099565658</v>
      </c>
      <c r="D559" s="21">
        <v>-0.1793560570456556</v>
      </c>
      <c r="E559" s="22"/>
    </row>
    <row r="560" spans="1:5" x14ac:dyDescent="0.25">
      <c r="A560" s="8" t="s">
        <v>16</v>
      </c>
      <c r="B560" s="16" t="s">
        <v>11</v>
      </c>
      <c r="C560" s="63" t="s">
        <v>841</v>
      </c>
      <c r="D560" s="63" t="s">
        <v>842</v>
      </c>
      <c r="E560" s="63" t="s">
        <v>14</v>
      </c>
    </row>
    <row r="561" spans="1:5" x14ac:dyDescent="0.25">
      <c r="A561" s="19"/>
      <c r="B561" s="20" t="s">
        <v>15</v>
      </c>
      <c r="C561" s="21">
        <v>-0.19207239142127219</v>
      </c>
      <c r="D561" s="21">
        <v>-4.9453260260382881E-2</v>
      </c>
      <c r="E561" s="22"/>
    </row>
    <row r="562" spans="1:5" x14ac:dyDescent="0.25">
      <c r="A562" s="8" t="s">
        <v>19</v>
      </c>
      <c r="B562" s="16" t="s">
        <v>11</v>
      </c>
      <c r="C562" s="63" t="s">
        <v>432</v>
      </c>
      <c r="D562" s="63" t="s">
        <v>1121</v>
      </c>
      <c r="E562" s="63" t="s">
        <v>14</v>
      </c>
    </row>
    <row r="563" spans="1:5" x14ac:dyDescent="0.25">
      <c r="A563" s="19"/>
      <c r="B563" s="20" t="s">
        <v>15</v>
      </c>
      <c r="C563" s="21">
        <v>-1.0611597268969097E-3</v>
      </c>
      <c r="D563" s="21">
        <v>4.5443715886649638E-2</v>
      </c>
      <c r="E563" s="22"/>
    </row>
    <row r="564" spans="1:5" x14ac:dyDescent="0.25">
      <c r="A564" s="8" t="s">
        <v>22</v>
      </c>
      <c r="B564" s="16" t="s">
        <v>11</v>
      </c>
      <c r="C564" s="63" t="s">
        <v>843</v>
      </c>
      <c r="D564" s="63" t="s">
        <v>844</v>
      </c>
      <c r="E564" s="63" t="s">
        <v>14</v>
      </c>
    </row>
    <row r="565" spans="1:5" x14ac:dyDescent="0.25">
      <c r="A565" s="19"/>
      <c r="B565" s="20" t="s">
        <v>15</v>
      </c>
      <c r="C565" s="21">
        <v>0.3068909569832079</v>
      </c>
      <c r="D565" s="21">
        <v>0.12723063444842442</v>
      </c>
      <c r="E565" s="22"/>
    </row>
    <row r="566" spans="1:5" ht="36.6" customHeight="1" x14ac:dyDescent="0.25">
      <c r="A566" s="90" t="s">
        <v>25</v>
      </c>
      <c r="B566" s="90"/>
      <c r="C566" s="90"/>
      <c r="D566" s="90"/>
      <c r="E566" s="90"/>
    </row>
    <row r="567" spans="1:5" x14ac:dyDescent="0.25">
      <c r="A567" s="5" t="s">
        <v>26</v>
      </c>
    </row>
    <row r="568" spans="1:5" x14ac:dyDescent="0.25">
      <c r="A568" s="5" t="s">
        <v>49</v>
      </c>
    </row>
    <row r="569" spans="1:5" x14ac:dyDescent="0.25">
      <c r="A569" s="5" t="s">
        <v>1122</v>
      </c>
    </row>
    <row r="570" spans="1:5" x14ac:dyDescent="0.25">
      <c r="A570" s="5" t="s">
        <v>29</v>
      </c>
    </row>
    <row r="571" spans="1:5" x14ac:dyDescent="0.25">
      <c r="A571" s="5" t="s">
        <v>51</v>
      </c>
    </row>
    <row r="572" spans="1:5" ht="14.45" customHeight="1" x14ac:dyDescent="0.25">
      <c r="A572" s="91" t="s">
        <v>31</v>
      </c>
      <c r="B572" s="92"/>
      <c r="C572" s="92"/>
      <c r="D572" s="92"/>
      <c r="E572" s="93"/>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57">
        <v>44223</v>
      </c>
      <c r="C575" s="57">
        <v>46050</v>
      </c>
      <c r="D575" s="58">
        <v>0.1</v>
      </c>
      <c r="E575" s="59">
        <v>3</v>
      </c>
    </row>
    <row r="576" spans="1:5" x14ac:dyDescent="0.25">
      <c r="A576" s="31" t="s">
        <v>37</v>
      </c>
      <c r="B576" s="57">
        <v>44195</v>
      </c>
      <c r="C576" s="57">
        <v>46022</v>
      </c>
      <c r="D576" s="58">
        <v>0.10081348574589175</v>
      </c>
      <c r="E576" s="59">
        <v>3</v>
      </c>
    </row>
    <row r="577" spans="1:5" x14ac:dyDescent="0.25">
      <c r="A577" s="72" t="s">
        <v>38</v>
      </c>
      <c r="B577" s="57">
        <v>44160</v>
      </c>
      <c r="C577" s="57">
        <v>45987</v>
      </c>
      <c r="D577" s="58">
        <v>0.10084924474085571</v>
      </c>
      <c r="E577" s="59">
        <v>3</v>
      </c>
    </row>
    <row r="578" spans="1:5" x14ac:dyDescent="0.25">
      <c r="A578" s="72" t="s">
        <v>39</v>
      </c>
      <c r="B578" s="57">
        <v>44132</v>
      </c>
      <c r="C578" s="57">
        <v>45959</v>
      </c>
      <c r="D578" s="58">
        <v>0.102740511197352</v>
      </c>
      <c r="E578" s="59">
        <v>3</v>
      </c>
    </row>
    <row r="579" spans="1:5" x14ac:dyDescent="0.25">
      <c r="A579" s="72" t="s">
        <v>40</v>
      </c>
      <c r="B579" s="57">
        <v>44097</v>
      </c>
      <c r="C579" s="57">
        <v>45924</v>
      </c>
      <c r="D579" s="58">
        <v>0.1042116349271314</v>
      </c>
      <c r="E579" s="59">
        <v>3</v>
      </c>
    </row>
    <row r="581" spans="1:5" x14ac:dyDescent="0.25">
      <c r="A581" s="102" t="s">
        <v>218</v>
      </c>
      <c r="B581" s="103"/>
      <c r="C581" s="103"/>
      <c r="D581" s="103"/>
      <c r="E581" s="103"/>
    </row>
    <row r="582" spans="1:5" x14ac:dyDescent="0.25">
      <c r="A582" s="1" t="s">
        <v>958</v>
      </c>
      <c r="B582" s="2"/>
      <c r="C582" s="107" t="s">
        <v>3</v>
      </c>
      <c r="D582" s="107" t="s">
        <v>959</v>
      </c>
      <c r="E582" s="107"/>
    </row>
    <row r="583" spans="1:5" x14ac:dyDescent="0.25">
      <c r="A583" s="3" t="s">
        <v>5</v>
      </c>
      <c r="B583" s="4"/>
      <c r="C583" s="108"/>
      <c r="D583" s="108"/>
      <c r="E583" s="108"/>
    </row>
    <row r="584" spans="1:5" x14ac:dyDescent="0.25">
      <c r="A584" s="6" t="s">
        <v>6</v>
      </c>
      <c r="B584" s="7"/>
      <c r="C584" s="109"/>
      <c r="D584" s="109"/>
      <c r="E584" s="109"/>
    </row>
    <row r="585" spans="1:5" x14ac:dyDescent="0.25">
      <c r="A585" s="8" t="s">
        <v>7</v>
      </c>
      <c r="B585" s="9" t="s">
        <v>960</v>
      </c>
      <c r="C585" s="10"/>
      <c r="D585" s="11"/>
      <c r="E585" s="11"/>
    </row>
    <row r="586" spans="1:5" x14ac:dyDescent="0.25">
      <c r="A586" s="12"/>
      <c r="B586" s="13" t="s">
        <v>9</v>
      </c>
      <c r="C586" s="14"/>
      <c r="D586" s="15"/>
      <c r="E586" s="15"/>
    </row>
    <row r="587" spans="1:5" x14ac:dyDescent="0.25">
      <c r="A587" s="8" t="s">
        <v>10</v>
      </c>
      <c r="B587" s="16" t="s">
        <v>11</v>
      </c>
      <c r="C587" s="61">
        <v>6130</v>
      </c>
      <c r="D587" s="62">
        <v>6330</v>
      </c>
      <c r="E587" s="63" t="s">
        <v>14</v>
      </c>
    </row>
    <row r="588" spans="1:5" x14ac:dyDescent="0.25">
      <c r="A588" s="19"/>
      <c r="B588" s="20" t="s">
        <v>15</v>
      </c>
      <c r="C588" s="56">
        <v>-0.38668885926248697</v>
      </c>
      <c r="D588" s="56">
        <v>-0.14149969483077501</v>
      </c>
      <c r="E588" s="22"/>
    </row>
    <row r="589" spans="1:5" x14ac:dyDescent="0.25">
      <c r="A589" s="8" t="s">
        <v>16</v>
      </c>
      <c r="B589" s="16" t="s">
        <v>11</v>
      </c>
      <c r="C589" s="61">
        <v>7950</v>
      </c>
      <c r="D589" s="61">
        <v>7890</v>
      </c>
      <c r="E589" s="63" t="s">
        <v>14</v>
      </c>
    </row>
    <row r="590" spans="1:5" x14ac:dyDescent="0.25">
      <c r="A590" s="19"/>
      <c r="B590" s="20" t="s">
        <v>15</v>
      </c>
      <c r="C590" s="56">
        <v>-0.20462937972863801</v>
      </c>
      <c r="D590" s="56">
        <v>-7.6060994733829296E-2</v>
      </c>
      <c r="E590" s="22"/>
    </row>
    <row r="591" spans="1:5" x14ac:dyDescent="0.25">
      <c r="A591" s="8" t="s">
        <v>19</v>
      </c>
      <c r="B591" s="16" t="s">
        <v>11</v>
      </c>
      <c r="C591" s="61">
        <v>9520</v>
      </c>
      <c r="D591" s="61">
        <v>9980</v>
      </c>
      <c r="E591" s="63" t="s">
        <v>14</v>
      </c>
    </row>
    <row r="592" spans="1:5" x14ac:dyDescent="0.25">
      <c r="A592" s="19"/>
      <c r="B592" s="20" t="s">
        <v>15</v>
      </c>
      <c r="C592" s="56">
        <v>-4.8289907762015201E-2</v>
      </c>
      <c r="D592" s="56">
        <v>-6.7881269999059402E-4</v>
      </c>
      <c r="E592" s="22"/>
    </row>
    <row r="593" spans="1:5" x14ac:dyDescent="0.25">
      <c r="A593" s="8" t="s">
        <v>22</v>
      </c>
      <c r="B593" s="16" t="s">
        <v>11</v>
      </c>
      <c r="C593" s="61">
        <v>12570</v>
      </c>
      <c r="D593" s="61">
        <v>12300</v>
      </c>
      <c r="E593" s="63" t="s">
        <v>14</v>
      </c>
    </row>
    <row r="594" spans="1:5" x14ac:dyDescent="0.25">
      <c r="A594" s="19"/>
      <c r="B594" s="20" t="s">
        <v>15</v>
      </c>
      <c r="C594" s="56">
        <v>0.25663387132434201</v>
      </c>
      <c r="D594" s="56">
        <v>7.1580962201388099E-2</v>
      </c>
      <c r="E594" s="22"/>
    </row>
    <row r="595" spans="1:5" ht="34.15" customHeight="1" x14ac:dyDescent="0.25">
      <c r="A595" s="90" t="s">
        <v>25</v>
      </c>
      <c r="B595" s="90"/>
      <c r="C595" s="90"/>
      <c r="D595" s="90"/>
      <c r="E595" s="90"/>
    </row>
    <row r="596" spans="1:5" x14ac:dyDescent="0.25">
      <c r="A596" s="5" t="s">
        <v>26</v>
      </c>
    </row>
    <row r="597" spans="1:5" x14ac:dyDescent="0.25">
      <c r="A597" s="65" t="s">
        <v>961</v>
      </c>
    </row>
    <row r="598" spans="1:5" x14ac:dyDescent="0.25">
      <c r="A598" s="65" t="s">
        <v>1123</v>
      </c>
    </row>
    <row r="599" spans="1:5" x14ac:dyDescent="0.25">
      <c r="A599" s="65" t="s">
        <v>966</v>
      </c>
    </row>
    <row r="600" spans="1:5" x14ac:dyDescent="0.25">
      <c r="A600" s="5" t="s">
        <v>30</v>
      </c>
    </row>
    <row r="601" spans="1:5" ht="14.45" customHeight="1" x14ac:dyDescent="0.25">
      <c r="A601" s="91" t="s">
        <v>31</v>
      </c>
      <c r="B601" s="92"/>
      <c r="C601" s="92"/>
      <c r="D601" s="92"/>
      <c r="E601" s="93"/>
    </row>
    <row r="602" spans="1:5" x14ac:dyDescent="0.25">
      <c r="A602" s="94" t="s">
        <v>32</v>
      </c>
      <c r="B602" s="94"/>
      <c r="C602" s="94"/>
      <c r="D602" s="94"/>
      <c r="E602" s="94"/>
    </row>
    <row r="603" spans="1:5" x14ac:dyDescent="0.25">
      <c r="A603" s="29" t="s">
        <v>33</v>
      </c>
      <c r="B603" s="29" t="s">
        <v>34</v>
      </c>
      <c r="C603" s="29" t="s">
        <v>35</v>
      </c>
      <c r="D603" s="30" t="s">
        <v>0</v>
      </c>
      <c r="E603" s="30" t="s">
        <v>1</v>
      </c>
    </row>
    <row r="604" spans="1:5" x14ac:dyDescent="0.25">
      <c r="A604" s="31" t="s">
        <v>36</v>
      </c>
      <c r="B604" s="57">
        <v>44222</v>
      </c>
      <c r="C604" s="57">
        <v>46049</v>
      </c>
      <c r="D604" s="58">
        <v>6.7862196275552122E-2</v>
      </c>
      <c r="E604" s="59">
        <v>3</v>
      </c>
    </row>
    <row r="605" spans="1:5" x14ac:dyDescent="0.25">
      <c r="A605" s="31" t="s">
        <v>37</v>
      </c>
      <c r="B605" s="57">
        <v>44194</v>
      </c>
      <c r="C605" s="57">
        <v>46021</v>
      </c>
      <c r="D605" s="58">
        <v>6.7999953660480894E-2</v>
      </c>
      <c r="E605" s="59">
        <v>3</v>
      </c>
    </row>
    <row r="606" spans="1:5" x14ac:dyDescent="0.25">
      <c r="A606" s="64" t="s">
        <v>38</v>
      </c>
      <c r="B606" s="57">
        <v>44159</v>
      </c>
      <c r="C606" s="57">
        <v>45986</v>
      </c>
      <c r="D606" s="58">
        <v>6.8270153310552209E-2</v>
      </c>
      <c r="E606" s="59">
        <v>3</v>
      </c>
    </row>
    <row r="607" spans="1:5" x14ac:dyDescent="0.25">
      <c r="A607" s="64" t="s">
        <v>39</v>
      </c>
      <c r="B607" s="57">
        <v>44131</v>
      </c>
      <c r="C607" s="57">
        <v>45958</v>
      </c>
      <c r="D607" s="58">
        <v>7.3890704384388467E-2</v>
      </c>
      <c r="E607" s="59">
        <v>3</v>
      </c>
    </row>
    <row r="608" spans="1:5" x14ac:dyDescent="0.25">
      <c r="A608" s="64" t="s">
        <v>40</v>
      </c>
      <c r="B608" s="57">
        <v>44103</v>
      </c>
      <c r="C608" s="57">
        <v>45930</v>
      </c>
      <c r="D608" s="58">
        <v>7.4450430042705379E-2</v>
      </c>
      <c r="E608" s="59">
        <v>3</v>
      </c>
    </row>
    <row r="610" spans="1:5" x14ac:dyDescent="0.25">
      <c r="A610" s="102" t="s">
        <v>226</v>
      </c>
      <c r="B610" s="103"/>
      <c r="C610" s="103"/>
      <c r="D610" s="103"/>
      <c r="E610" s="103"/>
    </row>
    <row r="611" spans="1:5" x14ac:dyDescent="0.25">
      <c r="A611" s="1" t="s">
        <v>958</v>
      </c>
      <c r="B611" s="2"/>
      <c r="C611" s="107" t="s">
        <v>3</v>
      </c>
      <c r="D611" s="107" t="s">
        <v>959</v>
      </c>
      <c r="E611" s="107"/>
    </row>
    <row r="612" spans="1:5" x14ac:dyDescent="0.25">
      <c r="A612" s="3" t="s">
        <v>5</v>
      </c>
      <c r="B612" s="4"/>
      <c r="C612" s="108"/>
      <c r="D612" s="108"/>
      <c r="E612" s="108"/>
    </row>
    <row r="613" spans="1:5" x14ac:dyDescent="0.25">
      <c r="A613" s="6" t="s">
        <v>6</v>
      </c>
      <c r="B613" s="7"/>
      <c r="C613" s="109"/>
      <c r="D613" s="109"/>
      <c r="E613" s="109"/>
    </row>
    <row r="614" spans="1:5" x14ac:dyDescent="0.25">
      <c r="A614" s="8" t="s">
        <v>7</v>
      </c>
      <c r="B614" s="9" t="s">
        <v>960</v>
      </c>
      <c r="C614" s="10"/>
      <c r="D614" s="11"/>
      <c r="E614" s="11"/>
    </row>
    <row r="615" spans="1:5" x14ac:dyDescent="0.25">
      <c r="A615" s="12"/>
      <c r="B615" s="13" t="s">
        <v>9</v>
      </c>
      <c r="C615" s="14"/>
      <c r="D615" s="15"/>
      <c r="E615" s="15"/>
    </row>
    <row r="616" spans="1:5" x14ac:dyDescent="0.25">
      <c r="A616" s="8" t="s">
        <v>10</v>
      </c>
      <c r="B616" s="16" t="s">
        <v>11</v>
      </c>
      <c r="C616" s="61">
        <v>7140</v>
      </c>
      <c r="D616" s="62">
        <v>7270</v>
      </c>
      <c r="E616" s="63" t="s">
        <v>14</v>
      </c>
    </row>
    <row r="617" spans="1:5" x14ac:dyDescent="0.25">
      <c r="A617" s="19"/>
      <c r="B617" s="20" t="s">
        <v>15</v>
      </c>
      <c r="C617" s="56">
        <v>-0.28576351294229502</v>
      </c>
      <c r="D617" s="56">
        <v>-0.100828207251832</v>
      </c>
      <c r="E617" s="22"/>
    </row>
    <row r="618" spans="1:5" x14ac:dyDescent="0.25">
      <c r="A618" s="8" t="s">
        <v>16</v>
      </c>
      <c r="B618" s="16" t="s">
        <v>11</v>
      </c>
      <c r="C618" s="61">
        <v>8120</v>
      </c>
      <c r="D618" s="61">
        <v>8180</v>
      </c>
      <c r="E618" s="63" t="s">
        <v>14</v>
      </c>
    </row>
    <row r="619" spans="1:5" x14ac:dyDescent="0.25">
      <c r="A619" s="19"/>
      <c r="B619" s="20" t="s">
        <v>15</v>
      </c>
      <c r="C619" s="56">
        <v>-0.18822297773285601</v>
      </c>
      <c r="D619" s="56">
        <v>-6.4630706136288602E-2</v>
      </c>
      <c r="E619" s="22"/>
    </row>
    <row r="620" spans="1:5" x14ac:dyDescent="0.25">
      <c r="A620" s="8" t="s">
        <v>19</v>
      </c>
      <c r="B620" s="16" t="s">
        <v>11</v>
      </c>
      <c r="C620" s="61">
        <v>9500</v>
      </c>
      <c r="D620" s="61">
        <v>9890</v>
      </c>
      <c r="E620" s="63" t="s">
        <v>14</v>
      </c>
    </row>
    <row r="621" spans="1:5" x14ac:dyDescent="0.25">
      <c r="A621" s="19"/>
      <c r="B621" s="20" t="s">
        <v>15</v>
      </c>
      <c r="C621" s="56">
        <v>-4.9974801061008198E-2</v>
      </c>
      <c r="D621" s="56">
        <v>-3.8095194633744902E-3</v>
      </c>
      <c r="E621" s="22"/>
    </row>
    <row r="622" spans="1:5" x14ac:dyDescent="0.25">
      <c r="A622" s="8" t="s">
        <v>22</v>
      </c>
      <c r="B622" s="16" t="s">
        <v>11</v>
      </c>
      <c r="C622" s="61">
        <v>11620</v>
      </c>
      <c r="D622" s="61">
        <v>11590</v>
      </c>
      <c r="E622" s="63" t="s">
        <v>14</v>
      </c>
    </row>
    <row r="623" spans="1:5" x14ac:dyDescent="0.25">
      <c r="A623" s="19"/>
      <c r="B623" s="20" t="s">
        <v>15</v>
      </c>
      <c r="C623" s="56">
        <v>0.162463666807175</v>
      </c>
      <c r="D623" s="56">
        <v>5.0388336731111802E-2</v>
      </c>
      <c r="E623" s="22"/>
    </row>
    <row r="624" spans="1:5" ht="34.15" customHeight="1" x14ac:dyDescent="0.25">
      <c r="A624" s="90" t="s">
        <v>25</v>
      </c>
      <c r="B624" s="90"/>
      <c r="C624" s="90"/>
      <c r="D624" s="90"/>
      <c r="E624" s="90"/>
    </row>
    <row r="625" spans="1:5" x14ac:dyDescent="0.25">
      <c r="A625" s="5" t="s">
        <v>26</v>
      </c>
    </row>
    <row r="626" spans="1:5" x14ac:dyDescent="0.25">
      <c r="A626" s="65" t="s">
        <v>961</v>
      </c>
    </row>
    <row r="627" spans="1:5" x14ac:dyDescent="0.25">
      <c r="A627" s="65" t="s">
        <v>1124</v>
      </c>
    </row>
    <row r="628" spans="1:5" x14ac:dyDescent="0.25">
      <c r="A628" s="65" t="s">
        <v>966</v>
      </c>
    </row>
    <row r="629" spans="1:5" x14ac:dyDescent="0.25">
      <c r="A629" s="5" t="s">
        <v>30</v>
      </c>
    </row>
    <row r="630" spans="1:5" ht="14.45" customHeight="1" x14ac:dyDescent="0.25">
      <c r="A630" s="91" t="s">
        <v>31</v>
      </c>
      <c r="B630" s="92"/>
      <c r="C630" s="92"/>
      <c r="D630" s="92"/>
      <c r="E630" s="93"/>
    </row>
    <row r="631" spans="1:5" x14ac:dyDescent="0.25">
      <c r="A631" s="94" t="s">
        <v>32</v>
      </c>
      <c r="B631" s="94"/>
      <c r="C631" s="94"/>
      <c r="D631" s="94"/>
      <c r="E631" s="94"/>
    </row>
    <row r="632" spans="1:5" x14ac:dyDescent="0.25">
      <c r="A632" s="29" t="s">
        <v>33</v>
      </c>
      <c r="B632" s="29" t="s">
        <v>34</v>
      </c>
      <c r="C632" s="29" t="s">
        <v>35</v>
      </c>
      <c r="D632" s="30" t="s">
        <v>0</v>
      </c>
      <c r="E632" s="30" t="s">
        <v>1</v>
      </c>
    </row>
    <row r="633" spans="1:5" x14ac:dyDescent="0.25">
      <c r="A633" s="31" t="s">
        <v>36</v>
      </c>
      <c r="B633" s="57">
        <v>44222</v>
      </c>
      <c r="C633" s="57">
        <v>46049</v>
      </c>
      <c r="D633" s="58">
        <v>4.7288737390044959E-2</v>
      </c>
      <c r="E633" s="59">
        <v>2</v>
      </c>
    </row>
    <row r="634" spans="1:5" x14ac:dyDescent="0.25">
      <c r="A634" s="31" t="s">
        <v>37</v>
      </c>
      <c r="B634" s="57">
        <v>44194</v>
      </c>
      <c r="C634" s="57">
        <v>46021</v>
      </c>
      <c r="D634" s="58">
        <v>4.7383076762564494E-2</v>
      </c>
      <c r="E634" s="59">
        <v>2</v>
      </c>
    </row>
    <row r="635" spans="1:5" x14ac:dyDescent="0.25">
      <c r="A635" s="64" t="s">
        <v>38</v>
      </c>
      <c r="B635" s="57">
        <v>44159</v>
      </c>
      <c r="C635" s="57">
        <v>45986</v>
      </c>
      <c r="D635" s="58">
        <v>4.756177420627293E-2</v>
      </c>
      <c r="E635" s="59">
        <v>2</v>
      </c>
    </row>
    <row r="636" spans="1:5" x14ac:dyDescent="0.25">
      <c r="A636" s="64" t="s">
        <v>39</v>
      </c>
      <c r="B636" s="57">
        <v>44131</v>
      </c>
      <c r="C636" s="57">
        <v>45958</v>
      </c>
      <c r="D636" s="58">
        <v>5.2622851473123462E-2</v>
      </c>
      <c r="E636" s="59">
        <v>3</v>
      </c>
    </row>
    <row r="637" spans="1:5" x14ac:dyDescent="0.25">
      <c r="A637" s="64" t="s">
        <v>40</v>
      </c>
      <c r="B637" s="57">
        <v>44103</v>
      </c>
      <c r="C637" s="57">
        <v>45930</v>
      </c>
      <c r="D637" s="58">
        <v>5.33E-2</v>
      </c>
      <c r="E637" s="59">
        <v>3</v>
      </c>
    </row>
  </sheetData>
  <mergeCells count="154">
    <mergeCell ref="A30:E30"/>
    <mergeCell ref="C31:C33"/>
    <mergeCell ref="D31:D33"/>
    <mergeCell ref="E31:E33"/>
    <mergeCell ref="A51:E51"/>
    <mergeCell ref="A44:E44"/>
    <mergeCell ref="A50:E50"/>
    <mergeCell ref="A1:E1"/>
    <mergeCell ref="C2:C4"/>
    <mergeCell ref="D2:D4"/>
    <mergeCell ref="E2:E4"/>
    <mergeCell ref="A22:E22"/>
    <mergeCell ref="A15:E15"/>
    <mergeCell ref="A21:E21"/>
    <mergeCell ref="A88:E88"/>
    <mergeCell ref="C89:C91"/>
    <mergeCell ref="D89:D91"/>
    <mergeCell ref="E89:E91"/>
    <mergeCell ref="A109:E109"/>
    <mergeCell ref="A102:E102"/>
    <mergeCell ref="A108:E108"/>
    <mergeCell ref="A59:E59"/>
    <mergeCell ref="C60:C62"/>
    <mergeCell ref="D60:D62"/>
    <mergeCell ref="E60:E62"/>
    <mergeCell ref="A80:E80"/>
    <mergeCell ref="A73:E73"/>
    <mergeCell ref="A79:E79"/>
    <mergeCell ref="A146:E146"/>
    <mergeCell ref="C147:C149"/>
    <mergeCell ref="D147:D149"/>
    <mergeCell ref="E147:E149"/>
    <mergeCell ref="A167:E167"/>
    <mergeCell ref="A160:E160"/>
    <mergeCell ref="A166:E166"/>
    <mergeCell ref="A117:E117"/>
    <mergeCell ref="C118:C120"/>
    <mergeCell ref="D118:D120"/>
    <mergeCell ref="E118:E120"/>
    <mergeCell ref="A138:E138"/>
    <mergeCell ref="A131:E131"/>
    <mergeCell ref="A137:E137"/>
    <mergeCell ref="A204:E204"/>
    <mergeCell ref="C205:C207"/>
    <mergeCell ref="D205:D207"/>
    <mergeCell ref="E205:E207"/>
    <mergeCell ref="A225:E225"/>
    <mergeCell ref="A218:E218"/>
    <mergeCell ref="A224:E224"/>
    <mergeCell ref="A175:E175"/>
    <mergeCell ref="C176:C178"/>
    <mergeCell ref="D176:D178"/>
    <mergeCell ref="E176:E178"/>
    <mergeCell ref="A196:E196"/>
    <mergeCell ref="A189:E189"/>
    <mergeCell ref="A195:E195"/>
    <mergeCell ref="A262:E262"/>
    <mergeCell ref="C263:C265"/>
    <mergeCell ref="D263:D265"/>
    <mergeCell ref="E263:E265"/>
    <mergeCell ref="A283:E283"/>
    <mergeCell ref="A276:E276"/>
    <mergeCell ref="A282:E282"/>
    <mergeCell ref="A233:E233"/>
    <mergeCell ref="C234:C236"/>
    <mergeCell ref="D234:D236"/>
    <mergeCell ref="E234:E236"/>
    <mergeCell ref="A254:E254"/>
    <mergeCell ref="A247:E247"/>
    <mergeCell ref="A253:E253"/>
    <mergeCell ref="A320:E320"/>
    <mergeCell ref="C321:C323"/>
    <mergeCell ref="D321:D323"/>
    <mergeCell ref="E321:E323"/>
    <mergeCell ref="A341:E341"/>
    <mergeCell ref="A334:E334"/>
    <mergeCell ref="A340:E340"/>
    <mergeCell ref="A291:E291"/>
    <mergeCell ref="C292:C294"/>
    <mergeCell ref="D292:D294"/>
    <mergeCell ref="E292:E294"/>
    <mergeCell ref="A312:E312"/>
    <mergeCell ref="A305:E305"/>
    <mergeCell ref="A311:E311"/>
    <mergeCell ref="A378:E378"/>
    <mergeCell ref="C379:C381"/>
    <mergeCell ref="D379:D381"/>
    <mergeCell ref="E379:E381"/>
    <mergeCell ref="A399:E399"/>
    <mergeCell ref="A392:E392"/>
    <mergeCell ref="A398:E398"/>
    <mergeCell ref="A349:E349"/>
    <mergeCell ref="C350:C352"/>
    <mergeCell ref="D350:D352"/>
    <mergeCell ref="E350:E352"/>
    <mergeCell ref="A370:E370"/>
    <mergeCell ref="A363:E363"/>
    <mergeCell ref="A369:E369"/>
    <mergeCell ref="A436:E436"/>
    <mergeCell ref="C437:C439"/>
    <mergeCell ref="D437:D439"/>
    <mergeCell ref="E437:E439"/>
    <mergeCell ref="A457:E457"/>
    <mergeCell ref="A450:E450"/>
    <mergeCell ref="A456:E456"/>
    <mergeCell ref="A407:E407"/>
    <mergeCell ref="C408:C410"/>
    <mergeCell ref="D408:D410"/>
    <mergeCell ref="E408:E410"/>
    <mergeCell ref="A428:E428"/>
    <mergeCell ref="A421:E421"/>
    <mergeCell ref="A427:E427"/>
    <mergeCell ref="A494:E494"/>
    <mergeCell ref="C495:C497"/>
    <mergeCell ref="D495:D497"/>
    <mergeCell ref="E495:E497"/>
    <mergeCell ref="A515:E515"/>
    <mergeCell ref="A508:E508"/>
    <mergeCell ref="A514:E514"/>
    <mergeCell ref="A465:E465"/>
    <mergeCell ref="C466:C468"/>
    <mergeCell ref="D466:D468"/>
    <mergeCell ref="E466:E468"/>
    <mergeCell ref="A486:E486"/>
    <mergeCell ref="A479:E479"/>
    <mergeCell ref="A485:E485"/>
    <mergeCell ref="A552:E552"/>
    <mergeCell ref="C553:C555"/>
    <mergeCell ref="D553:D555"/>
    <mergeCell ref="E553:E555"/>
    <mergeCell ref="A573:E573"/>
    <mergeCell ref="A566:E566"/>
    <mergeCell ref="A572:E572"/>
    <mergeCell ref="A523:E523"/>
    <mergeCell ref="C524:C526"/>
    <mergeCell ref="D524:D526"/>
    <mergeCell ref="E524:E526"/>
    <mergeCell ref="A544:E544"/>
    <mergeCell ref="A537:E537"/>
    <mergeCell ref="A543:E543"/>
    <mergeCell ref="A610:E610"/>
    <mergeCell ref="C611:C613"/>
    <mergeCell ref="D611:D613"/>
    <mergeCell ref="E611:E613"/>
    <mergeCell ref="A631:E631"/>
    <mergeCell ref="A624:E624"/>
    <mergeCell ref="A630:E630"/>
    <mergeCell ref="A581:E581"/>
    <mergeCell ref="C582:C584"/>
    <mergeCell ref="D582:D584"/>
    <mergeCell ref="E582:E584"/>
    <mergeCell ref="A602:E602"/>
    <mergeCell ref="A595:E595"/>
    <mergeCell ref="A601:E601"/>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2F163-BCA7-4823-A1C6-0F2D4973D686}">
  <dimension ref="A1:E637"/>
  <sheetViews>
    <sheetView workbookViewId="0">
      <selection activeCell="A2" sqref="A1:E1048576"/>
    </sheetView>
  </sheetViews>
  <sheetFormatPr baseColWidth="10" defaultRowHeight="15" x14ac:dyDescent="0.25"/>
  <cols>
    <col min="1" max="1" width="20.85546875" customWidth="1"/>
    <col min="2" max="2" width="51.7109375" customWidth="1"/>
    <col min="5" max="5" width="16.85546875" customWidth="1"/>
  </cols>
  <sheetData>
    <row r="1" spans="1:5" x14ac:dyDescent="0.25">
      <c r="A1" s="102" t="s">
        <v>61</v>
      </c>
      <c r="B1" s="103"/>
      <c r="C1" s="103"/>
      <c r="D1" s="103"/>
      <c r="E1" s="103"/>
    </row>
    <row r="2" spans="1:5" x14ac:dyDescent="0.25">
      <c r="A2" s="1" t="s">
        <v>958</v>
      </c>
      <c r="B2" s="2"/>
      <c r="C2" s="107" t="s">
        <v>3</v>
      </c>
      <c r="D2" s="107" t="s">
        <v>959</v>
      </c>
      <c r="E2" s="107"/>
    </row>
    <row r="3" spans="1:5" x14ac:dyDescent="0.25">
      <c r="A3" s="3" t="s">
        <v>5</v>
      </c>
      <c r="B3" s="4"/>
      <c r="C3" s="108"/>
      <c r="D3" s="108"/>
      <c r="E3" s="108"/>
    </row>
    <row r="4" spans="1:5" x14ac:dyDescent="0.25">
      <c r="A4" s="6" t="s">
        <v>6</v>
      </c>
      <c r="B4" s="7"/>
      <c r="C4" s="109"/>
      <c r="D4" s="109"/>
      <c r="E4" s="109"/>
    </row>
    <row r="5" spans="1:5" x14ac:dyDescent="0.25">
      <c r="A5" s="8" t="s">
        <v>7</v>
      </c>
      <c r="B5" s="9" t="s">
        <v>960</v>
      </c>
      <c r="C5" s="10"/>
      <c r="D5" s="11"/>
      <c r="E5" s="11"/>
    </row>
    <row r="6" spans="1:5" x14ac:dyDescent="0.25">
      <c r="A6" s="12"/>
      <c r="B6" s="13" t="s">
        <v>9</v>
      </c>
      <c r="C6" s="14"/>
      <c r="D6" s="15"/>
      <c r="E6" s="15"/>
    </row>
    <row r="7" spans="1:5" x14ac:dyDescent="0.25">
      <c r="A7" s="8" t="s">
        <v>10</v>
      </c>
      <c r="B7" s="16" t="s">
        <v>11</v>
      </c>
      <c r="C7" s="53">
        <v>7080</v>
      </c>
      <c r="D7" s="54">
        <v>7250</v>
      </c>
      <c r="E7" s="55" t="s">
        <v>14</v>
      </c>
    </row>
    <row r="8" spans="1:5" x14ac:dyDescent="0.25">
      <c r="A8" s="19"/>
      <c r="B8" s="20" t="s">
        <v>15</v>
      </c>
      <c r="C8" s="56">
        <v>-0.29195862236404602</v>
      </c>
      <c r="D8" s="56">
        <v>-0.101640195111054</v>
      </c>
      <c r="E8" s="22"/>
    </row>
    <row r="9" spans="1:5" x14ac:dyDescent="0.25">
      <c r="A9" s="8" t="s">
        <v>16</v>
      </c>
      <c r="B9" s="16" t="s">
        <v>11</v>
      </c>
      <c r="C9" s="53">
        <v>8530</v>
      </c>
      <c r="D9" s="53">
        <v>8820</v>
      </c>
      <c r="E9" s="55" t="s">
        <v>14</v>
      </c>
    </row>
    <row r="10" spans="1:5" x14ac:dyDescent="0.25">
      <c r="A10" s="19"/>
      <c r="B10" s="20" t="s">
        <v>15</v>
      </c>
      <c r="C10" s="56">
        <v>-0.14655585631166199</v>
      </c>
      <c r="D10" s="56">
        <v>-4.1129285621054897E-2</v>
      </c>
      <c r="E10" s="22"/>
    </row>
    <row r="11" spans="1:5" x14ac:dyDescent="0.25">
      <c r="A11" s="8" t="s">
        <v>19</v>
      </c>
      <c r="B11" s="16" t="s">
        <v>11</v>
      </c>
      <c r="C11" s="53">
        <v>9570</v>
      </c>
      <c r="D11" s="53">
        <v>9950</v>
      </c>
      <c r="E11" s="55" t="s">
        <v>14</v>
      </c>
    </row>
    <row r="12" spans="1:5" x14ac:dyDescent="0.25">
      <c r="A12" s="19"/>
      <c r="B12" s="20" t="s">
        <v>15</v>
      </c>
      <c r="C12" s="56">
        <v>-4.3127430925425002E-2</v>
      </c>
      <c r="D12" s="56">
        <v>-1.6790440981208101E-3</v>
      </c>
      <c r="E12" s="22"/>
    </row>
    <row r="13" spans="1:5" x14ac:dyDescent="0.25">
      <c r="A13" s="8" t="s">
        <v>22</v>
      </c>
      <c r="B13" s="16" t="s">
        <v>11</v>
      </c>
      <c r="C13" s="53">
        <v>10850</v>
      </c>
      <c r="D13" s="53">
        <v>11060</v>
      </c>
      <c r="E13" s="55" t="s">
        <v>14</v>
      </c>
    </row>
    <row r="14" spans="1:5" x14ac:dyDescent="0.25">
      <c r="A14" s="19"/>
      <c r="B14" s="20" t="s">
        <v>15</v>
      </c>
      <c r="C14" s="56">
        <v>8.5465692927901404E-2</v>
      </c>
      <c r="D14" s="56">
        <v>3.4010635496638998E-2</v>
      </c>
      <c r="E14" s="22"/>
    </row>
    <row r="15" spans="1:5" ht="36" customHeight="1" x14ac:dyDescent="0.25">
      <c r="A15" s="90" t="s">
        <v>25</v>
      </c>
      <c r="B15" s="90"/>
      <c r="C15" s="90"/>
      <c r="D15" s="90"/>
      <c r="E15" s="90"/>
    </row>
    <row r="16" spans="1:5" x14ac:dyDescent="0.25">
      <c r="A16" s="5" t="s">
        <v>26</v>
      </c>
    </row>
    <row r="17" spans="1:5" x14ac:dyDescent="0.25">
      <c r="A17" s="65" t="s">
        <v>961</v>
      </c>
    </row>
    <row r="18" spans="1:5" x14ac:dyDescent="0.25">
      <c r="A18" s="65" t="s">
        <v>1129</v>
      </c>
    </row>
    <row r="19" spans="1:5" x14ac:dyDescent="0.25">
      <c r="A19" s="65" t="s">
        <v>963</v>
      </c>
    </row>
    <row r="20" spans="1:5" x14ac:dyDescent="0.25">
      <c r="A20" s="5" t="s">
        <v>30</v>
      </c>
    </row>
    <row r="21" spans="1:5" ht="14.45" customHeight="1" x14ac:dyDescent="0.25">
      <c r="A21" s="91" t="s">
        <v>31</v>
      </c>
      <c r="B21" s="92"/>
      <c r="C21" s="92"/>
      <c r="D21" s="92"/>
      <c r="E21" s="93"/>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57">
        <v>44250</v>
      </c>
      <c r="C24" s="57">
        <v>46077</v>
      </c>
      <c r="D24" s="58">
        <v>4.3882340003750638E-2</v>
      </c>
      <c r="E24" s="59">
        <v>2</v>
      </c>
    </row>
    <row r="25" spans="1:5" x14ac:dyDescent="0.25">
      <c r="A25" s="31" t="s">
        <v>37</v>
      </c>
      <c r="B25" s="57">
        <v>44222</v>
      </c>
      <c r="C25" s="57">
        <v>46049</v>
      </c>
      <c r="D25" s="58">
        <v>4.3965361657126979E-2</v>
      </c>
      <c r="E25" s="59">
        <v>2</v>
      </c>
    </row>
    <row r="26" spans="1:5" x14ac:dyDescent="0.25">
      <c r="A26" s="60" t="s">
        <v>38</v>
      </c>
      <c r="B26" s="57">
        <v>44194</v>
      </c>
      <c r="C26" s="57">
        <v>46021</v>
      </c>
      <c r="D26" s="58">
        <v>4.4010450654236637E-2</v>
      </c>
      <c r="E26" s="59">
        <v>2</v>
      </c>
    </row>
    <row r="27" spans="1:5" x14ac:dyDescent="0.25">
      <c r="A27" s="60" t="s">
        <v>39</v>
      </c>
      <c r="B27" s="57">
        <v>44159</v>
      </c>
      <c r="C27" s="57">
        <v>45986</v>
      </c>
      <c r="D27" s="58">
        <v>4.4089996059194343E-2</v>
      </c>
      <c r="E27" s="59">
        <v>2</v>
      </c>
    </row>
    <row r="28" spans="1:5" x14ac:dyDescent="0.25">
      <c r="A28" s="60" t="s">
        <v>40</v>
      </c>
      <c r="B28" s="57">
        <v>44131</v>
      </c>
      <c r="C28" s="57">
        <v>45958</v>
      </c>
      <c r="D28" s="58">
        <v>4.8411779253646051E-2</v>
      </c>
      <c r="E28" s="59">
        <v>2</v>
      </c>
    </row>
    <row r="30" spans="1:5" x14ac:dyDescent="0.25">
      <c r="A30" s="102" t="s">
        <v>63</v>
      </c>
      <c r="B30" s="103"/>
      <c r="C30" s="103"/>
      <c r="D30" s="103"/>
      <c r="E30" s="103"/>
    </row>
    <row r="31" spans="1:5" x14ac:dyDescent="0.25">
      <c r="A31" s="1" t="s">
        <v>958</v>
      </c>
      <c r="B31" s="2"/>
      <c r="C31" s="107" t="s">
        <v>3</v>
      </c>
      <c r="D31" s="107" t="s">
        <v>959</v>
      </c>
      <c r="E31" s="107"/>
    </row>
    <row r="32" spans="1:5" x14ac:dyDescent="0.25">
      <c r="A32" s="3" t="s">
        <v>5</v>
      </c>
      <c r="B32" s="4"/>
      <c r="C32" s="108"/>
      <c r="D32" s="108"/>
      <c r="E32" s="108"/>
    </row>
    <row r="33" spans="1:5" x14ac:dyDescent="0.25">
      <c r="A33" s="6" t="s">
        <v>6</v>
      </c>
      <c r="B33" s="7"/>
      <c r="C33" s="109"/>
      <c r="D33" s="109"/>
      <c r="E33" s="109"/>
    </row>
    <row r="34" spans="1:5" x14ac:dyDescent="0.25">
      <c r="A34" s="8" t="s">
        <v>7</v>
      </c>
      <c r="B34" s="9" t="s">
        <v>960</v>
      </c>
      <c r="C34" s="10"/>
      <c r="D34" s="11"/>
      <c r="E34" s="11"/>
    </row>
    <row r="35" spans="1:5" x14ac:dyDescent="0.25">
      <c r="A35" s="12"/>
      <c r="B35" s="13" t="s">
        <v>9</v>
      </c>
      <c r="C35" s="14"/>
      <c r="D35" s="15"/>
      <c r="E35" s="15"/>
    </row>
    <row r="36" spans="1:5" x14ac:dyDescent="0.25">
      <c r="A36" s="8" t="s">
        <v>10</v>
      </c>
      <c r="B36" s="16" t="s">
        <v>11</v>
      </c>
      <c r="C36" s="53">
        <v>6120</v>
      </c>
      <c r="D36" s="54">
        <v>6380</v>
      </c>
      <c r="E36" s="55" t="s">
        <v>14</v>
      </c>
    </row>
    <row r="37" spans="1:5" x14ac:dyDescent="0.25">
      <c r="A37" s="19"/>
      <c r="B37" s="20" t="s">
        <v>15</v>
      </c>
      <c r="C37" s="56">
        <v>-0.387525744653336</v>
      </c>
      <c r="D37" s="56">
        <v>-0.139186239130519</v>
      </c>
      <c r="E37" s="22"/>
    </row>
    <row r="38" spans="1:5" x14ac:dyDescent="0.25">
      <c r="A38" s="8" t="s">
        <v>16</v>
      </c>
      <c r="B38" s="16" t="s">
        <v>11</v>
      </c>
      <c r="C38" s="53">
        <v>8000</v>
      </c>
      <c r="D38" s="53">
        <v>7950</v>
      </c>
      <c r="E38" s="55" t="s">
        <v>14</v>
      </c>
    </row>
    <row r="39" spans="1:5" x14ac:dyDescent="0.25">
      <c r="A39" s="19"/>
      <c r="B39" s="20" t="s">
        <v>15</v>
      </c>
      <c r="C39" s="56">
        <v>-0.20008647300317001</v>
      </c>
      <c r="D39" s="56">
        <v>-7.3435633933990302E-2</v>
      </c>
      <c r="E39" s="22"/>
    </row>
    <row r="40" spans="1:5" x14ac:dyDescent="0.25">
      <c r="A40" s="8" t="s">
        <v>19</v>
      </c>
      <c r="B40" s="16" t="s">
        <v>11</v>
      </c>
      <c r="C40" s="53">
        <v>9410</v>
      </c>
      <c r="D40" s="53">
        <v>10010</v>
      </c>
      <c r="E40" s="55" t="s">
        <v>14</v>
      </c>
    </row>
    <row r="41" spans="1:5" x14ac:dyDescent="0.25">
      <c r="A41" s="19"/>
      <c r="B41" s="20" t="s">
        <v>15</v>
      </c>
      <c r="C41" s="56">
        <v>-5.8540922309929598E-2</v>
      </c>
      <c r="D41" s="56">
        <v>2.2377572142562299E-4</v>
      </c>
      <c r="E41" s="22"/>
    </row>
    <row r="42" spans="1:5" x14ac:dyDescent="0.25">
      <c r="A42" s="8" t="s">
        <v>22</v>
      </c>
      <c r="B42" s="16" t="s">
        <v>11</v>
      </c>
      <c r="C42" s="53">
        <v>11260</v>
      </c>
      <c r="D42" s="53">
        <v>11210</v>
      </c>
      <c r="E42" s="55" t="s">
        <v>14</v>
      </c>
    </row>
    <row r="43" spans="1:5" x14ac:dyDescent="0.25">
      <c r="A43" s="19"/>
      <c r="B43" s="20" t="s">
        <v>15</v>
      </c>
      <c r="C43" s="56">
        <v>0.126302168503377</v>
      </c>
      <c r="D43" s="56">
        <v>3.8726430489960398E-2</v>
      </c>
      <c r="E43" s="22"/>
    </row>
    <row r="44" spans="1:5" ht="34.9" customHeight="1" x14ac:dyDescent="0.25">
      <c r="A44" s="90" t="s">
        <v>25</v>
      </c>
      <c r="B44" s="90"/>
      <c r="C44" s="90"/>
      <c r="D44" s="90"/>
      <c r="E44" s="90"/>
    </row>
    <row r="45" spans="1:5" x14ac:dyDescent="0.25">
      <c r="A45" s="5" t="s">
        <v>26</v>
      </c>
    </row>
    <row r="46" spans="1:5" x14ac:dyDescent="0.25">
      <c r="A46" s="65" t="s">
        <v>964</v>
      </c>
    </row>
    <row r="47" spans="1:5" x14ac:dyDescent="0.25">
      <c r="A47" s="65" t="s">
        <v>1130</v>
      </c>
    </row>
    <row r="48" spans="1:5" x14ac:dyDescent="0.25">
      <c r="A48" s="65" t="s">
        <v>966</v>
      </c>
    </row>
    <row r="49" spans="1:5" x14ac:dyDescent="0.25">
      <c r="A49" s="5" t="s">
        <v>51</v>
      </c>
    </row>
    <row r="50" spans="1:5" ht="14.45" customHeight="1" x14ac:dyDescent="0.25">
      <c r="A50" s="91" t="s">
        <v>31</v>
      </c>
      <c r="B50" s="92"/>
      <c r="C50" s="92"/>
      <c r="D50" s="92"/>
      <c r="E50" s="93"/>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57">
        <v>44250</v>
      </c>
      <c r="C53" s="57">
        <v>46077</v>
      </c>
      <c r="D53" s="58">
        <v>6.8428036924417665E-2</v>
      </c>
      <c r="E53" s="59">
        <v>3</v>
      </c>
    </row>
    <row r="54" spans="1:5" x14ac:dyDescent="0.25">
      <c r="A54" s="31" t="s">
        <v>37</v>
      </c>
      <c r="B54" s="57">
        <v>44222</v>
      </c>
      <c r="C54" s="57">
        <v>46049</v>
      </c>
      <c r="D54" s="58">
        <v>6.8394901728434751E-2</v>
      </c>
      <c r="E54" s="59">
        <v>3</v>
      </c>
    </row>
    <row r="55" spans="1:5" x14ac:dyDescent="0.25">
      <c r="A55" s="60" t="s">
        <v>38</v>
      </c>
      <c r="B55" s="57">
        <v>44194</v>
      </c>
      <c r="C55" s="57">
        <v>46021</v>
      </c>
      <c r="D55" s="58">
        <v>6.8113203237242639E-2</v>
      </c>
      <c r="E55" s="59">
        <v>3</v>
      </c>
    </row>
    <row r="56" spans="1:5" x14ac:dyDescent="0.25">
      <c r="A56" s="60" t="s">
        <v>39</v>
      </c>
      <c r="B56" s="57">
        <v>44159</v>
      </c>
      <c r="C56" s="57">
        <v>45986</v>
      </c>
      <c r="D56" s="58">
        <v>6.8183110086921156E-2</v>
      </c>
      <c r="E56" s="59">
        <v>3</v>
      </c>
    </row>
    <row r="57" spans="1:5" x14ac:dyDescent="0.25">
      <c r="A57" s="60" t="s">
        <v>40</v>
      </c>
      <c r="B57" s="57">
        <v>44131</v>
      </c>
      <c r="C57" s="57">
        <v>45958</v>
      </c>
      <c r="D57" s="58">
        <v>7.0517010048263995E-2</v>
      </c>
      <c r="E57" s="59">
        <v>3</v>
      </c>
    </row>
    <row r="59" spans="1:5" x14ac:dyDescent="0.25">
      <c r="A59" s="102" t="s">
        <v>1083</v>
      </c>
      <c r="B59" s="103"/>
      <c r="C59" s="103"/>
      <c r="D59" s="103"/>
      <c r="E59" s="103"/>
    </row>
    <row r="60" spans="1:5" x14ac:dyDescent="0.25">
      <c r="A60" s="1" t="s">
        <v>958</v>
      </c>
      <c r="B60" s="2"/>
      <c r="C60" s="107" t="s">
        <v>3</v>
      </c>
      <c r="D60" s="107" t="s">
        <v>959</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960</v>
      </c>
      <c r="C63" s="10"/>
      <c r="D63" s="11"/>
      <c r="E63" s="11"/>
    </row>
    <row r="64" spans="1:5" x14ac:dyDescent="0.25">
      <c r="A64" s="12"/>
      <c r="B64" s="13" t="s">
        <v>9</v>
      </c>
      <c r="C64" s="14"/>
      <c r="D64" s="15"/>
      <c r="E64" s="15"/>
    </row>
    <row r="65" spans="1:5" x14ac:dyDescent="0.25">
      <c r="A65" s="8" t="s">
        <v>10</v>
      </c>
      <c r="B65" s="16" t="s">
        <v>11</v>
      </c>
      <c r="C65" s="53">
        <v>5480</v>
      </c>
      <c r="D65" s="54">
        <v>4700</v>
      </c>
      <c r="E65" s="55" t="s">
        <v>14</v>
      </c>
    </row>
    <row r="66" spans="1:5" x14ac:dyDescent="0.25">
      <c r="A66" s="19"/>
      <c r="B66" s="20" t="s">
        <v>15</v>
      </c>
      <c r="C66" s="56">
        <v>-0.45240908251489198</v>
      </c>
      <c r="D66" s="56">
        <v>-0.13997722463603399</v>
      </c>
      <c r="E66" s="22"/>
    </row>
    <row r="67" spans="1:5" x14ac:dyDescent="0.25">
      <c r="A67" s="8" t="s">
        <v>16</v>
      </c>
      <c r="B67" s="16" t="s">
        <v>11</v>
      </c>
      <c r="C67" s="53">
        <v>8080</v>
      </c>
      <c r="D67" s="53">
        <v>9580</v>
      </c>
      <c r="E67" s="55" t="s">
        <v>14</v>
      </c>
    </row>
    <row r="68" spans="1:5" x14ac:dyDescent="0.25">
      <c r="A68" s="19"/>
      <c r="B68" s="20" t="s">
        <v>15</v>
      </c>
      <c r="C68" s="56">
        <v>-0.19161951219512199</v>
      </c>
      <c r="D68" s="56">
        <v>-8.4811824525101703E-3</v>
      </c>
      <c r="E68" s="22"/>
    </row>
    <row r="69" spans="1:5" x14ac:dyDescent="0.25">
      <c r="A69" s="8" t="s">
        <v>19</v>
      </c>
      <c r="B69" s="16" t="s">
        <v>11</v>
      </c>
      <c r="C69" s="17" t="s">
        <v>259</v>
      </c>
      <c r="D69" s="17" t="s">
        <v>1131</v>
      </c>
      <c r="E69" s="55" t="s">
        <v>14</v>
      </c>
    </row>
    <row r="70" spans="1:5" x14ac:dyDescent="0.25">
      <c r="A70" s="19"/>
      <c r="B70" s="20" t="s">
        <v>15</v>
      </c>
      <c r="C70" s="56">
        <v>-1.674139917695483E-2</v>
      </c>
      <c r="D70" s="56">
        <v>5.7151238336395682E-2</v>
      </c>
      <c r="E70" s="22"/>
    </row>
    <row r="71" spans="1:5" x14ac:dyDescent="0.25">
      <c r="A71" s="8" t="s">
        <v>22</v>
      </c>
      <c r="B71" s="16" t="s">
        <v>11</v>
      </c>
      <c r="C71" s="53">
        <v>12490</v>
      </c>
      <c r="D71" s="53">
        <v>15730</v>
      </c>
      <c r="E71" s="55" t="s">
        <v>14</v>
      </c>
    </row>
    <row r="72" spans="1:5" x14ac:dyDescent="0.25">
      <c r="A72" s="19"/>
      <c r="B72" s="20" t="s">
        <v>15</v>
      </c>
      <c r="C72" s="56">
        <v>0.249093052330773</v>
      </c>
      <c r="D72" s="56">
        <v>9.4805291452100496E-2</v>
      </c>
      <c r="E72" s="22"/>
    </row>
    <row r="73" spans="1:5" ht="33" customHeight="1" x14ac:dyDescent="0.25">
      <c r="A73" s="90" t="s">
        <v>25</v>
      </c>
      <c r="B73" s="90"/>
      <c r="C73" s="90"/>
      <c r="D73" s="90"/>
      <c r="E73" s="90"/>
    </row>
    <row r="74" spans="1:5" x14ac:dyDescent="0.25">
      <c r="A74" s="5" t="s">
        <v>26</v>
      </c>
    </row>
    <row r="75" spans="1:5" x14ac:dyDescent="0.25">
      <c r="A75" s="65" t="s">
        <v>1115</v>
      </c>
    </row>
    <row r="76" spans="1:5" x14ac:dyDescent="0.25">
      <c r="A76" s="65" t="s">
        <v>1132</v>
      </c>
    </row>
    <row r="77" spans="1:5" x14ac:dyDescent="0.25">
      <c r="A77" s="65" t="s">
        <v>972</v>
      </c>
    </row>
    <row r="78" spans="1:5" x14ac:dyDescent="0.25">
      <c r="A78" s="5" t="s">
        <v>30</v>
      </c>
    </row>
    <row r="79" spans="1:5" ht="14.45" customHeight="1" x14ac:dyDescent="0.25">
      <c r="A79" s="91" t="s">
        <v>31</v>
      </c>
      <c r="B79" s="92"/>
      <c r="C79" s="92"/>
      <c r="D79" s="92"/>
      <c r="E79" s="93"/>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57">
        <v>44251</v>
      </c>
      <c r="C82" s="57">
        <v>46078</v>
      </c>
      <c r="D82" s="58">
        <v>0.106</v>
      </c>
      <c r="E82" s="59">
        <v>3</v>
      </c>
    </row>
    <row r="83" spans="1:5" x14ac:dyDescent="0.25">
      <c r="A83" s="31" t="s">
        <v>37</v>
      </c>
      <c r="B83" s="57">
        <v>44223</v>
      </c>
      <c r="C83" s="57">
        <v>46050</v>
      </c>
      <c r="D83" s="58">
        <v>0.1066</v>
      </c>
      <c r="E83" s="59">
        <v>3</v>
      </c>
    </row>
    <row r="84" spans="1:5" x14ac:dyDescent="0.25">
      <c r="A84" s="60" t="s">
        <v>38</v>
      </c>
      <c r="B84" s="57">
        <v>44195</v>
      </c>
      <c r="C84" s="57">
        <v>46022</v>
      </c>
      <c r="D84" s="58">
        <v>0.10714350311669858</v>
      </c>
      <c r="E84" s="59">
        <v>3</v>
      </c>
    </row>
    <row r="85" spans="1:5" x14ac:dyDescent="0.25">
      <c r="A85" s="60" t="s">
        <v>39</v>
      </c>
      <c r="B85" s="57">
        <v>44160</v>
      </c>
      <c r="C85" s="57">
        <v>45987</v>
      </c>
      <c r="D85" s="58">
        <v>0.10687562861595977</v>
      </c>
      <c r="E85" s="59">
        <v>3</v>
      </c>
    </row>
    <row r="86" spans="1:5" x14ac:dyDescent="0.25">
      <c r="A86" s="60" t="s">
        <v>40</v>
      </c>
      <c r="B86" s="57">
        <v>44132</v>
      </c>
      <c r="C86" s="57">
        <v>45959</v>
      </c>
      <c r="D86" s="58">
        <v>0.10819284267146456</v>
      </c>
      <c r="E86" s="59">
        <v>3</v>
      </c>
    </row>
    <row r="88" spans="1:5" x14ac:dyDescent="0.25">
      <c r="A88" s="102" t="s">
        <v>73</v>
      </c>
      <c r="B88" s="103"/>
      <c r="C88" s="103"/>
      <c r="D88" s="103"/>
      <c r="E88" s="103"/>
    </row>
    <row r="89" spans="1:5" x14ac:dyDescent="0.25">
      <c r="A89" s="1" t="s">
        <v>958</v>
      </c>
      <c r="B89" s="2"/>
      <c r="C89" s="107" t="s">
        <v>3</v>
      </c>
      <c r="D89" s="107" t="s">
        <v>959</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960</v>
      </c>
      <c r="C92" s="10"/>
      <c r="D92" s="11"/>
      <c r="E92" s="11"/>
    </row>
    <row r="93" spans="1:5" x14ac:dyDescent="0.25">
      <c r="A93" s="12"/>
      <c r="B93" s="13" t="s">
        <v>9</v>
      </c>
      <c r="C93" s="14"/>
      <c r="D93" s="15"/>
      <c r="E93" s="15"/>
    </row>
    <row r="94" spans="1:5" x14ac:dyDescent="0.25">
      <c r="A94" s="8" t="s">
        <v>10</v>
      </c>
      <c r="B94" s="16" t="s">
        <v>11</v>
      </c>
      <c r="C94" s="53">
        <v>7060</v>
      </c>
      <c r="D94" s="54">
        <v>7270</v>
      </c>
      <c r="E94" s="55" t="s">
        <v>14</v>
      </c>
    </row>
    <row r="95" spans="1:5" x14ac:dyDescent="0.25">
      <c r="A95" s="19"/>
      <c r="B95" s="20" t="s">
        <v>15</v>
      </c>
      <c r="C95" s="56">
        <v>-0.29439514650953003</v>
      </c>
      <c r="D95" s="56">
        <v>-0.10072492671765</v>
      </c>
      <c r="E95" s="22"/>
    </row>
    <row r="96" spans="1:5" x14ac:dyDescent="0.25">
      <c r="A96" s="8" t="s">
        <v>16</v>
      </c>
      <c r="B96" s="16" t="s">
        <v>11</v>
      </c>
      <c r="C96" s="53">
        <v>8160</v>
      </c>
      <c r="D96" s="53">
        <v>7910</v>
      </c>
      <c r="E96" s="55" t="s">
        <v>14</v>
      </c>
    </row>
    <row r="97" spans="1:5" x14ac:dyDescent="0.25">
      <c r="A97" s="19"/>
      <c r="B97" s="20" t="s">
        <v>15</v>
      </c>
      <c r="C97" s="56">
        <v>-0.184192551682961</v>
      </c>
      <c r="D97" s="56">
        <v>-7.5222610605281098E-2</v>
      </c>
      <c r="E97" s="22"/>
    </row>
    <row r="98" spans="1:5" x14ac:dyDescent="0.25">
      <c r="A98" s="8" t="s">
        <v>19</v>
      </c>
      <c r="B98" s="16" t="s">
        <v>11</v>
      </c>
      <c r="C98" s="53">
        <v>9440</v>
      </c>
      <c r="D98" s="53">
        <v>9770</v>
      </c>
      <c r="E98" s="55" t="s">
        <v>14</v>
      </c>
    </row>
    <row r="99" spans="1:5" x14ac:dyDescent="0.25">
      <c r="A99" s="19"/>
      <c r="B99" s="20" t="s">
        <v>15</v>
      </c>
      <c r="C99" s="56">
        <v>-5.6124642115163999E-2</v>
      </c>
      <c r="D99" s="56">
        <v>-7.7275111334811396E-3</v>
      </c>
      <c r="E99" s="22"/>
    </row>
    <row r="100" spans="1:5" x14ac:dyDescent="0.25">
      <c r="A100" s="8" t="s">
        <v>22</v>
      </c>
      <c r="B100" s="16" t="s">
        <v>11</v>
      </c>
      <c r="C100" s="53">
        <v>11880</v>
      </c>
      <c r="D100" s="53">
        <v>11630</v>
      </c>
      <c r="E100" s="55" t="s">
        <v>14</v>
      </c>
    </row>
    <row r="101" spans="1:5" x14ac:dyDescent="0.25">
      <c r="A101" s="19"/>
      <c r="B101" s="20" t="s">
        <v>15</v>
      </c>
      <c r="C101" s="56">
        <v>0.18768540419526</v>
      </c>
      <c r="D101" s="56">
        <v>5.17325466379372E-2</v>
      </c>
      <c r="E101" s="22"/>
    </row>
    <row r="102" spans="1:5" ht="35.450000000000003" customHeight="1" x14ac:dyDescent="0.25">
      <c r="A102" s="90" t="s">
        <v>25</v>
      </c>
      <c r="B102" s="90"/>
      <c r="C102" s="90"/>
      <c r="D102" s="90"/>
      <c r="E102" s="90"/>
    </row>
    <row r="103" spans="1:5" x14ac:dyDescent="0.25">
      <c r="A103" s="5" t="s">
        <v>26</v>
      </c>
    </row>
    <row r="104" spans="1:5" x14ac:dyDescent="0.25">
      <c r="A104" s="65" t="s">
        <v>961</v>
      </c>
    </row>
    <row r="105" spans="1:5" x14ac:dyDescent="0.25">
      <c r="A105" s="65" t="s">
        <v>987</v>
      </c>
    </row>
    <row r="106" spans="1:5" x14ac:dyDescent="0.25">
      <c r="A106" s="65" t="s">
        <v>966</v>
      </c>
    </row>
    <row r="107" spans="1:5" x14ac:dyDescent="0.25">
      <c r="A107" s="5" t="s">
        <v>30</v>
      </c>
    </row>
    <row r="108" spans="1:5" ht="14.45" customHeight="1" x14ac:dyDescent="0.25">
      <c r="A108" s="91" t="s">
        <v>31</v>
      </c>
      <c r="B108" s="92"/>
      <c r="C108" s="92"/>
      <c r="D108" s="92"/>
      <c r="E108" s="93"/>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57">
        <v>44250</v>
      </c>
      <c r="C111" s="57">
        <v>46077</v>
      </c>
      <c r="D111" s="58">
        <v>4.5629361162589206E-2</v>
      </c>
      <c r="E111" s="59">
        <v>2</v>
      </c>
    </row>
    <row r="112" spans="1:5" x14ac:dyDescent="0.25">
      <c r="A112" s="31" t="s">
        <v>37</v>
      </c>
      <c r="B112" s="57">
        <v>44222</v>
      </c>
      <c r="C112" s="57">
        <v>46049</v>
      </c>
      <c r="D112" s="58">
        <v>4.5996444024442779E-2</v>
      </c>
      <c r="E112" s="59">
        <v>2</v>
      </c>
    </row>
    <row r="113" spans="1:5" x14ac:dyDescent="0.25">
      <c r="A113" s="60" t="s">
        <v>38</v>
      </c>
      <c r="B113" s="57">
        <v>44194</v>
      </c>
      <c r="C113" s="57">
        <v>46021</v>
      </c>
      <c r="D113" s="58">
        <v>4.6322192328671248E-2</v>
      </c>
      <c r="E113" s="59">
        <v>2</v>
      </c>
    </row>
    <row r="114" spans="1:5" x14ac:dyDescent="0.25">
      <c r="A114" s="60" t="s">
        <v>39</v>
      </c>
      <c r="B114" s="57">
        <v>44159</v>
      </c>
      <c r="C114" s="57">
        <v>45986</v>
      </c>
      <c r="D114" s="58">
        <v>4.6586278750050808E-2</v>
      </c>
      <c r="E114" s="59">
        <v>2</v>
      </c>
    </row>
    <row r="115" spans="1:5" x14ac:dyDescent="0.25">
      <c r="A115" s="60" t="s">
        <v>40</v>
      </c>
      <c r="B115" s="57">
        <v>44131</v>
      </c>
      <c r="C115" s="57">
        <v>45958</v>
      </c>
      <c r="D115" s="58">
        <v>5.1303280956374347E-2</v>
      </c>
      <c r="E115" s="59">
        <v>3</v>
      </c>
    </row>
    <row r="117" spans="1:5" x14ac:dyDescent="0.25">
      <c r="A117" s="102" t="s">
        <v>93</v>
      </c>
      <c r="B117" s="103"/>
      <c r="C117" s="103"/>
      <c r="D117" s="103"/>
      <c r="E117" s="103"/>
    </row>
    <row r="118" spans="1:5" x14ac:dyDescent="0.25">
      <c r="A118" s="1" t="s">
        <v>968</v>
      </c>
      <c r="B118" s="2"/>
      <c r="C118" s="107" t="s">
        <v>3</v>
      </c>
      <c r="D118" s="107" t="s">
        <v>969</v>
      </c>
      <c r="E118" s="107"/>
    </row>
    <row r="119" spans="1:5" x14ac:dyDescent="0.25">
      <c r="A119" s="3" t="s">
        <v>5</v>
      </c>
      <c r="B119" s="4"/>
      <c r="C119" s="108"/>
      <c r="D119" s="108"/>
      <c r="E119" s="108"/>
    </row>
    <row r="120" spans="1:5" x14ac:dyDescent="0.25">
      <c r="A120" s="6" t="s">
        <v>6</v>
      </c>
      <c r="B120" s="7"/>
      <c r="C120" s="109"/>
      <c r="D120" s="109"/>
      <c r="E120" s="109"/>
    </row>
    <row r="121" spans="1:5" x14ac:dyDescent="0.25">
      <c r="A121" s="8" t="s">
        <v>7</v>
      </c>
      <c r="B121" s="9" t="s">
        <v>960</v>
      </c>
      <c r="C121" s="10"/>
      <c r="D121" s="11"/>
      <c r="E121" s="11"/>
    </row>
    <row r="122" spans="1:5" x14ac:dyDescent="0.25">
      <c r="A122" s="12"/>
      <c r="B122" s="13" t="s">
        <v>9</v>
      </c>
      <c r="C122" s="14"/>
      <c r="D122" s="15"/>
      <c r="E122" s="15"/>
    </row>
    <row r="123" spans="1:5" x14ac:dyDescent="0.25">
      <c r="A123" s="8" t="s">
        <v>10</v>
      </c>
      <c r="B123" s="16" t="s">
        <v>11</v>
      </c>
      <c r="C123" s="53">
        <v>4790</v>
      </c>
      <c r="D123" s="54">
        <v>3980</v>
      </c>
      <c r="E123" s="55" t="s">
        <v>14</v>
      </c>
    </row>
    <row r="124" spans="1:5" x14ac:dyDescent="0.25">
      <c r="A124" s="19"/>
      <c r="B124" s="20" t="s">
        <v>15</v>
      </c>
      <c r="C124" s="56">
        <v>-0.52061360861981199</v>
      </c>
      <c r="D124" s="56">
        <v>-0.168170841135208</v>
      </c>
      <c r="E124" s="22"/>
    </row>
    <row r="125" spans="1:5" x14ac:dyDescent="0.25">
      <c r="A125" s="8" t="s">
        <v>16</v>
      </c>
      <c r="B125" s="16" t="s">
        <v>11</v>
      </c>
      <c r="C125" s="53">
        <v>6990</v>
      </c>
      <c r="D125" s="53">
        <v>9580</v>
      </c>
      <c r="E125" s="55" t="s">
        <v>14</v>
      </c>
    </row>
    <row r="126" spans="1:5" x14ac:dyDescent="0.25">
      <c r="A126" s="19"/>
      <c r="B126" s="20" t="s">
        <v>15</v>
      </c>
      <c r="C126" s="56">
        <v>-0.30071299716519201</v>
      </c>
      <c r="D126" s="56">
        <v>-8.4453188939267402E-3</v>
      </c>
      <c r="E126" s="22"/>
    </row>
    <row r="127" spans="1:5" x14ac:dyDescent="0.25">
      <c r="A127" s="8" t="s">
        <v>19</v>
      </c>
      <c r="B127" s="16" t="s">
        <v>11</v>
      </c>
      <c r="C127" s="53">
        <v>10210</v>
      </c>
      <c r="D127" s="53">
        <v>12770</v>
      </c>
      <c r="E127" s="55" t="s">
        <v>14</v>
      </c>
    </row>
    <row r="128" spans="1:5" x14ac:dyDescent="0.25">
      <c r="A128" s="19"/>
      <c r="B128" s="20" t="s">
        <v>15</v>
      </c>
      <c r="C128" s="56">
        <v>2.1237026053802E-2</v>
      </c>
      <c r="D128" s="56">
        <v>5.0058738316762601E-2</v>
      </c>
      <c r="E128" s="22"/>
    </row>
    <row r="129" spans="1:5" x14ac:dyDescent="0.25">
      <c r="A129" s="8" t="s">
        <v>22</v>
      </c>
      <c r="B129" s="16" t="s">
        <v>11</v>
      </c>
      <c r="C129" s="53">
        <v>14680</v>
      </c>
      <c r="D129" s="53">
        <v>19000</v>
      </c>
      <c r="E129" s="55" t="s">
        <v>14</v>
      </c>
    </row>
    <row r="130" spans="1:5" x14ac:dyDescent="0.25">
      <c r="A130" s="19"/>
      <c r="B130" s="20" t="s">
        <v>15</v>
      </c>
      <c r="C130" s="56">
        <v>0.468309154577289</v>
      </c>
      <c r="D130" s="56">
        <v>0.13700083069659499</v>
      </c>
      <c r="E130" s="22"/>
    </row>
    <row r="131" spans="1:5" ht="33" customHeight="1" x14ac:dyDescent="0.25">
      <c r="A131" s="90" t="s">
        <v>25</v>
      </c>
      <c r="B131" s="90"/>
      <c r="C131" s="90"/>
      <c r="D131" s="90"/>
      <c r="E131" s="90"/>
    </row>
    <row r="132" spans="1:5" x14ac:dyDescent="0.25">
      <c r="A132" s="5" t="s">
        <v>26</v>
      </c>
    </row>
    <row r="133" spans="1:5" x14ac:dyDescent="0.25">
      <c r="A133" s="65" t="s">
        <v>983</v>
      </c>
    </row>
    <row r="134" spans="1:5" x14ac:dyDescent="0.25">
      <c r="A134" s="65" t="s">
        <v>1101</v>
      </c>
    </row>
    <row r="135" spans="1:5" x14ac:dyDescent="0.25">
      <c r="A135" s="65" t="s">
        <v>972</v>
      </c>
    </row>
    <row r="136" spans="1:5" x14ac:dyDescent="0.25">
      <c r="A136" s="5" t="s">
        <v>51</v>
      </c>
    </row>
    <row r="137" spans="1:5" ht="14.45" customHeight="1" x14ac:dyDescent="0.25">
      <c r="A137" s="91" t="s">
        <v>31</v>
      </c>
      <c r="B137" s="92"/>
      <c r="C137" s="92"/>
      <c r="D137" s="92"/>
      <c r="E137" s="93"/>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57">
        <v>44236</v>
      </c>
      <c r="C140" s="57">
        <v>46070</v>
      </c>
      <c r="D140" s="58">
        <v>0.13893719822682349</v>
      </c>
      <c r="E140" s="59">
        <v>4</v>
      </c>
    </row>
    <row r="141" spans="1:5" x14ac:dyDescent="0.25">
      <c r="A141" s="31" t="s">
        <v>37</v>
      </c>
      <c r="B141" s="57">
        <v>44208</v>
      </c>
      <c r="C141" s="57">
        <v>46042</v>
      </c>
      <c r="D141" s="58">
        <v>0.13896157969736989</v>
      </c>
      <c r="E141" s="59">
        <v>4</v>
      </c>
    </row>
    <row r="142" spans="1:5" x14ac:dyDescent="0.25">
      <c r="A142" s="60" t="s">
        <v>38</v>
      </c>
      <c r="B142" s="57">
        <v>44194</v>
      </c>
      <c r="C142" s="57">
        <v>46022</v>
      </c>
      <c r="D142" s="58">
        <v>0.13870282732666492</v>
      </c>
      <c r="E142" s="59">
        <v>4</v>
      </c>
    </row>
    <row r="143" spans="1:5" x14ac:dyDescent="0.25">
      <c r="A143" s="60" t="s">
        <v>39</v>
      </c>
      <c r="B143" s="57">
        <v>44152</v>
      </c>
      <c r="C143" s="57">
        <v>45986</v>
      </c>
      <c r="D143" s="58">
        <v>0.13865525169785201</v>
      </c>
      <c r="E143" s="59">
        <v>4</v>
      </c>
    </row>
    <row r="144" spans="1:5" x14ac:dyDescent="0.25">
      <c r="A144" s="60" t="s">
        <v>40</v>
      </c>
      <c r="B144" s="57">
        <v>44124</v>
      </c>
      <c r="C144" s="57">
        <v>45958</v>
      </c>
      <c r="D144" s="58">
        <v>0.14546709435322766</v>
      </c>
      <c r="E144" s="59">
        <v>4</v>
      </c>
    </row>
    <row r="146" spans="1:5" x14ac:dyDescent="0.25">
      <c r="A146" s="102" t="s">
        <v>94</v>
      </c>
      <c r="B146" s="103"/>
      <c r="C146" s="103"/>
      <c r="D146" s="103"/>
      <c r="E146" s="103"/>
    </row>
    <row r="147" spans="1:5" x14ac:dyDescent="0.25">
      <c r="A147" s="1" t="s">
        <v>958</v>
      </c>
      <c r="B147" s="2"/>
      <c r="C147" s="107" t="s">
        <v>3</v>
      </c>
      <c r="D147" s="107" t="s">
        <v>959</v>
      </c>
      <c r="E147" s="107"/>
    </row>
    <row r="148" spans="1:5" x14ac:dyDescent="0.25">
      <c r="A148" s="3" t="s">
        <v>5</v>
      </c>
      <c r="B148" s="4"/>
      <c r="C148" s="108"/>
      <c r="D148" s="108"/>
      <c r="E148" s="108"/>
    </row>
    <row r="149" spans="1:5" x14ac:dyDescent="0.25">
      <c r="A149" s="6" t="s">
        <v>6</v>
      </c>
      <c r="B149" s="7"/>
      <c r="C149" s="109"/>
      <c r="D149" s="109"/>
      <c r="E149" s="109"/>
    </row>
    <row r="150" spans="1:5" x14ac:dyDescent="0.25">
      <c r="A150" s="8" t="s">
        <v>7</v>
      </c>
      <c r="B150" s="9" t="s">
        <v>960</v>
      </c>
      <c r="C150" s="10"/>
      <c r="D150" s="11"/>
      <c r="E150" s="11"/>
    </row>
    <row r="151" spans="1:5" x14ac:dyDescent="0.25">
      <c r="A151" s="12"/>
      <c r="B151" s="13" t="s">
        <v>9</v>
      </c>
      <c r="C151" s="14"/>
      <c r="D151" s="15"/>
      <c r="E151" s="15"/>
    </row>
    <row r="152" spans="1:5" x14ac:dyDescent="0.25">
      <c r="A152" s="8" t="s">
        <v>10</v>
      </c>
      <c r="B152" s="16" t="s">
        <v>11</v>
      </c>
      <c r="C152" s="61">
        <v>5980</v>
      </c>
      <c r="D152" s="62">
        <v>6200</v>
      </c>
      <c r="E152" s="63" t="s">
        <v>14</v>
      </c>
    </row>
    <row r="153" spans="1:5" x14ac:dyDescent="0.25">
      <c r="A153" s="19"/>
      <c r="B153" s="20" t="s">
        <v>15</v>
      </c>
      <c r="C153" s="56">
        <v>-0.40163472593446597</v>
      </c>
      <c r="D153" s="56">
        <v>-0.147265764052259</v>
      </c>
      <c r="E153" s="22"/>
    </row>
    <row r="154" spans="1:5" x14ac:dyDescent="0.25">
      <c r="A154" s="8" t="s">
        <v>16</v>
      </c>
      <c r="B154" s="16" t="s">
        <v>11</v>
      </c>
      <c r="C154" s="61">
        <v>7810</v>
      </c>
      <c r="D154" s="61">
        <v>7360</v>
      </c>
      <c r="E154" s="63" t="s">
        <v>14</v>
      </c>
    </row>
    <row r="155" spans="1:5" x14ac:dyDescent="0.25">
      <c r="A155" s="19"/>
      <c r="B155" s="20" t="s">
        <v>15</v>
      </c>
      <c r="C155" s="56">
        <v>-0.21932332828721299</v>
      </c>
      <c r="D155" s="56">
        <v>-9.7215505372375305E-2</v>
      </c>
      <c r="E155" s="22"/>
    </row>
    <row r="156" spans="1:5" x14ac:dyDescent="0.25">
      <c r="A156" s="8" t="s">
        <v>19</v>
      </c>
      <c r="B156" s="16" t="s">
        <v>11</v>
      </c>
      <c r="C156" s="61">
        <v>9400</v>
      </c>
      <c r="D156" s="61">
        <v>9790</v>
      </c>
      <c r="E156" s="63" t="s">
        <v>14</v>
      </c>
    </row>
    <row r="157" spans="1:5" x14ac:dyDescent="0.25">
      <c r="A157" s="19"/>
      <c r="B157" s="20" t="s">
        <v>15</v>
      </c>
      <c r="C157" s="56">
        <v>-5.9780497198879602E-2</v>
      </c>
      <c r="D157" s="56">
        <v>-7.19217804192618E-3</v>
      </c>
      <c r="E157" s="22"/>
    </row>
    <row r="158" spans="1:5" x14ac:dyDescent="0.25">
      <c r="A158" s="8" t="s">
        <v>22</v>
      </c>
      <c r="B158" s="16" t="s">
        <v>11</v>
      </c>
      <c r="C158" s="61">
        <v>12100</v>
      </c>
      <c r="D158" s="61">
        <v>12160</v>
      </c>
      <c r="E158" s="63" t="s">
        <v>14</v>
      </c>
    </row>
    <row r="159" spans="1:5" x14ac:dyDescent="0.25">
      <c r="A159" s="19"/>
      <c r="B159" s="20" t="s">
        <v>15</v>
      </c>
      <c r="C159" s="56">
        <v>0.210143493414095</v>
      </c>
      <c r="D159" s="56">
        <v>6.7230536811159203E-2</v>
      </c>
      <c r="E159" s="22"/>
    </row>
    <row r="160" spans="1:5" ht="34.9" customHeight="1" x14ac:dyDescent="0.25">
      <c r="A160" s="90" t="s">
        <v>25</v>
      </c>
      <c r="B160" s="90"/>
      <c r="C160" s="90"/>
      <c r="D160" s="90"/>
      <c r="E160" s="90"/>
    </row>
    <row r="161" spans="1:5" x14ac:dyDescent="0.25">
      <c r="A161" s="5" t="s">
        <v>26</v>
      </c>
    </row>
    <row r="162" spans="1:5" x14ac:dyDescent="0.25">
      <c r="A162" s="65" t="s">
        <v>964</v>
      </c>
    </row>
    <row r="163" spans="1:5" x14ac:dyDescent="0.25">
      <c r="A163" s="65" t="s">
        <v>967</v>
      </c>
    </row>
    <row r="164" spans="1:5" x14ac:dyDescent="0.25">
      <c r="A164" s="65" t="s">
        <v>966</v>
      </c>
    </row>
    <row r="165" spans="1:5" x14ac:dyDescent="0.25">
      <c r="A165" s="5" t="s">
        <v>51</v>
      </c>
    </row>
    <row r="166" spans="1:5" ht="14.45" customHeight="1" x14ac:dyDescent="0.25">
      <c r="A166" s="91" t="s">
        <v>31</v>
      </c>
      <c r="B166" s="92"/>
      <c r="C166" s="92"/>
      <c r="D166" s="92"/>
      <c r="E166" s="93"/>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57">
        <v>44250</v>
      </c>
      <c r="C169" s="57">
        <v>46077</v>
      </c>
      <c r="D169" s="58">
        <v>6.4354303877197219E-2</v>
      </c>
      <c r="E169" s="59">
        <v>3</v>
      </c>
    </row>
    <row r="170" spans="1:5" x14ac:dyDescent="0.25">
      <c r="A170" s="31" t="s">
        <v>37</v>
      </c>
      <c r="B170" s="57">
        <v>44222</v>
      </c>
      <c r="C170" s="57">
        <v>46049</v>
      </c>
      <c r="D170" s="58">
        <v>6.4920236485950508E-2</v>
      </c>
      <c r="E170" s="59">
        <v>3</v>
      </c>
    </row>
    <row r="171" spans="1:5" x14ac:dyDescent="0.25">
      <c r="A171" s="64" t="s">
        <v>38</v>
      </c>
      <c r="B171" s="57">
        <v>44194</v>
      </c>
      <c r="C171" s="57">
        <v>46021</v>
      </c>
      <c r="D171" s="58">
        <v>6.5328641062227272E-2</v>
      </c>
      <c r="E171" s="59">
        <v>3</v>
      </c>
    </row>
    <row r="172" spans="1:5" x14ac:dyDescent="0.25">
      <c r="A172" s="64" t="s">
        <v>39</v>
      </c>
      <c r="B172" s="57">
        <v>44159</v>
      </c>
      <c r="C172" s="57">
        <v>45986</v>
      </c>
      <c r="D172" s="58">
        <v>6.5536168220173982E-2</v>
      </c>
      <c r="E172" s="59">
        <v>3</v>
      </c>
    </row>
    <row r="173" spans="1:5" x14ac:dyDescent="0.25">
      <c r="A173" s="64" t="s">
        <v>40</v>
      </c>
      <c r="B173" s="57">
        <v>44131</v>
      </c>
      <c r="C173" s="57">
        <v>45958</v>
      </c>
      <c r="D173" s="58">
        <v>7.0690539801348692E-2</v>
      </c>
      <c r="E173" s="59">
        <v>3</v>
      </c>
    </row>
    <row r="175" spans="1:5" x14ac:dyDescent="0.25">
      <c r="A175" s="102" t="s">
        <v>341</v>
      </c>
      <c r="B175" s="103"/>
      <c r="C175" s="103"/>
      <c r="D175" s="103"/>
      <c r="E175" s="103"/>
    </row>
    <row r="176" spans="1:5" x14ac:dyDescent="0.25">
      <c r="A176" s="1" t="s">
        <v>958</v>
      </c>
      <c r="B176" s="2"/>
      <c r="C176" s="107" t="s">
        <v>3</v>
      </c>
      <c r="D176" s="107" t="s">
        <v>959</v>
      </c>
      <c r="E176" s="107"/>
    </row>
    <row r="177" spans="1:5" x14ac:dyDescent="0.25">
      <c r="A177" s="3" t="s">
        <v>5</v>
      </c>
      <c r="B177" s="4"/>
      <c r="C177" s="108"/>
      <c r="D177" s="108"/>
      <c r="E177" s="108"/>
    </row>
    <row r="178" spans="1:5" x14ac:dyDescent="0.25">
      <c r="A178" s="6" t="s">
        <v>6</v>
      </c>
      <c r="B178" s="7"/>
      <c r="C178" s="109"/>
      <c r="D178" s="109"/>
      <c r="E178" s="109"/>
    </row>
    <row r="179" spans="1:5" x14ac:dyDescent="0.25">
      <c r="A179" s="8" t="s">
        <v>7</v>
      </c>
      <c r="B179" s="9" t="s">
        <v>960</v>
      </c>
      <c r="C179" s="10"/>
      <c r="D179" s="11"/>
      <c r="E179" s="11"/>
    </row>
    <row r="180" spans="1:5" x14ac:dyDescent="0.25">
      <c r="A180" s="12"/>
      <c r="B180" s="13" t="s">
        <v>9</v>
      </c>
      <c r="C180" s="14"/>
      <c r="D180" s="15"/>
      <c r="E180" s="15"/>
    </row>
    <row r="181" spans="1:5" x14ac:dyDescent="0.25">
      <c r="A181" s="8" t="s">
        <v>10</v>
      </c>
      <c r="B181" s="16" t="s">
        <v>11</v>
      </c>
      <c r="C181" s="53">
        <v>6800</v>
      </c>
      <c r="D181" s="54">
        <v>6960</v>
      </c>
      <c r="E181" s="55" t="s">
        <v>14</v>
      </c>
    </row>
    <row r="182" spans="1:5" x14ac:dyDescent="0.25">
      <c r="A182" s="19"/>
      <c r="B182" s="20" t="s">
        <v>15</v>
      </c>
      <c r="C182" s="56">
        <v>-0.31955970473191497</v>
      </c>
      <c r="D182" s="56">
        <v>-0.11393433002008301</v>
      </c>
      <c r="E182" s="22"/>
    </row>
    <row r="183" spans="1:5" x14ac:dyDescent="0.25">
      <c r="A183" s="8" t="s">
        <v>16</v>
      </c>
      <c r="B183" s="16" t="s">
        <v>11</v>
      </c>
      <c r="C183" s="53">
        <v>8390</v>
      </c>
      <c r="D183" s="53">
        <v>9160</v>
      </c>
      <c r="E183" s="55" t="s">
        <v>14</v>
      </c>
    </row>
    <row r="184" spans="1:5" x14ac:dyDescent="0.25">
      <c r="A184" s="19"/>
      <c r="B184" s="20" t="s">
        <v>15</v>
      </c>
      <c r="C184" s="56">
        <v>-0.16149393694422001</v>
      </c>
      <c r="D184" s="56">
        <v>-2.89134722795246E-2</v>
      </c>
      <c r="E184" s="22"/>
    </row>
    <row r="185" spans="1:5" x14ac:dyDescent="0.25">
      <c r="A185" s="8" t="s">
        <v>19</v>
      </c>
      <c r="B185" s="16" t="s">
        <v>11</v>
      </c>
      <c r="C185" s="53">
        <v>9830</v>
      </c>
      <c r="D185" s="53">
        <v>10090</v>
      </c>
      <c r="E185" s="55" t="s">
        <v>14</v>
      </c>
    </row>
    <row r="186" spans="1:5" x14ac:dyDescent="0.25">
      <c r="A186" s="19"/>
      <c r="B186" s="20" t="s">
        <v>15</v>
      </c>
      <c r="C186" s="56">
        <v>-1.67289769479902E-2</v>
      </c>
      <c r="D186" s="56">
        <v>3.0836593315288802E-3</v>
      </c>
      <c r="E186" s="22"/>
    </row>
    <row r="187" spans="1:5" x14ac:dyDescent="0.25">
      <c r="A187" s="8" t="s">
        <v>22</v>
      </c>
      <c r="B187" s="16" t="s">
        <v>11</v>
      </c>
      <c r="C187" s="53">
        <v>10940</v>
      </c>
      <c r="D187" s="53">
        <v>11730</v>
      </c>
      <c r="E187" s="55" t="s">
        <v>14</v>
      </c>
    </row>
    <row r="188" spans="1:5" x14ac:dyDescent="0.25">
      <c r="A188" s="19"/>
      <c r="B188" s="20" t="s">
        <v>15</v>
      </c>
      <c r="C188" s="56">
        <v>9.3505356951153903E-2</v>
      </c>
      <c r="D188" s="56">
        <v>5.4674499198122499E-2</v>
      </c>
      <c r="E188" s="22"/>
    </row>
    <row r="189" spans="1:5" ht="34.9" customHeight="1" x14ac:dyDescent="0.25">
      <c r="A189" s="90" t="s">
        <v>25</v>
      </c>
      <c r="B189" s="90"/>
      <c r="C189" s="90"/>
      <c r="D189" s="90"/>
      <c r="E189" s="90"/>
    </row>
    <row r="190" spans="1:5" x14ac:dyDescent="0.25">
      <c r="A190" s="5" t="s">
        <v>26</v>
      </c>
    </row>
    <row r="191" spans="1:5" x14ac:dyDescent="0.25">
      <c r="A191" s="65" t="s">
        <v>974</v>
      </c>
    </row>
    <row r="192" spans="1:5" x14ac:dyDescent="0.25">
      <c r="A192" s="65" t="s">
        <v>1111</v>
      </c>
    </row>
    <row r="193" spans="1:5" x14ac:dyDescent="0.25">
      <c r="A193" s="65" t="s">
        <v>963</v>
      </c>
    </row>
    <row r="194" spans="1:5" x14ac:dyDescent="0.25">
      <c r="A194" s="5" t="s">
        <v>30</v>
      </c>
    </row>
    <row r="195" spans="1:5" ht="14.45" customHeight="1" x14ac:dyDescent="0.25">
      <c r="A195" s="91" t="s">
        <v>31</v>
      </c>
      <c r="B195" s="92"/>
      <c r="C195" s="92"/>
      <c r="D195" s="92"/>
      <c r="E195" s="93"/>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57">
        <v>44250</v>
      </c>
      <c r="C198" s="57">
        <v>46077</v>
      </c>
      <c r="D198" s="58">
        <v>6.0200841176892825E-2</v>
      </c>
      <c r="E198" s="59">
        <v>3</v>
      </c>
    </row>
    <row r="199" spans="1:5" x14ac:dyDescent="0.25">
      <c r="A199" s="31" t="s">
        <v>37</v>
      </c>
      <c r="B199" s="57">
        <v>44222</v>
      </c>
      <c r="C199" s="57">
        <v>46049</v>
      </c>
      <c r="D199" s="58">
        <v>6.0341616771159255E-2</v>
      </c>
      <c r="E199" s="59">
        <v>3</v>
      </c>
    </row>
    <row r="200" spans="1:5" x14ac:dyDescent="0.25">
      <c r="A200" s="60" t="s">
        <v>38</v>
      </c>
      <c r="B200" s="57">
        <v>44194</v>
      </c>
      <c r="C200" s="57">
        <v>46021</v>
      </c>
      <c r="D200" s="58">
        <v>6.0158419185069013E-2</v>
      </c>
      <c r="E200" s="59">
        <v>3</v>
      </c>
    </row>
    <row r="201" spans="1:5" x14ac:dyDescent="0.25">
      <c r="A201" s="60" t="s">
        <v>39</v>
      </c>
      <c r="B201" s="57">
        <v>44159</v>
      </c>
      <c r="C201" s="57">
        <v>45986</v>
      </c>
      <c r="D201" s="58">
        <v>6.0151241902059886E-2</v>
      </c>
      <c r="E201" s="59">
        <v>3</v>
      </c>
    </row>
    <row r="202" spans="1:5" x14ac:dyDescent="0.25">
      <c r="A202" s="60" t="s">
        <v>40</v>
      </c>
      <c r="B202" s="57">
        <v>44131</v>
      </c>
      <c r="C202" s="57">
        <v>45958</v>
      </c>
      <c r="D202" s="58">
        <v>6.0533697353576436E-2</v>
      </c>
      <c r="E202" s="59">
        <v>3</v>
      </c>
    </row>
    <row r="204" spans="1:5" x14ac:dyDescent="0.25">
      <c r="A204" s="102" t="s">
        <v>655</v>
      </c>
      <c r="B204" s="103"/>
      <c r="C204" s="103"/>
      <c r="D204" s="103"/>
      <c r="E204" s="103"/>
    </row>
    <row r="205" spans="1:5" x14ac:dyDescent="0.25">
      <c r="A205" s="1" t="s">
        <v>958</v>
      </c>
      <c r="B205" s="2"/>
      <c r="C205" s="107" t="s">
        <v>3</v>
      </c>
      <c r="D205" s="107" t="s">
        <v>959</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960</v>
      </c>
      <c r="C208" s="10"/>
      <c r="D208" s="11"/>
      <c r="E208" s="11"/>
    </row>
    <row r="209" spans="1:5" x14ac:dyDescent="0.25">
      <c r="A209" s="12"/>
      <c r="B209" s="13" t="s">
        <v>9</v>
      </c>
      <c r="C209" s="14"/>
      <c r="D209" s="15"/>
      <c r="E209" s="15"/>
    </row>
    <row r="210" spans="1:5" x14ac:dyDescent="0.25">
      <c r="A210" s="8" t="s">
        <v>10</v>
      </c>
      <c r="B210" s="16" t="s">
        <v>11</v>
      </c>
      <c r="C210" s="53">
        <v>7450</v>
      </c>
      <c r="D210" s="54">
        <v>7680</v>
      </c>
      <c r="E210" s="55" t="s">
        <v>14</v>
      </c>
    </row>
    <row r="211" spans="1:5" x14ac:dyDescent="0.25">
      <c r="A211" s="19"/>
      <c r="B211" s="20" t="s">
        <v>15</v>
      </c>
      <c r="C211" s="56">
        <v>-0.25466917352870999</v>
      </c>
      <c r="D211" s="56">
        <v>-8.4418893202814899E-2</v>
      </c>
      <c r="E211" s="22"/>
    </row>
    <row r="212" spans="1:5" x14ac:dyDescent="0.25">
      <c r="A212" s="8" t="s">
        <v>16</v>
      </c>
      <c r="B212" s="16" t="s">
        <v>11</v>
      </c>
      <c r="C212" s="53">
        <v>8470</v>
      </c>
      <c r="D212" s="53">
        <v>8780</v>
      </c>
      <c r="E212" s="55" t="s">
        <v>14</v>
      </c>
    </row>
    <row r="213" spans="1:5" x14ac:dyDescent="0.25">
      <c r="A213" s="19"/>
      <c r="B213" s="20" t="s">
        <v>15</v>
      </c>
      <c r="C213" s="56">
        <v>-0.15321402565450701</v>
      </c>
      <c r="D213" s="56">
        <v>-4.2595516707452402E-2</v>
      </c>
      <c r="E213" s="22"/>
    </row>
    <row r="214" spans="1:5" x14ac:dyDescent="0.25">
      <c r="A214" s="8" t="s">
        <v>19</v>
      </c>
      <c r="B214" s="16" t="s">
        <v>11</v>
      </c>
      <c r="C214" s="53">
        <v>9420</v>
      </c>
      <c r="D214" s="53">
        <v>9550</v>
      </c>
      <c r="E214" s="55" t="s">
        <v>14</v>
      </c>
    </row>
    <row r="215" spans="1:5" x14ac:dyDescent="0.25">
      <c r="A215" s="19"/>
      <c r="B215" s="20" t="s">
        <v>15</v>
      </c>
      <c r="C215" s="56">
        <v>-5.7703202922336001E-2</v>
      </c>
      <c r="D215" s="56">
        <v>-1.5334266399865199E-2</v>
      </c>
      <c r="E215" s="22"/>
    </row>
    <row r="216" spans="1:5" x14ac:dyDescent="0.25">
      <c r="A216" s="8" t="s">
        <v>22</v>
      </c>
      <c r="B216" s="16" t="s">
        <v>11</v>
      </c>
      <c r="C216" s="53">
        <v>10130</v>
      </c>
      <c r="D216" s="53">
        <v>10900</v>
      </c>
      <c r="E216" s="55" t="s">
        <v>14</v>
      </c>
    </row>
    <row r="217" spans="1:5" x14ac:dyDescent="0.25">
      <c r="A217" s="19"/>
      <c r="B217" s="20" t="s">
        <v>15</v>
      </c>
      <c r="C217" s="56">
        <v>1.26498698460646E-2</v>
      </c>
      <c r="D217" s="56">
        <v>2.9203187882567799E-2</v>
      </c>
      <c r="E217" s="22"/>
    </row>
    <row r="218" spans="1:5" ht="34.15" customHeight="1" x14ac:dyDescent="0.25">
      <c r="A218" s="90" t="s">
        <v>25</v>
      </c>
      <c r="B218" s="90"/>
      <c r="C218" s="90"/>
      <c r="D218" s="90"/>
      <c r="E218" s="90"/>
    </row>
    <row r="219" spans="1:5" x14ac:dyDescent="0.25">
      <c r="A219" s="5" t="s">
        <v>26</v>
      </c>
    </row>
    <row r="220" spans="1:5" x14ac:dyDescent="0.25">
      <c r="A220" s="65" t="s">
        <v>974</v>
      </c>
    </row>
    <row r="221" spans="1:5" x14ac:dyDescent="0.25">
      <c r="A221" s="65" t="s">
        <v>1110</v>
      </c>
    </row>
    <row r="222" spans="1:5" x14ac:dyDescent="0.25">
      <c r="A222" s="65" t="s">
        <v>1112</v>
      </c>
    </row>
    <row r="223" spans="1:5" x14ac:dyDescent="0.25">
      <c r="A223" s="5" t="s">
        <v>30</v>
      </c>
    </row>
    <row r="224" spans="1:5" ht="14.45" customHeight="1" x14ac:dyDescent="0.25">
      <c r="A224" s="91" t="s">
        <v>31</v>
      </c>
      <c r="B224" s="92"/>
      <c r="C224" s="92"/>
      <c r="D224" s="92"/>
      <c r="E224" s="93"/>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57">
        <v>44251</v>
      </c>
      <c r="C227" s="57">
        <v>46078</v>
      </c>
      <c r="D227" s="58">
        <v>3.5942372276077356E-2</v>
      </c>
      <c r="E227" s="59">
        <v>2</v>
      </c>
    </row>
    <row r="228" spans="1:5" x14ac:dyDescent="0.25">
      <c r="A228" s="31" t="s">
        <v>37</v>
      </c>
      <c r="B228" s="57">
        <v>44223</v>
      </c>
      <c r="C228" s="57">
        <v>46050</v>
      </c>
      <c r="D228" s="58">
        <v>3.5973099920272963E-2</v>
      </c>
      <c r="E228" s="59">
        <v>2</v>
      </c>
    </row>
    <row r="229" spans="1:5" x14ac:dyDescent="0.25">
      <c r="A229" s="60" t="s">
        <v>38</v>
      </c>
      <c r="B229" s="57">
        <v>44195</v>
      </c>
      <c r="C229" s="57">
        <v>46022</v>
      </c>
      <c r="D229" s="58">
        <v>3.5950387419008474E-2</v>
      </c>
      <c r="E229" s="59">
        <v>2</v>
      </c>
    </row>
    <row r="230" spans="1:5" x14ac:dyDescent="0.25">
      <c r="A230" s="60" t="s">
        <v>39</v>
      </c>
      <c r="B230" s="57">
        <v>44160</v>
      </c>
      <c r="C230" s="57">
        <v>45987</v>
      </c>
      <c r="D230" s="58">
        <v>3.5944455752946081E-2</v>
      </c>
      <c r="E230" s="59">
        <v>2</v>
      </c>
    </row>
    <row r="231" spans="1:5" x14ac:dyDescent="0.25">
      <c r="A231" s="60" t="s">
        <v>40</v>
      </c>
      <c r="B231" s="57">
        <v>44132</v>
      </c>
      <c r="C231" s="57">
        <v>45959</v>
      </c>
      <c r="D231" s="58">
        <v>3.6082346341967296E-2</v>
      </c>
      <c r="E231" s="59">
        <v>2</v>
      </c>
    </row>
    <row r="233" spans="1:5" x14ac:dyDescent="0.25">
      <c r="A233" s="102" t="s">
        <v>894</v>
      </c>
      <c r="B233" s="103"/>
      <c r="C233" s="103"/>
      <c r="D233" s="103"/>
      <c r="E233" s="103"/>
    </row>
    <row r="234" spans="1:5" x14ac:dyDescent="0.25">
      <c r="A234" s="1" t="s">
        <v>958</v>
      </c>
      <c r="B234" s="2"/>
      <c r="C234" s="107" t="s">
        <v>3</v>
      </c>
      <c r="D234" s="107" t="s">
        <v>959</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960</v>
      </c>
      <c r="C237" s="10"/>
      <c r="D237" s="11"/>
      <c r="E237" s="11"/>
    </row>
    <row r="238" spans="1:5" x14ac:dyDescent="0.25">
      <c r="A238" s="12"/>
      <c r="B238" s="13" t="s">
        <v>9</v>
      </c>
      <c r="C238" s="14"/>
      <c r="D238" s="15"/>
      <c r="E238" s="15"/>
    </row>
    <row r="239" spans="1:5" x14ac:dyDescent="0.25">
      <c r="A239" s="8" t="s">
        <v>10</v>
      </c>
      <c r="B239" s="16" t="s">
        <v>11</v>
      </c>
      <c r="C239" s="53">
        <v>7270</v>
      </c>
      <c r="D239" s="54">
        <v>7210</v>
      </c>
      <c r="E239" s="55" t="s">
        <v>14</v>
      </c>
    </row>
    <row r="240" spans="1:5" x14ac:dyDescent="0.25">
      <c r="A240" s="19"/>
      <c r="B240" s="20" t="s">
        <v>15</v>
      </c>
      <c r="C240" s="56">
        <v>-0.27250681103992302</v>
      </c>
      <c r="D240" s="56">
        <v>-0.10329971378411799</v>
      </c>
      <c r="E240" s="22"/>
    </row>
    <row r="241" spans="1:5" x14ac:dyDescent="0.25">
      <c r="A241" s="8" t="s">
        <v>16</v>
      </c>
      <c r="B241" s="16" t="s">
        <v>11</v>
      </c>
      <c r="C241" s="53">
        <v>7760</v>
      </c>
      <c r="D241" s="53">
        <v>7790</v>
      </c>
      <c r="E241" s="55" t="s">
        <v>14</v>
      </c>
    </row>
    <row r="242" spans="1:5" x14ac:dyDescent="0.25">
      <c r="A242" s="19"/>
      <c r="B242" s="20" t="s">
        <v>15</v>
      </c>
      <c r="C242" s="56">
        <v>-0.22404424724602201</v>
      </c>
      <c r="D242" s="56">
        <v>-8.0019534076001403E-2</v>
      </c>
      <c r="E242" s="22"/>
    </row>
    <row r="243" spans="1:5" x14ac:dyDescent="0.25">
      <c r="A243" s="8" t="s">
        <v>19</v>
      </c>
      <c r="B243" s="16" t="s">
        <v>11</v>
      </c>
      <c r="C243" s="53">
        <v>9870</v>
      </c>
      <c r="D243" s="53">
        <v>10100</v>
      </c>
      <c r="E243" s="55" t="s">
        <v>14</v>
      </c>
    </row>
    <row r="244" spans="1:5" x14ac:dyDescent="0.25">
      <c r="A244" s="19"/>
      <c r="B244" s="20" t="s">
        <v>15</v>
      </c>
      <c r="C244" s="56">
        <v>-1.2749128712871399E-2</v>
      </c>
      <c r="D244" s="56">
        <v>3.4327904118101001E-3</v>
      </c>
      <c r="E244" s="22"/>
    </row>
    <row r="245" spans="1:5" x14ac:dyDescent="0.25">
      <c r="A245" s="8" t="s">
        <v>22</v>
      </c>
      <c r="B245" s="16" t="s">
        <v>11</v>
      </c>
      <c r="C245" s="53">
        <v>12700</v>
      </c>
      <c r="D245" s="53">
        <v>12330</v>
      </c>
      <c r="E245" s="55" t="s">
        <v>14</v>
      </c>
    </row>
    <row r="246" spans="1:5" x14ac:dyDescent="0.25">
      <c r="A246" s="19"/>
      <c r="B246" s="20" t="s">
        <v>15</v>
      </c>
      <c r="C246" s="56">
        <v>0.26964496667236398</v>
      </c>
      <c r="D246" s="56">
        <v>7.2253618345182499E-2</v>
      </c>
      <c r="E246" s="22"/>
    </row>
    <row r="247" spans="1:5" ht="34.15" customHeight="1" x14ac:dyDescent="0.25">
      <c r="A247" s="90" t="s">
        <v>25</v>
      </c>
      <c r="B247" s="90"/>
      <c r="C247" s="90"/>
      <c r="D247" s="90"/>
      <c r="E247" s="90"/>
    </row>
    <row r="248" spans="1:5" x14ac:dyDescent="0.25">
      <c r="A248" s="5" t="s">
        <v>26</v>
      </c>
    </row>
    <row r="249" spans="1:5" x14ac:dyDescent="0.25">
      <c r="A249" s="65" t="s">
        <v>996</v>
      </c>
    </row>
    <row r="250" spans="1:5" x14ac:dyDescent="0.25">
      <c r="A250" s="65" t="s">
        <v>997</v>
      </c>
    </row>
    <row r="251" spans="1:5" x14ac:dyDescent="0.25">
      <c r="A251" s="65" t="s">
        <v>966</v>
      </c>
    </row>
    <row r="252" spans="1:5" x14ac:dyDescent="0.25">
      <c r="A252" s="5" t="s">
        <v>51</v>
      </c>
    </row>
    <row r="253" spans="1:5" ht="14.45" customHeight="1" x14ac:dyDescent="0.25">
      <c r="A253" s="91" t="s">
        <v>31</v>
      </c>
      <c r="B253" s="92"/>
      <c r="C253" s="92"/>
      <c r="D253" s="92"/>
      <c r="E253" s="93"/>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57">
        <v>44253</v>
      </c>
      <c r="C256" s="57">
        <v>46080</v>
      </c>
      <c r="D256" s="58">
        <v>5.4978325195515633E-2</v>
      </c>
      <c r="E256" s="59">
        <v>3</v>
      </c>
    </row>
    <row r="257" spans="1:5" x14ac:dyDescent="0.25">
      <c r="A257" s="31" t="s">
        <v>37</v>
      </c>
      <c r="B257" s="57">
        <v>44225</v>
      </c>
      <c r="C257" s="57">
        <v>46052</v>
      </c>
      <c r="D257" s="58">
        <v>5.5033469829741423E-2</v>
      </c>
      <c r="E257" s="59">
        <v>3</v>
      </c>
    </row>
    <row r="258" spans="1:5" x14ac:dyDescent="0.25">
      <c r="A258" s="60" t="s">
        <v>38</v>
      </c>
      <c r="B258" s="57">
        <v>44193</v>
      </c>
      <c r="C258" s="57">
        <v>46020</v>
      </c>
      <c r="D258" s="58">
        <v>5.5062039186584588E-2</v>
      </c>
      <c r="E258" s="59">
        <v>3</v>
      </c>
    </row>
    <row r="259" spans="1:5" x14ac:dyDescent="0.25">
      <c r="A259" s="60" t="s">
        <v>39</v>
      </c>
      <c r="B259" s="57">
        <v>44162</v>
      </c>
      <c r="C259" s="57">
        <v>45989</v>
      </c>
      <c r="D259" s="58">
        <v>5.4870989457190746E-2</v>
      </c>
      <c r="E259" s="59">
        <v>3</v>
      </c>
    </row>
    <row r="260" spans="1:5" x14ac:dyDescent="0.25">
      <c r="A260" s="60" t="s">
        <v>40</v>
      </c>
      <c r="B260" s="57">
        <v>44134</v>
      </c>
      <c r="C260" s="57">
        <v>45961</v>
      </c>
      <c r="D260" s="58">
        <v>6.3899999999999998E-2</v>
      </c>
      <c r="E260" s="59">
        <v>3</v>
      </c>
    </row>
    <row r="262" spans="1:5" x14ac:dyDescent="0.25">
      <c r="A262" s="102" t="s">
        <v>116</v>
      </c>
      <c r="B262" s="103"/>
      <c r="C262" s="103"/>
      <c r="D262" s="103"/>
      <c r="E262" s="103"/>
    </row>
    <row r="263" spans="1:5" x14ac:dyDescent="0.25">
      <c r="A263" s="1" t="s">
        <v>968</v>
      </c>
      <c r="B263" s="2"/>
      <c r="C263" s="107" t="s">
        <v>3</v>
      </c>
      <c r="D263" s="107" t="s">
        <v>969</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8" t="s">
        <v>7</v>
      </c>
      <c r="B266" s="9" t="s">
        <v>960</v>
      </c>
      <c r="C266" s="10"/>
      <c r="D266" s="11"/>
      <c r="E266" s="11"/>
    </row>
    <row r="267" spans="1:5" x14ac:dyDescent="0.25">
      <c r="A267" s="12"/>
      <c r="B267" s="13" t="s">
        <v>9</v>
      </c>
      <c r="C267" s="14"/>
      <c r="D267" s="15"/>
      <c r="E267" s="15"/>
    </row>
    <row r="268" spans="1:5" x14ac:dyDescent="0.25">
      <c r="A268" s="8" t="s">
        <v>10</v>
      </c>
      <c r="B268" s="16" t="s">
        <v>11</v>
      </c>
      <c r="C268" s="53">
        <v>4420</v>
      </c>
      <c r="D268" s="54">
        <v>4110</v>
      </c>
      <c r="E268" s="55" t="s">
        <v>14</v>
      </c>
    </row>
    <row r="269" spans="1:5" x14ac:dyDescent="0.25">
      <c r="A269" s="19"/>
      <c r="B269" s="20" t="s">
        <v>15</v>
      </c>
      <c r="C269" s="56">
        <v>-0.55826713972447595</v>
      </c>
      <c r="D269" s="56">
        <v>-0.163093234391257</v>
      </c>
      <c r="E269" s="22"/>
    </row>
    <row r="270" spans="1:5" x14ac:dyDescent="0.25">
      <c r="A270" s="8" t="s">
        <v>16</v>
      </c>
      <c r="B270" s="16" t="s">
        <v>11</v>
      </c>
      <c r="C270" s="53">
        <v>6750</v>
      </c>
      <c r="D270" s="53">
        <v>8810</v>
      </c>
      <c r="E270" s="55" t="s">
        <v>14</v>
      </c>
    </row>
    <row r="271" spans="1:5" x14ac:dyDescent="0.25">
      <c r="A271" s="19"/>
      <c r="B271" s="20" t="s">
        <v>15</v>
      </c>
      <c r="C271" s="56">
        <v>-0.32464066935604402</v>
      </c>
      <c r="D271" s="56">
        <v>-2.5097148616616001E-2</v>
      </c>
      <c r="E271" s="22"/>
    </row>
    <row r="272" spans="1:5" x14ac:dyDescent="0.25">
      <c r="A272" s="8" t="s">
        <v>19</v>
      </c>
      <c r="B272" s="16" t="s">
        <v>11</v>
      </c>
      <c r="C272" s="53">
        <v>10170</v>
      </c>
      <c r="D272" s="53">
        <v>14190</v>
      </c>
      <c r="E272" s="55" t="s">
        <v>14</v>
      </c>
    </row>
    <row r="273" spans="1:5" x14ac:dyDescent="0.25">
      <c r="A273" s="19"/>
      <c r="B273" s="20" t="s">
        <v>15</v>
      </c>
      <c r="C273" s="56">
        <v>1.7369686478168899E-2</v>
      </c>
      <c r="D273" s="56">
        <v>7.2570963369681205E-2</v>
      </c>
      <c r="E273" s="22"/>
    </row>
    <row r="274" spans="1:5" x14ac:dyDescent="0.25">
      <c r="A274" s="8" t="s">
        <v>22</v>
      </c>
      <c r="B274" s="16" t="s">
        <v>11</v>
      </c>
      <c r="C274" s="53">
        <v>19130</v>
      </c>
      <c r="D274" s="53">
        <v>18590</v>
      </c>
      <c r="E274" s="55" t="s">
        <v>14</v>
      </c>
    </row>
    <row r="275" spans="1:5" x14ac:dyDescent="0.25">
      <c r="A275" s="19"/>
      <c r="B275" s="20" t="s">
        <v>15</v>
      </c>
      <c r="C275" s="56">
        <v>0.91290870807640201</v>
      </c>
      <c r="D275" s="56">
        <v>0.13198719095612299</v>
      </c>
      <c r="E275" s="22"/>
    </row>
    <row r="276" spans="1:5" ht="33" customHeight="1" x14ac:dyDescent="0.25">
      <c r="A276" s="90" t="s">
        <v>25</v>
      </c>
      <c r="B276" s="90"/>
      <c r="C276" s="90"/>
      <c r="D276" s="90"/>
      <c r="E276" s="90"/>
    </row>
    <row r="277" spans="1:5" x14ac:dyDescent="0.25">
      <c r="A277" s="5" t="s">
        <v>26</v>
      </c>
    </row>
    <row r="278" spans="1:5" x14ac:dyDescent="0.25">
      <c r="A278" s="65" t="s">
        <v>1133</v>
      </c>
    </row>
    <row r="279" spans="1:5" x14ac:dyDescent="0.25">
      <c r="A279" s="65" t="s">
        <v>1134</v>
      </c>
    </row>
    <row r="280" spans="1:5" x14ac:dyDescent="0.25">
      <c r="A280" s="65" t="s">
        <v>1054</v>
      </c>
    </row>
    <row r="281" spans="1:5" x14ac:dyDescent="0.25">
      <c r="A281" s="5" t="s">
        <v>51</v>
      </c>
    </row>
    <row r="282" spans="1:5" ht="14.45" customHeight="1" x14ac:dyDescent="0.25">
      <c r="A282" s="91" t="s">
        <v>31</v>
      </c>
      <c r="B282" s="92"/>
      <c r="C282" s="92"/>
      <c r="D282" s="92"/>
      <c r="E282" s="93"/>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57">
        <v>44253</v>
      </c>
      <c r="C285" s="57">
        <v>46080</v>
      </c>
      <c r="D285" s="58">
        <v>0.13919136903034823</v>
      </c>
      <c r="E285" s="59">
        <v>4</v>
      </c>
    </row>
    <row r="286" spans="1:5" x14ac:dyDescent="0.25">
      <c r="A286" s="31" t="s">
        <v>37</v>
      </c>
      <c r="B286" s="57">
        <v>44225</v>
      </c>
      <c r="C286" s="57">
        <v>46052</v>
      </c>
      <c r="D286" s="58">
        <v>0.14099051651498784</v>
      </c>
      <c r="E286" s="59">
        <v>4</v>
      </c>
    </row>
    <row r="287" spans="1:5" x14ac:dyDescent="0.25">
      <c r="A287" s="60" t="s">
        <v>38</v>
      </c>
      <c r="B287" s="57">
        <v>44195</v>
      </c>
      <c r="C287" s="57">
        <v>46022</v>
      </c>
      <c r="D287" s="58">
        <v>0.14243659685013091</v>
      </c>
      <c r="E287" s="59">
        <v>4</v>
      </c>
    </row>
    <row r="288" spans="1:5" x14ac:dyDescent="0.25">
      <c r="A288" s="60" t="s">
        <v>39</v>
      </c>
      <c r="B288" s="57">
        <v>44162</v>
      </c>
      <c r="C288" s="57">
        <v>45989</v>
      </c>
      <c r="D288" s="58">
        <v>0.14348270368199942</v>
      </c>
      <c r="E288" s="59">
        <v>4</v>
      </c>
    </row>
    <row r="289" spans="1:5" x14ac:dyDescent="0.25">
      <c r="A289" s="60" t="s">
        <v>40</v>
      </c>
      <c r="B289" s="57">
        <v>44134</v>
      </c>
      <c r="C289" s="57">
        <v>45961</v>
      </c>
      <c r="D289" s="58">
        <v>0.14507613835146138</v>
      </c>
      <c r="E289" s="59">
        <v>4</v>
      </c>
    </row>
    <row r="291" spans="1:5" x14ac:dyDescent="0.25">
      <c r="A291" s="102" t="s">
        <v>127</v>
      </c>
      <c r="B291" s="103"/>
      <c r="C291" s="103"/>
      <c r="D291" s="103"/>
      <c r="E291" s="103"/>
    </row>
    <row r="292" spans="1:5" x14ac:dyDescent="0.25">
      <c r="A292" s="1" t="s">
        <v>968</v>
      </c>
      <c r="B292" s="2"/>
      <c r="C292" s="107" t="s">
        <v>3</v>
      </c>
      <c r="D292" s="107" t="s">
        <v>969</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8" t="s">
        <v>7</v>
      </c>
      <c r="B295" s="9" t="s">
        <v>960</v>
      </c>
      <c r="C295" s="10"/>
      <c r="D295" s="11"/>
      <c r="E295" s="11"/>
    </row>
    <row r="296" spans="1:5" x14ac:dyDescent="0.25">
      <c r="A296" s="12"/>
      <c r="B296" s="13" t="s">
        <v>9</v>
      </c>
      <c r="C296" s="14"/>
      <c r="D296" s="15"/>
      <c r="E296" s="15"/>
    </row>
    <row r="297" spans="1:5" x14ac:dyDescent="0.25">
      <c r="A297" s="8" t="s">
        <v>10</v>
      </c>
      <c r="B297" s="16" t="s">
        <v>11</v>
      </c>
      <c r="C297" s="61">
        <v>3700</v>
      </c>
      <c r="D297" s="62">
        <v>3150</v>
      </c>
      <c r="E297" s="63" t="s">
        <v>14</v>
      </c>
    </row>
    <row r="298" spans="1:5" x14ac:dyDescent="0.25">
      <c r="A298" s="19"/>
      <c r="B298" s="20" t="s">
        <v>15</v>
      </c>
      <c r="C298" s="56">
        <v>-0.63020056550088999</v>
      </c>
      <c r="D298" s="56">
        <v>-0.206456782916461</v>
      </c>
      <c r="E298" s="22"/>
    </row>
    <row r="299" spans="1:5" x14ac:dyDescent="0.25">
      <c r="A299" s="8" t="s">
        <v>16</v>
      </c>
      <c r="B299" s="16" t="s">
        <v>11</v>
      </c>
      <c r="C299" s="61">
        <v>7340</v>
      </c>
      <c r="D299" s="61">
        <v>8240</v>
      </c>
      <c r="E299" s="63" t="s">
        <v>14</v>
      </c>
    </row>
    <row r="300" spans="1:5" x14ac:dyDescent="0.25">
      <c r="A300" s="19"/>
      <c r="B300" s="20" t="s">
        <v>15</v>
      </c>
      <c r="C300" s="56">
        <v>-0.265872119838376</v>
      </c>
      <c r="D300" s="56">
        <v>-3.7871325634207899E-2</v>
      </c>
      <c r="E300" s="22"/>
    </row>
    <row r="301" spans="1:5" x14ac:dyDescent="0.25">
      <c r="A301" s="8" t="s">
        <v>19</v>
      </c>
      <c r="B301" s="16" t="s">
        <v>11</v>
      </c>
      <c r="C301" s="61">
        <v>10410</v>
      </c>
      <c r="D301" s="61">
        <v>12220</v>
      </c>
      <c r="E301" s="63" t="s">
        <v>14</v>
      </c>
    </row>
    <row r="302" spans="1:5" x14ac:dyDescent="0.25">
      <c r="A302" s="19"/>
      <c r="B302" s="20" t="s">
        <v>15</v>
      </c>
      <c r="C302" s="56">
        <v>4.0828369212621701E-2</v>
      </c>
      <c r="D302" s="56">
        <v>4.0914770072392401E-2</v>
      </c>
      <c r="E302" s="22"/>
    </row>
    <row r="303" spans="1:5" x14ac:dyDescent="0.25">
      <c r="A303" s="8" t="s">
        <v>22</v>
      </c>
      <c r="B303" s="16" t="s">
        <v>11</v>
      </c>
      <c r="C303" s="61">
        <v>14350</v>
      </c>
      <c r="D303" s="61">
        <v>18220</v>
      </c>
      <c r="E303" s="63" t="s">
        <v>14</v>
      </c>
    </row>
    <row r="304" spans="1:5" x14ac:dyDescent="0.25">
      <c r="A304" s="19"/>
      <c r="B304" s="20" t="s">
        <v>15</v>
      </c>
      <c r="C304" s="56">
        <v>0.43472083009811602</v>
      </c>
      <c r="D304" s="56">
        <v>0.12744734416631001</v>
      </c>
      <c r="E304" s="22"/>
    </row>
    <row r="305" spans="1:5" ht="34.15" customHeight="1" x14ac:dyDescent="0.25">
      <c r="A305" s="90" t="s">
        <v>25</v>
      </c>
      <c r="B305" s="90"/>
      <c r="C305" s="90"/>
      <c r="D305" s="90"/>
      <c r="E305" s="90"/>
    </row>
    <row r="306" spans="1:5" x14ac:dyDescent="0.25">
      <c r="A306" s="5" t="s">
        <v>26</v>
      </c>
    </row>
    <row r="307" spans="1:5" x14ac:dyDescent="0.25">
      <c r="A307" s="65" t="s">
        <v>1094</v>
      </c>
    </row>
    <row r="308" spans="1:5" x14ac:dyDescent="0.25">
      <c r="A308" s="65" t="s">
        <v>1076</v>
      </c>
    </row>
    <row r="309" spans="1:5" x14ac:dyDescent="0.25">
      <c r="A309" s="65" t="s">
        <v>1093</v>
      </c>
    </row>
    <row r="310" spans="1:5" x14ac:dyDescent="0.25">
      <c r="A310" s="5" t="s">
        <v>30</v>
      </c>
    </row>
    <row r="311" spans="1:5" ht="14.45" customHeight="1" x14ac:dyDescent="0.25">
      <c r="A311" s="91" t="s">
        <v>31</v>
      </c>
      <c r="B311" s="92"/>
      <c r="C311" s="92"/>
      <c r="D311" s="92"/>
      <c r="E311" s="93"/>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57">
        <v>44253</v>
      </c>
      <c r="C314" s="57">
        <v>46080</v>
      </c>
      <c r="D314" s="58">
        <v>0.16707366632934348</v>
      </c>
      <c r="E314" s="59">
        <v>4</v>
      </c>
    </row>
    <row r="315" spans="1:5" x14ac:dyDescent="0.25">
      <c r="A315" s="31" t="s">
        <v>37</v>
      </c>
      <c r="B315" s="57">
        <v>44225</v>
      </c>
      <c r="C315" s="57">
        <v>46052</v>
      </c>
      <c r="D315" s="58">
        <v>0.16727469904007453</v>
      </c>
      <c r="E315" s="59">
        <v>4</v>
      </c>
    </row>
    <row r="316" spans="1:5" x14ac:dyDescent="0.25">
      <c r="A316" s="64" t="s">
        <v>38</v>
      </c>
      <c r="B316" s="57">
        <v>44195</v>
      </c>
      <c r="C316" s="57">
        <v>46022</v>
      </c>
      <c r="D316" s="58">
        <v>0.16744996544697491</v>
      </c>
      <c r="E316" s="59">
        <v>4</v>
      </c>
    </row>
    <row r="317" spans="1:5" x14ac:dyDescent="0.25">
      <c r="A317" s="64" t="s">
        <v>39</v>
      </c>
      <c r="B317" s="57">
        <v>44162</v>
      </c>
      <c r="C317" s="57">
        <v>45989</v>
      </c>
      <c r="D317" s="58">
        <v>0.16803786903496784</v>
      </c>
      <c r="E317" s="59">
        <v>4</v>
      </c>
    </row>
    <row r="318" spans="1:5" x14ac:dyDescent="0.25">
      <c r="A318" s="64" t="s">
        <v>40</v>
      </c>
      <c r="B318" s="57">
        <v>44134</v>
      </c>
      <c r="C318" s="57">
        <v>45961</v>
      </c>
      <c r="D318" s="58">
        <v>0.17166769794799344</v>
      </c>
      <c r="E318" s="59">
        <v>4</v>
      </c>
    </row>
    <row r="320" spans="1:5" x14ac:dyDescent="0.25">
      <c r="A320" s="102" t="s">
        <v>141</v>
      </c>
      <c r="B320" s="103"/>
      <c r="C320" s="103"/>
      <c r="D320" s="103"/>
      <c r="E320" s="103"/>
    </row>
    <row r="321" spans="1:5" x14ac:dyDescent="0.25">
      <c r="A321" s="1" t="s">
        <v>978</v>
      </c>
      <c r="B321" s="2"/>
      <c r="C321" s="107" t="s">
        <v>3</v>
      </c>
      <c r="D321" s="107" t="s">
        <v>979</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960</v>
      </c>
      <c r="C324" s="10"/>
      <c r="D324" s="11"/>
      <c r="E324" s="11"/>
    </row>
    <row r="325" spans="1:5" x14ac:dyDescent="0.25">
      <c r="A325" s="12"/>
      <c r="B325" s="13" t="s">
        <v>9</v>
      </c>
      <c r="C325" s="14"/>
      <c r="D325" s="15"/>
      <c r="E325" s="15"/>
    </row>
    <row r="326" spans="1:5" x14ac:dyDescent="0.25">
      <c r="A326" s="8" t="s">
        <v>10</v>
      </c>
      <c r="B326" s="16" t="s">
        <v>11</v>
      </c>
      <c r="C326" s="53">
        <v>9110</v>
      </c>
      <c r="D326" s="54">
        <v>9390</v>
      </c>
      <c r="E326" s="55" t="s">
        <v>14</v>
      </c>
    </row>
    <row r="327" spans="1:5" x14ac:dyDescent="0.25">
      <c r="A327" s="19"/>
      <c r="B327" s="20" t="s">
        <v>15</v>
      </c>
      <c r="C327" s="56">
        <v>-8.8981891260024301E-2</v>
      </c>
      <c r="D327" s="56">
        <v>-3.0947273870312E-2</v>
      </c>
      <c r="E327" s="22"/>
    </row>
    <row r="328" spans="1:5" x14ac:dyDescent="0.25">
      <c r="A328" s="8" t="s">
        <v>16</v>
      </c>
      <c r="B328" s="16" t="s">
        <v>11</v>
      </c>
      <c r="C328" s="53">
        <v>9540</v>
      </c>
      <c r="D328" s="53">
        <v>9600</v>
      </c>
      <c r="E328" s="55" t="s">
        <v>14</v>
      </c>
    </row>
    <row r="329" spans="1:5" x14ac:dyDescent="0.25">
      <c r="A329" s="19"/>
      <c r="B329" s="20" t="s">
        <v>15</v>
      </c>
      <c r="C329" s="56">
        <v>-4.6077893582007798E-2</v>
      </c>
      <c r="D329" s="56">
        <v>-2.0104427776783299E-2</v>
      </c>
      <c r="E329" s="22"/>
    </row>
    <row r="330" spans="1:5" x14ac:dyDescent="0.25">
      <c r="A330" s="8" t="s">
        <v>19</v>
      </c>
      <c r="B330" s="16" t="s">
        <v>11</v>
      </c>
      <c r="C330" s="53">
        <v>10140</v>
      </c>
      <c r="D330" s="53">
        <v>10270</v>
      </c>
      <c r="E330" s="55" t="s">
        <v>14</v>
      </c>
    </row>
    <row r="331" spans="1:5" x14ac:dyDescent="0.25">
      <c r="A331" s="19"/>
      <c r="B331" s="20" t="s">
        <v>15</v>
      </c>
      <c r="C331" s="56">
        <v>1.3875516792207099E-2</v>
      </c>
      <c r="D331" s="56">
        <v>1.33831645940481E-2</v>
      </c>
      <c r="E331" s="22"/>
    </row>
    <row r="332" spans="1:5" x14ac:dyDescent="0.25">
      <c r="A332" s="8" t="s">
        <v>22</v>
      </c>
      <c r="B332" s="16" t="s">
        <v>11</v>
      </c>
      <c r="C332" s="53">
        <v>10670</v>
      </c>
      <c r="D332" s="53">
        <v>10760</v>
      </c>
      <c r="E332" s="55" t="s">
        <v>14</v>
      </c>
    </row>
    <row r="333" spans="1:5" x14ac:dyDescent="0.25">
      <c r="A333" s="19"/>
      <c r="B333" s="20" t="s">
        <v>15</v>
      </c>
      <c r="C333" s="56">
        <v>6.7001774098166794E-2</v>
      </c>
      <c r="D333" s="56">
        <v>3.71755781874634E-2</v>
      </c>
      <c r="E333" s="22"/>
    </row>
    <row r="334" spans="1:5" ht="35.450000000000003" customHeight="1" x14ac:dyDescent="0.25">
      <c r="A334" s="90" t="s">
        <v>25</v>
      </c>
      <c r="B334" s="90"/>
      <c r="C334" s="90"/>
      <c r="D334" s="90"/>
      <c r="E334" s="90"/>
    </row>
    <row r="335" spans="1:5" x14ac:dyDescent="0.25">
      <c r="A335" s="5" t="s">
        <v>26</v>
      </c>
    </row>
    <row r="336" spans="1:5" x14ac:dyDescent="0.25">
      <c r="A336" s="65" t="s">
        <v>980</v>
      </c>
    </row>
    <row r="337" spans="1:5" x14ac:dyDescent="0.25">
      <c r="A337" s="65" t="s">
        <v>994</v>
      </c>
    </row>
    <row r="338" spans="1:5" x14ac:dyDescent="0.25">
      <c r="A338" s="65" t="s">
        <v>982</v>
      </c>
    </row>
    <row r="339" spans="1:5" x14ac:dyDescent="0.25">
      <c r="A339" s="5" t="s">
        <v>51</v>
      </c>
    </row>
    <row r="340" spans="1:5" ht="14.45" customHeight="1" x14ac:dyDescent="0.25">
      <c r="A340" s="91" t="s">
        <v>31</v>
      </c>
      <c r="B340" s="92"/>
      <c r="C340" s="92"/>
      <c r="D340" s="92"/>
      <c r="E340" s="93"/>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57">
        <v>44253</v>
      </c>
      <c r="C343" s="57">
        <v>46080</v>
      </c>
      <c r="D343" s="58">
        <v>1.6326759074197353E-2</v>
      </c>
      <c r="E343" s="59">
        <v>2</v>
      </c>
    </row>
    <row r="344" spans="1:5" x14ac:dyDescent="0.25">
      <c r="A344" s="31" t="s">
        <v>37</v>
      </c>
      <c r="B344" s="57">
        <v>44225</v>
      </c>
      <c r="C344" s="57">
        <v>46052</v>
      </c>
      <c r="D344" s="58">
        <v>1.6330562350385158E-2</v>
      </c>
      <c r="E344" s="59">
        <v>2</v>
      </c>
    </row>
    <row r="345" spans="1:5" x14ac:dyDescent="0.25">
      <c r="A345" s="60" t="s">
        <v>38</v>
      </c>
      <c r="B345" s="57">
        <v>44193</v>
      </c>
      <c r="C345" s="57">
        <v>46020</v>
      </c>
      <c r="D345" s="58">
        <v>1.6363841021709853E-2</v>
      </c>
      <c r="E345" s="59">
        <v>2</v>
      </c>
    </row>
    <row r="346" spans="1:5" x14ac:dyDescent="0.25">
      <c r="A346" s="60" t="s">
        <v>39</v>
      </c>
      <c r="B346" s="57">
        <v>44162</v>
      </c>
      <c r="C346" s="57">
        <v>45989</v>
      </c>
      <c r="D346" s="58">
        <v>1.4808779115627804E-2</v>
      </c>
      <c r="E346" s="59">
        <v>2</v>
      </c>
    </row>
    <row r="347" spans="1:5" x14ac:dyDescent="0.25">
      <c r="A347" s="60" t="s">
        <v>40</v>
      </c>
      <c r="B347" s="57">
        <v>44134</v>
      </c>
      <c r="C347" s="57">
        <v>45961</v>
      </c>
      <c r="D347" s="58">
        <v>1.4917574202510371E-2</v>
      </c>
      <c r="E347" s="59">
        <v>2</v>
      </c>
    </row>
    <row r="349" spans="1:5" x14ac:dyDescent="0.25">
      <c r="A349" s="102" t="s">
        <v>151</v>
      </c>
      <c r="B349" s="103"/>
      <c r="C349" s="103"/>
      <c r="D349" s="103"/>
      <c r="E349" s="103"/>
    </row>
    <row r="350" spans="1:5" x14ac:dyDescent="0.25">
      <c r="A350" s="1" t="s">
        <v>968</v>
      </c>
      <c r="B350" s="2"/>
      <c r="C350" s="107" t="s">
        <v>3</v>
      </c>
      <c r="D350" s="107" t="s">
        <v>969</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8" t="s">
        <v>7</v>
      </c>
      <c r="B353" s="9" t="s">
        <v>960</v>
      </c>
      <c r="C353" s="10"/>
      <c r="D353" s="11"/>
      <c r="E353" s="11"/>
    </row>
    <row r="354" spans="1:5" x14ac:dyDescent="0.25">
      <c r="A354" s="12"/>
      <c r="B354" s="13" t="s">
        <v>9</v>
      </c>
      <c r="C354" s="14"/>
      <c r="D354" s="15"/>
      <c r="E354" s="15"/>
    </row>
    <row r="355" spans="1:5" x14ac:dyDescent="0.25">
      <c r="A355" s="8" t="s">
        <v>10</v>
      </c>
      <c r="B355" s="16" t="s">
        <v>11</v>
      </c>
      <c r="C355" s="61">
        <v>3980</v>
      </c>
      <c r="D355" s="62">
        <v>3530</v>
      </c>
      <c r="E355" s="63" t="s">
        <v>14</v>
      </c>
    </row>
    <row r="356" spans="1:5" x14ac:dyDescent="0.25">
      <c r="A356" s="19"/>
      <c r="B356" s="20" t="s">
        <v>15</v>
      </c>
      <c r="C356" s="56">
        <v>-0.60169163817982996</v>
      </c>
      <c r="D356" s="56">
        <v>-0.18779718212246299</v>
      </c>
      <c r="E356" s="22"/>
    </row>
    <row r="357" spans="1:5" x14ac:dyDescent="0.25">
      <c r="A357" s="8" t="s">
        <v>16</v>
      </c>
      <c r="B357" s="16" t="s">
        <v>11</v>
      </c>
      <c r="C357" s="61">
        <v>7730</v>
      </c>
      <c r="D357" s="61">
        <v>10850</v>
      </c>
      <c r="E357" s="63" t="s">
        <v>14</v>
      </c>
    </row>
    <row r="358" spans="1:5" x14ac:dyDescent="0.25">
      <c r="A358" s="19"/>
      <c r="B358" s="20" t="s">
        <v>15</v>
      </c>
      <c r="C358" s="56">
        <v>-0.226920582120582</v>
      </c>
      <c r="D358" s="56">
        <v>1.6535676316495398E-2</v>
      </c>
      <c r="E358" s="22"/>
    </row>
    <row r="359" spans="1:5" x14ac:dyDescent="0.25">
      <c r="A359" s="8" t="s">
        <v>19</v>
      </c>
      <c r="B359" s="16" t="s">
        <v>11</v>
      </c>
      <c r="C359" s="61">
        <v>10670</v>
      </c>
      <c r="D359" s="61">
        <v>15120</v>
      </c>
      <c r="E359" s="63" t="s">
        <v>14</v>
      </c>
    </row>
    <row r="360" spans="1:5" x14ac:dyDescent="0.25">
      <c r="A360" s="19"/>
      <c r="B360" s="20" t="s">
        <v>15</v>
      </c>
      <c r="C360" s="56">
        <v>6.6962765017248196E-2</v>
      </c>
      <c r="D360" s="56">
        <v>8.6180815884397799E-2</v>
      </c>
      <c r="E360" s="22"/>
    </row>
    <row r="361" spans="1:5" x14ac:dyDescent="0.25">
      <c r="A361" s="8" t="s">
        <v>22</v>
      </c>
      <c r="B361" s="16" t="s">
        <v>11</v>
      </c>
      <c r="C361" s="61">
        <v>14230</v>
      </c>
      <c r="D361" s="61">
        <v>19230</v>
      </c>
      <c r="E361" s="63" t="s">
        <v>14</v>
      </c>
    </row>
    <row r="362" spans="1:5" x14ac:dyDescent="0.25">
      <c r="A362" s="19"/>
      <c r="B362" s="20" t="s">
        <v>15</v>
      </c>
      <c r="C362" s="56">
        <v>0.42321871999999999</v>
      </c>
      <c r="D362" s="56">
        <v>0.13965712265423599</v>
      </c>
      <c r="E362" s="22"/>
    </row>
    <row r="363" spans="1:5" ht="34.9" customHeight="1" x14ac:dyDescent="0.25">
      <c r="A363" s="90" t="s">
        <v>25</v>
      </c>
      <c r="B363" s="90"/>
      <c r="C363" s="90"/>
      <c r="D363" s="90"/>
      <c r="E363" s="90"/>
    </row>
    <row r="364" spans="1:5" x14ac:dyDescent="0.25">
      <c r="A364" s="5" t="s">
        <v>26</v>
      </c>
    </row>
    <row r="365" spans="1:5" x14ac:dyDescent="0.25">
      <c r="A365" s="65" t="s">
        <v>1135</v>
      </c>
    </row>
    <row r="366" spans="1:5" x14ac:dyDescent="0.25">
      <c r="A366" s="65" t="s">
        <v>1068</v>
      </c>
    </row>
    <row r="367" spans="1:5" x14ac:dyDescent="0.25">
      <c r="A367" s="65" t="s">
        <v>1093</v>
      </c>
    </row>
    <row r="368" spans="1:5" x14ac:dyDescent="0.25">
      <c r="A368" s="5" t="s">
        <v>30</v>
      </c>
    </row>
    <row r="369" spans="1:5" ht="14.45" customHeight="1" x14ac:dyDescent="0.25">
      <c r="A369" s="91" t="s">
        <v>31</v>
      </c>
      <c r="B369" s="92"/>
      <c r="C369" s="92"/>
      <c r="D369" s="92"/>
      <c r="E369" s="93"/>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57">
        <v>44253</v>
      </c>
      <c r="C372" s="57">
        <v>46080</v>
      </c>
      <c r="D372" s="58">
        <v>0.15166522129853099</v>
      </c>
      <c r="E372" s="59">
        <v>4</v>
      </c>
    </row>
    <row r="373" spans="1:5" x14ac:dyDescent="0.25">
      <c r="A373" s="31" t="s">
        <v>37</v>
      </c>
      <c r="B373" s="57">
        <v>44225</v>
      </c>
      <c r="C373" s="57">
        <v>46052</v>
      </c>
      <c r="D373" s="58">
        <v>0.15167680257248983</v>
      </c>
      <c r="E373" s="59">
        <v>4</v>
      </c>
    </row>
    <row r="374" spans="1:5" x14ac:dyDescent="0.25">
      <c r="A374" s="64" t="s">
        <v>38</v>
      </c>
      <c r="B374" s="57">
        <v>44195</v>
      </c>
      <c r="C374" s="57">
        <v>46022</v>
      </c>
      <c r="D374" s="58">
        <v>0.15160899048799881</v>
      </c>
      <c r="E374" s="59">
        <v>4</v>
      </c>
    </row>
    <row r="375" spans="1:5" x14ac:dyDescent="0.25">
      <c r="A375" s="64" t="s">
        <v>39</v>
      </c>
      <c r="B375" s="57">
        <v>44162</v>
      </c>
      <c r="C375" s="57">
        <v>45989</v>
      </c>
      <c r="D375" s="58">
        <v>0.15146138959359137</v>
      </c>
      <c r="E375" s="59">
        <v>4</v>
      </c>
    </row>
    <row r="376" spans="1:5" x14ac:dyDescent="0.25">
      <c r="A376" s="64" t="s">
        <v>40</v>
      </c>
      <c r="B376" s="57">
        <v>44134</v>
      </c>
      <c r="C376" s="57">
        <v>45961</v>
      </c>
      <c r="D376" s="58">
        <v>0.15168929900440048</v>
      </c>
      <c r="E376" s="59">
        <v>4</v>
      </c>
    </row>
    <row r="378" spans="1:5" x14ac:dyDescent="0.25">
      <c r="A378" s="102" t="s">
        <v>162</v>
      </c>
      <c r="B378" s="103"/>
      <c r="C378" s="103"/>
      <c r="D378" s="103"/>
      <c r="E378" s="103"/>
    </row>
    <row r="379" spans="1:5" x14ac:dyDescent="0.25">
      <c r="A379" s="1" t="s">
        <v>968</v>
      </c>
      <c r="B379" s="2"/>
      <c r="C379" s="107" t="s">
        <v>3</v>
      </c>
      <c r="D379" s="107" t="s">
        <v>969</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960</v>
      </c>
      <c r="C382" s="10"/>
      <c r="D382" s="11"/>
      <c r="E382" s="11"/>
    </row>
    <row r="383" spans="1:5" x14ac:dyDescent="0.25">
      <c r="A383" s="12"/>
      <c r="B383" s="13" t="s">
        <v>9</v>
      </c>
      <c r="C383" s="14"/>
      <c r="D383" s="15"/>
      <c r="E383" s="15"/>
    </row>
    <row r="384" spans="1:5" x14ac:dyDescent="0.25">
      <c r="A384" s="8" t="s">
        <v>10</v>
      </c>
      <c r="B384" s="16" t="s">
        <v>11</v>
      </c>
      <c r="C384" s="53">
        <v>8850</v>
      </c>
      <c r="D384" s="54">
        <v>8550</v>
      </c>
      <c r="E384" s="55" t="s">
        <v>14</v>
      </c>
    </row>
    <row r="385" spans="1:5" x14ac:dyDescent="0.25">
      <c r="A385" s="19"/>
      <c r="B385" s="20" t="s">
        <v>15</v>
      </c>
      <c r="C385" s="56">
        <v>-0.115120581210977</v>
      </c>
      <c r="D385" s="56">
        <v>-3.0927240368879099E-2</v>
      </c>
      <c r="E385" s="22"/>
    </row>
    <row r="386" spans="1:5" x14ac:dyDescent="0.25">
      <c r="A386" s="8" t="s">
        <v>16</v>
      </c>
      <c r="B386" s="16" t="s">
        <v>11</v>
      </c>
      <c r="C386" s="53">
        <v>8880</v>
      </c>
      <c r="D386" s="53">
        <v>9520</v>
      </c>
      <c r="E386" s="55" t="s">
        <v>14</v>
      </c>
    </row>
    <row r="387" spans="1:5" x14ac:dyDescent="0.25">
      <c r="A387" s="19"/>
      <c r="B387" s="20" t="s">
        <v>15</v>
      </c>
      <c r="C387" s="56">
        <v>-0.111513854619298</v>
      </c>
      <c r="D387" s="56">
        <v>-9.8356949563585001E-3</v>
      </c>
      <c r="E387" s="22"/>
    </row>
    <row r="388" spans="1:5" x14ac:dyDescent="0.25">
      <c r="A388" s="8" t="s">
        <v>19</v>
      </c>
      <c r="B388" s="16" t="s">
        <v>11</v>
      </c>
      <c r="C388" s="53">
        <v>10310</v>
      </c>
      <c r="D388" s="53">
        <v>11050</v>
      </c>
      <c r="E388" s="55" t="s">
        <v>14</v>
      </c>
    </row>
    <row r="389" spans="1:5" x14ac:dyDescent="0.25">
      <c r="A389" s="19"/>
      <c r="B389" s="20" t="s">
        <v>15</v>
      </c>
      <c r="C389" s="56">
        <v>3.08013700293925E-2</v>
      </c>
      <c r="D389" s="56">
        <v>2.01765364532469E-2</v>
      </c>
      <c r="E389" s="22"/>
    </row>
    <row r="390" spans="1:5" x14ac:dyDescent="0.25">
      <c r="A390" s="8" t="s">
        <v>22</v>
      </c>
      <c r="B390" s="16" t="s">
        <v>11</v>
      </c>
      <c r="C390" s="53">
        <v>12280</v>
      </c>
      <c r="D390" s="53">
        <v>12700</v>
      </c>
      <c r="E390" s="55" t="s">
        <v>14</v>
      </c>
    </row>
    <row r="391" spans="1:5" x14ac:dyDescent="0.25">
      <c r="A391" s="19"/>
      <c r="B391" s="20" t="s">
        <v>15</v>
      </c>
      <c r="C391" s="56">
        <v>0.228363161616711</v>
      </c>
      <c r="D391" s="56">
        <v>4.8927266801036498E-2</v>
      </c>
      <c r="E391" s="22"/>
    </row>
    <row r="392" spans="1:5" ht="34.9" customHeight="1" x14ac:dyDescent="0.25">
      <c r="A392" s="90" t="s">
        <v>25</v>
      </c>
      <c r="B392" s="90"/>
      <c r="C392" s="90"/>
      <c r="D392" s="90"/>
      <c r="E392" s="90"/>
    </row>
    <row r="393" spans="1:5" x14ac:dyDescent="0.25">
      <c r="A393" s="5" t="s">
        <v>26</v>
      </c>
    </row>
    <row r="394" spans="1:5" x14ac:dyDescent="0.25">
      <c r="A394" s="65" t="s">
        <v>1071</v>
      </c>
    </row>
    <row r="395" spans="1:5" x14ac:dyDescent="0.25">
      <c r="A395" s="65" t="s">
        <v>1116</v>
      </c>
    </row>
    <row r="396" spans="1:5" x14ac:dyDescent="0.25">
      <c r="A396" s="65" t="s">
        <v>972</v>
      </c>
    </row>
    <row r="397" spans="1:5" x14ac:dyDescent="0.25">
      <c r="A397" s="5" t="s">
        <v>51</v>
      </c>
    </row>
    <row r="398" spans="1:5" ht="14.45" customHeight="1" x14ac:dyDescent="0.25">
      <c r="A398" s="91" t="s">
        <v>31</v>
      </c>
      <c r="B398" s="92"/>
      <c r="C398" s="92"/>
      <c r="D398" s="92"/>
      <c r="E398" s="93"/>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57">
        <v>44253</v>
      </c>
      <c r="C401" s="57">
        <v>46080</v>
      </c>
      <c r="D401" s="58">
        <v>2.6819057289908455E-2</v>
      </c>
      <c r="E401" s="59">
        <v>2</v>
      </c>
    </row>
    <row r="402" spans="1:5" x14ac:dyDescent="0.25">
      <c r="A402" s="31" t="s">
        <v>37</v>
      </c>
      <c r="B402" s="57">
        <v>44225</v>
      </c>
      <c r="C402" s="57">
        <v>46052</v>
      </c>
      <c r="D402" s="58">
        <v>2.7045006662072248E-2</v>
      </c>
      <c r="E402" s="59">
        <v>2</v>
      </c>
    </row>
    <row r="403" spans="1:5" x14ac:dyDescent="0.25">
      <c r="A403" s="60" t="s">
        <v>38</v>
      </c>
      <c r="B403" s="57">
        <v>44193</v>
      </c>
      <c r="C403" s="57">
        <v>46020</v>
      </c>
      <c r="D403" s="58">
        <v>2.7295417671416813E-2</v>
      </c>
      <c r="E403" s="59">
        <v>2</v>
      </c>
    </row>
    <row r="404" spans="1:5" x14ac:dyDescent="0.25">
      <c r="A404" s="60" t="s">
        <v>39</v>
      </c>
      <c r="B404" s="57">
        <v>44162</v>
      </c>
      <c r="C404" s="57">
        <v>45989</v>
      </c>
      <c r="D404" s="58">
        <v>2.7264339182777087E-2</v>
      </c>
      <c r="E404" s="59">
        <v>2</v>
      </c>
    </row>
    <row r="405" spans="1:5" x14ac:dyDescent="0.25">
      <c r="A405" s="60" t="s">
        <v>40</v>
      </c>
      <c r="B405" s="57">
        <v>44134</v>
      </c>
      <c r="C405" s="57">
        <v>45961</v>
      </c>
      <c r="D405" s="58">
        <v>3.1028761147046731E-2</v>
      </c>
      <c r="E405" s="59">
        <v>2</v>
      </c>
    </row>
    <row r="407" spans="1:5" x14ac:dyDescent="0.25">
      <c r="A407" s="102" t="s">
        <v>171</v>
      </c>
      <c r="B407" s="103"/>
      <c r="C407" s="103"/>
      <c r="D407" s="103"/>
      <c r="E407" s="103"/>
    </row>
    <row r="408" spans="1:5" x14ac:dyDescent="0.25">
      <c r="A408" s="1" t="s">
        <v>958</v>
      </c>
      <c r="B408" s="2"/>
      <c r="C408" s="107" t="s">
        <v>3</v>
      </c>
      <c r="D408" s="107" t="s">
        <v>959</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960</v>
      </c>
      <c r="C411" s="10"/>
      <c r="D411" s="11"/>
      <c r="E411" s="11"/>
    </row>
    <row r="412" spans="1:5" x14ac:dyDescent="0.25">
      <c r="A412" s="12"/>
      <c r="B412" s="13" t="s">
        <v>9</v>
      </c>
      <c r="C412" s="14"/>
      <c r="D412" s="15"/>
      <c r="E412" s="15"/>
    </row>
    <row r="413" spans="1:5" x14ac:dyDescent="0.25">
      <c r="A413" s="8" t="s">
        <v>10</v>
      </c>
      <c r="B413" s="16" t="s">
        <v>11</v>
      </c>
      <c r="C413" s="53">
        <v>5870</v>
      </c>
      <c r="D413" s="54">
        <v>5950</v>
      </c>
      <c r="E413" s="55" t="s">
        <v>14</v>
      </c>
    </row>
    <row r="414" spans="1:5" x14ac:dyDescent="0.25">
      <c r="A414" s="19"/>
      <c r="B414" s="20" t="s">
        <v>15</v>
      </c>
      <c r="C414" s="56">
        <v>-0.41271348241489098</v>
      </c>
      <c r="D414" s="56">
        <v>-0.15892753354115</v>
      </c>
      <c r="E414" s="22"/>
    </row>
    <row r="415" spans="1:5" x14ac:dyDescent="0.25">
      <c r="A415" s="8" t="s">
        <v>16</v>
      </c>
      <c r="B415" s="16" t="s">
        <v>11</v>
      </c>
      <c r="C415" s="53">
        <v>7950</v>
      </c>
      <c r="D415" s="53">
        <v>7680</v>
      </c>
      <c r="E415" s="55" t="s">
        <v>14</v>
      </c>
    </row>
    <row r="416" spans="1:5" x14ac:dyDescent="0.25">
      <c r="A416" s="19"/>
      <c r="B416" s="20" t="s">
        <v>15</v>
      </c>
      <c r="C416" s="56">
        <v>-0.20535920755762599</v>
      </c>
      <c r="D416" s="56">
        <v>-8.4355237352249104E-2</v>
      </c>
      <c r="E416" s="22"/>
    </row>
    <row r="417" spans="1:5" x14ac:dyDescent="0.25">
      <c r="A417" s="8" t="s">
        <v>19</v>
      </c>
      <c r="B417" s="16" t="s">
        <v>11</v>
      </c>
      <c r="C417" s="53">
        <v>10040</v>
      </c>
      <c r="D417" s="53">
        <v>10740</v>
      </c>
      <c r="E417" s="55" t="s">
        <v>14</v>
      </c>
    </row>
    <row r="418" spans="1:5" x14ac:dyDescent="0.25">
      <c r="A418" s="19"/>
      <c r="B418" s="20" t="s">
        <v>15</v>
      </c>
      <c r="C418" s="56">
        <v>4.2669438884224099E-3</v>
      </c>
      <c r="D418" s="56">
        <v>2.41168002408827E-2</v>
      </c>
      <c r="E418" s="22"/>
    </row>
    <row r="419" spans="1:5" x14ac:dyDescent="0.25">
      <c r="A419" s="8" t="s">
        <v>22</v>
      </c>
      <c r="B419" s="16" t="s">
        <v>11</v>
      </c>
      <c r="C419" s="53">
        <v>13530</v>
      </c>
      <c r="D419" s="53">
        <v>13650</v>
      </c>
      <c r="E419" s="55" t="s">
        <v>14</v>
      </c>
    </row>
    <row r="420" spans="1:5" x14ac:dyDescent="0.25">
      <c r="A420" s="19"/>
      <c r="B420" s="20" t="s">
        <v>15</v>
      </c>
      <c r="C420" s="56">
        <v>0.353438099047924</v>
      </c>
      <c r="D420" s="56">
        <v>0.109160269135507</v>
      </c>
      <c r="E420" s="22"/>
    </row>
    <row r="421" spans="1:5" ht="37.9" customHeight="1" x14ac:dyDescent="0.25">
      <c r="A421" s="90" t="s">
        <v>25</v>
      </c>
      <c r="B421" s="90"/>
      <c r="C421" s="90"/>
      <c r="D421" s="90"/>
      <c r="E421" s="90"/>
    </row>
    <row r="422" spans="1:5" x14ac:dyDescent="0.25">
      <c r="A422" s="5" t="s">
        <v>26</v>
      </c>
    </row>
    <row r="423" spans="1:5" x14ac:dyDescent="0.25">
      <c r="A423" s="65" t="s">
        <v>964</v>
      </c>
    </row>
    <row r="424" spans="1:5" x14ac:dyDescent="0.25">
      <c r="A424" s="65" t="s">
        <v>992</v>
      </c>
    </row>
    <row r="425" spans="1:5" x14ac:dyDescent="0.25">
      <c r="A425" s="65" t="s">
        <v>966</v>
      </c>
    </row>
    <row r="426" spans="1:5" x14ac:dyDescent="0.25">
      <c r="A426" s="5" t="s">
        <v>51</v>
      </c>
    </row>
    <row r="427" spans="1:5" ht="14.45" customHeight="1" x14ac:dyDescent="0.25">
      <c r="A427" s="91" t="s">
        <v>31</v>
      </c>
      <c r="B427" s="92"/>
      <c r="C427" s="92"/>
      <c r="D427" s="92"/>
      <c r="E427" s="93"/>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57">
        <v>44250</v>
      </c>
      <c r="C430" s="57">
        <v>46077</v>
      </c>
      <c r="D430" s="58">
        <v>9.154660756481163E-2</v>
      </c>
      <c r="E430" s="59">
        <v>3</v>
      </c>
    </row>
    <row r="431" spans="1:5" x14ac:dyDescent="0.25">
      <c r="A431" s="31" t="s">
        <v>37</v>
      </c>
      <c r="B431" s="57">
        <v>44222</v>
      </c>
      <c r="C431" s="57">
        <v>46049</v>
      </c>
      <c r="D431" s="58">
        <v>9.1941736019959544E-2</v>
      </c>
      <c r="E431" s="59">
        <v>3</v>
      </c>
    </row>
    <row r="432" spans="1:5" x14ac:dyDescent="0.25">
      <c r="A432" s="60" t="s">
        <v>38</v>
      </c>
      <c r="B432" s="57">
        <v>44194</v>
      </c>
      <c r="C432" s="57">
        <v>46021</v>
      </c>
      <c r="D432" s="58">
        <v>9.2711928284314626E-2</v>
      </c>
      <c r="E432" s="59">
        <v>3</v>
      </c>
    </row>
    <row r="433" spans="1:5" x14ac:dyDescent="0.25">
      <c r="A433" s="60" t="s">
        <v>39</v>
      </c>
      <c r="B433" s="57">
        <v>44159</v>
      </c>
      <c r="C433" s="57">
        <v>45986</v>
      </c>
      <c r="D433" s="58">
        <v>9.3022155731481773E-2</v>
      </c>
      <c r="E433" s="59">
        <v>3</v>
      </c>
    </row>
    <row r="434" spans="1:5" x14ac:dyDescent="0.25">
      <c r="A434" s="60" t="s">
        <v>40</v>
      </c>
      <c r="B434" s="57">
        <v>44131</v>
      </c>
      <c r="C434" s="57">
        <v>45958</v>
      </c>
      <c r="D434" s="58">
        <v>9.8390659280604073E-2</v>
      </c>
      <c r="E434" s="59">
        <v>3</v>
      </c>
    </row>
    <row r="436" spans="1:5" x14ac:dyDescent="0.25">
      <c r="A436" s="102" t="s">
        <v>835</v>
      </c>
      <c r="B436" s="103"/>
      <c r="C436" s="103"/>
      <c r="D436" s="103"/>
      <c r="E436" s="103"/>
    </row>
    <row r="437" spans="1:5" x14ac:dyDescent="0.25">
      <c r="A437" s="1" t="s">
        <v>958</v>
      </c>
      <c r="B437" s="2"/>
      <c r="C437" s="107" t="s">
        <v>3</v>
      </c>
      <c r="D437" s="107" t="s">
        <v>959</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8" t="s">
        <v>7</v>
      </c>
      <c r="B440" s="9" t="s">
        <v>960</v>
      </c>
      <c r="C440" s="10"/>
      <c r="D440" s="11"/>
      <c r="E440" s="11"/>
    </row>
    <row r="441" spans="1:5" x14ac:dyDescent="0.25">
      <c r="A441" s="12"/>
      <c r="B441" s="13" t="s">
        <v>9</v>
      </c>
      <c r="C441" s="14"/>
      <c r="D441" s="15"/>
      <c r="E441" s="15"/>
    </row>
    <row r="442" spans="1:5" x14ac:dyDescent="0.25">
      <c r="A442" s="8" t="s">
        <v>10</v>
      </c>
      <c r="B442" s="16" t="s">
        <v>11</v>
      </c>
      <c r="C442" s="53">
        <v>7520</v>
      </c>
      <c r="D442" s="54">
        <v>7480</v>
      </c>
      <c r="E442" s="55" t="s">
        <v>14</v>
      </c>
    </row>
    <row r="443" spans="1:5" x14ac:dyDescent="0.25">
      <c r="A443" s="19"/>
      <c r="B443" s="20" t="s">
        <v>15</v>
      </c>
      <c r="C443" s="56">
        <v>-0.24813894925944799</v>
      </c>
      <c r="D443" s="56">
        <v>-9.2321948159304307E-2</v>
      </c>
      <c r="E443" s="22"/>
    </row>
    <row r="444" spans="1:5" x14ac:dyDescent="0.25">
      <c r="A444" s="8" t="s">
        <v>16</v>
      </c>
      <c r="B444" s="16" t="s">
        <v>11</v>
      </c>
      <c r="C444" s="53">
        <v>8330</v>
      </c>
      <c r="D444" s="53">
        <v>7980</v>
      </c>
      <c r="E444" s="55" t="s">
        <v>14</v>
      </c>
    </row>
    <row r="445" spans="1:5" x14ac:dyDescent="0.25">
      <c r="A445" s="19"/>
      <c r="B445" s="20" t="s">
        <v>15</v>
      </c>
      <c r="C445" s="56">
        <v>-0.16719004507108701</v>
      </c>
      <c r="D445" s="56">
        <v>-7.2494295869660705E-2</v>
      </c>
      <c r="E445" s="22"/>
    </row>
    <row r="446" spans="1:5" x14ac:dyDescent="0.25">
      <c r="A446" s="8" t="s">
        <v>19</v>
      </c>
      <c r="B446" s="16" t="s">
        <v>11</v>
      </c>
      <c r="C446" s="53">
        <v>10080</v>
      </c>
      <c r="D446" s="53">
        <v>10340</v>
      </c>
      <c r="E446" s="55" t="s">
        <v>14</v>
      </c>
    </row>
    <row r="447" spans="1:5" x14ac:dyDescent="0.25">
      <c r="A447" s="19"/>
      <c r="B447" s="20" t="s">
        <v>15</v>
      </c>
      <c r="C447" s="56">
        <v>8.12811980033268E-3</v>
      </c>
      <c r="D447" s="56">
        <v>1.12520329826977E-2</v>
      </c>
      <c r="E447" s="22"/>
    </row>
    <row r="448" spans="1:5" x14ac:dyDescent="0.25">
      <c r="A448" s="8" t="s">
        <v>22</v>
      </c>
      <c r="B448" s="16" t="s">
        <v>11</v>
      </c>
      <c r="C448" s="53">
        <v>12350</v>
      </c>
      <c r="D448" s="53">
        <v>12350</v>
      </c>
      <c r="E448" s="55" t="s">
        <v>14</v>
      </c>
    </row>
    <row r="449" spans="1:5" x14ac:dyDescent="0.25">
      <c r="A449" s="19"/>
      <c r="B449" s="20" t="s">
        <v>15</v>
      </c>
      <c r="C449" s="56">
        <v>0.23536916257270299</v>
      </c>
      <c r="D449" s="56">
        <v>7.2939933110958394E-2</v>
      </c>
      <c r="E449" s="22"/>
    </row>
    <row r="450" spans="1:5" ht="32.450000000000003" customHeight="1" x14ac:dyDescent="0.25">
      <c r="A450" s="90" t="s">
        <v>25</v>
      </c>
      <c r="B450" s="90"/>
      <c r="C450" s="90"/>
      <c r="D450" s="90"/>
      <c r="E450" s="90"/>
    </row>
    <row r="451" spans="1:5" x14ac:dyDescent="0.25">
      <c r="A451" s="5" t="s">
        <v>26</v>
      </c>
    </row>
    <row r="452" spans="1:5" x14ac:dyDescent="0.25">
      <c r="A452" s="65" t="s">
        <v>964</v>
      </c>
    </row>
    <row r="453" spans="1:5" x14ac:dyDescent="0.25">
      <c r="A453" s="65" t="s">
        <v>1104</v>
      </c>
    </row>
    <row r="454" spans="1:5" x14ac:dyDescent="0.25">
      <c r="A454" s="65" t="s">
        <v>966</v>
      </c>
    </row>
    <row r="455" spans="1:5" x14ac:dyDescent="0.25">
      <c r="A455" s="5" t="s">
        <v>51</v>
      </c>
    </row>
    <row r="456" spans="1:5" ht="14.45" customHeight="1" x14ac:dyDescent="0.25">
      <c r="A456" s="91" t="s">
        <v>31</v>
      </c>
      <c r="B456" s="92"/>
      <c r="C456" s="92"/>
      <c r="D456" s="92"/>
      <c r="E456" s="93"/>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57">
        <v>44250</v>
      </c>
      <c r="C459" s="57">
        <v>46080</v>
      </c>
      <c r="D459" s="58">
        <v>5.4728289376970732E-2</v>
      </c>
      <c r="E459" s="59">
        <v>3</v>
      </c>
    </row>
    <row r="460" spans="1:5" x14ac:dyDescent="0.25">
      <c r="A460" s="31" t="s">
        <v>37</v>
      </c>
      <c r="B460" s="57">
        <v>44222</v>
      </c>
      <c r="C460" s="57">
        <v>46052</v>
      </c>
      <c r="D460" s="58">
        <v>5.5159323111433636E-2</v>
      </c>
      <c r="E460" s="59">
        <v>3</v>
      </c>
    </row>
    <row r="461" spans="1:5" x14ac:dyDescent="0.25">
      <c r="A461" s="60" t="s">
        <v>38</v>
      </c>
      <c r="B461" s="57">
        <v>44194</v>
      </c>
      <c r="C461" s="57">
        <v>46020</v>
      </c>
      <c r="D461" s="58">
        <v>5.5363540446699534E-2</v>
      </c>
      <c r="E461" s="59">
        <v>3</v>
      </c>
    </row>
    <row r="462" spans="1:5" x14ac:dyDescent="0.25">
      <c r="A462" s="60" t="s">
        <v>39</v>
      </c>
      <c r="B462" s="57">
        <v>44159</v>
      </c>
      <c r="C462" s="57">
        <v>45989</v>
      </c>
      <c r="D462" s="58">
        <v>5.5487189360773452E-2</v>
      </c>
      <c r="E462" s="59">
        <v>3</v>
      </c>
    </row>
    <row r="463" spans="1:5" x14ac:dyDescent="0.25">
      <c r="A463" s="60" t="s">
        <v>40</v>
      </c>
      <c r="B463" s="57">
        <v>44131</v>
      </c>
      <c r="C463" s="57">
        <v>45961</v>
      </c>
      <c r="D463" s="58">
        <v>6.1141056227876259E-2</v>
      </c>
      <c r="E463" s="59">
        <v>3</v>
      </c>
    </row>
    <row r="465" spans="1:5" x14ac:dyDescent="0.25">
      <c r="A465" s="102" t="s">
        <v>180</v>
      </c>
      <c r="B465" s="103"/>
      <c r="C465" s="103"/>
      <c r="D465" s="103"/>
      <c r="E465" s="103"/>
    </row>
    <row r="466" spans="1:5" x14ac:dyDescent="0.25">
      <c r="A466" s="1" t="s">
        <v>958</v>
      </c>
      <c r="B466" s="2"/>
      <c r="C466" s="107" t="s">
        <v>3</v>
      </c>
      <c r="D466" s="107" t="s">
        <v>959</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960</v>
      </c>
      <c r="C469" s="10"/>
      <c r="D469" s="11"/>
      <c r="E469" s="11"/>
    </row>
    <row r="470" spans="1:5" x14ac:dyDescent="0.25">
      <c r="A470" s="12"/>
      <c r="B470" s="13" t="s">
        <v>9</v>
      </c>
      <c r="C470" s="14"/>
      <c r="D470" s="15"/>
      <c r="E470" s="15"/>
    </row>
    <row r="471" spans="1:5" x14ac:dyDescent="0.25">
      <c r="A471" s="8" t="s">
        <v>10</v>
      </c>
      <c r="B471" s="16" t="s">
        <v>11</v>
      </c>
      <c r="C471" s="61">
        <v>6050</v>
      </c>
      <c r="D471" s="62">
        <v>6100</v>
      </c>
      <c r="E471" s="63" t="s">
        <v>14</v>
      </c>
    </row>
    <row r="472" spans="1:5" x14ac:dyDescent="0.25">
      <c r="A472" s="19"/>
      <c r="B472" s="20" t="s">
        <v>15</v>
      </c>
      <c r="C472" s="56">
        <v>-0.39526481718066803</v>
      </c>
      <c r="D472" s="56">
        <v>-0.15203310604883499</v>
      </c>
      <c r="E472" s="22"/>
    </row>
    <row r="473" spans="1:5" x14ac:dyDescent="0.25">
      <c r="A473" s="8" t="s">
        <v>16</v>
      </c>
      <c r="B473" s="16" t="s">
        <v>11</v>
      </c>
      <c r="C473" s="61">
        <v>8010</v>
      </c>
      <c r="D473" s="61">
        <v>7890</v>
      </c>
      <c r="E473" s="63" t="s">
        <v>14</v>
      </c>
    </row>
    <row r="474" spans="1:5" x14ac:dyDescent="0.25">
      <c r="A474" s="19"/>
      <c r="B474" s="20" t="s">
        <v>15</v>
      </c>
      <c r="C474" s="56">
        <v>-0.19944705882352901</v>
      </c>
      <c r="D474" s="56">
        <v>-7.5876050560543806E-2</v>
      </c>
      <c r="E474" s="22"/>
    </row>
    <row r="475" spans="1:5" x14ac:dyDescent="0.25">
      <c r="A475" s="8" t="s">
        <v>19</v>
      </c>
      <c r="B475" s="16" t="s">
        <v>11</v>
      </c>
      <c r="C475" s="61">
        <v>10090</v>
      </c>
      <c r="D475" s="61">
        <v>10790</v>
      </c>
      <c r="E475" s="63" t="s">
        <v>14</v>
      </c>
    </row>
    <row r="476" spans="1:5" x14ac:dyDescent="0.25">
      <c r="A476" s="19"/>
      <c r="B476" s="20" t="s">
        <v>15</v>
      </c>
      <c r="C476" s="56">
        <v>8.8403651280937207E-3</v>
      </c>
      <c r="D476" s="56">
        <v>2.5541287859415E-2</v>
      </c>
      <c r="E476" s="22"/>
    </row>
    <row r="477" spans="1:5" x14ac:dyDescent="0.25">
      <c r="A477" s="8" t="s">
        <v>22</v>
      </c>
      <c r="B477" s="16" t="s">
        <v>11</v>
      </c>
      <c r="C477" s="61">
        <v>13340</v>
      </c>
      <c r="D477" s="61">
        <v>13650</v>
      </c>
      <c r="E477" s="63" t="s">
        <v>14</v>
      </c>
    </row>
    <row r="478" spans="1:5" x14ac:dyDescent="0.25">
      <c r="A478" s="19"/>
      <c r="B478" s="20" t="s">
        <v>15</v>
      </c>
      <c r="C478" s="56">
        <v>0.33445993723849399</v>
      </c>
      <c r="D478" s="56">
        <v>0.109232705561901</v>
      </c>
      <c r="E478" s="22"/>
    </row>
    <row r="479" spans="1:5" ht="33" customHeight="1" x14ac:dyDescent="0.25">
      <c r="A479" s="90" t="s">
        <v>25</v>
      </c>
      <c r="B479" s="90"/>
      <c r="C479" s="90"/>
      <c r="D479" s="90"/>
      <c r="E479" s="90"/>
    </row>
    <row r="480" spans="1:5" x14ac:dyDescent="0.25">
      <c r="A480" s="5" t="s">
        <v>26</v>
      </c>
    </row>
    <row r="481" spans="1:5" x14ac:dyDescent="0.25">
      <c r="A481" s="65" t="s">
        <v>964</v>
      </c>
    </row>
    <row r="482" spans="1:5" x14ac:dyDescent="0.25">
      <c r="A482" s="65" t="s">
        <v>1046</v>
      </c>
    </row>
    <row r="483" spans="1:5" x14ac:dyDescent="0.25">
      <c r="A483" s="65" t="s">
        <v>966</v>
      </c>
    </row>
    <row r="484" spans="1:5" x14ac:dyDescent="0.25">
      <c r="A484" s="5" t="s">
        <v>51</v>
      </c>
    </row>
    <row r="485" spans="1:5" ht="14.45" customHeight="1" x14ac:dyDescent="0.25">
      <c r="A485" s="91" t="s">
        <v>31</v>
      </c>
      <c r="B485" s="92"/>
      <c r="C485" s="92"/>
      <c r="D485" s="92"/>
      <c r="E485" s="93"/>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57">
        <v>44250</v>
      </c>
      <c r="C488" s="57">
        <v>46077</v>
      </c>
      <c r="D488" s="58">
        <v>8.8599999999999998E-2</v>
      </c>
      <c r="E488" s="59">
        <v>3</v>
      </c>
    </row>
    <row r="489" spans="1:5" x14ac:dyDescent="0.25">
      <c r="A489" s="31" t="s">
        <v>37</v>
      </c>
      <c r="B489" s="57">
        <v>44222</v>
      </c>
      <c r="C489" s="57">
        <v>46049</v>
      </c>
      <c r="D489" s="58">
        <v>8.901276754003673E-2</v>
      </c>
      <c r="E489" s="59">
        <v>3</v>
      </c>
    </row>
    <row r="490" spans="1:5" x14ac:dyDescent="0.25">
      <c r="A490" s="64" t="s">
        <v>38</v>
      </c>
      <c r="B490" s="57">
        <v>44194</v>
      </c>
      <c r="C490" s="57">
        <v>46021</v>
      </c>
      <c r="D490" s="58">
        <v>8.9732992071485412E-2</v>
      </c>
      <c r="E490" s="59">
        <v>3</v>
      </c>
    </row>
    <row r="491" spans="1:5" x14ac:dyDescent="0.25">
      <c r="A491" s="64" t="s">
        <v>39</v>
      </c>
      <c r="B491" s="57">
        <v>44159</v>
      </c>
      <c r="C491" s="57">
        <v>45986</v>
      </c>
      <c r="D491" s="58">
        <v>9.0031266146990044E-2</v>
      </c>
      <c r="E491" s="59">
        <v>3</v>
      </c>
    </row>
    <row r="492" spans="1:5" x14ac:dyDescent="0.25">
      <c r="A492" s="64" t="s">
        <v>40</v>
      </c>
      <c r="B492" s="57">
        <v>44131</v>
      </c>
      <c r="C492" s="57">
        <v>45958</v>
      </c>
      <c r="D492" s="58">
        <v>9.4988211337598258E-2</v>
      </c>
      <c r="E492" s="59">
        <v>3</v>
      </c>
    </row>
    <row r="494" spans="1:5" x14ac:dyDescent="0.25">
      <c r="A494" s="102" t="s">
        <v>189</v>
      </c>
      <c r="B494" s="103"/>
      <c r="C494" s="103"/>
      <c r="D494" s="103"/>
      <c r="E494" s="103"/>
    </row>
    <row r="495" spans="1:5" x14ac:dyDescent="0.25">
      <c r="A495" s="1" t="s">
        <v>978</v>
      </c>
      <c r="B495" s="2"/>
      <c r="C495" s="107" t="s">
        <v>3</v>
      </c>
      <c r="D495" s="107" t="s">
        <v>979</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960</v>
      </c>
      <c r="C498" s="10"/>
      <c r="D498" s="11"/>
      <c r="E498" s="11"/>
    </row>
    <row r="499" spans="1:5" x14ac:dyDescent="0.25">
      <c r="A499" s="12"/>
      <c r="B499" s="13" t="s">
        <v>9</v>
      </c>
      <c r="C499" s="14"/>
      <c r="D499" s="15"/>
      <c r="E499" s="15"/>
    </row>
    <row r="500" spans="1:5" x14ac:dyDescent="0.25">
      <c r="A500" s="8" t="s">
        <v>10</v>
      </c>
      <c r="B500" s="16" t="s">
        <v>11</v>
      </c>
      <c r="C500" s="61">
        <v>7530</v>
      </c>
      <c r="D500" s="62">
        <v>7880</v>
      </c>
      <c r="E500" s="63" t="s">
        <v>14</v>
      </c>
    </row>
    <row r="501" spans="1:5" x14ac:dyDescent="0.25">
      <c r="A501" s="19"/>
      <c r="B501" s="20" t="s">
        <v>15</v>
      </c>
      <c r="C501" s="56">
        <v>-0.24737369185872701</v>
      </c>
      <c r="D501" s="56">
        <v>-0.11250474372529</v>
      </c>
      <c r="E501" s="22"/>
    </row>
    <row r="502" spans="1:5" x14ac:dyDescent="0.25">
      <c r="A502" s="8" t="s">
        <v>16</v>
      </c>
      <c r="B502" s="16" t="s">
        <v>11</v>
      </c>
      <c r="C502" s="61">
        <v>8110</v>
      </c>
      <c r="D502" s="61">
        <v>7680</v>
      </c>
      <c r="E502" s="63" t="s">
        <v>14</v>
      </c>
    </row>
    <row r="503" spans="1:5" x14ac:dyDescent="0.25">
      <c r="A503" s="19"/>
      <c r="B503" s="20" t="s">
        <v>15</v>
      </c>
      <c r="C503" s="56">
        <v>-0.189108465687257</v>
      </c>
      <c r="D503" s="56">
        <v>-0.123406816368255</v>
      </c>
      <c r="E503" s="22"/>
    </row>
    <row r="504" spans="1:5" x14ac:dyDescent="0.25">
      <c r="A504" s="8" t="s">
        <v>19</v>
      </c>
      <c r="B504" s="16" t="s">
        <v>11</v>
      </c>
      <c r="C504" s="61">
        <v>9400</v>
      </c>
      <c r="D504" s="61">
        <v>9750</v>
      </c>
      <c r="E504" s="63" t="s">
        <v>14</v>
      </c>
    </row>
    <row r="505" spans="1:5" x14ac:dyDescent="0.25">
      <c r="A505" s="19"/>
      <c r="B505" s="20" t="s">
        <v>15</v>
      </c>
      <c r="C505" s="56">
        <v>-6.0047334572454203E-2</v>
      </c>
      <c r="D505" s="56">
        <v>-1.27826171617426E-2</v>
      </c>
      <c r="E505" s="22"/>
    </row>
    <row r="506" spans="1:5" x14ac:dyDescent="0.25">
      <c r="A506" s="8" t="s">
        <v>22</v>
      </c>
      <c r="B506" s="16" t="s">
        <v>11</v>
      </c>
      <c r="C506" s="61">
        <v>11350</v>
      </c>
      <c r="D506" s="61">
        <v>11640</v>
      </c>
      <c r="E506" s="63" t="s">
        <v>14</v>
      </c>
    </row>
    <row r="507" spans="1:5" x14ac:dyDescent="0.25">
      <c r="A507" s="19"/>
      <c r="B507" s="20" t="s">
        <v>15</v>
      </c>
      <c r="C507" s="56">
        <v>0.135345584499066</v>
      </c>
      <c r="D507" s="56">
        <v>7.8925779700995194E-2</v>
      </c>
      <c r="E507" s="22"/>
    </row>
    <row r="508" spans="1:5" ht="36" customHeight="1" x14ac:dyDescent="0.25">
      <c r="A508" s="90" t="s">
        <v>25</v>
      </c>
      <c r="B508" s="90"/>
      <c r="C508" s="90"/>
      <c r="D508" s="90"/>
      <c r="E508" s="90"/>
    </row>
    <row r="509" spans="1:5" x14ac:dyDescent="0.25">
      <c r="A509" s="5" t="s">
        <v>26</v>
      </c>
    </row>
    <row r="510" spans="1:5" x14ac:dyDescent="0.25">
      <c r="A510" s="65" t="s">
        <v>980</v>
      </c>
    </row>
    <row r="511" spans="1:5" x14ac:dyDescent="0.25">
      <c r="A511" s="65" t="s">
        <v>1058</v>
      </c>
    </row>
    <row r="512" spans="1:5" x14ac:dyDescent="0.25">
      <c r="A512" s="65" t="s">
        <v>986</v>
      </c>
    </row>
    <row r="513" spans="1:5" x14ac:dyDescent="0.25">
      <c r="A513" s="5" t="s">
        <v>51</v>
      </c>
    </row>
    <row r="514" spans="1:5" ht="14.45" customHeight="1" x14ac:dyDescent="0.25">
      <c r="A514" s="91" t="s">
        <v>31</v>
      </c>
      <c r="B514" s="92"/>
      <c r="C514" s="92"/>
      <c r="D514" s="92"/>
      <c r="E514" s="93"/>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57">
        <v>44236</v>
      </c>
      <c r="C517" s="57">
        <v>46070</v>
      </c>
      <c r="D517" s="58">
        <v>3.9917842401998069E-2</v>
      </c>
      <c r="E517" s="59">
        <v>2</v>
      </c>
    </row>
    <row r="518" spans="1:5" x14ac:dyDescent="0.25">
      <c r="A518" s="31" t="s">
        <v>37</v>
      </c>
      <c r="B518" s="57">
        <v>44208</v>
      </c>
      <c r="C518" s="57">
        <v>46042</v>
      </c>
      <c r="D518" s="58">
        <v>4.0099077429466487E-2</v>
      </c>
      <c r="E518" s="59">
        <v>2</v>
      </c>
    </row>
    <row r="519" spans="1:5" x14ac:dyDescent="0.25">
      <c r="A519" s="64" t="s">
        <v>38</v>
      </c>
      <c r="B519" s="57">
        <v>44194</v>
      </c>
      <c r="C519" s="57">
        <v>46022</v>
      </c>
      <c r="D519" s="58">
        <v>4.0096523217915937E-2</v>
      </c>
      <c r="E519" s="59">
        <v>2</v>
      </c>
    </row>
    <row r="520" spans="1:5" x14ac:dyDescent="0.25">
      <c r="A520" s="64" t="s">
        <v>39</v>
      </c>
      <c r="B520" s="57">
        <v>44152</v>
      </c>
      <c r="C520" s="57">
        <v>45986</v>
      </c>
      <c r="D520" s="58">
        <v>4.0264576504365025E-2</v>
      </c>
      <c r="E520" s="59">
        <v>2</v>
      </c>
    </row>
    <row r="521" spans="1:5" x14ac:dyDescent="0.25">
      <c r="A521" s="64" t="s">
        <v>40</v>
      </c>
      <c r="B521" s="57">
        <v>44124</v>
      </c>
      <c r="C521" s="57">
        <v>45958</v>
      </c>
      <c r="D521" s="58">
        <v>4.3953218793438387E-2</v>
      </c>
      <c r="E521" s="59">
        <v>2</v>
      </c>
    </row>
    <row r="523" spans="1:5" x14ac:dyDescent="0.25">
      <c r="A523" s="102" t="s">
        <v>210</v>
      </c>
      <c r="B523" s="103"/>
      <c r="C523" s="103"/>
      <c r="D523" s="103"/>
      <c r="E523" s="103"/>
    </row>
    <row r="524" spans="1:5" x14ac:dyDescent="0.25">
      <c r="A524" s="1" t="s">
        <v>978</v>
      </c>
      <c r="B524" s="2"/>
      <c r="C524" s="107" t="s">
        <v>3</v>
      </c>
      <c r="D524" s="107" t="s">
        <v>979</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960</v>
      </c>
      <c r="C527" s="10"/>
      <c r="D527" s="11"/>
      <c r="E527" s="11"/>
    </row>
    <row r="528" spans="1:5" x14ac:dyDescent="0.25">
      <c r="A528" s="12"/>
      <c r="B528" s="13" t="s">
        <v>9</v>
      </c>
      <c r="C528" s="14"/>
      <c r="D528" s="15"/>
      <c r="E528" s="15"/>
    </row>
    <row r="529" spans="1:5" x14ac:dyDescent="0.25">
      <c r="A529" s="8" t="s">
        <v>10</v>
      </c>
      <c r="B529" s="16" t="s">
        <v>11</v>
      </c>
      <c r="C529" s="61">
        <v>7640</v>
      </c>
      <c r="D529" s="62">
        <v>8120</v>
      </c>
      <c r="E529" s="63" t="s">
        <v>14</v>
      </c>
    </row>
    <row r="530" spans="1:5" x14ac:dyDescent="0.25">
      <c r="A530" s="19"/>
      <c r="B530" s="20" t="s">
        <v>15</v>
      </c>
      <c r="C530" s="56">
        <v>-0.23573470251185399</v>
      </c>
      <c r="D530" s="56">
        <v>-9.8642970868686106E-2</v>
      </c>
      <c r="E530" s="22"/>
    </row>
    <row r="531" spans="1:5" x14ac:dyDescent="0.25">
      <c r="A531" s="8" t="s">
        <v>16</v>
      </c>
      <c r="B531" s="16" t="s">
        <v>11</v>
      </c>
      <c r="C531" s="61">
        <v>8350</v>
      </c>
      <c r="D531" s="61">
        <v>8100</v>
      </c>
      <c r="E531" s="63" t="s">
        <v>14</v>
      </c>
    </row>
    <row r="532" spans="1:5" x14ac:dyDescent="0.25">
      <c r="A532" s="19"/>
      <c r="B532" s="20" t="s">
        <v>15</v>
      </c>
      <c r="C532" s="56">
        <v>-0.16543148780886699</v>
      </c>
      <c r="D532" s="56">
        <v>-9.9906585351550697E-2</v>
      </c>
      <c r="E532" s="22"/>
    </row>
    <row r="533" spans="1:5" x14ac:dyDescent="0.25">
      <c r="A533" s="8" t="s">
        <v>19</v>
      </c>
      <c r="B533" s="16" t="s">
        <v>11</v>
      </c>
      <c r="C533" s="61">
        <v>9770</v>
      </c>
      <c r="D533" s="61">
        <v>10130</v>
      </c>
      <c r="E533" s="63" t="s">
        <v>14</v>
      </c>
    </row>
    <row r="534" spans="1:5" x14ac:dyDescent="0.25">
      <c r="A534" s="19"/>
      <c r="B534" s="20" t="s">
        <v>15</v>
      </c>
      <c r="C534" s="56">
        <v>-2.2881762443419201E-2</v>
      </c>
      <c r="D534" s="56">
        <v>6.4946611425453797E-3</v>
      </c>
      <c r="E534" s="22"/>
    </row>
    <row r="535" spans="1:5" x14ac:dyDescent="0.25">
      <c r="A535" s="8" t="s">
        <v>22</v>
      </c>
      <c r="B535" s="16" t="s">
        <v>11</v>
      </c>
      <c r="C535" s="61">
        <v>11690</v>
      </c>
      <c r="D535" s="61">
        <v>12090</v>
      </c>
      <c r="E535" s="63" t="s">
        <v>14</v>
      </c>
    </row>
    <row r="536" spans="1:5" x14ac:dyDescent="0.25">
      <c r="A536" s="19"/>
      <c r="B536" s="20" t="s">
        <v>15</v>
      </c>
      <c r="C536" s="56">
        <v>0.168777637079916</v>
      </c>
      <c r="D536" s="56">
        <v>9.9341583635793193E-2</v>
      </c>
      <c r="E536" s="22"/>
    </row>
    <row r="537" spans="1:5" ht="34.15" customHeight="1" x14ac:dyDescent="0.25">
      <c r="A537" s="90" t="s">
        <v>25</v>
      </c>
      <c r="B537" s="90"/>
      <c r="C537" s="90"/>
      <c r="D537" s="90"/>
      <c r="E537" s="90"/>
    </row>
    <row r="538" spans="1:5" x14ac:dyDescent="0.25">
      <c r="A538" s="5" t="s">
        <v>26</v>
      </c>
    </row>
    <row r="539" spans="1:5" x14ac:dyDescent="0.25">
      <c r="A539" s="65" t="s">
        <v>980</v>
      </c>
    </row>
    <row r="540" spans="1:5" x14ac:dyDescent="0.25">
      <c r="A540" s="65" t="s">
        <v>1136</v>
      </c>
    </row>
    <row r="541" spans="1:5" x14ac:dyDescent="0.25">
      <c r="A541" s="65" t="s">
        <v>986</v>
      </c>
    </row>
    <row r="542" spans="1:5" x14ac:dyDescent="0.25">
      <c r="A542" s="5" t="s">
        <v>51</v>
      </c>
    </row>
    <row r="543" spans="1:5" ht="14.45" customHeight="1" x14ac:dyDescent="0.25">
      <c r="A543" s="91" t="s">
        <v>31</v>
      </c>
      <c r="B543" s="92"/>
      <c r="C543" s="92"/>
      <c r="D543" s="92"/>
      <c r="E543" s="93"/>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57">
        <v>44250</v>
      </c>
      <c r="C546" s="57">
        <v>46077</v>
      </c>
      <c r="D546" s="58">
        <v>3.4287765573042819E-2</v>
      </c>
      <c r="E546" s="59">
        <v>2</v>
      </c>
    </row>
    <row r="547" spans="1:5" x14ac:dyDescent="0.25">
      <c r="A547" s="31" t="s">
        <v>37</v>
      </c>
      <c r="B547" s="57">
        <v>44222</v>
      </c>
      <c r="C547" s="57">
        <v>46049</v>
      </c>
      <c r="D547" s="58">
        <v>3.4512366913708147E-2</v>
      </c>
      <c r="E547" s="59">
        <v>2</v>
      </c>
    </row>
    <row r="548" spans="1:5" x14ac:dyDescent="0.25">
      <c r="A548" s="64" t="s">
        <v>38</v>
      </c>
      <c r="B548" s="57">
        <v>44194</v>
      </c>
      <c r="C548" s="57">
        <v>46021</v>
      </c>
      <c r="D548" s="58">
        <v>3.4921056630246701E-2</v>
      </c>
      <c r="E548" s="59">
        <v>2</v>
      </c>
    </row>
    <row r="549" spans="1:5" x14ac:dyDescent="0.25">
      <c r="A549" s="64" t="s">
        <v>39</v>
      </c>
      <c r="B549" s="57">
        <v>44159</v>
      </c>
      <c r="C549" s="57">
        <v>45986</v>
      </c>
      <c r="D549" s="58">
        <v>3.5133991998551571E-2</v>
      </c>
      <c r="E549" s="59">
        <v>2</v>
      </c>
    </row>
    <row r="550" spans="1:5" x14ac:dyDescent="0.25">
      <c r="A550" s="64" t="s">
        <v>40</v>
      </c>
      <c r="B550" s="57">
        <v>44131</v>
      </c>
      <c r="C550" s="57">
        <v>45958</v>
      </c>
      <c r="D550" s="58">
        <v>3.9035442728813555E-2</v>
      </c>
      <c r="E550" s="59">
        <v>2</v>
      </c>
    </row>
    <row r="552" spans="1:5" x14ac:dyDescent="0.25">
      <c r="A552" s="102" t="s">
        <v>839</v>
      </c>
      <c r="B552" s="103"/>
      <c r="C552" s="103"/>
      <c r="D552" s="103"/>
      <c r="E552" s="103"/>
    </row>
    <row r="553" spans="1:5" x14ac:dyDescent="0.25">
      <c r="A553" s="1" t="s">
        <v>2</v>
      </c>
      <c r="B553" s="2"/>
      <c r="C553" s="107" t="s">
        <v>3</v>
      </c>
      <c r="D553" s="107" t="s">
        <v>4</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998</v>
      </c>
      <c r="C556" s="10"/>
      <c r="D556" s="11"/>
      <c r="E556" s="11"/>
    </row>
    <row r="557" spans="1:5" x14ac:dyDescent="0.25">
      <c r="A557" s="12"/>
      <c r="B557" s="13" t="s">
        <v>9</v>
      </c>
      <c r="C557" s="14"/>
      <c r="D557" s="15"/>
      <c r="E557" s="15"/>
    </row>
    <row r="558" spans="1:5" x14ac:dyDescent="0.25">
      <c r="A558" s="8" t="s">
        <v>10</v>
      </c>
      <c r="B558" s="16" t="s">
        <v>11</v>
      </c>
      <c r="C558" s="55" t="s">
        <v>793</v>
      </c>
      <c r="D558" s="73" t="s">
        <v>1096</v>
      </c>
      <c r="E558" s="55" t="s">
        <v>14</v>
      </c>
    </row>
    <row r="559" spans="1:5" x14ac:dyDescent="0.25">
      <c r="A559" s="19"/>
      <c r="B559" s="20" t="s">
        <v>15</v>
      </c>
      <c r="C559" s="21">
        <v>-0.40679999999999999</v>
      </c>
      <c r="D559" s="21">
        <v>-0.17899999999999999</v>
      </c>
      <c r="E559" s="22"/>
    </row>
    <row r="560" spans="1:5" x14ac:dyDescent="0.25">
      <c r="A560" s="8" t="s">
        <v>16</v>
      </c>
      <c r="B560" s="16" t="s">
        <v>11</v>
      </c>
      <c r="C560" s="55" t="s">
        <v>841</v>
      </c>
      <c r="D560" s="55" t="s">
        <v>677</v>
      </c>
      <c r="E560" s="55" t="s">
        <v>14</v>
      </c>
    </row>
    <row r="561" spans="1:5" x14ac:dyDescent="0.25">
      <c r="A561" s="19"/>
      <c r="B561" s="20" t="s">
        <v>15</v>
      </c>
      <c r="C561" s="21">
        <v>-0.19189999999999999</v>
      </c>
      <c r="D561" s="21">
        <v>-3.3599999999999998E-2</v>
      </c>
      <c r="E561" s="22"/>
    </row>
    <row r="562" spans="1:5" x14ac:dyDescent="0.25">
      <c r="A562" s="8" t="s">
        <v>19</v>
      </c>
      <c r="B562" s="16" t="s">
        <v>11</v>
      </c>
      <c r="C562" s="55" t="s">
        <v>46</v>
      </c>
      <c r="D562" s="55" t="s">
        <v>71</v>
      </c>
      <c r="E562" s="55" t="s">
        <v>14</v>
      </c>
    </row>
    <row r="563" spans="1:5" x14ac:dyDescent="0.25">
      <c r="A563" s="19"/>
      <c r="B563" s="20" t="s">
        <v>15</v>
      </c>
      <c r="C563" s="21">
        <v>-3.2995104758177796E-3</v>
      </c>
      <c r="D563" s="21">
        <v>4.6129101427281993E-2</v>
      </c>
      <c r="E563" s="22"/>
    </row>
    <row r="564" spans="1:5" x14ac:dyDescent="0.25">
      <c r="A564" s="8" t="s">
        <v>22</v>
      </c>
      <c r="B564" s="16" t="s">
        <v>11</v>
      </c>
      <c r="C564" s="55" t="s">
        <v>1018</v>
      </c>
      <c r="D564" s="55" t="s">
        <v>844</v>
      </c>
      <c r="E564" s="55" t="s">
        <v>14</v>
      </c>
    </row>
    <row r="565" spans="1:5" x14ac:dyDescent="0.25">
      <c r="A565" s="19"/>
      <c r="B565" s="20" t="s">
        <v>15</v>
      </c>
      <c r="C565" s="21">
        <v>0.25540000000000002</v>
      </c>
      <c r="D565" s="21">
        <v>0.12723063444842442</v>
      </c>
      <c r="E565" s="22"/>
    </row>
    <row r="566" spans="1:5" ht="35.450000000000003" customHeight="1" x14ac:dyDescent="0.25">
      <c r="A566" s="90" t="s">
        <v>25</v>
      </c>
      <c r="B566" s="90"/>
      <c r="C566" s="90"/>
      <c r="D566" s="90"/>
      <c r="E566" s="90"/>
    </row>
    <row r="567" spans="1:5" x14ac:dyDescent="0.25">
      <c r="A567" s="5" t="s">
        <v>26</v>
      </c>
    </row>
    <row r="568" spans="1:5" x14ac:dyDescent="0.25">
      <c r="A568" s="5" t="s">
        <v>49</v>
      </c>
    </row>
    <row r="569" spans="1:5" x14ac:dyDescent="0.25">
      <c r="A569" s="5" t="s">
        <v>726</v>
      </c>
    </row>
    <row r="570" spans="1:5" x14ac:dyDescent="0.25">
      <c r="A570" s="5" t="s">
        <v>29</v>
      </c>
    </row>
    <row r="571" spans="1:5" x14ac:dyDescent="0.25">
      <c r="A571" s="5" t="s">
        <v>51</v>
      </c>
    </row>
    <row r="572" spans="1:5" ht="14.45" customHeight="1" x14ac:dyDescent="0.25">
      <c r="A572" s="91" t="s">
        <v>31</v>
      </c>
      <c r="B572" s="92"/>
      <c r="C572" s="92"/>
      <c r="D572" s="92"/>
      <c r="E572" s="93"/>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57">
        <v>44251</v>
      </c>
      <c r="C575" s="57">
        <v>46078</v>
      </c>
      <c r="D575" s="58">
        <v>9.9199999999999997E-2</v>
      </c>
      <c r="E575" s="59">
        <v>3</v>
      </c>
    </row>
    <row r="576" spans="1:5" x14ac:dyDescent="0.25">
      <c r="A576" s="31" t="s">
        <v>37</v>
      </c>
      <c r="B576" s="57">
        <v>44223</v>
      </c>
      <c r="C576" s="57">
        <v>46050</v>
      </c>
      <c r="D576" s="58">
        <v>0.1</v>
      </c>
      <c r="E576" s="59">
        <v>3</v>
      </c>
    </row>
    <row r="577" spans="1:5" x14ac:dyDescent="0.25">
      <c r="A577" s="39" t="s">
        <v>38</v>
      </c>
      <c r="B577" s="57">
        <v>44195</v>
      </c>
      <c r="C577" s="57">
        <v>46022</v>
      </c>
      <c r="D577" s="58">
        <v>0.10081348574589175</v>
      </c>
      <c r="E577" s="59">
        <v>3</v>
      </c>
    </row>
    <row r="578" spans="1:5" x14ac:dyDescent="0.25">
      <c r="A578" s="39" t="s">
        <v>39</v>
      </c>
      <c r="B578" s="57">
        <v>44160</v>
      </c>
      <c r="C578" s="57">
        <v>45987</v>
      </c>
      <c r="D578" s="58">
        <v>0.10084924474085571</v>
      </c>
      <c r="E578" s="59">
        <v>3</v>
      </c>
    </row>
    <row r="579" spans="1:5" x14ac:dyDescent="0.25">
      <c r="A579" s="39" t="s">
        <v>40</v>
      </c>
      <c r="B579" s="57">
        <v>44132</v>
      </c>
      <c r="C579" s="57">
        <v>45959</v>
      </c>
      <c r="D579" s="58">
        <v>0.102740511197352</v>
      </c>
      <c r="E579" s="59">
        <v>3</v>
      </c>
    </row>
    <row r="581" spans="1:5" x14ac:dyDescent="0.25">
      <c r="A581" s="102" t="s">
        <v>218</v>
      </c>
      <c r="B581" s="103"/>
      <c r="C581" s="103"/>
      <c r="D581" s="103"/>
      <c r="E581" s="103"/>
    </row>
    <row r="582" spans="1:5" x14ac:dyDescent="0.25">
      <c r="A582" s="1" t="s">
        <v>958</v>
      </c>
      <c r="B582" s="2"/>
      <c r="C582" s="107" t="s">
        <v>3</v>
      </c>
      <c r="D582" s="107" t="s">
        <v>959</v>
      </c>
      <c r="E582" s="107"/>
    </row>
    <row r="583" spans="1:5" x14ac:dyDescent="0.25">
      <c r="A583" s="3" t="s">
        <v>5</v>
      </c>
      <c r="B583" s="4"/>
      <c r="C583" s="108"/>
      <c r="D583" s="108"/>
      <c r="E583" s="108"/>
    </row>
    <row r="584" spans="1:5" x14ac:dyDescent="0.25">
      <c r="A584" s="6" t="s">
        <v>6</v>
      </c>
      <c r="B584" s="7"/>
      <c r="C584" s="109"/>
      <c r="D584" s="109"/>
      <c r="E584" s="109"/>
    </row>
    <row r="585" spans="1:5" x14ac:dyDescent="0.25">
      <c r="A585" s="8" t="s">
        <v>7</v>
      </c>
      <c r="B585" s="9" t="s">
        <v>960</v>
      </c>
      <c r="C585" s="10"/>
      <c r="D585" s="11"/>
      <c r="E585" s="11"/>
    </row>
    <row r="586" spans="1:5" x14ac:dyDescent="0.25">
      <c r="A586" s="12"/>
      <c r="B586" s="13" t="s">
        <v>9</v>
      </c>
      <c r="C586" s="14"/>
      <c r="D586" s="15"/>
      <c r="E586" s="15"/>
    </row>
    <row r="587" spans="1:5" x14ac:dyDescent="0.25">
      <c r="A587" s="8" t="s">
        <v>10</v>
      </c>
      <c r="B587" s="16" t="s">
        <v>11</v>
      </c>
      <c r="C587" s="53">
        <v>6130</v>
      </c>
      <c r="D587" s="54">
        <v>6330</v>
      </c>
      <c r="E587" s="55" t="s">
        <v>14</v>
      </c>
    </row>
    <row r="588" spans="1:5" x14ac:dyDescent="0.25">
      <c r="A588" s="19"/>
      <c r="B588" s="20" t="s">
        <v>15</v>
      </c>
      <c r="C588" s="56">
        <v>-0.38687855538161597</v>
      </c>
      <c r="D588" s="56">
        <v>-0.14152030519088099</v>
      </c>
      <c r="E588" s="22"/>
    </row>
    <row r="589" spans="1:5" x14ac:dyDescent="0.25">
      <c r="A589" s="8" t="s">
        <v>16</v>
      </c>
      <c r="B589" s="16" t="s">
        <v>11</v>
      </c>
      <c r="C589" s="53">
        <v>7950</v>
      </c>
      <c r="D589" s="53">
        <v>7890</v>
      </c>
      <c r="E589" s="55" t="s">
        <v>14</v>
      </c>
    </row>
    <row r="590" spans="1:5" x14ac:dyDescent="0.25">
      <c r="A590" s="19"/>
      <c r="B590" s="20" t="s">
        <v>15</v>
      </c>
      <c r="C590" s="56">
        <v>-0.20462937972863801</v>
      </c>
      <c r="D590" s="56">
        <v>-7.6060994733829296E-2</v>
      </c>
      <c r="E590" s="22"/>
    </row>
    <row r="591" spans="1:5" x14ac:dyDescent="0.25">
      <c r="A591" s="8" t="s">
        <v>19</v>
      </c>
      <c r="B591" s="16" t="s">
        <v>11</v>
      </c>
      <c r="C591" s="53">
        <v>9540</v>
      </c>
      <c r="D591" s="53">
        <v>10000</v>
      </c>
      <c r="E591" s="55" t="s">
        <v>14</v>
      </c>
    </row>
    <row r="592" spans="1:5" x14ac:dyDescent="0.25">
      <c r="A592" s="19"/>
      <c r="B592" s="20" t="s">
        <v>15</v>
      </c>
      <c r="C592" s="56">
        <v>-4.6052966198183803E-2</v>
      </c>
      <c r="D592" s="56">
        <v>-3.9361328087794703E-5</v>
      </c>
      <c r="E592" s="22"/>
    </row>
    <row r="593" spans="1:5" x14ac:dyDescent="0.25">
      <c r="A593" s="8" t="s">
        <v>22</v>
      </c>
      <c r="B593" s="16" t="s">
        <v>11</v>
      </c>
      <c r="C593" s="53">
        <v>12570</v>
      </c>
      <c r="D593" s="53">
        <v>12300</v>
      </c>
      <c r="E593" s="55" t="s">
        <v>14</v>
      </c>
    </row>
    <row r="594" spans="1:5" x14ac:dyDescent="0.25">
      <c r="A594" s="19"/>
      <c r="B594" s="20" t="s">
        <v>15</v>
      </c>
      <c r="C594" s="56">
        <v>0.25663387132434201</v>
      </c>
      <c r="D594" s="56">
        <v>7.1580962201388099E-2</v>
      </c>
      <c r="E594" s="22"/>
    </row>
    <row r="595" spans="1:5" ht="34.9" customHeight="1" x14ac:dyDescent="0.25">
      <c r="A595" s="90" t="s">
        <v>25</v>
      </c>
      <c r="B595" s="90"/>
      <c r="C595" s="90"/>
      <c r="D595" s="90"/>
      <c r="E595" s="90"/>
    </row>
    <row r="596" spans="1:5" x14ac:dyDescent="0.25">
      <c r="A596" s="5" t="s">
        <v>26</v>
      </c>
    </row>
    <row r="597" spans="1:5" x14ac:dyDescent="0.25">
      <c r="A597" s="65" t="s">
        <v>961</v>
      </c>
    </row>
    <row r="598" spans="1:5" x14ac:dyDescent="0.25">
      <c r="A598" s="65" t="s">
        <v>1137</v>
      </c>
    </row>
    <row r="599" spans="1:5" x14ac:dyDescent="0.25">
      <c r="A599" s="65" t="s">
        <v>966</v>
      </c>
    </row>
    <row r="600" spans="1:5" x14ac:dyDescent="0.25">
      <c r="A600" s="5" t="s">
        <v>30</v>
      </c>
    </row>
    <row r="601" spans="1:5" ht="14.45" customHeight="1" x14ac:dyDescent="0.25">
      <c r="A601" s="91" t="s">
        <v>31</v>
      </c>
      <c r="B601" s="92"/>
      <c r="C601" s="92"/>
      <c r="D601" s="92"/>
      <c r="E601" s="93"/>
    </row>
    <row r="602" spans="1:5" x14ac:dyDescent="0.25">
      <c r="A602" s="94" t="s">
        <v>32</v>
      </c>
      <c r="B602" s="94"/>
      <c r="C602" s="94"/>
      <c r="D602" s="94"/>
      <c r="E602" s="94"/>
    </row>
    <row r="603" spans="1:5" x14ac:dyDescent="0.25">
      <c r="A603" s="29" t="s">
        <v>33</v>
      </c>
      <c r="B603" s="29" t="s">
        <v>34</v>
      </c>
      <c r="C603" s="29" t="s">
        <v>35</v>
      </c>
      <c r="D603" s="30" t="s">
        <v>0</v>
      </c>
      <c r="E603" s="30" t="s">
        <v>1</v>
      </c>
    </row>
    <row r="604" spans="1:5" x14ac:dyDescent="0.25">
      <c r="A604" s="31" t="s">
        <v>36</v>
      </c>
      <c r="B604" s="57">
        <v>44250</v>
      </c>
      <c r="C604" s="57">
        <v>46077</v>
      </c>
      <c r="D604" s="58">
        <v>6.7472376395662309E-2</v>
      </c>
      <c r="E604" s="59">
        <v>3</v>
      </c>
    </row>
    <row r="605" spans="1:5" x14ac:dyDescent="0.25">
      <c r="A605" s="31" t="s">
        <v>37</v>
      </c>
      <c r="B605" s="57">
        <v>44222</v>
      </c>
      <c r="C605" s="57">
        <v>46049</v>
      </c>
      <c r="D605" s="58">
        <v>6.7862196275552122E-2</v>
      </c>
      <c r="E605" s="59">
        <v>3</v>
      </c>
    </row>
    <row r="606" spans="1:5" x14ac:dyDescent="0.25">
      <c r="A606" s="60" t="s">
        <v>38</v>
      </c>
      <c r="B606" s="57">
        <v>44194</v>
      </c>
      <c r="C606" s="57">
        <v>46021</v>
      </c>
      <c r="D606" s="58">
        <v>6.7999953660480894E-2</v>
      </c>
      <c r="E606" s="59">
        <v>3</v>
      </c>
    </row>
    <row r="607" spans="1:5" x14ac:dyDescent="0.25">
      <c r="A607" s="60" t="s">
        <v>39</v>
      </c>
      <c r="B607" s="57">
        <v>44159</v>
      </c>
      <c r="C607" s="57">
        <v>45986</v>
      </c>
      <c r="D607" s="58">
        <v>6.8270153310552209E-2</v>
      </c>
      <c r="E607" s="59">
        <v>3</v>
      </c>
    </row>
    <row r="608" spans="1:5" x14ac:dyDescent="0.25">
      <c r="A608" s="60" t="s">
        <v>40</v>
      </c>
      <c r="B608" s="57">
        <v>44131</v>
      </c>
      <c r="C608" s="57">
        <v>45958</v>
      </c>
      <c r="D608" s="58">
        <v>7.3890704384388467E-2</v>
      </c>
      <c r="E608" s="59">
        <v>3</v>
      </c>
    </row>
    <row r="610" spans="1:5" x14ac:dyDescent="0.25">
      <c r="A610" s="102" t="s">
        <v>226</v>
      </c>
      <c r="B610" s="103"/>
      <c r="C610" s="103"/>
      <c r="D610" s="103"/>
      <c r="E610" s="103"/>
    </row>
    <row r="611" spans="1:5" x14ac:dyDescent="0.25">
      <c r="A611" s="1" t="s">
        <v>958</v>
      </c>
      <c r="B611" s="2"/>
      <c r="C611" s="107" t="s">
        <v>3</v>
      </c>
      <c r="D611" s="107" t="s">
        <v>959</v>
      </c>
      <c r="E611" s="107"/>
    </row>
    <row r="612" spans="1:5" x14ac:dyDescent="0.25">
      <c r="A612" s="3" t="s">
        <v>5</v>
      </c>
      <c r="B612" s="4"/>
      <c r="C612" s="108"/>
      <c r="D612" s="108"/>
      <c r="E612" s="108"/>
    </row>
    <row r="613" spans="1:5" x14ac:dyDescent="0.25">
      <c r="A613" s="6" t="s">
        <v>6</v>
      </c>
      <c r="B613" s="7"/>
      <c r="C613" s="109"/>
      <c r="D613" s="109"/>
      <c r="E613" s="109"/>
    </row>
    <row r="614" spans="1:5" x14ac:dyDescent="0.25">
      <c r="A614" s="8" t="s">
        <v>7</v>
      </c>
      <c r="B614" s="9" t="s">
        <v>960</v>
      </c>
      <c r="C614" s="10"/>
      <c r="D614" s="11"/>
      <c r="E614" s="11"/>
    </row>
    <row r="615" spans="1:5" x14ac:dyDescent="0.25">
      <c r="A615" s="12"/>
      <c r="B615" s="13" t="s">
        <v>9</v>
      </c>
      <c r="C615" s="14"/>
      <c r="D615" s="15"/>
      <c r="E615" s="15"/>
    </row>
    <row r="616" spans="1:5" x14ac:dyDescent="0.25">
      <c r="A616" s="8" t="s">
        <v>10</v>
      </c>
      <c r="B616" s="16" t="s">
        <v>11</v>
      </c>
      <c r="C616" s="53">
        <v>7140</v>
      </c>
      <c r="D616" s="54">
        <v>7270</v>
      </c>
      <c r="E616" s="55" t="s">
        <v>14</v>
      </c>
    </row>
    <row r="617" spans="1:5" x14ac:dyDescent="0.25">
      <c r="A617" s="19"/>
      <c r="B617" s="20" t="s">
        <v>15</v>
      </c>
      <c r="C617" s="56">
        <v>-0.28587617968845702</v>
      </c>
      <c r="D617" s="56">
        <v>-0.100840398699235</v>
      </c>
      <c r="E617" s="22"/>
    </row>
    <row r="618" spans="1:5" x14ac:dyDescent="0.25">
      <c r="A618" s="8" t="s">
        <v>16</v>
      </c>
      <c r="B618" s="16" t="s">
        <v>11</v>
      </c>
      <c r="C618" s="53">
        <v>8120</v>
      </c>
      <c r="D618" s="53">
        <v>8180</v>
      </c>
      <c r="E618" s="55" t="s">
        <v>14</v>
      </c>
    </row>
    <row r="619" spans="1:5" x14ac:dyDescent="0.25">
      <c r="A619" s="19"/>
      <c r="B619" s="20" t="s">
        <v>15</v>
      </c>
      <c r="C619" s="56">
        <v>-0.18822297773285601</v>
      </c>
      <c r="D619" s="56">
        <v>-6.4630706136288602E-2</v>
      </c>
      <c r="E619" s="22"/>
    </row>
    <row r="620" spans="1:5" x14ac:dyDescent="0.25">
      <c r="A620" s="8" t="s">
        <v>19</v>
      </c>
      <c r="B620" s="16" t="s">
        <v>11</v>
      </c>
      <c r="C620" s="53">
        <v>9520</v>
      </c>
      <c r="D620" s="53">
        <v>9900</v>
      </c>
      <c r="E620" s="55" t="s">
        <v>14</v>
      </c>
    </row>
    <row r="621" spans="1:5" x14ac:dyDescent="0.25">
      <c r="A621" s="19"/>
      <c r="B621" s="20" t="s">
        <v>15</v>
      </c>
      <c r="C621" s="56">
        <v>-4.8219934274262598E-2</v>
      </c>
      <c r="D621" s="56">
        <v>-3.3855079205857802E-3</v>
      </c>
      <c r="E621" s="22"/>
    </row>
    <row r="622" spans="1:5" x14ac:dyDescent="0.25">
      <c r="A622" s="8" t="s">
        <v>22</v>
      </c>
      <c r="B622" s="16" t="s">
        <v>11</v>
      </c>
      <c r="C622" s="53">
        <v>11620</v>
      </c>
      <c r="D622" s="53">
        <v>11590</v>
      </c>
      <c r="E622" s="55" t="s">
        <v>14</v>
      </c>
    </row>
    <row r="623" spans="1:5" x14ac:dyDescent="0.25">
      <c r="A623" s="19"/>
      <c r="B623" s="20" t="s">
        <v>15</v>
      </c>
      <c r="C623" s="56">
        <v>0.162463666807175</v>
      </c>
      <c r="D623" s="56">
        <v>5.0388336731111802E-2</v>
      </c>
      <c r="E623" s="22"/>
    </row>
    <row r="624" spans="1:5" ht="34.15" customHeight="1" x14ac:dyDescent="0.25">
      <c r="A624" s="90" t="s">
        <v>25</v>
      </c>
      <c r="B624" s="90"/>
      <c r="C624" s="90"/>
      <c r="D624" s="90"/>
      <c r="E624" s="90"/>
    </row>
    <row r="625" spans="1:5" x14ac:dyDescent="0.25">
      <c r="A625" s="5" t="s">
        <v>26</v>
      </c>
    </row>
    <row r="626" spans="1:5" x14ac:dyDescent="0.25">
      <c r="A626" s="65" t="s">
        <v>961</v>
      </c>
    </row>
    <row r="627" spans="1:5" x14ac:dyDescent="0.25">
      <c r="A627" s="65" t="s">
        <v>1046</v>
      </c>
    </row>
    <row r="628" spans="1:5" x14ac:dyDescent="0.25">
      <c r="A628" s="65" t="s">
        <v>966</v>
      </c>
    </row>
    <row r="629" spans="1:5" x14ac:dyDescent="0.25">
      <c r="A629" s="5" t="s">
        <v>30</v>
      </c>
    </row>
    <row r="630" spans="1:5" ht="14.45" customHeight="1" x14ac:dyDescent="0.25">
      <c r="A630" s="91" t="s">
        <v>31</v>
      </c>
      <c r="B630" s="92"/>
      <c r="C630" s="92"/>
      <c r="D630" s="92"/>
      <c r="E630" s="93"/>
    </row>
    <row r="631" spans="1:5" x14ac:dyDescent="0.25">
      <c r="A631" s="94" t="s">
        <v>32</v>
      </c>
      <c r="B631" s="94"/>
      <c r="C631" s="94"/>
      <c r="D631" s="94"/>
      <c r="E631" s="94"/>
    </row>
    <row r="632" spans="1:5" x14ac:dyDescent="0.25">
      <c r="A632" s="29" t="s">
        <v>33</v>
      </c>
      <c r="B632" s="29" t="s">
        <v>34</v>
      </c>
      <c r="C632" s="29" t="s">
        <v>35</v>
      </c>
      <c r="D632" s="30" t="s">
        <v>0</v>
      </c>
      <c r="E632" s="30" t="s">
        <v>1</v>
      </c>
    </row>
    <row r="633" spans="1:5" x14ac:dyDescent="0.25">
      <c r="A633" s="31" t="s">
        <v>36</v>
      </c>
      <c r="B633" s="57">
        <v>44250</v>
      </c>
      <c r="C633" s="57">
        <v>46077</v>
      </c>
      <c r="D633" s="58">
        <v>4.7094143838226819E-2</v>
      </c>
      <c r="E633" s="59">
        <v>2</v>
      </c>
    </row>
    <row r="634" spans="1:5" x14ac:dyDescent="0.25">
      <c r="A634" s="31" t="s">
        <v>37</v>
      </c>
      <c r="B634" s="57">
        <v>44222</v>
      </c>
      <c r="C634" s="57">
        <v>46049</v>
      </c>
      <c r="D634" s="58">
        <v>4.7288737390044959E-2</v>
      </c>
      <c r="E634" s="59">
        <v>2</v>
      </c>
    </row>
    <row r="635" spans="1:5" x14ac:dyDescent="0.25">
      <c r="A635" s="60" t="s">
        <v>38</v>
      </c>
      <c r="B635" s="57">
        <v>44194</v>
      </c>
      <c r="C635" s="57">
        <v>46021</v>
      </c>
      <c r="D635" s="58">
        <v>4.7383076762564494E-2</v>
      </c>
      <c r="E635" s="59">
        <v>2</v>
      </c>
    </row>
    <row r="636" spans="1:5" x14ac:dyDescent="0.25">
      <c r="A636" s="60" t="s">
        <v>39</v>
      </c>
      <c r="B636" s="57">
        <v>44159</v>
      </c>
      <c r="C636" s="57">
        <v>45986</v>
      </c>
      <c r="D636" s="58">
        <v>4.756177420627293E-2</v>
      </c>
      <c r="E636" s="59">
        <v>2</v>
      </c>
    </row>
    <row r="637" spans="1:5" x14ac:dyDescent="0.25">
      <c r="A637" s="60" t="s">
        <v>40</v>
      </c>
      <c r="B637" s="57">
        <v>44131</v>
      </c>
      <c r="C637" s="57">
        <v>45958</v>
      </c>
      <c r="D637" s="58">
        <v>5.2622851473123462E-2</v>
      </c>
      <c r="E637" s="59">
        <v>3</v>
      </c>
    </row>
  </sheetData>
  <mergeCells count="154">
    <mergeCell ref="A610:E610"/>
    <mergeCell ref="C611:C613"/>
    <mergeCell ref="D611:D613"/>
    <mergeCell ref="E611:E613"/>
    <mergeCell ref="A631:E631"/>
    <mergeCell ref="A624:E624"/>
    <mergeCell ref="A630:E630"/>
    <mergeCell ref="A581:E581"/>
    <mergeCell ref="C582:C584"/>
    <mergeCell ref="D582:D584"/>
    <mergeCell ref="E582:E584"/>
    <mergeCell ref="A602:E602"/>
    <mergeCell ref="A595:E595"/>
    <mergeCell ref="A601:E601"/>
    <mergeCell ref="A552:E552"/>
    <mergeCell ref="C553:C555"/>
    <mergeCell ref="D553:D555"/>
    <mergeCell ref="E553:E555"/>
    <mergeCell ref="A573:E573"/>
    <mergeCell ref="A566:E566"/>
    <mergeCell ref="A572:E572"/>
    <mergeCell ref="A523:E523"/>
    <mergeCell ref="C524:C526"/>
    <mergeCell ref="D524:D526"/>
    <mergeCell ref="E524:E526"/>
    <mergeCell ref="A544:E544"/>
    <mergeCell ref="A537:E537"/>
    <mergeCell ref="A543:E543"/>
    <mergeCell ref="A494:E494"/>
    <mergeCell ref="C495:C497"/>
    <mergeCell ref="D495:D497"/>
    <mergeCell ref="E495:E497"/>
    <mergeCell ref="A515:E515"/>
    <mergeCell ref="A508:E508"/>
    <mergeCell ref="A514:E514"/>
    <mergeCell ref="A465:E465"/>
    <mergeCell ref="C466:C468"/>
    <mergeCell ref="D466:D468"/>
    <mergeCell ref="E466:E468"/>
    <mergeCell ref="A486:E486"/>
    <mergeCell ref="A479:E479"/>
    <mergeCell ref="A485:E485"/>
    <mergeCell ref="A436:E436"/>
    <mergeCell ref="C437:C439"/>
    <mergeCell ref="D437:D439"/>
    <mergeCell ref="E437:E439"/>
    <mergeCell ref="A457:E457"/>
    <mergeCell ref="A450:E450"/>
    <mergeCell ref="A456:E456"/>
    <mergeCell ref="A407:E407"/>
    <mergeCell ref="C408:C410"/>
    <mergeCell ref="D408:D410"/>
    <mergeCell ref="E408:E410"/>
    <mergeCell ref="A428:E428"/>
    <mergeCell ref="A421:E421"/>
    <mergeCell ref="A427:E427"/>
    <mergeCell ref="A378:E378"/>
    <mergeCell ref="C379:C381"/>
    <mergeCell ref="D379:D381"/>
    <mergeCell ref="E379:E381"/>
    <mergeCell ref="A399:E399"/>
    <mergeCell ref="A392:E392"/>
    <mergeCell ref="A398:E398"/>
    <mergeCell ref="A349:E349"/>
    <mergeCell ref="C350:C352"/>
    <mergeCell ref="D350:D352"/>
    <mergeCell ref="E350:E352"/>
    <mergeCell ref="A370:E370"/>
    <mergeCell ref="A363:E363"/>
    <mergeCell ref="A369:E369"/>
    <mergeCell ref="A320:E320"/>
    <mergeCell ref="C321:C323"/>
    <mergeCell ref="D321:D323"/>
    <mergeCell ref="E321:E323"/>
    <mergeCell ref="A341:E341"/>
    <mergeCell ref="A334:E334"/>
    <mergeCell ref="A340:E340"/>
    <mergeCell ref="A291:E291"/>
    <mergeCell ref="C292:C294"/>
    <mergeCell ref="D292:D294"/>
    <mergeCell ref="E292:E294"/>
    <mergeCell ref="A312:E312"/>
    <mergeCell ref="A305:E305"/>
    <mergeCell ref="A311:E311"/>
    <mergeCell ref="A262:E262"/>
    <mergeCell ref="C263:C265"/>
    <mergeCell ref="D263:D265"/>
    <mergeCell ref="E263:E265"/>
    <mergeCell ref="A283:E283"/>
    <mergeCell ref="A276:E276"/>
    <mergeCell ref="A282:E282"/>
    <mergeCell ref="A233:E233"/>
    <mergeCell ref="C234:C236"/>
    <mergeCell ref="D234:D236"/>
    <mergeCell ref="E234:E236"/>
    <mergeCell ref="A254:E254"/>
    <mergeCell ref="A247:E247"/>
    <mergeCell ref="A253:E253"/>
    <mergeCell ref="A204:E204"/>
    <mergeCell ref="C205:C207"/>
    <mergeCell ref="D205:D207"/>
    <mergeCell ref="E205:E207"/>
    <mergeCell ref="A225:E225"/>
    <mergeCell ref="A218:E218"/>
    <mergeCell ref="A224:E224"/>
    <mergeCell ref="A175:E175"/>
    <mergeCell ref="C176:C178"/>
    <mergeCell ref="D176:D178"/>
    <mergeCell ref="E176:E178"/>
    <mergeCell ref="A196:E196"/>
    <mergeCell ref="A189:E189"/>
    <mergeCell ref="A195:E195"/>
    <mergeCell ref="A146:E146"/>
    <mergeCell ref="C147:C149"/>
    <mergeCell ref="D147:D149"/>
    <mergeCell ref="E147:E149"/>
    <mergeCell ref="A167:E167"/>
    <mergeCell ref="A160:E160"/>
    <mergeCell ref="A166:E166"/>
    <mergeCell ref="A117:E117"/>
    <mergeCell ref="C118:C120"/>
    <mergeCell ref="D118:D120"/>
    <mergeCell ref="E118:E120"/>
    <mergeCell ref="A138:E138"/>
    <mergeCell ref="A131:E131"/>
    <mergeCell ref="A137:E137"/>
    <mergeCell ref="A88:E88"/>
    <mergeCell ref="C89:C91"/>
    <mergeCell ref="D89:D91"/>
    <mergeCell ref="E89:E91"/>
    <mergeCell ref="A109:E109"/>
    <mergeCell ref="A102:E102"/>
    <mergeCell ref="A108:E108"/>
    <mergeCell ref="A59:E59"/>
    <mergeCell ref="C60:C62"/>
    <mergeCell ref="D60:D62"/>
    <mergeCell ref="E60:E62"/>
    <mergeCell ref="A80:E80"/>
    <mergeCell ref="A73:E73"/>
    <mergeCell ref="A79:E79"/>
    <mergeCell ref="A30:E30"/>
    <mergeCell ref="C31:C33"/>
    <mergeCell ref="D31:D33"/>
    <mergeCell ref="E31:E33"/>
    <mergeCell ref="A51:E51"/>
    <mergeCell ref="A44:E44"/>
    <mergeCell ref="A50:E50"/>
    <mergeCell ref="A1:E1"/>
    <mergeCell ref="C2:C4"/>
    <mergeCell ref="D2:D4"/>
    <mergeCell ref="E2:E4"/>
    <mergeCell ref="A22:E22"/>
    <mergeCell ref="A15:E15"/>
    <mergeCell ref="A21:E21"/>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8FB48-731F-40F5-9085-B1ED94D8A487}">
  <dimension ref="A1:E637"/>
  <sheetViews>
    <sheetView workbookViewId="0">
      <selection sqref="A1:XFD1048576"/>
    </sheetView>
  </sheetViews>
  <sheetFormatPr baseColWidth="10" defaultRowHeight="15" x14ac:dyDescent="0.25"/>
  <cols>
    <col min="1" max="1" width="20.85546875" customWidth="1"/>
    <col min="2" max="2" width="51.7109375" customWidth="1"/>
    <col min="5" max="5" width="16.85546875" customWidth="1"/>
  </cols>
  <sheetData>
    <row r="1" spans="1:5" x14ac:dyDescent="0.25">
      <c r="A1" s="102" t="s">
        <v>61</v>
      </c>
      <c r="B1" s="103"/>
      <c r="C1" s="103"/>
      <c r="D1" s="103"/>
      <c r="E1" s="103"/>
    </row>
    <row r="2" spans="1:5" ht="14.45" customHeight="1" x14ac:dyDescent="0.25">
      <c r="A2" s="1" t="s">
        <v>958</v>
      </c>
      <c r="B2" s="2"/>
      <c r="C2" s="107" t="s">
        <v>3</v>
      </c>
      <c r="D2" s="107" t="s">
        <v>959</v>
      </c>
      <c r="E2" s="107"/>
    </row>
    <row r="3" spans="1:5" x14ac:dyDescent="0.25">
      <c r="A3" s="3" t="s">
        <v>5</v>
      </c>
      <c r="B3" s="4"/>
      <c r="C3" s="108"/>
      <c r="D3" s="108"/>
      <c r="E3" s="108"/>
    </row>
    <row r="4" spans="1:5" x14ac:dyDescent="0.25">
      <c r="A4" s="6" t="s">
        <v>6</v>
      </c>
      <c r="B4" s="7"/>
      <c r="C4" s="109"/>
      <c r="D4" s="109"/>
      <c r="E4" s="109"/>
    </row>
    <row r="5" spans="1:5" x14ac:dyDescent="0.25">
      <c r="A5" s="8" t="s">
        <v>7</v>
      </c>
      <c r="B5" s="9" t="s">
        <v>960</v>
      </c>
      <c r="C5" s="10"/>
      <c r="D5" s="11"/>
      <c r="E5" s="11"/>
    </row>
    <row r="6" spans="1:5" x14ac:dyDescent="0.25">
      <c r="A6" s="12"/>
      <c r="B6" s="13" t="s">
        <v>9</v>
      </c>
      <c r="C6" s="14"/>
      <c r="D6" s="15"/>
      <c r="E6" s="15"/>
    </row>
    <row r="7" spans="1:5" x14ac:dyDescent="0.25">
      <c r="A7" s="8" t="s">
        <v>10</v>
      </c>
      <c r="B7" s="16" t="s">
        <v>11</v>
      </c>
      <c r="C7" s="53">
        <v>7090</v>
      </c>
      <c r="D7" s="54">
        <v>7250</v>
      </c>
      <c r="E7" s="55" t="s">
        <v>14</v>
      </c>
    </row>
    <row r="8" spans="1:5" x14ac:dyDescent="0.25">
      <c r="A8" s="19"/>
      <c r="B8" s="20" t="s">
        <v>15</v>
      </c>
      <c r="C8" s="56">
        <v>-0.29137282867473902</v>
      </c>
      <c r="D8" s="56">
        <v>-0.101571149163885</v>
      </c>
      <c r="E8" s="22"/>
    </row>
    <row r="9" spans="1:5" x14ac:dyDescent="0.25">
      <c r="A9" s="8" t="s">
        <v>16</v>
      </c>
      <c r="B9" s="16" t="s">
        <v>11</v>
      </c>
      <c r="C9" s="53">
        <v>8530</v>
      </c>
      <c r="D9" s="53">
        <v>8820</v>
      </c>
      <c r="E9" s="55" t="s">
        <v>14</v>
      </c>
    </row>
    <row r="10" spans="1:5" x14ac:dyDescent="0.25">
      <c r="A10" s="19"/>
      <c r="B10" s="20" t="s">
        <v>15</v>
      </c>
      <c r="C10" s="56">
        <v>-0.14655585631166199</v>
      </c>
      <c r="D10" s="56">
        <v>-4.1129285621054897E-2</v>
      </c>
      <c r="E10" s="22"/>
    </row>
    <row r="11" spans="1:5" x14ac:dyDescent="0.25">
      <c r="A11" s="8" t="s">
        <v>19</v>
      </c>
      <c r="B11" s="16" t="s">
        <v>11</v>
      </c>
      <c r="C11" s="53">
        <v>9560</v>
      </c>
      <c r="D11" s="53">
        <v>9990</v>
      </c>
      <c r="E11" s="55" t="s">
        <v>14</v>
      </c>
    </row>
    <row r="12" spans="1:5" x14ac:dyDescent="0.25">
      <c r="A12" s="19"/>
      <c r="B12" s="20" t="s">
        <v>15</v>
      </c>
      <c r="C12" s="56">
        <v>-4.4036351315173097E-2</v>
      </c>
      <c r="D12" s="56">
        <v>-4.7941457449896002E-4</v>
      </c>
      <c r="E12" s="22"/>
    </row>
    <row r="13" spans="1:5" x14ac:dyDescent="0.25">
      <c r="A13" s="8" t="s">
        <v>22</v>
      </c>
      <c r="B13" s="16" t="s">
        <v>11</v>
      </c>
      <c r="C13" s="53">
        <v>10850</v>
      </c>
      <c r="D13" s="53">
        <v>11060</v>
      </c>
      <c r="E13" s="55" t="s">
        <v>14</v>
      </c>
    </row>
    <row r="14" spans="1:5" x14ac:dyDescent="0.25">
      <c r="A14" s="19"/>
      <c r="B14" s="20" t="s">
        <v>15</v>
      </c>
      <c r="C14" s="56">
        <v>8.5465692927901404E-2</v>
      </c>
      <c r="D14" s="56">
        <v>3.4010635496638998E-2</v>
      </c>
      <c r="E14" s="22"/>
    </row>
    <row r="15" spans="1:5" ht="34.9" customHeight="1" x14ac:dyDescent="0.25">
      <c r="A15" s="90" t="s">
        <v>25</v>
      </c>
      <c r="B15" s="90"/>
      <c r="C15" s="90"/>
      <c r="D15" s="90"/>
      <c r="E15" s="90"/>
    </row>
    <row r="16" spans="1:5" x14ac:dyDescent="0.25">
      <c r="A16" s="5" t="s">
        <v>26</v>
      </c>
    </row>
    <row r="17" spans="1:5" x14ac:dyDescent="0.25">
      <c r="A17" s="65" t="s">
        <v>961</v>
      </c>
    </row>
    <row r="18" spans="1:5" x14ac:dyDescent="0.25">
      <c r="A18" s="65" t="s">
        <v>992</v>
      </c>
    </row>
    <row r="19" spans="1:5" x14ac:dyDescent="0.25">
      <c r="A19" s="65" t="s">
        <v>963</v>
      </c>
    </row>
    <row r="20" spans="1:5" x14ac:dyDescent="0.25">
      <c r="A20" s="5" t="s">
        <v>30</v>
      </c>
    </row>
    <row r="21" spans="1:5" ht="14.45" customHeight="1" x14ac:dyDescent="0.25">
      <c r="A21" s="91" t="s">
        <v>31</v>
      </c>
      <c r="B21" s="92"/>
      <c r="C21" s="92"/>
      <c r="D21" s="92"/>
      <c r="E21" s="93"/>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57">
        <v>44285</v>
      </c>
      <c r="C24" s="57">
        <v>46112</v>
      </c>
      <c r="D24" s="58">
        <v>4.4122097002209745E-2</v>
      </c>
      <c r="E24" s="59">
        <v>2</v>
      </c>
    </row>
    <row r="25" spans="1:5" x14ac:dyDescent="0.25">
      <c r="A25" s="31" t="s">
        <v>37</v>
      </c>
      <c r="B25" s="57">
        <v>44250</v>
      </c>
      <c r="C25" s="57">
        <v>46077</v>
      </c>
      <c r="D25" s="58">
        <v>4.3882340003750638E-2</v>
      </c>
      <c r="E25" s="59">
        <v>2</v>
      </c>
    </row>
    <row r="26" spans="1:5" x14ac:dyDescent="0.25">
      <c r="A26" s="60" t="s">
        <v>38</v>
      </c>
      <c r="B26" s="57">
        <v>44222</v>
      </c>
      <c r="C26" s="57">
        <v>46049</v>
      </c>
      <c r="D26" s="58">
        <v>4.3965361657126979E-2</v>
      </c>
      <c r="E26" s="59">
        <v>2</v>
      </c>
    </row>
    <row r="27" spans="1:5" x14ac:dyDescent="0.25">
      <c r="A27" s="60" t="s">
        <v>39</v>
      </c>
      <c r="B27" s="57">
        <v>44194</v>
      </c>
      <c r="C27" s="57">
        <v>46021</v>
      </c>
      <c r="D27" s="58">
        <v>4.4010450654236637E-2</v>
      </c>
      <c r="E27" s="59">
        <v>2</v>
      </c>
    </row>
    <row r="28" spans="1:5" x14ac:dyDescent="0.25">
      <c r="A28" s="60" t="s">
        <v>40</v>
      </c>
      <c r="B28" s="57">
        <v>44159</v>
      </c>
      <c r="C28" s="57">
        <v>45986</v>
      </c>
      <c r="D28" s="58">
        <v>4.4089996059194343E-2</v>
      </c>
      <c r="E28" s="59">
        <v>2</v>
      </c>
    </row>
    <row r="30" spans="1:5" x14ac:dyDescent="0.25">
      <c r="A30" s="102" t="s">
        <v>63</v>
      </c>
      <c r="B30" s="103"/>
      <c r="C30" s="103"/>
      <c r="D30" s="103"/>
      <c r="E30" s="103"/>
    </row>
    <row r="31" spans="1:5" ht="14.45" customHeight="1" x14ac:dyDescent="0.25">
      <c r="A31" s="1" t="s">
        <v>958</v>
      </c>
      <c r="B31" s="2"/>
      <c r="C31" s="107" t="s">
        <v>3</v>
      </c>
      <c r="D31" s="107" t="s">
        <v>959</v>
      </c>
      <c r="E31" s="107"/>
    </row>
    <row r="32" spans="1:5" x14ac:dyDescent="0.25">
      <c r="A32" s="3" t="s">
        <v>5</v>
      </c>
      <c r="B32" s="4"/>
      <c r="C32" s="108"/>
      <c r="D32" s="108"/>
      <c r="E32" s="108"/>
    </row>
    <row r="33" spans="1:5" x14ac:dyDescent="0.25">
      <c r="A33" s="6" t="s">
        <v>6</v>
      </c>
      <c r="B33" s="7"/>
      <c r="C33" s="109"/>
      <c r="D33" s="109"/>
      <c r="E33" s="109"/>
    </row>
    <row r="34" spans="1:5" x14ac:dyDescent="0.25">
      <c r="A34" s="8" t="s">
        <v>7</v>
      </c>
      <c r="B34" s="9" t="s">
        <v>960</v>
      </c>
      <c r="C34" s="10"/>
      <c r="D34" s="11"/>
      <c r="E34" s="11"/>
    </row>
    <row r="35" spans="1:5" x14ac:dyDescent="0.25">
      <c r="A35" s="12"/>
      <c r="B35" s="13" t="s">
        <v>9</v>
      </c>
      <c r="C35" s="14"/>
      <c r="D35" s="15"/>
      <c r="E35" s="15"/>
    </row>
    <row r="36" spans="1:5" x14ac:dyDescent="0.25">
      <c r="A36" s="8" t="s">
        <v>10</v>
      </c>
      <c r="B36" s="16" t="s">
        <v>11</v>
      </c>
      <c r="C36" s="53">
        <v>6130</v>
      </c>
      <c r="D36" s="54">
        <v>6380</v>
      </c>
      <c r="E36" s="55" t="s">
        <v>14</v>
      </c>
    </row>
    <row r="37" spans="1:5" x14ac:dyDescent="0.25">
      <c r="A37" s="19"/>
      <c r="B37" s="20" t="s">
        <v>15</v>
      </c>
      <c r="C37" s="56">
        <v>-0.386724729873335</v>
      </c>
      <c r="D37" s="56">
        <v>-0.13909273913308801</v>
      </c>
      <c r="E37" s="22"/>
    </row>
    <row r="38" spans="1:5" x14ac:dyDescent="0.25">
      <c r="A38" s="8" t="s">
        <v>16</v>
      </c>
      <c r="B38" s="16" t="s">
        <v>11</v>
      </c>
      <c r="C38" s="53">
        <v>8000</v>
      </c>
      <c r="D38" s="53">
        <v>7950</v>
      </c>
      <c r="E38" s="55" t="s">
        <v>14</v>
      </c>
    </row>
    <row r="39" spans="1:5" x14ac:dyDescent="0.25">
      <c r="A39" s="19"/>
      <c r="B39" s="20" t="s">
        <v>15</v>
      </c>
      <c r="C39" s="56">
        <v>-0.20008647300317001</v>
      </c>
      <c r="D39" s="56">
        <v>-7.3435633933990302E-2</v>
      </c>
      <c r="E39" s="22"/>
    </row>
    <row r="40" spans="1:5" x14ac:dyDescent="0.25">
      <c r="A40" s="8" t="s">
        <v>19</v>
      </c>
      <c r="B40" s="16" t="s">
        <v>11</v>
      </c>
      <c r="C40" s="53">
        <v>9410</v>
      </c>
      <c r="D40" s="53">
        <v>10010</v>
      </c>
      <c r="E40" s="55" t="s">
        <v>14</v>
      </c>
    </row>
    <row r="41" spans="1:5" x14ac:dyDescent="0.25">
      <c r="A41" s="19"/>
      <c r="B41" s="20" t="s">
        <v>15</v>
      </c>
      <c r="C41" s="56">
        <v>-5.9128189144663702E-2</v>
      </c>
      <c r="D41" s="56">
        <v>2.2377572142562299E-4</v>
      </c>
      <c r="E41" s="22"/>
    </row>
    <row r="42" spans="1:5" x14ac:dyDescent="0.25">
      <c r="A42" s="8" t="s">
        <v>22</v>
      </c>
      <c r="B42" s="16" t="s">
        <v>11</v>
      </c>
      <c r="C42" s="53">
        <v>11260</v>
      </c>
      <c r="D42" s="53">
        <v>11210</v>
      </c>
      <c r="E42" s="55" t="s">
        <v>14</v>
      </c>
    </row>
    <row r="43" spans="1:5" x14ac:dyDescent="0.25">
      <c r="A43" s="19"/>
      <c r="B43" s="20" t="s">
        <v>15</v>
      </c>
      <c r="C43" s="56">
        <v>0.126302168503377</v>
      </c>
      <c r="D43" s="56">
        <v>3.8726430489960398E-2</v>
      </c>
      <c r="E43" s="22"/>
    </row>
    <row r="44" spans="1:5" ht="34.15" customHeight="1" x14ac:dyDescent="0.25">
      <c r="A44" s="90" t="s">
        <v>25</v>
      </c>
      <c r="B44" s="90"/>
      <c r="C44" s="90"/>
      <c r="D44" s="90"/>
      <c r="E44" s="90"/>
    </row>
    <row r="45" spans="1:5" x14ac:dyDescent="0.25">
      <c r="A45" s="5" t="s">
        <v>26</v>
      </c>
    </row>
    <row r="46" spans="1:5" x14ac:dyDescent="0.25">
      <c r="A46" s="65" t="s">
        <v>964</v>
      </c>
    </row>
    <row r="47" spans="1:5" x14ac:dyDescent="0.25">
      <c r="A47" s="65" t="s">
        <v>1130</v>
      </c>
    </row>
    <row r="48" spans="1:5" x14ac:dyDescent="0.25">
      <c r="A48" s="65" t="s">
        <v>966</v>
      </c>
    </row>
    <row r="49" spans="1:5" x14ac:dyDescent="0.25">
      <c r="A49" s="5" t="s">
        <v>51</v>
      </c>
    </row>
    <row r="50" spans="1:5" ht="14.45" customHeight="1" x14ac:dyDescent="0.25">
      <c r="A50" s="91" t="s">
        <v>31</v>
      </c>
      <c r="B50" s="92"/>
      <c r="C50" s="92"/>
      <c r="D50" s="92"/>
      <c r="E50" s="93"/>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57">
        <v>44285</v>
      </c>
      <c r="C53" s="57">
        <v>46112</v>
      </c>
      <c r="D53" s="58">
        <v>6.9288385867320917E-2</v>
      </c>
      <c r="E53" s="59">
        <v>3</v>
      </c>
    </row>
    <row r="54" spans="1:5" x14ac:dyDescent="0.25">
      <c r="A54" s="31" t="s">
        <v>37</v>
      </c>
      <c r="B54" s="57">
        <v>44250</v>
      </c>
      <c r="C54" s="57">
        <v>46077</v>
      </c>
      <c r="D54" s="58">
        <v>6.8428036924417665E-2</v>
      </c>
      <c r="E54" s="59">
        <v>3</v>
      </c>
    </row>
    <row r="55" spans="1:5" x14ac:dyDescent="0.25">
      <c r="A55" s="60" t="s">
        <v>38</v>
      </c>
      <c r="B55" s="57">
        <v>44222</v>
      </c>
      <c r="C55" s="57">
        <v>46049</v>
      </c>
      <c r="D55" s="58">
        <v>6.8394901728434751E-2</v>
      </c>
      <c r="E55" s="59">
        <v>3</v>
      </c>
    </row>
    <row r="56" spans="1:5" x14ac:dyDescent="0.25">
      <c r="A56" s="60" t="s">
        <v>39</v>
      </c>
      <c r="B56" s="57">
        <v>44194</v>
      </c>
      <c r="C56" s="57">
        <v>46021</v>
      </c>
      <c r="D56" s="58">
        <v>6.8113203237242639E-2</v>
      </c>
      <c r="E56" s="59">
        <v>3</v>
      </c>
    </row>
    <row r="57" spans="1:5" x14ac:dyDescent="0.25">
      <c r="A57" s="60" t="s">
        <v>40</v>
      </c>
      <c r="B57" s="57">
        <v>44159</v>
      </c>
      <c r="C57" s="57">
        <v>45986</v>
      </c>
      <c r="D57" s="58">
        <v>6.8183110086921156E-2</v>
      </c>
      <c r="E57" s="59">
        <v>3</v>
      </c>
    </row>
    <row r="59" spans="1:5" x14ac:dyDescent="0.25">
      <c r="A59" s="102" t="s">
        <v>1083</v>
      </c>
      <c r="B59" s="103"/>
      <c r="C59" s="103"/>
      <c r="D59" s="103"/>
      <c r="E59" s="103"/>
    </row>
    <row r="60" spans="1:5" ht="14.45" customHeight="1" x14ac:dyDescent="0.25">
      <c r="A60" s="1" t="s">
        <v>968</v>
      </c>
      <c r="B60" s="2"/>
      <c r="C60" s="107" t="s">
        <v>3</v>
      </c>
      <c r="D60" s="107" t="s">
        <v>969</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960</v>
      </c>
      <c r="C63" s="10"/>
      <c r="D63" s="11"/>
      <c r="E63" s="11"/>
    </row>
    <row r="64" spans="1:5" x14ac:dyDescent="0.25">
      <c r="A64" s="12"/>
      <c r="B64" s="13" t="s">
        <v>9</v>
      </c>
      <c r="C64" s="14"/>
      <c r="D64" s="15"/>
      <c r="E64" s="15"/>
    </row>
    <row r="65" spans="1:5" x14ac:dyDescent="0.25">
      <c r="A65" s="8" t="s">
        <v>10</v>
      </c>
      <c r="B65" s="16" t="s">
        <v>11</v>
      </c>
      <c r="C65" s="53">
        <v>5470</v>
      </c>
      <c r="D65" s="54">
        <v>4700</v>
      </c>
      <c r="E65" s="55" t="s">
        <v>14</v>
      </c>
    </row>
    <row r="66" spans="1:5" x14ac:dyDescent="0.25">
      <c r="A66" s="19"/>
      <c r="B66" s="20" t="s">
        <v>15</v>
      </c>
      <c r="C66" s="56">
        <v>-0.452524836010672</v>
      </c>
      <c r="D66" s="56">
        <v>-0.139980428403219</v>
      </c>
      <c r="E66" s="22"/>
    </row>
    <row r="67" spans="1:5" x14ac:dyDescent="0.25">
      <c r="A67" s="8" t="s">
        <v>16</v>
      </c>
      <c r="B67" s="16" t="s">
        <v>11</v>
      </c>
      <c r="C67" s="53">
        <v>8080</v>
      </c>
      <c r="D67" s="53">
        <v>9750</v>
      </c>
      <c r="E67" s="55" t="s">
        <v>14</v>
      </c>
    </row>
    <row r="68" spans="1:5" x14ac:dyDescent="0.25">
      <c r="A68" s="19"/>
      <c r="B68" s="20" t="s">
        <v>15</v>
      </c>
      <c r="C68" s="56">
        <v>-0.19161951219512199</v>
      </c>
      <c r="D68" s="56">
        <v>-5.13700226914193E-3</v>
      </c>
      <c r="E68" s="22"/>
    </row>
    <row r="69" spans="1:5" x14ac:dyDescent="0.25">
      <c r="A69" s="8" t="s">
        <v>19</v>
      </c>
      <c r="B69" s="16" t="s">
        <v>11</v>
      </c>
      <c r="C69" s="53">
        <v>9820</v>
      </c>
      <c r="D69" s="53">
        <v>13300</v>
      </c>
      <c r="E69" s="55" t="s">
        <v>14</v>
      </c>
    </row>
    <row r="70" spans="1:5" x14ac:dyDescent="0.25">
      <c r="A70" s="19"/>
      <c r="B70" s="20" t="s">
        <v>15</v>
      </c>
      <c r="C70" s="56">
        <v>-1.84044464406019E-2</v>
      </c>
      <c r="D70" s="56">
        <v>5.8757789468789602E-2</v>
      </c>
      <c r="E70" s="22"/>
    </row>
    <row r="71" spans="1:5" x14ac:dyDescent="0.25">
      <c r="A71" s="8" t="s">
        <v>22</v>
      </c>
      <c r="B71" s="16" t="s">
        <v>11</v>
      </c>
      <c r="C71" s="53">
        <v>12490</v>
      </c>
      <c r="D71" s="53">
        <v>15730</v>
      </c>
      <c r="E71" s="55" t="s">
        <v>14</v>
      </c>
    </row>
    <row r="72" spans="1:5" x14ac:dyDescent="0.25">
      <c r="A72" s="19"/>
      <c r="B72" s="20" t="s">
        <v>15</v>
      </c>
      <c r="C72" s="56">
        <v>0.249093052330773</v>
      </c>
      <c r="D72" s="56">
        <v>9.4805291452100496E-2</v>
      </c>
      <c r="E72" s="22"/>
    </row>
    <row r="73" spans="1:5" ht="34.9" customHeight="1" x14ac:dyDescent="0.25">
      <c r="A73" s="90" t="s">
        <v>25</v>
      </c>
      <c r="B73" s="90"/>
      <c r="C73" s="90"/>
      <c r="D73" s="90"/>
      <c r="E73" s="90"/>
    </row>
    <row r="74" spans="1:5" x14ac:dyDescent="0.25">
      <c r="A74" s="5" t="s">
        <v>26</v>
      </c>
    </row>
    <row r="75" spans="1:5" x14ac:dyDescent="0.25">
      <c r="A75" s="65" t="s">
        <v>1135</v>
      </c>
    </row>
    <row r="76" spans="1:5" x14ac:dyDescent="0.25">
      <c r="A76" s="65" t="s">
        <v>1146</v>
      </c>
    </row>
    <row r="77" spans="1:5" x14ac:dyDescent="0.25">
      <c r="A77" s="65" t="s">
        <v>972</v>
      </c>
    </row>
    <row r="78" spans="1:5" x14ac:dyDescent="0.25">
      <c r="A78" s="5" t="s">
        <v>30</v>
      </c>
    </row>
    <row r="79" spans="1:5" ht="14.45" customHeight="1" x14ac:dyDescent="0.25">
      <c r="A79" s="91" t="s">
        <v>31</v>
      </c>
      <c r="B79" s="92"/>
      <c r="C79" s="92"/>
      <c r="D79" s="92"/>
      <c r="E79" s="93"/>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57">
        <v>44279</v>
      </c>
      <c r="C82" s="57">
        <v>46106</v>
      </c>
      <c r="D82" s="58">
        <v>0.10582204301081213</v>
      </c>
      <c r="E82" s="59">
        <v>3</v>
      </c>
    </row>
    <row r="83" spans="1:5" x14ac:dyDescent="0.25">
      <c r="A83" s="31" t="s">
        <v>37</v>
      </c>
      <c r="B83" s="57">
        <v>44251</v>
      </c>
      <c r="C83" s="57">
        <v>46078</v>
      </c>
      <c r="D83" s="58">
        <v>0.10603791628635924</v>
      </c>
      <c r="E83" s="59">
        <v>3</v>
      </c>
    </row>
    <row r="84" spans="1:5" x14ac:dyDescent="0.25">
      <c r="A84" s="60" t="s">
        <v>38</v>
      </c>
      <c r="B84" s="57">
        <v>44223</v>
      </c>
      <c r="C84" s="57">
        <v>46050</v>
      </c>
      <c r="D84" s="58">
        <v>0.10664165509860127</v>
      </c>
      <c r="E84" s="59">
        <v>3</v>
      </c>
    </row>
    <row r="85" spans="1:5" x14ac:dyDescent="0.25">
      <c r="A85" s="60" t="s">
        <v>39</v>
      </c>
      <c r="B85" s="57">
        <v>44195</v>
      </c>
      <c r="C85" s="57">
        <v>46022</v>
      </c>
      <c r="D85" s="58">
        <v>0.10714350311669858</v>
      </c>
      <c r="E85" s="59">
        <v>3</v>
      </c>
    </row>
    <row r="86" spans="1:5" x14ac:dyDescent="0.25">
      <c r="A86" s="60" t="s">
        <v>40</v>
      </c>
      <c r="B86" s="57">
        <v>44160</v>
      </c>
      <c r="C86" s="57">
        <v>45987</v>
      </c>
      <c r="D86" s="58">
        <v>0.10687562861595977</v>
      </c>
      <c r="E86" s="59">
        <v>3</v>
      </c>
    </row>
    <row r="88" spans="1:5" x14ac:dyDescent="0.25">
      <c r="A88" s="102" t="s">
        <v>73</v>
      </c>
      <c r="B88" s="103"/>
      <c r="C88" s="103"/>
      <c r="D88" s="103"/>
      <c r="E88" s="103"/>
    </row>
    <row r="89" spans="1:5" ht="14.45" customHeight="1" x14ac:dyDescent="0.25">
      <c r="A89" s="1" t="s">
        <v>958</v>
      </c>
      <c r="B89" s="2"/>
      <c r="C89" s="107" t="s">
        <v>3</v>
      </c>
      <c r="D89" s="107" t="s">
        <v>959</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960</v>
      </c>
      <c r="C92" s="10"/>
      <c r="D92" s="11"/>
      <c r="E92" s="11"/>
    </row>
    <row r="93" spans="1:5" x14ac:dyDescent="0.25">
      <c r="A93" s="12"/>
      <c r="B93" s="13" t="s">
        <v>9</v>
      </c>
      <c r="C93" s="14"/>
      <c r="D93" s="15"/>
      <c r="E93" s="15"/>
    </row>
    <row r="94" spans="1:5" x14ac:dyDescent="0.25">
      <c r="A94" s="8" t="s">
        <v>10</v>
      </c>
      <c r="B94" s="16" t="s">
        <v>11</v>
      </c>
      <c r="C94" s="53">
        <v>7060</v>
      </c>
      <c r="D94" s="54">
        <v>7270</v>
      </c>
      <c r="E94" s="55" t="s">
        <v>14</v>
      </c>
    </row>
    <row r="95" spans="1:5" x14ac:dyDescent="0.25">
      <c r="A95" s="19"/>
      <c r="B95" s="20" t="s">
        <v>15</v>
      </c>
      <c r="C95" s="56">
        <v>-0.293720787455649</v>
      </c>
      <c r="D95" s="56">
        <v>-0.100651880354692</v>
      </c>
      <c r="E95" s="22"/>
    </row>
    <row r="96" spans="1:5" x14ac:dyDescent="0.25">
      <c r="A96" s="8" t="s">
        <v>16</v>
      </c>
      <c r="B96" s="16" t="s">
        <v>11</v>
      </c>
      <c r="C96" s="53">
        <v>8160</v>
      </c>
      <c r="D96" s="53">
        <v>7910</v>
      </c>
      <c r="E96" s="55" t="s">
        <v>14</v>
      </c>
    </row>
    <row r="97" spans="1:5" x14ac:dyDescent="0.25">
      <c r="A97" s="19"/>
      <c r="B97" s="20" t="s">
        <v>15</v>
      </c>
      <c r="C97" s="56">
        <v>-0.184192551682961</v>
      </c>
      <c r="D97" s="56">
        <v>-7.5222610605281098E-2</v>
      </c>
      <c r="E97" s="22"/>
    </row>
    <row r="98" spans="1:5" x14ac:dyDescent="0.25">
      <c r="A98" s="8" t="s">
        <v>19</v>
      </c>
      <c r="B98" s="16" t="s">
        <v>11</v>
      </c>
      <c r="C98" s="53">
        <v>9430</v>
      </c>
      <c r="D98" s="53">
        <v>9770</v>
      </c>
      <c r="E98" s="55" t="s">
        <v>14</v>
      </c>
    </row>
    <row r="99" spans="1:5" x14ac:dyDescent="0.25">
      <c r="A99" s="19"/>
      <c r="B99" s="20" t="s">
        <v>15</v>
      </c>
      <c r="C99" s="56">
        <v>-5.7206652831075303E-2</v>
      </c>
      <c r="D99" s="56">
        <v>-7.6104421485928596E-3</v>
      </c>
      <c r="E99" s="22"/>
    </row>
    <row r="100" spans="1:5" x14ac:dyDescent="0.25">
      <c r="A100" s="8" t="s">
        <v>22</v>
      </c>
      <c r="B100" s="16" t="s">
        <v>11</v>
      </c>
      <c r="C100" s="53">
        <v>11880</v>
      </c>
      <c r="D100" s="53">
        <v>11630</v>
      </c>
      <c r="E100" s="55" t="s">
        <v>14</v>
      </c>
    </row>
    <row r="101" spans="1:5" x14ac:dyDescent="0.25">
      <c r="A101" s="19"/>
      <c r="B101" s="20" t="s">
        <v>15</v>
      </c>
      <c r="C101" s="56">
        <v>0.18768540419526</v>
      </c>
      <c r="D101" s="56">
        <v>5.17325466379372E-2</v>
      </c>
      <c r="E101" s="22"/>
    </row>
    <row r="102" spans="1:5" ht="33" customHeight="1" x14ac:dyDescent="0.25">
      <c r="A102" s="90" t="s">
        <v>25</v>
      </c>
      <c r="B102" s="90"/>
      <c r="C102" s="90"/>
      <c r="D102" s="90"/>
      <c r="E102" s="90"/>
    </row>
    <row r="103" spans="1:5" x14ac:dyDescent="0.25">
      <c r="A103" s="5" t="s">
        <v>26</v>
      </c>
    </row>
    <row r="104" spans="1:5" x14ac:dyDescent="0.25">
      <c r="A104" s="65" t="s">
        <v>961</v>
      </c>
    </row>
    <row r="105" spans="1:5" x14ac:dyDescent="0.25">
      <c r="A105" s="65" t="s">
        <v>1138</v>
      </c>
    </row>
    <row r="106" spans="1:5" x14ac:dyDescent="0.25">
      <c r="A106" s="65" t="s">
        <v>966</v>
      </c>
    </row>
    <row r="107" spans="1:5" x14ac:dyDescent="0.25">
      <c r="A107" s="5" t="s">
        <v>30</v>
      </c>
    </row>
    <row r="108" spans="1:5" ht="14.45" customHeight="1" x14ac:dyDescent="0.25">
      <c r="A108" s="91" t="s">
        <v>31</v>
      </c>
      <c r="B108" s="92"/>
      <c r="C108" s="92"/>
      <c r="D108" s="92"/>
      <c r="E108" s="93"/>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57">
        <v>44285</v>
      </c>
      <c r="C111" s="57">
        <v>46112</v>
      </c>
      <c r="D111" s="58">
        <v>4.6121142455348971E-2</v>
      </c>
      <c r="E111" s="59">
        <v>2</v>
      </c>
    </row>
    <row r="112" spans="1:5" x14ac:dyDescent="0.25">
      <c r="A112" s="31" t="s">
        <v>37</v>
      </c>
      <c r="B112" s="57">
        <v>44250</v>
      </c>
      <c r="C112" s="57">
        <v>46077</v>
      </c>
      <c r="D112" s="58">
        <v>4.5629361162589206E-2</v>
      </c>
      <c r="E112" s="59">
        <v>2</v>
      </c>
    </row>
    <row r="113" spans="1:5" x14ac:dyDescent="0.25">
      <c r="A113" s="60" t="s">
        <v>38</v>
      </c>
      <c r="B113" s="57">
        <v>44222</v>
      </c>
      <c r="C113" s="57">
        <v>46049</v>
      </c>
      <c r="D113" s="58">
        <v>4.5996444024442779E-2</v>
      </c>
      <c r="E113" s="59">
        <v>2</v>
      </c>
    </row>
    <row r="114" spans="1:5" x14ac:dyDescent="0.25">
      <c r="A114" s="60" t="s">
        <v>39</v>
      </c>
      <c r="B114" s="57">
        <v>44194</v>
      </c>
      <c r="C114" s="57">
        <v>46021</v>
      </c>
      <c r="D114" s="58">
        <v>4.6322192328671248E-2</v>
      </c>
      <c r="E114" s="59">
        <v>2</v>
      </c>
    </row>
    <row r="115" spans="1:5" x14ac:dyDescent="0.25">
      <c r="A115" s="60" t="s">
        <v>40</v>
      </c>
      <c r="B115" s="57">
        <v>44159</v>
      </c>
      <c r="C115" s="57">
        <v>45986</v>
      </c>
      <c r="D115" s="58">
        <v>4.6586278750050808E-2</v>
      </c>
      <c r="E115" s="59">
        <v>2</v>
      </c>
    </row>
    <row r="117" spans="1:5" x14ac:dyDescent="0.25">
      <c r="A117" s="102" t="s">
        <v>93</v>
      </c>
      <c r="B117" s="103"/>
      <c r="C117" s="103"/>
      <c r="D117" s="103"/>
      <c r="E117" s="103"/>
    </row>
    <row r="118" spans="1:5" ht="14.45" customHeight="1" x14ac:dyDescent="0.25">
      <c r="A118" s="1" t="s">
        <v>968</v>
      </c>
      <c r="B118" s="2"/>
      <c r="C118" s="107" t="s">
        <v>3</v>
      </c>
      <c r="D118" s="107" t="s">
        <v>969</v>
      </c>
      <c r="E118" s="107"/>
    </row>
    <row r="119" spans="1:5" x14ac:dyDescent="0.25">
      <c r="A119" s="3" t="s">
        <v>5</v>
      </c>
      <c r="B119" s="4"/>
      <c r="C119" s="108"/>
      <c r="D119" s="108"/>
      <c r="E119" s="108"/>
    </row>
    <row r="120" spans="1:5" x14ac:dyDescent="0.25">
      <c r="A120" s="6" t="s">
        <v>6</v>
      </c>
      <c r="B120" s="7"/>
      <c r="C120" s="109"/>
      <c r="D120" s="109"/>
      <c r="E120" s="109"/>
    </row>
    <row r="121" spans="1:5" x14ac:dyDescent="0.25">
      <c r="A121" s="8" t="s">
        <v>7</v>
      </c>
      <c r="B121" s="9" t="s">
        <v>960</v>
      </c>
      <c r="C121" s="10"/>
      <c r="D121" s="11"/>
      <c r="E121" s="11"/>
    </row>
    <row r="122" spans="1:5" x14ac:dyDescent="0.25">
      <c r="A122" s="12"/>
      <c r="B122" s="13" t="s">
        <v>9</v>
      </c>
      <c r="C122" s="14"/>
      <c r="D122" s="15"/>
      <c r="E122" s="15"/>
    </row>
    <row r="123" spans="1:5" x14ac:dyDescent="0.25">
      <c r="A123" s="8" t="s">
        <v>10</v>
      </c>
      <c r="B123" s="16" t="s">
        <v>11</v>
      </c>
      <c r="C123" s="53">
        <v>4800</v>
      </c>
      <c r="D123" s="54">
        <v>3980</v>
      </c>
      <c r="E123" s="55" t="s">
        <v>14</v>
      </c>
    </row>
    <row r="124" spans="1:5" x14ac:dyDescent="0.25">
      <c r="A124" s="19"/>
      <c r="B124" s="20" t="s">
        <v>15</v>
      </c>
      <c r="C124" s="56">
        <v>-0.52028937573128697</v>
      </c>
      <c r="D124" s="56">
        <v>-0.16816102095869601</v>
      </c>
      <c r="E124" s="22"/>
    </row>
    <row r="125" spans="1:5" x14ac:dyDescent="0.25">
      <c r="A125" s="8" t="s">
        <v>16</v>
      </c>
      <c r="B125" s="16" t="s">
        <v>11</v>
      </c>
      <c r="C125" s="53">
        <v>6990</v>
      </c>
      <c r="D125" s="53">
        <v>9520</v>
      </c>
      <c r="E125" s="55" t="s">
        <v>14</v>
      </c>
    </row>
    <row r="126" spans="1:5" x14ac:dyDescent="0.25">
      <c r="A126" s="19"/>
      <c r="B126" s="20" t="s">
        <v>15</v>
      </c>
      <c r="C126" s="56">
        <v>-0.30071299716519201</v>
      </c>
      <c r="D126" s="56">
        <v>-9.70951574284451E-3</v>
      </c>
      <c r="E126" s="22"/>
    </row>
    <row r="127" spans="1:5" x14ac:dyDescent="0.25">
      <c r="A127" s="8" t="s">
        <v>19</v>
      </c>
      <c r="B127" s="16" t="s">
        <v>11</v>
      </c>
      <c r="C127" s="53">
        <v>10210</v>
      </c>
      <c r="D127" s="53">
        <v>12780</v>
      </c>
      <c r="E127" s="55" t="s">
        <v>14</v>
      </c>
    </row>
    <row r="128" spans="1:5" x14ac:dyDescent="0.25">
      <c r="A128" s="19"/>
      <c r="B128" s="20" t="s">
        <v>15</v>
      </c>
      <c r="C128" s="56">
        <v>2.06125574272586E-2</v>
      </c>
      <c r="D128" s="56">
        <v>5.0319108675781002E-2</v>
      </c>
      <c r="E128" s="22"/>
    </row>
    <row r="129" spans="1:5" x14ac:dyDescent="0.25">
      <c r="A129" s="8" t="s">
        <v>22</v>
      </c>
      <c r="B129" s="16" t="s">
        <v>11</v>
      </c>
      <c r="C129" s="53">
        <v>14680</v>
      </c>
      <c r="D129" s="53">
        <v>19000</v>
      </c>
      <c r="E129" s="55" t="s">
        <v>14</v>
      </c>
    </row>
    <row r="130" spans="1:5" x14ac:dyDescent="0.25">
      <c r="A130" s="19"/>
      <c r="B130" s="20" t="s">
        <v>15</v>
      </c>
      <c r="C130" s="56">
        <v>0.468309154577289</v>
      </c>
      <c r="D130" s="56">
        <v>0.13700083069659499</v>
      </c>
      <c r="E130" s="22"/>
    </row>
    <row r="131" spans="1:5" ht="34.15" customHeight="1" x14ac:dyDescent="0.25">
      <c r="A131" s="90" t="s">
        <v>25</v>
      </c>
      <c r="B131" s="90"/>
      <c r="C131" s="90"/>
      <c r="D131" s="90"/>
      <c r="E131" s="90"/>
    </row>
    <row r="132" spans="1:5" x14ac:dyDescent="0.25">
      <c r="A132" s="5" t="s">
        <v>26</v>
      </c>
    </row>
    <row r="133" spans="1:5" x14ac:dyDescent="0.25">
      <c r="A133" s="65" t="s">
        <v>1139</v>
      </c>
    </row>
    <row r="134" spans="1:5" x14ac:dyDescent="0.25">
      <c r="A134" s="65" t="s">
        <v>1140</v>
      </c>
    </row>
    <row r="135" spans="1:5" x14ac:dyDescent="0.25">
      <c r="A135" s="65" t="s">
        <v>972</v>
      </c>
    </row>
    <row r="136" spans="1:5" x14ac:dyDescent="0.25">
      <c r="A136" s="5" t="s">
        <v>51</v>
      </c>
    </row>
    <row r="137" spans="1:5" ht="14.45" customHeight="1" x14ac:dyDescent="0.25">
      <c r="A137" s="91" t="s">
        <v>31</v>
      </c>
      <c r="B137" s="92"/>
      <c r="C137" s="92"/>
      <c r="D137" s="92"/>
      <c r="E137" s="93"/>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57">
        <v>44278</v>
      </c>
      <c r="C140" s="57">
        <v>46112</v>
      </c>
      <c r="D140" s="58">
        <v>0.14130306273818763</v>
      </c>
      <c r="E140" s="59">
        <v>4</v>
      </c>
    </row>
    <row r="141" spans="1:5" x14ac:dyDescent="0.25">
      <c r="A141" s="31" t="s">
        <v>37</v>
      </c>
      <c r="B141" s="57">
        <v>44236</v>
      </c>
      <c r="C141" s="57">
        <v>46070</v>
      </c>
      <c r="D141" s="58">
        <v>0.13893719822682349</v>
      </c>
      <c r="E141" s="59">
        <v>4</v>
      </c>
    </row>
    <row r="142" spans="1:5" x14ac:dyDescent="0.25">
      <c r="A142" s="60" t="s">
        <v>38</v>
      </c>
      <c r="B142" s="57">
        <v>44208</v>
      </c>
      <c r="C142" s="57">
        <v>46042</v>
      </c>
      <c r="D142" s="58">
        <v>0.13896157969736989</v>
      </c>
      <c r="E142" s="59">
        <v>4</v>
      </c>
    </row>
    <row r="143" spans="1:5" x14ac:dyDescent="0.25">
      <c r="A143" s="60" t="s">
        <v>39</v>
      </c>
      <c r="B143" s="57">
        <v>44194</v>
      </c>
      <c r="C143" s="57">
        <v>46022</v>
      </c>
      <c r="D143" s="58">
        <v>0.13870282732666492</v>
      </c>
      <c r="E143" s="59">
        <v>4</v>
      </c>
    </row>
    <row r="144" spans="1:5" x14ac:dyDescent="0.25">
      <c r="A144" s="60" t="s">
        <v>40</v>
      </c>
      <c r="B144" s="57">
        <v>44152</v>
      </c>
      <c r="C144" s="57">
        <v>45986</v>
      </c>
      <c r="D144" s="58">
        <v>0.13865525169785201</v>
      </c>
      <c r="E144" s="59">
        <v>4</v>
      </c>
    </row>
    <row r="146" spans="1:5" x14ac:dyDescent="0.25">
      <c r="A146" s="102" t="s">
        <v>94</v>
      </c>
      <c r="B146" s="103"/>
      <c r="C146" s="103"/>
      <c r="D146" s="103"/>
      <c r="E146" s="103"/>
    </row>
    <row r="147" spans="1:5" ht="14.45" customHeight="1" x14ac:dyDescent="0.25">
      <c r="A147" s="1" t="s">
        <v>958</v>
      </c>
      <c r="B147" s="2"/>
      <c r="C147" s="107" t="s">
        <v>3</v>
      </c>
      <c r="D147" s="107" t="s">
        <v>959</v>
      </c>
      <c r="E147" s="107"/>
    </row>
    <row r="148" spans="1:5" x14ac:dyDescent="0.25">
      <c r="A148" s="3" t="s">
        <v>5</v>
      </c>
      <c r="B148" s="4"/>
      <c r="C148" s="108"/>
      <c r="D148" s="108"/>
      <c r="E148" s="108"/>
    </row>
    <row r="149" spans="1:5" x14ac:dyDescent="0.25">
      <c r="A149" s="6" t="s">
        <v>6</v>
      </c>
      <c r="B149" s="7"/>
      <c r="C149" s="109"/>
      <c r="D149" s="109"/>
      <c r="E149" s="109"/>
    </row>
    <row r="150" spans="1:5" x14ac:dyDescent="0.25">
      <c r="A150" s="8" t="s">
        <v>7</v>
      </c>
      <c r="B150" s="9" t="s">
        <v>960</v>
      </c>
      <c r="C150" s="10"/>
      <c r="D150" s="11"/>
      <c r="E150" s="11"/>
    </row>
    <row r="151" spans="1:5" x14ac:dyDescent="0.25">
      <c r="A151" s="12"/>
      <c r="B151" s="13" t="s">
        <v>9</v>
      </c>
      <c r="C151" s="14"/>
      <c r="D151" s="15"/>
      <c r="E151" s="15"/>
    </row>
    <row r="152" spans="1:5" x14ac:dyDescent="0.25">
      <c r="A152" s="8" t="s">
        <v>10</v>
      </c>
      <c r="B152" s="16" t="s">
        <v>11</v>
      </c>
      <c r="C152" s="61">
        <v>5990</v>
      </c>
      <c r="D152" s="62">
        <v>6200</v>
      </c>
      <c r="E152" s="63" t="s">
        <v>14</v>
      </c>
    </row>
    <row r="153" spans="1:5" x14ac:dyDescent="0.25">
      <c r="A153" s="19"/>
      <c r="B153" s="20" t="s">
        <v>15</v>
      </c>
      <c r="C153" s="56">
        <v>-0.40085629887913898</v>
      </c>
      <c r="D153" s="56">
        <v>-0.14716682324359401</v>
      </c>
      <c r="E153" s="22"/>
    </row>
    <row r="154" spans="1:5" x14ac:dyDescent="0.25">
      <c r="A154" s="8" t="s">
        <v>16</v>
      </c>
      <c r="B154" s="16" t="s">
        <v>11</v>
      </c>
      <c r="C154" s="61">
        <v>7810</v>
      </c>
      <c r="D154" s="61">
        <v>7360</v>
      </c>
      <c r="E154" s="63" t="s">
        <v>14</v>
      </c>
    </row>
    <row r="155" spans="1:5" x14ac:dyDescent="0.25">
      <c r="A155" s="19"/>
      <c r="B155" s="20" t="s">
        <v>15</v>
      </c>
      <c r="C155" s="56">
        <v>-0.21932332828721299</v>
      </c>
      <c r="D155" s="56">
        <v>-9.7215505372375305E-2</v>
      </c>
      <c r="E155" s="22"/>
    </row>
    <row r="156" spans="1:5" x14ac:dyDescent="0.25">
      <c r="A156" s="8" t="s">
        <v>19</v>
      </c>
      <c r="B156" s="16" t="s">
        <v>11</v>
      </c>
      <c r="C156" s="61">
        <v>9390</v>
      </c>
      <c r="D156" s="61">
        <v>9790</v>
      </c>
      <c r="E156" s="63" t="s">
        <v>14</v>
      </c>
    </row>
    <row r="157" spans="1:5" x14ac:dyDescent="0.25">
      <c r="A157" s="19"/>
      <c r="B157" s="20" t="s">
        <v>15</v>
      </c>
      <c r="C157" s="56">
        <v>-6.1124608632733599E-2</v>
      </c>
      <c r="D157" s="56">
        <v>-7.0153077639418804E-3</v>
      </c>
      <c r="E157" s="22"/>
    </row>
    <row r="158" spans="1:5" x14ac:dyDescent="0.25">
      <c r="A158" s="8" t="s">
        <v>22</v>
      </c>
      <c r="B158" s="16" t="s">
        <v>11</v>
      </c>
      <c r="C158" s="61">
        <v>12100</v>
      </c>
      <c r="D158" s="61">
        <v>12160</v>
      </c>
      <c r="E158" s="63" t="s">
        <v>14</v>
      </c>
    </row>
    <row r="159" spans="1:5" x14ac:dyDescent="0.25">
      <c r="A159" s="19"/>
      <c r="B159" s="20" t="s">
        <v>15</v>
      </c>
      <c r="C159" s="56">
        <v>0.210143493414095</v>
      </c>
      <c r="D159" s="56">
        <v>6.7230536811159203E-2</v>
      </c>
      <c r="E159" s="22"/>
    </row>
    <row r="160" spans="1:5" ht="34.15" customHeight="1" x14ac:dyDescent="0.25">
      <c r="A160" s="90" t="s">
        <v>25</v>
      </c>
      <c r="B160" s="90"/>
      <c r="C160" s="90"/>
      <c r="D160" s="90"/>
      <c r="E160" s="90"/>
    </row>
    <row r="161" spans="1:5" x14ac:dyDescent="0.25">
      <c r="A161" s="5" t="s">
        <v>26</v>
      </c>
    </row>
    <row r="162" spans="1:5" x14ac:dyDescent="0.25">
      <c r="A162" s="65" t="s">
        <v>964</v>
      </c>
    </row>
    <row r="163" spans="1:5" x14ac:dyDescent="0.25">
      <c r="A163" s="65" t="s">
        <v>1103</v>
      </c>
    </row>
    <row r="164" spans="1:5" x14ac:dyDescent="0.25">
      <c r="A164" s="65" t="s">
        <v>966</v>
      </c>
    </row>
    <row r="165" spans="1:5" x14ac:dyDescent="0.25">
      <c r="A165" s="5" t="s">
        <v>51</v>
      </c>
    </row>
    <row r="166" spans="1:5" ht="14.45" customHeight="1" x14ac:dyDescent="0.25">
      <c r="A166" s="91" t="s">
        <v>31</v>
      </c>
      <c r="B166" s="92"/>
      <c r="C166" s="92"/>
      <c r="D166" s="92"/>
      <c r="E166" s="93"/>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57">
        <v>44285</v>
      </c>
      <c r="C169" s="57">
        <v>46112</v>
      </c>
      <c r="D169" s="58">
        <v>6.4816506391158352E-2</v>
      </c>
      <c r="E169" s="59">
        <v>3</v>
      </c>
    </row>
    <row r="170" spans="1:5" x14ac:dyDescent="0.25">
      <c r="A170" s="31" t="s">
        <v>37</v>
      </c>
      <c r="B170" s="57">
        <v>44250</v>
      </c>
      <c r="C170" s="57">
        <v>46077</v>
      </c>
      <c r="D170" s="58">
        <v>6.4354303877197219E-2</v>
      </c>
      <c r="E170" s="59">
        <v>3</v>
      </c>
    </row>
    <row r="171" spans="1:5" x14ac:dyDescent="0.25">
      <c r="A171" s="64" t="s">
        <v>38</v>
      </c>
      <c r="B171" s="57">
        <v>44222</v>
      </c>
      <c r="C171" s="57">
        <v>46049</v>
      </c>
      <c r="D171" s="58">
        <v>6.4920236485950508E-2</v>
      </c>
      <c r="E171" s="59">
        <v>3</v>
      </c>
    </row>
    <row r="172" spans="1:5" x14ac:dyDescent="0.25">
      <c r="A172" s="64" t="s">
        <v>39</v>
      </c>
      <c r="B172" s="57">
        <v>44194</v>
      </c>
      <c r="C172" s="57">
        <v>46021</v>
      </c>
      <c r="D172" s="58">
        <v>6.5328641062227272E-2</v>
      </c>
      <c r="E172" s="59">
        <v>3</v>
      </c>
    </row>
    <row r="173" spans="1:5" x14ac:dyDescent="0.25">
      <c r="A173" s="64" t="s">
        <v>40</v>
      </c>
      <c r="B173" s="57">
        <v>44159</v>
      </c>
      <c r="C173" s="57">
        <v>45986</v>
      </c>
      <c r="D173" s="58">
        <v>6.5536168220173982E-2</v>
      </c>
      <c r="E173" s="59">
        <v>3</v>
      </c>
    </row>
    <row r="175" spans="1:5" x14ac:dyDescent="0.25">
      <c r="A175" s="102" t="s">
        <v>341</v>
      </c>
      <c r="B175" s="103"/>
      <c r="C175" s="103"/>
      <c r="D175" s="103"/>
      <c r="E175" s="103"/>
    </row>
    <row r="176" spans="1:5" x14ac:dyDescent="0.25">
      <c r="A176" s="1" t="s">
        <v>958</v>
      </c>
      <c r="B176" s="2"/>
      <c r="C176" s="107" t="s">
        <v>3</v>
      </c>
      <c r="D176" s="107" t="s">
        <v>959</v>
      </c>
      <c r="E176" s="107"/>
    </row>
    <row r="177" spans="1:5" x14ac:dyDescent="0.25">
      <c r="A177" s="3" t="s">
        <v>5</v>
      </c>
      <c r="B177" s="4"/>
      <c r="C177" s="108"/>
      <c r="D177" s="108"/>
      <c r="E177" s="108"/>
    </row>
    <row r="178" spans="1:5" x14ac:dyDescent="0.25">
      <c r="A178" s="6" t="s">
        <v>6</v>
      </c>
      <c r="B178" s="7"/>
      <c r="C178" s="109"/>
      <c r="D178" s="109"/>
      <c r="E178" s="109"/>
    </row>
    <row r="179" spans="1:5" x14ac:dyDescent="0.25">
      <c r="A179" s="8" t="s">
        <v>7</v>
      </c>
      <c r="B179" s="9" t="s">
        <v>960</v>
      </c>
      <c r="C179" s="10"/>
      <c r="D179" s="11"/>
      <c r="E179" s="11"/>
    </row>
    <row r="180" spans="1:5" x14ac:dyDescent="0.25">
      <c r="A180" s="12"/>
      <c r="B180" s="13" t="s">
        <v>9</v>
      </c>
      <c r="C180" s="14"/>
      <c r="D180" s="15"/>
      <c r="E180" s="15"/>
    </row>
    <row r="181" spans="1:5" x14ac:dyDescent="0.25">
      <c r="A181" s="8" t="s">
        <v>10</v>
      </c>
      <c r="B181" s="16" t="s">
        <v>11</v>
      </c>
      <c r="C181" s="53">
        <v>6800</v>
      </c>
      <c r="D181" s="54">
        <v>6960</v>
      </c>
      <c r="E181" s="55" t="s">
        <v>14</v>
      </c>
    </row>
    <row r="182" spans="1:5" x14ac:dyDescent="0.25">
      <c r="A182" s="19"/>
      <c r="B182" s="20" t="s">
        <v>15</v>
      </c>
      <c r="C182" s="56">
        <v>-0.31955970473191497</v>
      </c>
      <c r="D182" s="56">
        <v>-0.11393433002008301</v>
      </c>
      <c r="E182" s="22"/>
    </row>
    <row r="183" spans="1:5" x14ac:dyDescent="0.25">
      <c r="A183" s="8" t="s">
        <v>16</v>
      </c>
      <c r="B183" s="16" t="s">
        <v>11</v>
      </c>
      <c r="C183" s="53">
        <v>8390</v>
      </c>
      <c r="D183" s="53">
        <v>9160</v>
      </c>
      <c r="E183" s="55" t="s">
        <v>14</v>
      </c>
    </row>
    <row r="184" spans="1:5" x14ac:dyDescent="0.25">
      <c r="A184" s="19"/>
      <c r="B184" s="20" t="s">
        <v>15</v>
      </c>
      <c r="C184" s="56">
        <v>-0.16149393694422001</v>
      </c>
      <c r="D184" s="56">
        <v>-2.89134722795246E-2</v>
      </c>
      <c r="E184" s="22"/>
    </row>
    <row r="185" spans="1:5" x14ac:dyDescent="0.25">
      <c r="A185" s="8" t="s">
        <v>19</v>
      </c>
      <c r="B185" s="16" t="s">
        <v>11</v>
      </c>
      <c r="C185" s="53">
        <v>9830</v>
      </c>
      <c r="D185" s="53">
        <v>10090</v>
      </c>
      <c r="E185" s="55" t="s">
        <v>14</v>
      </c>
    </row>
    <row r="186" spans="1:5" x14ac:dyDescent="0.25">
      <c r="A186" s="19"/>
      <c r="B186" s="20" t="s">
        <v>15</v>
      </c>
      <c r="C186" s="56">
        <v>-1.67289769479902E-2</v>
      </c>
      <c r="D186" s="56">
        <v>3.0836593315288802E-3</v>
      </c>
      <c r="E186" s="22"/>
    </row>
    <row r="187" spans="1:5" x14ac:dyDescent="0.25">
      <c r="A187" s="8" t="s">
        <v>22</v>
      </c>
      <c r="B187" s="16" t="s">
        <v>11</v>
      </c>
      <c r="C187" s="53">
        <v>10940</v>
      </c>
      <c r="D187" s="53">
        <v>11730</v>
      </c>
      <c r="E187" s="55" t="s">
        <v>14</v>
      </c>
    </row>
    <row r="188" spans="1:5" x14ac:dyDescent="0.25">
      <c r="A188" s="19"/>
      <c r="B188" s="20" t="s">
        <v>15</v>
      </c>
      <c r="C188" s="56">
        <v>9.3505356951153903E-2</v>
      </c>
      <c r="D188" s="56">
        <v>5.4674499198122499E-2</v>
      </c>
      <c r="E188" s="22"/>
    </row>
    <row r="189" spans="1:5" ht="34.15" customHeight="1" x14ac:dyDescent="0.25">
      <c r="A189" s="90" t="s">
        <v>25</v>
      </c>
      <c r="B189" s="90"/>
      <c r="C189" s="90"/>
      <c r="D189" s="90"/>
      <c r="E189" s="90"/>
    </row>
    <row r="190" spans="1:5" x14ac:dyDescent="0.25">
      <c r="A190" s="5" t="s">
        <v>26</v>
      </c>
    </row>
    <row r="191" spans="1:5" x14ac:dyDescent="0.25">
      <c r="A191" s="65" t="s">
        <v>974</v>
      </c>
    </row>
    <row r="192" spans="1:5" x14ac:dyDescent="0.25">
      <c r="A192" s="65" t="s">
        <v>1111</v>
      </c>
    </row>
    <row r="193" spans="1:5" x14ac:dyDescent="0.25">
      <c r="A193" s="65" t="s">
        <v>963</v>
      </c>
    </row>
    <row r="194" spans="1:5" x14ac:dyDescent="0.25">
      <c r="A194" s="5" t="s">
        <v>30</v>
      </c>
    </row>
    <row r="195" spans="1:5" ht="14.45" customHeight="1" x14ac:dyDescent="0.25">
      <c r="A195" s="99" t="s">
        <v>31</v>
      </c>
      <c r="B195" s="100"/>
      <c r="C195" s="100"/>
      <c r="D195" s="100"/>
      <c r="E195" s="101"/>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57">
        <v>44285</v>
      </c>
      <c r="C198" s="57">
        <v>46112</v>
      </c>
      <c r="D198" s="58">
        <v>6.0892885711774938E-2</v>
      </c>
      <c r="E198" s="59">
        <v>3</v>
      </c>
    </row>
    <row r="199" spans="1:5" x14ac:dyDescent="0.25">
      <c r="A199" s="31" t="s">
        <v>37</v>
      </c>
      <c r="B199" s="57">
        <v>44250</v>
      </c>
      <c r="C199" s="57">
        <v>46077</v>
      </c>
      <c r="D199" s="58">
        <v>6.0200841176892825E-2</v>
      </c>
      <c r="E199" s="59">
        <v>3</v>
      </c>
    </row>
    <row r="200" spans="1:5" x14ac:dyDescent="0.25">
      <c r="A200" s="60" t="s">
        <v>38</v>
      </c>
      <c r="B200" s="57">
        <v>44222</v>
      </c>
      <c r="C200" s="57">
        <v>46049</v>
      </c>
      <c r="D200" s="58">
        <v>6.0341616771159255E-2</v>
      </c>
      <c r="E200" s="59">
        <v>3</v>
      </c>
    </row>
    <row r="201" spans="1:5" x14ac:dyDescent="0.25">
      <c r="A201" s="60" t="s">
        <v>39</v>
      </c>
      <c r="B201" s="57">
        <v>44194</v>
      </c>
      <c r="C201" s="57">
        <v>46021</v>
      </c>
      <c r="D201" s="58">
        <v>6.0158419185069013E-2</v>
      </c>
      <c r="E201" s="59">
        <v>3</v>
      </c>
    </row>
    <row r="202" spans="1:5" x14ac:dyDescent="0.25">
      <c r="A202" s="60" t="s">
        <v>40</v>
      </c>
      <c r="B202" s="57">
        <v>44159</v>
      </c>
      <c r="C202" s="57">
        <v>45986</v>
      </c>
      <c r="D202" s="58">
        <v>6.0151241902059886E-2</v>
      </c>
      <c r="E202" s="59">
        <v>3</v>
      </c>
    </row>
    <row r="204" spans="1:5" x14ac:dyDescent="0.25">
      <c r="A204" s="102" t="s">
        <v>655</v>
      </c>
      <c r="B204" s="103"/>
      <c r="C204" s="103"/>
      <c r="D204" s="103"/>
      <c r="E204" s="103"/>
    </row>
    <row r="205" spans="1:5" ht="14.45" customHeight="1" x14ac:dyDescent="0.25">
      <c r="A205" s="1" t="s">
        <v>958</v>
      </c>
      <c r="B205" s="2"/>
      <c r="C205" s="107" t="s">
        <v>3</v>
      </c>
      <c r="D205" s="107" t="s">
        <v>959</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960</v>
      </c>
      <c r="C208" s="10"/>
      <c r="D208" s="11"/>
      <c r="E208" s="11"/>
    </row>
    <row r="209" spans="1:5" x14ac:dyDescent="0.25">
      <c r="A209" s="12"/>
      <c r="B209" s="13" t="s">
        <v>9</v>
      </c>
      <c r="C209" s="14"/>
      <c r="D209" s="15"/>
      <c r="E209" s="15"/>
    </row>
    <row r="210" spans="1:5" x14ac:dyDescent="0.25">
      <c r="A210" s="8" t="s">
        <v>10</v>
      </c>
      <c r="B210" s="16" t="s">
        <v>11</v>
      </c>
      <c r="C210" s="61">
        <v>7460</v>
      </c>
      <c r="D210" s="62">
        <v>7680</v>
      </c>
      <c r="E210" s="63" t="s">
        <v>14</v>
      </c>
    </row>
    <row r="211" spans="1:5" x14ac:dyDescent="0.25">
      <c r="A211" s="19"/>
      <c r="B211" s="20" t="s">
        <v>15</v>
      </c>
      <c r="C211" s="56">
        <v>-0.25415612010708699</v>
      </c>
      <c r="D211" s="56">
        <v>-8.4373024152880796E-2</v>
      </c>
      <c r="E211" s="22"/>
    </row>
    <row r="212" spans="1:5" x14ac:dyDescent="0.25">
      <c r="A212" s="8" t="s">
        <v>16</v>
      </c>
      <c r="B212" s="16" t="s">
        <v>11</v>
      </c>
      <c r="C212" s="61">
        <v>8470</v>
      </c>
      <c r="D212" s="61">
        <v>8780</v>
      </c>
      <c r="E212" s="63" t="s">
        <v>14</v>
      </c>
    </row>
    <row r="213" spans="1:5" x14ac:dyDescent="0.25">
      <c r="A213" s="19"/>
      <c r="B213" s="20" t="s">
        <v>15</v>
      </c>
      <c r="C213" s="56">
        <v>-0.15321402565450701</v>
      </c>
      <c r="D213" s="56">
        <v>-4.2595516707452402E-2</v>
      </c>
      <c r="E213" s="22"/>
    </row>
    <row r="214" spans="1:5" x14ac:dyDescent="0.25">
      <c r="A214" s="8" t="s">
        <v>19</v>
      </c>
      <c r="B214" s="16" t="s">
        <v>11</v>
      </c>
      <c r="C214" s="61">
        <v>9420</v>
      </c>
      <c r="D214" s="61">
        <v>9550</v>
      </c>
      <c r="E214" s="63" t="s">
        <v>14</v>
      </c>
    </row>
    <row r="215" spans="1:5" x14ac:dyDescent="0.25">
      <c r="A215" s="19"/>
      <c r="B215" s="20" t="s">
        <v>15</v>
      </c>
      <c r="C215" s="56">
        <v>-5.7703202922336001E-2</v>
      </c>
      <c r="D215" s="56">
        <v>-1.5334266399865199E-2</v>
      </c>
      <c r="E215" s="22"/>
    </row>
    <row r="216" spans="1:5" x14ac:dyDescent="0.25">
      <c r="A216" s="8" t="s">
        <v>22</v>
      </c>
      <c r="B216" s="16" t="s">
        <v>11</v>
      </c>
      <c r="C216" s="61">
        <v>10130</v>
      </c>
      <c r="D216" s="61">
        <v>10970</v>
      </c>
      <c r="E216" s="63" t="s">
        <v>14</v>
      </c>
    </row>
    <row r="217" spans="1:5" x14ac:dyDescent="0.25">
      <c r="A217" s="19"/>
      <c r="B217" s="20" t="s">
        <v>15</v>
      </c>
      <c r="C217" s="56">
        <v>1.26498698460646E-2</v>
      </c>
      <c r="D217" s="56">
        <v>3.1191512770648099E-2</v>
      </c>
      <c r="E217" s="22"/>
    </row>
    <row r="218" spans="1:5" ht="32.450000000000003" customHeight="1" x14ac:dyDescent="0.25">
      <c r="A218" s="90" t="s">
        <v>25</v>
      </c>
      <c r="B218" s="90"/>
      <c r="C218" s="90"/>
      <c r="D218" s="90"/>
      <c r="E218" s="90"/>
    </row>
    <row r="219" spans="1:5" x14ac:dyDescent="0.25">
      <c r="A219" s="5" t="s">
        <v>26</v>
      </c>
    </row>
    <row r="220" spans="1:5" x14ac:dyDescent="0.25">
      <c r="A220" s="65" t="s">
        <v>974</v>
      </c>
    </row>
    <row r="221" spans="1:5" x14ac:dyDescent="0.25">
      <c r="A221" s="65" t="s">
        <v>1110</v>
      </c>
    </row>
    <row r="222" spans="1:5" x14ac:dyDescent="0.25">
      <c r="A222" s="65" t="s">
        <v>1144</v>
      </c>
    </row>
    <row r="223" spans="1:5" x14ac:dyDescent="0.25">
      <c r="A223" s="5" t="s">
        <v>30</v>
      </c>
    </row>
    <row r="224" spans="1:5" ht="14.45" customHeight="1" x14ac:dyDescent="0.25">
      <c r="A224" s="91" t="s">
        <v>31</v>
      </c>
      <c r="B224" s="92"/>
      <c r="C224" s="92"/>
      <c r="D224" s="92"/>
      <c r="E224" s="93"/>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57">
        <v>44279</v>
      </c>
      <c r="C227" s="57">
        <v>46106</v>
      </c>
      <c r="D227" s="58">
        <v>3.6513579613004617E-2</v>
      </c>
      <c r="E227" s="59">
        <v>2</v>
      </c>
    </row>
    <row r="228" spans="1:5" x14ac:dyDescent="0.25">
      <c r="A228" s="31" t="s">
        <v>37</v>
      </c>
      <c r="B228" s="57">
        <v>44251</v>
      </c>
      <c r="C228" s="57">
        <v>46078</v>
      </c>
      <c r="D228" s="58">
        <v>3.5942372276077356E-2</v>
      </c>
      <c r="E228" s="59">
        <v>2</v>
      </c>
    </row>
    <row r="229" spans="1:5" x14ac:dyDescent="0.25">
      <c r="A229" s="64" t="s">
        <v>38</v>
      </c>
      <c r="B229" s="57">
        <v>44223</v>
      </c>
      <c r="C229" s="57">
        <v>46050</v>
      </c>
      <c r="D229" s="58">
        <v>3.5973099920272963E-2</v>
      </c>
      <c r="E229" s="59">
        <v>2</v>
      </c>
    </row>
    <row r="230" spans="1:5" x14ac:dyDescent="0.25">
      <c r="A230" s="64" t="s">
        <v>39</v>
      </c>
      <c r="B230" s="57">
        <v>44195</v>
      </c>
      <c r="C230" s="57">
        <v>46022</v>
      </c>
      <c r="D230" s="58">
        <v>3.5950387419008474E-2</v>
      </c>
      <c r="E230" s="59">
        <v>2</v>
      </c>
    </row>
    <row r="231" spans="1:5" x14ac:dyDescent="0.25">
      <c r="A231" s="64" t="s">
        <v>40</v>
      </c>
      <c r="B231" s="57">
        <v>44160</v>
      </c>
      <c r="C231" s="57">
        <v>45987</v>
      </c>
      <c r="D231" s="58">
        <v>3.5944455752946081E-2</v>
      </c>
      <c r="E231" s="59">
        <v>2</v>
      </c>
    </row>
    <row r="233" spans="1:5" x14ac:dyDescent="0.25">
      <c r="A233" s="102" t="s">
        <v>894</v>
      </c>
      <c r="B233" s="103"/>
      <c r="C233" s="103"/>
      <c r="D233" s="103"/>
      <c r="E233" s="103"/>
    </row>
    <row r="234" spans="1:5" ht="14.45" customHeight="1" x14ac:dyDescent="0.25">
      <c r="A234" s="1" t="s">
        <v>958</v>
      </c>
      <c r="B234" s="2"/>
      <c r="C234" s="107" t="s">
        <v>3</v>
      </c>
      <c r="D234" s="107" t="s">
        <v>959</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960</v>
      </c>
      <c r="C237" s="10"/>
      <c r="D237" s="11"/>
      <c r="E237" s="11"/>
    </row>
    <row r="238" spans="1:5" x14ac:dyDescent="0.25">
      <c r="A238" s="12"/>
      <c r="B238" s="13" t="s">
        <v>9</v>
      </c>
      <c r="C238" s="14"/>
      <c r="D238" s="15"/>
      <c r="E238" s="15"/>
    </row>
    <row r="239" spans="1:5" x14ac:dyDescent="0.25">
      <c r="A239" s="8" t="s">
        <v>10</v>
      </c>
      <c r="B239" s="16" t="s">
        <v>11</v>
      </c>
      <c r="C239" s="53">
        <v>7280</v>
      </c>
      <c r="D239" s="54">
        <v>7210</v>
      </c>
      <c r="E239" s="55" t="s">
        <v>14</v>
      </c>
    </row>
    <row r="240" spans="1:5" x14ac:dyDescent="0.25">
      <c r="A240" s="19"/>
      <c r="B240" s="20" t="s">
        <v>15</v>
      </c>
      <c r="C240" s="56">
        <v>-0.27236342348551701</v>
      </c>
      <c r="D240" s="56">
        <v>-0.103290863827272</v>
      </c>
      <c r="E240" s="22"/>
    </row>
    <row r="241" spans="1:5" x14ac:dyDescent="0.25">
      <c r="A241" s="8" t="s">
        <v>16</v>
      </c>
      <c r="B241" s="16" t="s">
        <v>11</v>
      </c>
      <c r="C241" s="53">
        <v>7760</v>
      </c>
      <c r="D241" s="53">
        <v>7790</v>
      </c>
      <c r="E241" s="55" t="s">
        <v>14</v>
      </c>
    </row>
    <row r="242" spans="1:5" x14ac:dyDescent="0.25">
      <c r="A242" s="19"/>
      <c r="B242" s="20" t="s">
        <v>15</v>
      </c>
      <c r="C242" s="56">
        <v>-0.22404424724602201</v>
      </c>
      <c r="D242" s="56">
        <v>-8.0019534076001403E-2</v>
      </c>
      <c r="E242" s="22"/>
    </row>
    <row r="243" spans="1:5" x14ac:dyDescent="0.25">
      <c r="A243" s="8" t="s">
        <v>19</v>
      </c>
      <c r="B243" s="16" t="s">
        <v>11</v>
      </c>
      <c r="C243" s="53">
        <v>9870</v>
      </c>
      <c r="D243" s="53">
        <v>10100</v>
      </c>
      <c r="E243" s="55" t="s">
        <v>14</v>
      </c>
    </row>
    <row r="244" spans="1:5" x14ac:dyDescent="0.25">
      <c r="A244" s="19"/>
      <c r="B244" s="20" t="s">
        <v>15</v>
      </c>
      <c r="C244" s="56">
        <v>-1.2749128712871399E-2</v>
      </c>
      <c r="D244" s="56">
        <v>3.4327904118101001E-3</v>
      </c>
      <c r="E244" s="22"/>
    </row>
    <row r="245" spans="1:5" x14ac:dyDescent="0.25">
      <c r="A245" s="8" t="s">
        <v>22</v>
      </c>
      <c r="B245" s="16" t="s">
        <v>11</v>
      </c>
      <c r="C245" s="53">
        <v>12700</v>
      </c>
      <c r="D245" s="53">
        <v>12330</v>
      </c>
      <c r="E245" s="55" t="s">
        <v>14</v>
      </c>
    </row>
    <row r="246" spans="1:5" x14ac:dyDescent="0.25">
      <c r="A246" s="19"/>
      <c r="B246" s="20" t="s">
        <v>15</v>
      </c>
      <c r="C246" s="56">
        <v>0.26964496667236398</v>
      </c>
      <c r="D246" s="56">
        <v>7.2253618345182499E-2</v>
      </c>
      <c r="E246" s="22"/>
    </row>
    <row r="247" spans="1:5" ht="34.9" customHeight="1" x14ac:dyDescent="0.25">
      <c r="A247" s="90" t="s">
        <v>25</v>
      </c>
      <c r="B247" s="90"/>
      <c r="C247" s="90"/>
      <c r="D247" s="90"/>
      <c r="E247" s="90"/>
    </row>
    <row r="248" spans="1:5" x14ac:dyDescent="0.25">
      <c r="A248" s="5" t="s">
        <v>26</v>
      </c>
    </row>
    <row r="249" spans="1:5" x14ac:dyDescent="0.25">
      <c r="A249" s="65" t="s">
        <v>996</v>
      </c>
    </row>
    <row r="250" spans="1:5" x14ac:dyDescent="0.25">
      <c r="A250" s="65" t="s">
        <v>997</v>
      </c>
    </row>
    <row r="251" spans="1:5" x14ac:dyDescent="0.25">
      <c r="A251" s="65" t="s">
        <v>966</v>
      </c>
    </row>
    <row r="252" spans="1:5" x14ac:dyDescent="0.25">
      <c r="A252" s="5" t="s">
        <v>51</v>
      </c>
    </row>
    <row r="253" spans="1:5" ht="14.45" customHeight="1" x14ac:dyDescent="0.25">
      <c r="A253" s="91" t="s">
        <v>31</v>
      </c>
      <c r="B253" s="92"/>
      <c r="C253" s="92"/>
      <c r="D253" s="92"/>
      <c r="E253" s="93"/>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57">
        <v>44281</v>
      </c>
      <c r="C256" s="57">
        <v>46108</v>
      </c>
      <c r="D256" s="58">
        <v>5.5655154364572579E-2</v>
      </c>
      <c r="E256" s="59">
        <v>3</v>
      </c>
    </row>
    <row r="257" spans="1:5" x14ac:dyDescent="0.25">
      <c r="A257" s="31" t="s">
        <v>37</v>
      </c>
      <c r="B257" s="57">
        <v>44253</v>
      </c>
      <c r="C257" s="57">
        <v>46080</v>
      </c>
      <c r="D257" s="58">
        <v>5.4978325195515633E-2</v>
      </c>
      <c r="E257" s="59">
        <v>3</v>
      </c>
    </row>
    <row r="258" spans="1:5" x14ac:dyDescent="0.25">
      <c r="A258" s="60" t="s">
        <v>38</v>
      </c>
      <c r="B258" s="57">
        <v>44225</v>
      </c>
      <c r="C258" s="57">
        <v>46052</v>
      </c>
      <c r="D258" s="58">
        <v>5.5033469829741423E-2</v>
      </c>
      <c r="E258" s="59">
        <v>3</v>
      </c>
    </row>
    <row r="259" spans="1:5" x14ac:dyDescent="0.25">
      <c r="A259" s="60" t="s">
        <v>39</v>
      </c>
      <c r="B259" s="57">
        <v>44193</v>
      </c>
      <c r="C259" s="57">
        <v>46020</v>
      </c>
      <c r="D259" s="58">
        <v>5.5062039186584588E-2</v>
      </c>
      <c r="E259" s="59">
        <v>3</v>
      </c>
    </row>
    <row r="260" spans="1:5" x14ac:dyDescent="0.25">
      <c r="A260" s="60" t="s">
        <v>40</v>
      </c>
      <c r="B260" s="57">
        <v>44162</v>
      </c>
      <c r="C260" s="57">
        <v>45989</v>
      </c>
      <c r="D260" s="58">
        <v>5.4870989457190746E-2</v>
      </c>
      <c r="E260" s="59">
        <v>3</v>
      </c>
    </row>
    <row r="262" spans="1:5" x14ac:dyDescent="0.25">
      <c r="A262" s="102" t="s">
        <v>116</v>
      </c>
      <c r="B262" s="103"/>
      <c r="C262" s="103"/>
      <c r="D262" s="103"/>
      <c r="E262" s="103"/>
    </row>
    <row r="263" spans="1:5" ht="14.45" customHeight="1" x14ac:dyDescent="0.25">
      <c r="A263" s="1" t="s">
        <v>968</v>
      </c>
      <c r="B263" s="2"/>
      <c r="C263" s="107" t="s">
        <v>3</v>
      </c>
      <c r="D263" s="107" t="s">
        <v>969</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8" t="s">
        <v>7</v>
      </c>
      <c r="B266" s="9" t="s">
        <v>960</v>
      </c>
      <c r="C266" s="10"/>
      <c r="D266" s="11"/>
      <c r="E266" s="11"/>
    </row>
    <row r="267" spans="1:5" x14ac:dyDescent="0.25">
      <c r="A267" s="12"/>
      <c r="B267" s="13" t="s">
        <v>9</v>
      </c>
      <c r="C267" s="14"/>
      <c r="D267" s="15"/>
      <c r="E267" s="15"/>
    </row>
    <row r="268" spans="1:5" x14ac:dyDescent="0.25">
      <c r="A268" s="8" t="s">
        <v>10</v>
      </c>
      <c r="B268" s="16" t="s">
        <v>11</v>
      </c>
      <c r="C268" s="53">
        <v>4420</v>
      </c>
      <c r="D268" s="54">
        <v>4110</v>
      </c>
      <c r="E268" s="55" t="s">
        <v>14</v>
      </c>
    </row>
    <row r="269" spans="1:5" x14ac:dyDescent="0.25">
      <c r="A269" s="19"/>
      <c r="B269" s="20" t="s">
        <v>15</v>
      </c>
      <c r="C269" s="56">
        <v>-0.55792583891928205</v>
      </c>
      <c r="D269" s="56">
        <v>-0.163061542693168</v>
      </c>
      <c r="E269" s="22"/>
    </row>
    <row r="270" spans="1:5" x14ac:dyDescent="0.25">
      <c r="A270" s="8" t="s">
        <v>16</v>
      </c>
      <c r="B270" s="16" t="s">
        <v>11</v>
      </c>
      <c r="C270" s="53">
        <v>6750</v>
      </c>
      <c r="D270" s="53">
        <v>8580</v>
      </c>
      <c r="E270" s="55" t="s">
        <v>14</v>
      </c>
    </row>
    <row r="271" spans="1:5" x14ac:dyDescent="0.25">
      <c r="A271" s="19"/>
      <c r="B271" s="20" t="s">
        <v>15</v>
      </c>
      <c r="C271" s="56">
        <v>-0.32464066935604402</v>
      </c>
      <c r="D271" s="56">
        <v>-3.0183238893821601E-2</v>
      </c>
      <c r="E271" s="22"/>
    </row>
    <row r="272" spans="1:5" x14ac:dyDescent="0.25">
      <c r="A272" s="8" t="s">
        <v>19</v>
      </c>
      <c r="B272" s="16" t="s">
        <v>11</v>
      </c>
      <c r="C272" s="53">
        <v>10170</v>
      </c>
      <c r="D272" s="53">
        <v>14310</v>
      </c>
      <c r="E272" s="55" t="s">
        <v>14</v>
      </c>
    </row>
    <row r="273" spans="1:5" x14ac:dyDescent="0.25">
      <c r="A273" s="19"/>
      <c r="B273" s="20" t="s">
        <v>15</v>
      </c>
      <c r="C273" s="56">
        <v>1.7369686478168899E-2</v>
      </c>
      <c r="D273" s="56">
        <v>7.42581986416571E-2</v>
      </c>
      <c r="E273" s="22"/>
    </row>
    <row r="274" spans="1:5" x14ac:dyDescent="0.25">
      <c r="A274" s="8" t="s">
        <v>22</v>
      </c>
      <c r="B274" s="16" t="s">
        <v>11</v>
      </c>
      <c r="C274" s="53">
        <v>19130</v>
      </c>
      <c r="D274" s="53">
        <v>18590</v>
      </c>
      <c r="E274" s="55" t="s">
        <v>14</v>
      </c>
    </row>
    <row r="275" spans="1:5" x14ac:dyDescent="0.25">
      <c r="A275" s="19"/>
      <c r="B275" s="20" t="s">
        <v>15</v>
      </c>
      <c r="C275" s="56">
        <v>0.91290870807640201</v>
      </c>
      <c r="D275" s="56">
        <v>0.13198719095612299</v>
      </c>
      <c r="E275" s="22"/>
    </row>
    <row r="276" spans="1:5" ht="33" customHeight="1" x14ac:dyDescent="0.25">
      <c r="A276" s="90" t="s">
        <v>25</v>
      </c>
      <c r="B276" s="90"/>
      <c r="C276" s="90"/>
      <c r="D276" s="90"/>
      <c r="E276" s="90"/>
    </row>
    <row r="277" spans="1:5" x14ac:dyDescent="0.25">
      <c r="A277" s="5" t="s">
        <v>26</v>
      </c>
    </row>
    <row r="278" spans="1:5" x14ac:dyDescent="0.25">
      <c r="A278" s="65" t="s">
        <v>1126</v>
      </c>
    </row>
    <row r="279" spans="1:5" x14ac:dyDescent="0.25">
      <c r="A279" s="65" t="s">
        <v>1053</v>
      </c>
    </row>
    <row r="280" spans="1:5" x14ac:dyDescent="0.25">
      <c r="A280" s="65" t="s">
        <v>1054</v>
      </c>
    </row>
    <row r="281" spans="1:5" x14ac:dyDescent="0.25">
      <c r="A281" s="5" t="s">
        <v>51</v>
      </c>
    </row>
    <row r="282" spans="1:5" ht="14.45" customHeight="1" x14ac:dyDescent="0.25">
      <c r="A282" s="91" t="s">
        <v>31</v>
      </c>
      <c r="B282" s="92"/>
      <c r="C282" s="92"/>
      <c r="D282" s="92"/>
      <c r="E282" s="93"/>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57">
        <v>44225</v>
      </c>
      <c r="C285" s="57">
        <v>46052</v>
      </c>
      <c r="D285" s="58">
        <v>0.14099051651498784</v>
      </c>
      <c r="E285" s="59">
        <v>4</v>
      </c>
    </row>
    <row r="286" spans="1:5" x14ac:dyDescent="0.25">
      <c r="A286" s="31" t="s">
        <v>37</v>
      </c>
      <c r="B286" s="57">
        <v>44195</v>
      </c>
      <c r="C286" s="57">
        <v>46022</v>
      </c>
      <c r="D286" s="58">
        <v>0.14243659685013091</v>
      </c>
      <c r="E286" s="59">
        <v>4</v>
      </c>
    </row>
    <row r="287" spans="1:5" x14ac:dyDescent="0.25">
      <c r="A287" s="60" t="s">
        <v>38</v>
      </c>
      <c r="B287" s="57">
        <v>44162</v>
      </c>
      <c r="C287" s="57">
        <v>45989</v>
      </c>
      <c r="D287" s="58">
        <v>0.14348270368199942</v>
      </c>
      <c r="E287" s="59">
        <v>4</v>
      </c>
    </row>
    <row r="288" spans="1:5" x14ac:dyDescent="0.25">
      <c r="A288" s="60" t="s">
        <v>39</v>
      </c>
      <c r="B288" s="57">
        <v>44134</v>
      </c>
      <c r="C288" s="57">
        <v>45961</v>
      </c>
      <c r="D288" s="58">
        <v>0.14507613835146138</v>
      </c>
      <c r="E288" s="59">
        <v>4</v>
      </c>
    </row>
    <row r="289" spans="1:5" x14ac:dyDescent="0.25">
      <c r="A289" s="60" t="s">
        <v>40</v>
      </c>
      <c r="B289" s="57">
        <v>44103</v>
      </c>
      <c r="C289" s="57">
        <v>45930</v>
      </c>
      <c r="D289" s="58">
        <v>0.14880114640994443</v>
      </c>
      <c r="E289" s="59">
        <v>4</v>
      </c>
    </row>
    <row r="291" spans="1:5" x14ac:dyDescent="0.25">
      <c r="A291" s="102" t="s">
        <v>127</v>
      </c>
      <c r="B291" s="103"/>
      <c r="C291" s="103"/>
      <c r="D291" s="103"/>
      <c r="E291" s="103"/>
    </row>
    <row r="292" spans="1:5" ht="14.45" customHeight="1" x14ac:dyDescent="0.25">
      <c r="A292" s="1" t="s">
        <v>968</v>
      </c>
      <c r="B292" s="2"/>
      <c r="C292" s="107" t="s">
        <v>3</v>
      </c>
      <c r="D292" s="107" t="s">
        <v>969</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8" t="s">
        <v>7</v>
      </c>
      <c r="B295" s="9" t="s">
        <v>960</v>
      </c>
      <c r="C295" s="10"/>
      <c r="D295" s="11"/>
      <c r="E295" s="11"/>
    </row>
    <row r="296" spans="1:5" x14ac:dyDescent="0.25">
      <c r="A296" s="12"/>
      <c r="B296" s="13" t="s">
        <v>9</v>
      </c>
      <c r="C296" s="14"/>
      <c r="D296" s="15"/>
      <c r="E296" s="15"/>
    </row>
    <row r="297" spans="1:5" x14ac:dyDescent="0.25">
      <c r="A297" s="8" t="s">
        <v>10</v>
      </c>
      <c r="B297" s="16" t="s">
        <v>11</v>
      </c>
      <c r="C297" s="53">
        <v>3700</v>
      </c>
      <c r="D297" s="54">
        <v>3150</v>
      </c>
      <c r="E297" s="55" t="s">
        <v>14</v>
      </c>
    </row>
    <row r="298" spans="1:5" x14ac:dyDescent="0.25">
      <c r="A298" s="19"/>
      <c r="B298" s="20" t="s">
        <v>15</v>
      </c>
      <c r="C298" s="56">
        <v>-0.63023854165014503</v>
      </c>
      <c r="D298" s="56">
        <v>-0.20646386832535199</v>
      </c>
      <c r="E298" s="22"/>
    </row>
    <row r="299" spans="1:5" x14ac:dyDescent="0.25">
      <c r="A299" s="8" t="s">
        <v>16</v>
      </c>
      <c r="B299" s="16" t="s">
        <v>11</v>
      </c>
      <c r="C299" s="53">
        <v>7340</v>
      </c>
      <c r="D299" s="53">
        <v>8240</v>
      </c>
      <c r="E299" s="55" t="s">
        <v>14</v>
      </c>
    </row>
    <row r="300" spans="1:5" x14ac:dyDescent="0.25">
      <c r="A300" s="19"/>
      <c r="B300" s="20" t="s">
        <v>15</v>
      </c>
      <c r="C300" s="56">
        <v>-0.265872119838376</v>
      </c>
      <c r="D300" s="56">
        <v>-3.7871325634207899E-2</v>
      </c>
      <c r="E300" s="22"/>
    </row>
    <row r="301" spans="1:5" x14ac:dyDescent="0.25">
      <c r="A301" s="8" t="s">
        <v>19</v>
      </c>
      <c r="B301" s="16" t="s">
        <v>11</v>
      </c>
      <c r="C301" s="53">
        <v>10400</v>
      </c>
      <c r="D301" s="53">
        <v>12290</v>
      </c>
      <c r="E301" s="55" t="s">
        <v>14</v>
      </c>
    </row>
    <row r="302" spans="1:5" x14ac:dyDescent="0.25">
      <c r="A302" s="19"/>
      <c r="B302" s="20" t="s">
        <v>15</v>
      </c>
      <c r="C302" s="56">
        <v>3.9674775705957503E-2</v>
      </c>
      <c r="D302" s="56">
        <v>4.2107357213606401E-2</v>
      </c>
      <c r="E302" s="22"/>
    </row>
    <row r="303" spans="1:5" x14ac:dyDescent="0.25">
      <c r="A303" s="8" t="s">
        <v>22</v>
      </c>
      <c r="B303" s="16" t="s">
        <v>11</v>
      </c>
      <c r="C303" s="53">
        <v>14350</v>
      </c>
      <c r="D303" s="53">
        <v>18220</v>
      </c>
      <c r="E303" s="55" t="s">
        <v>14</v>
      </c>
    </row>
    <row r="304" spans="1:5" x14ac:dyDescent="0.25">
      <c r="A304" s="19"/>
      <c r="B304" s="20" t="s">
        <v>15</v>
      </c>
      <c r="C304" s="56">
        <v>0.43472083009811602</v>
      </c>
      <c r="D304" s="56">
        <v>0.12744734416631001</v>
      </c>
      <c r="E304" s="22"/>
    </row>
    <row r="305" spans="1:5" ht="34.15" customHeight="1" x14ac:dyDescent="0.25">
      <c r="A305" s="90" t="s">
        <v>25</v>
      </c>
      <c r="B305" s="90"/>
      <c r="C305" s="90"/>
      <c r="D305" s="90"/>
      <c r="E305" s="90"/>
    </row>
    <row r="306" spans="1:5" x14ac:dyDescent="0.25">
      <c r="A306" s="5" t="s">
        <v>26</v>
      </c>
    </row>
    <row r="307" spans="1:5" x14ac:dyDescent="0.25">
      <c r="A307" s="65" t="s">
        <v>1094</v>
      </c>
    </row>
    <row r="308" spans="1:5" x14ac:dyDescent="0.25">
      <c r="A308" s="65" t="s">
        <v>1140</v>
      </c>
    </row>
    <row r="309" spans="1:5" x14ac:dyDescent="0.25">
      <c r="A309" s="65" t="s">
        <v>1093</v>
      </c>
    </row>
    <row r="310" spans="1:5" x14ac:dyDescent="0.25">
      <c r="A310" s="5" t="s">
        <v>51</v>
      </c>
    </row>
    <row r="311" spans="1:5" ht="14.45" customHeight="1" x14ac:dyDescent="0.25">
      <c r="A311" s="91" t="s">
        <v>31</v>
      </c>
      <c r="B311" s="92"/>
      <c r="C311" s="92"/>
      <c r="D311" s="92"/>
      <c r="E311" s="93"/>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57">
        <v>44285</v>
      </c>
      <c r="C314" s="57">
        <v>46112</v>
      </c>
      <c r="D314" s="58">
        <v>0.1692632984465505</v>
      </c>
      <c r="E314" s="59">
        <v>4</v>
      </c>
    </row>
    <row r="315" spans="1:5" x14ac:dyDescent="0.25">
      <c r="A315" s="31" t="s">
        <v>37</v>
      </c>
      <c r="B315" s="57">
        <v>44253</v>
      </c>
      <c r="C315" s="57">
        <v>46080</v>
      </c>
      <c r="D315" s="58">
        <v>0.16707366632934348</v>
      </c>
      <c r="E315" s="59">
        <v>4</v>
      </c>
    </row>
    <row r="316" spans="1:5" x14ac:dyDescent="0.25">
      <c r="A316" s="60" t="s">
        <v>38</v>
      </c>
      <c r="B316" s="57">
        <v>44225</v>
      </c>
      <c r="C316" s="57">
        <v>46052</v>
      </c>
      <c r="D316" s="58">
        <v>0.16727469904007453</v>
      </c>
      <c r="E316" s="59">
        <v>4</v>
      </c>
    </row>
    <row r="317" spans="1:5" x14ac:dyDescent="0.25">
      <c r="A317" s="60" t="s">
        <v>39</v>
      </c>
      <c r="B317" s="57">
        <v>44195</v>
      </c>
      <c r="C317" s="57">
        <v>46022</v>
      </c>
      <c r="D317" s="58">
        <v>0.16744996544697491</v>
      </c>
      <c r="E317" s="59">
        <v>4</v>
      </c>
    </row>
    <row r="318" spans="1:5" x14ac:dyDescent="0.25">
      <c r="A318" s="60" t="s">
        <v>40</v>
      </c>
      <c r="B318" s="57">
        <v>44162</v>
      </c>
      <c r="C318" s="57">
        <v>45989</v>
      </c>
      <c r="D318" s="58">
        <v>0.16803786903496784</v>
      </c>
      <c r="E318" s="59">
        <v>4</v>
      </c>
    </row>
    <row r="320" spans="1:5" x14ac:dyDescent="0.25">
      <c r="A320" s="102" t="s">
        <v>141</v>
      </c>
      <c r="B320" s="103"/>
      <c r="C320" s="103"/>
      <c r="D320" s="103"/>
      <c r="E320" s="103"/>
    </row>
    <row r="321" spans="1:5" ht="14.45" customHeight="1" x14ac:dyDescent="0.25">
      <c r="A321" s="1" t="s">
        <v>978</v>
      </c>
      <c r="B321" s="2"/>
      <c r="C321" s="107" t="s">
        <v>3</v>
      </c>
      <c r="D321" s="107" t="s">
        <v>979</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960</v>
      </c>
      <c r="C324" s="10"/>
      <c r="D324" s="11"/>
      <c r="E324" s="11"/>
    </row>
    <row r="325" spans="1:5" x14ac:dyDescent="0.25">
      <c r="A325" s="12"/>
      <c r="B325" s="13" t="s">
        <v>9</v>
      </c>
      <c r="C325" s="14"/>
      <c r="D325" s="15"/>
      <c r="E325" s="15"/>
    </row>
    <row r="326" spans="1:5" x14ac:dyDescent="0.25">
      <c r="A326" s="8" t="s">
        <v>10</v>
      </c>
      <c r="B326" s="16" t="s">
        <v>11</v>
      </c>
      <c r="C326" s="53">
        <v>9120</v>
      </c>
      <c r="D326" s="54">
        <v>9390</v>
      </c>
      <c r="E326" s="55" t="s">
        <v>14</v>
      </c>
    </row>
    <row r="327" spans="1:5" x14ac:dyDescent="0.25">
      <c r="A327" s="19"/>
      <c r="B327" s="20" t="s">
        <v>15</v>
      </c>
      <c r="C327" s="56">
        <v>-8.8492433718729696E-2</v>
      </c>
      <c r="D327" s="56">
        <v>-3.1028975715351698E-2</v>
      </c>
      <c r="E327" s="22"/>
    </row>
    <row r="328" spans="1:5" x14ac:dyDescent="0.25">
      <c r="A328" s="8" t="s">
        <v>16</v>
      </c>
      <c r="B328" s="16" t="s">
        <v>11</v>
      </c>
      <c r="C328" s="53">
        <v>9540</v>
      </c>
      <c r="D328" s="53">
        <v>9600</v>
      </c>
      <c r="E328" s="55" t="s">
        <v>14</v>
      </c>
    </row>
    <row r="329" spans="1:5" x14ac:dyDescent="0.25">
      <c r="A329" s="19"/>
      <c r="B329" s="20" t="s">
        <v>15</v>
      </c>
      <c r="C329" s="56">
        <v>-4.6077893582007798E-2</v>
      </c>
      <c r="D329" s="56">
        <v>-2.0104427776783299E-2</v>
      </c>
      <c r="E329" s="22"/>
    </row>
    <row r="330" spans="1:5" x14ac:dyDescent="0.25">
      <c r="A330" s="8" t="s">
        <v>19</v>
      </c>
      <c r="B330" s="16" t="s">
        <v>11</v>
      </c>
      <c r="C330" s="53">
        <v>10140</v>
      </c>
      <c r="D330" s="53">
        <v>10270</v>
      </c>
      <c r="E330" s="55" t="s">
        <v>14</v>
      </c>
    </row>
    <row r="331" spans="1:5" x14ac:dyDescent="0.25">
      <c r="A331" s="19"/>
      <c r="B331" s="20" t="s">
        <v>15</v>
      </c>
      <c r="C331" s="56">
        <v>1.3875516792207099E-2</v>
      </c>
      <c r="D331" s="56">
        <v>1.33831645940481E-2</v>
      </c>
      <c r="E331" s="22"/>
    </row>
    <row r="332" spans="1:5" x14ac:dyDescent="0.25">
      <c r="A332" s="8" t="s">
        <v>22</v>
      </c>
      <c r="B332" s="16" t="s">
        <v>11</v>
      </c>
      <c r="C332" s="53">
        <v>10670</v>
      </c>
      <c r="D332" s="53">
        <v>10760</v>
      </c>
      <c r="E332" s="55" t="s">
        <v>14</v>
      </c>
    </row>
    <row r="333" spans="1:5" x14ac:dyDescent="0.25">
      <c r="A333" s="19"/>
      <c r="B333" s="20" t="s">
        <v>15</v>
      </c>
      <c r="C333" s="56">
        <v>6.7001774098166794E-2</v>
      </c>
      <c r="D333" s="56">
        <v>3.71755781874634E-2</v>
      </c>
      <c r="E333" s="22"/>
    </row>
    <row r="334" spans="1:5" ht="32.450000000000003" customHeight="1" x14ac:dyDescent="0.25">
      <c r="A334" s="90" t="s">
        <v>25</v>
      </c>
      <c r="B334" s="90"/>
      <c r="C334" s="90"/>
      <c r="D334" s="90"/>
      <c r="E334" s="90"/>
    </row>
    <row r="335" spans="1:5" x14ac:dyDescent="0.25">
      <c r="A335" s="5" t="s">
        <v>26</v>
      </c>
    </row>
    <row r="336" spans="1:5" x14ac:dyDescent="0.25">
      <c r="A336" s="65" t="s">
        <v>980</v>
      </c>
    </row>
    <row r="337" spans="1:5" x14ac:dyDescent="0.25">
      <c r="A337" s="65" t="s">
        <v>994</v>
      </c>
    </row>
    <row r="338" spans="1:5" x14ac:dyDescent="0.25">
      <c r="A338" s="65" t="s">
        <v>982</v>
      </c>
    </row>
    <row r="339" spans="1:5" x14ac:dyDescent="0.25">
      <c r="A339" s="5" t="s">
        <v>51</v>
      </c>
    </row>
    <row r="340" spans="1:5" ht="14.45" customHeight="1" x14ac:dyDescent="0.25">
      <c r="A340" s="91" t="s">
        <v>31</v>
      </c>
      <c r="B340" s="92"/>
      <c r="C340" s="92"/>
      <c r="D340" s="92"/>
      <c r="E340" s="93"/>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57">
        <v>44281</v>
      </c>
      <c r="C343" s="57">
        <v>46108</v>
      </c>
      <c r="D343" s="58">
        <v>1.6553991335461309E-2</v>
      </c>
      <c r="E343" s="59">
        <v>2</v>
      </c>
    </row>
    <row r="344" spans="1:5" x14ac:dyDescent="0.25">
      <c r="A344" s="31" t="s">
        <v>37</v>
      </c>
      <c r="B344" s="57">
        <v>44253</v>
      </c>
      <c r="C344" s="57">
        <v>46080</v>
      </c>
      <c r="D344" s="58">
        <v>1.6326759074197353E-2</v>
      </c>
      <c r="E344" s="59">
        <v>2</v>
      </c>
    </row>
    <row r="345" spans="1:5" x14ac:dyDescent="0.25">
      <c r="A345" s="60" t="s">
        <v>38</v>
      </c>
      <c r="B345" s="57">
        <v>44225</v>
      </c>
      <c r="C345" s="57">
        <v>46052</v>
      </c>
      <c r="D345" s="58">
        <v>1.6330562350385158E-2</v>
      </c>
      <c r="E345" s="59">
        <v>2</v>
      </c>
    </row>
    <row r="346" spans="1:5" x14ac:dyDescent="0.25">
      <c r="A346" s="60" t="s">
        <v>39</v>
      </c>
      <c r="B346" s="57">
        <v>44193</v>
      </c>
      <c r="C346" s="57">
        <v>46020</v>
      </c>
      <c r="D346" s="58">
        <v>1.6363841021709853E-2</v>
      </c>
      <c r="E346" s="59">
        <v>2</v>
      </c>
    </row>
    <row r="347" spans="1:5" x14ac:dyDescent="0.25">
      <c r="A347" s="60" t="s">
        <v>40</v>
      </c>
      <c r="B347" s="57">
        <v>44162</v>
      </c>
      <c r="C347" s="57">
        <v>45989</v>
      </c>
      <c r="D347" s="58">
        <v>1.4808779115627804E-2</v>
      </c>
      <c r="E347" s="59">
        <v>2</v>
      </c>
    </row>
    <row r="349" spans="1:5" x14ac:dyDescent="0.25">
      <c r="A349" s="102" t="s">
        <v>151</v>
      </c>
      <c r="B349" s="103"/>
      <c r="C349" s="103"/>
      <c r="D349" s="103"/>
      <c r="E349" s="103"/>
    </row>
    <row r="350" spans="1:5" ht="14.45" customHeight="1" x14ac:dyDescent="0.25">
      <c r="A350" s="1" t="s">
        <v>968</v>
      </c>
      <c r="B350" s="2"/>
      <c r="C350" s="107" t="s">
        <v>3</v>
      </c>
      <c r="D350" s="107" t="s">
        <v>969</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8" t="s">
        <v>7</v>
      </c>
      <c r="B353" s="9" t="s">
        <v>960</v>
      </c>
      <c r="C353" s="10"/>
      <c r="D353" s="11"/>
      <c r="E353" s="11"/>
    </row>
    <row r="354" spans="1:5" x14ac:dyDescent="0.25">
      <c r="A354" s="12"/>
      <c r="B354" s="13" t="s">
        <v>9</v>
      </c>
      <c r="C354" s="14"/>
      <c r="D354" s="15"/>
      <c r="E354" s="15"/>
    </row>
    <row r="355" spans="1:5" x14ac:dyDescent="0.25">
      <c r="A355" s="8" t="s">
        <v>10</v>
      </c>
      <c r="B355" s="16" t="s">
        <v>11</v>
      </c>
      <c r="C355" s="53">
        <v>3980</v>
      </c>
      <c r="D355" s="54">
        <v>3530</v>
      </c>
      <c r="E355" s="55" t="s">
        <v>14</v>
      </c>
    </row>
    <row r="356" spans="1:5" x14ac:dyDescent="0.25">
      <c r="A356" s="19"/>
      <c r="B356" s="20" t="s">
        <v>15</v>
      </c>
      <c r="C356" s="56">
        <v>-0.60174306274626299</v>
      </c>
      <c r="D356" s="56">
        <v>-0.18780494222543101</v>
      </c>
      <c r="E356" s="22"/>
    </row>
    <row r="357" spans="1:5" x14ac:dyDescent="0.25">
      <c r="A357" s="8" t="s">
        <v>16</v>
      </c>
      <c r="B357" s="16" t="s">
        <v>11</v>
      </c>
      <c r="C357" s="53">
        <v>7730</v>
      </c>
      <c r="D357" s="53">
        <v>10150</v>
      </c>
      <c r="E357" s="55" t="s">
        <v>14</v>
      </c>
    </row>
    <row r="358" spans="1:5" x14ac:dyDescent="0.25">
      <c r="A358" s="19"/>
      <c r="B358" s="20" t="s">
        <v>15</v>
      </c>
      <c r="C358" s="56">
        <v>-0.226920582120582</v>
      </c>
      <c r="D358" s="56">
        <v>3.0186333999435702E-3</v>
      </c>
      <c r="E358" s="22"/>
    </row>
    <row r="359" spans="1:5" x14ac:dyDescent="0.25">
      <c r="A359" s="8" t="s">
        <v>19</v>
      </c>
      <c r="B359" s="16" t="s">
        <v>11</v>
      </c>
      <c r="C359" s="53">
        <v>10670</v>
      </c>
      <c r="D359" s="53">
        <v>14930</v>
      </c>
      <c r="E359" s="55" t="s">
        <v>14</v>
      </c>
    </row>
    <row r="360" spans="1:5" x14ac:dyDescent="0.25">
      <c r="A360" s="19"/>
      <c r="B360" s="20" t="s">
        <v>15</v>
      </c>
      <c r="C360" s="56">
        <v>6.6962765017248196E-2</v>
      </c>
      <c r="D360" s="56">
        <v>8.3479086361602797E-2</v>
      </c>
      <c r="E360" s="22"/>
    </row>
    <row r="361" spans="1:5" x14ac:dyDescent="0.25">
      <c r="A361" s="8" t="s">
        <v>22</v>
      </c>
      <c r="B361" s="16" t="s">
        <v>11</v>
      </c>
      <c r="C361" s="53">
        <v>14180</v>
      </c>
      <c r="D361" s="53">
        <v>19230</v>
      </c>
      <c r="E361" s="55" t="s">
        <v>14</v>
      </c>
    </row>
    <row r="362" spans="1:5" x14ac:dyDescent="0.25">
      <c r="A362" s="19"/>
      <c r="B362" s="20" t="s">
        <v>15</v>
      </c>
      <c r="C362" s="56">
        <v>0.41838211485870502</v>
      </c>
      <c r="D362" s="56">
        <v>0.13965712265423599</v>
      </c>
      <c r="E362" s="22"/>
    </row>
    <row r="363" spans="1:5" ht="32.450000000000003" customHeight="1" x14ac:dyDescent="0.25">
      <c r="A363" s="90" t="s">
        <v>25</v>
      </c>
      <c r="B363" s="90"/>
      <c r="C363" s="90"/>
      <c r="D363" s="90"/>
      <c r="E363" s="90"/>
    </row>
    <row r="364" spans="1:5" x14ac:dyDescent="0.25">
      <c r="A364" s="5" t="s">
        <v>26</v>
      </c>
    </row>
    <row r="365" spans="1:5" x14ac:dyDescent="0.25">
      <c r="A365" s="65" t="s">
        <v>1141</v>
      </c>
    </row>
    <row r="366" spans="1:5" x14ac:dyDescent="0.25">
      <c r="A366" s="65" t="s">
        <v>1101</v>
      </c>
    </row>
    <row r="367" spans="1:5" x14ac:dyDescent="0.25">
      <c r="A367" s="65" t="s">
        <v>1093</v>
      </c>
    </row>
    <row r="368" spans="1:5" x14ac:dyDescent="0.25">
      <c r="A368" s="5" t="s">
        <v>30</v>
      </c>
    </row>
    <row r="369" spans="1:5" ht="14.45" customHeight="1" x14ac:dyDescent="0.25">
      <c r="A369" s="91" t="s">
        <v>31</v>
      </c>
      <c r="B369" s="92"/>
      <c r="C369" s="92"/>
      <c r="D369" s="92"/>
      <c r="E369" s="93"/>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57">
        <v>44285</v>
      </c>
      <c r="C372" s="57">
        <v>46112</v>
      </c>
      <c r="D372" s="58">
        <v>0.15276829995000624</v>
      </c>
      <c r="E372" s="59">
        <v>4</v>
      </c>
    </row>
    <row r="373" spans="1:5" x14ac:dyDescent="0.25">
      <c r="A373" s="31" t="s">
        <v>37</v>
      </c>
      <c r="B373" s="57">
        <v>44253</v>
      </c>
      <c r="C373" s="57">
        <v>46080</v>
      </c>
      <c r="D373" s="58">
        <v>0.15166522129853099</v>
      </c>
      <c r="E373" s="59">
        <v>4</v>
      </c>
    </row>
    <row r="374" spans="1:5" x14ac:dyDescent="0.25">
      <c r="A374" s="60" t="s">
        <v>38</v>
      </c>
      <c r="B374" s="57">
        <v>44225</v>
      </c>
      <c r="C374" s="57">
        <v>46052</v>
      </c>
      <c r="D374" s="58">
        <v>0.15167680257248983</v>
      </c>
      <c r="E374" s="59">
        <v>4</v>
      </c>
    </row>
    <row r="375" spans="1:5" x14ac:dyDescent="0.25">
      <c r="A375" s="60" t="s">
        <v>39</v>
      </c>
      <c r="B375" s="57">
        <v>44195</v>
      </c>
      <c r="C375" s="57">
        <v>46022</v>
      </c>
      <c r="D375" s="58">
        <v>0.15160899048799881</v>
      </c>
      <c r="E375" s="59">
        <v>4</v>
      </c>
    </row>
    <row r="376" spans="1:5" x14ac:dyDescent="0.25">
      <c r="A376" s="60" t="s">
        <v>40</v>
      </c>
      <c r="B376" s="57">
        <v>44162</v>
      </c>
      <c r="C376" s="57">
        <v>45989</v>
      </c>
      <c r="D376" s="58">
        <v>0.15146138959359137</v>
      </c>
      <c r="E376" s="59">
        <v>4</v>
      </c>
    </row>
    <row r="378" spans="1:5" x14ac:dyDescent="0.25">
      <c r="A378" s="102" t="s">
        <v>162</v>
      </c>
      <c r="B378" s="103"/>
      <c r="C378" s="103"/>
      <c r="D378" s="103"/>
      <c r="E378" s="103"/>
    </row>
    <row r="379" spans="1:5" ht="14.45" customHeight="1" x14ac:dyDescent="0.25">
      <c r="A379" s="1" t="s">
        <v>968</v>
      </c>
      <c r="B379" s="2"/>
      <c r="C379" s="107" t="s">
        <v>3</v>
      </c>
      <c r="D379" s="107" t="s">
        <v>969</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960</v>
      </c>
      <c r="C382" s="10"/>
      <c r="D382" s="11"/>
      <c r="E382" s="11"/>
    </row>
    <row r="383" spans="1:5" x14ac:dyDescent="0.25">
      <c r="A383" s="12"/>
      <c r="B383" s="13" t="s">
        <v>9</v>
      </c>
      <c r="C383" s="14"/>
      <c r="D383" s="15"/>
      <c r="E383" s="15"/>
    </row>
    <row r="384" spans="1:5" x14ac:dyDescent="0.25">
      <c r="A384" s="8" t="s">
        <v>10</v>
      </c>
      <c r="B384" s="16" t="s">
        <v>11</v>
      </c>
      <c r="C384" s="61">
        <v>8850</v>
      </c>
      <c r="D384" s="62">
        <v>8550</v>
      </c>
      <c r="E384" s="63" t="s">
        <v>14</v>
      </c>
    </row>
    <row r="385" spans="1:5" x14ac:dyDescent="0.25">
      <c r="A385" s="19"/>
      <c r="B385" s="20" t="s">
        <v>15</v>
      </c>
      <c r="C385" s="56">
        <v>-0.115041987554899</v>
      </c>
      <c r="D385" s="56">
        <v>-3.0927079068831301E-2</v>
      </c>
      <c r="E385" s="22"/>
    </row>
    <row r="386" spans="1:5" x14ac:dyDescent="0.25">
      <c r="A386" s="8" t="s">
        <v>16</v>
      </c>
      <c r="B386" s="16" t="s">
        <v>11</v>
      </c>
      <c r="C386" s="61">
        <v>8880</v>
      </c>
      <c r="D386" s="61">
        <v>9520</v>
      </c>
      <c r="E386" s="63" t="s">
        <v>14</v>
      </c>
    </row>
    <row r="387" spans="1:5" x14ac:dyDescent="0.25">
      <c r="A387" s="19"/>
      <c r="B387" s="20" t="s">
        <v>15</v>
      </c>
      <c r="C387" s="56">
        <v>-0.111513854619298</v>
      </c>
      <c r="D387" s="56">
        <v>-9.8356949563585001E-3</v>
      </c>
      <c r="E387" s="22"/>
    </row>
    <row r="388" spans="1:5" x14ac:dyDescent="0.25">
      <c r="A388" s="8" t="s">
        <v>19</v>
      </c>
      <c r="B388" s="16" t="s">
        <v>11</v>
      </c>
      <c r="C388" s="61">
        <v>10310</v>
      </c>
      <c r="D388" s="61">
        <v>11050</v>
      </c>
      <c r="E388" s="63" t="s">
        <v>14</v>
      </c>
    </row>
    <row r="389" spans="1:5" x14ac:dyDescent="0.25">
      <c r="A389" s="19"/>
      <c r="B389" s="20" t="s">
        <v>15</v>
      </c>
      <c r="C389" s="56">
        <v>3.08013700293925E-2</v>
      </c>
      <c r="D389" s="56">
        <v>2.01765364532469E-2</v>
      </c>
      <c r="E389" s="22"/>
    </row>
    <row r="390" spans="1:5" x14ac:dyDescent="0.25">
      <c r="A390" s="8" t="s">
        <v>22</v>
      </c>
      <c r="B390" s="16" t="s">
        <v>11</v>
      </c>
      <c r="C390" s="61">
        <v>12280</v>
      </c>
      <c r="D390" s="61">
        <v>12700</v>
      </c>
      <c r="E390" s="63" t="s">
        <v>14</v>
      </c>
    </row>
    <row r="391" spans="1:5" x14ac:dyDescent="0.25">
      <c r="A391" s="19"/>
      <c r="B391" s="20" t="s">
        <v>15</v>
      </c>
      <c r="C391" s="56">
        <v>0.228363161616711</v>
      </c>
      <c r="D391" s="56">
        <v>4.8927266801036498E-2</v>
      </c>
      <c r="E391" s="22"/>
    </row>
    <row r="392" spans="1:5" ht="34.15" customHeight="1" x14ac:dyDescent="0.25">
      <c r="A392" s="90" t="s">
        <v>25</v>
      </c>
      <c r="B392" s="90"/>
      <c r="C392" s="90"/>
      <c r="D392" s="90"/>
      <c r="E392" s="90"/>
    </row>
    <row r="393" spans="1:5" x14ac:dyDescent="0.25">
      <c r="A393" s="5" t="s">
        <v>26</v>
      </c>
    </row>
    <row r="394" spans="1:5" x14ac:dyDescent="0.25">
      <c r="A394" s="65" t="s">
        <v>1071</v>
      </c>
    </row>
    <row r="395" spans="1:5" x14ac:dyDescent="0.25">
      <c r="A395" s="65" t="s">
        <v>1116</v>
      </c>
    </row>
    <row r="396" spans="1:5" x14ac:dyDescent="0.25">
      <c r="A396" s="65" t="s">
        <v>972</v>
      </c>
    </row>
    <row r="397" spans="1:5" x14ac:dyDescent="0.25">
      <c r="A397" s="5" t="s">
        <v>51</v>
      </c>
    </row>
    <row r="398" spans="1:5" ht="14.45" customHeight="1" x14ac:dyDescent="0.25">
      <c r="A398" s="91" t="s">
        <v>31</v>
      </c>
      <c r="B398" s="92"/>
      <c r="C398" s="92"/>
      <c r="D398" s="92"/>
      <c r="E398" s="93"/>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57">
        <v>44281</v>
      </c>
      <c r="C401" s="57">
        <v>46108</v>
      </c>
      <c r="D401" s="58">
        <v>2.7639804935217456E-2</v>
      </c>
      <c r="E401" s="59">
        <v>2</v>
      </c>
    </row>
    <row r="402" spans="1:5" x14ac:dyDescent="0.25">
      <c r="A402" s="31" t="s">
        <v>37</v>
      </c>
      <c r="B402" s="57">
        <v>44253</v>
      </c>
      <c r="C402" s="57">
        <v>46080</v>
      </c>
      <c r="D402" s="58">
        <v>2.6819057289908455E-2</v>
      </c>
      <c r="E402" s="59">
        <v>2</v>
      </c>
    </row>
    <row r="403" spans="1:5" x14ac:dyDescent="0.25">
      <c r="A403" s="64" t="s">
        <v>38</v>
      </c>
      <c r="B403" s="57">
        <v>44225</v>
      </c>
      <c r="C403" s="57">
        <v>46052</v>
      </c>
      <c r="D403" s="58">
        <v>2.7045006662072248E-2</v>
      </c>
      <c r="E403" s="59">
        <v>2</v>
      </c>
    </row>
    <row r="404" spans="1:5" x14ac:dyDescent="0.25">
      <c r="A404" s="64" t="s">
        <v>39</v>
      </c>
      <c r="B404" s="57">
        <v>44193</v>
      </c>
      <c r="C404" s="57">
        <v>46020</v>
      </c>
      <c r="D404" s="58">
        <v>2.7295417671416813E-2</v>
      </c>
      <c r="E404" s="59">
        <v>2</v>
      </c>
    </row>
    <row r="405" spans="1:5" x14ac:dyDescent="0.25">
      <c r="A405" s="64" t="s">
        <v>40</v>
      </c>
      <c r="B405" s="57">
        <v>44162</v>
      </c>
      <c r="C405" s="57">
        <v>45989</v>
      </c>
      <c r="D405" s="58">
        <v>2.7264339182777087E-2</v>
      </c>
      <c r="E405" s="59">
        <v>2</v>
      </c>
    </row>
    <row r="407" spans="1:5" x14ac:dyDescent="0.25">
      <c r="A407" s="102" t="s">
        <v>171</v>
      </c>
      <c r="B407" s="103"/>
      <c r="C407" s="103"/>
      <c r="D407" s="103"/>
      <c r="E407" s="103"/>
    </row>
    <row r="408" spans="1:5" ht="14.45" customHeight="1" x14ac:dyDescent="0.25">
      <c r="A408" s="1" t="s">
        <v>958</v>
      </c>
      <c r="B408" s="2"/>
      <c r="C408" s="107" t="s">
        <v>3</v>
      </c>
      <c r="D408" s="107" t="s">
        <v>959</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960</v>
      </c>
      <c r="C411" s="10"/>
      <c r="D411" s="11"/>
      <c r="E411" s="11"/>
    </row>
    <row r="412" spans="1:5" x14ac:dyDescent="0.25">
      <c r="A412" s="12"/>
      <c r="B412" s="13" t="s">
        <v>9</v>
      </c>
      <c r="C412" s="14"/>
      <c r="D412" s="15"/>
      <c r="E412" s="15"/>
    </row>
    <row r="413" spans="1:5" x14ac:dyDescent="0.25">
      <c r="A413" s="8" t="s">
        <v>10</v>
      </c>
      <c r="B413" s="16" t="s">
        <v>11</v>
      </c>
      <c r="C413" s="61">
        <v>5880</v>
      </c>
      <c r="D413" s="62">
        <v>5950</v>
      </c>
      <c r="E413" s="63" t="s">
        <v>14</v>
      </c>
    </row>
    <row r="414" spans="1:5" x14ac:dyDescent="0.25">
      <c r="A414" s="19"/>
      <c r="B414" s="20" t="s">
        <v>15</v>
      </c>
      <c r="C414" s="56">
        <v>-0.41194298104320098</v>
      </c>
      <c r="D414" s="56">
        <v>-0.15882401247185099</v>
      </c>
      <c r="E414" s="22"/>
    </row>
    <row r="415" spans="1:5" x14ac:dyDescent="0.25">
      <c r="A415" s="8" t="s">
        <v>16</v>
      </c>
      <c r="B415" s="16" t="s">
        <v>11</v>
      </c>
      <c r="C415" s="61">
        <v>7950</v>
      </c>
      <c r="D415" s="61">
        <v>7680</v>
      </c>
      <c r="E415" s="63" t="s">
        <v>14</v>
      </c>
    </row>
    <row r="416" spans="1:5" x14ac:dyDescent="0.25">
      <c r="A416" s="19"/>
      <c r="B416" s="20" t="s">
        <v>15</v>
      </c>
      <c r="C416" s="56">
        <v>-0.20535920755762599</v>
      </c>
      <c r="D416" s="56">
        <v>-8.4355237352249104E-2</v>
      </c>
      <c r="E416" s="22"/>
    </row>
    <row r="417" spans="1:5" x14ac:dyDescent="0.25">
      <c r="A417" s="8" t="s">
        <v>19</v>
      </c>
      <c r="B417" s="16" t="s">
        <v>11</v>
      </c>
      <c r="C417" s="61">
        <v>10000</v>
      </c>
      <c r="D417" s="61">
        <v>10750</v>
      </c>
      <c r="E417" s="63" t="s">
        <v>14</v>
      </c>
    </row>
    <row r="418" spans="1:5" x14ac:dyDescent="0.25">
      <c r="A418" s="19"/>
      <c r="B418" s="20" t="s">
        <v>15</v>
      </c>
      <c r="C418" s="56">
        <v>-1.3441058591512299E-4</v>
      </c>
      <c r="D418" s="56">
        <v>2.4521588785402899E-2</v>
      </c>
      <c r="E418" s="22"/>
    </row>
    <row r="419" spans="1:5" x14ac:dyDescent="0.25">
      <c r="A419" s="8" t="s">
        <v>22</v>
      </c>
      <c r="B419" s="16" t="s">
        <v>11</v>
      </c>
      <c r="C419" s="61">
        <v>13530</v>
      </c>
      <c r="D419" s="61">
        <v>13650</v>
      </c>
      <c r="E419" s="63" t="s">
        <v>14</v>
      </c>
    </row>
    <row r="420" spans="1:5" x14ac:dyDescent="0.25">
      <c r="A420" s="19"/>
      <c r="B420" s="20" t="s">
        <v>15</v>
      </c>
      <c r="C420" s="56">
        <v>0.353438099047924</v>
      </c>
      <c r="D420" s="56">
        <v>0.109160269135507</v>
      </c>
      <c r="E420" s="22"/>
    </row>
    <row r="421" spans="1:5" ht="33" customHeight="1" x14ac:dyDescent="0.25">
      <c r="A421" s="90" t="s">
        <v>25</v>
      </c>
      <c r="B421" s="90"/>
      <c r="C421" s="90"/>
      <c r="D421" s="90"/>
      <c r="E421" s="90"/>
    </row>
    <row r="422" spans="1:5" x14ac:dyDescent="0.25">
      <c r="A422" s="5" t="s">
        <v>26</v>
      </c>
    </row>
    <row r="423" spans="1:5" x14ac:dyDescent="0.25">
      <c r="A423" s="65" t="s">
        <v>964</v>
      </c>
    </row>
    <row r="424" spans="1:5" x14ac:dyDescent="0.25">
      <c r="A424" s="65" t="s">
        <v>1109</v>
      </c>
    </row>
    <row r="425" spans="1:5" x14ac:dyDescent="0.25">
      <c r="A425" s="65" t="s">
        <v>966</v>
      </c>
    </row>
    <row r="426" spans="1:5" x14ac:dyDescent="0.25">
      <c r="A426" s="5" t="s">
        <v>51</v>
      </c>
    </row>
    <row r="427" spans="1:5" ht="14.45" customHeight="1" x14ac:dyDescent="0.25">
      <c r="A427" s="91" t="s">
        <v>31</v>
      </c>
      <c r="B427" s="92"/>
      <c r="C427" s="92"/>
      <c r="D427" s="92"/>
      <c r="E427" s="93"/>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57">
        <v>44285</v>
      </c>
      <c r="C430" s="57">
        <v>46112</v>
      </c>
      <c r="D430" s="58">
        <v>9.2250177336602346E-2</v>
      </c>
      <c r="E430" s="59">
        <v>3</v>
      </c>
    </row>
    <row r="431" spans="1:5" x14ac:dyDescent="0.25">
      <c r="A431" s="31" t="s">
        <v>37</v>
      </c>
      <c r="B431" s="57">
        <v>44250</v>
      </c>
      <c r="C431" s="57">
        <v>46077</v>
      </c>
      <c r="D431" s="58">
        <v>9.154660756481163E-2</v>
      </c>
      <c r="E431" s="59">
        <v>3</v>
      </c>
    </row>
    <row r="432" spans="1:5" x14ac:dyDescent="0.25">
      <c r="A432" s="64" t="s">
        <v>38</v>
      </c>
      <c r="B432" s="57">
        <v>44222</v>
      </c>
      <c r="C432" s="57">
        <v>46049</v>
      </c>
      <c r="D432" s="58">
        <v>9.1941736019959544E-2</v>
      </c>
      <c r="E432" s="59">
        <v>3</v>
      </c>
    </row>
    <row r="433" spans="1:5" x14ac:dyDescent="0.25">
      <c r="A433" s="64" t="s">
        <v>39</v>
      </c>
      <c r="B433" s="57">
        <v>44194</v>
      </c>
      <c r="C433" s="57">
        <v>46021</v>
      </c>
      <c r="D433" s="58">
        <v>9.2711928284314626E-2</v>
      </c>
      <c r="E433" s="59">
        <v>3</v>
      </c>
    </row>
    <row r="434" spans="1:5" x14ac:dyDescent="0.25">
      <c r="A434" s="64" t="s">
        <v>40</v>
      </c>
      <c r="B434" s="57">
        <v>44159</v>
      </c>
      <c r="C434" s="57">
        <v>45986</v>
      </c>
      <c r="D434" s="58">
        <v>9.3022155731481773E-2</v>
      </c>
      <c r="E434" s="59">
        <v>3</v>
      </c>
    </row>
    <row r="436" spans="1:5" x14ac:dyDescent="0.25">
      <c r="A436" s="102" t="s">
        <v>835</v>
      </c>
      <c r="B436" s="103"/>
      <c r="C436" s="103"/>
      <c r="D436" s="103"/>
      <c r="E436" s="103"/>
    </row>
    <row r="437" spans="1:5" ht="14.45" customHeight="1" x14ac:dyDescent="0.25">
      <c r="A437" s="1" t="s">
        <v>2</v>
      </c>
      <c r="B437" s="2"/>
      <c r="C437" s="107" t="s">
        <v>3</v>
      </c>
      <c r="D437" s="107" t="s">
        <v>4</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8" t="s">
        <v>7</v>
      </c>
      <c r="B440" s="9" t="s">
        <v>8</v>
      </c>
      <c r="C440" s="10"/>
      <c r="D440" s="11"/>
      <c r="E440" s="11"/>
    </row>
    <row r="441" spans="1:5" x14ac:dyDescent="0.25">
      <c r="A441" s="12"/>
      <c r="B441" s="13" t="s">
        <v>9</v>
      </c>
      <c r="C441" s="14"/>
      <c r="D441" s="15"/>
      <c r="E441" s="15"/>
    </row>
    <row r="442" spans="1:5" x14ac:dyDescent="0.25">
      <c r="A442" s="8" t="s">
        <v>10</v>
      </c>
      <c r="B442" s="16" t="s">
        <v>11</v>
      </c>
      <c r="C442" s="17" t="s">
        <v>1147</v>
      </c>
      <c r="D442" s="18" t="s">
        <v>833</v>
      </c>
      <c r="E442" s="17" t="s">
        <v>14</v>
      </c>
    </row>
    <row r="443" spans="1:5" x14ac:dyDescent="0.25">
      <c r="A443" s="19"/>
      <c r="B443" s="20" t="s">
        <v>15</v>
      </c>
      <c r="C443" s="21">
        <v>-0.23310656655971462</v>
      </c>
      <c r="D443" s="21">
        <v>-8.6521881873921624E-2</v>
      </c>
      <c r="E443" s="22"/>
    </row>
    <row r="444" spans="1:5" x14ac:dyDescent="0.25">
      <c r="A444" s="8" t="s">
        <v>16</v>
      </c>
      <c r="B444" s="16" t="s">
        <v>11</v>
      </c>
      <c r="C444" s="17" t="s">
        <v>1009</v>
      </c>
      <c r="D444" s="17" t="s">
        <v>1148</v>
      </c>
      <c r="E444" s="17" t="s">
        <v>14</v>
      </c>
    </row>
    <row r="445" spans="1:5" x14ac:dyDescent="0.25">
      <c r="A445" s="19"/>
      <c r="B445" s="20" t="s">
        <v>15</v>
      </c>
      <c r="C445" s="21">
        <v>-0.18025560562998222</v>
      </c>
      <c r="D445" s="21">
        <v>-7.8656007651286663E-2</v>
      </c>
      <c r="E445" s="22"/>
    </row>
    <row r="446" spans="1:5" x14ac:dyDescent="0.25">
      <c r="A446" s="8" t="s">
        <v>19</v>
      </c>
      <c r="B446" s="16" t="s">
        <v>11</v>
      </c>
      <c r="C446" s="17" t="s">
        <v>157</v>
      </c>
      <c r="D446" s="17" t="s">
        <v>665</v>
      </c>
      <c r="E446" s="17" t="s">
        <v>14</v>
      </c>
    </row>
    <row r="447" spans="1:5" x14ac:dyDescent="0.25">
      <c r="A447" s="19"/>
      <c r="B447" s="20" t="s">
        <v>15</v>
      </c>
      <c r="C447" s="21">
        <v>2.8065222258152778E-2</v>
      </c>
      <c r="D447" s="21">
        <v>1.8637437213080421E-2</v>
      </c>
      <c r="E447" s="22"/>
    </row>
    <row r="448" spans="1:5" x14ac:dyDescent="0.25">
      <c r="A448" s="8" t="s">
        <v>22</v>
      </c>
      <c r="B448" s="16" t="s">
        <v>11</v>
      </c>
      <c r="C448" s="17" t="s">
        <v>1149</v>
      </c>
      <c r="D448" s="17" t="s">
        <v>1150</v>
      </c>
      <c r="E448" s="17" t="s">
        <v>14</v>
      </c>
    </row>
    <row r="449" spans="1:5" x14ac:dyDescent="0.25">
      <c r="A449" s="19"/>
      <c r="B449" s="20" t="s">
        <v>15</v>
      </c>
      <c r="C449" s="21">
        <v>0.33926973263640803</v>
      </c>
      <c r="D449" s="21">
        <v>0.10442335218630272</v>
      </c>
      <c r="E449" s="22"/>
    </row>
    <row r="450" spans="1:5" ht="34.15" customHeight="1" x14ac:dyDescent="0.25">
      <c r="A450" s="90" t="s">
        <v>25</v>
      </c>
      <c r="B450" s="90"/>
      <c r="C450" s="90"/>
      <c r="D450" s="90"/>
      <c r="E450" s="90"/>
    </row>
    <row r="451" spans="1:5" x14ac:dyDescent="0.25">
      <c r="A451" s="5" t="s">
        <v>26</v>
      </c>
    </row>
    <row r="452" spans="1:5" x14ac:dyDescent="0.25">
      <c r="A452" s="5" t="s">
        <v>49</v>
      </c>
    </row>
    <row r="453" spans="1:5" x14ac:dyDescent="0.25">
      <c r="A453" s="5" t="s">
        <v>763</v>
      </c>
    </row>
    <row r="454" spans="1:5" x14ac:dyDescent="0.25">
      <c r="A454" s="5" t="s">
        <v>333</v>
      </c>
    </row>
    <row r="455" spans="1:5" x14ac:dyDescent="0.25">
      <c r="A455" s="5" t="s">
        <v>51</v>
      </c>
    </row>
    <row r="456" spans="1:5" ht="14.45" customHeight="1" x14ac:dyDescent="0.25">
      <c r="A456" s="91" t="s">
        <v>31</v>
      </c>
      <c r="B456" s="92"/>
      <c r="C456" s="92"/>
      <c r="D456" s="92"/>
      <c r="E456" s="93"/>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57">
        <v>44278</v>
      </c>
      <c r="C459" s="57">
        <v>46108</v>
      </c>
      <c r="D459" s="58">
        <v>5.588318356456299E-2</v>
      </c>
      <c r="E459" s="59">
        <v>3</v>
      </c>
    </row>
    <row r="460" spans="1:5" x14ac:dyDescent="0.25">
      <c r="A460" s="31" t="s">
        <v>37</v>
      </c>
      <c r="B460" s="57">
        <v>44250</v>
      </c>
      <c r="C460" s="57">
        <v>46080</v>
      </c>
      <c r="D460" s="58">
        <v>5.4728289376970732E-2</v>
      </c>
      <c r="E460" s="59">
        <v>3</v>
      </c>
    </row>
    <row r="461" spans="1:5" x14ac:dyDescent="0.25">
      <c r="A461" s="23" t="s">
        <v>38</v>
      </c>
      <c r="B461" s="57">
        <v>44222</v>
      </c>
      <c r="C461" s="57">
        <v>46052</v>
      </c>
      <c r="D461" s="58">
        <v>5.5159323111433636E-2</v>
      </c>
      <c r="E461" s="59">
        <v>3</v>
      </c>
    </row>
    <row r="462" spans="1:5" x14ac:dyDescent="0.25">
      <c r="A462" s="23" t="s">
        <v>39</v>
      </c>
      <c r="B462" s="57">
        <v>44194</v>
      </c>
      <c r="C462" s="57">
        <v>46020</v>
      </c>
      <c r="D462" s="58">
        <v>5.5363540446699534E-2</v>
      </c>
      <c r="E462" s="59">
        <v>3</v>
      </c>
    </row>
    <row r="463" spans="1:5" x14ac:dyDescent="0.25">
      <c r="A463" s="23" t="s">
        <v>40</v>
      </c>
      <c r="B463" s="57">
        <v>44159</v>
      </c>
      <c r="C463" s="57">
        <v>45989</v>
      </c>
      <c r="D463" s="58">
        <v>5.5487189360773452E-2</v>
      </c>
      <c r="E463" s="59">
        <v>3</v>
      </c>
    </row>
    <row r="465" spans="1:5" x14ac:dyDescent="0.25">
      <c r="A465" s="102" t="s">
        <v>180</v>
      </c>
      <c r="B465" s="103"/>
      <c r="C465" s="103"/>
      <c r="D465" s="103"/>
      <c r="E465" s="103"/>
    </row>
    <row r="466" spans="1:5" ht="14.45" customHeight="1" x14ac:dyDescent="0.25">
      <c r="A466" s="1" t="s">
        <v>958</v>
      </c>
      <c r="B466" s="2"/>
      <c r="C466" s="107" t="s">
        <v>3</v>
      </c>
      <c r="D466" s="107" t="s">
        <v>959</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960</v>
      </c>
      <c r="C469" s="10"/>
      <c r="D469" s="11"/>
      <c r="E469" s="11"/>
    </row>
    <row r="470" spans="1:5" x14ac:dyDescent="0.25">
      <c r="A470" s="12"/>
      <c r="B470" s="13" t="s">
        <v>9</v>
      </c>
      <c r="C470" s="14"/>
      <c r="D470" s="15"/>
      <c r="E470" s="15"/>
    </row>
    <row r="471" spans="1:5" x14ac:dyDescent="0.25">
      <c r="A471" s="8" t="s">
        <v>10</v>
      </c>
      <c r="B471" s="16" t="s">
        <v>11</v>
      </c>
      <c r="C471" s="53">
        <v>6050</v>
      </c>
      <c r="D471" s="54">
        <v>6100</v>
      </c>
      <c r="E471" s="55" t="s">
        <v>14</v>
      </c>
    </row>
    <row r="472" spans="1:5" x14ac:dyDescent="0.25">
      <c r="A472" s="19"/>
      <c r="B472" s="20" t="s">
        <v>15</v>
      </c>
      <c r="C472" s="56">
        <v>-0.39453385692071802</v>
      </c>
      <c r="D472" s="56">
        <v>-0.15193683307358399</v>
      </c>
      <c r="E472" s="22"/>
    </row>
    <row r="473" spans="1:5" x14ac:dyDescent="0.25">
      <c r="A473" s="8" t="s">
        <v>16</v>
      </c>
      <c r="B473" s="16" t="s">
        <v>11</v>
      </c>
      <c r="C473" s="53">
        <v>8010</v>
      </c>
      <c r="D473" s="53">
        <v>7890</v>
      </c>
      <c r="E473" s="55" t="s">
        <v>14</v>
      </c>
    </row>
    <row r="474" spans="1:5" x14ac:dyDescent="0.25">
      <c r="A474" s="19"/>
      <c r="B474" s="20" t="s">
        <v>15</v>
      </c>
      <c r="C474" s="56">
        <v>-0.19944705882352901</v>
      </c>
      <c r="D474" s="56">
        <v>-7.5876050560543806E-2</v>
      </c>
      <c r="E474" s="22"/>
    </row>
    <row r="475" spans="1:5" x14ac:dyDescent="0.25">
      <c r="A475" s="8" t="s">
        <v>19</v>
      </c>
      <c r="B475" s="16" t="s">
        <v>11</v>
      </c>
      <c r="C475" s="53">
        <v>10090</v>
      </c>
      <c r="D475" s="53">
        <v>10850</v>
      </c>
      <c r="E475" s="55" t="s">
        <v>14</v>
      </c>
    </row>
    <row r="476" spans="1:5" x14ac:dyDescent="0.25">
      <c r="A476" s="19"/>
      <c r="B476" s="20" t="s">
        <v>15</v>
      </c>
      <c r="C476" s="56">
        <v>8.5241503326738393E-3</v>
      </c>
      <c r="D476" s="56">
        <v>2.7564072480099799E-2</v>
      </c>
      <c r="E476" s="22"/>
    </row>
    <row r="477" spans="1:5" x14ac:dyDescent="0.25">
      <c r="A477" s="8" t="s">
        <v>22</v>
      </c>
      <c r="B477" s="16" t="s">
        <v>11</v>
      </c>
      <c r="C477" s="53">
        <v>13340</v>
      </c>
      <c r="D477" s="53">
        <v>13650</v>
      </c>
      <c r="E477" s="55" t="s">
        <v>14</v>
      </c>
    </row>
    <row r="478" spans="1:5" x14ac:dyDescent="0.25">
      <c r="A478" s="19"/>
      <c r="B478" s="20" t="s">
        <v>15</v>
      </c>
      <c r="C478" s="56">
        <v>0.33445993723849399</v>
      </c>
      <c r="D478" s="56">
        <v>0.109232705561901</v>
      </c>
      <c r="E478" s="22"/>
    </row>
    <row r="479" spans="1:5" ht="34.15" customHeight="1" x14ac:dyDescent="0.25">
      <c r="A479" s="90" t="s">
        <v>25</v>
      </c>
      <c r="B479" s="90"/>
      <c r="C479" s="90"/>
      <c r="D479" s="90"/>
      <c r="E479" s="90"/>
    </row>
    <row r="480" spans="1:5" x14ac:dyDescent="0.25">
      <c r="A480" s="5" t="s">
        <v>26</v>
      </c>
    </row>
    <row r="481" spans="1:5" x14ac:dyDescent="0.25">
      <c r="A481" s="65" t="s">
        <v>964</v>
      </c>
    </row>
    <row r="482" spans="1:5" x14ac:dyDescent="0.25">
      <c r="A482" s="65" t="s">
        <v>1109</v>
      </c>
    </row>
    <row r="483" spans="1:5" x14ac:dyDescent="0.25">
      <c r="A483" s="65" t="s">
        <v>966</v>
      </c>
    </row>
    <row r="484" spans="1:5" x14ac:dyDescent="0.25">
      <c r="A484" s="5" t="s">
        <v>51</v>
      </c>
    </row>
    <row r="485" spans="1:5" ht="14.45" customHeight="1" x14ac:dyDescent="0.25">
      <c r="A485" s="91" t="s">
        <v>31</v>
      </c>
      <c r="B485" s="92"/>
      <c r="C485" s="92"/>
      <c r="D485" s="92"/>
      <c r="E485" s="93"/>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57">
        <v>44285</v>
      </c>
      <c r="C488" s="57">
        <v>46112</v>
      </c>
      <c r="D488" s="58">
        <v>8.9331412017789699E-2</v>
      </c>
      <c r="E488" s="59">
        <v>3</v>
      </c>
    </row>
    <row r="489" spans="1:5" x14ac:dyDescent="0.25">
      <c r="A489" s="31" t="s">
        <v>37</v>
      </c>
      <c r="B489" s="57">
        <v>44250</v>
      </c>
      <c r="C489" s="57">
        <v>46077</v>
      </c>
      <c r="D489" s="58">
        <v>8.8599999999999998E-2</v>
      </c>
      <c r="E489" s="59">
        <v>3</v>
      </c>
    </row>
    <row r="490" spans="1:5" x14ac:dyDescent="0.25">
      <c r="A490" s="60" t="s">
        <v>38</v>
      </c>
      <c r="B490" s="57">
        <v>44222</v>
      </c>
      <c r="C490" s="57">
        <v>46049</v>
      </c>
      <c r="D490" s="58">
        <v>8.901276754003673E-2</v>
      </c>
      <c r="E490" s="59">
        <v>3</v>
      </c>
    </row>
    <row r="491" spans="1:5" x14ac:dyDescent="0.25">
      <c r="A491" s="60" t="s">
        <v>39</v>
      </c>
      <c r="B491" s="57">
        <v>44194</v>
      </c>
      <c r="C491" s="57">
        <v>46021</v>
      </c>
      <c r="D491" s="58">
        <v>8.9732992071485412E-2</v>
      </c>
      <c r="E491" s="59">
        <v>3</v>
      </c>
    </row>
    <row r="492" spans="1:5" x14ac:dyDescent="0.25">
      <c r="A492" s="60" t="s">
        <v>40</v>
      </c>
      <c r="B492" s="57">
        <v>44159</v>
      </c>
      <c r="C492" s="57">
        <v>45986</v>
      </c>
      <c r="D492" s="58">
        <v>9.0031266146990044E-2</v>
      </c>
      <c r="E492" s="59">
        <v>3</v>
      </c>
    </row>
    <row r="494" spans="1:5" x14ac:dyDescent="0.25">
      <c r="A494" s="102" t="s">
        <v>189</v>
      </c>
      <c r="B494" s="103"/>
      <c r="C494" s="103"/>
      <c r="D494" s="103"/>
      <c r="E494" s="103"/>
    </row>
    <row r="495" spans="1:5" ht="14.45" customHeight="1" x14ac:dyDescent="0.25">
      <c r="A495" s="1" t="s">
        <v>978</v>
      </c>
      <c r="B495" s="2"/>
      <c r="C495" s="107" t="s">
        <v>3</v>
      </c>
      <c r="D495" s="107" t="s">
        <v>979</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960</v>
      </c>
      <c r="C498" s="10"/>
      <c r="D498" s="11"/>
      <c r="E498" s="11"/>
    </row>
    <row r="499" spans="1:5" x14ac:dyDescent="0.25">
      <c r="A499" s="12"/>
      <c r="B499" s="13" t="s">
        <v>9</v>
      </c>
      <c r="C499" s="14"/>
      <c r="D499" s="15"/>
      <c r="E499" s="15"/>
    </row>
    <row r="500" spans="1:5" x14ac:dyDescent="0.25">
      <c r="A500" s="8" t="s">
        <v>10</v>
      </c>
      <c r="B500" s="16" t="s">
        <v>11</v>
      </c>
      <c r="C500" s="53">
        <v>7530</v>
      </c>
      <c r="D500" s="54">
        <v>7880</v>
      </c>
      <c r="E500" s="55" t="s">
        <v>14</v>
      </c>
    </row>
    <row r="501" spans="1:5" x14ac:dyDescent="0.25">
      <c r="A501" s="19"/>
      <c r="B501" s="20" t="s">
        <v>15</v>
      </c>
      <c r="C501" s="56">
        <v>-0.24663284006577499</v>
      </c>
      <c r="D501" s="56">
        <v>-0.11241300862798501</v>
      </c>
      <c r="E501" s="22"/>
    </row>
    <row r="502" spans="1:5" x14ac:dyDescent="0.25">
      <c r="A502" s="8" t="s">
        <v>16</v>
      </c>
      <c r="B502" s="16" t="s">
        <v>11</v>
      </c>
      <c r="C502" s="53">
        <v>8110</v>
      </c>
      <c r="D502" s="53">
        <v>7680</v>
      </c>
      <c r="E502" s="55" t="s">
        <v>14</v>
      </c>
    </row>
    <row r="503" spans="1:5" x14ac:dyDescent="0.25">
      <c r="A503" s="19"/>
      <c r="B503" s="20" t="s">
        <v>15</v>
      </c>
      <c r="C503" s="56">
        <v>-0.189108465687257</v>
      </c>
      <c r="D503" s="56">
        <v>-0.123406816368255</v>
      </c>
      <c r="E503" s="22"/>
    </row>
    <row r="504" spans="1:5" x14ac:dyDescent="0.25">
      <c r="A504" s="8" t="s">
        <v>19</v>
      </c>
      <c r="B504" s="16" t="s">
        <v>11</v>
      </c>
      <c r="C504" s="53">
        <v>9390</v>
      </c>
      <c r="D504" s="53">
        <v>9740</v>
      </c>
      <c r="E504" s="55" t="s">
        <v>14</v>
      </c>
    </row>
    <row r="505" spans="1:5" x14ac:dyDescent="0.25">
      <c r="A505" s="19"/>
      <c r="B505" s="20" t="s">
        <v>15</v>
      </c>
      <c r="C505" s="56">
        <v>-6.0578416309646901E-2</v>
      </c>
      <c r="D505" s="56">
        <v>-1.30563099837966E-2</v>
      </c>
      <c r="E505" s="22"/>
    </row>
    <row r="506" spans="1:5" x14ac:dyDescent="0.25">
      <c r="A506" s="8" t="s">
        <v>22</v>
      </c>
      <c r="B506" s="16" t="s">
        <v>11</v>
      </c>
      <c r="C506" s="53">
        <v>11350</v>
      </c>
      <c r="D506" s="53">
        <v>11640</v>
      </c>
      <c r="E506" s="55" t="s">
        <v>14</v>
      </c>
    </row>
    <row r="507" spans="1:5" x14ac:dyDescent="0.25">
      <c r="A507" s="19"/>
      <c r="B507" s="20" t="s">
        <v>15</v>
      </c>
      <c r="C507" s="56">
        <v>0.135345584499066</v>
      </c>
      <c r="D507" s="56">
        <v>7.8925779700995194E-2</v>
      </c>
      <c r="E507" s="22"/>
    </row>
    <row r="508" spans="1:5" ht="34.15" customHeight="1" x14ac:dyDescent="0.25">
      <c r="A508" s="90" t="s">
        <v>25</v>
      </c>
      <c r="B508" s="90"/>
      <c r="C508" s="90"/>
      <c r="D508" s="90"/>
      <c r="E508" s="90"/>
    </row>
    <row r="509" spans="1:5" x14ac:dyDescent="0.25">
      <c r="A509" s="5" t="s">
        <v>26</v>
      </c>
    </row>
    <row r="510" spans="1:5" x14ac:dyDescent="0.25">
      <c r="A510" s="65" t="s">
        <v>980</v>
      </c>
    </row>
    <row r="511" spans="1:5" x14ac:dyDescent="0.25">
      <c r="A511" s="65" t="s">
        <v>1142</v>
      </c>
    </row>
    <row r="512" spans="1:5" x14ac:dyDescent="0.25">
      <c r="A512" s="65" t="s">
        <v>986</v>
      </c>
    </row>
    <row r="513" spans="1:5" x14ac:dyDescent="0.25">
      <c r="A513" s="5" t="s">
        <v>51</v>
      </c>
    </row>
    <row r="514" spans="1:5" ht="14.45" customHeight="1" x14ac:dyDescent="0.25">
      <c r="A514" s="91" t="s">
        <v>31</v>
      </c>
      <c r="B514" s="92"/>
      <c r="C514" s="92"/>
      <c r="D514" s="92"/>
      <c r="E514" s="93"/>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57">
        <v>44278</v>
      </c>
      <c r="C517" s="57">
        <v>46112</v>
      </c>
      <c r="D517" s="58">
        <v>4.1026914646203415E-2</v>
      </c>
      <c r="E517" s="59">
        <v>2</v>
      </c>
    </row>
    <row r="518" spans="1:5" x14ac:dyDescent="0.25">
      <c r="A518" s="31" t="s">
        <v>37</v>
      </c>
      <c r="B518" s="57">
        <v>44236</v>
      </c>
      <c r="C518" s="57">
        <v>46070</v>
      </c>
      <c r="D518" s="58">
        <v>3.9917842401998069E-2</v>
      </c>
      <c r="E518" s="59">
        <v>2</v>
      </c>
    </row>
    <row r="519" spans="1:5" x14ac:dyDescent="0.25">
      <c r="A519" s="60" t="s">
        <v>38</v>
      </c>
      <c r="B519" s="57">
        <v>44208</v>
      </c>
      <c r="C519" s="57">
        <v>46042</v>
      </c>
      <c r="D519" s="58">
        <v>4.0099077429466487E-2</v>
      </c>
      <c r="E519" s="59">
        <v>2</v>
      </c>
    </row>
    <row r="520" spans="1:5" x14ac:dyDescent="0.25">
      <c r="A520" s="60" t="s">
        <v>39</v>
      </c>
      <c r="B520" s="57">
        <v>44194</v>
      </c>
      <c r="C520" s="57">
        <v>46022</v>
      </c>
      <c r="D520" s="58">
        <v>4.0096523217915937E-2</v>
      </c>
      <c r="E520" s="59">
        <v>2</v>
      </c>
    </row>
    <row r="521" spans="1:5" x14ac:dyDescent="0.25">
      <c r="A521" s="60" t="s">
        <v>40</v>
      </c>
      <c r="B521" s="57">
        <v>44152</v>
      </c>
      <c r="C521" s="57">
        <v>45986</v>
      </c>
      <c r="D521" s="58">
        <v>4.0264576504365025E-2</v>
      </c>
      <c r="E521" s="59">
        <v>2</v>
      </c>
    </row>
    <row r="523" spans="1:5" x14ac:dyDescent="0.25">
      <c r="A523" s="102" t="s">
        <v>210</v>
      </c>
      <c r="B523" s="103"/>
      <c r="C523" s="103"/>
      <c r="D523" s="103"/>
      <c r="E523" s="103"/>
    </row>
    <row r="524" spans="1:5" ht="14.45" customHeight="1" x14ac:dyDescent="0.25">
      <c r="A524" s="1" t="s">
        <v>978</v>
      </c>
      <c r="B524" s="2"/>
      <c r="C524" s="107" t="s">
        <v>3</v>
      </c>
      <c r="D524" s="107" t="s">
        <v>979</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960</v>
      </c>
      <c r="C527" s="10"/>
      <c r="D527" s="11"/>
      <c r="E527" s="11"/>
    </row>
    <row r="528" spans="1:5" x14ac:dyDescent="0.25">
      <c r="A528" s="12"/>
      <c r="B528" s="13" t="s">
        <v>9</v>
      </c>
      <c r="C528" s="14"/>
      <c r="D528" s="15"/>
      <c r="E528" s="15"/>
    </row>
    <row r="529" spans="1:5" x14ac:dyDescent="0.25">
      <c r="A529" s="8" t="s">
        <v>10</v>
      </c>
      <c r="B529" s="16" t="s">
        <v>11</v>
      </c>
      <c r="C529" s="53">
        <v>7650</v>
      </c>
      <c r="D529" s="54">
        <v>8130</v>
      </c>
      <c r="E529" s="55" t="s">
        <v>14</v>
      </c>
    </row>
    <row r="530" spans="1:5" x14ac:dyDescent="0.25">
      <c r="A530" s="19"/>
      <c r="B530" s="20" t="s">
        <v>15</v>
      </c>
      <c r="C530" s="56">
        <v>-0.23525676453182401</v>
      </c>
      <c r="D530" s="56">
        <v>-9.8567216600558005E-2</v>
      </c>
      <c r="E530" s="22"/>
    </row>
    <row r="531" spans="1:5" x14ac:dyDescent="0.25">
      <c r="A531" s="8" t="s">
        <v>16</v>
      </c>
      <c r="B531" s="16" t="s">
        <v>11</v>
      </c>
      <c r="C531" s="53">
        <v>8350</v>
      </c>
      <c r="D531" s="53">
        <v>8100</v>
      </c>
      <c r="E531" s="55" t="s">
        <v>14</v>
      </c>
    </row>
    <row r="532" spans="1:5" x14ac:dyDescent="0.25">
      <c r="A532" s="19"/>
      <c r="B532" s="20" t="s">
        <v>15</v>
      </c>
      <c r="C532" s="56">
        <v>-0.16543148780886699</v>
      </c>
      <c r="D532" s="56">
        <v>-9.9906585351550697E-2</v>
      </c>
      <c r="E532" s="22"/>
    </row>
    <row r="533" spans="1:5" x14ac:dyDescent="0.25">
      <c r="A533" s="8" t="s">
        <v>19</v>
      </c>
      <c r="B533" s="16" t="s">
        <v>11</v>
      </c>
      <c r="C533" s="53">
        <v>9760</v>
      </c>
      <c r="D533" s="53">
        <v>10100</v>
      </c>
      <c r="E533" s="55" t="s">
        <v>14</v>
      </c>
    </row>
    <row r="534" spans="1:5" x14ac:dyDescent="0.25">
      <c r="A534" s="19"/>
      <c r="B534" s="20" t="s">
        <v>15</v>
      </c>
      <c r="C534" s="56">
        <v>-2.3796396423839201E-2</v>
      </c>
      <c r="D534" s="56">
        <v>4.9855340008138098E-3</v>
      </c>
      <c r="E534" s="22"/>
    </row>
    <row r="535" spans="1:5" x14ac:dyDescent="0.25">
      <c r="A535" s="8" t="s">
        <v>22</v>
      </c>
      <c r="B535" s="16" t="s">
        <v>11</v>
      </c>
      <c r="C535" s="53">
        <v>11690</v>
      </c>
      <c r="D535" s="53">
        <v>12090</v>
      </c>
      <c r="E535" s="55" t="s">
        <v>14</v>
      </c>
    </row>
    <row r="536" spans="1:5" x14ac:dyDescent="0.25">
      <c r="A536" s="19"/>
      <c r="B536" s="20" t="s">
        <v>15</v>
      </c>
      <c r="C536" s="56">
        <v>0.168777637079916</v>
      </c>
      <c r="D536" s="56">
        <v>9.9341583635793193E-2</v>
      </c>
      <c r="E536" s="22"/>
    </row>
    <row r="537" spans="1:5" ht="32.450000000000003" customHeight="1" x14ac:dyDescent="0.25">
      <c r="A537" s="90" t="s">
        <v>25</v>
      </c>
      <c r="B537" s="90"/>
      <c r="C537" s="90"/>
      <c r="D537" s="90"/>
      <c r="E537" s="90"/>
    </row>
    <row r="538" spans="1:5" x14ac:dyDescent="0.25">
      <c r="A538" s="5" t="s">
        <v>26</v>
      </c>
    </row>
    <row r="539" spans="1:5" x14ac:dyDescent="0.25">
      <c r="A539" s="65" t="s">
        <v>980</v>
      </c>
    </row>
    <row r="540" spans="1:5" x14ac:dyDescent="0.25">
      <c r="A540" s="65" t="s">
        <v>1143</v>
      </c>
    </row>
    <row r="541" spans="1:5" x14ac:dyDescent="0.25">
      <c r="A541" s="65" t="s">
        <v>986</v>
      </c>
    </row>
    <row r="542" spans="1:5" x14ac:dyDescent="0.25">
      <c r="A542" s="5" t="s">
        <v>51</v>
      </c>
    </row>
    <row r="543" spans="1:5" ht="14.45" customHeight="1" x14ac:dyDescent="0.25">
      <c r="A543" s="91" t="s">
        <v>31</v>
      </c>
      <c r="B543" s="92"/>
      <c r="C543" s="92"/>
      <c r="D543" s="92"/>
      <c r="E543" s="93"/>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57">
        <v>44285</v>
      </c>
      <c r="C546" s="57">
        <v>46112</v>
      </c>
      <c r="D546" s="58">
        <v>3.4438295271855865E-2</v>
      </c>
      <c r="E546" s="59">
        <v>2</v>
      </c>
    </row>
    <row r="547" spans="1:5" x14ac:dyDescent="0.25">
      <c r="A547" s="31" t="s">
        <v>37</v>
      </c>
      <c r="B547" s="57">
        <v>44250</v>
      </c>
      <c r="C547" s="57">
        <v>46077</v>
      </c>
      <c r="D547" s="58">
        <v>3.4287765573042819E-2</v>
      </c>
      <c r="E547" s="59">
        <v>2</v>
      </c>
    </row>
    <row r="548" spans="1:5" x14ac:dyDescent="0.25">
      <c r="A548" s="60" t="s">
        <v>38</v>
      </c>
      <c r="B548" s="57">
        <v>44222</v>
      </c>
      <c r="C548" s="57">
        <v>46049</v>
      </c>
      <c r="D548" s="58">
        <v>3.4512366913708147E-2</v>
      </c>
      <c r="E548" s="59">
        <v>2</v>
      </c>
    </row>
    <row r="549" spans="1:5" x14ac:dyDescent="0.25">
      <c r="A549" s="60" t="s">
        <v>39</v>
      </c>
      <c r="B549" s="57">
        <v>44194</v>
      </c>
      <c r="C549" s="57">
        <v>46021</v>
      </c>
      <c r="D549" s="58">
        <v>3.4921056630246701E-2</v>
      </c>
      <c r="E549" s="59">
        <v>2</v>
      </c>
    </row>
    <row r="550" spans="1:5" x14ac:dyDescent="0.25">
      <c r="A550" s="60" t="s">
        <v>40</v>
      </c>
      <c r="B550" s="57">
        <v>44159</v>
      </c>
      <c r="C550" s="57">
        <v>45986</v>
      </c>
      <c r="D550" s="58">
        <v>3.5133991998551571E-2</v>
      </c>
      <c r="E550" s="59">
        <v>2</v>
      </c>
    </row>
    <row r="552" spans="1:5" x14ac:dyDescent="0.25">
      <c r="A552" s="102" t="s">
        <v>839</v>
      </c>
      <c r="B552" s="103"/>
      <c r="C552" s="103"/>
      <c r="D552" s="103"/>
      <c r="E552" s="103"/>
    </row>
    <row r="553" spans="1:5" ht="14.45" customHeight="1" x14ac:dyDescent="0.25">
      <c r="A553" s="1" t="s">
        <v>958</v>
      </c>
      <c r="B553" s="2"/>
      <c r="C553" s="107" t="s">
        <v>3</v>
      </c>
      <c r="D553" s="107" t="s">
        <v>959</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960</v>
      </c>
      <c r="C556" s="10"/>
      <c r="D556" s="11"/>
      <c r="E556" s="11"/>
    </row>
    <row r="557" spans="1:5" x14ac:dyDescent="0.25">
      <c r="A557" s="12"/>
      <c r="B557" s="13" t="s">
        <v>9</v>
      </c>
      <c r="C557" s="14"/>
      <c r="D557" s="15"/>
      <c r="E557" s="15"/>
    </row>
    <row r="558" spans="1:5" x14ac:dyDescent="0.25">
      <c r="A558" s="8" t="s">
        <v>10</v>
      </c>
      <c r="B558" s="16" t="s">
        <v>11</v>
      </c>
      <c r="C558" s="53">
        <v>5930</v>
      </c>
      <c r="D558" s="54">
        <v>5530</v>
      </c>
      <c r="E558" s="55" t="s">
        <v>14</v>
      </c>
    </row>
    <row r="559" spans="1:5" x14ac:dyDescent="0.25">
      <c r="A559" s="19"/>
      <c r="B559" s="20" t="s">
        <v>15</v>
      </c>
      <c r="C559" s="56">
        <v>-0.40704028056698299</v>
      </c>
      <c r="D559" s="56">
        <v>-0.17900902401973501</v>
      </c>
      <c r="E559" s="22"/>
    </row>
    <row r="560" spans="1:5" x14ac:dyDescent="0.25">
      <c r="A560" s="8" t="s">
        <v>16</v>
      </c>
      <c r="B560" s="16" t="s">
        <v>11</v>
      </c>
      <c r="C560" s="53">
        <v>8080</v>
      </c>
      <c r="D560" s="53">
        <v>9020</v>
      </c>
      <c r="E560" s="55" t="s">
        <v>14</v>
      </c>
    </row>
    <row r="561" spans="1:5" x14ac:dyDescent="0.25">
      <c r="A561" s="19"/>
      <c r="B561" s="20" t="s">
        <v>15</v>
      </c>
      <c r="C561" s="56">
        <v>-0.191929689109751</v>
      </c>
      <c r="D561" s="56">
        <v>-3.3644783412352101E-2</v>
      </c>
      <c r="E561" s="22"/>
    </row>
    <row r="562" spans="1:5" x14ac:dyDescent="0.25">
      <c r="A562" s="8" t="s">
        <v>19</v>
      </c>
      <c r="B562" s="16" t="s">
        <v>11</v>
      </c>
      <c r="C562" s="53">
        <v>9970</v>
      </c>
      <c r="D562" s="53">
        <v>11400</v>
      </c>
      <c r="E562" s="55" t="s">
        <v>14</v>
      </c>
    </row>
    <row r="563" spans="1:5" x14ac:dyDescent="0.25">
      <c r="A563" s="19"/>
      <c r="B563" s="20" t="s">
        <v>15</v>
      </c>
      <c r="C563" s="56">
        <v>-3.0208246261199702E-3</v>
      </c>
      <c r="D563" s="56">
        <v>4.4576296350285399E-2</v>
      </c>
      <c r="E563" s="22"/>
    </row>
    <row r="564" spans="1:5" x14ac:dyDescent="0.25">
      <c r="A564" s="8" t="s">
        <v>22</v>
      </c>
      <c r="B564" s="16" t="s">
        <v>11</v>
      </c>
      <c r="C564" s="53">
        <v>12550</v>
      </c>
      <c r="D564" s="53">
        <v>14320</v>
      </c>
      <c r="E564" s="55" t="s">
        <v>14</v>
      </c>
    </row>
    <row r="565" spans="1:5" x14ac:dyDescent="0.25">
      <c r="A565" s="19"/>
      <c r="B565" s="20" t="s">
        <v>15</v>
      </c>
      <c r="C565" s="56">
        <v>0.25541641989931901</v>
      </c>
      <c r="D565" s="56">
        <v>0.127230634448424</v>
      </c>
      <c r="E565" s="22"/>
    </row>
    <row r="566" spans="1:5" ht="36" customHeight="1" x14ac:dyDescent="0.25">
      <c r="A566" s="90" t="s">
        <v>25</v>
      </c>
      <c r="B566" s="90"/>
      <c r="C566" s="90"/>
      <c r="D566" s="90"/>
      <c r="E566" s="90"/>
    </row>
    <row r="567" spans="1:5" x14ac:dyDescent="0.25">
      <c r="A567" s="5" t="s">
        <v>26</v>
      </c>
    </row>
    <row r="568" spans="1:5" x14ac:dyDescent="0.25">
      <c r="A568" s="65" t="s">
        <v>961</v>
      </c>
    </row>
    <row r="569" spans="1:5" x14ac:dyDescent="0.25">
      <c r="A569" s="65" t="s">
        <v>1145</v>
      </c>
    </row>
    <row r="570" spans="1:5" x14ac:dyDescent="0.25">
      <c r="A570" s="65" t="s">
        <v>963</v>
      </c>
    </row>
    <row r="571" spans="1:5" x14ac:dyDescent="0.25">
      <c r="A571" s="5" t="s">
        <v>30</v>
      </c>
    </row>
    <row r="572" spans="1:5" ht="14.45" customHeight="1" x14ac:dyDescent="0.25">
      <c r="A572" s="91" t="s">
        <v>31</v>
      </c>
      <c r="B572" s="92"/>
      <c r="C572" s="92"/>
      <c r="D572" s="92"/>
      <c r="E572" s="93"/>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57">
        <v>44279</v>
      </c>
      <c r="C575" s="57">
        <v>46106</v>
      </c>
      <c r="D575" s="58">
        <v>9.8699999999999996E-2</v>
      </c>
      <c r="E575" s="59">
        <v>3</v>
      </c>
    </row>
    <row r="576" spans="1:5" x14ac:dyDescent="0.25">
      <c r="A576" s="31" t="s">
        <v>37</v>
      </c>
      <c r="B576" s="57">
        <v>44251</v>
      </c>
      <c r="C576" s="57">
        <v>46078</v>
      </c>
      <c r="D576" s="58">
        <v>9.9248522183804005E-2</v>
      </c>
      <c r="E576" s="59">
        <v>3</v>
      </c>
    </row>
    <row r="577" spans="1:5" x14ac:dyDescent="0.25">
      <c r="A577" s="60" t="s">
        <v>38</v>
      </c>
      <c r="B577" s="57">
        <v>44223</v>
      </c>
      <c r="C577" s="57">
        <v>46050</v>
      </c>
      <c r="D577" s="58">
        <v>9.9961587631895443E-2</v>
      </c>
      <c r="E577" s="59">
        <v>3</v>
      </c>
    </row>
    <row r="578" spans="1:5" x14ac:dyDescent="0.25">
      <c r="A578" s="60" t="s">
        <v>39</v>
      </c>
      <c r="B578" s="57">
        <v>44195</v>
      </c>
      <c r="C578" s="57">
        <v>46022</v>
      </c>
      <c r="D578" s="58">
        <v>0.10081348574589175</v>
      </c>
      <c r="E578" s="59">
        <v>3</v>
      </c>
    </row>
    <row r="579" spans="1:5" x14ac:dyDescent="0.25">
      <c r="A579" s="60" t="s">
        <v>40</v>
      </c>
      <c r="B579" s="57">
        <v>44160</v>
      </c>
      <c r="C579" s="57">
        <v>45987</v>
      </c>
      <c r="D579" s="58">
        <v>0.10084924474085571</v>
      </c>
      <c r="E579" s="59">
        <v>3</v>
      </c>
    </row>
    <row r="581" spans="1:5" x14ac:dyDescent="0.25">
      <c r="A581" s="102" t="s">
        <v>218</v>
      </c>
      <c r="B581" s="103"/>
      <c r="C581" s="103"/>
      <c r="D581" s="103"/>
      <c r="E581" s="103"/>
    </row>
    <row r="582" spans="1:5" ht="14.45" customHeight="1" x14ac:dyDescent="0.25">
      <c r="A582" s="1" t="s">
        <v>958</v>
      </c>
      <c r="B582" s="2"/>
      <c r="C582" s="107" t="s">
        <v>3</v>
      </c>
      <c r="D582" s="107" t="s">
        <v>959</v>
      </c>
      <c r="E582" s="107"/>
    </row>
    <row r="583" spans="1:5" x14ac:dyDescent="0.25">
      <c r="A583" s="3" t="s">
        <v>5</v>
      </c>
      <c r="B583" s="4"/>
      <c r="C583" s="108"/>
      <c r="D583" s="108"/>
      <c r="E583" s="108"/>
    </row>
    <row r="584" spans="1:5" x14ac:dyDescent="0.25">
      <c r="A584" s="6" t="s">
        <v>6</v>
      </c>
      <c r="B584" s="7"/>
      <c r="C584" s="109"/>
      <c r="D584" s="109"/>
      <c r="E584" s="109"/>
    </row>
    <row r="585" spans="1:5" x14ac:dyDescent="0.25">
      <c r="A585" s="8" t="s">
        <v>7</v>
      </c>
      <c r="B585" s="9" t="s">
        <v>960</v>
      </c>
      <c r="C585" s="10"/>
      <c r="D585" s="11"/>
      <c r="E585" s="11"/>
    </row>
    <row r="586" spans="1:5" x14ac:dyDescent="0.25">
      <c r="A586" s="12"/>
      <c r="B586" s="13" t="s">
        <v>9</v>
      </c>
      <c r="C586" s="14"/>
      <c r="D586" s="15"/>
      <c r="E586" s="15"/>
    </row>
    <row r="587" spans="1:5" x14ac:dyDescent="0.25">
      <c r="A587" s="8" t="s">
        <v>10</v>
      </c>
      <c r="B587" s="16" t="s">
        <v>11</v>
      </c>
      <c r="C587" s="53">
        <v>6140</v>
      </c>
      <c r="D587" s="54">
        <v>6330</v>
      </c>
      <c r="E587" s="55" t="s">
        <v>14</v>
      </c>
    </row>
    <row r="588" spans="1:5" x14ac:dyDescent="0.25">
      <c r="A588" s="19"/>
      <c r="B588" s="20" t="s">
        <v>15</v>
      </c>
      <c r="C588" s="56">
        <v>-0.38609524518864102</v>
      </c>
      <c r="D588" s="56">
        <v>-0.14142268778262601</v>
      </c>
      <c r="E588" s="22"/>
    </row>
    <row r="589" spans="1:5" x14ac:dyDescent="0.25">
      <c r="A589" s="8" t="s">
        <v>16</v>
      </c>
      <c r="B589" s="16" t="s">
        <v>11</v>
      </c>
      <c r="C589" s="53">
        <v>7950</v>
      </c>
      <c r="D589" s="53">
        <v>7890</v>
      </c>
      <c r="E589" s="55" t="s">
        <v>14</v>
      </c>
    </row>
    <row r="590" spans="1:5" x14ac:dyDescent="0.25">
      <c r="A590" s="19"/>
      <c r="B590" s="20" t="s">
        <v>15</v>
      </c>
      <c r="C590" s="56">
        <v>-0.20462937972863801</v>
      </c>
      <c r="D590" s="56">
        <v>-7.6060994733829296E-2</v>
      </c>
      <c r="E590" s="22"/>
    </row>
    <row r="591" spans="1:5" x14ac:dyDescent="0.25">
      <c r="A591" s="8" t="s">
        <v>19</v>
      </c>
      <c r="B591" s="16" t="s">
        <v>11</v>
      </c>
      <c r="C591" s="53">
        <v>9510</v>
      </c>
      <c r="D591" s="53">
        <v>10000</v>
      </c>
      <c r="E591" s="55" t="s">
        <v>14</v>
      </c>
    </row>
    <row r="592" spans="1:5" x14ac:dyDescent="0.25">
      <c r="A592" s="19"/>
      <c r="B592" s="20" t="s">
        <v>15</v>
      </c>
      <c r="C592" s="56">
        <v>-4.9472130375587502E-2</v>
      </c>
      <c r="D592" s="56">
        <v>4.9756381127030702E-5</v>
      </c>
      <c r="E592" s="22"/>
    </row>
    <row r="593" spans="1:5" x14ac:dyDescent="0.25">
      <c r="A593" s="8" t="s">
        <v>22</v>
      </c>
      <c r="B593" s="16" t="s">
        <v>11</v>
      </c>
      <c r="C593" s="53">
        <v>12570</v>
      </c>
      <c r="D593" s="53">
        <v>12300</v>
      </c>
      <c r="E593" s="55" t="s">
        <v>14</v>
      </c>
    </row>
    <row r="594" spans="1:5" x14ac:dyDescent="0.25">
      <c r="A594" s="19"/>
      <c r="B594" s="20" t="s">
        <v>15</v>
      </c>
      <c r="C594" s="56">
        <v>0.25663387132434201</v>
      </c>
      <c r="D594" s="56">
        <v>7.1580962201388099E-2</v>
      </c>
      <c r="E594" s="22"/>
    </row>
    <row r="595" spans="1:5" ht="34.15" customHeight="1" x14ac:dyDescent="0.25">
      <c r="A595" s="90" t="s">
        <v>25</v>
      </c>
      <c r="B595" s="90"/>
      <c r="C595" s="90"/>
      <c r="D595" s="90"/>
      <c r="E595" s="90"/>
    </row>
    <row r="596" spans="1:5" x14ac:dyDescent="0.25">
      <c r="A596" s="5" t="s">
        <v>26</v>
      </c>
    </row>
    <row r="597" spans="1:5" x14ac:dyDescent="0.25">
      <c r="A597" s="65" t="s">
        <v>961</v>
      </c>
    </row>
    <row r="598" spans="1:5" x14ac:dyDescent="0.25">
      <c r="A598" s="65" t="s">
        <v>1107</v>
      </c>
    </row>
    <row r="599" spans="1:5" x14ac:dyDescent="0.25">
      <c r="A599" s="65" t="s">
        <v>966</v>
      </c>
    </row>
    <row r="600" spans="1:5" x14ac:dyDescent="0.25">
      <c r="A600" s="5" t="s">
        <v>30</v>
      </c>
    </row>
    <row r="601" spans="1:5" ht="14.45" customHeight="1" x14ac:dyDescent="0.25">
      <c r="A601" s="91" t="s">
        <v>31</v>
      </c>
      <c r="B601" s="92"/>
      <c r="C601" s="92"/>
      <c r="D601" s="92"/>
      <c r="E601" s="93"/>
    </row>
    <row r="602" spans="1:5" x14ac:dyDescent="0.25">
      <c r="A602" s="94" t="s">
        <v>32</v>
      </c>
      <c r="B602" s="94"/>
      <c r="C602" s="94"/>
      <c r="D602" s="94"/>
      <c r="E602" s="94"/>
    </row>
    <row r="603" spans="1:5" x14ac:dyDescent="0.25">
      <c r="A603" s="29" t="s">
        <v>33</v>
      </c>
      <c r="B603" s="29" t="s">
        <v>34</v>
      </c>
      <c r="C603" s="29" t="s">
        <v>35</v>
      </c>
      <c r="D603" s="30" t="s">
        <v>0</v>
      </c>
      <c r="E603" s="30" t="s">
        <v>1</v>
      </c>
    </row>
    <row r="604" spans="1:5" x14ac:dyDescent="0.25">
      <c r="A604" s="31" t="s">
        <v>36</v>
      </c>
      <c r="B604" s="57">
        <v>44285</v>
      </c>
      <c r="C604" s="57">
        <v>46112</v>
      </c>
      <c r="D604" s="58">
        <v>6.8004756086158913E-2</v>
      </c>
      <c r="E604" s="59">
        <v>3</v>
      </c>
    </row>
    <row r="605" spans="1:5" x14ac:dyDescent="0.25">
      <c r="A605" s="31" t="s">
        <v>37</v>
      </c>
      <c r="B605" s="57">
        <v>44250</v>
      </c>
      <c r="C605" s="57">
        <v>46077</v>
      </c>
      <c r="D605" s="58">
        <v>6.7472376395662309E-2</v>
      </c>
      <c r="E605" s="59">
        <v>3</v>
      </c>
    </row>
    <row r="606" spans="1:5" x14ac:dyDescent="0.25">
      <c r="A606" s="60" t="s">
        <v>38</v>
      </c>
      <c r="B606" s="57">
        <v>44222</v>
      </c>
      <c r="C606" s="57">
        <v>46049</v>
      </c>
      <c r="D606" s="58">
        <v>6.7862196275552122E-2</v>
      </c>
      <c r="E606" s="59">
        <v>3</v>
      </c>
    </row>
    <row r="607" spans="1:5" x14ac:dyDescent="0.25">
      <c r="A607" s="60" t="s">
        <v>39</v>
      </c>
      <c r="B607" s="57">
        <v>44194</v>
      </c>
      <c r="C607" s="57">
        <v>46021</v>
      </c>
      <c r="D607" s="58">
        <v>6.7999953660480894E-2</v>
      </c>
      <c r="E607" s="59">
        <v>3</v>
      </c>
    </row>
    <row r="608" spans="1:5" x14ac:dyDescent="0.25">
      <c r="A608" s="60" t="s">
        <v>40</v>
      </c>
      <c r="B608" s="57">
        <v>44159</v>
      </c>
      <c r="C608" s="57">
        <v>45986</v>
      </c>
      <c r="D608" s="58">
        <v>6.8270153310552209E-2</v>
      </c>
      <c r="E608" s="59">
        <v>3</v>
      </c>
    </row>
    <row r="610" spans="1:5" x14ac:dyDescent="0.25">
      <c r="A610" s="102" t="s">
        <v>226</v>
      </c>
      <c r="B610" s="103"/>
      <c r="C610" s="103"/>
      <c r="D610" s="103"/>
      <c r="E610" s="103"/>
    </row>
    <row r="611" spans="1:5" ht="14.45" customHeight="1" x14ac:dyDescent="0.25">
      <c r="A611" s="1" t="s">
        <v>958</v>
      </c>
      <c r="B611" s="2"/>
      <c r="C611" s="107" t="s">
        <v>3</v>
      </c>
      <c r="D611" s="107" t="s">
        <v>959</v>
      </c>
      <c r="E611" s="107"/>
    </row>
    <row r="612" spans="1:5" x14ac:dyDescent="0.25">
      <c r="A612" s="3" t="s">
        <v>5</v>
      </c>
      <c r="B612" s="4"/>
      <c r="C612" s="108"/>
      <c r="D612" s="108"/>
      <c r="E612" s="108"/>
    </row>
    <row r="613" spans="1:5" x14ac:dyDescent="0.25">
      <c r="A613" s="6" t="s">
        <v>6</v>
      </c>
      <c r="B613" s="7"/>
      <c r="C613" s="109"/>
      <c r="D613" s="109"/>
      <c r="E613" s="109"/>
    </row>
    <row r="614" spans="1:5" x14ac:dyDescent="0.25">
      <c r="A614" s="8" t="s">
        <v>7</v>
      </c>
      <c r="B614" s="9" t="s">
        <v>960</v>
      </c>
      <c r="C614" s="10"/>
      <c r="D614" s="11"/>
      <c r="E614" s="11"/>
    </row>
    <row r="615" spans="1:5" x14ac:dyDescent="0.25">
      <c r="A615" s="12"/>
      <c r="B615" s="13" t="s">
        <v>9</v>
      </c>
      <c r="C615" s="14"/>
      <c r="D615" s="15"/>
      <c r="E615" s="15"/>
    </row>
    <row r="616" spans="1:5" x14ac:dyDescent="0.25">
      <c r="A616" s="8" t="s">
        <v>10</v>
      </c>
      <c r="B616" s="16" t="s">
        <v>11</v>
      </c>
      <c r="C616" s="61">
        <v>7150</v>
      </c>
      <c r="D616" s="62">
        <v>7270</v>
      </c>
      <c r="E616" s="63" t="s">
        <v>14</v>
      </c>
    </row>
    <row r="617" spans="1:5" x14ac:dyDescent="0.25">
      <c r="A617" s="19"/>
      <c r="B617" s="20" t="s">
        <v>15</v>
      </c>
      <c r="C617" s="56">
        <v>-0.28525265450725701</v>
      </c>
      <c r="D617" s="56">
        <v>-0.10077421811159699</v>
      </c>
      <c r="E617" s="22"/>
    </row>
    <row r="618" spans="1:5" x14ac:dyDescent="0.25">
      <c r="A618" s="8" t="s">
        <v>16</v>
      </c>
      <c r="B618" s="16" t="s">
        <v>11</v>
      </c>
      <c r="C618" s="61">
        <v>8120</v>
      </c>
      <c r="D618" s="61">
        <v>8180</v>
      </c>
      <c r="E618" s="63" t="s">
        <v>14</v>
      </c>
    </row>
    <row r="619" spans="1:5" x14ac:dyDescent="0.25">
      <c r="A619" s="19"/>
      <c r="B619" s="20" t="s">
        <v>15</v>
      </c>
      <c r="C619" s="56">
        <v>-0.18822297773285601</v>
      </c>
      <c r="D619" s="56">
        <v>-6.4630706136288602E-2</v>
      </c>
      <c r="E619" s="22"/>
    </row>
    <row r="620" spans="1:5" x14ac:dyDescent="0.25">
      <c r="A620" s="8" t="s">
        <v>19</v>
      </c>
      <c r="B620" s="16" t="s">
        <v>11</v>
      </c>
      <c r="C620" s="61">
        <v>9500</v>
      </c>
      <c r="D620" s="61">
        <v>9900</v>
      </c>
      <c r="E620" s="63" t="s">
        <v>14</v>
      </c>
    </row>
    <row r="621" spans="1:5" x14ac:dyDescent="0.25">
      <c r="A621" s="19"/>
      <c r="B621" s="20" t="s">
        <v>15</v>
      </c>
      <c r="C621" s="56">
        <v>-4.9974801061008198E-2</v>
      </c>
      <c r="D621" s="56">
        <v>-3.3855079205857802E-3</v>
      </c>
      <c r="E621" s="22"/>
    </row>
    <row r="622" spans="1:5" x14ac:dyDescent="0.25">
      <c r="A622" s="8" t="s">
        <v>22</v>
      </c>
      <c r="B622" s="16" t="s">
        <v>11</v>
      </c>
      <c r="C622" s="61">
        <v>11620</v>
      </c>
      <c r="D622" s="61">
        <v>11590</v>
      </c>
      <c r="E622" s="63" t="s">
        <v>14</v>
      </c>
    </row>
    <row r="623" spans="1:5" x14ac:dyDescent="0.25">
      <c r="A623" s="19"/>
      <c r="B623" s="20" t="s">
        <v>15</v>
      </c>
      <c r="C623" s="56">
        <v>0.162463666807175</v>
      </c>
      <c r="D623" s="56">
        <v>5.0388336731111802E-2</v>
      </c>
      <c r="E623" s="22"/>
    </row>
    <row r="624" spans="1:5" ht="33" customHeight="1" x14ac:dyDescent="0.25">
      <c r="A624" s="90" t="s">
        <v>25</v>
      </c>
      <c r="B624" s="90"/>
      <c r="C624" s="90"/>
      <c r="D624" s="90"/>
      <c r="E624" s="90"/>
    </row>
    <row r="625" spans="1:5" x14ac:dyDescent="0.25">
      <c r="A625" s="5" t="s">
        <v>26</v>
      </c>
    </row>
    <row r="626" spans="1:5" x14ac:dyDescent="0.25">
      <c r="A626" s="65" t="s">
        <v>961</v>
      </c>
    </row>
    <row r="627" spans="1:5" x14ac:dyDescent="0.25">
      <c r="A627" s="65" t="s">
        <v>1046</v>
      </c>
    </row>
    <row r="628" spans="1:5" x14ac:dyDescent="0.25">
      <c r="A628" s="65" t="s">
        <v>966</v>
      </c>
    </row>
    <row r="629" spans="1:5" x14ac:dyDescent="0.25">
      <c r="A629" s="5" t="s">
        <v>30</v>
      </c>
    </row>
    <row r="630" spans="1:5" ht="14.45" customHeight="1" x14ac:dyDescent="0.25">
      <c r="A630" s="91" t="s">
        <v>31</v>
      </c>
      <c r="B630" s="92"/>
      <c r="C630" s="92"/>
      <c r="D630" s="92"/>
      <c r="E630" s="93"/>
    </row>
    <row r="631" spans="1:5" x14ac:dyDescent="0.25">
      <c r="A631" s="94" t="s">
        <v>32</v>
      </c>
      <c r="B631" s="94"/>
      <c r="C631" s="94"/>
      <c r="D631" s="94"/>
      <c r="E631" s="94"/>
    </row>
    <row r="632" spans="1:5" x14ac:dyDescent="0.25">
      <c r="A632" s="29" t="s">
        <v>33</v>
      </c>
      <c r="B632" s="29" t="s">
        <v>34</v>
      </c>
      <c r="C632" s="29" t="s">
        <v>35</v>
      </c>
      <c r="D632" s="30" t="s">
        <v>0</v>
      </c>
      <c r="E632" s="30" t="s">
        <v>1</v>
      </c>
    </row>
    <row r="633" spans="1:5" x14ac:dyDescent="0.25">
      <c r="A633" s="31" t="s">
        <v>36</v>
      </c>
      <c r="B633" s="57">
        <v>44285</v>
      </c>
      <c r="C633" s="57">
        <v>46112</v>
      </c>
      <c r="D633" s="58">
        <v>4.7837665724791437E-2</v>
      </c>
      <c r="E633" s="59">
        <v>2</v>
      </c>
    </row>
    <row r="634" spans="1:5" x14ac:dyDescent="0.25">
      <c r="A634" s="31" t="s">
        <v>37</v>
      </c>
      <c r="B634" s="57">
        <v>44250</v>
      </c>
      <c r="C634" s="57">
        <v>46077</v>
      </c>
      <c r="D634" s="58">
        <v>4.7094143838226819E-2</v>
      </c>
      <c r="E634" s="59">
        <v>2</v>
      </c>
    </row>
    <row r="635" spans="1:5" x14ac:dyDescent="0.25">
      <c r="A635" s="64" t="s">
        <v>38</v>
      </c>
      <c r="B635" s="57">
        <v>44222</v>
      </c>
      <c r="C635" s="57">
        <v>46049</v>
      </c>
      <c r="D635" s="58">
        <v>4.7288737390044959E-2</v>
      </c>
      <c r="E635" s="59">
        <v>2</v>
      </c>
    </row>
    <row r="636" spans="1:5" x14ac:dyDescent="0.25">
      <c r="A636" s="64" t="s">
        <v>39</v>
      </c>
      <c r="B636" s="57">
        <v>44194</v>
      </c>
      <c r="C636" s="57">
        <v>46021</v>
      </c>
      <c r="D636" s="58">
        <v>4.7383076762564494E-2</v>
      </c>
      <c r="E636" s="59">
        <v>2</v>
      </c>
    </row>
    <row r="637" spans="1:5" x14ac:dyDescent="0.25">
      <c r="A637" s="64" t="s">
        <v>40</v>
      </c>
      <c r="B637" s="57">
        <v>44159</v>
      </c>
      <c r="C637" s="57">
        <v>45986</v>
      </c>
      <c r="D637" s="58">
        <v>4.756177420627293E-2</v>
      </c>
      <c r="E637" s="59">
        <v>2</v>
      </c>
    </row>
  </sheetData>
  <mergeCells count="154">
    <mergeCell ref="A631:E631"/>
    <mergeCell ref="C205:C207"/>
    <mergeCell ref="D205:D207"/>
    <mergeCell ref="E205:E207"/>
    <mergeCell ref="A225:E225"/>
    <mergeCell ref="A624:E624"/>
    <mergeCell ref="A630:E630"/>
    <mergeCell ref="C147:C149"/>
    <mergeCell ref="D147:D149"/>
    <mergeCell ref="E147:E149"/>
    <mergeCell ref="A167:E167"/>
    <mergeCell ref="A595:E595"/>
    <mergeCell ref="A601:E601"/>
    <mergeCell ref="A602:E602"/>
    <mergeCell ref="A610:E610"/>
    <mergeCell ref="C611:C613"/>
    <mergeCell ref="D611:D613"/>
    <mergeCell ref="E611:E613"/>
    <mergeCell ref="A566:E566"/>
    <mergeCell ref="A572:E572"/>
    <mergeCell ref="A573:E573"/>
    <mergeCell ref="A581:E581"/>
    <mergeCell ref="C582:C584"/>
    <mergeCell ref="D582:D584"/>
    <mergeCell ref="E582:E584"/>
    <mergeCell ref="A537:E537"/>
    <mergeCell ref="A543:E543"/>
    <mergeCell ref="A544:E544"/>
    <mergeCell ref="A552:E552"/>
    <mergeCell ref="C553:C555"/>
    <mergeCell ref="D553:D555"/>
    <mergeCell ref="E553:E555"/>
    <mergeCell ref="A508:E508"/>
    <mergeCell ref="A514:E514"/>
    <mergeCell ref="A515:E515"/>
    <mergeCell ref="A523:E523"/>
    <mergeCell ref="C524:C526"/>
    <mergeCell ref="D524:D526"/>
    <mergeCell ref="E524:E526"/>
    <mergeCell ref="A479:E479"/>
    <mergeCell ref="A485:E485"/>
    <mergeCell ref="A486:E486"/>
    <mergeCell ref="A494:E494"/>
    <mergeCell ref="C495:C497"/>
    <mergeCell ref="D495:D497"/>
    <mergeCell ref="E495:E497"/>
    <mergeCell ref="A450:E450"/>
    <mergeCell ref="A456:E456"/>
    <mergeCell ref="A457:E457"/>
    <mergeCell ref="A465:E465"/>
    <mergeCell ref="C466:C468"/>
    <mergeCell ref="D466:D468"/>
    <mergeCell ref="E466:E468"/>
    <mergeCell ref="A421:E421"/>
    <mergeCell ref="A427:E427"/>
    <mergeCell ref="A436:E436"/>
    <mergeCell ref="C437:C439"/>
    <mergeCell ref="D437:D439"/>
    <mergeCell ref="E437:E439"/>
    <mergeCell ref="A428:E428"/>
    <mergeCell ref="A392:E392"/>
    <mergeCell ref="A398:E398"/>
    <mergeCell ref="A407:E407"/>
    <mergeCell ref="A399:E399"/>
    <mergeCell ref="C408:C410"/>
    <mergeCell ref="D408:D410"/>
    <mergeCell ref="E408:E410"/>
    <mergeCell ref="A363:E363"/>
    <mergeCell ref="A369:E369"/>
    <mergeCell ref="A370:E370"/>
    <mergeCell ref="A378:E378"/>
    <mergeCell ref="C379:C381"/>
    <mergeCell ref="D379:D381"/>
    <mergeCell ref="E379:E381"/>
    <mergeCell ref="A334:E334"/>
    <mergeCell ref="A340:E340"/>
    <mergeCell ref="A341:E341"/>
    <mergeCell ref="A349:E349"/>
    <mergeCell ref="C350:C352"/>
    <mergeCell ref="D350:D352"/>
    <mergeCell ref="E350:E352"/>
    <mergeCell ref="A305:E305"/>
    <mergeCell ref="A311:E311"/>
    <mergeCell ref="A312:E312"/>
    <mergeCell ref="A320:E320"/>
    <mergeCell ref="C321:C323"/>
    <mergeCell ref="D321:D323"/>
    <mergeCell ref="E321:E323"/>
    <mergeCell ref="A276:E276"/>
    <mergeCell ref="A282:E282"/>
    <mergeCell ref="A283:E283"/>
    <mergeCell ref="A291:E291"/>
    <mergeCell ref="C292:C294"/>
    <mergeCell ref="D292:D294"/>
    <mergeCell ref="E292:E294"/>
    <mergeCell ref="A247:E247"/>
    <mergeCell ref="A253:E253"/>
    <mergeCell ref="A254:E254"/>
    <mergeCell ref="A262:E262"/>
    <mergeCell ref="C263:C265"/>
    <mergeCell ref="D263:D265"/>
    <mergeCell ref="E263:E265"/>
    <mergeCell ref="A218:E218"/>
    <mergeCell ref="A224:E224"/>
    <mergeCell ref="A233:E233"/>
    <mergeCell ref="C234:C236"/>
    <mergeCell ref="D234:D236"/>
    <mergeCell ref="E234:E236"/>
    <mergeCell ref="A189:E189"/>
    <mergeCell ref="A195:E195"/>
    <mergeCell ref="A196:E196"/>
    <mergeCell ref="A204:E204"/>
    <mergeCell ref="A160:E160"/>
    <mergeCell ref="A166:E166"/>
    <mergeCell ref="A175:E175"/>
    <mergeCell ref="C176:C178"/>
    <mergeCell ref="D176:D178"/>
    <mergeCell ref="E176:E178"/>
    <mergeCell ref="A131:E131"/>
    <mergeCell ref="A137:E137"/>
    <mergeCell ref="A138:E138"/>
    <mergeCell ref="A146:E146"/>
    <mergeCell ref="A102:E102"/>
    <mergeCell ref="A108:E108"/>
    <mergeCell ref="A109:E109"/>
    <mergeCell ref="A117:E117"/>
    <mergeCell ref="C118:C120"/>
    <mergeCell ref="D118:D120"/>
    <mergeCell ref="E118:E120"/>
    <mergeCell ref="A73:E73"/>
    <mergeCell ref="A79:E79"/>
    <mergeCell ref="A80:E80"/>
    <mergeCell ref="A88:E88"/>
    <mergeCell ref="C89:C91"/>
    <mergeCell ref="D89:D91"/>
    <mergeCell ref="E89:E91"/>
    <mergeCell ref="A50:E50"/>
    <mergeCell ref="A51:E51"/>
    <mergeCell ref="A59:E59"/>
    <mergeCell ref="C60:C62"/>
    <mergeCell ref="D60:D62"/>
    <mergeCell ref="E60:E62"/>
    <mergeCell ref="A22:E22"/>
    <mergeCell ref="A30:E30"/>
    <mergeCell ref="C31:C33"/>
    <mergeCell ref="D31:D33"/>
    <mergeCell ref="E31:E33"/>
    <mergeCell ref="A44:E44"/>
    <mergeCell ref="A1:E1"/>
    <mergeCell ref="C2:C4"/>
    <mergeCell ref="D2:D4"/>
    <mergeCell ref="E2:E4"/>
    <mergeCell ref="A15:E15"/>
    <mergeCell ref="A21:E21"/>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7DEB2-CA75-49FD-A93E-CC4F761113EC}">
  <dimension ref="A1:E637"/>
  <sheetViews>
    <sheetView topLeftCell="A52" workbookViewId="0">
      <selection activeCell="G22" sqref="G22"/>
    </sheetView>
  </sheetViews>
  <sheetFormatPr baseColWidth="10" defaultRowHeight="15" x14ac:dyDescent="0.25"/>
  <cols>
    <col min="1" max="1" width="20.85546875" customWidth="1"/>
    <col min="2" max="2" width="51.7109375" customWidth="1"/>
    <col min="5" max="5" width="16.85546875" customWidth="1"/>
  </cols>
  <sheetData>
    <row r="1" spans="1:5" ht="14.45" customHeight="1" x14ac:dyDescent="0.25">
      <c r="A1" s="102" t="s">
        <v>61</v>
      </c>
      <c r="B1" s="103"/>
      <c r="C1" s="103"/>
      <c r="D1" s="103"/>
      <c r="E1" s="103"/>
    </row>
    <row r="2" spans="1:5" ht="14.45" customHeight="1" x14ac:dyDescent="0.25">
      <c r="A2" s="1" t="s">
        <v>958</v>
      </c>
      <c r="B2" s="2"/>
      <c r="C2" s="96" t="s">
        <v>3</v>
      </c>
      <c r="D2" s="96" t="s">
        <v>959</v>
      </c>
      <c r="E2" s="96"/>
    </row>
    <row r="3" spans="1:5" x14ac:dyDescent="0.25">
      <c r="A3" s="74" t="s">
        <v>1151</v>
      </c>
      <c r="B3" s="75"/>
      <c r="C3" s="97"/>
      <c r="D3" s="97"/>
      <c r="E3" s="97"/>
    </row>
    <row r="4" spans="1:5" x14ac:dyDescent="0.25">
      <c r="A4" s="76" t="s">
        <v>6</v>
      </c>
      <c r="B4" s="77"/>
      <c r="C4" s="98"/>
      <c r="D4" s="98"/>
      <c r="E4" s="98"/>
    </row>
    <row r="5" spans="1:5" x14ac:dyDescent="0.25">
      <c r="A5" s="8" t="s">
        <v>7</v>
      </c>
      <c r="B5" s="9" t="s">
        <v>960</v>
      </c>
      <c r="C5" s="10"/>
      <c r="D5" s="11"/>
      <c r="E5" s="11"/>
    </row>
    <row r="6" spans="1:5" x14ac:dyDescent="0.25">
      <c r="A6" s="12"/>
      <c r="B6" s="13" t="s">
        <v>9</v>
      </c>
      <c r="C6" s="14"/>
      <c r="D6" s="15"/>
      <c r="E6" s="15"/>
    </row>
    <row r="7" spans="1:5" x14ac:dyDescent="0.25">
      <c r="A7" s="8" t="s">
        <v>10</v>
      </c>
      <c r="B7" s="16" t="s">
        <v>11</v>
      </c>
      <c r="C7" s="53">
        <v>7090</v>
      </c>
      <c r="D7" s="54">
        <v>7250</v>
      </c>
      <c r="E7" s="55" t="s">
        <v>14</v>
      </c>
    </row>
    <row r="8" spans="1:5" x14ac:dyDescent="0.25">
      <c r="A8" s="19"/>
      <c r="B8" s="20" t="s">
        <v>15</v>
      </c>
      <c r="C8" s="56">
        <v>-0.29073240364877201</v>
      </c>
      <c r="D8" s="56">
        <v>-0.101484757123032</v>
      </c>
      <c r="E8" s="22"/>
    </row>
    <row r="9" spans="1:5" x14ac:dyDescent="0.25">
      <c r="A9" s="8" t="s">
        <v>16</v>
      </c>
      <c r="B9" s="16" t="s">
        <v>11</v>
      </c>
      <c r="C9" s="53">
        <v>8530</v>
      </c>
      <c r="D9" s="53">
        <v>8820</v>
      </c>
      <c r="E9" s="55" t="s">
        <v>14</v>
      </c>
    </row>
    <row r="10" spans="1:5" x14ac:dyDescent="0.25">
      <c r="A10" s="19"/>
      <c r="B10" s="20" t="s">
        <v>15</v>
      </c>
      <c r="C10" s="56">
        <v>-0.14655585631166201</v>
      </c>
      <c r="D10" s="56">
        <v>-4.1129285621054897E-2</v>
      </c>
      <c r="E10" s="22"/>
    </row>
    <row r="11" spans="1:5" x14ac:dyDescent="0.25">
      <c r="A11" s="8" t="s">
        <v>19</v>
      </c>
      <c r="B11" s="16" t="s">
        <v>11</v>
      </c>
      <c r="C11" s="53">
        <v>9560</v>
      </c>
      <c r="D11" s="53">
        <v>9990</v>
      </c>
      <c r="E11" s="55" t="s">
        <v>14</v>
      </c>
    </row>
    <row r="12" spans="1:5" x14ac:dyDescent="0.25">
      <c r="A12" s="19"/>
      <c r="B12" s="20" t="s">
        <v>15</v>
      </c>
      <c r="C12" s="56">
        <v>-4.4036351315173097E-2</v>
      </c>
      <c r="D12" s="56">
        <v>-4.7941457449896002E-4</v>
      </c>
      <c r="E12" s="22"/>
    </row>
    <row r="13" spans="1:5" x14ac:dyDescent="0.25">
      <c r="A13" s="8" t="s">
        <v>22</v>
      </c>
      <c r="B13" s="16" t="s">
        <v>11</v>
      </c>
      <c r="C13" s="53">
        <v>10850</v>
      </c>
      <c r="D13" s="53">
        <v>11060</v>
      </c>
      <c r="E13" s="55" t="s">
        <v>14</v>
      </c>
    </row>
    <row r="14" spans="1:5" x14ac:dyDescent="0.25">
      <c r="A14" s="19"/>
      <c r="B14" s="20" t="s">
        <v>15</v>
      </c>
      <c r="C14" s="56">
        <v>8.5465692927901404E-2</v>
      </c>
      <c r="D14" s="56">
        <v>3.4010635496638998E-2</v>
      </c>
      <c r="E14" s="22"/>
    </row>
    <row r="15" spans="1:5" ht="34.9" customHeight="1" x14ac:dyDescent="0.25">
      <c r="A15" s="130" t="s">
        <v>25</v>
      </c>
      <c r="B15" s="130"/>
      <c r="C15" s="130"/>
      <c r="D15" s="130"/>
      <c r="E15" s="130"/>
    </row>
    <row r="16" spans="1:5" x14ac:dyDescent="0.25">
      <c r="A16" s="5" t="s">
        <v>26</v>
      </c>
    </row>
    <row r="17" spans="1:5" x14ac:dyDescent="0.25">
      <c r="A17" s="65" t="s">
        <v>961</v>
      </c>
      <c r="D17" s="78"/>
      <c r="E17" s="78"/>
    </row>
    <row r="18" spans="1:5" x14ac:dyDescent="0.25">
      <c r="A18" s="65" t="s">
        <v>992</v>
      </c>
      <c r="D18" s="78"/>
      <c r="E18" s="78"/>
    </row>
    <row r="19" spans="1:5" x14ac:dyDescent="0.25">
      <c r="A19" s="65" t="s">
        <v>963</v>
      </c>
      <c r="D19" s="78"/>
      <c r="E19" s="78"/>
    </row>
    <row r="20" spans="1:5" x14ac:dyDescent="0.25">
      <c r="A20" s="5" t="s">
        <v>30</v>
      </c>
    </row>
    <row r="21" spans="1:5" ht="14.45" customHeight="1" x14ac:dyDescent="0.25">
      <c r="A21" s="91" t="s">
        <v>31</v>
      </c>
      <c r="B21" s="92"/>
      <c r="C21" s="92"/>
      <c r="D21" s="92"/>
      <c r="E21" s="93"/>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57">
        <v>44313</v>
      </c>
      <c r="C24" s="57">
        <v>46140</v>
      </c>
      <c r="D24" s="58">
        <v>4.46352257387738E-2</v>
      </c>
      <c r="E24" s="59">
        <v>2</v>
      </c>
    </row>
    <row r="25" spans="1:5" x14ac:dyDescent="0.25">
      <c r="A25" s="31" t="s">
        <v>37</v>
      </c>
      <c r="B25" s="57">
        <v>44285</v>
      </c>
      <c r="C25" s="57">
        <v>46112</v>
      </c>
      <c r="D25" s="58">
        <v>4.4122097002209745E-2</v>
      </c>
      <c r="E25" s="59">
        <v>2</v>
      </c>
    </row>
    <row r="26" spans="1:5" x14ac:dyDescent="0.25">
      <c r="A26" s="60" t="s">
        <v>38</v>
      </c>
      <c r="B26" s="57">
        <v>44250</v>
      </c>
      <c r="C26" s="57">
        <v>46077</v>
      </c>
      <c r="D26" s="58">
        <v>4.3882340003750638E-2</v>
      </c>
      <c r="E26" s="59">
        <v>2</v>
      </c>
    </row>
    <row r="27" spans="1:5" x14ac:dyDescent="0.25">
      <c r="A27" s="60" t="s">
        <v>39</v>
      </c>
      <c r="B27" s="57">
        <v>44222</v>
      </c>
      <c r="C27" s="57">
        <v>46049</v>
      </c>
      <c r="D27" s="58">
        <v>4.3965361657126979E-2</v>
      </c>
      <c r="E27" s="59">
        <v>2</v>
      </c>
    </row>
    <row r="28" spans="1:5" x14ac:dyDescent="0.25">
      <c r="A28" s="60" t="s">
        <v>40</v>
      </c>
      <c r="B28" s="57">
        <v>44194</v>
      </c>
      <c r="C28" s="57">
        <v>46021</v>
      </c>
      <c r="D28" s="58">
        <v>4.4010450654236637E-2</v>
      </c>
      <c r="E28" s="59">
        <v>2</v>
      </c>
    </row>
    <row r="30" spans="1:5" x14ac:dyDescent="0.25">
      <c r="A30" s="102" t="s">
        <v>63</v>
      </c>
      <c r="B30" s="103"/>
      <c r="C30" s="103"/>
      <c r="D30" s="103"/>
      <c r="E30" s="103"/>
    </row>
    <row r="31" spans="1:5" ht="14.45" customHeight="1" x14ac:dyDescent="0.25">
      <c r="A31" s="1" t="s">
        <v>958</v>
      </c>
      <c r="B31" s="2"/>
      <c r="C31" s="96" t="s">
        <v>3</v>
      </c>
      <c r="D31" s="96" t="s">
        <v>959</v>
      </c>
      <c r="E31" s="96"/>
    </row>
    <row r="32" spans="1:5" x14ac:dyDescent="0.25">
      <c r="A32" s="74" t="s">
        <v>1151</v>
      </c>
      <c r="B32" s="75"/>
      <c r="C32" s="97"/>
      <c r="D32" s="97"/>
      <c r="E32" s="97"/>
    </row>
    <row r="33" spans="1:5" x14ac:dyDescent="0.25">
      <c r="A33" s="76" t="s">
        <v>6</v>
      </c>
      <c r="B33" s="77"/>
      <c r="C33" s="98"/>
      <c r="D33" s="98"/>
      <c r="E33" s="98"/>
    </row>
    <row r="34" spans="1:5" x14ac:dyDescent="0.25">
      <c r="A34" s="8" t="s">
        <v>7</v>
      </c>
      <c r="B34" s="9" t="s">
        <v>960</v>
      </c>
      <c r="C34" s="10"/>
      <c r="D34" s="11"/>
      <c r="E34" s="11"/>
    </row>
    <row r="35" spans="1:5" x14ac:dyDescent="0.25">
      <c r="A35" s="12"/>
      <c r="B35" s="13" t="s">
        <v>9</v>
      </c>
      <c r="C35" s="14"/>
      <c r="D35" s="15"/>
      <c r="E35" s="15"/>
    </row>
    <row r="36" spans="1:5" x14ac:dyDescent="0.25">
      <c r="A36" s="8" t="s">
        <v>10</v>
      </c>
      <c r="B36" s="16" t="s">
        <v>11</v>
      </c>
      <c r="C36" s="53">
        <v>6150</v>
      </c>
      <c r="D36" s="54">
        <v>6390</v>
      </c>
      <c r="E36" s="55" t="s">
        <v>14</v>
      </c>
    </row>
    <row r="37" spans="1:5" x14ac:dyDescent="0.25">
      <c r="A37" s="19"/>
      <c r="B37" s="20" t="s">
        <v>15</v>
      </c>
      <c r="C37" s="56">
        <v>-0.38469999999999999</v>
      </c>
      <c r="D37" s="56">
        <v>-0.13879418024478199</v>
      </c>
      <c r="E37" s="22"/>
    </row>
    <row r="38" spans="1:5" x14ac:dyDescent="0.25">
      <c r="A38" s="8" t="s">
        <v>16</v>
      </c>
      <c r="B38" s="16" t="s">
        <v>11</v>
      </c>
      <c r="C38" s="53">
        <v>8000</v>
      </c>
      <c r="D38" s="53">
        <v>7950</v>
      </c>
      <c r="E38" s="55" t="s">
        <v>14</v>
      </c>
    </row>
    <row r="39" spans="1:5" x14ac:dyDescent="0.25">
      <c r="A39" s="19"/>
      <c r="B39" s="20" t="s">
        <v>15</v>
      </c>
      <c r="C39" s="56">
        <v>-0.20008647300317001</v>
      </c>
      <c r="D39" s="56">
        <v>-7.3435633933990302E-2</v>
      </c>
      <c r="E39" s="22"/>
    </row>
    <row r="40" spans="1:5" x14ac:dyDescent="0.25">
      <c r="A40" s="8" t="s">
        <v>19</v>
      </c>
      <c r="B40" s="16" t="s">
        <v>11</v>
      </c>
      <c r="C40" s="53">
        <v>9410</v>
      </c>
      <c r="D40" s="53">
        <v>10010</v>
      </c>
      <c r="E40" s="55" t="s">
        <v>14</v>
      </c>
    </row>
    <row r="41" spans="1:5" x14ac:dyDescent="0.25">
      <c r="A41" s="19"/>
      <c r="B41" s="20" t="s">
        <v>15</v>
      </c>
      <c r="C41" s="56">
        <v>-5.9128189144663702E-2</v>
      </c>
      <c r="D41" s="56">
        <v>2.2377572142562299E-4</v>
      </c>
      <c r="E41" s="22"/>
    </row>
    <row r="42" spans="1:5" x14ac:dyDescent="0.25">
      <c r="A42" s="8" t="s">
        <v>22</v>
      </c>
      <c r="B42" s="16" t="s">
        <v>11</v>
      </c>
      <c r="C42" s="53">
        <v>11260</v>
      </c>
      <c r="D42" s="53">
        <v>11210</v>
      </c>
      <c r="E42" s="55" t="s">
        <v>14</v>
      </c>
    </row>
    <row r="43" spans="1:5" x14ac:dyDescent="0.25">
      <c r="A43" s="19"/>
      <c r="B43" s="20" t="s">
        <v>15</v>
      </c>
      <c r="C43" s="56">
        <v>0.126302168503377</v>
      </c>
      <c r="D43" s="56">
        <v>3.8726430489960398E-2</v>
      </c>
      <c r="E43" s="22"/>
    </row>
    <row r="44" spans="1:5" ht="34.15" customHeight="1" x14ac:dyDescent="0.25">
      <c r="A44" s="130" t="s">
        <v>25</v>
      </c>
      <c r="B44" s="130"/>
      <c r="C44" s="130"/>
      <c r="D44" s="130"/>
      <c r="E44" s="130"/>
    </row>
    <row r="45" spans="1:5" x14ac:dyDescent="0.25">
      <c r="A45" s="5" t="s">
        <v>26</v>
      </c>
    </row>
    <row r="46" spans="1:5" x14ac:dyDescent="0.25">
      <c r="A46" s="65" t="s">
        <v>964</v>
      </c>
      <c r="D46" s="89"/>
      <c r="E46" s="89"/>
    </row>
    <row r="47" spans="1:5" x14ac:dyDescent="0.25">
      <c r="A47" s="65" t="s">
        <v>1130</v>
      </c>
      <c r="D47" s="78"/>
      <c r="E47" s="78"/>
    </row>
    <row r="48" spans="1:5" x14ac:dyDescent="0.25">
      <c r="A48" s="65" t="s">
        <v>966</v>
      </c>
      <c r="D48" s="89"/>
      <c r="E48" s="89"/>
    </row>
    <row r="49" spans="1:5" x14ac:dyDescent="0.25">
      <c r="A49" s="5" t="s">
        <v>51</v>
      </c>
    </row>
    <row r="50" spans="1:5" ht="14.45" customHeight="1" x14ac:dyDescent="0.25">
      <c r="A50" s="91" t="s">
        <v>31</v>
      </c>
      <c r="B50" s="92"/>
      <c r="C50" s="92"/>
      <c r="D50" s="92"/>
      <c r="E50" s="93"/>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57">
        <v>44313</v>
      </c>
      <c r="C53" s="57">
        <v>46140</v>
      </c>
      <c r="D53" s="58">
        <v>7.0984235436435505E-2</v>
      </c>
      <c r="E53" s="59">
        <v>3</v>
      </c>
    </row>
    <row r="54" spans="1:5" x14ac:dyDescent="0.25">
      <c r="A54" s="31" t="s">
        <v>37</v>
      </c>
      <c r="B54" s="57">
        <v>44285</v>
      </c>
      <c r="C54" s="57">
        <v>46112</v>
      </c>
      <c r="D54" s="58">
        <v>6.9288385867320917E-2</v>
      </c>
      <c r="E54" s="59">
        <v>3</v>
      </c>
    </row>
    <row r="55" spans="1:5" x14ac:dyDescent="0.25">
      <c r="A55" s="60" t="s">
        <v>38</v>
      </c>
      <c r="B55" s="57">
        <v>44250</v>
      </c>
      <c r="C55" s="57">
        <v>46077</v>
      </c>
      <c r="D55" s="58">
        <v>6.8428036924417665E-2</v>
      </c>
      <c r="E55" s="59">
        <v>3</v>
      </c>
    </row>
    <row r="56" spans="1:5" x14ac:dyDescent="0.25">
      <c r="A56" s="60" t="s">
        <v>39</v>
      </c>
      <c r="B56" s="57">
        <v>44222</v>
      </c>
      <c r="C56" s="57">
        <v>46049</v>
      </c>
      <c r="D56" s="58">
        <v>6.8394901728434751E-2</v>
      </c>
      <c r="E56" s="59">
        <v>3</v>
      </c>
    </row>
    <row r="57" spans="1:5" x14ac:dyDescent="0.25">
      <c r="A57" s="60" t="s">
        <v>40</v>
      </c>
      <c r="B57" s="57">
        <v>44194</v>
      </c>
      <c r="C57" s="57">
        <v>46021</v>
      </c>
      <c r="D57" s="58">
        <v>6.8113203237242639E-2</v>
      </c>
      <c r="E57" s="59">
        <v>3</v>
      </c>
    </row>
    <row r="59" spans="1:5" x14ac:dyDescent="0.25">
      <c r="A59" s="102" t="s">
        <v>1083</v>
      </c>
      <c r="B59" s="103"/>
      <c r="C59" s="103"/>
      <c r="D59" s="103"/>
      <c r="E59" s="103"/>
    </row>
    <row r="60" spans="1:5" ht="14.45" customHeight="1" x14ac:dyDescent="0.25">
      <c r="A60" s="1" t="s">
        <v>968</v>
      </c>
      <c r="B60" s="2"/>
      <c r="C60" s="107" t="s">
        <v>3</v>
      </c>
      <c r="D60" s="107" t="s">
        <v>969</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960</v>
      </c>
      <c r="C63" s="10"/>
      <c r="D63" s="11"/>
      <c r="E63" s="11"/>
    </row>
    <row r="64" spans="1:5" x14ac:dyDescent="0.25">
      <c r="A64" s="12"/>
      <c r="B64" s="13" t="s">
        <v>9</v>
      </c>
      <c r="C64" s="14"/>
      <c r="D64" s="15"/>
      <c r="E64" s="15"/>
    </row>
    <row r="65" spans="1:5" x14ac:dyDescent="0.25">
      <c r="A65" s="8" t="s">
        <v>10</v>
      </c>
      <c r="B65" s="16" t="s">
        <v>11</v>
      </c>
      <c r="C65" s="53">
        <v>5480</v>
      </c>
      <c r="D65" s="54">
        <v>4710</v>
      </c>
      <c r="E65" s="55" t="s">
        <v>14</v>
      </c>
    </row>
    <row r="66" spans="1:5" x14ac:dyDescent="0.25">
      <c r="A66" s="19"/>
      <c r="B66" s="20" t="s">
        <v>15</v>
      </c>
      <c r="C66" s="56">
        <v>-0.45240000000000002</v>
      </c>
      <c r="D66" s="56">
        <v>-0.14000000000000001</v>
      </c>
      <c r="E66" s="22"/>
    </row>
    <row r="67" spans="1:5" x14ac:dyDescent="0.25">
      <c r="A67" s="8" t="s">
        <v>16</v>
      </c>
      <c r="B67" s="16" t="s">
        <v>11</v>
      </c>
      <c r="C67" s="53">
        <v>8080</v>
      </c>
      <c r="D67" s="53">
        <v>9390</v>
      </c>
      <c r="E67" s="55" t="s">
        <v>14</v>
      </c>
    </row>
    <row r="68" spans="1:5" x14ac:dyDescent="0.25">
      <c r="A68" s="19"/>
      <c r="B68" s="20" t="s">
        <v>15</v>
      </c>
      <c r="C68" s="56">
        <v>-0.19161951219512199</v>
      </c>
      <c r="D68" s="56">
        <v>-1.26E-2</v>
      </c>
      <c r="E68" s="22"/>
    </row>
    <row r="69" spans="1:5" x14ac:dyDescent="0.25">
      <c r="A69" s="8" t="s">
        <v>19</v>
      </c>
      <c r="B69" s="16" t="s">
        <v>11</v>
      </c>
      <c r="C69" s="53">
        <v>9820</v>
      </c>
      <c r="D69" s="53">
        <v>13280</v>
      </c>
      <c r="E69" s="55" t="s">
        <v>14</v>
      </c>
    </row>
    <row r="70" spans="1:5" x14ac:dyDescent="0.25">
      <c r="A70" s="19"/>
      <c r="B70" s="20" t="s">
        <v>15</v>
      </c>
      <c r="C70" s="56">
        <v>-1.84044464406019E-2</v>
      </c>
      <c r="D70" s="56">
        <v>5.8400000000000001E-2</v>
      </c>
      <c r="E70" s="22"/>
    </row>
    <row r="71" spans="1:5" x14ac:dyDescent="0.25">
      <c r="A71" s="8" t="s">
        <v>22</v>
      </c>
      <c r="B71" s="16" t="s">
        <v>11</v>
      </c>
      <c r="C71" s="53">
        <v>12490</v>
      </c>
      <c r="D71" s="53">
        <v>15730</v>
      </c>
      <c r="E71" s="55" t="s">
        <v>14</v>
      </c>
    </row>
    <row r="72" spans="1:5" x14ac:dyDescent="0.25">
      <c r="A72" s="19"/>
      <c r="B72" s="20" t="s">
        <v>15</v>
      </c>
      <c r="C72" s="56">
        <v>0.249093052330773</v>
      </c>
      <c r="D72" s="56">
        <v>9.4805291452100496E-2</v>
      </c>
      <c r="E72" s="22"/>
    </row>
    <row r="73" spans="1:5" ht="34.9" customHeight="1" x14ac:dyDescent="0.25">
      <c r="A73" s="90" t="s">
        <v>25</v>
      </c>
      <c r="B73" s="90"/>
      <c r="C73" s="90"/>
      <c r="D73" s="90"/>
      <c r="E73" s="90"/>
    </row>
    <row r="74" spans="1:5" x14ac:dyDescent="0.25">
      <c r="A74" s="5" t="s">
        <v>26</v>
      </c>
    </row>
    <row r="75" spans="1:5" x14ac:dyDescent="0.25">
      <c r="A75" s="65" t="s">
        <v>1152</v>
      </c>
    </row>
    <row r="76" spans="1:5" x14ac:dyDescent="0.25">
      <c r="A76" s="65" t="s">
        <v>1153</v>
      </c>
    </row>
    <row r="77" spans="1:5" x14ac:dyDescent="0.25">
      <c r="A77" s="65" t="s">
        <v>1154</v>
      </c>
    </row>
    <row r="78" spans="1:5" x14ac:dyDescent="0.25">
      <c r="A78" s="5" t="s">
        <v>30</v>
      </c>
    </row>
    <row r="79" spans="1:5" ht="14.45" customHeight="1" x14ac:dyDescent="0.25">
      <c r="A79" s="91" t="s">
        <v>31</v>
      </c>
      <c r="B79" s="92"/>
      <c r="C79" s="92"/>
      <c r="D79" s="92"/>
      <c r="E79" s="93"/>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57">
        <v>44314</v>
      </c>
      <c r="C82" s="57">
        <v>46141</v>
      </c>
      <c r="D82" s="58">
        <v>0.10589999999999999</v>
      </c>
      <c r="E82" s="59">
        <v>4</v>
      </c>
    </row>
    <row r="83" spans="1:5" x14ac:dyDescent="0.25">
      <c r="A83" s="31" t="s">
        <v>37</v>
      </c>
      <c r="B83" s="57">
        <v>44279</v>
      </c>
      <c r="C83" s="57">
        <v>46106</v>
      </c>
      <c r="D83" s="58">
        <v>0.10582204301081213</v>
      </c>
      <c r="E83" s="59">
        <v>4</v>
      </c>
    </row>
    <row r="84" spans="1:5" x14ac:dyDescent="0.25">
      <c r="A84" s="60" t="s">
        <v>38</v>
      </c>
      <c r="B84" s="57">
        <v>44251</v>
      </c>
      <c r="C84" s="57">
        <v>46078</v>
      </c>
      <c r="D84" s="58">
        <v>0.10603791628635924</v>
      </c>
      <c r="E84" s="59">
        <v>4</v>
      </c>
    </row>
    <row r="85" spans="1:5" x14ac:dyDescent="0.25">
      <c r="A85" s="60" t="s">
        <v>39</v>
      </c>
      <c r="B85" s="57">
        <v>44223</v>
      </c>
      <c r="C85" s="57">
        <v>46050</v>
      </c>
      <c r="D85" s="58">
        <v>0.10664165509860127</v>
      </c>
      <c r="E85" s="59">
        <v>4</v>
      </c>
    </row>
    <row r="86" spans="1:5" x14ac:dyDescent="0.25">
      <c r="A86" s="60" t="s">
        <v>40</v>
      </c>
      <c r="B86" s="57">
        <v>44195</v>
      </c>
      <c r="C86" s="57">
        <v>46022</v>
      </c>
      <c r="D86" s="58">
        <v>0.10714350311669858</v>
      </c>
      <c r="E86" s="59">
        <v>4</v>
      </c>
    </row>
    <row r="88" spans="1:5" x14ac:dyDescent="0.25">
      <c r="A88" s="102" t="s">
        <v>73</v>
      </c>
      <c r="B88" s="103"/>
      <c r="C88" s="103"/>
      <c r="D88" s="103"/>
      <c r="E88" s="103"/>
    </row>
    <row r="89" spans="1:5" ht="14.45" customHeight="1" x14ac:dyDescent="0.25">
      <c r="A89" s="1" t="s">
        <v>958</v>
      </c>
      <c r="B89" s="2"/>
      <c r="C89" s="107" t="s">
        <v>3</v>
      </c>
      <c r="D89" s="107" t="s">
        <v>959</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960</v>
      </c>
      <c r="C92" s="10"/>
      <c r="D92" s="11"/>
      <c r="E92" s="11"/>
    </row>
    <row r="93" spans="1:5" x14ac:dyDescent="0.25">
      <c r="A93" s="12"/>
      <c r="B93" s="13" t="s">
        <v>9</v>
      </c>
      <c r="C93" s="14"/>
      <c r="D93" s="15"/>
      <c r="E93" s="15"/>
    </row>
    <row r="94" spans="1:5" x14ac:dyDescent="0.25">
      <c r="A94" s="8" t="s">
        <v>10</v>
      </c>
      <c r="B94" s="16" t="s">
        <v>11</v>
      </c>
      <c r="C94" s="53">
        <v>7080</v>
      </c>
      <c r="D94" s="54">
        <v>7280</v>
      </c>
      <c r="E94" s="55" t="s">
        <v>14</v>
      </c>
    </row>
    <row r="95" spans="1:5" x14ac:dyDescent="0.25">
      <c r="A95" s="19"/>
      <c r="B95" s="20" t="s">
        <v>15</v>
      </c>
      <c r="C95" s="56">
        <v>-0.29220000000000002</v>
      </c>
      <c r="D95" s="56">
        <v>-0.1004</v>
      </c>
      <c r="E95" s="22"/>
    </row>
    <row r="96" spans="1:5" x14ac:dyDescent="0.25">
      <c r="A96" s="8" t="s">
        <v>16</v>
      </c>
      <c r="B96" s="16" t="s">
        <v>11</v>
      </c>
      <c r="C96" s="53">
        <v>8160</v>
      </c>
      <c r="D96" s="53">
        <v>7910</v>
      </c>
      <c r="E96" s="55" t="s">
        <v>14</v>
      </c>
    </row>
    <row r="97" spans="1:5" x14ac:dyDescent="0.25">
      <c r="A97" s="19"/>
      <c r="B97" s="20" t="s">
        <v>15</v>
      </c>
      <c r="C97" s="56">
        <v>-0.184192551682961</v>
      </c>
      <c r="D97" s="56">
        <v>-7.5222610605281098E-2</v>
      </c>
      <c r="E97" s="22"/>
    </row>
    <row r="98" spans="1:5" x14ac:dyDescent="0.25">
      <c r="A98" s="8" t="s">
        <v>19</v>
      </c>
      <c r="B98" s="16" t="s">
        <v>11</v>
      </c>
      <c r="C98" s="53">
        <v>9430</v>
      </c>
      <c r="D98" s="53">
        <v>9770</v>
      </c>
      <c r="E98" s="55" t="s">
        <v>14</v>
      </c>
    </row>
    <row r="99" spans="1:5" x14ac:dyDescent="0.25">
      <c r="A99" s="19"/>
      <c r="B99" s="20" t="s">
        <v>15</v>
      </c>
      <c r="C99" s="56">
        <v>-5.7206652831075303E-2</v>
      </c>
      <c r="D99" s="56">
        <v>-7.6104421485928596E-3</v>
      </c>
      <c r="E99" s="22"/>
    </row>
    <row r="100" spans="1:5" x14ac:dyDescent="0.25">
      <c r="A100" s="8" t="s">
        <v>22</v>
      </c>
      <c r="B100" s="16" t="s">
        <v>11</v>
      </c>
      <c r="C100" s="53">
        <v>11880</v>
      </c>
      <c r="D100" s="53">
        <v>11630</v>
      </c>
      <c r="E100" s="55" t="s">
        <v>14</v>
      </c>
    </row>
    <row r="101" spans="1:5" x14ac:dyDescent="0.25">
      <c r="A101" s="19"/>
      <c r="B101" s="20" t="s">
        <v>15</v>
      </c>
      <c r="C101" s="56">
        <v>0.18768540419526</v>
      </c>
      <c r="D101" s="56">
        <v>5.17325466379372E-2</v>
      </c>
      <c r="E101" s="22"/>
    </row>
    <row r="102" spans="1:5" ht="33" customHeight="1" x14ac:dyDescent="0.25">
      <c r="A102" s="90" t="s">
        <v>25</v>
      </c>
      <c r="B102" s="90"/>
      <c r="C102" s="90"/>
      <c r="D102" s="90"/>
      <c r="E102" s="90"/>
    </row>
    <row r="103" spans="1:5" x14ac:dyDescent="0.25">
      <c r="A103" s="5" t="s">
        <v>26</v>
      </c>
    </row>
    <row r="104" spans="1:5" x14ac:dyDescent="0.25">
      <c r="A104" s="65" t="s">
        <v>961</v>
      </c>
    </row>
    <row r="105" spans="1:5" x14ac:dyDescent="0.25">
      <c r="A105" s="65" t="s">
        <v>1138</v>
      </c>
    </row>
    <row r="106" spans="1:5" x14ac:dyDescent="0.25">
      <c r="A106" s="65" t="s">
        <v>966</v>
      </c>
    </row>
    <row r="107" spans="1:5" x14ac:dyDescent="0.25">
      <c r="A107" s="5" t="s">
        <v>30</v>
      </c>
    </row>
    <row r="108" spans="1:5" ht="14.45" customHeight="1" x14ac:dyDescent="0.25">
      <c r="A108" s="91" t="s">
        <v>31</v>
      </c>
      <c r="B108" s="92"/>
      <c r="C108" s="92"/>
      <c r="D108" s="92"/>
      <c r="E108" s="93"/>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57">
        <v>44313</v>
      </c>
      <c r="C111" s="57">
        <v>46140</v>
      </c>
      <c r="D111" s="58">
        <v>4.7100000000000003E-2</v>
      </c>
      <c r="E111" s="59">
        <v>2</v>
      </c>
    </row>
    <row r="112" spans="1:5" x14ac:dyDescent="0.25">
      <c r="A112" s="31" t="s">
        <v>37</v>
      </c>
      <c r="B112" s="57">
        <v>44285</v>
      </c>
      <c r="C112" s="57">
        <v>46112</v>
      </c>
      <c r="D112" s="58">
        <v>4.6121142455348971E-2</v>
      </c>
      <c r="E112" s="59">
        <v>2</v>
      </c>
    </row>
    <row r="113" spans="1:5" x14ac:dyDescent="0.25">
      <c r="A113" s="60" t="s">
        <v>38</v>
      </c>
      <c r="B113" s="57">
        <v>44250</v>
      </c>
      <c r="C113" s="57">
        <v>46077</v>
      </c>
      <c r="D113" s="58">
        <v>4.5629361162589206E-2</v>
      </c>
      <c r="E113" s="59">
        <v>2</v>
      </c>
    </row>
    <row r="114" spans="1:5" x14ac:dyDescent="0.25">
      <c r="A114" s="60" t="s">
        <v>39</v>
      </c>
      <c r="B114" s="57">
        <v>44222</v>
      </c>
      <c r="C114" s="57">
        <v>46049</v>
      </c>
      <c r="D114" s="58">
        <v>4.5996444024442779E-2</v>
      </c>
      <c r="E114" s="59">
        <v>2</v>
      </c>
    </row>
    <row r="115" spans="1:5" x14ac:dyDescent="0.25">
      <c r="A115" s="60" t="s">
        <v>40</v>
      </c>
      <c r="B115" s="57">
        <v>44194</v>
      </c>
      <c r="C115" s="57">
        <v>46021</v>
      </c>
      <c r="D115" s="58">
        <v>4.6322192328671248E-2</v>
      </c>
      <c r="E115" s="59">
        <v>2</v>
      </c>
    </row>
    <row r="117" spans="1:5" x14ac:dyDescent="0.25">
      <c r="A117" s="102" t="s">
        <v>93</v>
      </c>
      <c r="B117" s="103"/>
      <c r="C117" s="103"/>
      <c r="D117" s="103"/>
      <c r="E117" s="103"/>
    </row>
    <row r="118" spans="1:5" ht="14.45" customHeight="1" x14ac:dyDescent="0.25">
      <c r="A118" s="1" t="s">
        <v>968</v>
      </c>
      <c r="B118" s="2"/>
      <c r="C118" s="96" t="s">
        <v>3</v>
      </c>
      <c r="D118" s="96" t="s">
        <v>969</v>
      </c>
      <c r="E118" s="96"/>
    </row>
    <row r="119" spans="1:5" x14ac:dyDescent="0.25">
      <c r="A119" s="74" t="s">
        <v>1151</v>
      </c>
      <c r="B119" s="75"/>
      <c r="C119" s="97"/>
      <c r="D119" s="97"/>
      <c r="E119" s="97"/>
    </row>
    <row r="120" spans="1:5" x14ac:dyDescent="0.25">
      <c r="A120" s="76" t="s">
        <v>6</v>
      </c>
      <c r="B120" s="77"/>
      <c r="C120" s="98"/>
      <c r="D120" s="98"/>
      <c r="E120" s="98"/>
    </row>
    <row r="121" spans="1:5" x14ac:dyDescent="0.25">
      <c r="A121" s="8" t="s">
        <v>7</v>
      </c>
      <c r="B121" s="9"/>
      <c r="C121" s="10"/>
      <c r="D121" s="11"/>
      <c r="E121" s="11"/>
    </row>
    <row r="122" spans="1:5" x14ac:dyDescent="0.25">
      <c r="A122" s="12"/>
      <c r="B122" s="13" t="s">
        <v>9</v>
      </c>
      <c r="C122" s="14"/>
      <c r="D122" s="15"/>
      <c r="E122" s="15"/>
    </row>
    <row r="123" spans="1:5" x14ac:dyDescent="0.25">
      <c r="A123" s="8" t="s">
        <v>10</v>
      </c>
      <c r="B123" s="16" t="s">
        <v>11</v>
      </c>
      <c r="C123" s="53">
        <v>4810</v>
      </c>
      <c r="D123" s="54">
        <v>3990</v>
      </c>
      <c r="E123" s="55" t="s">
        <v>14</v>
      </c>
    </row>
    <row r="124" spans="1:5" x14ac:dyDescent="0.25">
      <c r="A124" s="19"/>
      <c r="B124" s="20" t="s">
        <v>15</v>
      </c>
      <c r="C124" s="56">
        <v>-0.51859999999999995</v>
      </c>
      <c r="D124" s="56">
        <v>-0.167954790797576</v>
      </c>
      <c r="E124" s="22"/>
    </row>
    <row r="125" spans="1:5" x14ac:dyDescent="0.25">
      <c r="A125" s="8" t="s">
        <v>16</v>
      </c>
      <c r="B125" s="16" t="s">
        <v>11</v>
      </c>
      <c r="C125" s="53">
        <v>6990</v>
      </c>
      <c r="D125" s="53">
        <v>9520</v>
      </c>
      <c r="E125" s="55" t="s">
        <v>14</v>
      </c>
    </row>
    <row r="126" spans="1:5" x14ac:dyDescent="0.25">
      <c r="A126" s="19"/>
      <c r="B126" s="20" t="s">
        <v>15</v>
      </c>
      <c r="C126" s="56">
        <v>-0.30071299716519201</v>
      </c>
      <c r="D126" s="56">
        <v>-9.7000000000000003E-3</v>
      </c>
      <c r="E126" s="22"/>
    </row>
    <row r="127" spans="1:5" x14ac:dyDescent="0.25">
      <c r="A127" s="8" t="s">
        <v>19</v>
      </c>
      <c r="B127" s="16" t="s">
        <v>11</v>
      </c>
      <c r="C127" s="53">
        <v>10210</v>
      </c>
      <c r="D127" s="53">
        <v>12780</v>
      </c>
      <c r="E127" s="55" t="s">
        <v>14</v>
      </c>
    </row>
    <row r="128" spans="1:5" x14ac:dyDescent="0.25">
      <c r="A128" s="19"/>
      <c r="B128" s="20" t="s">
        <v>15</v>
      </c>
      <c r="C128" s="56">
        <v>2.06125574272586E-2</v>
      </c>
      <c r="D128" s="56">
        <v>5.0299999999999997E-2</v>
      </c>
      <c r="E128" s="22"/>
    </row>
    <row r="129" spans="1:5" x14ac:dyDescent="0.25">
      <c r="A129" s="8" t="s">
        <v>22</v>
      </c>
      <c r="B129" s="16" t="s">
        <v>11</v>
      </c>
      <c r="C129" s="53">
        <v>14680</v>
      </c>
      <c r="D129" s="53">
        <v>19000</v>
      </c>
      <c r="E129" s="55" t="s">
        <v>14</v>
      </c>
    </row>
    <row r="130" spans="1:5" x14ac:dyDescent="0.25">
      <c r="A130" s="19"/>
      <c r="B130" s="20" t="s">
        <v>15</v>
      </c>
      <c r="C130" s="56">
        <v>0.468309154577289</v>
      </c>
      <c r="D130" s="56">
        <v>0.13700083069659499</v>
      </c>
      <c r="E130" s="22"/>
    </row>
    <row r="131" spans="1:5" ht="34.15" customHeight="1" x14ac:dyDescent="0.25">
      <c r="A131" s="90" t="s">
        <v>25</v>
      </c>
      <c r="B131" s="90"/>
      <c r="C131" s="90"/>
      <c r="D131" s="90"/>
      <c r="E131" s="90"/>
    </row>
    <row r="132" spans="1:5" x14ac:dyDescent="0.25">
      <c r="A132" s="5" t="s">
        <v>26</v>
      </c>
    </row>
    <row r="133" spans="1:5" x14ac:dyDescent="0.25">
      <c r="A133" s="79" t="s">
        <v>1139</v>
      </c>
      <c r="B133" s="80"/>
      <c r="C133" s="80"/>
      <c r="D133" s="81"/>
      <c r="E133" s="81"/>
    </row>
    <row r="134" spans="1:5" x14ac:dyDescent="0.25">
      <c r="A134" s="65" t="s">
        <v>1140</v>
      </c>
      <c r="D134" s="78"/>
      <c r="E134" s="78"/>
    </row>
    <row r="135" spans="1:5" x14ac:dyDescent="0.25">
      <c r="A135" s="65" t="s">
        <v>972</v>
      </c>
      <c r="D135" s="78"/>
      <c r="E135" s="78"/>
    </row>
    <row r="136" spans="1:5" x14ac:dyDescent="0.25">
      <c r="A136" s="5" t="s">
        <v>51</v>
      </c>
    </row>
    <row r="137" spans="1:5" ht="14.45" customHeight="1" x14ac:dyDescent="0.25">
      <c r="A137" s="91" t="s">
        <v>31</v>
      </c>
      <c r="B137" s="92"/>
      <c r="C137" s="92"/>
      <c r="D137" s="92"/>
      <c r="E137" s="93"/>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57">
        <v>44306</v>
      </c>
      <c r="C140" s="57">
        <v>46140</v>
      </c>
      <c r="D140" s="58">
        <v>0.14443252963252201</v>
      </c>
      <c r="E140" s="59">
        <v>4</v>
      </c>
    </row>
    <row r="141" spans="1:5" x14ac:dyDescent="0.25">
      <c r="A141" s="31" t="s">
        <v>37</v>
      </c>
      <c r="B141" s="57">
        <v>44278</v>
      </c>
      <c r="C141" s="57">
        <v>46112</v>
      </c>
      <c r="D141" s="58">
        <v>0.14130306273818763</v>
      </c>
      <c r="E141" s="59">
        <v>4</v>
      </c>
    </row>
    <row r="142" spans="1:5" x14ac:dyDescent="0.25">
      <c r="A142" s="60" t="s">
        <v>38</v>
      </c>
      <c r="B142" s="57">
        <v>44236</v>
      </c>
      <c r="C142" s="57">
        <v>46070</v>
      </c>
      <c r="D142" s="58">
        <v>0.13893719822682349</v>
      </c>
      <c r="E142" s="59">
        <v>4</v>
      </c>
    </row>
    <row r="143" spans="1:5" x14ac:dyDescent="0.25">
      <c r="A143" s="60" t="s">
        <v>39</v>
      </c>
      <c r="B143" s="57">
        <v>44208</v>
      </c>
      <c r="C143" s="57">
        <v>46042</v>
      </c>
      <c r="D143" s="58">
        <v>0.13896157969736989</v>
      </c>
      <c r="E143" s="59">
        <v>4</v>
      </c>
    </row>
    <row r="144" spans="1:5" x14ac:dyDescent="0.25">
      <c r="A144" s="60" t="s">
        <v>40</v>
      </c>
      <c r="B144" s="57">
        <v>44194</v>
      </c>
      <c r="C144" s="57">
        <v>46022</v>
      </c>
      <c r="D144" s="58">
        <v>0.13870282732666492</v>
      </c>
      <c r="E144" s="59">
        <v>4</v>
      </c>
    </row>
    <row r="146" spans="1:5" x14ac:dyDescent="0.25">
      <c r="A146" s="102" t="s">
        <v>94</v>
      </c>
      <c r="B146" s="103"/>
      <c r="C146" s="103"/>
      <c r="D146" s="103"/>
      <c r="E146" s="103"/>
    </row>
    <row r="147" spans="1:5" ht="14.45" customHeight="1" x14ac:dyDescent="0.25">
      <c r="A147" s="1" t="s">
        <v>958</v>
      </c>
      <c r="B147" s="2"/>
      <c r="C147" s="96" t="s">
        <v>3</v>
      </c>
      <c r="D147" s="96" t="s">
        <v>959</v>
      </c>
      <c r="E147" s="96"/>
    </row>
    <row r="148" spans="1:5" x14ac:dyDescent="0.25">
      <c r="A148" s="74" t="s">
        <v>1151</v>
      </c>
      <c r="B148" s="75"/>
      <c r="C148" s="97"/>
      <c r="D148" s="97"/>
      <c r="E148" s="97"/>
    </row>
    <row r="149" spans="1:5" x14ac:dyDescent="0.25">
      <c r="A149" s="76" t="s">
        <v>6</v>
      </c>
      <c r="B149" s="77"/>
      <c r="C149" s="98"/>
      <c r="D149" s="98"/>
      <c r="E149" s="98"/>
    </row>
    <row r="150" spans="1:5" x14ac:dyDescent="0.25">
      <c r="A150" s="8" t="s">
        <v>7</v>
      </c>
      <c r="B150" s="9" t="s">
        <v>960</v>
      </c>
      <c r="C150" s="10"/>
      <c r="D150" s="11"/>
      <c r="E150" s="11"/>
    </row>
    <row r="151" spans="1:5" x14ac:dyDescent="0.25">
      <c r="A151" s="12"/>
      <c r="B151" s="13" t="s">
        <v>9</v>
      </c>
      <c r="C151" s="14"/>
      <c r="D151" s="15"/>
      <c r="E151" s="15"/>
    </row>
    <row r="152" spans="1:5" x14ac:dyDescent="0.25">
      <c r="A152" s="8" t="s">
        <v>10</v>
      </c>
      <c r="B152" s="16" t="s">
        <v>11</v>
      </c>
      <c r="C152" s="53">
        <v>6000</v>
      </c>
      <c r="D152" s="54">
        <v>6210</v>
      </c>
      <c r="E152" s="55" t="s">
        <v>14</v>
      </c>
    </row>
    <row r="153" spans="1:5" x14ac:dyDescent="0.25">
      <c r="A153" s="19"/>
      <c r="B153" s="20" t="s">
        <v>15</v>
      </c>
      <c r="C153" s="56">
        <v>-0.39960000000000001</v>
      </c>
      <c r="D153" s="56">
        <v>-0.14700025993904001</v>
      </c>
      <c r="E153" s="22"/>
    </row>
    <row r="154" spans="1:5" x14ac:dyDescent="0.25">
      <c r="A154" s="8" t="s">
        <v>16</v>
      </c>
      <c r="B154" s="16" t="s">
        <v>11</v>
      </c>
      <c r="C154" s="53">
        <v>7810</v>
      </c>
      <c r="D154" s="53">
        <v>7360</v>
      </c>
      <c r="E154" s="55" t="s">
        <v>14</v>
      </c>
    </row>
    <row r="155" spans="1:5" x14ac:dyDescent="0.25">
      <c r="A155" s="19"/>
      <c r="B155" s="20" t="s">
        <v>15</v>
      </c>
      <c r="C155" s="56">
        <v>-0.21932332828721299</v>
      </c>
      <c r="D155" s="56">
        <v>-9.7215505372375305E-2</v>
      </c>
      <c r="E155" s="22"/>
    </row>
    <row r="156" spans="1:5" x14ac:dyDescent="0.25">
      <c r="A156" s="8" t="s">
        <v>19</v>
      </c>
      <c r="B156" s="16" t="s">
        <v>11</v>
      </c>
      <c r="C156" s="53">
        <v>9390</v>
      </c>
      <c r="D156" s="53">
        <v>9790</v>
      </c>
      <c r="E156" s="55" t="s">
        <v>14</v>
      </c>
    </row>
    <row r="157" spans="1:5" x14ac:dyDescent="0.25">
      <c r="A157" s="19"/>
      <c r="B157" s="20" t="s">
        <v>15</v>
      </c>
      <c r="C157" s="56">
        <v>-6.1124608632733599E-2</v>
      </c>
      <c r="D157" s="56">
        <v>-7.0000000000000001E-3</v>
      </c>
      <c r="E157" s="22"/>
    </row>
    <row r="158" spans="1:5" x14ac:dyDescent="0.25">
      <c r="A158" s="8" t="s">
        <v>22</v>
      </c>
      <c r="B158" s="16" t="s">
        <v>11</v>
      </c>
      <c r="C158" s="53">
        <v>12100</v>
      </c>
      <c r="D158" s="53">
        <v>12160</v>
      </c>
      <c r="E158" s="55" t="s">
        <v>14</v>
      </c>
    </row>
    <row r="159" spans="1:5" x14ac:dyDescent="0.25">
      <c r="A159" s="19"/>
      <c r="B159" s="20" t="s">
        <v>15</v>
      </c>
      <c r="C159" s="56">
        <v>0.210143493414095</v>
      </c>
      <c r="D159" s="56">
        <v>6.7230536811159203E-2</v>
      </c>
      <c r="E159" s="22"/>
    </row>
    <row r="160" spans="1:5" ht="34.15" customHeight="1" x14ac:dyDescent="0.25">
      <c r="A160" s="90" t="s">
        <v>25</v>
      </c>
      <c r="B160" s="90"/>
      <c r="C160" s="90"/>
      <c r="D160" s="90"/>
      <c r="E160" s="90"/>
    </row>
    <row r="161" spans="1:5" x14ac:dyDescent="0.25">
      <c r="A161" s="5" t="s">
        <v>26</v>
      </c>
    </row>
    <row r="162" spans="1:5" x14ac:dyDescent="0.25">
      <c r="A162" s="88" t="s">
        <v>964</v>
      </c>
      <c r="B162" s="88"/>
      <c r="C162" s="88"/>
      <c r="D162" s="88"/>
      <c r="E162" s="88"/>
    </row>
    <row r="163" spans="1:5" x14ac:dyDescent="0.25">
      <c r="A163" s="82" t="s">
        <v>1155</v>
      </c>
      <c r="B163" s="83"/>
      <c r="C163" s="83"/>
      <c r="D163" s="78"/>
      <c r="E163" s="78"/>
    </row>
    <row r="164" spans="1:5" x14ac:dyDescent="0.25">
      <c r="A164" s="65" t="s">
        <v>966</v>
      </c>
      <c r="D164" s="78"/>
      <c r="E164" s="78"/>
    </row>
    <row r="165" spans="1:5" x14ac:dyDescent="0.25">
      <c r="A165" s="5" t="s">
        <v>30</v>
      </c>
    </row>
    <row r="166" spans="1:5" ht="14.45" customHeight="1" x14ac:dyDescent="0.25">
      <c r="A166" s="91" t="s">
        <v>31</v>
      </c>
      <c r="B166" s="92"/>
      <c r="C166" s="92"/>
      <c r="D166" s="92"/>
      <c r="E166" s="93"/>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57">
        <v>44313</v>
      </c>
      <c r="C169" s="57">
        <v>46140</v>
      </c>
      <c r="D169" s="58">
        <v>6.5854205980162103E-2</v>
      </c>
      <c r="E169" s="59">
        <v>3</v>
      </c>
    </row>
    <row r="170" spans="1:5" x14ac:dyDescent="0.25">
      <c r="A170" s="31" t="s">
        <v>37</v>
      </c>
      <c r="B170" s="57">
        <v>44285</v>
      </c>
      <c r="C170" s="57">
        <v>46112</v>
      </c>
      <c r="D170" s="58">
        <v>6.4816506391158352E-2</v>
      </c>
      <c r="E170" s="59">
        <v>3</v>
      </c>
    </row>
    <row r="171" spans="1:5" x14ac:dyDescent="0.25">
      <c r="A171" s="60" t="s">
        <v>38</v>
      </c>
      <c r="B171" s="57">
        <v>44250</v>
      </c>
      <c r="C171" s="57">
        <v>46077</v>
      </c>
      <c r="D171" s="58">
        <v>6.4354303877197219E-2</v>
      </c>
      <c r="E171" s="59">
        <v>3</v>
      </c>
    </row>
    <row r="172" spans="1:5" x14ac:dyDescent="0.25">
      <c r="A172" s="60" t="s">
        <v>39</v>
      </c>
      <c r="B172" s="57">
        <v>44222</v>
      </c>
      <c r="C172" s="57">
        <v>46049</v>
      </c>
      <c r="D172" s="58">
        <v>6.4920236485950508E-2</v>
      </c>
      <c r="E172" s="59">
        <v>3</v>
      </c>
    </row>
    <row r="173" spans="1:5" x14ac:dyDescent="0.25">
      <c r="A173" s="60" t="s">
        <v>40</v>
      </c>
      <c r="B173" s="57">
        <v>44194</v>
      </c>
      <c r="C173" s="57">
        <v>46021</v>
      </c>
      <c r="D173" s="58">
        <v>6.5328641062227272E-2</v>
      </c>
      <c r="E173" s="59">
        <v>3</v>
      </c>
    </row>
    <row r="175" spans="1:5" x14ac:dyDescent="0.25">
      <c r="A175" s="102" t="s">
        <v>341</v>
      </c>
      <c r="B175" s="103"/>
      <c r="C175" s="103"/>
      <c r="D175" s="103"/>
      <c r="E175" s="103"/>
    </row>
    <row r="176" spans="1:5" ht="14.45" customHeight="1" x14ac:dyDescent="0.25">
      <c r="A176" s="1" t="s">
        <v>958</v>
      </c>
      <c r="B176" s="2"/>
      <c r="C176" s="96" t="s">
        <v>3</v>
      </c>
      <c r="D176" s="96" t="s">
        <v>959</v>
      </c>
      <c r="E176" s="96"/>
    </row>
    <row r="177" spans="1:5" x14ac:dyDescent="0.25">
      <c r="A177" s="74" t="s">
        <v>1151</v>
      </c>
      <c r="B177" s="75"/>
      <c r="C177" s="97"/>
      <c r="D177" s="97"/>
      <c r="E177" s="97"/>
    </row>
    <row r="178" spans="1:5" x14ac:dyDescent="0.25">
      <c r="A178" s="76" t="s">
        <v>6</v>
      </c>
      <c r="B178" s="77"/>
      <c r="C178" s="98"/>
      <c r="D178" s="98"/>
      <c r="E178" s="98"/>
    </row>
    <row r="179" spans="1:5" x14ac:dyDescent="0.25">
      <c r="A179" s="8" t="s">
        <v>7</v>
      </c>
      <c r="B179" s="9" t="s">
        <v>960</v>
      </c>
      <c r="C179" s="10"/>
      <c r="D179" s="11"/>
      <c r="E179" s="11"/>
    </row>
    <row r="180" spans="1:5" x14ac:dyDescent="0.25">
      <c r="A180" s="12"/>
      <c r="B180" s="13" t="s">
        <v>9</v>
      </c>
      <c r="C180" s="14"/>
      <c r="D180" s="15"/>
      <c r="E180" s="15"/>
    </row>
    <row r="181" spans="1:5" x14ac:dyDescent="0.25">
      <c r="A181" s="8" t="s">
        <v>10</v>
      </c>
      <c r="B181" s="16" t="s">
        <v>11</v>
      </c>
      <c r="C181" s="53">
        <v>6820</v>
      </c>
      <c r="D181" s="54">
        <v>6960</v>
      </c>
      <c r="E181" s="55" t="s">
        <v>14</v>
      </c>
    </row>
    <row r="182" spans="1:5" x14ac:dyDescent="0.25">
      <c r="A182" s="19"/>
      <c r="B182" s="20" t="s">
        <v>15</v>
      </c>
      <c r="C182" s="56">
        <v>-0.318</v>
      </c>
      <c r="D182" s="56">
        <v>-0.113741398634446</v>
      </c>
      <c r="E182" s="22"/>
    </row>
    <row r="183" spans="1:5" x14ac:dyDescent="0.25">
      <c r="A183" s="8" t="s">
        <v>16</v>
      </c>
      <c r="B183" s="16" t="s">
        <v>11</v>
      </c>
      <c r="C183" s="53">
        <v>8390</v>
      </c>
      <c r="D183" s="53">
        <v>9160</v>
      </c>
      <c r="E183" s="55" t="s">
        <v>14</v>
      </c>
    </row>
    <row r="184" spans="1:5" x14ac:dyDescent="0.25">
      <c r="A184" s="19"/>
      <c r="B184" s="20" t="s">
        <v>15</v>
      </c>
      <c r="C184" s="56">
        <v>-0.16149393694422001</v>
      </c>
      <c r="D184" s="56">
        <v>-2.89134722795246E-2</v>
      </c>
      <c r="E184" s="22"/>
    </row>
    <row r="185" spans="1:5" x14ac:dyDescent="0.25">
      <c r="A185" s="8" t="s">
        <v>19</v>
      </c>
      <c r="B185" s="16" t="s">
        <v>11</v>
      </c>
      <c r="C185" s="53">
        <v>9830</v>
      </c>
      <c r="D185" s="53">
        <v>10090</v>
      </c>
      <c r="E185" s="55" t="s">
        <v>14</v>
      </c>
    </row>
    <row r="186" spans="1:5" x14ac:dyDescent="0.25">
      <c r="A186" s="19"/>
      <c r="B186" s="20" t="s">
        <v>15</v>
      </c>
      <c r="C186" s="56">
        <v>-1.67289769479902E-2</v>
      </c>
      <c r="D186" s="56">
        <v>3.0836593315288802E-3</v>
      </c>
      <c r="E186" s="22"/>
    </row>
    <row r="187" spans="1:5" x14ac:dyDescent="0.25">
      <c r="A187" s="8" t="s">
        <v>22</v>
      </c>
      <c r="B187" s="16" t="s">
        <v>11</v>
      </c>
      <c r="C187" s="53">
        <v>10940</v>
      </c>
      <c r="D187" s="53">
        <v>11730</v>
      </c>
      <c r="E187" s="55" t="s">
        <v>14</v>
      </c>
    </row>
    <row r="188" spans="1:5" x14ac:dyDescent="0.25">
      <c r="A188" s="19"/>
      <c r="B188" s="20" t="s">
        <v>15</v>
      </c>
      <c r="C188" s="56">
        <v>9.3505356951153903E-2</v>
      </c>
      <c r="D188" s="56">
        <v>5.4674499198122499E-2</v>
      </c>
      <c r="E188" s="22"/>
    </row>
    <row r="189" spans="1:5" ht="34.15" customHeight="1" x14ac:dyDescent="0.25">
      <c r="A189" s="90" t="s">
        <v>25</v>
      </c>
      <c r="B189" s="90"/>
      <c r="C189" s="90"/>
      <c r="D189" s="90"/>
      <c r="E189" s="90"/>
    </row>
    <row r="190" spans="1:5" x14ac:dyDescent="0.25">
      <c r="A190" s="5" t="s">
        <v>26</v>
      </c>
    </row>
    <row r="191" spans="1:5" x14ac:dyDescent="0.25">
      <c r="A191" s="104" t="s">
        <v>974</v>
      </c>
      <c r="B191" s="104"/>
      <c r="C191" s="104"/>
      <c r="D191" s="104"/>
      <c r="E191" s="104"/>
    </row>
    <row r="192" spans="1:5" x14ac:dyDescent="0.25">
      <c r="A192" s="65" t="s">
        <v>1111</v>
      </c>
      <c r="D192" s="78"/>
      <c r="E192" s="78"/>
    </row>
    <row r="193" spans="1:5" x14ac:dyDescent="0.25">
      <c r="A193" s="65" t="s">
        <v>963</v>
      </c>
      <c r="D193" s="78"/>
      <c r="E193" s="78"/>
    </row>
    <row r="194" spans="1:5" x14ac:dyDescent="0.25">
      <c r="A194" s="5" t="s">
        <v>30</v>
      </c>
    </row>
    <row r="195" spans="1:5" ht="14.45" customHeight="1" x14ac:dyDescent="0.25">
      <c r="A195" s="91" t="s">
        <v>31</v>
      </c>
      <c r="B195" s="92"/>
      <c r="C195" s="92"/>
      <c r="D195" s="92"/>
      <c r="E195" s="93"/>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57">
        <v>44313</v>
      </c>
      <c r="C198" s="57">
        <v>46140</v>
      </c>
      <c r="D198" s="58">
        <v>6.1835381404085801E-2</v>
      </c>
      <c r="E198" s="59">
        <v>3</v>
      </c>
    </row>
    <row r="199" spans="1:5" x14ac:dyDescent="0.25">
      <c r="A199" s="31" t="s">
        <v>37</v>
      </c>
      <c r="B199" s="57">
        <v>44285</v>
      </c>
      <c r="C199" s="57">
        <v>46112</v>
      </c>
      <c r="D199" s="58">
        <v>6.0892885711774938E-2</v>
      </c>
      <c r="E199" s="59">
        <v>3</v>
      </c>
    </row>
    <row r="200" spans="1:5" x14ac:dyDescent="0.25">
      <c r="A200" s="60" t="s">
        <v>38</v>
      </c>
      <c r="B200" s="57">
        <v>44250</v>
      </c>
      <c r="C200" s="57">
        <v>46077</v>
      </c>
      <c r="D200" s="58">
        <v>6.0200841176892825E-2</v>
      </c>
      <c r="E200" s="59">
        <v>3</v>
      </c>
    </row>
    <row r="201" spans="1:5" x14ac:dyDescent="0.25">
      <c r="A201" s="60" t="s">
        <v>39</v>
      </c>
      <c r="B201" s="57">
        <v>44222</v>
      </c>
      <c r="C201" s="57">
        <v>46049</v>
      </c>
      <c r="D201" s="58">
        <v>6.0341616771159255E-2</v>
      </c>
      <c r="E201" s="59">
        <v>3</v>
      </c>
    </row>
    <row r="202" spans="1:5" x14ac:dyDescent="0.25">
      <c r="A202" s="60" t="s">
        <v>40</v>
      </c>
      <c r="B202" s="57">
        <v>44194</v>
      </c>
      <c r="C202" s="57">
        <v>46021</v>
      </c>
      <c r="D202" s="58">
        <v>6.0158419185069013E-2</v>
      </c>
      <c r="E202" s="59">
        <v>3</v>
      </c>
    </row>
    <row r="204" spans="1:5" x14ac:dyDescent="0.25">
      <c r="A204" s="102" t="s">
        <v>655</v>
      </c>
      <c r="B204" s="103"/>
      <c r="C204" s="103"/>
      <c r="D204" s="103"/>
      <c r="E204" s="103"/>
    </row>
    <row r="205" spans="1:5" ht="14.45" customHeight="1" x14ac:dyDescent="0.25">
      <c r="A205" s="1" t="s">
        <v>958</v>
      </c>
      <c r="B205" s="2"/>
      <c r="C205" s="107" t="s">
        <v>3</v>
      </c>
      <c r="D205" s="107" t="s">
        <v>959</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960</v>
      </c>
      <c r="C208" s="10"/>
      <c r="D208" s="11"/>
      <c r="E208" s="11"/>
    </row>
    <row r="209" spans="1:5" x14ac:dyDescent="0.25">
      <c r="A209" s="12"/>
      <c r="B209" s="13" t="s">
        <v>9</v>
      </c>
      <c r="C209" s="14"/>
      <c r="D209" s="15"/>
      <c r="E209" s="15"/>
    </row>
    <row r="210" spans="1:5" x14ac:dyDescent="0.25">
      <c r="A210" s="8" t="s">
        <v>10</v>
      </c>
      <c r="B210" s="16" t="s">
        <v>11</v>
      </c>
      <c r="C210" s="53">
        <v>7460</v>
      </c>
      <c r="D210" s="54">
        <v>7680</v>
      </c>
      <c r="E210" s="55" t="s">
        <v>14</v>
      </c>
    </row>
    <row r="211" spans="1:5" x14ac:dyDescent="0.25">
      <c r="A211" s="19"/>
      <c r="B211" s="20" t="s">
        <v>15</v>
      </c>
      <c r="C211" s="56">
        <v>-0.25380000000000003</v>
      </c>
      <c r="D211" s="56">
        <v>-8.43E-2</v>
      </c>
      <c r="E211" s="22"/>
    </row>
    <row r="212" spans="1:5" x14ac:dyDescent="0.25">
      <c r="A212" s="8" t="s">
        <v>16</v>
      </c>
      <c r="B212" s="16" t="s">
        <v>11</v>
      </c>
      <c r="C212" s="53">
        <v>8470</v>
      </c>
      <c r="D212" s="53">
        <v>8780</v>
      </c>
      <c r="E212" s="55" t="s">
        <v>14</v>
      </c>
    </row>
    <row r="213" spans="1:5" x14ac:dyDescent="0.25">
      <c r="A213" s="19"/>
      <c r="B213" s="20" t="s">
        <v>15</v>
      </c>
      <c r="C213" s="56">
        <v>-0.15321402565450701</v>
      </c>
      <c r="D213" s="56">
        <v>-4.2595516707452402E-2</v>
      </c>
      <c r="E213" s="22"/>
    </row>
    <row r="214" spans="1:5" x14ac:dyDescent="0.25">
      <c r="A214" s="8" t="s">
        <v>19</v>
      </c>
      <c r="B214" s="16" t="s">
        <v>11</v>
      </c>
      <c r="C214" s="53">
        <v>9420</v>
      </c>
      <c r="D214" s="53">
        <v>9550</v>
      </c>
      <c r="E214" s="55" t="s">
        <v>14</v>
      </c>
    </row>
    <row r="215" spans="1:5" x14ac:dyDescent="0.25">
      <c r="A215" s="19"/>
      <c r="B215" s="20" t="s">
        <v>15</v>
      </c>
      <c r="C215" s="56">
        <v>-5.7703202922336001E-2</v>
      </c>
      <c r="D215" s="56">
        <v>-1.5334266399865199E-2</v>
      </c>
      <c r="E215" s="22"/>
    </row>
    <row r="216" spans="1:5" x14ac:dyDescent="0.25">
      <c r="A216" s="8" t="s">
        <v>22</v>
      </c>
      <c r="B216" s="16" t="s">
        <v>11</v>
      </c>
      <c r="C216" s="53">
        <v>10130</v>
      </c>
      <c r="D216" s="53">
        <v>10970</v>
      </c>
      <c r="E216" s="55" t="s">
        <v>14</v>
      </c>
    </row>
    <row r="217" spans="1:5" x14ac:dyDescent="0.25">
      <c r="A217" s="19"/>
      <c r="B217" s="20" t="s">
        <v>15</v>
      </c>
      <c r="C217" s="56">
        <v>1.26498698460646E-2</v>
      </c>
      <c r="D217" s="56">
        <v>3.1191512770648099E-2</v>
      </c>
      <c r="E217" s="22"/>
    </row>
    <row r="218" spans="1:5" ht="32.450000000000003" customHeight="1" x14ac:dyDescent="0.25">
      <c r="A218" s="90" t="s">
        <v>25</v>
      </c>
      <c r="B218" s="90"/>
      <c r="C218" s="90"/>
      <c r="D218" s="90"/>
      <c r="E218" s="90"/>
    </row>
    <row r="219" spans="1:5" x14ac:dyDescent="0.25">
      <c r="A219" s="5" t="s">
        <v>26</v>
      </c>
    </row>
    <row r="220" spans="1:5" x14ac:dyDescent="0.25">
      <c r="A220" s="65" t="s">
        <v>974</v>
      </c>
    </row>
    <row r="221" spans="1:5" x14ac:dyDescent="0.25">
      <c r="A221" s="65" t="s">
        <v>1110</v>
      </c>
    </row>
    <row r="222" spans="1:5" x14ac:dyDescent="0.25">
      <c r="A222" s="65" t="s">
        <v>1144</v>
      </c>
    </row>
    <row r="223" spans="1:5" x14ac:dyDescent="0.25">
      <c r="A223" s="5" t="s">
        <v>30</v>
      </c>
    </row>
    <row r="224" spans="1:5" ht="14.45" customHeight="1" x14ac:dyDescent="0.25">
      <c r="A224" s="91" t="s">
        <v>31</v>
      </c>
      <c r="B224" s="92"/>
      <c r="C224" s="92"/>
      <c r="D224" s="92"/>
      <c r="E224" s="93"/>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57">
        <v>44314</v>
      </c>
      <c r="C227" s="57">
        <v>46141</v>
      </c>
      <c r="D227" s="58">
        <v>3.6900000000000002E-2</v>
      </c>
      <c r="E227" s="59">
        <v>2</v>
      </c>
    </row>
    <row r="228" spans="1:5" x14ac:dyDescent="0.25">
      <c r="A228" s="31" t="s">
        <v>37</v>
      </c>
      <c r="B228" s="57">
        <v>44279</v>
      </c>
      <c r="C228" s="57">
        <v>46106</v>
      </c>
      <c r="D228" s="58">
        <v>3.6513579613004617E-2</v>
      </c>
      <c r="E228" s="59">
        <v>2</v>
      </c>
    </row>
    <row r="229" spans="1:5" x14ac:dyDescent="0.25">
      <c r="A229" s="60" t="s">
        <v>38</v>
      </c>
      <c r="B229" s="57">
        <v>44251</v>
      </c>
      <c r="C229" s="57">
        <v>46078</v>
      </c>
      <c r="D229" s="58">
        <v>3.5942372276077356E-2</v>
      </c>
      <c r="E229" s="59">
        <v>2</v>
      </c>
    </row>
    <row r="230" spans="1:5" x14ac:dyDescent="0.25">
      <c r="A230" s="60" t="s">
        <v>39</v>
      </c>
      <c r="B230" s="57">
        <v>44223</v>
      </c>
      <c r="C230" s="57">
        <v>46050</v>
      </c>
      <c r="D230" s="58">
        <v>3.5973099920272963E-2</v>
      </c>
      <c r="E230" s="59">
        <v>2</v>
      </c>
    </row>
    <row r="231" spans="1:5" x14ac:dyDescent="0.25">
      <c r="A231" s="60" t="s">
        <v>40</v>
      </c>
      <c r="B231" s="57">
        <v>44195</v>
      </c>
      <c r="C231" s="57">
        <v>46022</v>
      </c>
      <c r="D231" s="58">
        <v>3.5950387419008474E-2</v>
      </c>
      <c r="E231" s="59">
        <v>2</v>
      </c>
    </row>
    <row r="233" spans="1:5" x14ac:dyDescent="0.25">
      <c r="A233" s="102" t="s">
        <v>894</v>
      </c>
      <c r="B233" s="103"/>
      <c r="C233" s="103"/>
      <c r="D233" s="103"/>
      <c r="E233" s="103"/>
    </row>
    <row r="234" spans="1:5" ht="14.45" customHeight="1" x14ac:dyDescent="0.25">
      <c r="A234" s="1" t="s">
        <v>958</v>
      </c>
      <c r="B234" s="2"/>
      <c r="C234" s="96" t="s">
        <v>3</v>
      </c>
      <c r="D234" s="96" t="s">
        <v>959</v>
      </c>
      <c r="E234" s="96"/>
    </row>
    <row r="235" spans="1:5" x14ac:dyDescent="0.25">
      <c r="A235" s="74" t="s">
        <v>1151</v>
      </c>
      <c r="B235" s="75"/>
      <c r="C235" s="97"/>
      <c r="D235" s="97"/>
      <c r="E235" s="97"/>
    </row>
    <row r="236" spans="1:5" x14ac:dyDescent="0.25">
      <c r="A236" s="76" t="s">
        <v>6</v>
      </c>
      <c r="B236" s="77"/>
      <c r="C236" s="98"/>
      <c r="D236" s="98"/>
      <c r="E236" s="98"/>
    </row>
    <row r="237" spans="1:5" x14ac:dyDescent="0.25">
      <c r="A237" s="8" t="s">
        <v>7</v>
      </c>
      <c r="B237" s="9"/>
      <c r="C237" s="10"/>
      <c r="D237" s="11"/>
      <c r="E237" s="11"/>
    </row>
    <row r="238" spans="1:5" x14ac:dyDescent="0.25">
      <c r="A238" s="12"/>
      <c r="B238" s="13" t="s">
        <v>9</v>
      </c>
      <c r="C238" s="14"/>
      <c r="D238" s="15"/>
      <c r="E238" s="15"/>
    </row>
    <row r="239" spans="1:5" x14ac:dyDescent="0.25">
      <c r="A239" s="8" t="s">
        <v>10</v>
      </c>
      <c r="B239" s="16" t="s">
        <v>11</v>
      </c>
      <c r="C239" s="53">
        <v>7280</v>
      </c>
      <c r="D239" s="54">
        <v>7210</v>
      </c>
      <c r="E239" s="55" t="s">
        <v>14</v>
      </c>
    </row>
    <row r="240" spans="1:5" x14ac:dyDescent="0.25">
      <c r="A240" s="19"/>
      <c r="B240" s="20" t="s">
        <v>15</v>
      </c>
      <c r="C240" s="56">
        <v>-0.271518397106353</v>
      </c>
      <c r="D240" s="56">
        <v>-0.10318083171138601</v>
      </c>
      <c r="E240" s="22"/>
    </row>
    <row r="241" spans="1:5" x14ac:dyDescent="0.25">
      <c r="A241" s="8" t="s">
        <v>16</v>
      </c>
      <c r="B241" s="16" t="s">
        <v>11</v>
      </c>
      <c r="C241" s="53">
        <v>7760</v>
      </c>
      <c r="D241" s="53">
        <v>7790</v>
      </c>
      <c r="E241" s="55" t="s">
        <v>14</v>
      </c>
    </row>
    <row r="242" spans="1:5" x14ac:dyDescent="0.25">
      <c r="A242" s="19"/>
      <c r="B242" s="20" t="s">
        <v>15</v>
      </c>
      <c r="C242" s="56">
        <v>-0.22404424724602201</v>
      </c>
      <c r="D242" s="56">
        <v>-8.0019534076001403E-2</v>
      </c>
      <c r="E242" s="22"/>
    </row>
    <row r="243" spans="1:5" x14ac:dyDescent="0.25">
      <c r="A243" s="8" t="s">
        <v>19</v>
      </c>
      <c r="B243" s="16" t="s">
        <v>11</v>
      </c>
      <c r="C243" s="53">
        <v>9870</v>
      </c>
      <c r="D243" s="53">
        <v>10100</v>
      </c>
      <c r="E243" s="55" t="s">
        <v>14</v>
      </c>
    </row>
    <row r="244" spans="1:5" x14ac:dyDescent="0.25">
      <c r="A244" s="19"/>
      <c r="B244" s="20" t="s">
        <v>15</v>
      </c>
      <c r="C244" s="56">
        <v>-1.2749128712871399E-2</v>
      </c>
      <c r="D244" s="56">
        <v>3.4327904118101001E-3</v>
      </c>
      <c r="E244" s="22"/>
    </row>
    <row r="245" spans="1:5" x14ac:dyDescent="0.25">
      <c r="A245" s="8" t="s">
        <v>22</v>
      </c>
      <c r="B245" s="16" t="s">
        <v>11</v>
      </c>
      <c r="C245" s="53">
        <v>12700</v>
      </c>
      <c r="D245" s="53">
        <v>12330</v>
      </c>
      <c r="E245" s="55" t="s">
        <v>14</v>
      </c>
    </row>
    <row r="246" spans="1:5" x14ac:dyDescent="0.25">
      <c r="A246" s="19"/>
      <c r="B246" s="20" t="s">
        <v>15</v>
      </c>
      <c r="C246" s="56">
        <v>0.26964496667236398</v>
      </c>
      <c r="D246" s="56">
        <v>7.2253618345182499E-2</v>
      </c>
      <c r="E246" s="22"/>
    </row>
    <row r="247" spans="1:5" ht="34.9" customHeight="1" x14ac:dyDescent="0.25">
      <c r="A247" s="90" t="s">
        <v>25</v>
      </c>
      <c r="B247" s="90"/>
      <c r="C247" s="90"/>
      <c r="D247" s="90"/>
      <c r="E247" s="90"/>
    </row>
    <row r="248" spans="1:5" x14ac:dyDescent="0.25">
      <c r="A248" s="5" t="s">
        <v>26</v>
      </c>
    </row>
    <row r="249" spans="1:5" x14ac:dyDescent="0.25">
      <c r="A249" s="65" t="s">
        <v>996</v>
      </c>
      <c r="D249" s="78"/>
      <c r="E249" s="78"/>
    </row>
    <row r="250" spans="1:5" x14ac:dyDescent="0.25">
      <c r="A250" s="65" t="s">
        <v>997</v>
      </c>
      <c r="D250" s="78"/>
      <c r="E250" s="78"/>
    </row>
    <row r="251" spans="1:5" x14ac:dyDescent="0.25">
      <c r="A251" s="65" t="s">
        <v>966</v>
      </c>
      <c r="D251" s="89"/>
      <c r="E251" s="89"/>
    </row>
    <row r="252" spans="1:5" x14ac:dyDescent="0.25">
      <c r="A252" s="5" t="s">
        <v>51</v>
      </c>
    </row>
    <row r="253" spans="1:5" ht="14.45" customHeight="1" x14ac:dyDescent="0.25">
      <c r="A253" s="91" t="s">
        <v>31</v>
      </c>
      <c r="B253" s="92"/>
      <c r="C253" s="92"/>
      <c r="D253" s="92"/>
      <c r="E253" s="93"/>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57">
        <v>44309</v>
      </c>
      <c r="C256" s="57">
        <v>46136</v>
      </c>
      <c r="D256" s="58">
        <v>5.6960909813772602E-2</v>
      </c>
      <c r="E256" s="59">
        <v>3</v>
      </c>
    </row>
    <row r="257" spans="1:5" x14ac:dyDescent="0.25">
      <c r="A257" s="31" t="s">
        <v>37</v>
      </c>
      <c r="B257" s="57">
        <v>44281</v>
      </c>
      <c r="C257" s="57">
        <v>46108</v>
      </c>
      <c r="D257" s="58">
        <v>5.5655154364572579E-2</v>
      </c>
      <c r="E257" s="59">
        <v>3</v>
      </c>
    </row>
    <row r="258" spans="1:5" x14ac:dyDescent="0.25">
      <c r="A258" s="60" t="s">
        <v>38</v>
      </c>
      <c r="B258" s="57">
        <v>44253</v>
      </c>
      <c r="C258" s="57">
        <v>46080</v>
      </c>
      <c r="D258" s="58">
        <v>5.4978325195515633E-2</v>
      </c>
      <c r="E258" s="59">
        <v>3</v>
      </c>
    </row>
    <row r="259" spans="1:5" x14ac:dyDescent="0.25">
      <c r="A259" s="60" t="s">
        <v>39</v>
      </c>
      <c r="B259" s="57">
        <v>44225</v>
      </c>
      <c r="C259" s="57">
        <v>46052</v>
      </c>
      <c r="D259" s="58">
        <v>5.5033469829741423E-2</v>
      </c>
      <c r="E259" s="59">
        <v>3</v>
      </c>
    </row>
    <row r="260" spans="1:5" x14ac:dyDescent="0.25">
      <c r="A260" s="60" t="s">
        <v>40</v>
      </c>
      <c r="B260" s="57">
        <v>44193</v>
      </c>
      <c r="C260" s="57">
        <v>46020</v>
      </c>
      <c r="D260" s="58">
        <v>5.5062039186584588E-2</v>
      </c>
      <c r="E260" s="59">
        <v>3</v>
      </c>
    </row>
    <row r="262" spans="1:5" x14ac:dyDescent="0.25">
      <c r="A262" s="102" t="s">
        <v>116</v>
      </c>
      <c r="B262" s="103"/>
      <c r="C262" s="103"/>
      <c r="D262" s="103"/>
      <c r="E262" s="103"/>
    </row>
    <row r="263" spans="1:5" ht="14.45" customHeight="1" x14ac:dyDescent="0.25">
      <c r="A263" s="1" t="s">
        <v>968</v>
      </c>
      <c r="B263" s="2"/>
      <c r="C263" s="96" t="s">
        <v>3</v>
      </c>
      <c r="D263" s="96" t="s">
        <v>969</v>
      </c>
      <c r="E263" s="96"/>
    </row>
    <row r="264" spans="1:5" x14ac:dyDescent="0.25">
      <c r="A264" s="74" t="s">
        <v>1151</v>
      </c>
      <c r="B264" s="75"/>
      <c r="C264" s="97"/>
      <c r="D264" s="97"/>
      <c r="E264" s="97"/>
    </row>
    <row r="265" spans="1:5" x14ac:dyDescent="0.25">
      <c r="A265" s="76" t="s">
        <v>6</v>
      </c>
      <c r="B265" s="77"/>
      <c r="C265" s="98"/>
      <c r="D265" s="98"/>
      <c r="E265" s="98"/>
    </row>
    <row r="266" spans="1:5" x14ac:dyDescent="0.25">
      <c r="A266" s="8" t="s">
        <v>7</v>
      </c>
      <c r="B266" s="9"/>
      <c r="C266" s="10"/>
      <c r="D266" s="11"/>
      <c r="E266" s="11"/>
    </row>
    <row r="267" spans="1:5" x14ac:dyDescent="0.25">
      <c r="A267" s="12"/>
      <c r="B267" s="13" t="s">
        <v>9</v>
      </c>
      <c r="C267" s="14"/>
      <c r="D267" s="15"/>
      <c r="E267" s="15"/>
    </row>
    <row r="268" spans="1:5" x14ac:dyDescent="0.25">
      <c r="A268" s="8" t="s">
        <v>10</v>
      </c>
      <c r="B268" s="16" t="s">
        <v>11</v>
      </c>
      <c r="C268" s="53">
        <v>4510</v>
      </c>
      <c r="D268" s="54">
        <v>4190</v>
      </c>
      <c r="E268" s="55" t="s">
        <v>14</v>
      </c>
    </row>
    <row r="269" spans="1:5" x14ac:dyDescent="0.25">
      <c r="A269" s="19"/>
      <c r="B269" s="20" t="s">
        <v>15</v>
      </c>
      <c r="C269" s="56">
        <v>-0.54900000000000004</v>
      </c>
      <c r="D269" s="56">
        <v>-0.159688263296731</v>
      </c>
      <c r="E269" s="22"/>
    </row>
    <row r="270" spans="1:5" x14ac:dyDescent="0.25">
      <c r="A270" s="8" t="s">
        <v>16</v>
      </c>
      <c r="B270" s="16" t="s">
        <v>11</v>
      </c>
      <c r="C270" s="53">
        <v>6890</v>
      </c>
      <c r="D270" s="53">
        <v>9130</v>
      </c>
      <c r="E270" s="55" t="s">
        <v>14</v>
      </c>
    </row>
    <row r="271" spans="1:5" x14ac:dyDescent="0.25">
      <c r="A271" s="19"/>
      <c r="B271" s="20" t="s">
        <v>15</v>
      </c>
      <c r="C271" s="56">
        <v>-0.31085782587351402</v>
      </c>
      <c r="D271" s="56">
        <v>-1.8108675052852501E-2</v>
      </c>
      <c r="E271" s="22"/>
    </row>
    <row r="272" spans="1:5" x14ac:dyDescent="0.25">
      <c r="A272" s="8" t="s">
        <v>19</v>
      </c>
      <c r="B272" s="16" t="s">
        <v>11</v>
      </c>
      <c r="C272" s="53">
        <v>10380</v>
      </c>
      <c r="D272" s="53">
        <v>14030</v>
      </c>
      <c r="E272" s="55" t="s">
        <v>14</v>
      </c>
    </row>
    <row r="273" spans="1:5" x14ac:dyDescent="0.25">
      <c r="A273" s="19"/>
      <c r="B273" s="20" t="s">
        <v>15</v>
      </c>
      <c r="C273" s="56">
        <v>3.81323331409886E-2</v>
      </c>
      <c r="D273" s="56">
        <v>7.0078391271681598E-2</v>
      </c>
      <c r="E273" s="22"/>
    </row>
    <row r="274" spans="1:5" x14ac:dyDescent="0.25">
      <c r="A274" s="8" t="s">
        <v>22</v>
      </c>
      <c r="B274" s="16" t="s">
        <v>11</v>
      </c>
      <c r="C274" s="53">
        <v>19520</v>
      </c>
      <c r="D274" s="53">
        <v>18960</v>
      </c>
      <c r="E274" s="55" t="s">
        <v>14</v>
      </c>
    </row>
    <row r="275" spans="1:5" x14ac:dyDescent="0.25">
      <c r="A275" s="19"/>
      <c r="B275" s="20" t="s">
        <v>15</v>
      </c>
      <c r="C275" s="56">
        <v>0.95194766130245201</v>
      </c>
      <c r="D275" s="56">
        <v>0.13654244884858899</v>
      </c>
      <c r="E275" s="22"/>
    </row>
    <row r="276" spans="1:5" ht="33" customHeight="1" x14ac:dyDescent="0.25">
      <c r="A276" s="90" t="s">
        <v>25</v>
      </c>
      <c r="B276" s="90"/>
      <c r="C276" s="90"/>
      <c r="D276" s="90"/>
      <c r="E276" s="90"/>
    </row>
    <row r="277" spans="1:5" x14ac:dyDescent="0.25">
      <c r="A277" s="5" t="s">
        <v>26</v>
      </c>
    </row>
    <row r="278" spans="1:5" x14ac:dyDescent="0.25">
      <c r="A278" s="65" t="s">
        <v>1156</v>
      </c>
      <c r="D278" s="78"/>
      <c r="E278" s="78"/>
    </row>
    <row r="279" spans="1:5" x14ac:dyDescent="0.25">
      <c r="A279" s="65" t="s">
        <v>977</v>
      </c>
      <c r="D279" s="78"/>
      <c r="E279" s="78"/>
    </row>
    <row r="280" spans="1:5" x14ac:dyDescent="0.25">
      <c r="A280" s="65" t="s">
        <v>1157</v>
      </c>
      <c r="D280" s="78"/>
      <c r="E280" s="78"/>
    </row>
    <row r="281" spans="1:5" x14ac:dyDescent="0.25">
      <c r="A281" s="5" t="s">
        <v>51</v>
      </c>
    </row>
    <row r="282" spans="1:5" ht="14.45" customHeight="1" x14ac:dyDescent="0.25">
      <c r="A282" s="99" t="s">
        <v>31</v>
      </c>
      <c r="B282" s="100"/>
      <c r="C282" s="100"/>
      <c r="D282" s="100"/>
      <c r="E282" s="101"/>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57">
        <v>44315</v>
      </c>
      <c r="C285" s="57">
        <v>46142</v>
      </c>
      <c r="D285" s="58">
        <v>0.14165013921806699</v>
      </c>
      <c r="E285" s="59">
        <v>4</v>
      </c>
    </row>
    <row r="286" spans="1:5" x14ac:dyDescent="0.25">
      <c r="A286" s="31" t="s">
        <v>37</v>
      </c>
      <c r="B286" s="57">
        <v>44285</v>
      </c>
      <c r="C286" s="57">
        <v>46112</v>
      </c>
      <c r="D286" s="58">
        <v>0.14078550482917962</v>
      </c>
      <c r="E286" s="59">
        <v>4</v>
      </c>
    </row>
    <row r="287" spans="1:5" x14ac:dyDescent="0.25">
      <c r="A287" s="60" t="s">
        <v>38</v>
      </c>
      <c r="B287" s="57">
        <v>44253</v>
      </c>
      <c r="C287" s="57">
        <v>46080</v>
      </c>
      <c r="D287" s="58">
        <v>0.13919136903034823</v>
      </c>
      <c r="E287" s="59">
        <v>4</v>
      </c>
    </row>
    <row r="288" spans="1:5" x14ac:dyDescent="0.25">
      <c r="A288" s="60" t="s">
        <v>39</v>
      </c>
      <c r="B288" s="57">
        <v>44225</v>
      </c>
      <c r="C288" s="57">
        <v>46052</v>
      </c>
      <c r="D288" s="58">
        <v>0.14099051651498784</v>
      </c>
      <c r="E288" s="59">
        <v>4</v>
      </c>
    </row>
    <row r="289" spans="1:5" x14ac:dyDescent="0.25">
      <c r="A289" s="60" t="s">
        <v>40</v>
      </c>
      <c r="B289" s="57">
        <v>44195</v>
      </c>
      <c r="C289" s="57">
        <v>46022</v>
      </c>
      <c r="D289" s="58">
        <v>0.14243659685013091</v>
      </c>
      <c r="E289" s="59">
        <v>4</v>
      </c>
    </row>
    <row r="291" spans="1:5" x14ac:dyDescent="0.25">
      <c r="A291" s="102" t="s">
        <v>127</v>
      </c>
      <c r="B291" s="103"/>
      <c r="C291" s="103"/>
      <c r="D291" s="103"/>
      <c r="E291" s="103"/>
    </row>
    <row r="292" spans="1:5" ht="14.45" customHeight="1" x14ac:dyDescent="0.25">
      <c r="A292" s="1" t="s">
        <v>968</v>
      </c>
      <c r="B292" s="2"/>
      <c r="C292" s="96" t="s">
        <v>3</v>
      </c>
      <c r="D292" s="96" t="s">
        <v>969</v>
      </c>
      <c r="E292" s="96"/>
    </row>
    <row r="293" spans="1:5" x14ac:dyDescent="0.25">
      <c r="A293" s="74" t="s">
        <v>1151</v>
      </c>
      <c r="B293" s="75"/>
      <c r="C293" s="97"/>
      <c r="D293" s="97"/>
      <c r="E293" s="97"/>
    </row>
    <row r="294" spans="1:5" x14ac:dyDescent="0.25">
      <c r="A294" s="76" t="s">
        <v>6</v>
      </c>
      <c r="B294" s="77"/>
      <c r="C294" s="98"/>
      <c r="D294" s="98"/>
      <c r="E294" s="98"/>
    </row>
    <row r="295" spans="1:5" x14ac:dyDescent="0.25">
      <c r="A295" s="8" t="s">
        <v>7</v>
      </c>
      <c r="B295" s="9" t="s">
        <v>960</v>
      </c>
      <c r="C295" s="10"/>
      <c r="D295" s="11"/>
      <c r="E295" s="11"/>
    </row>
    <row r="296" spans="1:5" x14ac:dyDescent="0.25">
      <c r="A296" s="12"/>
      <c r="B296" s="13" t="s">
        <v>9</v>
      </c>
      <c r="C296" s="14"/>
      <c r="D296" s="15"/>
      <c r="E296" s="15"/>
    </row>
    <row r="297" spans="1:5" x14ac:dyDescent="0.25">
      <c r="A297" s="8" t="s">
        <v>10</v>
      </c>
      <c r="B297" s="16" t="s">
        <v>11</v>
      </c>
      <c r="C297" s="53">
        <v>3700</v>
      </c>
      <c r="D297" s="54">
        <v>3150</v>
      </c>
      <c r="E297" s="55" t="s">
        <v>14</v>
      </c>
    </row>
    <row r="298" spans="1:5" x14ac:dyDescent="0.25">
      <c r="A298" s="19"/>
      <c r="B298" s="20" t="s">
        <v>15</v>
      </c>
      <c r="C298" s="56">
        <v>-0.62952230348458904</v>
      </c>
      <c r="D298" s="56">
        <v>-0.20638040506632399</v>
      </c>
      <c r="E298" s="22"/>
    </row>
    <row r="299" spans="1:5" x14ac:dyDescent="0.25">
      <c r="A299" s="8" t="s">
        <v>16</v>
      </c>
      <c r="B299" s="16" t="s">
        <v>11</v>
      </c>
      <c r="C299" s="53">
        <v>7340</v>
      </c>
      <c r="D299" s="53">
        <v>8240</v>
      </c>
      <c r="E299" s="55" t="s">
        <v>14</v>
      </c>
    </row>
    <row r="300" spans="1:5" x14ac:dyDescent="0.25">
      <c r="A300" s="19"/>
      <c r="B300" s="20" t="s">
        <v>15</v>
      </c>
      <c r="C300" s="56">
        <v>-0.265872119838376</v>
      </c>
      <c r="D300" s="56">
        <v>-3.7871325634207899E-2</v>
      </c>
      <c r="E300" s="22"/>
    </row>
    <row r="301" spans="1:5" x14ac:dyDescent="0.25">
      <c r="A301" s="8" t="s">
        <v>19</v>
      </c>
      <c r="B301" s="16" t="s">
        <v>11</v>
      </c>
      <c r="C301" s="53">
        <v>10400</v>
      </c>
      <c r="D301" s="53">
        <v>12430</v>
      </c>
      <c r="E301" s="55" t="s">
        <v>14</v>
      </c>
    </row>
    <row r="302" spans="1:5" x14ac:dyDescent="0.25">
      <c r="A302" s="19"/>
      <c r="B302" s="20" t="s">
        <v>15</v>
      </c>
      <c r="C302" s="56">
        <v>3.9674775705957503E-2</v>
      </c>
      <c r="D302" s="56">
        <v>4.4413529308499997E-2</v>
      </c>
      <c r="E302" s="22"/>
    </row>
    <row r="303" spans="1:5" x14ac:dyDescent="0.25">
      <c r="A303" s="8" t="s">
        <v>22</v>
      </c>
      <c r="B303" s="16" t="s">
        <v>11</v>
      </c>
      <c r="C303" s="53">
        <v>14350</v>
      </c>
      <c r="D303" s="53">
        <v>18220</v>
      </c>
      <c r="E303" s="55" t="s">
        <v>14</v>
      </c>
    </row>
    <row r="304" spans="1:5" x14ac:dyDescent="0.25">
      <c r="A304" s="19"/>
      <c r="B304" s="20" t="s">
        <v>15</v>
      </c>
      <c r="C304" s="56">
        <v>0.43472083009811602</v>
      </c>
      <c r="D304" s="56">
        <v>0.12744734416631001</v>
      </c>
      <c r="E304" s="22"/>
    </row>
    <row r="305" spans="1:5" ht="34.15" customHeight="1" x14ac:dyDescent="0.25">
      <c r="A305" s="90" t="s">
        <v>25</v>
      </c>
      <c r="B305" s="90"/>
      <c r="C305" s="90"/>
      <c r="D305" s="90"/>
      <c r="E305" s="90"/>
    </row>
    <row r="306" spans="1:5" x14ac:dyDescent="0.25">
      <c r="A306" s="5" t="s">
        <v>26</v>
      </c>
    </row>
    <row r="307" spans="1:5" x14ac:dyDescent="0.25">
      <c r="A307" s="65" t="s">
        <v>1094</v>
      </c>
      <c r="D307" s="78"/>
      <c r="E307" s="78"/>
    </row>
    <row r="308" spans="1:5" x14ac:dyDescent="0.25">
      <c r="A308" s="65" t="s">
        <v>1101</v>
      </c>
      <c r="D308" s="78"/>
      <c r="E308" s="78"/>
    </row>
    <row r="309" spans="1:5" x14ac:dyDescent="0.25">
      <c r="A309" s="65" t="s">
        <v>1093</v>
      </c>
      <c r="D309" s="78"/>
      <c r="E309" s="78"/>
    </row>
    <row r="310" spans="1:5" x14ac:dyDescent="0.25">
      <c r="A310" s="5" t="s">
        <v>51</v>
      </c>
    </row>
    <row r="311" spans="1:5" ht="14.45" customHeight="1" x14ac:dyDescent="0.25">
      <c r="A311" s="91" t="s">
        <v>31</v>
      </c>
      <c r="B311" s="92"/>
      <c r="C311" s="92"/>
      <c r="D311" s="92"/>
      <c r="E311" s="93"/>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57">
        <v>44315</v>
      </c>
      <c r="C314" s="57">
        <v>46142</v>
      </c>
      <c r="D314" s="58">
        <v>0.17168583288255199</v>
      </c>
      <c r="E314" s="59">
        <v>4</v>
      </c>
    </row>
    <row r="315" spans="1:5" x14ac:dyDescent="0.25">
      <c r="A315" s="31" t="s">
        <v>37</v>
      </c>
      <c r="B315" s="57">
        <v>44285</v>
      </c>
      <c r="C315" s="57">
        <v>46112</v>
      </c>
      <c r="D315" s="58">
        <v>0.1692632984465505</v>
      </c>
      <c r="E315" s="59">
        <v>4</v>
      </c>
    </row>
    <row r="316" spans="1:5" x14ac:dyDescent="0.25">
      <c r="A316" s="60" t="s">
        <v>38</v>
      </c>
      <c r="B316" s="57">
        <v>44253</v>
      </c>
      <c r="C316" s="57">
        <v>46080</v>
      </c>
      <c r="D316" s="58">
        <v>0.16707366632934348</v>
      </c>
      <c r="E316" s="59">
        <v>4</v>
      </c>
    </row>
    <row r="317" spans="1:5" x14ac:dyDescent="0.25">
      <c r="A317" s="60" t="s">
        <v>39</v>
      </c>
      <c r="B317" s="57">
        <v>44225</v>
      </c>
      <c r="C317" s="57">
        <v>46052</v>
      </c>
      <c r="D317" s="58">
        <v>0.16727469904007453</v>
      </c>
      <c r="E317" s="59">
        <v>4</v>
      </c>
    </row>
    <row r="318" spans="1:5" x14ac:dyDescent="0.25">
      <c r="A318" s="60" t="s">
        <v>40</v>
      </c>
      <c r="B318" s="57">
        <v>44195</v>
      </c>
      <c r="C318" s="57">
        <v>46022</v>
      </c>
      <c r="D318" s="58">
        <v>0.16744996544697491</v>
      </c>
      <c r="E318" s="59">
        <v>4</v>
      </c>
    </row>
    <row r="320" spans="1:5" x14ac:dyDescent="0.25">
      <c r="A320" s="102" t="s">
        <v>141</v>
      </c>
      <c r="B320" s="103"/>
      <c r="C320" s="103"/>
      <c r="D320" s="103"/>
      <c r="E320" s="103"/>
    </row>
    <row r="321" spans="1:5" ht="14.45" customHeight="1" x14ac:dyDescent="0.25">
      <c r="A321" s="1" t="s">
        <v>978</v>
      </c>
      <c r="B321" s="2"/>
      <c r="C321" s="96" t="s">
        <v>3</v>
      </c>
      <c r="D321" s="96" t="s">
        <v>979</v>
      </c>
      <c r="E321" s="96"/>
    </row>
    <row r="322" spans="1:5" x14ac:dyDescent="0.25">
      <c r="A322" s="74" t="s">
        <v>1151</v>
      </c>
      <c r="B322" s="75"/>
      <c r="C322" s="97"/>
      <c r="D322" s="97"/>
      <c r="E322" s="97"/>
    </row>
    <row r="323" spans="1:5" x14ac:dyDescent="0.25">
      <c r="A323" s="76" t="s">
        <v>6</v>
      </c>
      <c r="B323" s="77"/>
      <c r="C323" s="98"/>
      <c r="D323" s="98"/>
      <c r="E323" s="98"/>
    </row>
    <row r="324" spans="1:5" x14ac:dyDescent="0.25">
      <c r="A324" s="8" t="s">
        <v>7</v>
      </c>
      <c r="B324" s="9" t="s">
        <v>960</v>
      </c>
      <c r="C324" s="10"/>
      <c r="D324" s="11"/>
      <c r="E324" s="11"/>
    </row>
    <row r="325" spans="1:5" x14ac:dyDescent="0.25">
      <c r="A325" s="12"/>
      <c r="B325" s="13" t="s">
        <v>9</v>
      </c>
      <c r="C325" s="14"/>
      <c r="D325" s="15"/>
      <c r="E325" s="15"/>
    </row>
    <row r="326" spans="1:5" x14ac:dyDescent="0.25">
      <c r="A326" s="8" t="s">
        <v>10</v>
      </c>
      <c r="B326" s="16" t="s">
        <v>11</v>
      </c>
      <c r="C326" s="53">
        <v>9120</v>
      </c>
      <c r="D326" s="54">
        <v>9390</v>
      </c>
      <c r="E326" s="55" t="s">
        <v>14</v>
      </c>
    </row>
    <row r="327" spans="1:5" x14ac:dyDescent="0.25">
      <c r="A327" s="19"/>
      <c r="B327" s="20" t="s">
        <v>15</v>
      </c>
      <c r="C327" s="56">
        <v>-8.8249129495261994E-2</v>
      </c>
      <c r="D327" s="56">
        <v>-3.1025341570274999E-2</v>
      </c>
      <c r="E327" s="22"/>
    </row>
    <row r="328" spans="1:5" x14ac:dyDescent="0.25">
      <c r="A328" s="8" t="s">
        <v>16</v>
      </c>
      <c r="B328" s="16" t="s">
        <v>11</v>
      </c>
      <c r="C328" s="53">
        <v>9540</v>
      </c>
      <c r="D328" s="53">
        <v>9600</v>
      </c>
      <c r="E328" s="55" t="s">
        <v>14</v>
      </c>
    </row>
    <row r="329" spans="1:5" x14ac:dyDescent="0.25">
      <c r="A329" s="19"/>
      <c r="B329" s="20" t="s">
        <v>15</v>
      </c>
      <c r="C329" s="56">
        <v>-4.6077893582007798E-2</v>
      </c>
      <c r="D329" s="56">
        <v>-2.0104427776783299E-2</v>
      </c>
      <c r="E329" s="22"/>
    </row>
    <row r="330" spans="1:5" x14ac:dyDescent="0.25">
      <c r="A330" s="8" t="s">
        <v>19</v>
      </c>
      <c r="B330" s="16" t="s">
        <v>11</v>
      </c>
      <c r="C330" s="53">
        <v>10130</v>
      </c>
      <c r="D330" s="53">
        <v>10260</v>
      </c>
      <c r="E330" s="55" t="s">
        <v>14</v>
      </c>
    </row>
    <row r="331" spans="1:5" x14ac:dyDescent="0.25">
      <c r="A331" s="19"/>
      <c r="B331" s="20" t="s">
        <v>15</v>
      </c>
      <c r="C331" s="56">
        <v>1.26E-2</v>
      </c>
      <c r="D331" s="56">
        <v>1.2999999999999999E-2</v>
      </c>
      <c r="E331" s="22"/>
    </row>
    <row r="332" spans="1:5" x14ac:dyDescent="0.25">
      <c r="A332" s="8" t="s">
        <v>22</v>
      </c>
      <c r="B332" s="16" t="s">
        <v>11</v>
      </c>
      <c r="C332" s="53">
        <v>10670</v>
      </c>
      <c r="D332" s="53">
        <v>10760</v>
      </c>
      <c r="E332" s="55" t="s">
        <v>14</v>
      </c>
    </row>
    <row r="333" spans="1:5" x14ac:dyDescent="0.25">
      <c r="A333" s="19"/>
      <c r="B333" s="20" t="s">
        <v>15</v>
      </c>
      <c r="C333" s="56">
        <v>6.7001774098166794E-2</v>
      </c>
      <c r="D333" s="56">
        <v>3.71755781874634E-2</v>
      </c>
      <c r="E333" s="22"/>
    </row>
    <row r="334" spans="1:5" ht="32.450000000000003" customHeight="1" x14ac:dyDescent="0.25">
      <c r="A334" s="90" t="s">
        <v>25</v>
      </c>
      <c r="B334" s="90"/>
      <c r="C334" s="90"/>
      <c r="D334" s="90"/>
      <c r="E334" s="90"/>
    </row>
    <row r="335" spans="1:5" x14ac:dyDescent="0.25">
      <c r="A335" s="5" t="s">
        <v>26</v>
      </c>
    </row>
    <row r="336" spans="1:5" x14ac:dyDescent="0.25">
      <c r="A336" s="65" t="s">
        <v>980</v>
      </c>
      <c r="D336" s="78"/>
      <c r="E336" s="78"/>
    </row>
    <row r="337" spans="1:5" x14ac:dyDescent="0.25">
      <c r="A337" s="65" t="s">
        <v>1158</v>
      </c>
      <c r="D337" s="78"/>
      <c r="E337" s="78"/>
    </row>
    <row r="338" spans="1:5" x14ac:dyDescent="0.25">
      <c r="A338" s="65" t="s">
        <v>982</v>
      </c>
      <c r="D338" s="78"/>
      <c r="E338" s="78"/>
    </row>
    <row r="339" spans="1:5" x14ac:dyDescent="0.25">
      <c r="A339" s="5" t="s">
        <v>51</v>
      </c>
    </row>
    <row r="340" spans="1:5" ht="14.45" customHeight="1" x14ac:dyDescent="0.25">
      <c r="A340" s="91" t="s">
        <v>31</v>
      </c>
      <c r="B340" s="92"/>
      <c r="C340" s="92"/>
      <c r="D340" s="92"/>
      <c r="E340" s="93"/>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57">
        <v>44309</v>
      </c>
      <c r="C343" s="57">
        <v>46136</v>
      </c>
      <c r="D343" s="58">
        <v>1.6685279785959101E-2</v>
      </c>
      <c r="E343" s="59">
        <v>2</v>
      </c>
    </row>
    <row r="344" spans="1:5" x14ac:dyDescent="0.25">
      <c r="A344" s="31" t="s">
        <v>37</v>
      </c>
      <c r="B344" s="57">
        <v>44281</v>
      </c>
      <c r="C344" s="57">
        <v>46108</v>
      </c>
      <c r="D344" s="58">
        <v>1.6553991335461309E-2</v>
      </c>
      <c r="E344" s="59">
        <v>2</v>
      </c>
    </row>
    <row r="345" spans="1:5" x14ac:dyDescent="0.25">
      <c r="A345" s="60" t="s">
        <v>38</v>
      </c>
      <c r="B345" s="57">
        <v>44253</v>
      </c>
      <c r="C345" s="57">
        <v>46080</v>
      </c>
      <c r="D345" s="58">
        <v>1.6326759074197353E-2</v>
      </c>
      <c r="E345" s="59">
        <v>2</v>
      </c>
    </row>
    <row r="346" spans="1:5" x14ac:dyDescent="0.25">
      <c r="A346" s="60" t="s">
        <v>39</v>
      </c>
      <c r="B346" s="57">
        <v>44225</v>
      </c>
      <c r="C346" s="57">
        <v>46052</v>
      </c>
      <c r="D346" s="58">
        <v>1.6330562350385158E-2</v>
      </c>
      <c r="E346" s="59">
        <v>2</v>
      </c>
    </row>
    <row r="347" spans="1:5" x14ac:dyDescent="0.25">
      <c r="A347" s="60" t="s">
        <v>40</v>
      </c>
      <c r="B347" s="57">
        <v>44193</v>
      </c>
      <c r="C347" s="57">
        <v>46020</v>
      </c>
      <c r="D347" s="58">
        <v>1.6363841021709853E-2</v>
      </c>
      <c r="E347" s="59">
        <v>2</v>
      </c>
    </row>
    <row r="349" spans="1:5" x14ac:dyDescent="0.25">
      <c r="A349" s="102" t="s">
        <v>151</v>
      </c>
      <c r="B349" s="103"/>
      <c r="C349" s="103"/>
      <c r="D349" s="103"/>
      <c r="E349" s="103"/>
    </row>
    <row r="350" spans="1:5" ht="14.45" customHeight="1" x14ac:dyDescent="0.25">
      <c r="A350" s="1" t="s">
        <v>968</v>
      </c>
      <c r="B350" s="2"/>
      <c r="C350" s="96" t="s">
        <v>3</v>
      </c>
      <c r="D350" s="96" t="s">
        <v>969</v>
      </c>
      <c r="E350" s="96"/>
    </row>
    <row r="351" spans="1:5" x14ac:dyDescent="0.25">
      <c r="A351" s="74" t="s">
        <v>1151</v>
      </c>
      <c r="B351" s="75"/>
      <c r="C351" s="97"/>
      <c r="D351" s="97"/>
      <c r="E351" s="97"/>
    </row>
    <row r="352" spans="1:5" x14ac:dyDescent="0.25">
      <c r="A352" s="76" t="s">
        <v>6</v>
      </c>
      <c r="B352" s="77"/>
      <c r="C352" s="98"/>
      <c r="D352" s="98"/>
      <c r="E352" s="98"/>
    </row>
    <row r="353" spans="1:5" x14ac:dyDescent="0.25">
      <c r="A353" s="8" t="s">
        <v>7</v>
      </c>
      <c r="B353" s="9" t="s">
        <v>960</v>
      </c>
      <c r="C353" s="10"/>
      <c r="D353" s="11"/>
      <c r="E353" s="11"/>
    </row>
    <row r="354" spans="1:5" x14ac:dyDescent="0.25">
      <c r="A354" s="12"/>
      <c r="B354" s="13" t="s">
        <v>9</v>
      </c>
      <c r="C354" s="14"/>
      <c r="D354" s="15"/>
      <c r="E354" s="15"/>
    </row>
    <row r="355" spans="1:5" x14ac:dyDescent="0.25">
      <c r="A355" s="8" t="s">
        <v>10</v>
      </c>
      <c r="B355" s="16" t="s">
        <v>11</v>
      </c>
      <c r="C355" s="53">
        <v>3990</v>
      </c>
      <c r="D355" s="54">
        <v>3530</v>
      </c>
      <c r="E355" s="55" t="s">
        <v>14</v>
      </c>
    </row>
    <row r="356" spans="1:5" x14ac:dyDescent="0.25">
      <c r="A356" s="19"/>
      <c r="B356" s="20" t="s">
        <v>15</v>
      </c>
      <c r="C356" s="56">
        <v>-0.60147942054344705</v>
      </c>
      <c r="D356" s="56">
        <v>-0.187778119857748</v>
      </c>
      <c r="E356" s="22"/>
    </row>
    <row r="357" spans="1:5" x14ac:dyDescent="0.25">
      <c r="A357" s="8" t="s">
        <v>16</v>
      </c>
      <c r="B357" s="16" t="s">
        <v>11</v>
      </c>
      <c r="C357" s="53">
        <v>7730</v>
      </c>
      <c r="D357" s="53">
        <v>10910</v>
      </c>
      <c r="E357" s="55" t="s">
        <v>14</v>
      </c>
    </row>
    <row r="358" spans="1:5" x14ac:dyDescent="0.25">
      <c r="A358" s="19"/>
      <c r="B358" s="20" t="s">
        <v>15</v>
      </c>
      <c r="C358" s="56">
        <v>-0.226920582120582</v>
      </c>
      <c r="D358" s="56">
        <v>1.7607424456058399E-2</v>
      </c>
      <c r="E358" s="22"/>
    </row>
    <row r="359" spans="1:5" x14ac:dyDescent="0.25">
      <c r="A359" s="8" t="s">
        <v>19</v>
      </c>
      <c r="B359" s="16" t="s">
        <v>11</v>
      </c>
      <c r="C359" s="53">
        <v>10670</v>
      </c>
      <c r="D359" s="53">
        <v>14930</v>
      </c>
      <c r="E359" s="55" t="s">
        <v>14</v>
      </c>
    </row>
    <row r="360" spans="1:5" x14ac:dyDescent="0.25">
      <c r="A360" s="19"/>
      <c r="B360" s="20" t="s">
        <v>15</v>
      </c>
      <c r="C360" s="56">
        <v>6.6962765017248196E-2</v>
      </c>
      <c r="D360" s="56">
        <v>8.3479086361602797E-2</v>
      </c>
      <c r="E360" s="22"/>
    </row>
    <row r="361" spans="1:5" x14ac:dyDescent="0.25">
      <c r="A361" s="8" t="s">
        <v>22</v>
      </c>
      <c r="B361" s="16" t="s">
        <v>11</v>
      </c>
      <c r="C361" s="53">
        <v>14070</v>
      </c>
      <c r="D361" s="53">
        <v>19230</v>
      </c>
      <c r="E361" s="55" t="s">
        <v>14</v>
      </c>
    </row>
    <row r="362" spans="1:5" x14ac:dyDescent="0.25">
      <c r="A362" s="19"/>
      <c r="B362" s="20" t="s">
        <v>15</v>
      </c>
      <c r="C362" s="56">
        <v>0.40704486170451998</v>
      </c>
      <c r="D362" s="56">
        <v>0.13965712265423599</v>
      </c>
      <c r="E362" s="22"/>
    </row>
    <row r="363" spans="1:5" ht="32.450000000000003" customHeight="1" x14ac:dyDescent="0.25">
      <c r="A363" s="90" t="s">
        <v>25</v>
      </c>
      <c r="B363" s="90"/>
      <c r="C363" s="90"/>
      <c r="D363" s="90"/>
      <c r="E363" s="90"/>
    </row>
    <row r="364" spans="1:5" x14ac:dyDescent="0.25">
      <c r="A364" s="5" t="s">
        <v>26</v>
      </c>
    </row>
    <row r="365" spans="1:5" x14ac:dyDescent="0.25">
      <c r="A365" s="65" t="s">
        <v>1094</v>
      </c>
      <c r="D365" s="78"/>
      <c r="E365" s="78"/>
    </row>
    <row r="366" spans="1:5" x14ac:dyDescent="0.25">
      <c r="A366" s="65" t="s">
        <v>1101</v>
      </c>
      <c r="D366" s="78"/>
      <c r="E366" s="78"/>
    </row>
    <row r="367" spans="1:5" x14ac:dyDescent="0.25">
      <c r="A367" s="65" t="s">
        <v>1093</v>
      </c>
      <c r="D367" s="78"/>
      <c r="E367" s="78"/>
    </row>
    <row r="368" spans="1:5" x14ac:dyDescent="0.25">
      <c r="A368" s="5" t="s">
        <v>30</v>
      </c>
    </row>
    <row r="369" spans="1:5" ht="14.45" customHeight="1" x14ac:dyDescent="0.25">
      <c r="A369" s="91" t="s">
        <v>31</v>
      </c>
      <c r="B369" s="92"/>
      <c r="C369" s="92"/>
      <c r="D369" s="92"/>
      <c r="E369" s="93"/>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57">
        <v>44315</v>
      </c>
      <c r="C372" s="57">
        <v>46142</v>
      </c>
      <c r="D372" s="58">
        <v>0.15430403569158899</v>
      </c>
      <c r="E372" s="59">
        <v>4</v>
      </c>
    </row>
    <row r="373" spans="1:5" x14ac:dyDescent="0.25">
      <c r="A373" s="31" t="s">
        <v>37</v>
      </c>
      <c r="B373" s="57">
        <v>44285</v>
      </c>
      <c r="C373" s="57">
        <v>46112</v>
      </c>
      <c r="D373" s="58">
        <v>0.15276829995000624</v>
      </c>
      <c r="E373" s="59">
        <v>4</v>
      </c>
    </row>
    <row r="374" spans="1:5" x14ac:dyDescent="0.25">
      <c r="A374" s="60" t="s">
        <v>38</v>
      </c>
      <c r="B374" s="57">
        <v>44253</v>
      </c>
      <c r="C374" s="57">
        <v>46080</v>
      </c>
      <c r="D374" s="58">
        <v>0.15166522129853099</v>
      </c>
      <c r="E374" s="59">
        <v>4</v>
      </c>
    </row>
    <row r="375" spans="1:5" x14ac:dyDescent="0.25">
      <c r="A375" s="60" t="s">
        <v>39</v>
      </c>
      <c r="B375" s="57">
        <v>44225</v>
      </c>
      <c r="C375" s="57">
        <v>46052</v>
      </c>
      <c r="D375" s="58">
        <v>0.15167680257248983</v>
      </c>
      <c r="E375" s="59">
        <v>4</v>
      </c>
    </row>
    <row r="376" spans="1:5" x14ac:dyDescent="0.25">
      <c r="A376" s="60" t="s">
        <v>40</v>
      </c>
      <c r="B376" s="57">
        <v>44195</v>
      </c>
      <c r="C376" s="57">
        <v>46022</v>
      </c>
      <c r="D376" s="58">
        <v>0.15160899048799881</v>
      </c>
      <c r="E376" s="59">
        <v>4</v>
      </c>
    </row>
    <row r="378" spans="1:5" x14ac:dyDescent="0.25">
      <c r="A378" s="102" t="s">
        <v>162</v>
      </c>
      <c r="B378" s="103"/>
      <c r="C378" s="103"/>
      <c r="D378" s="103"/>
      <c r="E378" s="103"/>
    </row>
    <row r="379" spans="1:5" ht="14.45" customHeight="1" x14ac:dyDescent="0.25">
      <c r="A379" s="1" t="s">
        <v>968</v>
      </c>
      <c r="B379" s="2"/>
      <c r="C379" s="107" t="s">
        <v>3</v>
      </c>
      <c r="D379" s="107" t="s">
        <v>969</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960</v>
      </c>
      <c r="C382" s="10"/>
      <c r="D382" s="11"/>
      <c r="E382" s="11"/>
    </row>
    <row r="383" spans="1:5" x14ac:dyDescent="0.25">
      <c r="A383" s="12"/>
      <c r="B383" s="13" t="s">
        <v>9</v>
      </c>
      <c r="C383" s="14"/>
      <c r="D383" s="15"/>
      <c r="E383" s="15"/>
    </row>
    <row r="384" spans="1:5" x14ac:dyDescent="0.25">
      <c r="A384" s="8" t="s">
        <v>10</v>
      </c>
      <c r="B384" s="16" t="s">
        <v>11</v>
      </c>
      <c r="C384" s="53">
        <v>8850</v>
      </c>
      <c r="D384" s="54">
        <v>8860</v>
      </c>
      <c r="E384" s="55" t="s">
        <v>14</v>
      </c>
    </row>
    <row r="385" spans="1:5" x14ac:dyDescent="0.25">
      <c r="A385" s="19"/>
      <c r="B385" s="20" t="s">
        <v>15</v>
      </c>
      <c r="C385" s="56">
        <v>-0.1149</v>
      </c>
      <c r="D385" s="56">
        <v>-3.9600000000000003E-2</v>
      </c>
      <c r="E385" s="22"/>
    </row>
    <row r="386" spans="1:5" x14ac:dyDescent="0.25">
      <c r="A386" s="8" t="s">
        <v>16</v>
      </c>
      <c r="B386" s="16" t="s">
        <v>11</v>
      </c>
      <c r="C386" s="53">
        <v>8880</v>
      </c>
      <c r="D386" s="53">
        <v>8930</v>
      </c>
      <c r="E386" s="55" t="s">
        <v>14</v>
      </c>
    </row>
    <row r="387" spans="1:5" x14ac:dyDescent="0.25">
      <c r="A387" s="19"/>
      <c r="B387" s="20" t="s">
        <v>15</v>
      </c>
      <c r="C387" s="56">
        <v>-0.111513854619298</v>
      </c>
      <c r="D387" s="56">
        <v>-3.6900000000000002E-2</v>
      </c>
      <c r="E387" s="22"/>
    </row>
    <row r="388" spans="1:5" x14ac:dyDescent="0.25">
      <c r="A388" s="8" t="s">
        <v>19</v>
      </c>
      <c r="B388" s="16" t="s">
        <v>11</v>
      </c>
      <c r="C388" s="53">
        <v>10270</v>
      </c>
      <c r="D388" s="53">
        <v>10630</v>
      </c>
      <c r="E388" s="55" t="s">
        <v>14</v>
      </c>
    </row>
    <row r="389" spans="1:5" x14ac:dyDescent="0.25">
      <c r="A389" s="19"/>
      <c r="B389" s="20" t="s">
        <v>15</v>
      </c>
      <c r="C389" s="56">
        <v>2.6599999999999999E-2</v>
      </c>
      <c r="D389" s="56">
        <v>2.07E-2</v>
      </c>
      <c r="E389" s="22"/>
    </row>
    <row r="390" spans="1:5" x14ac:dyDescent="0.25">
      <c r="A390" s="8" t="s">
        <v>22</v>
      </c>
      <c r="B390" s="16" t="s">
        <v>11</v>
      </c>
      <c r="C390" s="53">
        <v>12280</v>
      </c>
      <c r="D390" s="53">
        <v>11590</v>
      </c>
      <c r="E390" s="55" t="s">
        <v>14</v>
      </c>
    </row>
    <row r="391" spans="1:5" x14ac:dyDescent="0.25">
      <c r="A391" s="19"/>
      <c r="B391" s="20" t="s">
        <v>15</v>
      </c>
      <c r="C391" s="56">
        <v>0.228363161616711</v>
      </c>
      <c r="D391" s="56">
        <v>5.0500000000000003E-2</v>
      </c>
      <c r="E391" s="22"/>
    </row>
    <row r="392" spans="1:5" ht="34.15" customHeight="1" x14ac:dyDescent="0.25">
      <c r="A392" s="90" t="s">
        <v>25</v>
      </c>
      <c r="B392" s="90"/>
      <c r="C392" s="90"/>
      <c r="D392" s="90"/>
      <c r="E392" s="90"/>
    </row>
    <row r="393" spans="1:5" x14ac:dyDescent="0.25">
      <c r="A393" s="5" t="s">
        <v>26</v>
      </c>
    </row>
    <row r="394" spans="1:5" x14ac:dyDescent="0.25">
      <c r="A394" s="65" t="s">
        <v>1013</v>
      </c>
    </row>
    <row r="395" spans="1:5" x14ac:dyDescent="0.25">
      <c r="A395" s="65" t="s">
        <v>1159</v>
      </c>
    </row>
    <row r="396" spans="1:5" x14ac:dyDescent="0.25">
      <c r="A396" s="65" t="s">
        <v>1015</v>
      </c>
    </row>
    <row r="397" spans="1:5" x14ac:dyDescent="0.25">
      <c r="A397" s="5" t="s">
        <v>51</v>
      </c>
    </row>
    <row r="398" spans="1:5" ht="14.45" customHeight="1" x14ac:dyDescent="0.25">
      <c r="A398" s="91" t="s">
        <v>31</v>
      </c>
      <c r="B398" s="92"/>
      <c r="C398" s="92"/>
      <c r="D398" s="92"/>
      <c r="E398" s="93"/>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57">
        <v>44309</v>
      </c>
      <c r="C401" s="57">
        <v>46136</v>
      </c>
      <c r="D401" s="58">
        <v>2.7900000000000001E-2</v>
      </c>
      <c r="E401" s="59">
        <v>2</v>
      </c>
    </row>
    <row r="402" spans="1:5" x14ac:dyDescent="0.25">
      <c r="A402" s="31" t="s">
        <v>37</v>
      </c>
      <c r="B402" s="57">
        <v>44281</v>
      </c>
      <c r="C402" s="57">
        <v>46108</v>
      </c>
      <c r="D402" s="58">
        <v>2.7639804935217456E-2</v>
      </c>
      <c r="E402" s="59">
        <v>2</v>
      </c>
    </row>
    <row r="403" spans="1:5" x14ac:dyDescent="0.25">
      <c r="A403" s="60" t="s">
        <v>38</v>
      </c>
      <c r="B403" s="57">
        <v>44253</v>
      </c>
      <c r="C403" s="57">
        <v>46080</v>
      </c>
      <c r="D403" s="58">
        <v>2.6819057289908455E-2</v>
      </c>
      <c r="E403" s="59">
        <v>2</v>
      </c>
    </row>
    <row r="404" spans="1:5" x14ac:dyDescent="0.25">
      <c r="A404" s="60" t="s">
        <v>39</v>
      </c>
      <c r="B404" s="57">
        <v>44225</v>
      </c>
      <c r="C404" s="57">
        <v>46052</v>
      </c>
      <c r="D404" s="58">
        <v>2.7045006662072248E-2</v>
      </c>
      <c r="E404" s="59">
        <v>2</v>
      </c>
    </row>
    <row r="405" spans="1:5" x14ac:dyDescent="0.25">
      <c r="A405" s="60" t="s">
        <v>40</v>
      </c>
      <c r="B405" s="57">
        <v>44193</v>
      </c>
      <c r="C405" s="57">
        <v>46020</v>
      </c>
      <c r="D405" s="58">
        <v>2.7295417671416813E-2</v>
      </c>
      <c r="E405" s="59">
        <v>2</v>
      </c>
    </row>
    <row r="407" spans="1:5" x14ac:dyDescent="0.25">
      <c r="A407" s="102" t="s">
        <v>171</v>
      </c>
      <c r="B407" s="103"/>
      <c r="C407" s="103"/>
      <c r="D407" s="103"/>
      <c r="E407" s="103"/>
    </row>
    <row r="408" spans="1:5" ht="14.45" customHeight="1" x14ac:dyDescent="0.25">
      <c r="A408" s="1" t="s">
        <v>958</v>
      </c>
      <c r="B408" s="2"/>
      <c r="C408" s="107" t="s">
        <v>3</v>
      </c>
      <c r="D408" s="107" t="s">
        <v>959</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960</v>
      </c>
      <c r="C411" s="10"/>
      <c r="D411" s="11"/>
      <c r="E411" s="11"/>
    </row>
    <row r="412" spans="1:5" x14ac:dyDescent="0.25">
      <c r="A412" s="12"/>
      <c r="B412" s="13" t="s">
        <v>9</v>
      </c>
      <c r="C412" s="14"/>
      <c r="D412" s="15"/>
      <c r="E412" s="15"/>
    </row>
    <row r="413" spans="1:5" x14ac:dyDescent="0.25">
      <c r="A413" s="8" t="s">
        <v>10</v>
      </c>
      <c r="B413" s="16" t="s">
        <v>11</v>
      </c>
      <c r="C413" s="53">
        <v>5890</v>
      </c>
      <c r="D413" s="54">
        <v>5950</v>
      </c>
      <c r="E413" s="55" t="s">
        <v>14</v>
      </c>
    </row>
    <row r="414" spans="1:5" x14ac:dyDescent="0.25">
      <c r="A414" s="19"/>
      <c r="B414" s="20" t="s">
        <v>15</v>
      </c>
      <c r="C414" s="56">
        <v>-0.41110000000000002</v>
      </c>
      <c r="D414" s="56">
        <v>-0.15870000000000001</v>
      </c>
      <c r="E414" s="22"/>
    </row>
    <row r="415" spans="1:5" x14ac:dyDescent="0.25">
      <c r="A415" s="8" t="s">
        <v>16</v>
      </c>
      <c r="B415" s="16" t="s">
        <v>11</v>
      </c>
      <c r="C415" s="53">
        <v>7950</v>
      </c>
      <c r="D415" s="53">
        <v>7680</v>
      </c>
      <c r="E415" s="55" t="s">
        <v>14</v>
      </c>
    </row>
    <row r="416" spans="1:5" x14ac:dyDescent="0.25">
      <c r="A416" s="19"/>
      <c r="B416" s="20" t="s">
        <v>15</v>
      </c>
      <c r="C416" s="56">
        <v>-0.20535920755762599</v>
      </c>
      <c r="D416" s="56">
        <v>-8.4355237352249104E-2</v>
      </c>
      <c r="E416" s="22"/>
    </row>
    <row r="417" spans="1:5" x14ac:dyDescent="0.25">
      <c r="A417" s="8" t="s">
        <v>19</v>
      </c>
      <c r="B417" s="16" t="s">
        <v>11</v>
      </c>
      <c r="C417" s="53">
        <v>10000</v>
      </c>
      <c r="D417" s="53">
        <v>10750</v>
      </c>
      <c r="E417" s="55" t="s">
        <v>14</v>
      </c>
    </row>
    <row r="418" spans="1:5" x14ac:dyDescent="0.25">
      <c r="A418" s="19"/>
      <c r="B418" s="20" t="s">
        <v>15</v>
      </c>
      <c r="C418" s="56">
        <v>-1.3441058591512299E-4</v>
      </c>
      <c r="D418" s="56">
        <v>2.4521588785402899E-2</v>
      </c>
      <c r="E418" s="22"/>
    </row>
    <row r="419" spans="1:5" x14ac:dyDescent="0.25">
      <c r="A419" s="8" t="s">
        <v>22</v>
      </c>
      <c r="B419" s="16" t="s">
        <v>11</v>
      </c>
      <c r="C419" s="53">
        <v>13530</v>
      </c>
      <c r="D419" s="53">
        <v>13650</v>
      </c>
      <c r="E419" s="55" t="s">
        <v>14</v>
      </c>
    </row>
    <row r="420" spans="1:5" x14ac:dyDescent="0.25">
      <c r="A420" s="19"/>
      <c r="B420" s="20" t="s">
        <v>15</v>
      </c>
      <c r="C420" s="56">
        <v>0.353438099047924</v>
      </c>
      <c r="D420" s="56">
        <v>0.109160269135507</v>
      </c>
      <c r="E420" s="22"/>
    </row>
    <row r="421" spans="1:5" ht="33" customHeight="1" x14ac:dyDescent="0.25">
      <c r="A421" s="90" t="s">
        <v>25</v>
      </c>
      <c r="B421" s="90"/>
      <c r="C421" s="90"/>
      <c r="D421" s="90"/>
      <c r="E421" s="90"/>
    </row>
    <row r="422" spans="1:5" x14ac:dyDescent="0.25">
      <c r="A422" s="5" t="s">
        <v>26</v>
      </c>
    </row>
    <row r="423" spans="1:5" x14ac:dyDescent="0.25">
      <c r="A423" s="65" t="s">
        <v>964</v>
      </c>
    </row>
    <row r="424" spans="1:5" x14ac:dyDescent="0.25">
      <c r="A424" s="65" t="s">
        <v>1109</v>
      </c>
    </row>
    <row r="425" spans="1:5" x14ac:dyDescent="0.25">
      <c r="A425" s="65" t="s">
        <v>966</v>
      </c>
    </row>
    <row r="426" spans="1:5" x14ac:dyDescent="0.25">
      <c r="A426" s="5" t="s">
        <v>51</v>
      </c>
    </row>
    <row r="427" spans="1:5" ht="14.45" customHeight="1" x14ac:dyDescent="0.25">
      <c r="A427" s="91" t="s">
        <v>31</v>
      </c>
      <c r="B427" s="92"/>
      <c r="C427" s="92"/>
      <c r="D427" s="92"/>
      <c r="E427" s="93"/>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57">
        <v>44313</v>
      </c>
      <c r="C430" s="57">
        <v>46140</v>
      </c>
      <c r="D430" s="58">
        <v>9.35E-2</v>
      </c>
      <c r="E430" s="59">
        <v>3</v>
      </c>
    </row>
    <row r="431" spans="1:5" x14ac:dyDescent="0.25">
      <c r="A431" s="31" t="s">
        <v>37</v>
      </c>
      <c r="B431" s="57">
        <v>44285</v>
      </c>
      <c r="C431" s="57">
        <v>46112</v>
      </c>
      <c r="D431" s="58">
        <v>9.2250177336602346E-2</v>
      </c>
      <c r="E431" s="59">
        <v>3</v>
      </c>
    </row>
    <row r="432" spans="1:5" x14ac:dyDescent="0.25">
      <c r="A432" s="60" t="s">
        <v>38</v>
      </c>
      <c r="B432" s="57">
        <v>44250</v>
      </c>
      <c r="C432" s="57">
        <v>46077</v>
      </c>
      <c r="D432" s="58">
        <v>9.154660756481163E-2</v>
      </c>
      <c r="E432" s="59">
        <v>3</v>
      </c>
    </row>
    <row r="433" spans="1:5" x14ac:dyDescent="0.25">
      <c r="A433" s="60" t="s">
        <v>39</v>
      </c>
      <c r="B433" s="57">
        <v>44222</v>
      </c>
      <c r="C433" s="57">
        <v>46049</v>
      </c>
      <c r="D433" s="58">
        <v>9.1941736019959544E-2</v>
      </c>
      <c r="E433" s="59">
        <v>3</v>
      </c>
    </row>
    <row r="434" spans="1:5" x14ac:dyDescent="0.25">
      <c r="A434" s="60" t="s">
        <v>40</v>
      </c>
      <c r="B434" s="57">
        <v>44194</v>
      </c>
      <c r="C434" s="57">
        <v>46021</v>
      </c>
      <c r="D434" s="58">
        <v>9.2711928284314626E-2</v>
      </c>
      <c r="E434" s="59">
        <v>3</v>
      </c>
    </row>
    <row r="436" spans="1:5" x14ac:dyDescent="0.25">
      <c r="A436" s="102" t="s">
        <v>835</v>
      </c>
      <c r="B436" s="103"/>
      <c r="C436" s="103"/>
      <c r="D436" s="103"/>
      <c r="E436" s="103"/>
    </row>
    <row r="437" spans="1:5" ht="14.45" customHeight="1" x14ac:dyDescent="0.25">
      <c r="A437" s="1" t="s">
        <v>958</v>
      </c>
      <c r="B437" s="2"/>
      <c r="C437" s="96" t="s">
        <v>3</v>
      </c>
      <c r="D437" s="96" t="s">
        <v>959</v>
      </c>
      <c r="E437" s="96"/>
    </row>
    <row r="438" spans="1:5" x14ac:dyDescent="0.25">
      <c r="A438" s="74" t="s">
        <v>1151</v>
      </c>
      <c r="B438" s="75"/>
      <c r="C438" s="97"/>
      <c r="D438" s="97"/>
      <c r="E438" s="97"/>
    </row>
    <row r="439" spans="1:5" x14ac:dyDescent="0.25">
      <c r="A439" s="76" t="s">
        <v>6</v>
      </c>
      <c r="B439" s="77"/>
      <c r="C439" s="98"/>
      <c r="D439" s="98"/>
      <c r="E439" s="98"/>
    </row>
    <row r="440" spans="1:5" x14ac:dyDescent="0.25">
      <c r="A440" s="8" t="s">
        <v>7</v>
      </c>
      <c r="B440" s="9" t="s">
        <v>960</v>
      </c>
      <c r="C440" s="10"/>
      <c r="D440" s="11"/>
      <c r="E440" s="11"/>
    </row>
    <row r="441" spans="1:5" x14ac:dyDescent="0.25">
      <c r="A441" s="12"/>
      <c r="B441" s="13" t="s">
        <v>9</v>
      </c>
      <c r="C441" s="14"/>
      <c r="D441" s="15"/>
      <c r="E441" s="15"/>
    </row>
    <row r="442" spans="1:5" x14ac:dyDescent="0.25">
      <c r="A442" s="8" t="s">
        <v>10</v>
      </c>
      <c r="B442" s="16" t="s">
        <v>11</v>
      </c>
      <c r="C442" s="17" t="s">
        <v>1160</v>
      </c>
      <c r="D442" s="18" t="s">
        <v>1161</v>
      </c>
      <c r="E442" s="55" t="s">
        <v>14</v>
      </c>
    </row>
    <row r="443" spans="1:5" x14ac:dyDescent="0.25">
      <c r="A443" s="19"/>
      <c r="B443" s="20" t="s">
        <v>15</v>
      </c>
      <c r="C443" s="21">
        <v>-0.24786124120946601</v>
      </c>
      <c r="D443" s="21">
        <v>-9.2184802785744993E-2</v>
      </c>
      <c r="E443" s="22"/>
    </row>
    <row r="444" spans="1:5" x14ac:dyDescent="0.25">
      <c r="A444" s="8" t="s">
        <v>16</v>
      </c>
      <c r="B444" s="16" t="s">
        <v>11</v>
      </c>
      <c r="C444" s="17" t="s">
        <v>1000</v>
      </c>
      <c r="D444" s="17" t="s">
        <v>1162</v>
      </c>
      <c r="E444" s="55" t="s">
        <v>14</v>
      </c>
    </row>
    <row r="445" spans="1:5" x14ac:dyDescent="0.25">
      <c r="A445" s="19"/>
      <c r="B445" s="20" t="s">
        <v>15</v>
      </c>
      <c r="C445" s="21">
        <v>-0.16719004507108701</v>
      </c>
      <c r="D445" s="21">
        <v>-7.2494295869660705E-2</v>
      </c>
      <c r="E445" s="22"/>
    </row>
    <row r="446" spans="1:5" x14ac:dyDescent="0.25">
      <c r="A446" s="8" t="s">
        <v>19</v>
      </c>
      <c r="B446" s="16" t="s">
        <v>11</v>
      </c>
      <c r="C446" s="17" t="s">
        <v>473</v>
      </c>
      <c r="D446" s="17" t="s">
        <v>1163</v>
      </c>
      <c r="E446" s="55" t="s">
        <v>14</v>
      </c>
    </row>
    <row r="447" spans="1:5" x14ac:dyDescent="0.25">
      <c r="A447" s="19"/>
      <c r="B447" s="20" t="s">
        <v>15</v>
      </c>
      <c r="C447" s="21">
        <v>7.0015306990194297E-3</v>
      </c>
      <c r="D447" s="21">
        <v>1.1299999999999999E-2</v>
      </c>
      <c r="E447" s="22"/>
    </row>
    <row r="448" spans="1:5" x14ac:dyDescent="0.25">
      <c r="A448" s="8" t="s">
        <v>22</v>
      </c>
      <c r="B448" s="16" t="s">
        <v>11</v>
      </c>
      <c r="C448" s="17" t="s">
        <v>384</v>
      </c>
      <c r="D448" s="17" t="s">
        <v>384</v>
      </c>
      <c r="E448" s="55" t="s">
        <v>14</v>
      </c>
    </row>
    <row r="449" spans="1:5" x14ac:dyDescent="0.25">
      <c r="A449" s="19"/>
      <c r="B449" s="20" t="s">
        <v>15</v>
      </c>
      <c r="C449" s="21">
        <v>0.23536916257270299</v>
      </c>
      <c r="D449" s="21">
        <v>7.2939933110958394E-2</v>
      </c>
      <c r="E449" s="22"/>
    </row>
    <row r="450" spans="1:5" ht="34.15" customHeight="1" x14ac:dyDescent="0.25">
      <c r="A450" s="90" t="s">
        <v>25</v>
      </c>
      <c r="B450" s="90"/>
      <c r="C450" s="90"/>
      <c r="D450" s="90"/>
      <c r="E450" s="90"/>
    </row>
    <row r="451" spans="1:5" x14ac:dyDescent="0.25">
      <c r="A451" s="5" t="s">
        <v>26</v>
      </c>
    </row>
    <row r="452" spans="1:5" x14ac:dyDescent="0.25">
      <c r="A452" s="65" t="s">
        <v>1164</v>
      </c>
      <c r="D452" s="78"/>
      <c r="E452" s="78"/>
    </row>
    <row r="453" spans="1:5" x14ac:dyDescent="0.25">
      <c r="A453" s="65" t="s">
        <v>1165</v>
      </c>
      <c r="D453" s="78"/>
      <c r="E453" s="78"/>
    </row>
    <row r="454" spans="1:5" x14ac:dyDescent="0.25">
      <c r="A454" s="65" t="s">
        <v>1166</v>
      </c>
      <c r="D454" s="89"/>
      <c r="E454" s="89"/>
    </row>
    <row r="455" spans="1:5" x14ac:dyDescent="0.25">
      <c r="A455" s="5" t="s">
        <v>51</v>
      </c>
    </row>
    <row r="456" spans="1:5" ht="14.45" customHeight="1" x14ac:dyDescent="0.25">
      <c r="A456" s="91" t="s">
        <v>31</v>
      </c>
      <c r="B456" s="92"/>
      <c r="C456" s="92"/>
      <c r="D456" s="92"/>
      <c r="E456" s="93"/>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57">
        <v>44306</v>
      </c>
      <c r="C459" s="57">
        <v>46136</v>
      </c>
      <c r="D459" s="58">
        <v>5.8053877562485201E-2</v>
      </c>
      <c r="E459" s="59">
        <v>3</v>
      </c>
    </row>
    <row r="460" spans="1:5" x14ac:dyDescent="0.25">
      <c r="A460" s="31" t="s">
        <v>37</v>
      </c>
      <c r="B460" s="57">
        <v>44278</v>
      </c>
      <c r="C460" s="57">
        <v>46108</v>
      </c>
      <c r="D460" s="58">
        <v>5.5899999999999998E-2</v>
      </c>
      <c r="E460" s="59">
        <v>3</v>
      </c>
    </row>
    <row r="461" spans="1:5" x14ac:dyDescent="0.25">
      <c r="A461" s="60" t="s">
        <v>38</v>
      </c>
      <c r="B461" s="57">
        <v>44250</v>
      </c>
      <c r="C461" s="57">
        <v>46080</v>
      </c>
      <c r="D461" s="58">
        <v>5.4728289376970732E-2</v>
      </c>
      <c r="E461" s="59">
        <v>3</v>
      </c>
    </row>
    <row r="462" spans="1:5" x14ac:dyDescent="0.25">
      <c r="A462" s="60" t="s">
        <v>39</v>
      </c>
      <c r="B462" s="57">
        <v>44222</v>
      </c>
      <c r="C462" s="57">
        <v>46052</v>
      </c>
      <c r="D462" s="58">
        <v>5.5159323111433636E-2</v>
      </c>
      <c r="E462" s="59">
        <v>3</v>
      </c>
    </row>
    <row r="463" spans="1:5" x14ac:dyDescent="0.25">
      <c r="A463" s="60" t="s">
        <v>40</v>
      </c>
      <c r="B463" s="57">
        <v>44194</v>
      </c>
      <c r="C463" s="57">
        <v>46020</v>
      </c>
      <c r="D463" s="58">
        <v>5.5363540446699534E-2</v>
      </c>
      <c r="E463" s="59">
        <v>3</v>
      </c>
    </row>
    <row r="465" spans="1:5" x14ac:dyDescent="0.25">
      <c r="A465" s="102" t="s">
        <v>180</v>
      </c>
      <c r="B465" s="103"/>
      <c r="C465" s="103"/>
      <c r="D465" s="103"/>
      <c r="E465" s="103"/>
    </row>
    <row r="466" spans="1:5" ht="14.45" customHeight="1" x14ac:dyDescent="0.25">
      <c r="A466" s="1" t="s">
        <v>958</v>
      </c>
      <c r="B466" s="2"/>
      <c r="C466" s="107" t="s">
        <v>3</v>
      </c>
      <c r="D466" s="107" t="s">
        <v>959</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960</v>
      </c>
      <c r="C469" s="10"/>
      <c r="D469" s="11"/>
      <c r="E469" s="11"/>
    </row>
    <row r="470" spans="1:5" x14ac:dyDescent="0.25">
      <c r="A470" s="12"/>
      <c r="B470" s="13" t="s">
        <v>9</v>
      </c>
      <c r="C470" s="14"/>
      <c r="D470" s="15"/>
      <c r="E470" s="15"/>
    </row>
    <row r="471" spans="1:5" x14ac:dyDescent="0.25">
      <c r="A471" s="8" t="s">
        <v>10</v>
      </c>
      <c r="B471" s="16" t="s">
        <v>11</v>
      </c>
      <c r="C471" s="53">
        <v>6060</v>
      </c>
      <c r="D471" s="54">
        <v>6100</v>
      </c>
      <c r="E471" s="55" t="s">
        <v>14</v>
      </c>
    </row>
    <row r="472" spans="1:5" x14ac:dyDescent="0.25">
      <c r="A472" s="19"/>
      <c r="B472" s="20" t="s">
        <v>15</v>
      </c>
      <c r="C472" s="56">
        <v>-0.39360000000000001</v>
      </c>
      <c r="D472" s="56">
        <v>-0.15179999999999999</v>
      </c>
      <c r="E472" s="22"/>
    </row>
    <row r="473" spans="1:5" x14ac:dyDescent="0.25">
      <c r="A473" s="8" t="s">
        <v>16</v>
      </c>
      <c r="B473" s="16" t="s">
        <v>11</v>
      </c>
      <c r="C473" s="53">
        <v>8010</v>
      </c>
      <c r="D473" s="53">
        <v>7890</v>
      </c>
      <c r="E473" s="55" t="s">
        <v>14</v>
      </c>
    </row>
    <row r="474" spans="1:5" x14ac:dyDescent="0.25">
      <c r="A474" s="19"/>
      <c r="B474" s="20" t="s">
        <v>15</v>
      </c>
      <c r="C474" s="56">
        <v>-0.19944705882352901</v>
      </c>
      <c r="D474" s="56">
        <v>-7.5876050560543806E-2</v>
      </c>
      <c r="E474" s="22"/>
    </row>
    <row r="475" spans="1:5" x14ac:dyDescent="0.25">
      <c r="A475" s="8" t="s">
        <v>19</v>
      </c>
      <c r="B475" s="16" t="s">
        <v>11</v>
      </c>
      <c r="C475" s="53">
        <v>10090</v>
      </c>
      <c r="D475" s="53">
        <v>10850</v>
      </c>
      <c r="E475" s="55" t="s">
        <v>14</v>
      </c>
    </row>
    <row r="476" spans="1:5" x14ac:dyDescent="0.25">
      <c r="A476" s="19"/>
      <c r="B476" s="20" t="s">
        <v>15</v>
      </c>
      <c r="C476" s="56">
        <v>8.5241503326738393E-3</v>
      </c>
      <c r="D476" s="56">
        <v>2.7564072480099799E-2</v>
      </c>
      <c r="E476" s="22"/>
    </row>
    <row r="477" spans="1:5" x14ac:dyDescent="0.25">
      <c r="A477" s="8" t="s">
        <v>22</v>
      </c>
      <c r="B477" s="16" t="s">
        <v>11</v>
      </c>
      <c r="C477" s="53">
        <v>13340</v>
      </c>
      <c r="D477" s="53">
        <v>13650</v>
      </c>
      <c r="E477" s="55" t="s">
        <v>14</v>
      </c>
    </row>
    <row r="478" spans="1:5" x14ac:dyDescent="0.25">
      <c r="A478" s="19"/>
      <c r="B478" s="20" t="s">
        <v>15</v>
      </c>
      <c r="C478" s="56">
        <v>0.33445993723849399</v>
      </c>
      <c r="D478" s="56">
        <v>0.109232705561901</v>
      </c>
      <c r="E478" s="22"/>
    </row>
    <row r="479" spans="1:5" ht="34.15" customHeight="1" x14ac:dyDescent="0.25">
      <c r="A479" s="90" t="s">
        <v>25</v>
      </c>
      <c r="B479" s="90"/>
      <c r="C479" s="90"/>
      <c r="D479" s="90"/>
      <c r="E479" s="90"/>
    </row>
    <row r="480" spans="1:5" x14ac:dyDescent="0.25">
      <c r="A480" s="5" t="s">
        <v>26</v>
      </c>
    </row>
    <row r="481" spans="1:5" x14ac:dyDescent="0.25">
      <c r="A481" s="65" t="s">
        <v>964</v>
      </c>
    </row>
    <row r="482" spans="1:5" x14ac:dyDescent="0.25">
      <c r="A482" s="65" t="s">
        <v>1109</v>
      </c>
    </row>
    <row r="483" spans="1:5" x14ac:dyDescent="0.25">
      <c r="A483" s="65" t="s">
        <v>966</v>
      </c>
    </row>
    <row r="484" spans="1:5" x14ac:dyDescent="0.25">
      <c r="A484" s="5" t="s">
        <v>51</v>
      </c>
    </row>
    <row r="485" spans="1:5" ht="14.45" customHeight="1" x14ac:dyDescent="0.25">
      <c r="A485" s="91" t="s">
        <v>31</v>
      </c>
      <c r="B485" s="92"/>
      <c r="C485" s="92"/>
      <c r="D485" s="92"/>
      <c r="E485" s="93"/>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57">
        <v>44313</v>
      </c>
      <c r="C488" s="57">
        <v>46140</v>
      </c>
      <c r="D488" s="58">
        <v>9.06E-2</v>
      </c>
      <c r="E488" s="59">
        <v>3</v>
      </c>
    </row>
    <row r="489" spans="1:5" x14ac:dyDescent="0.25">
      <c r="A489" s="31" t="s">
        <v>37</v>
      </c>
      <c r="B489" s="57">
        <v>44285</v>
      </c>
      <c r="C489" s="57">
        <v>46112</v>
      </c>
      <c r="D489" s="58">
        <v>8.9331412017789699E-2</v>
      </c>
      <c r="E489" s="59">
        <v>3</v>
      </c>
    </row>
    <row r="490" spans="1:5" x14ac:dyDescent="0.25">
      <c r="A490" s="60" t="s">
        <v>38</v>
      </c>
      <c r="B490" s="57">
        <v>44250</v>
      </c>
      <c r="C490" s="57">
        <v>46077</v>
      </c>
      <c r="D490" s="58">
        <v>8.8599999999999998E-2</v>
      </c>
      <c r="E490" s="59">
        <v>3</v>
      </c>
    </row>
    <row r="491" spans="1:5" x14ac:dyDescent="0.25">
      <c r="A491" s="60" t="s">
        <v>39</v>
      </c>
      <c r="B491" s="57">
        <v>44222</v>
      </c>
      <c r="C491" s="57">
        <v>46049</v>
      </c>
      <c r="D491" s="58">
        <v>8.901276754003673E-2</v>
      </c>
      <c r="E491" s="59">
        <v>3</v>
      </c>
    </row>
    <row r="492" spans="1:5" x14ac:dyDescent="0.25">
      <c r="A492" s="60" t="s">
        <v>40</v>
      </c>
      <c r="B492" s="57">
        <v>44194</v>
      </c>
      <c r="C492" s="57">
        <v>46021</v>
      </c>
      <c r="D492" s="58">
        <v>8.9732992071485412E-2</v>
      </c>
      <c r="E492" s="59">
        <v>3</v>
      </c>
    </row>
    <row r="494" spans="1:5" x14ac:dyDescent="0.25">
      <c r="A494" s="102" t="s">
        <v>189</v>
      </c>
      <c r="B494" s="103"/>
      <c r="C494" s="103"/>
      <c r="D494" s="103"/>
      <c r="E494" s="103"/>
    </row>
    <row r="495" spans="1:5" ht="14.45" customHeight="1" x14ac:dyDescent="0.25">
      <c r="A495" s="1" t="s">
        <v>978</v>
      </c>
      <c r="B495" s="2"/>
      <c r="C495" s="107" t="s">
        <v>3</v>
      </c>
      <c r="D495" s="107" t="s">
        <v>979</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960</v>
      </c>
      <c r="C498" s="10"/>
      <c r="D498" s="11"/>
      <c r="E498" s="11"/>
    </row>
    <row r="499" spans="1:5" x14ac:dyDescent="0.25">
      <c r="A499" s="12"/>
      <c r="B499" s="13" t="s">
        <v>9</v>
      </c>
      <c r="C499" s="14"/>
      <c r="D499" s="15"/>
      <c r="E499" s="15"/>
    </row>
    <row r="500" spans="1:5" x14ac:dyDescent="0.25">
      <c r="A500" s="8" t="s">
        <v>10</v>
      </c>
      <c r="B500" s="16" t="s">
        <v>11</v>
      </c>
      <c r="C500" s="53">
        <v>7560</v>
      </c>
      <c r="D500" s="54">
        <v>7890</v>
      </c>
      <c r="E500" s="55" t="s">
        <v>14</v>
      </c>
    </row>
    <row r="501" spans="1:5" x14ac:dyDescent="0.25">
      <c r="A501" s="19"/>
      <c r="B501" s="20" t="s">
        <v>15</v>
      </c>
      <c r="C501" s="56">
        <v>-0.24399999999999999</v>
      </c>
      <c r="D501" s="56">
        <v>-0.1118</v>
      </c>
      <c r="E501" s="22"/>
    </row>
    <row r="502" spans="1:5" x14ac:dyDescent="0.25">
      <c r="A502" s="8" t="s">
        <v>16</v>
      </c>
      <c r="B502" s="16" t="s">
        <v>11</v>
      </c>
      <c r="C502" s="53">
        <v>8110</v>
      </c>
      <c r="D502" s="53">
        <v>7680</v>
      </c>
      <c r="E502" s="55" t="s">
        <v>14</v>
      </c>
    </row>
    <row r="503" spans="1:5" x14ac:dyDescent="0.25">
      <c r="A503" s="19"/>
      <c r="B503" s="20" t="s">
        <v>15</v>
      </c>
      <c r="C503" s="56">
        <v>-0.189108465687257</v>
      </c>
      <c r="D503" s="56">
        <v>-0.123406816368255</v>
      </c>
      <c r="E503" s="22"/>
    </row>
    <row r="504" spans="1:5" x14ac:dyDescent="0.25">
      <c r="A504" s="8" t="s">
        <v>19</v>
      </c>
      <c r="B504" s="16" t="s">
        <v>11</v>
      </c>
      <c r="C504" s="53">
        <v>9390</v>
      </c>
      <c r="D504" s="53">
        <v>9740</v>
      </c>
      <c r="E504" s="55" t="s">
        <v>14</v>
      </c>
    </row>
    <row r="505" spans="1:5" x14ac:dyDescent="0.25">
      <c r="A505" s="19"/>
      <c r="B505" s="20" t="s">
        <v>15</v>
      </c>
      <c r="C505" s="56">
        <v>-6.0578416309646901E-2</v>
      </c>
      <c r="D505" s="56">
        <v>-1.30563099837966E-2</v>
      </c>
      <c r="E505" s="22"/>
    </row>
    <row r="506" spans="1:5" x14ac:dyDescent="0.25">
      <c r="A506" s="8" t="s">
        <v>22</v>
      </c>
      <c r="B506" s="16" t="s">
        <v>11</v>
      </c>
      <c r="C506" s="53">
        <v>11350</v>
      </c>
      <c r="D506" s="53">
        <v>11640</v>
      </c>
      <c r="E506" s="55" t="s">
        <v>14</v>
      </c>
    </row>
    <row r="507" spans="1:5" x14ac:dyDescent="0.25">
      <c r="A507" s="19"/>
      <c r="B507" s="20" t="s">
        <v>15</v>
      </c>
      <c r="C507" s="56">
        <v>0.135345584499066</v>
      </c>
      <c r="D507" s="56">
        <v>7.8925779700995194E-2</v>
      </c>
      <c r="E507" s="22"/>
    </row>
    <row r="508" spans="1:5" ht="34.15" customHeight="1" x14ac:dyDescent="0.25">
      <c r="A508" s="90" t="s">
        <v>25</v>
      </c>
      <c r="B508" s="90"/>
      <c r="C508" s="90"/>
      <c r="D508" s="90"/>
      <c r="E508" s="90"/>
    </row>
    <row r="509" spans="1:5" x14ac:dyDescent="0.25">
      <c r="A509" s="5" t="s">
        <v>26</v>
      </c>
    </row>
    <row r="510" spans="1:5" x14ac:dyDescent="0.25">
      <c r="A510" s="65" t="s">
        <v>980</v>
      </c>
    </row>
    <row r="511" spans="1:5" x14ac:dyDescent="0.25">
      <c r="A511" s="65" t="s">
        <v>1142</v>
      </c>
    </row>
    <row r="512" spans="1:5" x14ac:dyDescent="0.25">
      <c r="A512" s="65" t="s">
        <v>986</v>
      </c>
    </row>
    <row r="513" spans="1:5" x14ac:dyDescent="0.25">
      <c r="A513" s="5" t="s">
        <v>51</v>
      </c>
    </row>
    <row r="514" spans="1:5" ht="14.45" customHeight="1" x14ac:dyDescent="0.25">
      <c r="A514" s="91" t="s">
        <v>31</v>
      </c>
      <c r="B514" s="92"/>
      <c r="C514" s="92"/>
      <c r="D514" s="92"/>
      <c r="E514" s="93"/>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57">
        <v>44306</v>
      </c>
      <c r="C517" s="57">
        <v>46140</v>
      </c>
      <c r="D517" s="58">
        <v>4.24E-2</v>
      </c>
      <c r="E517" s="59">
        <v>2</v>
      </c>
    </row>
    <row r="518" spans="1:5" x14ac:dyDescent="0.25">
      <c r="A518" s="31" t="s">
        <v>37</v>
      </c>
      <c r="B518" s="57">
        <v>44278</v>
      </c>
      <c r="C518" s="57">
        <v>46112</v>
      </c>
      <c r="D518" s="58">
        <v>4.1026914646203415E-2</v>
      </c>
      <c r="E518" s="59">
        <v>2</v>
      </c>
    </row>
    <row r="519" spans="1:5" x14ac:dyDescent="0.25">
      <c r="A519" s="60" t="s">
        <v>38</v>
      </c>
      <c r="B519" s="57">
        <v>44236</v>
      </c>
      <c r="C519" s="57">
        <v>46070</v>
      </c>
      <c r="D519" s="58">
        <v>3.9917842401998069E-2</v>
      </c>
      <c r="E519" s="59">
        <v>2</v>
      </c>
    </row>
    <row r="520" spans="1:5" x14ac:dyDescent="0.25">
      <c r="A520" s="60" t="s">
        <v>39</v>
      </c>
      <c r="B520" s="57">
        <v>44208</v>
      </c>
      <c r="C520" s="57">
        <v>46042</v>
      </c>
      <c r="D520" s="58">
        <v>4.0099077429466487E-2</v>
      </c>
      <c r="E520" s="59">
        <v>2</v>
      </c>
    </row>
    <row r="521" spans="1:5" x14ac:dyDescent="0.25">
      <c r="A521" s="60" t="s">
        <v>40</v>
      </c>
      <c r="B521" s="57">
        <v>44194</v>
      </c>
      <c r="C521" s="57">
        <v>46022</v>
      </c>
      <c r="D521" s="58">
        <v>4.0096523217915937E-2</v>
      </c>
      <c r="E521" s="59">
        <v>2</v>
      </c>
    </row>
    <row r="523" spans="1:5" x14ac:dyDescent="0.25">
      <c r="A523" s="102" t="s">
        <v>210</v>
      </c>
      <c r="B523" s="103"/>
      <c r="C523" s="103"/>
      <c r="D523" s="103"/>
      <c r="E523" s="103"/>
    </row>
    <row r="524" spans="1:5" ht="14.45" customHeight="1" x14ac:dyDescent="0.25">
      <c r="A524" s="1" t="s">
        <v>978</v>
      </c>
      <c r="B524" s="2"/>
      <c r="C524" s="96" t="s">
        <v>3</v>
      </c>
      <c r="D524" s="96" t="s">
        <v>979</v>
      </c>
      <c r="E524" s="96"/>
    </row>
    <row r="525" spans="1:5" x14ac:dyDescent="0.25">
      <c r="A525" s="74" t="s">
        <v>1151</v>
      </c>
      <c r="B525" s="75"/>
      <c r="C525" s="97"/>
      <c r="D525" s="97"/>
      <c r="E525" s="97"/>
    </row>
    <row r="526" spans="1:5" x14ac:dyDescent="0.25">
      <c r="A526" s="76" t="s">
        <v>6</v>
      </c>
      <c r="B526" s="77"/>
      <c r="C526" s="98"/>
      <c r="D526" s="98"/>
      <c r="E526" s="98"/>
    </row>
    <row r="527" spans="1:5" x14ac:dyDescent="0.25">
      <c r="A527" s="8" t="s">
        <v>7</v>
      </c>
      <c r="B527" s="9" t="s">
        <v>960</v>
      </c>
      <c r="C527" s="10"/>
      <c r="D527" s="11"/>
      <c r="E527" s="11"/>
    </row>
    <row r="528" spans="1:5" x14ac:dyDescent="0.25">
      <c r="A528" s="12"/>
      <c r="B528" s="13" t="s">
        <v>9</v>
      </c>
      <c r="C528" s="14"/>
      <c r="D528" s="15"/>
      <c r="E528" s="15"/>
    </row>
    <row r="529" spans="1:5" x14ac:dyDescent="0.25">
      <c r="A529" s="8" t="s">
        <v>10</v>
      </c>
      <c r="B529" s="16" t="s">
        <v>11</v>
      </c>
      <c r="C529" s="53">
        <v>7650</v>
      </c>
      <c r="D529" s="54">
        <v>8130</v>
      </c>
      <c r="E529" s="55" t="s">
        <v>14</v>
      </c>
    </row>
    <row r="530" spans="1:5" x14ac:dyDescent="0.25">
      <c r="A530" s="19"/>
      <c r="B530" s="20" t="s">
        <v>15</v>
      </c>
      <c r="C530" s="56">
        <v>-0.23480000000000001</v>
      </c>
      <c r="D530" s="56">
        <v>-9.8494221701348E-2</v>
      </c>
      <c r="E530" s="22"/>
    </row>
    <row r="531" spans="1:5" x14ac:dyDescent="0.25">
      <c r="A531" s="8" t="s">
        <v>16</v>
      </c>
      <c r="B531" s="16" t="s">
        <v>11</v>
      </c>
      <c r="C531" s="53">
        <v>8350</v>
      </c>
      <c r="D531" s="53">
        <v>8100</v>
      </c>
      <c r="E531" s="55" t="s">
        <v>14</v>
      </c>
    </row>
    <row r="532" spans="1:5" x14ac:dyDescent="0.25">
      <c r="A532" s="19"/>
      <c r="B532" s="20" t="s">
        <v>15</v>
      </c>
      <c r="C532" s="56">
        <v>-0.16543148780886699</v>
      </c>
      <c r="D532" s="56">
        <v>-9.9906585351550697E-2</v>
      </c>
      <c r="E532" s="22"/>
    </row>
    <row r="533" spans="1:5" x14ac:dyDescent="0.25">
      <c r="A533" s="8" t="s">
        <v>19</v>
      </c>
      <c r="B533" s="16" t="s">
        <v>11</v>
      </c>
      <c r="C533" s="53">
        <v>9760</v>
      </c>
      <c r="D533" s="53">
        <v>10100</v>
      </c>
      <c r="E533" s="55" t="s">
        <v>14</v>
      </c>
    </row>
    <row r="534" spans="1:5" x14ac:dyDescent="0.25">
      <c r="A534" s="19"/>
      <c r="B534" s="20" t="s">
        <v>15</v>
      </c>
      <c r="C534" s="56">
        <v>-2.3800000000000002E-2</v>
      </c>
      <c r="D534" s="56">
        <v>5.0000000000000001E-3</v>
      </c>
      <c r="E534" s="22"/>
    </row>
    <row r="535" spans="1:5" x14ac:dyDescent="0.25">
      <c r="A535" s="8" t="s">
        <v>22</v>
      </c>
      <c r="B535" s="16" t="s">
        <v>11</v>
      </c>
      <c r="C535" s="53">
        <v>11690</v>
      </c>
      <c r="D535" s="53">
        <v>12090</v>
      </c>
      <c r="E535" s="55" t="s">
        <v>14</v>
      </c>
    </row>
    <row r="536" spans="1:5" x14ac:dyDescent="0.25">
      <c r="A536" s="19"/>
      <c r="B536" s="20" t="s">
        <v>15</v>
      </c>
      <c r="C536" s="56">
        <v>0.168777637079916</v>
      </c>
      <c r="D536" s="56">
        <v>9.9341583635793193E-2</v>
      </c>
      <c r="E536" s="22"/>
    </row>
    <row r="537" spans="1:5" ht="32.450000000000003" customHeight="1" x14ac:dyDescent="0.25">
      <c r="A537" s="90" t="s">
        <v>25</v>
      </c>
      <c r="B537" s="90"/>
      <c r="C537" s="90"/>
      <c r="D537" s="90"/>
      <c r="E537" s="90"/>
    </row>
    <row r="538" spans="1:5" x14ac:dyDescent="0.25">
      <c r="A538" s="5" t="s">
        <v>26</v>
      </c>
    </row>
    <row r="539" spans="1:5" x14ac:dyDescent="0.25">
      <c r="A539" s="65" t="s">
        <v>980</v>
      </c>
      <c r="D539" s="78"/>
      <c r="E539" s="78"/>
    </row>
    <row r="540" spans="1:5" x14ac:dyDescent="0.25">
      <c r="A540" s="65" t="s">
        <v>1143</v>
      </c>
      <c r="D540" s="78"/>
      <c r="E540" s="78"/>
    </row>
    <row r="541" spans="1:5" x14ac:dyDescent="0.25">
      <c r="A541" s="65" t="s">
        <v>986</v>
      </c>
      <c r="D541" s="78"/>
      <c r="E541" s="78"/>
    </row>
    <row r="542" spans="1:5" x14ac:dyDescent="0.25">
      <c r="A542" s="5" t="s">
        <v>51</v>
      </c>
    </row>
    <row r="543" spans="1:5" ht="14.45" customHeight="1" x14ac:dyDescent="0.25">
      <c r="A543" s="91" t="s">
        <v>31</v>
      </c>
      <c r="B543" s="92"/>
      <c r="C543" s="92"/>
      <c r="D543" s="92"/>
      <c r="E543" s="93"/>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57">
        <v>44313</v>
      </c>
      <c r="C546" s="57">
        <v>46140</v>
      </c>
      <c r="D546" s="58">
        <v>3.4703205224514602E-2</v>
      </c>
      <c r="E546" s="59">
        <v>2</v>
      </c>
    </row>
    <row r="547" spans="1:5" x14ac:dyDescent="0.25">
      <c r="A547" s="31" t="s">
        <v>37</v>
      </c>
      <c r="B547" s="57">
        <v>44285</v>
      </c>
      <c r="C547" s="57">
        <v>46112</v>
      </c>
      <c r="D547" s="58">
        <v>3.4438295271855865E-2</v>
      </c>
      <c r="E547" s="59">
        <v>2</v>
      </c>
    </row>
    <row r="548" spans="1:5" x14ac:dyDescent="0.25">
      <c r="A548" s="60" t="s">
        <v>38</v>
      </c>
      <c r="B548" s="57">
        <v>44250</v>
      </c>
      <c r="C548" s="57">
        <v>46077</v>
      </c>
      <c r="D548" s="58">
        <v>3.4287765573042819E-2</v>
      </c>
      <c r="E548" s="59">
        <v>2</v>
      </c>
    </row>
    <row r="549" spans="1:5" x14ac:dyDescent="0.25">
      <c r="A549" s="60" t="s">
        <v>39</v>
      </c>
      <c r="B549" s="57">
        <v>44222</v>
      </c>
      <c r="C549" s="57">
        <v>46049</v>
      </c>
      <c r="D549" s="58">
        <v>3.4512366913708147E-2</v>
      </c>
      <c r="E549" s="59">
        <v>2</v>
      </c>
    </row>
    <row r="550" spans="1:5" x14ac:dyDescent="0.25">
      <c r="A550" s="60" t="s">
        <v>40</v>
      </c>
      <c r="B550" s="57">
        <v>44194</v>
      </c>
      <c r="C550" s="57">
        <v>46021</v>
      </c>
      <c r="D550" s="58">
        <v>3.4921056630246701E-2</v>
      </c>
      <c r="E550" s="59">
        <v>2</v>
      </c>
    </row>
    <row r="552" spans="1:5" x14ac:dyDescent="0.25">
      <c r="A552" s="102" t="s">
        <v>839</v>
      </c>
      <c r="B552" s="103"/>
      <c r="C552" s="103"/>
      <c r="D552" s="103"/>
      <c r="E552" s="103"/>
    </row>
    <row r="553" spans="1:5" ht="14.45" customHeight="1" x14ac:dyDescent="0.25">
      <c r="A553" s="1" t="s">
        <v>958</v>
      </c>
      <c r="B553" s="2"/>
      <c r="C553" s="107" t="s">
        <v>3</v>
      </c>
      <c r="D553" s="107" t="s">
        <v>959</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960</v>
      </c>
      <c r="C556" s="10"/>
      <c r="D556" s="11"/>
      <c r="E556" s="11"/>
    </row>
    <row r="557" spans="1:5" x14ac:dyDescent="0.25">
      <c r="A557" s="12"/>
      <c r="B557" s="13" t="s">
        <v>9</v>
      </c>
      <c r="C557" s="14"/>
      <c r="D557" s="15"/>
      <c r="E557" s="15"/>
    </row>
    <row r="558" spans="1:5" x14ac:dyDescent="0.25">
      <c r="A558" s="8" t="s">
        <v>10</v>
      </c>
      <c r="B558" s="16" t="s">
        <v>11</v>
      </c>
      <c r="C558" s="53">
        <v>5930</v>
      </c>
      <c r="D558" s="54">
        <v>5530</v>
      </c>
      <c r="E558" s="55" t="s">
        <v>14</v>
      </c>
    </row>
    <row r="559" spans="1:5" x14ac:dyDescent="0.25">
      <c r="A559" s="19"/>
      <c r="B559" s="20" t="s">
        <v>15</v>
      </c>
      <c r="C559" s="56">
        <v>-0.40710000000000002</v>
      </c>
      <c r="D559" s="56">
        <v>-0.17900902401973501</v>
      </c>
      <c r="E559" s="22"/>
    </row>
    <row r="560" spans="1:5" x14ac:dyDescent="0.25">
      <c r="A560" s="8" t="s">
        <v>16</v>
      </c>
      <c r="B560" s="16" t="s">
        <v>11</v>
      </c>
      <c r="C560" s="53">
        <v>8080</v>
      </c>
      <c r="D560" s="53">
        <v>9020</v>
      </c>
      <c r="E560" s="55" t="s">
        <v>14</v>
      </c>
    </row>
    <row r="561" spans="1:5" x14ac:dyDescent="0.25">
      <c r="A561" s="19"/>
      <c r="B561" s="20" t="s">
        <v>15</v>
      </c>
      <c r="C561" s="56">
        <v>-0.191929689109751</v>
      </c>
      <c r="D561" s="56">
        <v>-3.3644783412352101E-2</v>
      </c>
      <c r="E561" s="22"/>
    </row>
    <row r="562" spans="1:5" x14ac:dyDescent="0.25">
      <c r="A562" s="8" t="s">
        <v>19</v>
      </c>
      <c r="B562" s="16" t="s">
        <v>11</v>
      </c>
      <c r="C562" s="53">
        <v>9950</v>
      </c>
      <c r="D562" s="53">
        <v>11400</v>
      </c>
      <c r="E562" s="55" t="s">
        <v>14</v>
      </c>
    </row>
    <row r="563" spans="1:5" x14ac:dyDescent="0.25">
      <c r="A563" s="19"/>
      <c r="B563" s="20" t="s">
        <v>15</v>
      </c>
      <c r="C563" s="56">
        <v>-5.4999999999999997E-3</v>
      </c>
      <c r="D563" s="56">
        <v>4.4576296350285399E-2</v>
      </c>
      <c r="E563" s="22"/>
    </row>
    <row r="564" spans="1:5" x14ac:dyDescent="0.25">
      <c r="A564" s="8" t="s">
        <v>22</v>
      </c>
      <c r="B564" s="16" t="s">
        <v>11</v>
      </c>
      <c r="C564" s="53">
        <v>12550</v>
      </c>
      <c r="D564" s="53">
        <v>14320</v>
      </c>
      <c r="E564" s="55" t="s">
        <v>14</v>
      </c>
    </row>
    <row r="565" spans="1:5" x14ac:dyDescent="0.25">
      <c r="A565" s="19"/>
      <c r="B565" s="20" t="s">
        <v>15</v>
      </c>
      <c r="C565" s="56">
        <v>0.25541641989931901</v>
      </c>
      <c r="D565" s="56">
        <v>0.127230634448424</v>
      </c>
      <c r="E565" s="22"/>
    </row>
    <row r="566" spans="1:5" ht="36" customHeight="1" x14ac:dyDescent="0.25">
      <c r="A566" s="90" t="s">
        <v>25</v>
      </c>
      <c r="B566" s="90"/>
      <c r="C566" s="90"/>
      <c r="D566" s="90"/>
      <c r="E566" s="90"/>
    </row>
    <row r="567" spans="1:5" x14ac:dyDescent="0.25">
      <c r="A567" s="5" t="s">
        <v>26</v>
      </c>
    </row>
    <row r="568" spans="1:5" x14ac:dyDescent="0.25">
      <c r="A568" s="65" t="s">
        <v>961</v>
      </c>
    </row>
    <row r="569" spans="1:5" x14ac:dyDescent="0.25">
      <c r="A569" s="65" t="s">
        <v>1145</v>
      </c>
    </row>
    <row r="570" spans="1:5" x14ac:dyDescent="0.25">
      <c r="A570" s="65" t="s">
        <v>963</v>
      </c>
    </row>
    <row r="571" spans="1:5" x14ac:dyDescent="0.25">
      <c r="A571" s="5" t="s">
        <v>30</v>
      </c>
    </row>
    <row r="572" spans="1:5" ht="14.45" customHeight="1" x14ac:dyDescent="0.25">
      <c r="A572" s="91" t="s">
        <v>31</v>
      </c>
      <c r="B572" s="92"/>
      <c r="C572" s="92"/>
      <c r="D572" s="92"/>
      <c r="E572" s="93"/>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57">
        <v>44314</v>
      </c>
      <c r="C575" s="57">
        <v>46141</v>
      </c>
      <c r="D575" s="58">
        <v>9.8500000000000004E-2</v>
      </c>
      <c r="E575" s="59">
        <v>3</v>
      </c>
    </row>
    <row r="576" spans="1:5" x14ac:dyDescent="0.25">
      <c r="A576" s="31" t="s">
        <v>37</v>
      </c>
      <c r="B576" s="57">
        <v>44279</v>
      </c>
      <c r="C576" s="57">
        <v>46106</v>
      </c>
      <c r="D576" s="58">
        <v>9.8699999999999996E-2</v>
      </c>
      <c r="E576" s="59">
        <v>3</v>
      </c>
    </row>
    <row r="577" spans="1:5" x14ac:dyDescent="0.25">
      <c r="A577" s="60" t="s">
        <v>38</v>
      </c>
      <c r="B577" s="57">
        <v>44251</v>
      </c>
      <c r="C577" s="57">
        <v>46078</v>
      </c>
      <c r="D577" s="58">
        <v>9.9248522183804005E-2</v>
      </c>
      <c r="E577" s="59">
        <v>3</v>
      </c>
    </row>
    <row r="578" spans="1:5" x14ac:dyDescent="0.25">
      <c r="A578" s="60" t="s">
        <v>39</v>
      </c>
      <c r="B578" s="57">
        <v>44223</v>
      </c>
      <c r="C578" s="57">
        <v>46050</v>
      </c>
      <c r="D578" s="58">
        <v>9.9961587631895443E-2</v>
      </c>
      <c r="E578" s="59">
        <v>3</v>
      </c>
    </row>
    <row r="579" spans="1:5" x14ac:dyDescent="0.25">
      <c r="A579" s="60" t="s">
        <v>40</v>
      </c>
      <c r="B579" s="57">
        <v>44195</v>
      </c>
      <c r="C579" s="57">
        <v>46022</v>
      </c>
      <c r="D579" s="58">
        <v>0.10081348574589175</v>
      </c>
      <c r="E579" s="59">
        <v>3</v>
      </c>
    </row>
    <row r="581" spans="1:5" x14ac:dyDescent="0.25">
      <c r="A581" s="102" t="s">
        <v>218</v>
      </c>
      <c r="B581" s="103"/>
      <c r="C581" s="103"/>
      <c r="D581" s="103"/>
      <c r="E581" s="103"/>
    </row>
    <row r="582" spans="1:5" ht="14.45" customHeight="1" x14ac:dyDescent="0.25">
      <c r="A582" s="1" t="s">
        <v>958</v>
      </c>
      <c r="B582" s="2"/>
      <c r="C582" s="107" t="s">
        <v>3</v>
      </c>
      <c r="D582" s="107" t="s">
        <v>959</v>
      </c>
      <c r="E582" s="107"/>
    </row>
    <row r="583" spans="1:5" x14ac:dyDescent="0.25">
      <c r="A583" s="3" t="s">
        <v>5</v>
      </c>
      <c r="B583" s="4"/>
      <c r="C583" s="108"/>
      <c r="D583" s="108"/>
      <c r="E583" s="108"/>
    </row>
    <row r="584" spans="1:5" x14ac:dyDescent="0.25">
      <c r="A584" s="6" t="s">
        <v>6</v>
      </c>
      <c r="B584" s="7"/>
      <c r="C584" s="109"/>
      <c r="D584" s="109"/>
      <c r="E584" s="109"/>
    </row>
    <row r="585" spans="1:5" x14ac:dyDescent="0.25">
      <c r="A585" s="8" t="s">
        <v>7</v>
      </c>
      <c r="B585" s="9" t="s">
        <v>960</v>
      </c>
      <c r="C585" s="10"/>
      <c r="D585" s="11"/>
      <c r="E585" s="11"/>
    </row>
    <row r="586" spans="1:5" x14ac:dyDescent="0.25">
      <c r="A586" s="12"/>
      <c r="B586" s="13" t="s">
        <v>9</v>
      </c>
      <c r="C586" s="14"/>
      <c r="D586" s="15"/>
      <c r="E586" s="15"/>
    </row>
    <row r="587" spans="1:5" x14ac:dyDescent="0.25">
      <c r="A587" s="8" t="s">
        <v>10</v>
      </c>
      <c r="B587" s="16" t="s">
        <v>11</v>
      </c>
      <c r="C587" s="53">
        <v>6160</v>
      </c>
      <c r="D587" s="54">
        <v>6330</v>
      </c>
      <c r="E587" s="55" t="s">
        <v>14</v>
      </c>
    </row>
    <row r="588" spans="1:5" x14ac:dyDescent="0.25">
      <c r="A588" s="19"/>
      <c r="B588" s="20" t="s">
        <v>15</v>
      </c>
      <c r="C588" s="56">
        <v>-0.38450000000000001</v>
      </c>
      <c r="D588" s="56">
        <v>-0.14119999999999999</v>
      </c>
      <c r="E588" s="22"/>
    </row>
    <row r="589" spans="1:5" x14ac:dyDescent="0.25">
      <c r="A589" s="8" t="s">
        <v>16</v>
      </c>
      <c r="B589" s="16" t="s">
        <v>11</v>
      </c>
      <c r="C589" s="53">
        <v>7950</v>
      </c>
      <c r="D589" s="53">
        <v>7890</v>
      </c>
      <c r="E589" s="55" t="s">
        <v>14</v>
      </c>
    </row>
    <row r="590" spans="1:5" x14ac:dyDescent="0.25">
      <c r="A590" s="19"/>
      <c r="B590" s="20" t="s">
        <v>15</v>
      </c>
      <c r="C590" s="56">
        <v>-0.20462937972863801</v>
      </c>
      <c r="D590" s="56">
        <v>-7.6060994733829296E-2</v>
      </c>
      <c r="E590" s="22"/>
    </row>
    <row r="591" spans="1:5" x14ac:dyDescent="0.25">
      <c r="A591" s="8" t="s">
        <v>19</v>
      </c>
      <c r="B591" s="16" t="s">
        <v>11</v>
      </c>
      <c r="C591" s="53">
        <v>9510</v>
      </c>
      <c r="D591" s="53">
        <v>10000</v>
      </c>
      <c r="E591" s="55" t="s">
        <v>14</v>
      </c>
    </row>
    <row r="592" spans="1:5" x14ac:dyDescent="0.25">
      <c r="A592" s="19"/>
      <c r="B592" s="20" t="s">
        <v>15</v>
      </c>
      <c r="C592" s="56">
        <v>-4.9472130375587502E-2</v>
      </c>
      <c r="D592" s="56">
        <v>4.9756381127030702E-5</v>
      </c>
      <c r="E592" s="22"/>
    </row>
    <row r="593" spans="1:5" x14ac:dyDescent="0.25">
      <c r="A593" s="8" t="s">
        <v>22</v>
      </c>
      <c r="B593" s="16" t="s">
        <v>11</v>
      </c>
      <c r="C593" s="53">
        <v>12570</v>
      </c>
      <c r="D593" s="53">
        <v>12300</v>
      </c>
      <c r="E593" s="55" t="s">
        <v>14</v>
      </c>
    </row>
    <row r="594" spans="1:5" x14ac:dyDescent="0.25">
      <c r="A594" s="19"/>
      <c r="B594" s="20" t="s">
        <v>15</v>
      </c>
      <c r="C594" s="56">
        <v>0.25663387132434201</v>
      </c>
      <c r="D594" s="56">
        <v>7.1580962201388099E-2</v>
      </c>
      <c r="E594" s="22"/>
    </row>
    <row r="595" spans="1:5" ht="34.15" customHeight="1" x14ac:dyDescent="0.25">
      <c r="A595" s="90" t="s">
        <v>25</v>
      </c>
      <c r="B595" s="90"/>
      <c r="C595" s="90"/>
      <c r="D595" s="90"/>
      <c r="E595" s="90"/>
    </row>
    <row r="596" spans="1:5" x14ac:dyDescent="0.25">
      <c r="A596" s="5" t="s">
        <v>26</v>
      </c>
    </row>
    <row r="597" spans="1:5" x14ac:dyDescent="0.25">
      <c r="A597" s="65" t="s">
        <v>961</v>
      </c>
    </row>
    <row r="598" spans="1:5" x14ac:dyDescent="0.25">
      <c r="A598" s="65" t="s">
        <v>1107</v>
      </c>
    </row>
    <row r="599" spans="1:5" x14ac:dyDescent="0.25">
      <c r="A599" s="65" t="s">
        <v>966</v>
      </c>
    </row>
    <row r="600" spans="1:5" x14ac:dyDescent="0.25">
      <c r="A600" s="5" t="s">
        <v>30</v>
      </c>
    </row>
    <row r="601" spans="1:5" ht="14.45" customHeight="1" x14ac:dyDescent="0.25">
      <c r="A601" s="91" t="s">
        <v>31</v>
      </c>
      <c r="B601" s="92"/>
      <c r="C601" s="92"/>
      <c r="D601" s="92"/>
      <c r="E601" s="93"/>
    </row>
    <row r="602" spans="1:5" x14ac:dyDescent="0.25">
      <c r="A602" s="94" t="s">
        <v>32</v>
      </c>
      <c r="B602" s="94"/>
      <c r="C602" s="94"/>
      <c r="D602" s="94"/>
      <c r="E602" s="94"/>
    </row>
    <row r="603" spans="1:5" x14ac:dyDescent="0.25">
      <c r="A603" s="29" t="s">
        <v>33</v>
      </c>
      <c r="B603" s="29" t="s">
        <v>34</v>
      </c>
      <c r="C603" s="29" t="s">
        <v>35</v>
      </c>
      <c r="D603" s="30" t="s">
        <v>0</v>
      </c>
      <c r="E603" s="30" t="s">
        <v>1</v>
      </c>
    </row>
    <row r="604" spans="1:5" x14ac:dyDescent="0.25">
      <c r="A604" s="31" t="s">
        <v>36</v>
      </c>
      <c r="B604" s="57">
        <v>44313</v>
      </c>
      <c r="C604" s="57">
        <v>46140</v>
      </c>
      <c r="D604" s="58">
        <v>6.9400000000000003E-2</v>
      </c>
      <c r="E604" s="59">
        <v>3</v>
      </c>
    </row>
    <row r="605" spans="1:5" x14ac:dyDescent="0.25">
      <c r="A605" s="31" t="s">
        <v>37</v>
      </c>
      <c r="B605" s="57">
        <v>44285</v>
      </c>
      <c r="C605" s="57">
        <v>46112</v>
      </c>
      <c r="D605" s="58">
        <v>6.8004756086158913E-2</v>
      </c>
      <c r="E605" s="59">
        <v>3</v>
      </c>
    </row>
    <row r="606" spans="1:5" x14ac:dyDescent="0.25">
      <c r="A606" s="60" t="s">
        <v>38</v>
      </c>
      <c r="B606" s="57">
        <v>44250</v>
      </c>
      <c r="C606" s="57">
        <v>46077</v>
      </c>
      <c r="D606" s="58">
        <v>6.7472376395662309E-2</v>
      </c>
      <c r="E606" s="59">
        <v>3</v>
      </c>
    </row>
    <row r="607" spans="1:5" x14ac:dyDescent="0.25">
      <c r="A607" s="60" t="s">
        <v>39</v>
      </c>
      <c r="B607" s="57">
        <v>44222</v>
      </c>
      <c r="C607" s="57">
        <v>46049</v>
      </c>
      <c r="D607" s="58">
        <v>6.7862196275552122E-2</v>
      </c>
      <c r="E607" s="59">
        <v>3</v>
      </c>
    </row>
    <row r="608" spans="1:5" x14ac:dyDescent="0.25">
      <c r="A608" s="60" t="s">
        <v>40</v>
      </c>
      <c r="B608" s="57">
        <v>44194</v>
      </c>
      <c r="C608" s="57">
        <v>46021</v>
      </c>
      <c r="D608" s="58">
        <v>6.7999953660480894E-2</v>
      </c>
      <c r="E608" s="59">
        <v>3</v>
      </c>
    </row>
    <row r="610" spans="1:5" x14ac:dyDescent="0.25">
      <c r="A610" s="102" t="s">
        <v>226</v>
      </c>
      <c r="B610" s="103"/>
      <c r="C610" s="103"/>
      <c r="D610" s="103"/>
      <c r="E610" s="103"/>
    </row>
    <row r="611" spans="1:5" ht="14.45" customHeight="1" x14ac:dyDescent="0.25">
      <c r="A611" s="1" t="s">
        <v>958</v>
      </c>
      <c r="B611" s="2"/>
      <c r="C611" s="107" t="s">
        <v>3</v>
      </c>
      <c r="D611" s="107" t="s">
        <v>959</v>
      </c>
      <c r="E611" s="107"/>
    </row>
    <row r="612" spans="1:5" x14ac:dyDescent="0.25">
      <c r="A612" s="3" t="s">
        <v>5</v>
      </c>
      <c r="B612" s="4"/>
      <c r="C612" s="108"/>
      <c r="D612" s="108"/>
      <c r="E612" s="108"/>
    </row>
    <row r="613" spans="1:5" x14ac:dyDescent="0.25">
      <c r="A613" s="6" t="s">
        <v>6</v>
      </c>
      <c r="B613" s="7"/>
      <c r="C613" s="109"/>
      <c r="D613" s="109"/>
      <c r="E613" s="109"/>
    </row>
    <row r="614" spans="1:5" x14ac:dyDescent="0.25">
      <c r="A614" s="8" t="s">
        <v>7</v>
      </c>
      <c r="B614" s="9" t="s">
        <v>960</v>
      </c>
      <c r="C614" s="10"/>
      <c r="D614" s="11"/>
      <c r="E614" s="11"/>
    </row>
    <row r="615" spans="1:5" x14ac:dyDescent="0.25">
      <c r="A615" s="12"/>
      <c r="B615" s="13" t="s">
        <v>9</v>
      </c>
      <c r="C615" s="14"/>
      <c r="D615" s="15"/>
      <c r="E615" s="15"/>
    </row>
    <row r="616" spans="1:5" x14ac:dyDescent="0.25">
      <c r="A616" s="8" t="s">
        <v>10</v>
      </c>
      <c r="B616" s="16" t="s">
        <v>11</v>
      </c>
      <c r="C616" s="53">
        <v>7160</v>
      </c>
      <c r="D616" s="54">
        <v>7280</v>
      </c>
      <c r="E616" s="55" t="s">
        <v>14</v>
      </c>
    </row>
    <row r="617" spans="1:5" x14ac:dyDescent="0.25">
      <c r="A617" s="19"/>
      <c r="B617" s="20" t="s">
        <v>15</v>
      </c>
      <c r="C617" s="56">
        <v>-0.28360000000000002</v>
      </c>
      <c r="D617" s="56">
        <v>-0.10050000000000001</v>
      </c>
      <c r="E617" s="22"/>
    </row>
    <row r="618" spans="1:5" x14ac:dyDescent="0.25">
      <c r="A618" s="8" t="s">
        <v>16</v>
      </c>
      <c r="B618" s="16" t="s">
        <v>11</v>
      </c>
      <c r="C618" s="53">
        <v>8120</v>
      </c>
      <c r="D618" s="53">
        <v>8180</v>
      </c>
      <c r="E618" s="55" t="s">
        <v>14</v>
      </c>
    </row>
    <row r="619" spans="1:5" x14ac:dyDescent="0.25">
      <c r="A619" s="19"/>
      <c r="B619" s="20" t="s">
        <v>15</v>
      </c>
      <c r="C619" s="56">
        <v>-0.18822297773285601</v>
      </c>
      <c r="D619" s="56">
        <v>-6.4630706136288602E-2</v>
      </c>
      <c r="E619" s="22"/>
    </row>
    <row r="620" spans="1:5" x14ac:dyDescent="0.25">
      <c r="A620" s="8" t="s">
        <v>19</v>
      </c>
      <c r="B620" s="16" t="s">
        <v>11</v>
      </c>
      <c r="C620" s="53">
        <v>9500</v>
      </c>
      <c r="D620" s="53">
        <v>9900</v>
      </c>
      <c r="E620" s="55" t="s">
        <v>14</v>
      </c>
    </row>
    <row r="621" spans="1:5" x14ac:dyDescent="0.25">
      <c r="A621" s="19"/>
      <c r="B621" s="20" t="s">
        <v>15</v>
      </c>
      <c r="C621" s="56">
        <v>-4.9974801061008198E-2</v>
      </c>
      <c r="D621" s="56">
        <v>-3.3855079205857802E-3</v>
      </c>
      <c r="E621" s="22"/>
    </row>
    <row r="622" spans="1:5" x14ac:dyDescent="0.25">
      <c r="A622" s="8" t="s">
        <v>22</v>
      </c>
      <c r="B622" s="16" t="s">
        <v>11</v>
      </c>
      <c r="C622" s="53">
        <v>11620</v>
      </c>
      <c r="D622" s="53">
        <v>11590</v>
      </c>
      <c r="E622" s="55" t="s">
        <v>14</v>
      </c>
    </row>
    <row r="623" spans="1:5" x14ac:dyDescent="0.25">
      <c r="A623" s="19"/>
      <c r="B623" s="20" t="s">
        <v>15</v>
      </c>
      <c r="C623" s="56">
        <v>0.162463666807175</v>
      </c>
      <c r="D623" s="56">
        <v>5.0388336731111802E-2</v>
      </c>
      <c r="E623" s="22"/>
    </row>
    <row r="624" spans="1:5" ht="33" customHeight="1" x14ac:dyDescent="0.25">
      <c r="A624" s="90" t="s">
        <v>25</v>
      </c>
      <c r="B624" s="90"/>
      <c r="C624" s="90"/>
      <c r="D624" s="90"/>
      <c r="E624" s="90"/>
    </row>
    <row r="625" spans="1:5" x14ac:dyDescent="0.25">
      <c r="A625" s="5" t="s">
        <v>26</v>
      </c>
    </row>
    <row r="626" spans="1:5" x14ac:dyDescent="0.25">
      <c r="A626" s="65" t="s">
        <v>961</v>
      </c>
    </row>
    <row r="627" spans="1:5" x14ac:dyDescent="0.25">
      <c r="A627" s="65" t="s">
        <v>1046</v>
      </c>
    </row>
    <row r="628" spans="1:5" x14ac:dyDescent="0.25">
      <c r="A628" s="65" t="s">
        <v>966</v>
      </c>
    </row>
    <row r="629" spans="1:5" x14ac:dyDescent="0.25">
      <c r="A629" s="5" t="s">
        <v>30</v>
      </c>
    </row>
    <row r="630" spans="1:5" ht="14.45" customHeight="1" x14ac:dyDescent="0.25">
      <c r="A630" s="91" t="s">
        <v>31</v>
      </c>
      <c r="B630" s="92"/>
      <c r="C630" s="92"/>
      <c r="D630" s="92"/>
      <c r="E630" s="93"/>
    </row>
    <row r="631" spans="1:5" x14ac:dyDescent="0.25">
      <c r="A631" s="94" t="s">
        <v>32</v>
      </c>
      <c r="B631" s="94"/>
      <c r="C631" s="94"/>
      <c r="D631" s="94"/>
      <c r="E631" s="94"/>
    </row>
    <row r="632" spans="1:5" x14ac:dyDescent="0.25">
      <c r="A632" s="29" t="s">
        <v>33</v>
      </c>
      <c r="B632" s="29" t="s">
        <v>34</v>
      </c>
      <c r="C632" s="29" t="s">
        <v>35</v>
      </c>
      <c r="D632" s="30" t="s">
        <v>0</v>
      </c>
      <c r="E632" s="30" t="s">
        <v>1</v>
      </c>
    </row>
    <row r="633" spans="1:5" x14ac:dyDescent="0.25">
      <c r="A633" s="31" t="s">
        <v>36</v>
      </c>
      <c r="B633" s="57">
        <v>44313</v>
      </c>
      <c r="C633" s="57">
        <v>46140</v>
      </c>
      <c r="D633" s="58">
        <v>4.9000000000000002E-2</v>
      </c>
      <c r="E633" s="59">
        <v>2</v>
      </c>
    </row>
    <row r="634" spans="1:5" x14ac:dyDescent="0.25">
      <c r="A634" s="31" t="s">
        <v>37</v>
      </c>
      <c r="B634" s="57">
        <v>44285</v>
      </c>
      <c r="C634" s="57">
        <v>46112</v>
      </c>
      <c r="D634" s="58">
        <v>4.7837665724791437E-2</v>
      </c>
      <c r="E634" s="59">
        <v>2</v>
      </c>
    </row>
    <row r="635" spans="1:5" x14ac:dyDescent="0.25">
      <c r="A635" s="60" t="s">
        <v>38</v>
      </c>
      <c r="B635" s="57">
        <v>44250</v>
      </c>
      <c r="C635" s="57">
        <v>46077</v>
      </c>
      <c r="D635" s="58">
        <v>4.7094143838226819E-2</v>
      </c>
      <c r="E635" s="59">
        <v>2</v>
      </c>
    </row>
    <row r="636" spans="1:5" x14ac:dyDescent="0.25">
      <c r="A636" s="60" t="s">
        <v>39</v>
      </c>
      <c r="B636" s="57">
        <v>44222</v>
      </c>
      <c r="C636" s="57">
        <v>46049</v>
      </c>
      <c r="D636" s="58">
        <v>4.7288737390044959E-2</v>
      </c>
      <c r="E636" s="59">
        <v>2</v>
      </c>
    </row>
    <row r="637" spans="1:5" x14ac:dyDescent="0.25">
      <c r="A637" s="60" t="s">
        <v>40</v>
      </c>
      <c r="B637" s="57">
        <v>44194</v>
      </c>
      <c r="C637" s="57">
        <v>46021</v>
      </c>
      <c r="D637" s="58">
        <v>4.7383076762564494E-2</v>
      </c>
      <c r="E637" s="59">
        <v>2</v>
      </c>
    </row>
  </sheetData>
  <mergeCells count="160">
    <mergeCell ref="A22:E22"/>
    <mergeCell ref="A30:E30"/>
    <mergeCell ref="C31:C33"/>
    <mergeCell ref="D31:D33"/>
    <mergeCell ref="E31:E33"/>
    <mergeCell ref="A44:E44"/>
    <mergeCell ref="A1:E1"/>
    <mergeCell ref="C2:C4"/>
    <mergeCell ref="D2:D4"/>
    <mergeCell ref="E2:E4"/>
    <mergeCell ref="A15:E15"/>
    <mergeCell ref="A21:E21"/>
    <mergeCell ref="A73:E73"/>
    <mergeCell ref="A79:E79"/>
    <mergeCell ref="A80:E80"/>
    <mergeCell ref="A88:E88"/>
    <mergeCell ref="C89:C91"/>
    <mergeCell ref="D89:D91"/>
    <mergeCell ref="E89:E91"/>
    <mergeCell ref="A50:E50"/>
    <mergeCell ref="A51:E51"/>
    <mergeCell ref="A59:E59"/>
    <mergeCell ref="C60:C62"/>
    <mergeCell ref="D60:D62"/>
    <mergeCell ref="E60:E62"/>
    <mergeCell ref="A131:E131"/>
    <mergeCell ref="A137:E137"/>
    <mergeCell ref="A138:E138"/>
    <mergeCell ref="A146:E146"/>
    <mergeCell ref="C147:C149"/>
    <mergeCell ref="D147:D149"/>
    <mergeCell ref="E147:E149"/>
    <mergeCell ref="A102:E102"/>
    <mergeCell ref="A108:E108"/>
    <mergeCell ref="A109:E109"/>
    <mergeCell ref="A117:E117"/>
    <mergeCell ref="C118:C120"/>
    <mergeCell ref="D118:D120"/>
    <mergeCell ref="E118:E120"/>
    <mergeCell ref="A189:E189"/>
    <mergeCell ref="A195:E195"/>
    <mergeCell ref="A196:E196"/>
    <mergeCell ref="A204:E204"/>
    <mergeCell ref="C205:C207"/>
    <mergeCell ref="D205:D207"/>
    <mergeCell ref="E205:E207"/>
    <mergeCell ref="A160:E160"/>
    <mergeCell ref="A166:E166"/>
    <mergeCell ref="A167:E167"/>
    <mergeCell ref="A175:E175"/>
    <mergeCell ref="C176:C178"/>
    <mergeCell ref="D176:D178"/>
    <mergeCell ref="E176:E178"/>
    <mergeCell ref="A191:E191"/>
    <mergeCell ref="A162:E162"/>
    <mergeCell ref="A247:E247"/>
    <mergeCell ref="A253:E253"/>
    <mergeCell ref="A254:E254"/>
    <mergeCell ref="A262:E262"/>
    <mergeCell ref="C263:C265"/>
    <mergeCell ref="D263:D265"/>
    <mergeCell ref="E263:E265"/>
    <mergeCell ref="A218:E218"/>
    <mergeCell ref="A224:E224"/>
    <mergeCell ref="A225:E225"/>
    <mergeCell ref="A233:E233"/>
    <mergeCell ref="C234:C236"/>
    <mergeCell ref="D234:D236"/>
    <mergeCell ref="E234:E236"/>
    <mergeCell ref="D251:E251"/>
    <mergeCell ref="A305:E305"/>
    <mergeCell ref="A311:E311"/>
    <mergeCell ref="A312:E312"/>
    <mergeCell ref="A320:E320"/>
    <mergeCell ref="C321:C323"/>
    <mergeCell ref="D321:D323"/>
    <mergeCell ref="E321:E323"/>
    <mergeCell ref="A276:E276"/>
    <mergeCell ref="A282:E282"/>
    <mergeCell ref="A283:E283"/>
    <mergeCell ref="A291:E291"/>
    <mergeCell ref="C292:C294"/>
    <mergeCell ref="D292:D294"/>
    <mergeCell ref="E292:E294"/>
    <mergeCell ref="A363:E363"/>
    <mergeCell ref="A369:E369"/>
    <mergeCell ref="A370:E370"/>
    <mergeCell ref="A378:E378"/>
    <mergeCell ref="C379:C381"/>
    <mergeCell ref="D379:D381"/>
    <mergeCell ref="E379:E381"/>
    <mergeCell ref="A334:E334"/>
    <mergeCell ref="A340:E340"/>
    <mergeCell ref="A341:E341"/>
    <mergeCell ref="A349:E349"/>
    <mergeCell ref="C350:C352"/>
    <mergeCell ref="D350:D352"/>
    <mergeCell ref="E350:E352"/>
    <mergeCell ref="A421:E421"/>
    <mergeCell ref="A427:E427"/>
    <mergeCell ref="A428:E428"/>
    <mergeCell ref="A436:E436"/>
    <mergeCell ref="C437:C439"/>
    <mergeCell ref="D437:D439"/>
    <mergeCell ref="E437:E439"/>
    <mergeCell ref="A392:E392"/>
    <mergeCell ref="A398:E398"/>
    <mergeCell ref="A399:E399"/>
    <mergeCell ref="A407:E407"/>
    <mergeCell ref="C408:C410"/>
    <mergeCell ref="D408:D410"/>
    <mergeCell ref="E408:E410"/>
    <mergeCell ref="A479:E479"/>
    <mergeCell ref="A485:E485"/>
    <mergeCell ref="A486:E486"/>
    <mergeCell ref="A494:E494"/>
    <mergeCell ref="C495:C497"/>
    <mergeCell ref="D495:D497"/>
    <mergeCell ref="E495:E497"/>
    <mergeCell ref="A450:E450"/>
    <mergeCell ref="A456:E456"/>
    <mergeCell ref="A457:E457"/>
    <mergeCell ref="A465:E465"/>
    <mergeCell ref="C466:C468"/>
    <mergeCell ref="D466:D468"/>
    <mergeCell ref="E466:E468"/>
    <mergeCell ref="D454:E454"/>
    <mergeCell ref="D553:D555"/>
    <mergeCell ref="E553:E555"/>
    <mergeCell ref="A508:E508"/>
    <mergeCell ref="A514:E514"/>
    <mergeCell ref="A515:E515"/>
    <mergeCell ref="A523:E523"/>
    <mergeCell ref="C524:C526"/>
    <mergeCell ref="D524:D526"/>
    <mergeCell ref="E524:E526"/>
    <mergeCell ref="D46:E46"/>
    <mergeCell ref="D48:E48"/>
    <mergeCell ref="A624:E624"/>
    <mergeCell ref="A630:E630"/>
    <mergeCell ref="A631:E631"/>
    <mergeCell ref="A595:E595"/>
    <mergeCell ref="A601:E601"/>
    <mergeCell ref="A602:E602"/>
    <mergeCell ref="A610:E610"/>
    <mergeCell ref="C611:C613"/>
    <mergeCell ref="D611:D613"/>
    <mergeCell ref="E611:E613"/>
    <mergeCell ref="A566:E566"/>
    <mergeCell ref="A572:E572"/>
    <mergeCell ref="A573:E573"/>
    <mergeCell ref="A581:E581"/>
    <mergeCell ref="C582:C584"/>
    <mergeCell ref="D582:D584"/>
    <mergeCell ref="E582:E584"/>
    <mergeCell ref="A537:E537"/>
    <mergeCell ref="A543:E543"/>
    <mergeCell ref="A544:E544"/>
    <mergeCell ref="A552:E552"/>
    <mergeCell ref="C553:C555"/>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65FE8-3AA0-46E6-AA01-3ED1DD6F073B}">
  <dimension ref="A1:E637"/>
  <sheetViews>
    <sheetView workbookViewId="0">
      <selection activeCell="E2" sqref="A1:E1048576"/>
    </sheetView>
  </sheetViews>
  <sheetFormatPr baseColWidth="10" defaultRowHeight="15" x14ac:dyDescent="0.25"/>
  <cols>
    <col min="1" max="1" width="20.85546875" customWidth="1"/>
    <col min="2" max="2" width="51.7109375" customWidth="1"/>
    <col min="5" max="5" width="16.85546875" customWidth="1"/>
  </cols>
  <sheetData>
    <row r="1" spans="1:5" ht="14.45" customHeight="1" x14ac:dyDescent="0.25">
      <c r="A1" s="102" t="s">
        <v>61</v>
      </c>
      <c r="B1" s="103"/>
      <c r="C1" s="103"/>
      <c r="D1" s="103"/>
      <c r="E1" s="103"/>
    </row>
    <row r="2" spans="1:5" ht="14.45" customHeight="1" x14ac:dyDescent="0.25">
      <c r="A2" s="1" t="s">
        <v>958</v>
      </c>
      <c r="B2" s="2"/>
      <c r="C2" s="96" t="s">
        <v>3</v>
      </c>
      <c r="D2" s="96" t="s">
        <v>959</v>
      </c>
      <c r="E2" s="96"/>
    </row>
    <row r="3" spans="1:5" x14ac:dyDescent="0.25">
      <c r="A3" s="74" t="s">
        <v>1151</v>
      </c>
      <c r="B3" s="75"/>
      <c r="C3" s="97"/>
      <c r="D3" s="97"/>
      <c r="E3" s="97"/>
    </row>
    <row r="4" spans="1:5" x14ac:dyDescent="0.25">
      <c r="A4" s="76" t="s">
        <v>6</v>
      </c>
      <c r="B4" s="77"/>
      <c r="C4" s="98"/>
      <c r="D4" s="98"/>
      <c r="E4" s="98"/>
    </row>
    <row r="5" spans="1:5" x14ac:dyDescent="0.25">
      <c r="A5" s="8" t="s">
        <v>7</v>
      </c>
      <c r="B5" s="9" t="s">
        <v>960</v>
      </c>
      <c r="C5" s="10"/>
      <c r="D5" s="11"/>
      <c r="E5" s="11"/>
    </row>
    <row r="6" spans="1:5" x14ac:dyDescent="0.25">
      <c r="A6" s="12"/>
      <c r="B6" s="13" t="s">
        <v>9</v>
      </c>
      <c r="C6" s="14"/>
      <c r="D6" s="15"/>
      <c r="E6" s="15"/>
    </row>
    <row r="7" spans="1:5" x14ac:dyDescent="0.25">
      <c r="A7" s="8" t="s">
        <v>10</v>
      </c>
      <c r="B7" s="16" t="s">
        <v>11</v>
      </c>
      <c r="C7" s="53">
        <v>7090</v>
      </c>
      <c r="D7" s="54">
        <v>7250</v>
      </c>
      <c r="E7" s="55" t="s">
        <v>14</v>
      </c>
    </row>
    <row r="8" spans="1:5" x14ac:dyDescent="0.25">
      <c r="A8" s="19"/>
      <c r="B8" s="20" t="s">
        <v>15</v>
      </c>
      <c r="C8" s="56">
        <v>-0.29053049994637797</v>
      </c>
      <c r="D8" s="56">
        <v>-0.101461453489559</v>
      </c>
      <c r="E8" s="22"/>
    </row>
    <row r="9" spans="1:5" x14ac:dyDescent="0.25">
      <c r="A9" s="8" t="s">
        <v>16</v>
      </c>
      <c r="B9" s="16" t="s">
        <v>11</v>
      </c>
      <c r="C9" s="53">
        <v>8530</v>
      </c>
      <c r="D9" s="53">
        <v>8820</v>
      </c>
      <c r="E9" s="55" t="s">
        <v>14</v>
      </c>
    </row>
    <row r="10" spans="1:5" x14ac:dyDescent="0.25">
      <c r="A10" s="19"/>
      <c r="B10" s="20" t="s">
        <v>15</v>
      </c>
      <c r="C10" s="56">
        <v>-0.14655585631166201</v>
      </c>
      <c r="D10" s="56">
        <v>-4.1129285621054897E-2</v>
      </c>
      <c r="E10" s="22"/>
    </row>
    <row r="11" spans="1:5" x14ac:dyDescent="0.25">
      <c r="A11" s="8" t="s">
        <v>19</v>
      </c>
      <c r="B11" s="16" t="s">
        <v>11</v>
      </c>
      <c r="C11" s="53">
        <v>9560</v>
      </c>
      <c r="D11" s="53">
        <v>9990</v>
      </c>
      <c r="E11" s="55" t="s">
        <v>14</v>
      </c>
    </row>
    <row r="12" spans="1:5" x14ac:dyDescent="0.25">
      <c r="A12" s="19"/>
      <c r="B12" s="20" t="s">
        <v>15</v>
      </c>
      <c r="C12" s="56">
        <v>-4.4036351315173097E-2</v>
      </c>
      <c r="D12" s="56">
        <v>-4.7941457449896002E-4</v>
      </c>
      <c r="E12" s="22"/>
    </row>
    <row r="13" spans="1:5" x14ac:dyDescent="0.25">
      <c r="A13" s="8" t="s">
        <v>22</v>
      </c>
      <c r="B13" s="16" t="s">
        <v>11</v>
      </c>
      <c r="C13" s="53">
        <v>10850</v>
      </c>
      <c r="D13" s="53">
        <v>11060</v>
      </c>
      <c r="E13" s="55" t="s">
        <v>14</v>
      </c>
    </row>
    <row r="14" spans="1:5" x14ac:dyDescent="0.25">
      <c r="A14" s="19"/>
      <c r="B14" s="20" t="s">
        <v>15</v>
      </c>
      <c r="C14" s="56">
        <v>8.5465692927901404E-2</v>
      </c>
      <c r="D14" s="56">
        <v>3.4010635496638998E-2</v>
      </c>
      <c r="E14" s="22"/>
    </row>
    <row r="15" spans="1:5" ht="34.9" customHeight="1" x14ac:dyDescent="0.25">
      <c r="A15" s="130" t="s">
        <v>25</v>
      </c>
      <c r="B15" s="130"/>
      <c r="C15" s="130"/>
      <c r="D15" s="130"/>
      <c r="E15" s="130"/>
    </row>
    <row r="16" spans="1:5" x14ac:dyDescent="0.25">
      <c r="A16" s="5" t="s">
        <v>26</v>
      </c>
    </row>
    <row r="17" spans="1:5" x14ac:dyDescent="0.25">
      <c r="A17" s="88" t="s">
        <v>961</v>
      </c>
      <c r="B17" s="88"/>
      <c r="C17" s="88"/>
      <c r="D17" s="88"/>
      <c r="E17" s="88"/>
    </row>
    <row r="18" spans="1:5" x14ac:dyDescent="0.25">
      <c r="A18" s="88" t="s">
        <v>992</v>
      </c>
      <c r="B18" s="88"/>
      <c r="C18" s="88"/>
      <c r="D18" s="88"/>
      <c r="E18" s="88"/>
    </row>
    <row r="19" spans="1:5" x14ac:dyDescent="0.25">
      <c r="A19" s="88" t="s">
        <v>963</v>
      </c>
      <c r="B19" s="88"/>
      <c r="C19" s="88"/>
      <c r="D19" s="88"/>
      <c r="E19" s="88"/>
    </row>
    <row r="20" spans="1:5" x14ac:dyDescent="0.25">
      <c r="A20" s="5" t="s">
        <v>30</v>
      </c>
    </row>
    <row r="21" spans="1:5" ht="14.45" customHeight="1" x14ac:dyDescent="0.25">
      <c r="A21" s="91" t="s">
        <v>31</v>
      </c>
      <c r="B21" s="92"/>
      <c r="C21" s="92"/>
      <c r="D21" s="92"/>
      <c r="E21" s="93"/>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57">
        <v>44341</v>
      </c>
      <c r="C24" s="57">
        <v>46168</v>
      </c>
      <c r="D24" s="58">
        <v>4.4816915243876598E-2</v>
      </c>
      <c r="E24" s="59">
        <v>2</v>
      </c>
    </row>
    <row r="25" spans="1:5" x14ac:dyDescent="0.25">
      <c r="A25" s="31" t="s">
        <v>37</v>
      </c>
      <c r="B25" s="57">
        <v>44313</v>
      </c>
      <c r="C25" s="57">
        <v>46140</v>
      </c>
      <c r="D25" s="58">
        <v>4.46352257387738E-2</v>
      </c>
      <c r="E25" s="59">
        <v>2</v>
      </c>
    </row>
    <row r="26" spans="1:5" x14ac:dyDescent="0.25">
      <c r="A26" s="60" t="s">
        <v>38</v>
      </c>
      <c r="B26" s="57">
        <v>44285</v>
      </c>
      <c r="C26" s="57">
        <v>46112</v>
      </c>
      <c r="D26" s="58">
        <v>4.4122097002209745E-2</v>
      </c>
      <c r="E26" s="59">
        <v>2</v>
      </c>
    </row>
    <row r="27" spans="1:5" x14ac:dyDescent="0.25">
      <c r="A27" s="60" t="s">
        <v>39</v>
      </c>
      <c r="B27" s="57">
        <v>44250</v>
      </c>
      <c r="C27" s="57">
        <v>46077</v>
      </c>
      <c r="D27" s="58">
        <v>4.3882340003750638E-2</v>
      </c>
      <c r="E27" s="59">
        <v>2</v>
      </c>
    </row>
    <row r="28" spans="1:5" x14ac:dyDescent="0.25">
      <c r="A28" s="60" t="s">
        <v>40</v>
      </c>
      <c r="B28" s="57">
        <v>44222</v>
      </c>
      <c r="C28" s="57">
        <v>46049</v>
      </c>
      <c r="D28" s="58">
        <v>4.3965361657126979E-2</v>
      </c>
      <c r="E28" s="59">
        <v>2</v>
      </c>
    </row>
    <row r="30" spans="1:5" x14ac:dyDescent="0.25">
      <c r="A30" s="102" t="s">
        <v>63</v>
      </c>
      <c r="B30" s="103"/>
      <c r="C30" s="103"/>
      <c r="D30" s="103"/>
      <c r="E30" s="103"/>
    </row>
    <row r="31" spans="1:5" ht="14.45" customHeight="1" x14ac:dyDescent="0.25">
      <c r="A31" s="1" t="s">
        <v>958</v>
      </c>
      <c r="B31" s="2"/>
      <c r="C31" s="96" t="s">
        <v>3</v>
      </c>
      <c r="D31" s="96" t="s">
        <v>959</v>
      </c>
      <c r="E31" s="96"/>
    </row>
    <row r="32" spans="1:5" x14ac:dyDescent="0.25">
      <c r="A32" s="74" t="s">
        <v>1151</v>
      </c>
      <c r="B32" s="75"/>
      <c r="C32" s="97"/>
      <c r="D32" s="97"/>
      <c r="E32" s="97"/>
    </row>
    <row r="33" spans="1:5" x14ac:dyDescent="0.25">
      <c r="A33" s="76" t="s">
        <v>6</v>
      </c>
      <c r="B33" s="77"/>
      <c r="C33" s="98"/>
      <c r="D33" s="98"/>
      <c r="E33" s="98"/>
    </row>
    <row r="34" spans="1:5" x14ac:dyDescent="0.25">
      <c r="A34" s="8" t="s">
        <v>7</v>
      </c>
      <c r="B34" s="9" t="s">
        <v>960</v>
      </c>
      <c r="C34" s="10"/>
      <c r="D34" s="11"/>
      <c r="E34" s="11"/>
    </row>
    <row r="35" spans="1:5" x14ac:dyDescent="0.25">
      <c r="A35" s="12"/>
      <c r="B35" s="13" t="s">
        <v>9</v>
      </c>
      <c r="C35" s="14"/>
      <c r="D35" s="15"/>
      <c r="E35" s="15"/>
    </row>
    <row r="36" spans="1:5" x14ac:dyDescent="0.25">
      <c r="A36" s="8" t="s">
        <v>10</v>
      </c>
      <c r="B36" s="16" t="s">
        <v>11</v>
      </c>
      <c r="C36" s="61">
        <v>6160</v>
      </c>
      <c r="D36" s="62">
        <v>6390</v>
      </c>
      <c r="E36" s="63" t="s">
        <v>14</v>
      </c>
    </row>
    <row r="37" spans="1:5" x14ac:dyDescent="0.25">
      <c r="A37" s="19"/>
      <c r="B37" s="20" t="s">
        <v>15</v>
      </c>
      <c r="C37" s="56">
        <v>-0.38389513656569102</v>
      </c>
      <c r="D37" s="56">
        <v>-0.13866880748388899</v>
      </c>
      <c r="E37" s="22"/>
    </row>
    <row r="38" spans="1:5" x14ac:dyDescent="0.25">
      <c r="A38" s="8" t="s">
        <v>16</v>
      </c>
      <c r="B38" s="16" t="s">
        <v>11</v>
      </c>
      <c r="C38" s="61">
        <v>8000</v>
      </c>
      <c r="D38" s="61">
        <v>7950</v>
      </c>
      <c r="E38" s="63" t="s">
        <v>14</v>
      </c>
    </row>
    <row r="39" spans="1:5" x14ac:dyDescent="0.25">
      <c r="A39" s="19"/>
      <c r="B39" s="20" t="s">
        <v>15</v>
      </c>
      <c r="C39" s="56">
        <v>-0.20008647300317001</v>
      </c>
      <c r="D39" s="56">
        <v>-7.3435633933990302E-2</v>
      </c>
      <c r="E39" s="22"/>
    </row>
    <row r="40" spans="1:5" x14ac:dyDescent="0.25">
      <c r="A40" s="8" t="s">
        <v>19</v>
      </c>
      <c r="B40" s="16" t="s">
        <v>11</v>
      </c>
      <c r="C40" s="61">
        <v>9410</v>
      </c>
      <c r="D40" s="61">
        <v>10010</v>
      </c>
      <c r="E40" s="63" t="s">
        <v>14</v>
      </c>
    </row>
    <row r="41" spans="1:5" x14ac:dyDescent="0.25">
      <c r="A41" s="19"/>
      <c r="B41" s="20" t="s">
        <v>15</v>
      </c>
      <c r="C41" s="56">
        <v>-5.9128189144663702E-2</v>
      </c>
      <c r="D41" s="56">
        <v>2.2377572142562299E-4</v>
      </c>
      <c r="E41" s="22"/>
    </row>
    <row r="42" spans="1:5" x14ac:dyDescent="0.25">
      <c r="A42" s="8" t="s">
        <v>22</v>
      </c>
      <c r="B42" s="16" t="s">
        <v>11</v>
      </c>
      <c r="C42" s="61">
        <v>11260</v>
      </c>
      <c r="D42" s="61">
        <v>11210</v>
      </c>
      <c r="E42" s="63" t="s">
        <v>14</v>
      </c>
    </row>
    <row r="43" spans="1:5" x14ac:dyDescent="0.25">
      <c r="A43" s="19"/>
      <c r="B43" s="20" t="s">
        <v>15</v>
      </c>
      <c r="C43" s="56">
        <v>0.126302168503377</v>
      </c>
      <c r="D43" s="56">
        <v>3.8726430489960398E-2</v>
      </c>
      <c r="E43" s="22"/>
    </row>
    <row r="44" spans="1:5" ht="34.15" customHeight="1" x14ac:dyDescent="0.25">
      <c r="A44" s="130" t="s">
        <v>25</v>
      </c>
      <c r="B44" s="130"/>
      <c r="C44" s="130"/>
      <c r="D44" s="130"/>
      <c r="E44" s="130"/>
    </row>
    <row r="45" spans="1:5" x14ac:dyDescent="0.25">
      <c r="A45" s="5" t="s">
        <v>26</v>
      </c>
    </row>
    <row r="46" spans="1:5" x14ac:dyDescent="0.25">
      <c r="A46" s="88" t="s">
        <v>964</v>
      </c>
      <c r="B46" s="88"/>
      <c r="C46" s="88"/>
      <c r="D46" s="88"/>
      <c r="E46" s="88"/>
    </row>
    <row r="47" spans="1:5" x14ac:dyDescent="0.25">
      <c r="A47" s="88" t="s">
        <v>1130</v>
      </c>
      <c r="B47" s="88"/>
      <c r="C47" s="88"/>
      <c r="D47" s="88"/>
      <c r="E47" s="88"/>
    </row>
    <row r="48" spans="1:5" x14ac:dyDescent="0.25">
      <c r="A48" s="88" t="s">
        <v>966</v>
      </c>
      <c r="B48" s="88"/>
      <c r="C48" s="88"/>
      <c r="D48" s="88"/>
      <c r="E48" s="88"/>
    </row>
    <row r="49" spans="1:5" x14ac:dyDescent="0.25">
      <c r="A49" s="5" t="s">
        <v>51</v>
      </c>
    </row>
    <row r="50" spans="1:5" ht="14.45" customHeight="1" x14ac:dyDescent="0.25">
      <c r="A50" s="91" t="s">
        <v>31</v>
      </c>
      <c r="B50" s="92"/>
      <c r="C50" s="92"/>
      <c r="D50" s="92"/>
      <c r="E50" s="93"/>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57">
        <v>44341</v>
      </c>
      <c r="C53" s="57">
        <v>46168</v>
      </c>
      <c r="D53" s="58">
        <v>7.18812621707796E-2</v>
      </c>
      <c r="E53" s="59">
        <v>3</v>
      </c>
    </row>
    <row r="54" spans="1:5" x14ac:dyDescent="0.25">
      <c r="A54" s="31" t="s">
        <v>37</v>
      </c>
      <c r="B54" s="57">
        <v>44313</v>
      </c>
      <c r="C54" s="57">
        <v>46140</v>
      </c>
      <c r="D54" s="58">
        <v>7.0984235436435505E-2</v>
      </c>
      <c r="E54" s="59">
        <v>3</v>
      </c>
    </row>
    <row r="55" spans="1:5" x14ac:dyDescent="0.25">
      <c r="A55" s="64" t="s">
        <v>38</v>
      </c>
      <c r="B55" s="57">
        <v>44285</v>
      </c>
      <c r="C55" s="57">
        <v>46112</v>
      </c>
      <c r="D55" s="58">
        <v>6.9288385867320917E-2</v>
      </c>
      <c r="E55" s="59">
        <v>3</v>
      </c>
    </row>
    <row r="56" spans="1:5" x14ac:dyDescent="0.25">
      <c r="A56" s="64" t="s">
        <v>39</v>
      </c>
      <c r="B56" s="57">
        <v>44250</v>
      </c>
      <c r="C56" s="57">
        <v>46077</v>
      </c>
      <c r="D56" s="58">
        <v>6.8428036924417665E-2</v>
      </c>
      <c r="E56" s="59">
        <v>3</v>
      </c>
    </row>
    <row r="57" spans="1:5" x14ac:dyDescent="0.25">
      <c r="A57" s="64" t="s">
        <v>40</v>
      </c>
      <c r="B57" s="57">
        <v>44222</v>
      </c>
      <c r="C57" s="57">
        <v>46049</v>
      </c>
      <c r="D57" s="58">
        <v>6.8394901728434751E-2</v>
      </c>
      <c r="E57" s="59">
        <v>3</v>
      </c>
    </row>
    <row r="59" spans="1:5" x14ac:dyDescent="0.25">
      <c r="A59" s="102" t="s">
        <v>1083</v>
      </c>
      <c r="B59" s="103"/>
      <c r="C59" s="103"/>
      <c r="D59" s="103"/>
      <c r="E59" s="103"/>
    </row>
    <row r="60" spans="1:5" ht="14.45" customHeight="1" x14ac:dyDescent="0.25">
      <c r="A60" s="1" t="s">
        <v>968</v>
      </c>
      <c r="B60" s="2"/>
      <c r="C60" s="96" t="s">
        <v>3</v>
      </c>
      <c r="D60" s="96" t="s">
        <v>969</v>
      </c>
      <c r="E60" s="96"/>
    </row>
    <row r="61" spans="1:5" x14ac:dyDescent="0.25">
      <c r="A61" s="74" t="s">
        <v>5</v>
      </c>
      <c r="B61" s="75"/>
      <c r="C61" s="97"/>
      <c r="D61" s="97"/>
      <c r="E61" s="97"/>
    </row>
    <row r="62" spans="1:5" x14ac:dyDescent="0.25">
      <c r="A62" s="76" t="s">
        <v>6</v>
      </c>
      <c r="B62" s="77"/>
      <c r="C62" s="98"/>
      <c r="D62" s="98"/>
      <c r="E62" s="98"/>
    </row>
    <row r="63" spans="1:5" x14ac:dyDescent="0.25">
      <c r="A63" s="8" t="s">
        <v>7</v>
      </c>
      <c r="B63" s="9" t="s">
        <v>960</v>
      </c>
      <c r="C63" s="10"/>
      <c r="D63" s="11"/>
      <c r="E63" s="11"/>
    </row>
    <row r="64" spans="1:5" x14ac:dyDescent="0.25">
      <c r="A64" s="12"/>
      <c r="B64" s="13" t="s">
        <v>9</v>
      </c>
      <c r="C64" s="14"/>
      <c r="D64" s="15"/>
      <c r="E64" s="15"/>
    </row>
    <row r="65" spans="1:5" x14ac:dyDescent="0.25">
      <c r="A65" s="8" t="s">
        <v>10</v>
      </c>
      <c r="B65" s="16" t="s">
        <v>11</v>
      </c>
      <c r="C65" s="53">
        <v>5470</v>
      </c>
      <c r="D65" s="54">
        <v>4700</v>
      </c>
      <c r="E65" s="55" t="s">
        <v>14</v>
      </c>
    </row>
    <row r="66" spans="1:5" x14ac:dyDescent="0.25">
      <c r="A66" s="19"/>
      <c r="B66" s="20" t="s">
        <v>15</v>
      </c>
      <c r="C66" s="56">
        <v>-0.45258563438652699</v>
      </c>
      <c r="D66" s="56">
        <v>-0.13998574808365799</v>
      </c>
      <c r="E66" s="22"/>
    </row>
    <row r="67" spans="1:5" x14ac:dyDescent="0.25">
      <c r="A67" s="8" t="s">
        <v>16</v>
      </c>
      <c r="B67" s="16" t="s">
        <v>11</v>
      </c>
      <c r="C67" s="53">
        <v>8080</v>
      </c>
      <c r="D67" s="53">
        <v>9640</v>
      </c>
      <c r="E67" s="55" t="s">
        <v>14</v>
      </c>
    </row>
    <row r="68" spans="1:5" x14ac:dyDescent="0.25">
      <c r="A68" s="19"/>
      <c r="B68" s="20" t="s">
        <v>15</v>
      </c>
      <c r="C68" s="56">
        <v>-0.19161951219512199</v>
      </c>
      <c r="D68" s="56">
        <v>-7.3000000000000001E-3</v>
      </c>
      <c r="E68" s="22"/>
    </row>
    <row r="69" spans="1:5" x14ac:dyDescent="0.25">
      <c r="A69" s="8" t="s">
        <v>19</v>
      </c>
      <c r="B69" s="16" t="s">
        <v>11</v>
      </c>
      <c r="C69" s="53">
        <v>9820</v>
      </c>
      <c r="D69" s="53">
        <v>13210</v>
      </c>
      <c r="E69" s="55" t="s">
        <v>14</v>
      </c>
    </row>
    <row r="70" spans="1:5" x14ac:dyDescent="0.25">
      <c r="A70" s="19"/>
      <c r="B70" s="20" t="s">
        <v>15</v>
      </c>
      <c r="C70" s="56">
        <v>-1.84044464406019E-2</v>
      </c>
      <c r="D70" s="56">
        <v>5.7299999999999997E-2</v>
      </c>
      <c r="E70" s="22"/>
    </row>
    <row r="71" spans="1:5" x14ac:dyDescent="0.25">
      <c r="A71" s="8" t="s">
        <v>22</v>
      </c>
      <c r="B71" s="16" t="s">
        <v>11</v>
      </c>
      <c r="C71" s="53">
        <v>12490</v>
      </c>
      <c r="D71" s="53">
        <v>15730</v>
      </c>
      <c r="E71" s="55" t="s">
        <v>14</v>
      </c>
    </row>
    <row r="72" spans="1:5" x14ac:dyDescent="0.25">
      <c r="A72" s="19"/>
      <c r="B72" s="20" t="s">
        <v>15</v>
      </c>
      <c r="C72" s="56">
        <v>0.249093052330773</v>
      </c>
      <c r="D72" s="56">
        <v>9.4799999999999995E-2</v>
      </c>
      <c r="E72" s="22"/>
    </row>
    <row r="73" spans="1:5" ht="34.9" customHeight="1" x14ac:dyDescent="0.25">
      <c r="A73" s="130" t="s">
        <v>25</v>
      </c>
      <c r="B73" s="130"/>
      <c r="C73" s="130"/>
      <c r="D73" s="130"/>
      <c r="E73" s="130"/>
    </row>
    <row r="74" spans="1:5" x14ac:dyDescent="0.25">
      <c r="A74" s="5" t="s">
        <v>26</v>
      </c>
    </row>
    <row r="75" spans="1:5" x14ac:dyDescent="0.25">
      <c r="A75" s="65" t="s">
        <v>1169</v>
      </c>
      <c r="D75" s="89"/>
      <c r="E75" s="89"/>
    </row>
    <row r="76" spans="1:5" x14ac:dyDescent="0.25">
      <c r="A76" s="65" t="s">
        <v>1170</v>
      </c>
      <c r="D76" s="89"/>
      <c r="E76" s="89"/>
    </row>
    <row r="77" spans="1:5" x14ac:dyDescent="0.25">
      <c r="A77" s="65" t="s">
        <v>1171</v>
      </c>
      <c r="D77" s="89"/>
      <c r="E77" s="89"/>
    </row>
    <row r="78" spans="1:5" x14ac:dyDescent="0.25">
      <c r="A78" s="5" t="s">
        <v>30</v>
      </c>
    </row>
    <row r="79" spans="1:5" ht="14.45" customHeight="1" x14ac:dyDescent="0.25">
      <c r="A79" s="91" t="s">
        <v>31</v>
      </c>
      <c r="B79" s="92"/>
      <c r="C79" s="92"/>
      <c r="D79" s="92"/>
      <c r="E79" s="93"/>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57">
        <v>44342</v>
      </c>
      <c r="C82" s="57">
        <v>46169</v>
      </c>
      <c r="D82" s="58">
        <v>0.10583450100170599</v>
      </c>
      <c r="E82" s="59">
        <v>4</v>
      </c>
    </row>
    <row r="83" spans="1:5" x14ac:dyDescent="0.25">
      <c r="A83" s="31" t="s">
        <v>37</v>
      </c>
      <c r="B83" s="57">
        <v>44314</v>
      </c>
      <c r="C83" s="57">
        <v>46141</v>
      </c>
      <c r="D83" s="58">
        <v>0.10589999999999999</v>
      </c>
      <c r="E83" s="59">
        <v>4</v>
      </c>
    </row>
    <row r="84" spans="1:5" x14ac:dyDescent="0.25">
      <c r="A84" s="60" t="s">
        <v>38</v>
      </c>
      <c r="B84" s="57">
        <v>44279</v>
      </c>
      <c r="C84" s="57">
        <v>46106</v>
      </c>
      <c r="D84" s="58">
        <v>0.10582204301081213</v>
      </c>
      <c r="E84" s="59">
        <v>4</v>
      </c>
    </row>
    <row r="85" spans="1:5" x14ac:dyDescent="0.25">
      <c r="A85" s="60" t="s">
        <v>39</v>
      </c>
      <c r="B85" s="57">
        <v>44251</v>
      </c>
      <c r="C85" s="57">
        <v>46078</v>
      </c>
      <c r="D85" s="58">
        <v>0.10603791628635924</v>
      </c>
      <c r="E85" s="59">
        <v>4</v>
      </c>
    </row>
    <row r="86" spans="1:5" x14ac:dyDescent="0.25">
      <c r="A86" s="60" t="s">
        <v>40</v>
      </c>
      <c r="B86" s="57">
        <v>44223</v>
      </c>
      <c r="C86" s="57">
        <v>46050</v>
      </c>
      <c r="D86" s="58">
        <v>0.10664165509860127</v>
      </c>
      <c r="E86" s="59">
        <v>4</v>
      </c>
    </row>
    <row r="88" spans="1:5" x14ac:dyDescent="0.25">
      <c r="A88" s="102" t="s">
        <v>73</v>
      </c>
      <c r="B88" s="103"/>
      <c r="C88" s="103"/>
      <c r="D88" s="103"/>
      <c r="E88" s="103"/>
    </row>
    <row r="89" spans="1:5" ht="14.45" customHeight="1" x14ac:dyDescent="0.25">
      <c r="A89" s="1" t="s">
        <v>958</v>
      </c>
      <c r="B89" s="2"/>
      <c r="C89" s="96" t="s">
        <v>3</v>
      </c>
      <c r="D89" s="96" t="s">
        <v>959</v>
      </c>
      <c r="E89" s="96"/>
    </row>
    <row r="90" spans="1:5" x14ac:dyDescent="0.25">
      <c r="A90" s="74" t="s">
        <v>1151</v>
      </c>
      <c r="B90" s="75"/>
      <c r="C90" s="97"/>
      <c r="D90" s="97"/>
      <c r="E90" s="97"/>
    </row>
    <row r="91" spans="1:5" x14ac:dyDescent="0.25">
      <c r="A91" s="76" t="s">
        <v>6</v>
      </c>
      <c r="B91" s="77"/>
      <c r="C91" s="98"/>
      <c r="D91" s="98"/>
      <c r="E91" s="98"/>
    </row>
    <row r="92" spans="1:5" x14ac:dyDescent="0.25">
      <c r="A92" s="8" t="s">
        <v>7</v>
      </c>
      <c r="B92" s="9" t="s">
        <v>960</v>
      </c>
      <c r="C92" s="10"/>
      <c r="D92" s="11"/>
      <c r="E92" s="11"/>
    </row>
    <row r="93" spans="1:5" x14ac:dyDescent="0.25">
      <c r="A93" s="12"/>
      <c r="B93" s="13" t="s">
        <v>9</v>
      </c>
      <c r="C93" s="14"/>
      <c r="D93" s="15"/>
      <c r="E93" s="15"/>
    </row>
    <row r="94" spans="1:5" x14ac:dyDescent="0.25">
      <c r="A94" s="8" t="s">
        <v>10</v>
      </c>
      <c r="B94" s="16" t="s">
        <v>11</v>
      </c>
      <c r="C94" s="61">
        <v>7080</v>
      </c>
      <c r="D94" s="62">
        <v>7280</v>
      </c>
      <c r="E94" s="63" t="s">
        <v>14</v>
      </c>
    </row>
    <row r="95" spans="1:5" x14ac:dyDescent="0.25">
      <c r="A95" s="19"/>
      <c r="B95" s="20" t="s">
        <v>15</v>
      </c>
      <c r="C95" s="56">
        <v>-0.29200664863148601</v>
      </c>
      <c r="D95" s="56">
        <v>-0.10041931332171999</v>
      </c>
      <c r="E95" s="22"/>
    </row>
    <row r="96" spans="1:5" x14ac:dyDescent="0.25">
      <c r="A96" s="8" t="s">
        <v>16</v>
      </c>
      <c r="B96" s="16" t="s">
        <v>11</v>
      </c>
      <c r="C96" s="61">
        <v>8160</v>
      </c>
      <c r="D96" s="61">
        <v>7910</v>
      </c>
      <c r="E96" s="63" t="s">
        <v>14</v>
      </c>
    </row>
    <row r="97" spans="1:5" x14ac:dyDescent="0.25">
      <c r="A97" s="19"/>
      <c r="B97" s="20" t="s">
        <v>15</v>
      </c>
      <c r="C97" s="56">
        <v>-0.184192551682961</v>
      </c>
      <c r="D97" s="56">
        <v>-7.5222610605281098E-2</v>
      </c>
      <c r="E97" s="22"/>
    </row>
    <row r="98" spans="1:5" x14ac:dyDescent="0.25">
      <c r="A98" s="8" t="s">
        <v>19</v>
      </c>
      <c r="B98" s="16" t="s">
        <v>11</v>
      </c>
      <c r="C98" s="61">
        <v>9430</v>
      </c>
      <c r="D98" s="61">
        <v>9790</v>
      </c>
      <c r="E98" s="63" t="s">
        <v>14</v>
      </c>
    </row>
    <row r="99" spans="1:5" x14ac:dyDescent="0.25">
      <c r="A99" s="19"/>
      <c r="B99" s="20" t="s">
        <v>15</v>
      </c>
      <c r="C99" s="56">
        <v>-5.7206652831075303E-2</v>
      </c>
      <c r="D99" s="56">
        <v>-7.1355936587460499E-3</v>
      </c>
      <c r="E99" s="22"/>
    </row>
    <row r="100" spans="1:5" x14ac:dyDescent="0.25">
      <c r="A100" s="8" t="s">
        <v>22</v>
      </c>
      <c r="B100" s="16" t="s">
        <v>11</v>
      </c>
      <c r="C100" s="61">
        <v>11880</v>
      </c>
      <c r="D100" s="61">
        <v>11630</v>
      </c>
      <c r="E100" s="63" t="s">
        <v>14</v>
      </c>
    </row>
    <row r="101" spans="1:5" x14ac:dyDescent="0.25">
      <c r="A101" s="19"/>
      <c r="B101" s="20" t="s">
        <v>15</v>
      </c>
      <c r="C101" s="56">
        <v>0.18768540419526</v>
      </c>
      <c r="D101" s="56">
        <v>5.17325466379372E-2</v>
      </c>
      <c r="E101" s="22"/>
    </row>
    <row r="102" spans="1:5" ht="33" customHeight="1" x14ac:dyDescent="0.25">
      <c r="A102" s="130" t="s">
        <v>25</v>
      </c>
      <c r="B102" s="130"/>
      <c r="C102" s="130"/>
      <c r="D102" s="130"/>
      <c r="E102" s="130"/>
    </row>
    <row r="103" spans="1:5" x14ac:dyDescent="0.25">
      <c r="A103" s="5" t="s">
        <v>26</v>
      </c>
    </row>
    <row r="104" spans="1:5" x14ac:dyDescent="0.25">
      <c r="A104" s="88" t="s">
        <v>961</v>
      </c>
      <c r="B104" s="88"/>
      <c r="C104" s="88"/>
      <c r="D104" s="88"/>
      <c r="E104" s="88"/>
    </row>
    <row r="105" spans="1:5" x14ac:dyDescent="0.25">
      <c r="A105" s="88" t="s">
        <v>1137</v>
      </c>
      <c r="B105" s="88"/>
      <c r="C105" s="88"/>
      <c r="D105" s="88"/>
      <c r="E105" s="88"/>
    </row>
    <row r="106" spans="1:5" x14ac:dyDescent="0.25">
      <c r="A106" s="88" t="s">
        <v>966</v>
      </c>
      <c r="B106" s="88"/>
      <c r="C106" s="88"/>
      <c r="D106" s="88"/>
      <c r="E106" s="88"/>
    </row>
    <row r="107" spans="1:5" x14ac:dyDescent="0.25">
      <c r="A107" s="5" t="s">
        <v>30</v>
      </c>
    </row>
    <row r="108" spans="1:5" ht="14.45" customHeight="1" x14ac:dyDescent="0.25">
      <c r="A108" s="91" t="s">
        <v>31</v>
      </c>
      <c r="B108" s="92"/>
      <c r="C108" s="92"/>
      <c r="D108" s="92"/>
      <c r="E108" s="93"/>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57">
        <v>44341</v>
      </c>
      <c r="C111" s="57">
        <v>46168</v>
      </c>
      <c r="D111" s="58">
        <v>4.7412080163217997E-2</v>
      </c>
      <c r="E111" s="59">
        <v>2</v>
      </c>
    </row>
    <row r="112" spans="1:5" x14ac:dyDescent="0.25">
      <c r="A112" s="31" t="s">
        <v>37</v>
      </c>
      <c r="B112" s="57">
        <v>44313</v>
      </c>
      <c r="C112" s="57">
        <v>46140</v>
      </c>
      <c r="D112" s="58">
        <v>4.7100000000000003E-2</v>
      </c>
      <c r="E112" s="59">
        <v>2</v>
      </c>
    </row>
    <row r="113" spans="1:5" x14ac:dyDescent="0.25">
      <c r="A113" s="64" t="s">
        <v>38</v>
      </c>
      <c r="B113" s="57">
        <v>44285</v>
      </c>
      <c r="C113" s="57">
        <v>46112</v>
      </c>
      <c r="D113" s="58">
        <v>4.6121142455348971E-2</v>
      </c>
      <c r="E113" s="59">
        <v>2</v>
      </c>
    </row>
    <row r="114" spans="1:5" x14ac:dyDescent="0.25">
      <c r="A114" s="64" t="s">
        <v>39</v>
      </c>
      <c r="B114" s="57">
        <v>44250</v>
      </c>
      <c r="C114" s="57">
        <v>46077</v>
      </c>
      <c r="D114" s="58">
        <v>4.5629361162589206E-2</v>
      </c>
      <c r="E114" s="59">
        <v>2</v>
      </c>
    </row>
    <row r="115" spans="1:5" x14ac:dyDescent="0.25">
      <c r="A115" s="64" t="s">
        <v>40</v>
      </c>
      <c r="B115" s="57">
        <v>44222</v>
      </c>
      <c r="C115" s="57">
        <v>46049</v>
      </c>
      <c r="D115" s="58">
        <v>4.5996444024442779E-2</v>
      </c>
      <c r="E115" s="59">
        <v>2</v>
      </c>
    </row>
    <row r="117" spans="1:5" x14ac:dyDescent="0.25">
      <c r="A117" s="102" t="s">
        <v>93</v>
      </c>
      <c r="B117" s="103"/>
      <c r="C117" s="103"/>
      <c r="D117" s="103"/>
      <c r="E117" s="103"/>
    </row>
    <row r="118" spans="1:5" ht="14.45" customHeight="1" x14ac:dyDescent="0.25">
      <c r="A118" s="1" t="s">
        <v>968</v>
      </c>
      <c r="B118" s="2"/>
      <c r="C118" s="96" t="s">
        <v>3</v>
      </c>
      <c r="D118" s="96" t="s">
        <v>969</v>
      </c>
      <c r="E118" s="96"/>
    </row>
    <row r="119" spans="1:5" x14ac:dyDescent="0.25">
      <c r="A119" s="74" t="s">
        <v>1151</v>
      </c>
      <c r="B119" s="75"/>
      <c r="C119" s="97"/>
      <c r="D119" s="97"/>
      <c r="E119" s="97"/>
    </row>
    <row r="120" spans="1:5" x14ac:dyDescent="0.25">
      <c r="A120" s="76" t="s">
        <v>6</v>
      </c>
      <c r="B120" s="77"/>
      <c r="C120" s="98"/>
      <c r="D120" s="98"/>
      <c r="E120" s="98"/>
    </row>
    <row r="121" spans="1:5" x14ac:dyDescent="0.25">
      <c r="A121" s="8" t="s">
        <v>7</v>
      </c>
      <c r="B121" s="9" t="s">
        <v>960</v>
      </c>
      <c r="C121" s="10"/>
      <c r="D121" s="11"/>
      <c r="E121" s="11"/>
    </row>
    <row r="122" spans="1:5" x14ac:dyDescent="0.25">
      <c r="A122" s="12"/>
      <c r="B122" s="13" t="s">
        <v>9</v>
      </c>
      <c r="C122" s="14"/>
      <c r="D122" s="15"/>
      <c r="E122" s="15"/>
    </row>
    <row r="123" spans="1:5" x14ac:dyDescent="0.25">
      <c r="A123" s="8" t="s">
        <v>10</v>
      </c>
      <c r="B123" s="16" t="s">
        <v>11</v>
      </c>
      <c r="C123" s="53">
        <v>4810</v>
      </c>
      <c r="D123" s="54">
        <v>3990</v>
      </c>
      <c r="E123" s="55" t="s">
        <v>14</v>
      </c>
    </row>
    <row r="124" spans="1:5" x14ac:dyDescent="0.25">
      <c r="A124" s="19"/>
      <c r="B124" s="20" t="s">
        <v>15</v>
      </c>
      <c r="C124" s="56">
        <v>-0.51894250854647905</v>
      </c>
      <c r="D124" s="56">
        <v>-0.168036435538097</v>
      </c>
      <c r="E124" s="22"/>
    </row>
    <row r="125" spans="1:5" x14ac:dyDescent="0.25">
      <c r="A125" s="8" t="s">
        <v>16</v>
      </c>
      <c r="B125" s="16" t="s">
        <v>11</v>
      </c>
      <c r="C125" s="53">
        <v>6990</v>
      </c>
      <c r="D125" s="53">
        <v>9580</v>
      </c>
      <c r="E125" s="55" t="s">
        <v>14</v>
      </c>
    </row>
    <row r="126" spans="1:5" x14ac:dyDescent="0.25">
      <c r="A126" s="19"/>
      <c r="B126" s="20" t="s">
        <v>15</v>
      </c>
      <c r="C126" s="56">
        <v>-0.30071299716519201</v>
      </c>
      <c r="D126" s="56">
        <v>-8.4453188939267402E-3</v>
      </c>
      <c r="E126" s="22"/>
    </row>
    <row r="127" spans="1:5" x14ac:dyDescent="0.25">
      <c r="A127" s="8" t="s">
        <v>19</v>
      </c>
      <c r="B127" s="16" t="s">
        <v>11</v>
      </c>
      <c r="C127" s="53">
        <v>10210</v>
      </c>
      <c r="D127" s="53">
        <v>13370</v>
      </c>
      <c r="E127" s="55" t="s">
        <v>14</v>
      </c>
    </row>
    <row r="128" spans="1:5" x14ac:dyDescent="0.25">
      <c r="A128" s="19"/>
      <c r="B128" s="20" t="s">
        <v>15</v>
      </c>
      <c r="C128" s="56">
        <v>2.06125574272586E-2</v>
      </c>
      <c r="D128" s="56">
        <v>5.9769597020477003E-2</v>
      </c>
      <c r="E128" s="22"/>
    </row>
    <row r="129" spans="1:5" x14ac:dyDescent="0.25">
      <c r="A129" s="8" t="s">
        <v>22</v>
      </c>
      <c r="B129" s="16" t="s">
        <v>11</v>
      </c>
      <c r="C129" s="53">
        <v>14680</v>
      </c>
      <c r="D129" s="53">
        <v>19000</v>
      </c>
      <c r="E129" s="55" t="s">
        <v>14</v>
      </c>
    </row>
    <row r="130" spans="1:5" x14ac:dyDescent="0.25">
      <c r="A130" s="19"/>
      <c r="B130" s="20" t="s">
        <v>15</v>
      </c>
      <c r="C130" s="56">
        <v>0.468309154577289</v>
      </c>
      <c r="D130" s="56">
        <v>0.13700083069659499</v>
      </c>
      <c r="E130" s="22"/>
    </row>
    <row r="131" spans="1:5" ht="34.15" customHeight="1" x14ac:dyDescent="0.25">
      <c r="A131" s="130" t="s">
        <v>25</v>
      </c>
      <c r="B131" s="130"/>
      <c r="C131" s="130"/>
      <c r="D131" s="130"/>
      <c r="E131" s="130"/>
    </row>
    <row r="132" spans="1:5" x14ac:dyDescent="0.25">
      <c r="A132" s="5" t="s">
        <v>26</v>
      </c>
    </row>
    <row r="133" spans="1:5" x14ac:dyDescent="0.25">
      <c r="A133" s="88" t="s">
        <v>983</v>
      </c>
      <c r="B133" s="88"/>
      <c r="C133" s="88"/>
      <c r="D133" s="88"/>
      <c r="E133" s="88"/>
    </row>
    <row r="134" spans="1:5" x14ac:dyDescent="0.25">
      <c r="A134" s="88" t="s">
        <v>1172</v>
      </c>
      <c r="B134" s="88"/>
      <c r="C134" s="88"/>
      <c r="D134" s="88"/>
      <c r="E134" s="88"/>
    </row>
    <row r="135" spans="1:5" x14ac:dyDescent="0.25">
      <c r="A135" s="88" t="s">
        <v>972</v>
      </c>
      <c r="B135" s="88"/>
      <c r="C135" s="88"/>
      <c r="D135" s="88"/>
      <c r="E135" s="88"/>
    </row>
    <row r="136" spans="1:5" x14ac:dyDescent="0.25">
      <c r="A136" s="5" t="s">
        <v>51</v>
      </c>
    </row>
    <row r="137" spans="1:5" ht="14.45" customHeight="1" x14ac:dyDescent="0.25">
      <c r="A137" s="91" t="s">
        <v>31</v>
      </c>
      <c r="B137" s="92"/>
      <c r="C137" s="92"/>
      <c r="D137" s="92"/>
      <c r="E137" s="93"/>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57">
        <v>44334</v>
      </c>
      <c r="C140" s="57">
        <v>46168</v>
      </c>
      <c r="D140" s="58">
        <v>0.145565600295222</v>
      </c>
      <c r="E140" s="59">
        <v>4</v>
      </c>
    </row>
    <row r="141" spans="1:5" x14ac:dyDescent="0.25">
      <c r="A141" s="31" t="s">
        <v>37</v>
      </c>
      <c r="B141" s="57">
        <v>44306</v>
      </c>
      <c r="C141" s="57">
        <v>46140</v>
      </c>
      <c r="D141" s="58">
        <v>0.14443252963252201</v>
      </c>
      <c r="E141" s="59">
        <v>4</v>
      </c>
    </row>
    <row r="142" spans="1:5" x14ac:dyDescent="0.25">
      <c r="A142" s="60" t="s">
        <v>38</v>
      </c>
      <c r="B142" s="57">
        <v>44278</v>
      </c>
      <c r="C142" s="57">
        <v>46112</v>
      </c>
      <c r="D142" s="58">
        <v>0.14130306273818763</v>
      </c>
      <c r="E142" s="59">
        <v>4</v>
      </c>
    </row>
    <row r="143" spans="1:5" x14ac:dyDescent="0.25">
      <c r="A143" s="60" t="s">
        <v>39</v>
      </c>
      <c r="B143" s="57">
        <v>44236</v>
      </c>
      <c r="C143" s="57">
        <v>46070</v>
      </c>
      <c r="D143" s="58">
        <v>0.13893719822682349</v>
      </c>
      <c r="E143" s="59">
        <v>4</v>
      </c>
    </row>
    <row r="144" spans="1:5" x14ac:dyDescent="0.25">
      <c r="A144" s="60" t="s">
        <v>40</v>
      </c>
      <c r="B144" s="57">
        <v>44208</v>
      </c>
      <c r="C144" s="57">
        <v>46042</v>
      </c>
      <c r="D144" s="58">
        <v>0.13896157969736989</v>
      </c>
      <c r="E144" s="59">
        <v>4</v>
      </c>
    </row>
    <row r="146" spans="1:5" x14ac:dyDescent="0.25">
      <c r="A146" s="102" t="s">
        <v>94</v>
      </c>
      <c r="B146" s="103"/>
      <c r="C146" s="103"/>
      <c r="D146" s="103"/>
      <c r="E146" s="103"/>
    </row>
    <row r="147" spans="1:5" ht="14.45" customHeight="1" x14ac:dyDescent="0.25">
      <c r="A147" s="1" t="s">
        <v>958</v>
      </c>
      <c r="B147" s="2"/>
      <c r="C147" s="96" t="s">
        <v>3</v>
      </c>
      <c r="D147" s="96" t="s">
        <v>959</v>
      </c>
      <c r="E147" s="96"/>
    </row>
    <row r="148" spans="1:5" x14ac:dyDescent="0.25">
      <c r="A148" s="74" t="s">
        <v>1151</v>
      </c>
      <c r="B148" s="75"/>
      <c r="C148" s="97"/>
      <c r="D148" s="97"/>
      <c r="E148" s="97"/>
    </row>
    <row r="149" spans="1:5" x14ac:dyDescent="0.25">
      <c r="A149" s="76" t="s">
        <v>6</v>
      </c>
      <c r="B149" s="77"/>
      <c r="C149" s="98"/>
      <c r="D149" s="98"/>
      <c r="E149" s="98"/>
    </row>
    <row r="150" spans="1:5" x14ac:dyDescent="0.25">
      <c r="A150" s="8" t="s">
        <v>7</v>
      </c>
      <c r="B150" s="9" t="s">
        <v>960</v>
      </c>
      <c r="C150" s="10"/>
      <c r="D150" s="11"/>
      <c r="E150" s="11"/>
    </row>
    <row r="151" spans="1:5" x14ac:dyDescent="0.25">
      <c r="A151" s="12"/>
      <c r="B151" s="13" t="s">
        <v>9</v>
      </c>
      <c r="C151" s="14"/>
      <c r="D151" s="15"/>
      <c r="E151" s="15"/>
    </row>
    <row r="152" spans="1:5" x14ac:dyDescent="0.25">
      <c r="A152" s="8" t="s">
        <v>10</v>
      </c>
      <c r="B152" s="16" t="s">
        <v>11</v>
      </c>
      <c r="C152" s="53">
        <v>6010</v>
      </c>
      <c r="D152" s="54">
        <v>6210</v>
      </c>
      <c r="E152" s="55" t="s">
        <v>14</v>
      </c>
    </row>
    <row r="153" spans="1:5" x14ac:dyDescent="0.25">
      <c r="A153" s="19"/>
      <c r="B153" s="20" t="s">
        <v>15</v>
      </c>
      <c r="C153" s="56">
        <v>-0.39931524027603399</v>
      </c>
      <c r="D153" s="56">
        <v>-0.14694538666836399</v>
      </c>
      <c r="E153" s="22"/>
    </row>
    <row r="154" spans="1:5" x14ac:dyDescent="0.25">
      <c r="A154" s="8" t="s">
        <v>16</v>
      </c>
      <c r="B154" s="16" t="s">
        <v>11</v>
      </c>
      <c r="C154" s="53">
        <v>7810</v>
      </c>
      <c r="D154" s="53">
        <v>7360</v>
      </c>
      <c r="E154" s="55" t="s">
        <v>14</v>
      </c>
    </row>
    <row r="155" spans="1:5" x14ac:dyDescent="0.25">
      <c r="A155" s="19"/>
      <c r="B155" s="20" t="s">
        <v>15</v>
      </c>
      <c r="C155" s="56">
        <v>-0.21932332828721299</v>
      </c>
      <c r="D155" s="56">
        <v>-9.7215505372375305E-2</v>
      </c>
      <c r="E155" s="22"/>
    </row>
    <row r="156" spans="1:5" x14ac:dyDescent="0.25">
      <c r="A156" s="8" t="s">
        <v>19</v>
      </c>
      <c r="B156" s="16" t="s">
        <v>11</v>
      </c>
      <c r="C156" s="53">
        <v>9390</v>
      </c>
      <c r="D156" s="53">
        <v>9810</v>
      </c>
      <c r="E156" s="55" t="s">
        <v>14</v>
      </c>
    </row>
    <row r="157" spans="1:5" x14ac:dyDescent="0.25">
      <c r="A157" s="19"/>
      <c r="B157" s="20" t="s">
        <v>15</v>
      </c>
      <c r="C157" s="56">
        <v>-6.1124608632733599E-2</v>
      </c>
      <c r="D157" s="56">
        <v>-6.32770682013195E-3</v>
      </c>
      <c r="E157" s="22"/>
    </row>
    <row r="158" spans="1:5" x14ac:dyDescent="0.25">
      <c r="A158" s="8" t="s">
        <v>22</v>
      </c>
      <c r="B158" s="16" t="s">
        <v>11</v>
      </c>
      <c r="C158" s="53">
        <v>12100</v>
      </c>
      <c r="D158" s="53">
        <v>12160</v>
      </c>
      <c r="E158" s="55" t="s">
        <v>14</v>
      </c>
    </row>
    <row r="159" spans="1:5" x14ac:dyDescent="0.25">
      <c r="A159" s="19"/>
      <c r="B159" s="20" t="s">
        <v>15</v>
      </c>
      <c r="C159" s="56">
        <v>0.210143493414095</v>
      </c>
      <c r="D159" s="56">
        <v>6.7230536811159203E-2</v>
      </c>
      <c r="E159" s="22"/>
    </row>
    <row r="160" spans="1:5" ht="34.15" customHeight="1" x14ac:dyDescent="0.25">
      <c r="A160" s="130" t="s">
        <v>25</v>
      </c>
      <c r="B160" s="130"/>
      <c r="C160" s="130"/>
      <c r="D160" s="130"/>
      <c r="E160" s="130"/>
    </row>
    <row r="161" spans="1:5" x14ac:dyDescent="0.25">
      <c r="A161" s="5" t="s">
        <v>26</v>
      </c>
    </row>
    <row r="162" spans="1:5" x14ac:dyDescent="0.25">
      <c r="A162" s="88" t="s">
        <v>964</v>
      </c>
      <c r="B162" s="88"/>
      <c r="C162" s="88"/>
      <c r="D162" s="88"/>
      <c r="E162" s="88"/>
    </row>
    <row r="163" spans="1:5" x14ac:dyDescent="0.25">
      <c r="A163" s="88" t="s">
        <v>1173</v>
      </c>
      <c r="B163" s="88"/>
      <c r="C163" s="88"/>
      <c r="D163" s="88"/>
      <c r="E163" s="88"/>
    </row>
    <row r="164" spans="1:5" x14ac:dyDescent="0.25">
      <c r="A164" s="88" t="s">
        <v>966</v>
      </c>
      <c r="B164" s="88"/>
      <c r="C164" s="88"/>
      <c r="D164" s="88"/>
      <c r="E164" s="88"/>
    </row>
    <row r="165" spans="1:5" x14ac:dyDescent="0.25">
      <c r="A165" s="5" t="s">
        <v>30</v>
      </c>
    </row>
    <row r="166" spans="1:5" ht="14.45" customHeight="1" x14ac:dyDescent="0.25">
      <c r="A166" s="91" t="s">
        <v>31</v>
      </c>
      <c r="B166" s="92"/>
      <c r="C166" s="92"/>
      <c r="D166" s="92"/>
      <c r="E166" s="93"/>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57">
        <v>44341</v>
      </c>
      <c r="C169" s="57">
        <v>46168</v>
      </c>
      <c r="D169" s="58">
        <v>6.6217994706642094E-2</v>
      </c>
      <c r="E169" s="59">
        <v>3</v>
      </c>
    </row>
    <row r="170" spans="1:5" x14ac:dyDescent="0.25">
      <c r="A170" s="31" t="s">
        <v>37</v>
      </c>
      <c r="B170" s="57">
        <v>44313</v>
      </c>
      <c r="C170" s="57">
        <v>46140</v>
      </c>
      <c r="D170" s="58">
        <v>6.5854205980162103E-2</v>
      </c>
      <c r="E170" s="59">
        <v>3</v>
      </c>
    </row>
    <row r="171" spans="1:5" x14ac:dyDescent="0.25">
      <c r="A171" s="60" t="s">
        <v>38</v>
      </c>
      <c r="B171" s="57">
        <v>44285</v>
      </c>
      <c r="C171" s="57">
        <v>46112</v>
      </c>
      <c r="D171" s="58">
        <v>6.4816506391158352E-2</v>
      </c>
      <c r="E171" s="59">
        <v>3</v>
      </c>
    </row>
    <row r="172" spans="1:5" x14ac:dyDescent="0.25">
      <c r="A172" s="60" t="s">
        <v>39</v>
      </c>
      <c r="B172" s="57">
        <v>44250</v>
      </c>
      <c r="C172" s="57">
        <v>46077</v>
      </c>
      <c r="D172" s="58">
        <v>6.4354303877197219E-2</v>
      </c>
      <c r="E172" s="59">
        <v>3</v>
      </c>
    </row>
    <row r="173" spans="1:5" x14ac:dyDescent="0.25">
      <c r="A173" s="60" t="s">
        <v>40</v>
      </c>
      <c r="B173" s="57">
        <v>44222</v>
      </c>
      <c r="C173" s="57">
        <v>46049</v>
      </c>
      <c r="D173" s="58">
        <v>6.4920236485950508E-2</v>
      </c>
      <c r="E173" s="59">
        <v>3</v>
      </c>
    </row>
    <row r="175" spans="1:5" x14ac:dyDescent="0.25">
      <c r="A175" s="102" t="s">
        <v>341</v>
      </c>
      <c r="B175" s="103"/>
      <c r="C175" s="103"/>
      <c r="D175" s="103"/>
      <c r="E175" s="103"/>
    </row>
    <row r="176" spans="1:5" ht="14.45" customHeight="1" x14ac:dyDescent="0.25">
      <c r="A176" s="1" t="s">
        <v>958</v>
      </c>
      <c r="B176" s="2"/>
      <c r="C176" s="96" t="s">
        <v>3</v>
      </c>
      <c r="D176" s="96" t="s">
        <v>959</v>
      </c>
      <c r="E176" s="96"/>
    </row>
    <row r="177" spans="1:5" x14ac:dyDescent="0.25">
      <c r="A177" s="74" t="s">
        <v>1151</v>
      </c>
      <c r="B177" s="75"/>
      <c r="C177" s="97"/>
      <c r="D177" s="97"/>
      <c r="E177" s="97"/>
    </row>
    <row r="178" spans="1:5" x14ac:dyDescent="0.25">
      <c r="A178" s="76" t="s">
        <v>6</v>
      </c>
      <c r="B178" s="77"/>
      <c r="C178" s="98"/>
      <c r="D178" s="98"/>
      <c r="E178" s="98"/>
    </row>
    <row r="179" spans="1:5" x14ac:dyDescent="0.25">
      <c r="A179" s="8" t="s">
        <v>7</v>
      </c>
      <c r="B179" s="9" t="s">
        <v>960</v>
      </c>
      <c r="C179" s="10"/>
      <c r="D179" s="11"/>
      <c r="E179" s="11"/>
    </row>
    <row r="180" spans="1:5" x14ac:dyDescent="0.25">
      <c r="A180" s="12"/>
      <c r="B180" s="13" t="s">
        <v>9</v>
      </c>
      <c r="C180" s="14"/>
      <c r="D180" s="15"/>
      <c r="E180" s="15"/>
    </row>
    <row r="181" spans="1:5" x14ac:dyDescent="0.25">
      <c r="A181" s="8" t="s">
        <v>10</v>
      </c>
      <c r="B181" s="16" t="s">
        <v>11</v>
      </c>
      <c r="C181" s="53">
        <v>6820</v>
      </c>
      <c r="D181" s="54">
        <v>6960</v>
      </c>
      <c r="E181" s="55" t="s">
        <v>14</v>
      </c>
    </row>
    <row r="182" spans="1:5" x14ac:dyDescent="0.25">
      <c r="A182" s="19"/>
      <c r="B182" s="20" t="s">
        <v>15</v>
      </c>
      <c r="C182" s="56">
        <v>-0.318059914508867</v>
      </c>
      <c r="D182" s="56">
        <v>-0.113742437859565</v>
      </c>
      <c r="E182" s="22"/>
    </row>
    <row r="183" spans="1:5" x14ac:dyDescent="0.25">
      <c r="A183" s="8" t="s">
        <v>16</v>
      </c>
      <c r="B183" s="16" t="s">
        <v>11</v>
      </c>
      <c r="C183" s="53">
        <v>8390</v>
      </c>
      <c r="D183" s="53">
        <v>9160</v>
      </c>
      <c r="E183" s="55" t="s">
        <v>14</v>
      </c>
    </row>
    <row r="184" spans="1:5" x14ac:dyDescent="0.25">
      <c r="A184" s="19"/>
      <c r="B184" s="20" t="s">
        <v>15</v>
      </c>
      <c r="C184" s="56">
        <v>-0.16149393694422001</v>
      </c>
      <c r="D184" s="56">
        <v>-2.89134722795246E-2</v>
      </c>
      <c r="E184" s="22"/>
    </row>
    <row r="185" spans="1:5" x14ac:dyDescent="0.25">
      <c r="A185" s="8" t="s">
        <v>19</v>
      </c>
      <c r="B185" s="16" t="s">
        <v>11</v>
      </c>
      <c r="C185" s="53">
        <v>9830</v>
      </c>
      <c r="D185" s="53">
        <v>10090</v>
      </c>
      <c r="E185" s="55" t="s">
        <v>14</v>
      </c>
    </row>
    <row r="186" spans="1:5" x14ac:dyDescent="0.25">
      <c r="A186" s="19"/>
      <c r="B186" s="20" t="s">
        <v>15</v>
      </c>
      <c r="C186" s="56">
        <v>-1.67289769479902E-2</v>
      </c>
      <c r="D186" s="56">
        <v>3.0836593315288802E-3</v>
      </c>
      <c r="E186" s="22"/>
    </row>
    <row r="187" spans="1:5" x14ac:dyDescent="0.25">
      <c r="A187" s="8" t="s">
        <v>22</v>
      </c>
      <c r="B187" s="16" t="s">
        <v>11</v>
      </c>
      <c r="C187" s="53">
        <v>10940</v>
      </c>
      <c r="D187" s="53">
        <v>11730</v>
      </c>
      <c r="E187" s="55" t="s">
        <v>14</v>
      </c>
    </row>
    <row r="188" spans="1:5" x14ac:dyDescent="0.25">
      <c r="A188" s="19"/>
      <c r="B188" s="20" t="s">
        <v>15</v>
      </c>
      <c r="C188" s="56">
        <v>9.3505356951153903E-2</v>
      </c>
      <c r="D188" s="56">
        <v>5.4674499198122499E-2</v>
      </c>
      <c r="E188" s="22"/>
    </row>
    <row r="189" spans="1:5" ht="34.15" customHeight="1" x14ac:dyDescent="0.25">
      <c r="A189" s="130" t="s">
        <v>25</v>
      </c>
      <c r="B189" s="130"/>
      <c r="C189" s="130"/>
      <c r="D189" s="130"/>
      <c r="E189" s="130"/>
    </row>
    <row r="190" spans="1:5" x14ac:dyDescent="0.25">
      <c r="A190" s="5" t="s">
        <v>26</v>
      </c>
    </row>
    <row r="191" spans="1:5" x14ac:dyDescent="0.25">
      <c r="A191" s="88" t="s">
        <v>974</v>
      </c>
      <c r="B191" s="88"/>
      <c r="C191" s="88"/>
      <c r="D191" s="88"/>
      <c r="E191" s="88"/>
    </row>
    <row r="192" spans="1:5" x14ac:dyDescent="0.25">
      <c r="A192" s="88" t="s">
        <v>1111</v>
      </c>
      <c r="B192" s="88"/>
      <c r="C192" s="88"/>
      <c r="D192" s="88"/>
      <c r="E192" s="88"/>
    </row>
    <row r="193" spans="1:5" x14ac:dyDescent="0.25">
      <c r="A193" s="88" t="s">
        <v>963</v>
      </c>
      <c r="B193" s="88"/>
      <c r="C193" s="88"/>
      <c r="D193" s="88"/>
      <c r="E193" s="88"/>
    </row>
    <row r="194" spans="1:5" x14ac:dyDescent="0.25">
      <c r="A194" s="5" t="s">
        <v>30</v>
      </c>
    </row>
    <row r="195" spans="1:5" ht="14.45" customHeight="1" x14ac:dyDescent="0.25">
      <c r="A195" s="91" t="s">
        <v>31</v>
      </c>
      <c r="B195" s="92"/>
      <c r="C195" s="92"/>
      <c r="D195" s="92"/>
      <c r="E195" s="93"/>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57">
        <v>44341</v>
      </c>
      <c r="C198" s="57">
        <v>46168</v>
      </c>
      <c r="D198" s="58">
        <v>6.20099714426171E-2</v>
      </c>
      <c r="E198" s="59">
        <v>3</v>
      </c>
    </row>
    <row r="199" spans="1:5" x14ac:dyDescent="0.25">
      <c r="A199" s="31" t="s">
        <v>37</v>
      </c>
      <c r="B199" s="57">
        <v>44313</v>
      </c>
      <c r="C199" s="57">
        <v>46140</v>
      </c>
      <c r="D199" s="58">
        <v>6.1835381404085801E-2</v>
      </c>
      <c r="E199" s="59">
        <v>3</v>
      </c>
    </row>
    <row r="200" spans="1:5" x14ac:dyDescent="0.25">
      <c r="A200" s="60" t="s">
        <v>38</v>
      </c>
      <c r="B200" s="57">
        <v>44285</v>
      </c>
      <c r="C200" s="57">
        <v>46112</v>
      </c>
      <c r="D200" s="58">
        <v>6.0892885711774938E-2</v>
      </c>
      <c r="E200" s="59">
        <v>3</v>
      </c>
    </row>
    <row r="201" spans="1:5" x14ac:dyDescent="0.25">
      <c r="A201" s="60" t="s">
        <v>39</v>
      </c>
      <c r="B201" s="57">
        <v>44250</v>
      </c>
      <c r="C201" s="57">
        <v>46077</v>
      </c>
      <c r="D201" s="58">
        <v>6.0200841176892825E-2</v>
      </c>
      <c r="E201" s="59">
        <v>3</v>
      </c>
    </row>
    <row r="202" spans="1:5" x14ac:dyDescent="0.25">
      <c r="A202" s="60" t="s">
        <v>40</v>
      </c>
      <c r="B202" s="57">
        <v>44222</v>
      </c>
      <c r="C202" s="57">
        <v>46049</v>
      </c>
      <c r="D202" s="58">
        <v>6.0341616771159255E-2</v>
      </c>
      <c r="E202" s="59">
        <v>3</v>
      </c>
    </row>
    <row r="204" spans="1:5" x14ac:dyDescent="0.25">
      <c r="A204" s="102" t="s">
        <v>655</v>
      </c>
      <c r="B204" s="103"/>
      <c r="C204" s="103"/>
      <c r="D204" s="103"/>
      <c r="E204" s="103"/>
    </row>
    <row r="205" spans="1:5" ht="14.45" customHeight="1" x14ac:dyDescent="0.25">
      <c r="A205" s="1" t="s">
        <v>1167</v>
      </c>
      <c r="B205" s="2"/>
      <c r="C205" s="96" t="s">
        <v>3</v>
      </c>
      <c r="D205" s="96" t="s">
        <v>1168</v>
      </c>
      <c r="E205" s="96"/>
    </row>
    <row r="206" spans="1:5" x14ac:dyDescent="0.25">
      <c r="A206" s="74" t="s">
        <v>1151</v>
      </c>
      <c r="B206" s="75"/>
      <c r="C206" s="97"/>
      <c r="D206" s="97"/>
      <c r="E206" s="97"/>
    </row>
    <row r="207" spans="1:5" x14ac:dyDescent="0.25">
      <c r="A207" s="76" t="s">
        <v>6</v>
      </c>
      <c r="B207" s="77"/>
      <c r="C207" s="98"/>
      <c r="D207" s="98"/>
      <c r="E207" s="98"/>
    </row>
    <row r="208" spans="1:5" x14ac:dyDescent="0.25">
      <c r="A208" s="8" t="s">
        <v>7</v>
      </c>
      <c r="B208" s="9" t="s">
        <v>960</v>
      </c>
      <c r="C208" s="10"/>
      <c r="D208" s="11"/>
      <c r="E208" s="11"/>
    </row>
    <row r="209" spans="1:5" x14ac:dyDescent="0.25">
      <c r="A209" s="12"/>
      <c r="B209" s="13" t="s">
        <v>9</v>
      </c>
      <c r="C209" s="14"/>
      <c r="D209" s="15"/>
      <c r="E209" s="15"/>
    </row>
    <row r="210" spans="1:5" x14ac:dyDescent="0.25">
      <c r="A210" s="8" t="s">
        <v>10</v>
      </c>
      <c r="B210" s="16" t="s">
        <v>11</v>
      </c>
      <c r="C210" s="53">
        <v>7460</v>
      </c>
      <c r="D210" s="54">
        <v>7680</v>
      </c>
      <c r="E210" s="55" t="s">
        <v>14</v>
      </c>
    </row>
    <row r="211" spans="1:5" x14ac:dyDescent="0.25">
      <c r="A211" s="19"/>
      <c r="B211" s="20" t="s">
        <v>15</v>
      </c>
      <c r="C211" s="56">
        <v>-0.25371308957629801</v>
      </c>
      <c r="D211" s="56">
        <v>-8.4328176197770097E-2</v>
      </c>
      <c r="E211" s="22"/>
    </row>
    <row r="212" spans="1:5" x14ac:dyDescent="0.25">
      <c r="A212" s="8" t="s">
        <v>16</v>
      </c>
      <c r="B212" s="16" t="s">
        <v>11</v>
      </c>
      <c r="C212" s="53">
        <v>8470</v>
      </c>
      <c r="D212" s="53">
        <v>8780</v>
      </c>
      <c r="E212" s="55" t="s">
        <v>14</v>
      </c>
    </row>
    <row r="213" spans="1:5" x14ac:dyDescent="0.25">
      <c r="A213" s="19"/>
      <c r="B213" s="20" t="s">
        <v>15</v>
      </c>
      <c r="C213" s="56">
        <v>-0.15321402565450701</v>
      </c>
      <c r="D213" s="56">
        <v>-4.2599999999999999E-2</v>
      </c>
      <c r="E213" s="22"/>
    </row>
    <row r="214" spans="1:5" x14ac:dyDescent="0.25">
      <c r="A214" s="8" t="s">
        <v>19</v>
      </c>
      <c r="B214" s="16" t="s">
        <v>11</v>
      </c>
      <c r="C214" s="53">
        <v>9420</v>
      </c>
      <c r="D214" s="53">
        <v>9550</v>
      </c>
      <c r="E214" s="55" t="s">
        <v>14</v>
      </c>
    </row>
    <row r="215" spans="1:5" x14ac:dyDescent="0.25">
      <c r="A215" s="19"/>
      <c r="B215" s="20" t="s">
        <v>15</v>
      </c>
      <c r="C215" s="56">
        <v>-5.7703202922336001E-2</v>
      </c>
      <c r="D215" s="56">
        <v>-1.5299999999999999E-2</v>
      </c>
      <c r="E215" s="22"/>
    </row>
    <row r="216" spans="1:5" x14ac:dyDescent="0.25">
      <c r="A216" s="8" t="s">
        <v>22</v>
      </c>
      <c r="B216" s="16" t="s">
        <v>11</v>
      </c>
      <c r="C216" s="53">
        <v>10130</v>
      </c>
      <c r="D216" s="53">
        <v>10970</v>
      </c>
      <c r="E216" s="55" t="s">
        <v>14</v>
      </c>
    </row>
    <row r="217" spans="1:5" x14ac:dyDescent="0.25">
      <c r="A217" s="19"/>
      <c r="B217" s="20" t="s">
        <v>15</v>
      </c>
      <c r="C217" s="56">
        <v>1.26498698460646E-2</v>
      </c>
      <c r="D217" s="56">
        <v>3.1199999999999999E-2</v>
      </c>
      <c r="E217" s="22"/>
    </row>
    <row r="218" spans="1:5" ht="32.450000000000003" customHeight="1" x14ac:dyDescent="0.25">
      <c r="A218" s="130" t="s">
        <v>25</v>
      </c>
      <c r="B218" s="130"/>
      <c r="C218" s="130"/>
      <c r="D218" s="130"/>
      <c r="E218" s="130"/>
    </row>
    <row r="219" spans="1:5" x14ac:dyDescent="0.25">
      <c r="A219" s="5" t="s">
        <v>26</v>
      </c>
    </row>
    <row r="220" spans="1:5" x14ac:dyDescent="0.25">
      <c r="A220" s="88" t="s">
        <v>1174</v>
      </c>
      <c r="B220" s="88"/>
      <c r="C220" s="88"/>
      <c r="D220" s="88"/>
      <c r="E220" s="88"/>
    </row>
    <row r="221" spans="1:5" x14ac:dyDescent="0.25">
      <c r="A221" s="88" t="s">
        <v>1175</v>
      </c>
      <c r="B221" s="88"/>
      <c r="C221" s="88"/>
      <c r="D221" s="88"/>
      <c r="E221" s="88"/>
    </row>
    <row r="222" spans="1:5" x14ac:dyDescent="0.25">
      <c r="A222" s="88" t="s">
        <v>1176</v>
      </c>
      <c r="B222" s="88"/>
      <c r="C222" s="88"/>
      <c r="D222" s="88"/>
      <c r="E222" s="88"/>
    </row>
    <row r="223" spans="1:5" x14ac:dyDescent="0.25">
      <c r="A223" s="5" t="s">
        <v>30</v>
      </c>
    </row>
    <row r="224" spans="1:5" ht="14.45" customHeight="1" x14ac:dyDescent="0.25">
      <c r="A224" s="91" t="s">
        <v>31</v>
      </c>
      <c r="B224" s="92"/>
      <c r="C224" s="92"/>
      <c r="D224" s="92"/>
      <c r="E224" s="93"/>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57">
        <v>44342</v>
      </c>
      <c r="C227" s="57">
        <v>46169</v>
      </c>
      <c r="D227" s="58">
        <v>3.7111278400821499E-2</v>
      </c>
      <c r="E227" s="59">
        <v>2</v>
      </c>
    </row>
    <row r="228" spans="1:5" x14ac:dyDescent="0.25">
      <c r="A228" s="31" t="s">
        <v>37</v>
      </c>
      <c r="B228" s="57">
        <v>44314</v>
      </c>
      <c r="C228" s="57">
        <v>46141</v>
      </c>
      <c r="D228" s="58">
        <v>3.6900000000000002E-2</v>
      </c>
      <c r="E228" s="59">
        <v>2</v>
      </c>
    </row>
    <row r="229" spans="1:5" x14ac:dyDescent="0.25">
      <c r="A229" s="60" t="s">
        <v>38</v>
      </c>
      <c r="B229" s="57">
        <v>44279</v>
      </c>
      <c r="C229" s="57">
        <v>46106</v>
      </c>
      <c r="D229" s="58">
        <v>3.6513579613004617E-2</v>
      </c>
      <c r="E229" s="59">
        <v>2</v>
      </c>
    </row>
    <row r="230" spans="1:5" x14ac:dyDescent="0.25">
      <c r="A230" s="60" t="s">
        <v>39</v>
      </c>
      <c r="B230" s="57">
        <v>44251</v>
      </c>
      <c r="C230" s="57">
        <v>46078</v>
      </c>
      <c r="D230" s="58">
        <v>3.5942372276077356E-2</v>
      </c>
      <c r="E230" s="59">
        <v>2</v>
      </c>
    </row>
    <row r="231" spans="1:5" x14ac:dyDescent="0.25">
      <c r="A231" s="60" t="s">
        <v>40</v>
      </c>
      <c r="B231" s="57">
        <v>44223</v>
      </c>
      <c r="C231" s="57">
        <v>46050</v>
      </c>
      <c r="D231" s="58">
        <v>3.5973099920272963E-2</v>
      </c>
      <c r="E231" s="59">
        <v>2</v>
      </c>
    </row>
    <row r="233" spans="1:5" x14ac:dyDescent="0.25">
      <c r="A233" s="102" t="s">
        <v>894</v>
      </c>
      <c r="B233" s="103"/>
      <c r="C233" s="103"/>
      <c r="D233" s="103"/>
      <c r="E233" s="103"/>
    </row>
    <row r="234" spans="1:5" ht="14.45" customHeight="1" x14ac:dyDescent="0.25">
      <c r="A234" s="1" t="s">
        <v>958</v>
      </c>
      <c r="B234" s="2"/>
      <c r="C234" s="96" t="s">
        <v>3</v>
      </c>
      <c r="D234" s="96" t="s">
        <v>959</v>
      </c>
      <c r="E234" s="96"/>
    </row>
    <row r="235" spans="1:5" x14ac:dyDescent="0.25">
      <c r="A235" s="74" t="s">
        <v>1151</v>
      </c>
      <c r="B235" s="75"/>
      <c r="C235" s="97"/>
      <c r="D235" s="97"/>
      <c r="E235" s="97"/>
    </row>
    <row r="236" spans="1:5" x14ac:dyDescent="0.25">
      <c r="A236" s="76" t="s">
        <v>6</v>
      </c>
      <c r="B236" s="77"/>
      <c r="C236" s="98"/>
      <c r="D236" s="98"/>
      <c r="E236" s="98"/>
    </row>
    <row r="237" spans="1:5" x14ac:dyDescent="0.25">
      <c r="A237" s="8" t="s">
        <v>7</v>
      </c>
      <c r="B237" s="9" t="s">
        <v>960</v>
      </c>
      <c r="C237" s="10"/>
      <c r="D237" s="11"/>
      <c r="E237" s="11"/>
    </row>
    <row r="238" spans="1:5" x14ac:dyDescent="0.25">
      <c r="A238" s="12"/>
      <c r="B238" s="13" t="s">
        <v>9</v>
      </c>
      <c r="C238" s="14"/>
      <c r="D238" s="15"/>
      <c r="E238" s="15"/>
    </row>
    <row r="239" spans="1:5" x14ac:dyDescent="0.25">
      <c r="A239" s="8" t="s">
        <v>10</v>
      </c>
      <c r="B239" s="16" t="s">
        <v>11</v>
      </c>
      <c r="C239" s="53">
        <v>7290</v>
      </c>
      <c r="D239" s="54">
        <v>7210</v>
      </c>
      <c r="E239" s="55" t="s">
        <v>14</v>
      </c>
    </row>
    <row r="240" spans="1:5" x14ac:dyDescent="0.25">
      <c r="A240" s="19"/>
      <c r="B240" s="20" t="s">
        <v>15</v>
      </c>
      <c r="C240" s="56">
        <v>-0.27147644547831901</v>
      </c>
      <c r="D240" s="56">
        <v>-0.103177563926989</v>
      </c>
      <c r="E240" s="22"/>
    </row>
    <row r="241" spans="1:5" x14ac:dyDescent="0.25">
      <c r="A241" s="8" t="s">
        <v>16</v>
      </c>
      <c r="B241" s="16" t="s">
        <v>11</v>
      </c>
      <c r="C241" s="53">
        <v>7760</v>
      </c>
      <c r="D241" s="53">
        <v>7790</v>
      </c>
      <c r="E241" s="55" t="s">
        <v>14</v>
      </c>
    </row>
    <row r="242" spans="1:5" x14ac:dyDescent="0.25">
      <c r="A242" s="19"/>
      <c r="B242" s="20" t="s">
        <v>15</v>
      </c>
      <c r="C242" s="56">
        <v>-0.22404424724602201</v>
      </c>
      <c r="D242" s="56">
        <v>-8.0019534076001403E-2</v>
      </c>
      <c r="E242" s="22"/>
    </row>
    <row r="243" spans="1:5" x14ac:dyDescent="0.25">
      <c r="A243" s="8" t="s">
        <v>19</v>
      </c>
      <c r="B243" s="16" t="s">
        <v>11</v>
      </c>
      <c r="C243" s="53">
        <v>9870</v>
      </c>
      <c r="D243" s="53">
        <v>10100</v>
      </c>
      <c r="E243" s="55" t="s">
        <v>14</v>
      </c>
    </row>
    <row r="244" spans="1:5" x14ac:dyDescent="0.25">
      <c r="A244" s="19"/>
      <c r="B244" s="20" t="s">
        <v>15</v>
      </c>
      <c r="C244" s="56">
        <v>-1.2749128712871399E-2</v>
      </c>
      <c r="D244" s="56">
        <v>3.4327904118101001E-3</v>
      </c>
      <c r="E244" s="22"/>
    </row>
    <row r="245" spans="1:5" x14ac:dyDescent="0.25">
      <c r="A245" s="8" t="s">
        <v>22</v>
      </c>
      <c r="B245" s="16" t="s">
        <v>11</v>
      </c>
      <c r="C245" s="53">
        <v>12700</v>
      </c>
      <c r="D245" s="53">
        <v>12330</v>
      </c>
      <c r="E245" s="55" t="s">
        <v>14</v>
      </c>
    </row>
    <row r="246" spans="1:5" x14ac:dyDescent="0.25">
      <c r="A246" s="19"/>
      <c r="B246" s="20" t="s">
        <v>15</v>
      </c>
      <c r="C246" s="56">
        <v>0.26964496667236398</v>
      </c>
      <c r="D246" s="56">
        <v>7.2253618345182499E-2</v>
      </c>
      <c r="E246" s="22"/>
    </row>
    <row r="247" spans="1:5" ht="34.9" customHeight="1" x14ac:dyDescent="0.25">
      <c r="A247" s="130" t="s">
        <v>25</v>
      </c>
      <c r="B247" s="130"/>
      <c r="C247" s="130"/>
      <c r="D247" s="130"/>
      <c r="E247" s="130"/>
    </row>
    <row r="248" spans="1:5" x14ac:dyDescent="0.25">
      <c r="A248" s="5" t="s">
        <v>26</v>
      </c>
    </row>
    <row r="249" spans="1:5" x14ac:dyDescent="0.25">
      <c r="A249" s="88" t="s">
        <v>996</v>
      </c>
      <c r="B249" s="88"/>
      <c r="C249" s="88"/>
      <c r="D249" s="88"/>
      <c r="E249" s="88"/>
    </row>
    <row r="250" spans="1:5" x14ac:dyDescent="0.25">
      <c r="A250" s="88" t="s">
        <v>997</v>
      </c>
      <c r="B250" s="88"/>
      <c r="C250" s="88"/>
      <c r="D250" s="88"/>
      <c r="E250" s="88"/>
    </row>
    <row r="251" spans="1:5" x14ac:dyDescent="0.25">
      <c r="A251" s="88" t="s">
        <v>966</v>
      </c>
      <c r="B251" s="88"/>
      <c r="C251" s="88"/>
      <c r="D251" s="88"/>
      <c r="E251" s="88"/>
    </row>
    <row r="252" spans="1:5" x14ac:dyDescent="0.25">
      <c r="A252" s="5" t="s">
        <v>51</v>
      </c>
    </row>
    <row r="253" spans="1:5" ht="14.45" customHeight="1" x14ac:dyDescent="0.25">
      <c r="A253" s="91" t="s">
        <v>31</v>
      </c>
      <c r="B253" s="92"/>
      <c r="C253" s="92"/>
      <c r="D253" s="92"/>
      <c r="E253" s="93"/>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57">
        <v>44344</v>
      </c>
      <c r="C256" s="57">
        <v>46171</v>
      </c>
      <c r="D256" s="58">
        <v>5.7184933255762599E-2</v>
      </c>
      <c r="E256" s="59">
        <v>3</v>
      </c>
    </row>
    <row r="257" spans="1:5" x14ac:dyDescent="0.25">
      <c r="A257" s="31" t="s">
        <v>37</v>
      </c>
      <c r="B257" s="57">
        <v>44309</v>
      </c>
      <c r="C257" s="57">
        <v>46136</v>
      </c>
      <c r="D257" s="58">
        <v>5.6960909813772602E-2</v>
      </c>
      <c r="E257" s="59">
        <v>3</v>
      </c>
    </row>
    <row r="258" spans="1:5" x14ac:dyDescent="0.25">
      <c r="A258" s="60" t="s">
        <v>38</v>
      </c>
      <c r="B258" s="57">
        <v>44281</v>
      </c>
      <c r="C258" s="57">
        <v>46108</v>
      </c>
      <c r="D258" s="58">
        <v>5.5655154364572579E-2</v>
      </c>
      <c r="E258" s="59">
        <v>3</v>
      </c>
    </row>
    <row r="259" spans="1:5" x14ac:dyDescent="0.25">
      <c r="A259" s="60" t="s">
        <v>39</v>
      </c>
      <c r="B259" s="57">
        <v>44253</v>
      </c>
      <c r="C259" s="57">
        <v>46080</v>
      </c>
      <c r="D259" s="58">
        <v>5.4978325195515633E-2</v>
      </c>
      <c r="E259" s="59">
        <v>3</v>
      </c>
    </row>
    <row r="260" spans="1:5" x14ac:dyDescent="0.25">
      <c r="A260" s="60" t="s">
        <v>40</v>
      </c>
      <c r="B260" s="57">
        <v>44225</v>
      </c>
      <c r="C260" s="57">
        <v>46052</v>
      </c>
      <c r="D260" s="58">
        <v>5.5033469829741423E-2</v>
      </c>
      <c r="E260" s="59">
        <v>3</v>
      </c>
    </row>
    <row r="262" spans="1:5" x14ac:dyDescent="0.25">
      <c r="A262" s="102" t="s">
        <v>116</v>
      </c>
      <c r="B262" s="103"/>
      <c r="C262" s="103"/>
      <c r="D262" s="103"/>
      <c r="E262" s="103"/>
    </row>
    <row r="263" spans="1:5" ht="14.45" customHeight="1" x14ac:dyDescent="0.25">
      <c r="A263" s="1" t="s">
        <v>968</v>
      </c>
      <c r="B263" s="2"/>
      <c r="C263" s="96" t="s">
        <v>3</v>
      </c>
      <c r="D263" s="96" t="s">
        <v>969</v>
      </c>
      <c r="E263" s="96"/>
    </row>
    <row r="264" spans="1:5" x14ac:dyDescent="0.25">
      <c r="A264" s="74" t="s">
        <v>1151</v>
      </c>
      <c r="B264" s="75"/>
      <c r="C264" s="97"/>
      <c r="D264" s="97"/>
      <c r="E264" s="97"/>
    </row>
    <row r="265" spans="1:5" x14ac:dyDescent="0.25">
      <c r="A265" s="76" t="s">
        <v>6</v>
      </c>
      <c r="B265" s="77"/>
      <c r="C265" s="98"/>
      <c r="D265" s="98"/>
      <c r="E265" s="98"/>
    </row>
    <row r="266" spans="1:5" x14ac:dyDescent="0.25">
      <c r="A266" s="8" t="s">
        <v>7</v>
      </c>
      <c r="B266" s="9" t="s">
        <v>960</v>
      </c>
      <c r="C266" s="10"/>
      <c r="D266" s="11"/>
      <c r="E266" s="11"/>
    </row>
    <row r="267" spans="1:5" x14ac:dyDescent="0.25">
      <c r="A267" s="12"/>
      <c r="B267" s="13" t="s">
        <v>9</v>
      </c>
      <c r="C267" s="14"/>
      <c r="D267" s="15"/>
      <c r="E267" s="15"/>
    </row>
    <row r="268" spans="1:5" x14ac:dyDescent="0.25">
      <c r="A268" s="8" t="s">
        <v>10</v>
      </c>
      <c r="B268" s="16" t="s">
        <v>11</v>
      </c>
      <c r="C268" s="53">
        <v>4510</v>
      </c>
      <c r="D268" s="54">
        <v>4180</v>
      </c>
      <c r="E268" s="55" t="s">
        <v>14</v>
      </c>
    </row>
    <row r="269" spans="1:5" x14ac:dyDescent="0.25">
      <c r="A269" s="19"/>
      <c r="B269" s="20" t="s">
        <v>15</v>
      </c>
      <c r="C269" s="56">
        <v>-0.54897041096771304</v>
      </c>
      <c r="D269" s="56">
        <v>-0.15990570139212401</v>
      </c>
      <c r="E269" s="22"/>
    </row>
    <row r="270" spans="1:5" x14ac:dyDescent="0.25">
      <c r="A270" s="8" t="s">
        <v>16</v>
      </c>
      <c r="B270" s="16" t="s">
        <v>11</v>
      </c>
      <c r="C270" s="53">
        <v>6890</v>
      </c>
      <c r="D270" s="53">
        <v>9470</v>
      </c>
      <c r="E270" s="55" t="s">
        <v>14</v>
      </c>
    </row>
    <row r="271" spans="1:5" x14ac:dyDescent="0.25">
      <c r="A271" s="19"/>
      <c r="B271" s="20" t="s">
        <v>15</v>
      </c>
      <c r="C271" s="56">
        <v>-0.31085782587351402</v>
      </c>
      <c r="D271" s="56">
        <v>-1.08692658589866E-2</v>
      </c>
      <c r="E271" s="22"/>
    </row>
    <row r="272" spans="1:5" x14ac:dyDescent="0.25">
      <c r="A272" s="8" t="s">
        <v>19</v>
      </c>
      <c r="B272" s="16" t="s">
        <v>11</v>
      </c>
      <c r="C272" s="53">
        <v>10380</v>
      </c>
      <c r="D272" s="53">
        <v>13830</v>
      </c>
      <c r="E272" s="55" t="s">
        <v>14</v>
      </c>
    </row>
    <row r="273" spans="1:5" x14ac:dyDescent="0.25">
      <c r="A273" s="19"/>
      <c r="B273" s="20" t="s">
        <v>15</v>
      </c>
      <c r="C273" s="56">
        <v>3.81323331409886E-2</v>
      </c>
      <c r="D273" s="56">
        <v>6.7010921423551903E-2</v>
      </c>
      <c r="E273" s="22"/>
    </row>
    <row r="274" spans="1:5" x14ac:dyDescent="0.25">
      <c r="A274" s="8" t="s">
        <v>22</v>
      </c>
      <c r="B274" s="16" t="s">
        <v>11</v>
      </c>
      <c r="C274" s="53">
        <v>19520</v>
      </c>
      <c r="D274" s="53">
        <v>18960</v>
      </c>
      <c r="E274" s="55" t="s">
        <v>14</v>
      </c>
    </row>
    <row r="275" spans="1:5" x14ac:dyDescent="0.25">
      <c r="A275" s="19"/>
      <c r="B275" s="20" t="s">
        <v>15</v>
      </c>
      <c r="C275" s="56">
        <v>0.95194766130245201</v>
      </c>
      <c r="D275" s="56">
        <v>0.13654244884858899</v>
      </c>
      <c r="E275" s="22"/>
    </row>
    <row r="276" spans="1:5" ht="33" customHeight="1" x14ac:dyDescent="0.25">
      <c r="A276" s="130" t="s">
        <v>25</v>
      </c>
      <c r="B276" s="130"/>
      <c r="C276" s="130"/>
      <c r="D276" s="130"/>
      <c r="E276" s="130"/>
    </row>
    <row r="277" spans="1:5" x14ac:dyDescent="0.25">
      <c r="A277" s="5" t="s">
        <v>26</v>
      </c>
    </row>
    <row r="278" spans="1:5" x14ac:dyDescent="0.25">
      <c r="A278" s="88" t="s">
        <v>1177</v>
      </c>
      <c r="B278" s="88"/>
      <c r="C278" s="88"/>
      <c r="D278" s="88"/>
      <c r="E278" s="88"/>
    </row>
    <row r="279" spans="1:5" x14ac:dyDescent="0.25">
      <c r="A279" s="88" t="s">
        <v>1178</v>
      </c>
      <c r="B279" s="88"/>
      <c r="C279" s="88"/>
      <c r="D279" s="88"/>
      <c r="E279" s="88"/>
    </row>
    <row r="280" spans="1:5" x14ac:dyDescent="0.25">
      <c r="A280" s="88" t="s">
        <v>1157</v>
      </c>
      <c r="B280" s="88"/>
      <c r="C280" s="88"/>
      <c r="D280" s="88"/>
      <c r="E280" s="88"/>
    </row>
    <row r="281" spans="1:5" x14ac:dyDescent="0.25">
      <c r="A281" s="5" t="s">
        <v>51</v>
      </c>
    </row>
    <row r="282" spans="1:5" ht="14.45" customHeight="1" x14ac:dyDescent="0.25">
      <c r="A282" s="91" t="s">
        <v>31</v>
      </c>
      <c r="B282" s="92"/>
      <c r="C282" s="92"/>
      <c r="D282" s="92"/>
      <c r="E282" s="93"/>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57">
        <v>44344</v>
      </c>
      <c r="C285" s="57">
        <v>46171</v>
      </c>
      <c r="D285" s="58">
        <v>0.14216831645231301</v>
      </c>
      <c r="E285" s="59">
        <v>4</v>
      </c>
    </row>
    <row r="286" spans="1:5" x14ac:dyDescent="0.25">
      <c r="A286" s="31" t="s">
        <v>37</v>
      </c>
      <c r="B286" s="57">
        <v>44315</v>
      </c>
      <c r="C286" s="57">
        <v>46142</v>
      </c>
      <c r="D286" s="58">
        <v>0.14165013921806699</v>
      </c>
      <c r="E286" s="59">
        <v>4</v>
      </c>
    </row>
    <row r="287" spans="1:5" x14ac:dyDescent="0.25">
      <c r="A287" s="60" t="s">
        <v>38</v>
      </c>
      <c r="B287" s="57">
        <v>44285</v>
      </c>
      <c r="C287" s="57">
        <v>46112</v>
      </c>
      <c r="D287" s="58">
        <v>0.14078550482917962</v>
      </c>
      <c r="E287" s="59">
        <v>4</v>
      </c>
    </row>
    <row r="288" spans="1:5" x14ac:dyDescent="0.25">
      <c r="A288" s="60" t="s">
        <v>39</v>
      </c>
      <c r="B288" s="57">
        <v>44253</v>
      </c>
      <c r="C288" s="57">
        <v>46080</v>
      </c>
      <c r="D288" s="58">
        <v>0.13919136903034823</v>
      </c>
      <c r="E288" s="59">
        <v>4</v>
      </c>
    </row>
    <row r="289" spans="1:5" x14ac:dyDescent="0.25">
      <c r="A289" s="60" t="s">
        <v>40</v>
      </c>
      <c r="B289" s="57">
        <v>44225</v>
      </c>
      <c r="C289" s="57">
        <v>46052</v>
      </c>
      <c r="D289" s="58">
        <v>0.14099051651498784</v>
      </c>
      <c r="E289" s="59">
        <v>4</v>
      </c>
    </row>
    <row r="291" spans="1:5" x14ac:dyDescent="0.25">
      <c r="A291" s="102" t="s">
        <v>127</v>
      </c>
      <c r="B291" s="103"/>
      <c r="C291" s="103"/>
      <c r="D291" s="103"/>
      <c r="E291" s="103"/>
    </row>
    <row r="292" spans="1:5" ht="14.45" customHeight="1" x14ac:dyDescent="0.25">
      <c r="A292" s="1" t="s">
        <v>968</v>
      </c>
      <c r="B292" s="2"/>
      <c r="C292" s="96" t="s">
        <v>3</v>
      </c>
      <c r="D292" s="96" t="s">
        <v>969</v>
      </c>
      <c r="E292" s="96"/>
    </row>
    <row r="293" spans="1:5" x14ac:dyDescent="0.25">
      <c r="A293" s="74" t="s">
        <v>1151</v>
      </c>
      <c r="B293" s="75"/>
      <c r="C293" s="97"/>
      <c r="D293" s="97"/>
      <c r="E293" s="97"/>
    </row>
    <row r="294" spans="1:5" x14ac:dyDescent="0.25">
      <c r="A294" s="76" t="s">
        <v>6</v>
      </c>
      <c r="B294" s="77"/>
      <c r="C294" s="98"/>
      <c r="D294" s="98"/>
      <c r="E294" s="98"/>
    </row>
    <row r="295" spans="1:5" x14ac:dyDescent="0.25">
      <c r="A295" s="8" t="s">
        <v>7</v>
      </c>
      <c r="B295" s="9" t="s">
        <v>960</v>
      </c>
      <c r="C295" s="10"/>
      <c r="D295" s="11"/>
      <c r="E295" s="11"/>
    </row>
    <row r="296" spans="1:5" x14ac:dyDescent="0.25">
      <c r="A296" s="12"/>
      <c r="B296" s="13" t="s">
        <v>9</v>
      </c>
      <c r="C296" s="14"/>
      <c r="D296" s="15"/>
      <c r="E296" s="15"/>
    </row>
    <row r="297" spans="1:5" x14ac:dyDescent="0.25">
      <c r="A297" s="8" t="s">
        <v>10</v>
      </c>
      <c r="B297" s="16" t="s">
        <v>11</v>
      </c>
      <c r="C297" s="53">
        <v>3710</v>
      </c>
      <c r="D297" s="54">
        <v>3010</v>
      </c>
      <c r="E297" s="55" t="s">
        <v>14</v>
      </c>
    </row>
    <row r="298" spans="1:5" x14ac:dyDescent="0.25">
      <c r="A298" s="19"/>
      <c r="B298" s="20" t="s">
        <v>15</v>
      </c>
      <c r="C298" s="56">
        <v>-0.62937981564515999</v>
      </c>
      <c r="D298" s="56">
        <v>-0.213231752058955</v>
      </c>
      <c r="E298" s="22"/>
    </row>
    <row r="299" spans="1:5" x14ac:dyDescent="0.25">
      <c r="A299" s="8" t="s">
        <v>16</v>
      </c>
      <c r="B299" s="16" t="s">
        <v>11</v>
      </c>
      <c r="C299" s="53">
        <v>7340</v>
      </c>
      <c r="D299" s="53">
        <v>8240</v>
      </c>
      <c r="E299" s="55" t="s">
        <v>14</v>
      </c>
    </row>
    <row r="300" spans="1:5" x14ac:dyDescent="0.25">
      <c r="A300" s="19"/>
      <c r="B300" s="20" t="s">
        <v>15</v>
      </c>
      <c r="C300" s="56">
        <v>-0.265872119838376</v>
      </c>
      <c r="D300" s="56">
        <v>-3.7871325634207899E-2</v>
      </c>
      <c r="E300" s="22"/>
    </row>
    <row r="301" spans="1:5" x14ac:dyDescent="0.25">
      <c r="A301" s="8" t="s">
        <v>19</v>
      </c>
      <c r="B301" s="16" t="s">
        <v>11</v>
      </c>
      <c r="C301" s="53">
        <v>10400</v>
      </c>
      <c r="D301" s="53">
        <v>12500</v>
      </c>
      <c r="E301" s="55" t="s">
        <v>14</v>
      </c>
    </row>
    <row r="302" spans="1:5" x14ac:dyDescent="0.25">
      <c r="A302" s="19"/>
      <c r="B302" s="20" t="s">
        <v>15</v>
      </c>
      <c r="C302" s="56">
        <v>3.9674775705957503E-2</v>
      </c>
      <c r="D302" s="56">
        <v>4.55700508410712E-2</v>
      </c>
      <c r="E302" s="22"/>
    </row>
    <row r="303" spans="1:5" x14ac:dyDescent="0.25">
      <c r="A303" s="8" t="s">
        <v>22</v>
      </c>
      <c r="B303" s="16" t="s">
        <v>11</v>
      </c>
      <c r="C303" s="53">
        <v>14350</v>
      </c>
      <c r="D303" s="53">
        <v>18220</v>
      </c>
      <c r="E303" s="55" t="s">
        <v>14</v>
      </c>
    </row>
    <row r="304" spans="1:5" x14ac:dyDescent="0.25">
      <c r="A304" s="19"/>
      <c r="B304" s="20" t="s">
        <v>15</v>
      </c>
      <c r="C304" s="56">
        <v>0.43472083009811602</v>
      </c>
      <c r="D304" s="56">
        <v>0.12744734416631001</v>
      </c>
      <c r="E304" s="22"/>
    </row>
    <row r="305" spans="1:5" ht="34.15" customHeight="1" x14ac:dyDescent="0.25">
      <c r="A305" s="130" t="s">
        <v>25</v>
      </c>
      <c r="B305" s="130"/>
      <c r="C305" s="130"/>
      <c r="D305" s="130"/>
      <c r="E305" s="130"/>
    </row>
    <row r="306" spans="1:5" x14ac:dyDescent="0.25">
      <c r="A306" s="5" t="s">
        <v>26</v>
      </c>
    </row>
    <row r="307" spans="1:5" x14ac:dyDescent="0.25">
      <c r="A307" s="88" t="s">
        <v>1094</v>
      </c>
      <c r="B307" s="88"/>
      <c r="C307" s="88"/>
      <c r="D307" s="88"/>
      <c r="E307" s="88"/>
    </row>
    <row r="308" spans="1:5" x14ac:dyDescent="0.25">
      <c r="A308" s="88" t="s">
        <v>1179</v>
      </c>
      <c r="B308" s="88"/>
      <c r="C308" s="88"/>
      <c r="D308" s="88"/>
      <c r="E308" s="88"/>
    </row>
    <row r="309" spans="1:5" x14ac:dyDescent="0.25">
      <c r="A309" s="88" t="s">
        <v>1093</v>
      </c>
      <c r="B309" s="88"/>
      <c r="C309" s="88"/>
      <c r="D309" s="88"/>
      <c r="E309" s="88"/>
    </row>
    <row r="310" spans="1:5" x14ac:dyDescent="0.25">
      <c r="A310" s="5" t="s">
        <v>51</v>
      </c>
    </row>
    <row r="311" spans="1:5" ht="14.45" customHeight="1" x14ac:dyDescent="0.25">
      <c r="A311" s="91" t="s">
        <v>31</v>
      </c>
      <c r="B311" s="92"/>
      <c r="C311" s="92"/>
      <c r="D311" s="92"/>
      <c r="E311" s="93"/>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57">
        <v>44344</v>
      </c>
      <c r="C314" s="57">
        <v>46171</v>
      </c>
      <c r="D314" s="58">
        <v>0.172650692441528</v>
      </c>
      <c r="E314" s="59">
        <v>4</v>
      </c>
    </row>
    <row r="315" spans="1:5" x14ac:dyDescent="0.25">
      <c r="A315" s="31" t="s">
        <v>37</v>
      </c>
      <c r="B315" s="57">
        <v>44315</v>
      </c>
      <c r="C315" s="57">
        <v>46142</v>
      </c>
      <c r="D315" s="58">
        <v>0.17168583288255199</v>
      </c>
      <c r="E315" s="59">
        <v>4</v>
      </c>
    </row>
    <row r="316" spans="1:5" x14ac:dyDescent="0.25">
      <c r="A316" s="60" t="s">
        <v>38</v>
      </c>
      <c r="B316" s="57">
        <v>44285</v>
      </c>
      <c r="C316" s="57">
        <v>46112</v>
      </c>
      <c r="D316" s="58">
        <v>0.1692632984465505</v>
      </c>
      <c r="E316" s="59">
        <v>4</v>
      </c>
    </row>
    <row r="317" spans="1:5" x14ac:dyDescent="0.25">
      <c r="A317" s="60" t="s">
        <v>39</v>
      </c>
      <c r="B317" s="57">
        <v>44253</v>
      </c>
      <c r="C317" s="57">
        <v>46080</v>
      </c>
      <c r="D317" s="58">
        <v>0.16707366632934348</v>
      </c>
      <c r="E317" s="59">
        <v>4</v>
      </c>
    </row>
    <row r="318" spans="1:5" x14ac:dyDescent="0.25">
      <c r="A318" s="60" t="s">
        <v>40</v>
      </c>
      <c r="B318" s="57">
        <v>44225</v>
      </c>
      <c r="C318" s="57">
        <v>46052</v>
      </c>
      <c r="D318" s="58">
        <v>0.16727469904007453</v>
      </c>
      <c r="E318" s="59">
        <v>4</v>
      </c>
    </row>
    <row r="320" spans="1:5" x14ac:dyDescent="0.25">
      <c r="A320" s="102" t="s">
        <v>141</v>
      </c>
      <c r="B320" s="103"/>
      <c r="C320" s="103"/>
      <c r="D320" s="103"/>
      <c r="E320" s="103"/>
    </row>
    <row r="321" spans="1:5" ht="14.45" customHeight="1" x14ac:dyDescent="0.25">
      <c r="A321" s="1" t="s">
        <v>978</v>
      </c>
      <c r="B321" s="2"/>
      <c r="C321" s="96" t="s">
        <v>3</v>
      </c>
      <c r="D321" s="96" t="s">
        <v>979</v>
      </c>
      <c r="E321" s="96"/>
    </row>
    <row r="322" spans="1:5" x14ac:dyDescent="0.25">
      <c r="A322" s="74" t="s">
        <v>1151</v>
      </c>
      <c r="B322" s="75"/>
      <c r="C322" s="97"/>
      <c r="D322" s="97"/>
      <c r="E322" s="97"/>
    </row>
    <row r="323" spans="1:5" x14ac:dyDescent="0.25">
      <c r="A323" s="76" t="s">
        <v>6</v>
      </c>
      <c r="B323" s="77"/>
      <c r="C323" s="98"/>
      <c r="D323" s="98"/>
      <c r="E323" s="98"/>
    </row>
    <row r="324" spans="1:5" x14ac:dyDescent="0.25">
      <c r="A324" s="8" t="s">
        <v>7</v>
      </c>
      <c r="B324" s="9" t="s">
        <v>960</v>
      </c>
      <c r="C324" s="10"/>
      <c r="D324" s="11"/>
      <c r="E324" s="11"/>
    </row>
    <row r="325" spans="1:5" x14ac:dyDescent="0.25">
      <c r="A325" s="12"/>
      <c r="B325" s="13" t="s">
        <v>9</v>
      </c>
      <c r="C325" s="14"/>
      <c r="D325" s="15"/>
      <c r="E325" s="15"/>
    </row>
    <row r="326" spans="1:5" x14ac:dyDescent="0.25">
      <c r="A326" s="8" t="s">
        <v>10</v>
      </c>
      <c r="B326" s="16" t="s">
        <v>11</v>
      </c>
      <c r="C326" s="53">
        <v>9120</v>
      </c>
      <c r="D326" s="54">
        <v>9390</v>
      </c>
      <c r="E326" s="55" t="s">
        <v>14</v>
      </c>
    </row>
    <row r="327" spans="1:5" x14ac:dyDescent="0.25">
      <c r="A327" s="19"/>
      <c r="B327" s="20" t="s">
        <v>15</v>
      </c>
      <c r="C327" s="56">
        <v>-8.8206440509456197E-2</v>
      </c>
      <c r="D327" s="56">
        <v>-3.1020190628294399E-2</v>
      </c>
      <c r="E327" s="22"/>
    </row>
    <row r="328" spans="1:5" x14ac:dyDescent="0.25">
      <c r="A328" s="8" t="s">
        <v>16</v>
      </c>
      <c r="B328" s="16" t="s">
        <v>11</v>
      </c>
      <c r="C328" s="53">
        <v>9540</v>
      </c>
      <c r="D328" s="53">
        <v>9600</v>
      </c>
      <c r="E328" s="55" t="s">
        <v>14</v>
      </c>
    </row>
    <row r="329" spans="1:5" x14ac:dyDescent="0.25">
      <c r="A329" s="19"/>
      <c r="B329" s="20" t="s">
        <v>15</v>
      </c>
      <c r="C329" s="56">
        <v>-4.6077893582007798E-2</v>
      </c>
      <c r="D329" s="56">
        <v>-2.0104427776783299E-2</v>
      </c>
      <c r="E329" s="22"/>
    </row>
    <row r="330" spans="1:5" x14ac:dyDescent="0.25">
      <c r="A330" s="8" t="s">
        <v>19</v>
      </c>
      <c r="B330" s="16" t="s">
        <v>11</v>
      </c>
      <c r="C330" s="53">
        <v>10120</v>
      </c>
      <c r="D330" s="53">
        <v>10220</v>
      </c>
      <c r="E330" s="55" t="s">
        <v>14</v>
      </c>
    </row>
    <row r="331" spans="1:5" x14ac:dyDescent="0.25">
      <c r="A331" s="19"/>
      <c r="B331" s="20" t="s">
        <v>15</v>
      </c>
      <c r="C331" s="56">
        <v>1.1907449209932299E-2</v>
      </c>
      <c r="D331" s="56">
        <v>1.0782356405649099E-2</v>
      </c>
      <c r="E331" s="22"/>
    </row>
    <row r="332" spans="1:5" x14ac:dyDescent="0.25">
      <c r="A332" s="8" t="s">
        <v>22</v>
      </c>
      <c r="B332" s="16" t="s">
        <v>11</v>
      </c>
      <c r="C332" s="53">
        <v>10670</v>
      </c>
      <c r="D332" s="53">
        <v>10760</v>
      </c>
      <c r="E332" s="55" t="s">
        <v>14</v>
      </c>
    </row>
    <row r="333" spans="1:5" x14ac:dyDescent="0.25">
      <c r="A333" s="19"/>
      <c r="B333" s="20" t="s">
        <v>15</v>
      </c>
      <c r="C333" s="56">
        <v>6.7001774098166794E-2</v>
      </c>
      <c r="D333" s="56">
        <v>3.71755781874634E-2</v>
      </c>
      <c r="E333" s="22"/>
    </row>
    <row r="334" spans="1:5" ht="32.450000000000003" customHeight="1" x14ac:dyDescent="0.25">
      <c r="A334" s="130" t="s">
        <v>25</v>
      </c>
      <c r="B334" s="130"/>
      <c r="C334" s="130"/>
      <c r="D334" s="130"/>
      <c r="E334" s="130"/>
    </row>
    <row r="335" spans="1:5" x14ac:dyDescent="0.25">
      <c r="A335" s="5" t="s">
        <v>26</v>
      </c>
    </row>
    <row r="336" spans="1:5" x14ac:dyDescent="0.25">
      <c r="A336" s="88" t="s">
        <v>980</v>
      </c>
      <c r="B336" s="88"/>
      <c r="C336" s="88"/>
      <c r="D336" s="88"/>
      <c r="E336" s="88"/>
    </row>
    <row r="337" spans="1:5" x14ac:dyDescent="0.25">
      <c r="A337" s="88" t="s">
        <v>1180</v>
      </c>
      <c r="B337" s="88"/>
      <c r="C337" s="88"/>
      <c r="D337" s="88"/>
      <c r="E337" s="88"/>
    </row>
    <row r="338" spans="1:5" x14ac:dyDescent="0.25">
      <c r="A338" s="88" t="s">
        <v>982</v>
      </c>
      <c r="B338" s="88"/>
      <c r="C338" s="88"/>
      <c r="D338" s="88"/>
      <c r="E338" s="88"/>
    </row>
    <row r="339" spans="1:5" x14ac:dyDescent="0.25">
      <c r="A339" s="5" t="s">
        <v>51</v>
      </c>
    </row>
    <row r="340" spans="1:5" ht="14.45" customHeight="1" x14ac:dyDescent="0.25">
      <c r="A340" s="91" t="s">
        <v>31</v>
      </c>
      <c r="B340" s="92"/>
      <c r="C340" s="92"/>
      <c r="D340" s="92"/>
      <c r="E340" s="93"/>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57">
        <v>44344</v>
      </c>
      <c r="C343" s="57">
        <v>46171</v>
      </c>
      <c r="D343" s="58">
        <v>1.67263263887205E-2</v>
      </c>
      <c r="E343" s="59">
        <v>2</v>
      </c>
    </row>
    <row r="344" spans="1:5" x14ac:dyDescent="0.25">
      <c r="A344" s="31" t="s">
        <v>37</v>
      </c>
      <c r="B344" s="57">
        <v>44309</v>
      </c>
      <c r="C344" s="57">
        <v>46136</v>
      </c>
      <c r="D344" s="58">
        <v>1.6685279785959101E-2</v>
      </c>
      <c r="E344" s="59">
        <v>2</v>
      </c>
    </row>
    <row r="345" spans="1:5" x14ac:dyDescent="0.25">
      <c r="A345" s="60" t="s">
        <v>38</v>
      </c>
      <c r="B345" s="57">
        <v>44281</v>
      </c>
      <c r="C345" s="57">
        <v>46108</v>
      </c>
      <c r="D345" s="58">
        <v>1.6553991335461309E-2</v>
      </c>
      <c r="E345" s="59">
        <v>2</v>
      </c>
    </row>
    <row r="346" spans="1:5" x14ac:dyDescent="0.25">
      <c r="A346" s="60" t="s">
        <v>39</v>
      </c>
      <c r="B346" s="57">
        <v>44253</v>
      </c>
      <c r="C346" s="57">
        <v>46080</v>
      </c>
      <c r="D346" s="58">
        <v>1.6326759074197353E-2</v>
      </c>
      <c r="E346" s="59">
        <v>2</v>
      </c>
    </row>
    <row r="347" spans="1:5" x14ac:dyDescent="0.25">
      <c r="A347" s="60" t="s">
        <v>40</v>
      </c>
      <c r="B347" s="57">
        <v>44225</v>
      </c>
      <c r="C347" s="57">
        <v>46052</v>
      </c>
      <c r="D347" s="58">
        <v>1.6330562350385158E-2</v>
      </c>
      <c r="E347" s="59">
        <v>2</v>
      </c>
    </row>
    <row r="349" spans="1:5" x14ac:dyDescent="0.25">
      <c r="A349" s="102" t="s">
        <v>151</v>
      </c>
      <c r="B349" s="103"/>
      <c r="C349" s="103"/>
      <c r="D349" s="103"/>
      <c r="E349" s="103"/>
    </row>
    <row r="350" spans="1:5" ht="14.45" customHeight="1" x14ac:dyDescent="0.25">
      <c r="A350" s="1" t="s">
        <v>968</v>
      </c>
      <c r="B350" s="2"/>
      <c r="C350" s="96" t="s">
        <v>3</v>
      </c>
      <c r="D350" s="96" t="s">
        <v>969</v>
      </c>
      <c r="E350" s="96"/>
    </row>
    <row r="351" spans="1:5" x14ac:dyDescent="0.25">
      <c r="A351" s="74" t="s">
        <v>1151</v>
      </c>
      <c r="B351" s="75"/>
      <c r="C351" s="97"/>
      <c r="D351" s="97"/>
      <c r="E351" s="97"/>
    </row>
    <row r="352" spans="1:5" x14ac:dyDescent="0.25">
      <c r="A352" s="76" t="s">
        <v>6</v>
      </c>
      <c r="B352" s="77"/>
      <c r="C352" s="98"/>
      <c r="D352" s="98"/>
      <c r="E352" s="98"/>
    </row>
    <row r="353" spans="1:5" x14ac:dyDescent="0.25">
      <c r="A353" s="8" t="s">
        <v>7</v>
      </c>
      <c r="B353" s="9" t="s">
        <v>960</v>
      </c>
      <c r="C353" s="10"/>
      <c r="D353" s="11"/>
      <c r="E353" s="11"/>
    </row>
    <row r="354" spans="1:5" x14ac:dyDescent="0.25">
      <c r="A354" s="12"/>
      <c r="B354" s="13" t="s">
        <v>9</v>
      </c>
      <c r="C354" s="14"/>
      <c r="D354" s="15"/>
      <c r="E354" s="15"/>
    </row>
    <row r="355" spans="1:5" x14ac:dyDescent="0.25">
      <c r="A355" s="8" t="s">
        <v>10</v>
      </c>
      <c r="B355" s="16" t="s">
        <v>11</v>
      </c>
      <c r="C355" s="53">
        <v>3990</v>
      </c>
      <c r="D355" s="54">
        <v>3530</v>
      </c>
      <c r="E355" s="55" t="s">
        <v>14</v>
      </c>
    </row>
    <row r="356" spans="1:5" x14ac:dyDescent="0.25">
      <c r="A356" s="19"/>
      <c r="B356" s="20" t="s">
        <v>15</v>
      </c>
      <c r="C356" s="56">
        <v>-0.60140643267169402</v>
      </c>
      <c r="D356" s="56">
        <v>-0.18792536468576601</v>
      </c>
      <c r="E356" s="22"/>
    </row>
    <row r="357" spans="1:5" x14ac:dyDescent="0.25">
      <c r="A357" s="8" t="s">
        <v>16</v>
      </c>
      <c r="B357" s="16" t="s">
        <v>11</v>
      </c>
      <c r="C357" s="53">
        <v>7730</v>
      </c>
      <c r="D357" s="53">
        <v>10910</v>
      </c>
      <c r="E357" s="55" t="s">
        <v>14</v>
      </c>
    </row>
    <row r="358" spans="1:5" x14ac:dyDescent="0.25">
      <c r="A358" s="19"/>
      <c r="B358" s="20" t="s">
        <v>15</v>
      </c>
      <c r="C358" s="56">
        <v>-0.226920582120582</v>
      </c>
      <c r="D358" s="56">
        <v>1.7607424456058399E-2</v>
      </c>
      <c r="E358" s="22"/>
    </row>
    <row r="359" spans="1:5" x14ac:dyDescent="0.25">
      <c r="A359" s="8" t="s">
        <v>19</v>
      </c>
      <c r="B359" s="16" t="s">
        <v>11</v>
      </c>
      <c r="C359" s="53">
        <v>10670</v>
      </c>
      <c r="D359" s="53">
        <v>15120</v>
      </c>
      <c r="E359" s="55" t="s">
        <v>14</v>
      </c>
    </row>
    <row r="360" spans="1:5" x14ac:dyDescent="0.25">
      <c r="A360" s="19"/>
      <c r="B360" s="20" t="s">
        <v>15</v>
      </c>
      <c r="C360" s="56">
        <v>6.6962765017248196E-2</v>
      </c>
      <c r="D360" s="56">
        <v>8.6180815884397799E-2</v>
      </c>
      <c r="E360" s="22"/>
    </row>
    <row r="361" spans="1:5" x14ac:dyDescent="0.25">
      <c r="A361" s="8" t="s">
        <v>22</v>
      </c>
      <c r="B361" s="16" t="s">
        <v>11</v>
      </c>
      <c r="C361" s="53">
        <v>14070</v>
      </c>
      <c r="D361" s="53">
        <v>19230</v>
      </c>
      <c r="E361" s="55" t="s">
        <v>14</v>
      </c>
    </row>
    <row r="362" spans="1:5" x14ac:dyDescent="0.25">
      <c r="A362" s="19"/>
      <c r="B362" s="20" t="s">
        <v>15</v>
      </c>
      <c r="C362" s="56">
        <v>0.40704486170451998</v>
      </c>
      <c r="D362" s="56">
        <v>0.13965712265423599</v>
      </c>
      <c r="E362" s="22"/>
    </row>
    <row r="363" spans="1:5" ht="32.450000000000003" customHeight="1" x14ac:dyDescent="0.25">
      <c r="A363" s="130" t="s">
        <v>25</v>
      </c>
      <c r="B363" s="130"/>
      <c r="C363" s="130"/>
      <c r="D363" s="130"/>
      <c r="E363" s="130"/>
    </row>
    <row r="364" spans="1:5" x14ac:dyDescent="0.25">
      <c r="A364" s="5" t="s">
        <v>26</v>
      </c>
    </row>
    <row r="365" spans="1:5" x14ac:dyDescent="0.25">
      <c r="A365" s="88" t="s">
        <v>1094</v>
      </c>
      <c r="B365" s="88"/>
      <c r="C365" s="88"/>
      <c r="D365" s="88"/>
      <c r="E365" s="88"/>
    </row>
    <row r="366" spans="1:5" x14ac:dyDescent="0.25">
      <c r="A366" s="88" t="s">
        <v>1068</v>
      </c>
      <c r="B366" s="88"/>
      <c r="C366" s="88"/>
      <c r="D366" s="88"/>
      <c r="E366" s="88"/>
    </row>
    <row r="367" spans="1:5" x14ac:dyDescent="0.25">
      <c r="A367" s="88" t="s">
        <v>1093</v>
      </c>
      <c r="B367" s="88"/>
      <c r="C367" s="88"/>
      <c r="D367" s="88"/>
      <c r="E367" s="88"/>
    </row>
    <row r="368" spans="1:5" x14ac:dyDescent="0.25">
      <c r="A368" s="5" t="s">
        <v>30</v>
      </c>
    </row>
    <row r="369" spans="1:5" ht="14.45" customHeight="1" x14ac:dyDescent="0.25">
      <c r="A369" s="91" t="s">
        <v>31</v>
      </c>
      <c r="B369" s="92"/>
      <c r="C369" s="92"/>
      <c r="D369" s="92"/>
      <c r="E369" s="93"/>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57">
        <v>44344</v>
      </c>
      <c r="C372" s="57">
        <v>46171</v>
      </c>
      <c r="D372" s="58">
        <v>0.15518185310051699</v>
      </c>
      <c r="E372" s="59">
        <v>4</v>
      </c>
    </row>
    <row r="373" spans="1:5" x14ac:dyDescent="0.25">
      <c r="A373" s="31" t="s">
        <v>37</v>
      </c>
      <c r="B373" s="57">
        <v>44315</v>
      </c>
      <c r="C373" s="57">
        <v>46142</v>
      </c>
      <c r="D373" s="58">
        <v>0.15430403569158899</v>
      </c>
      <c r="E373" s="59">
        <v>4</v>
      </c>
    </row>
    <row r="374" spans="1:5" x14ac:dyDescent="0.25">
      <c r="A374" s="60" t="s">
        <v>38</v>
      </c>
      <c r="B374" s="57">
        <v>44285</v>
      </c>
      <c r="C374" s="57">
        <v>46112</v>
      </c>
      <c r="D374" s="58">
        <v>0.15276829995000624</v>
      </c>
      <c r="E374" s="59">
        <v>4</v>
      </c>
    </row>
    <row r="375" spans="1:5" x14ac:dyDescent="0.25">
      <c r="A375" s="60" t="s">
        <v>39</v>
      </c>
      <c r="B375" s="57">
        <v>44253</v>
      </c>
      <c r="C375" s="57">
        <v>46080</v>
      </c>
      <c r="D375" s="58">
        <v>0.15166522129853099</v>
      </c>
      <c r="E375" s="59">
        <v>4</v>
      </c>
    </row>
    <row r="376" spans="1:5" x14ac:dyDescent="0.25">
      <c r="A376" s="60" t="s">
        <v>40</v>
      </c>
      <c r="B376" s="57">
        <v>44225</v>
      </c>
      <c r="C376" s="57">
        <v>46052</v>
      </c>
      <c r="D376" s="58">
        <v>0.15167680257248983</v>
      </c>
      <c r="E376" s="59">
        <v>4</v>
      </c>
    </row>
    <row r="378" spans="1:5" x14ac:dyDescent="0.25">
      <c r="A378" s="102" t="s">
        <v>162</v>
      </c>
      <c r="B378" s="103"/>
      <c r="C378" s="103"/>
      <c r="D378" s="103"/>
      <c r="E378" s="103"/>
    </row>
    <row r="379" spans="1:5" ht="14.45" customHeight="1" x14ac:dyDescent="0.25">
      <c r="A379" s="1" t="s">
        <v>968</v>
      </c>
      <c r="B379" s="2"/>
      <c r="C379" s="96" t="s">
        <v>3</v>
      </c>
      <c r="D379" s="96" t="s">
        <v>969</v>
      </c>
      <c r="E379" s="96"/>
    </row>
    <row r="380" spans="1:5" x14ac:dyDescent="0.25">
      <c r="A380" s="74" t="s">
        <v>1151</v>
      </c>
      <c r="B380" s="75"/>
      <c r="C380" s="97"/>
      <c r="D380" s="97"/>
      <c r="E380" s="97"/>
    </row>
    <row r="381" spans="1:5" x14ac:dyDescent="0.25">
      <c r="A381" s="76" t="s">
        <v>6</v>
      </c>
      <c r="B381" s="77"/>
      <c r="C381" s="98"/>
      <c r="D381" s="98"/>
      <c r="E381" s="98"/>
    </row>
    <row r="382" spans="1:5" x14ac:dyDescent="0.25">
      <c r="A382" s="8" t="s">
        <v>7</v>
      </c>
      <c r="B382" s="9" t="s">
        <v>960</v>
      </c>
      <c r="C382" s="10"/>
      <c r="D382" s="11"/>
      <c r="E382" s="11"/>
    </row>
    <row r="383" spans="1:5" x14ac:dyDescent="0.25">
      <c r="A383" s="12"/>
      <c r="B383" s="13" t="s">
        <v>9</v>
      </c>
      <c r="C383" s="14"/>
      <c r="D383" s="15"/>
      <c r="E383" s="15"/>
    </row>
    <row r="384" spans="1:5" x14ac:dyDescent="0.25">
      <c r="A384" s="8" t="s">
        <v>10</v>
      </c>
      <c r="B384" s="16" t="s">
        <v>11</v>
      </c>
      <c r="C384" s="53">
        <v>8850</v>
      </c>
      <c r="D384" s="54">
        <v>8860</v>
      </c>
      <c r="E384" s="55" t="s">
        <v>14</v>
      </c>
    </row>
    <row r="385" spans="1:5" x14ac:dyDescent="0.25">
      <c r="A385" s="19"/>
      <c r="B385" s="20" t="s">
        <v>15</v>
      </c>
      <c r="C385" s="56">
        <v>-0.11489540526501101</v>
      </c>
      <c r="D385" s="56">
        <v>-3.95857560397328E-2</v>
      </c>
      <c r="E385" s="22"/>
    </row>
    <row r="386" spans="1:5" x14ac:dyDescent="0.25">
      <c r="A386" s="8" t="s">
        <v>16</v>
      </c>
      <c r="B386" s="16" t="s">
        <v>11</v>
      </c>
      <c r="C386" s="53">
        <v>8880</v>
      </c>
      <c r="D386" s="53">
        <v>8930</v>
      </c>
      <c r="E386" s="55" t="s">
        <v>14</v>
      </c>
    </row>
    <row r="387" spans="1:5" x14ac:dyDescent="0.25">
      <c r="A387" s="19"/>
      <c r="B387" s="20" t="s">
        <v>15</v>
      </c>
      <c r="C387" s="56">
        <v>-0.111513854619298</v>
      </c>
      <c r="D387" s="56">
        <v>-3.6900000000000002E-2</v>
      </c>
      <c r="E387" s="22"/>
    </row>
    <row r="388" spans="1:5" x14ac:dyDescent="0.25">
      <c r="A388" s="8" t="s">
        <v>19</v>
      </c>
      <c r="B388" s="16" t="s">
        <v>11</v>
      </c>
      <c r="C388" s="53">
        <v>10240</v>
      </c>
      <c r="D388" s="53">
        <v>10630</v>
      </c>
      <c r="E388" s="55" t="s">
        <v>14</v>
      </c>
    </row>
    <row r="389" spans="1:5" x14ac:dyDescent="0.25">
      <c r="A389" s="19"/>
      <c r="B389" s="20" t="s">
        <v>15</v>
      </c>
      <c r="C389" s="56">
        <v>2.3837773702944699E-2</v>
      </c>
      <c r="D389" s="56">
        <v>2.07E-2</v>
      </c>
      <c r="E389" s="22"/>
    </row>
    <row r="390" spans="1:5" x14ac:dyDescent="0.25">
      <c r="A390" s="8" t="s">
        <v>22</v>
      </c>
      <c r="B390" s="16" t="s">
        <v>11</v>
      </c>
      <c r="C390" s="53">
        <v>12280</v>
      </c>
      <c r="D390" s="53">
        <v>11590</v>
      </c>
      <c r="E390" s="55" t="s">
        <v>14</v>
      </c>
    </row>
    <row r="391" spans="1:5" x14ac:dyDescent="0.25">
      <c r="A391" s="19"/>
      <c r="B391" s="20" t="s">
        <v>15</v>
      </c>
      <c r="C391" s="56">
        <v>0.228363161616711</v>
      </c>
      <c r="D391" s="56">
        <v>5.0500000000000003E-2</v>
      </c>
      <c r="E391" s="22"/>
    </row>
    <row r="392" spans="1:5" ht="34.15" customHeight="1" x14ac:dyDescent="0.25">
      <c r="A392" s="130" t="s">
        <v>25</v>
      </c>
      <c r="B392" s="130"/>
      <c r="C392" s="130"/>
      <c r="D392" s="130"/>
      <c r="E392" s="130"/>
    </row>
    <row r="393" spans="1:5" x14ac:dyDescent="0.25">
      <c r="A393" s="5" t="s">
        <v>26</v>
      </c>
    </row>
    <row r="394" spans="1:5" x14ac:dyDescent="0.25">
      <c r="A394" s="88" t="s">
        <v>1181</v>
      </c>
      <c r="B394" s="88"/>
      <c r="C394" s="88"/>
      <c r="D394" s="88"/>
      <c r="E394" s="88"/>
    </row>
    <row r="395" spans="1:5" x14ac:dyDescent="0.25">
      <c r="A395" s="88" t="s">
        <v>1182</v>
      </c>
      <c r="B395" s="88"/>
      <c r="C395" s="88"/>
      <c r="D395" s="88"/>
      <c r="E395" s="88"/>
    </row>
    <row r="396" spans="1:5" x14ac:dyDescent="0.25">
      <c r="A396" s="88" t="s">
        <v>1183</v>
      </c>
      <c r="B396" s="88"/>
      <c r="C396" s="88"/>
      <c r="D396" s="88"/>
      <c r="E396" s="88"/>
    </row>
    <row r="397" spans="1:5" x14ac:dyDescent="0.25">
      <c r="A397" s="5" t="s">
        <v>51</v>
      </c>
    </row>
    <row r="398" spans="1:5" ht="14.45" customHeight="1" x14ac:dyDescent="0.25">
      <c r="A398" s="91" t="s">
        <v>31</v>
      </c>
      <c r="B398" s="92"/>
      <c r="C398" s="92"/>
      <c r="D398" s="92"/>
      <c r="E398" s="93"/>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57">
        <v>44344</v>
      </c>
      <c r="C401" s="57">
        <v>46171</v>
      </c>
      <c r="D401" s="58">
        <v>2.7965776574790598E-2</v>
      </c>
      <c r="E401" s="59">
        <v>2</v>
      </c>
    </row>
    <row r="402" spans="1:5" x14ac:dyDescent="0.25">
      <c r="A402" s="31" t="s">
        <v>37</v>
      </c>
      <c r="B402" s="57">
        <v>44309</v>
      </c>
      <c r="C402" s="57">
        <v>46136</v>
      </c>
      <c r="D402" s="58">
        <v>2.7900000000000001E-2</v>
      </c>
      <c r="E402" s="59">
        <v>2</v>
      </c>
    </row>
    <row r="403" spans="1:5" x14ac:dyDescent="0.25">
      <c r="A403" s="60" t="s">
        <v>38</v>
      </c>
      <c r="B403" s="57">
        <v>44281</v>
      </c>
      <c r="C403" s="57">
        <v>46108</v>
      </c>
      <c r="D403" s="58">
        <v>2.7639804935217456E-2</v>
      </c>
      <c r="E403" s="59">
        <v>2</v>
      </c>
    </row>
    <row r="404" spans="1:5" x14ac:dyDescent="0.25">
      <c r="A404" s="60" t="s">
        <v>39</v>
      </c>
      <c r="B404" s="57">
        <v>44253</v>
      </c>
      <c r="C404" s="57">
        <v>46080</v>
      </c>
      <c r="D404" s="58">
        <v>2.6819057289908455E-2</v>
      </c>
      <c r="E404" s="59">
        <v>2</v>
      </c>
    </row>
    <row r="405" spans="1:5" x14ac:dyDescent="0.25">
      <c r="A405" s="60" t="s">
        <v>40</v>
      </c>
      <c r="B405" s="57">
        <v>44225</v>
      </c>
      <c r="C405" s="57">
        <v>46052</v>
      </c>
      <c r="D405" s="58">
        <v>2.7045006662072248E-2</v>
      </c>
      <c r="E405" s="59">
        <v>2</v>
      </c>
    </row>
    <row r="407" spans="1:5" x14ac:dyDescent="0.25">
      <c r="A407" s="102" t="s">
        <v>171</v>
      </c>
      <c r="B407" s="103"/>
      <c r="C407" s="103"/>
      <c r="D407" s="103"/>
      <c r="E407" s="103"/>
    </row>
    <row r="408" spans="1:5" ht="14.45" customHeight="1" x14ac:dyDescent="0.25">
      <c r="A408" s="1" t="s">
        <v>958</v>
      </c>
      <c r="B408" s="2"/>
      <c r="C408" s="96" t="s">
        <v>3</v>
      </c>
      <c r="D408" s="96" t="s">
        <v>959</v>
      </c>
      <c r="E408" s="96"/>
    </row>
    <row r="409" spans="1:5" x14ac:dyDescent="0.25">
      <c r="A409" s="74" t="s">
        <v>1151</v>
      </c>
      <c r="B409" s="75"/>
      <c r="C409" s="97"/>
      <c r="D409" s="97"/>
      <c r="E409" s="97"/>
    </row>
    <row r="410" spans="1:5" x14ac:dyDescent="0.25">
      <c r="A410" s="76" t="s">
        <v>6</v>
      </c>
      <c r="B410" s="77"/>
      <c r="C410" s="98"/>
      <c r="D410" s="98"/>
      <c r="E410" s="98"/>
    </row>
    <row r="411" spans="1:5" x14ac:dyDescent="0.25">
      <c r="A411" s="8" t="s">
        <v>7</v>
      </c>
      <c r="B411" s="9" t="s">
        <v>960</v>
      </c>
      <c r="C411" s="10"/>
      <c r="D411" s="11"/>
      <c r="E411" s="11"/>
    </row>
    <row r="412" spans="1:5" x14ac:dyDescent="0.25">
      <c r="A412" s="12"/>
      <c r="B412" s="13" t="s">
        <v>9</v>
      </c>
      <c r="C412" s="14"/>
      <c r="D412" s="15"/>
      <c r="E412" s="15"/>
    </row>
    <row r="413" spans="1:5" x14ac:dyDescent="0.25">
      <c r="A413" s="8" t="s">
        <v>10</v>
      </c>
      <c r="B413" s="16" t="s">
        <v>11</v>
      </c>
      <c r="C413" s="53">
        <v>5890</v>
      </c>
      <c r="D413" s="54">
        <v>5960</v>
      </c>
      <c r="E413" s="55" t="s">
        <v>14</v>
      </c>
    </row>
    <row r="414" spans="1:5" x14ac:dyDescent="0.25">
      <c r="A414" s="19"/>
      <c r="B414" s="20" t="s">
        <v>15</v>
      </c>
      <c r="C414" s="56">
        <v>-0.41088791611814501</v>
      </c>
      <c r="D414" s="56">
        <v>-0.15867068914226101</v>
      </c>
      <c r="E414" s="22"/>
    </row>
    <row r="415" spans="1:5" x14ac:dyDescent="0.25">
      <c r="A415" s="8" t="s">
        <v>16</v>
      </c>
      <c r="B415" s="16" t="s">
        <v>11</v>
      </c>
      <c r="C415" s="53">
        <v>7950</v>
      </c>
      <c r="D415" s="53">
        <v>7680</v>
      </c>
      <c r="E415" s="55" t="s">
        <v>14</v>
      </c>
    </row>
    <row r="416" spans="1:5" x14ac:dyDescent="0.25">
      <c r="A416" s="19"/>
      <c r="B416" s="20" t="s">
        <v>15</v>
      </c>
      <c r="C416" s="56">
        <v>-0.20535920755762599</v>
      </c>
      <c r="D416" s="56">
        <v>-8.4355237352249104E-2</v>
      </c>
      <c r="E416" s="22"/>
    </row>
    <row r="417" spans="1:5" x14ac:dyDescent="0.25">
      <c r="A417" s="8" t="s">
        <v>19</v>
      </c>
      <c r="B417" s="16" t="s">
        <v>11</v>
      </c>
      <c r="C417" s="53">
        <v>10000</v>
      </c>
      <c r="D417" s="53">
        <v>10800</v>
      </c>
      <c r="E417" s="55" t="s">
        <v>14</v>
      </c>
    </row>
    <row r="418" spans="1:5" x14ac:dyDescent="0.25">
      <c r="A418" s="19"/>
      <c r="B418" s="20" t="s">
        <v>15</v>
      </c>
      <c r="C418" s="56">
        <v>-1.3441058591512299E-4</v>
      </c>
      <c r="D418" s="56">
        <v>2.5956759947793898E-2</v>
      </c>
      <c r="E418" s="22"/>
    </row>
    <row r="419" spans="1:5" x14ac:dyDescent="0.25">
      <c r="A419" s="8" t="s">
        <v>22</v>
      </c>
      <c r="B419" s="16" t="s">
        <v>11</v>
      </c>
      <c r="C419" s="53">
        <v>13530</v>
      </c>
      <c r="D419" s="53">
        <v>13650</v>
      </c>
      <c r="E419" s="55" t="s">
        <v>14</v>
      </c>
    </row>
    <row r="420" spans="1:5" x14ac:dyDescent="0.25">
      <c r="A420" s="19"/>
      <c r="B420" s="20" t="s">
        <v>15</v>
      </c>
      <c r="C420" s="56">
        <v>0.353438099047924</v>
      </c>
      <c r="D420" s="56">
        <v>0.109160269135507</v>
      </c>
      <c r="E420" s="22"/>
    </row>
    <row r="421" spans="1:5" ht="33" customHeight="1" x14ac:dyDescent="0.25">
      <c r="A421" s="130" t="s">
        <v>25</v>
      </c>
      <c r="B421" s="130"/>
      <c r="C421" s="130"/>
      <c r="D421" s="130"/>
      <c r="E421" s="130"/>
    </row>
    <row r="422" spans="1:5" x14ac:dyDescent="0.25">
      <c r="A422" s="5" t="s">
        <v>26</v>
      </c>
    </row>
    <row r="423" spans="1:5" x14ac:dyDescent="0.25">
      <c r="A423" s="65" t="s">
        <v>964</v>
      </c>
      <c r="D423" s="89"/>
      <c r="E423" s="89"/>
    </row>
    <row r="424" spans="1:5" x14ac:dyDescent="0.25">
      <c r="A424" s="65" t="s">
        <v>1145</v>
      </c>
      <c r="D424" s="78"/>
      <c r="E424" s="78"/>
    </row>
    <row r="425" spans="1:5" x14ac:dyDescent="0.25">
      <c r="A425" s="65" t="s">
        <v>966</v>
      </c>
      <c r="D425" s="89"/>
      <c r="E425" s="89"/>
    </row>
    <row r="426" spans="1:5" x14ac:dyDescent="0.25">
      <c r="A426" s="5" t="s">
        <v>51</v>
      </c>
    </row>
    <row r="427" spans="1:5" ht="14.45" customHeight="1" x14ac:dyDescent="0.25">
      <c r="A427" s="91" t="s">
        <v>31</v>
      </c>
      <c r="B427" s="92"/>
      <c r="C427" s="92"/>
      <c r="D427" s="92"/>
      <c r="E427" s="93"/>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57">
        <v>44341</v>
      </c>
      <c r="C430" s="57">
        <v>46168</v>
      </c>
      <c r="D430" s="58">
        <v>9.38861686479385E-2</v>
      </c>
      <c r="E430" s="59">
        <v>3</v>
      </c>
    </row>
    <row r="431" spans="1:5" x14ac:dyDescent="0.25">
      <c r="A431" s="31" t="s">
        <v>37</v>
      </c>
      <c r="B431" s="57">
        <v>44313</v>
      </c>
      <c r="C431" s="57">
        <v>46140</v>
      </c>
      <c r="D431" s="58">
        <v>9.35E-2</v>
      </c>
      <c r="E431" s="59">
        <v>3</v>
      </c>
    </row>
    <row r="432" spans="1:5" x14ac:dyDescent="0.25">
      <c r="A432" s="60" t="s">
        <v>38</v>
      </c>
      <c r="B432" s="57">
        <v>44285</v>
      </c>
      <c r="C432" s="57">
        <v>46112</v>
      </c>
      <c r="D432" s="58">
        <v>9.2250177336602346E-2</v>
      </c>
      <c r="E432" s="59">
        <v>3</v>
      </c>
    </row>
    <row r="433" spans="1:5" x14ac:dyDescent="0.25">
      <c r="A433" s="60" t="s">
        <v>39</v>
      </c>
      <c r="B433" s="57">
        <v>44250</v>
      </c>
      <c r="C433" s="57">
        <v>46077</v>
      </c>
      <c r="D433" s="58">
        <v>9.154660756481163E-2</v>
      </c>
      <c r="E433" s="59">
        <v>3</v>
      </c>
    </row>
    <row r="434" spans="1:5" x14ac:dyDescent="0.25">
      <c r="A434" s="60" t="s">
        <v>40</v>
      </c>
      <c r="B434" s="57">
        <v>44222</v>
      </c>
      <c r="C434" s="57">
        <v>46049</v>
      </c>
      <c r="D434" s="58">
        <v>9.1941736019959544E-2</v>
      </c>
      <c r="E434" s="59">
        <v>3</v>
      </c>
    </row>
    <row r="436" spans="1:5" x14ac:dyDescent="0.25">
      <c r="A436" s="102" t="s">
        <v>835</v>
      </c>
      <c r="B436" s="103"/>
      <c r="C436" s="103"/>
      <c r="D436" s="103"/>
      <c r="E436" s="103"/>
    </row>
    <row r="437" spans="1:5" ht="14.45" customHeight="1" x14ac:dyDescent="0.25">
      <c r="A437" s="1" t="s">
        <v>958</v>
      </c>
      <c r="B437" s="2"/>
      <c r="C437" s="96" t="s">
        <v>3</v>
      </c>
      <c r="D437" s="96" t="s">
        <v>959</v>
      </c>
      <c r="E437" s="96"/>
    </row>
    <row r="438" spans="1:5" x14ac:dyDescent="0.25">
      <c r="A438" s="74" t="s">
        <v>1151</v>
      </c>
      <c r="B438" s="75"/>
      <c r="C438" s="97"/>
      <c r="D438" s="97"/>
      <c r="E438" s="97"/>
    </row>
    <row r="439" spans="1:5" x14ac:dyDescent="0.25">
      <c r="A439" s="76" t="s">
        <v>6</v>
      </c>
      <c r="B439" s="77"/>
      <c r="C439" s="98"/>
      <c r="D439" s="98"/>
      <c r="E439" s="98"/>
    </row>
    <row r="440" spans="1:5" x14ac:dyDescent="0.25">
      <c r="A440" s="8" t="s">
        <v>7</v>
      </c>
      <c r="B440" s="9" t="s">
        <v>960</v>
      </c>
      <c r="C440" s="10"/>
      <c r="D440" s="11"/>
      <c r="E440" s="11"/>
    </row>
    <row r="441" spans="1:5" x14ac:dyDescent="0.25">
      <c r="A441" s="12"/>
      <c r="B441" s="13" t="s">
        <v>9</v>
      </c>
      <c r="C441" s="14"/>
      <c r="D441" s="15"/>
      <c r="E441" s="15"/>
    </row>
    <row r="442" spans="1:5" x14ac:dyDescent="0.25">
      <c r="A442" s="8" t="s">
        <v>10</v>
      </c>
      <c r="B442" s="16" t="s">
        <v>11</v>
      </c>
      <c r="C442" s="17" t="s">
        <v>1160</v>
      </c>
      <c r="D442" s="18" t="s">
        <v>1161</v>
      </c>
      <c r="E442" s="55" t="s">
        <v>14</v>
      </c>
    </row>
    <row r="443" spans="1:5" x14ac:dyDescent="0.25">
      <c r="A443" s="19"/>
      <c r="B443" s="20" t="s">
        <v>15</v>
      </c>
      <c r="C443" s="21">
        <v>-0.247532073043608</v>
      </c>
      <c r="D443" s="21">
        <v>-9.2376789775620097E-2</v>
      </c>
      <c r="E443" s="22"/>
    </row>
    <row r="444" spans="1:5" x14ac:dyDescent="0.25">
      <c r="A444" s="8" t="s">
        <v>16</v>
      </c>
      <c r="B444" s="16" t="s">
        <v>11</v>
      </c>
      <c r="C444" s="17" t="s">
        <v>1000</v>
      </c>
      <c r="D444" s="17" t="s">
        <v>1162</v>
      </c>
      <c r="E444" s="55" t="s">
        <v>14</v>
      </c>
    </row>
    <row r="445" spans="1:5" x14ac:dyDescent="0.25">
      <c r="A445" s="19"/>
      <c r="B445" s="20" t="s">
        <v>15</v>
      </c>
      <c r="C445" s="21">
        <v>-0.16719004507108701</v>
      </c>
      <c r="D445" s="21">
        <v>-7.2494295869660705E-2</v>
      </c>
      <c r="E445" s="22"/>
    </row>
    <row r="446" spans="1:5" x14ac:dyDescent="0.25">
      <c r="A446" s="8" t="s">
        <v>19</v>
      </c>
      <c r="B446" s="16" t="s">
        <v>11</v>
      </c>
      <c r="C446" s="17" t="s">
        <v>473</v>
      </c>
      <c r="D446" s="17" t="s">
        <v>1184</v>
      </c>
      <c r="E446" s="55" t="s">
        <v>14</v>
      </c>
    </row>
    <row r="447" spans="1:5" x14ac:dyDescent="0.25">
      <c r="A447" s="19"/>
      <c r="B447" s="20" t="s">
        <v>15</v>
      </c>
      <c r="C447" s="21">
        <v>7.0015306990194297E-3</v>
      </c>
      <c r="D447" s="21">
        <v>1.2368712019392001E-2</v>
      </c>
      <c r="E447" s="22"/>
    </row>
    <row r="448" spans="1:5" x14ac:dyDescent="0.25">
      <c r="A448" s="8" t="s">
        <v>22</v>
      </c>
      <c r="B448" s="16" t="s">
        <v>11</v>
      </c>
      <c r="C448" s="17" t="s">
        <v>384</v>
      </c>
      <c r="D448" s="17" t="s">
        <v>384</v>
      </c>
      <c r="E448" s="55" t="s">
        <v>14</v>
      </c>
    </row>
    <row r="449" spans="1:5" x14ac:dyDescent="0.25">
      <c r="A449" s="19"/>
      <c r="B449" s="20" t="s">
        <v>15</v>
      </c>
      <c r="C449" s="21">
        <v>0.23536916257270299</v>
      </c>
      <c r="D449" s="21">
        <v>7.2939933110958394E-2</v>
      </c>
      <c r="E449" s="22"/>
    </row>
    <row r="450" spans="1:5" ht="34.15" customHeight="1" x14ac:dyDescent="0.25">
      <c r="A450" s="130" t="s">
        <v>25</v>
      </c>
      <c r="B450" s="130"/>
      <c r="C450" s="130"/>
      <c r="D450" s="130"/>
      <c r="E450" s="130"/>
    </row>
    <row r="451" spans="1:5" x14ac:dyDescent="0.25">
      <c r="A451" s="5" t="s">
        <v>26</v>
      </c>
    </row>
    <row r="452" spans="1:5" x14ac:dyDescent="0.25">
      <c r="A452" s="65" t="s">
        <v>964</v>
      </c>
      <c r="D452" s="89"/>
      <c r="E452" s="89"/>
    </row>
    <row r="453" spans="1:5" x14ac:dyDescent="0.25">
      <c r="A453" s="65" t="s">
        <v>1113</v>
      </c>
      <c r="D453" s="78"/>
      <c r="E453" s="78"/>
    </row>
    <row r="454" spans="1:5" x14ac:dyDescent="0.25">
      <c r="A454" s="65" t="s">
        <v>966</v>
      </c>
      <c r="D454" s="89"/>
      <c r="E454" s="89"/>
    </row>
    <row r="455" spans="1:5" x14ac:dyDescent="0.25">
      <c r="A455" s="5" t="s">
        <v>51</v>
      </c>
    </row>
    <row r="456" spans="1:5" ht="14.45" customHeight="1" x14ac:dyDescent="0.25">
      <c r="A456" s="91" t="s">
        <v>31</v>
      </c>
      <c r="B456" s="92"/>
      <c r="C456" s="92"/>
      <c r="D456" s="92"/>
      <c r="E456" s="93"/>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57">
        <v>44341</v>
      </c>
      <c r="C459" s="57">
        <v>46171</v>
      </c>
      <c r="D459" s="58">
        <v>5.8767841882517401E-2</v>
      </c>
      <c r="E459" s="59">
        <v>3</v>
      </c>
    </row>
    <row r="460" spans="1:5" x14ac:dyDescent="0.25">
      <c r="A460" s="31" t="s">
        <v>37</v>
      </c>
      <c r="B460" s="57">
        <v>44306</v>
      </c>
      <c r="C460" s="57">
        <v>46136</v>
      </c>
      <c r="D460" s="58">
        <v>5.8053877562485201E-2</v>
      </c>
      <c r="E460" s="59">
        <v>3</v>
      </c>
    </row>
    <row r="461" spans="1:5" x14ac:dyDescent="0.25">
      <c r="A461" s="60" t="s">
        <v>38</v>
      </c>
      <c r="B461" s="57">
        <v>44278</v>
      </c>
      <c r="C461" s="57">
        <v>46108</v>
      </c>
      <c r="D461" s="58">
        <v>5.5899999999999998E-2</v>
      </c>
      <c r="E461" s="59">
        <v>3</v>
      </c>
    </row>
    <row r="462" spans="1:5" x14ac:dyDescent="0.25">
      <c r="A462" s="60" t="s">
        <v>39</v>
      </c>
      <c r="B462" s="57">
        <v>44250</v>
      </c>
      <c r="C462" s="57">
        <v>46080</v>
      </c>
      <c r="D462" s="58">
        <v>5.4728289376970732E-2</v>
      </c>
      <c r="E462" s="59">
        <v>3</v>
      </c>
    </row>
    <row r="463" spans="1:5" x14ac:dyDescent="0.25">
      <c r="A463" s="60" t="s">
        <v>40</v>
      </c>
      <c r="B463" s="57">
        <v>44222</v>
      </c>
      <c r="C463" s="57">
        <v>46052</v>
      </c>
      <c r="D463" s="58">
        <v>5.5159323111433636E-2</v>
      </c>
      <c r="E463" s="59">
        <v>3</v>
      </c>
    </row>
    <row r="465" spans="1:5" x14ac:dyDescent="0.25">
      <c r="A465" s="102" t="s">
        <v>180</v>
      </c>
      <c r="B465" s="103"/>
      <c r="C465" s="103"/>
      <c r="D465" s="103"/>
      <c r="E465" s="103"/>
    </row>
    <row r="466" spans="1:5" ht="14.45" customHeight="1" x14ac:dyDescent="0.25">
      <c r="A466" s="1" t="s">
        <v>958</v>
      </c>
      <c r="B466" s="2"/>
      <c r="C466" s="96" t="s">
        <v>3</v>
      </c>
      <c r="D466" s="96" t="s">
        <v>959</v>
      </c>
      <c r="E466" s="96"/>
    </row>
    <row r="467" spans="1:5" x14ac:dyDescent="0.25">
      <c r="A467" s="74" t="s">
        <v>1151</v>
      </c>
      <c r="B467" s="75"/>
      <c r="C467" s="97"/>
      <c r="D467" s="97"/>
      <c r="E467" s="97"/>
    </row>
    <row r="468" spans="1:5" x14ac:dyDescent="0.25">
      <c r="A468" s="76" t="s">
        <v>6</v>
      </c>
      <c r="B468" s="77"/>
      <c r="C468" s="98"/>
      <c r="D468" s="98"/>
      <c r="E468" s="98"/>
    </row>
    <row r="469" spans="1:5" x14ac:dyDescent="0.25">
      <c r="A469" s="8" t="s">
        <v>7</v>
      </c>
      <c r="B469" s="9" t="s">
        <v>960</v>
      </c>
      <c r="C469" s="10"/>
      <c r="D469" s="11"/>
      <c r="E469" s="11"/>
    </row>
    <row r="470" spans="1:5" x14ac:dyDescent="0.25">
      <c r="A470" s="12"/>
      <c r="B470" s="13" t="s">
        <v>9</v>
      </c>
      <c r="C470" s="14"/>
      <c r="D470" s="15"/>
      <c r="E470" s="15"/>
    </row>
    <row r="471" spans="1:5" x14ac:dyDescent="0.25">
      <c r="A471" s="8" t="s">
        <v>10</v>
      </c>
      <c r="B471" s="16" t="s">
        <v>11</v>
      </c>
      <c r="C471" s="53">
        <v>6070</v>
      </c>
      <c r="D471" s="54">
        <v>6100</v>
      </c>
      <c r="E471" s="55" t="s">
        <v>14</v>
      </c>
    </row>
    <row r="472" spans="1:5" x14ac:dyDescent="0.25">
      <c r="A472" s="19"/>
      <c r="B472" s="20" t="s">
        <v>15</v>
      </c>
      <c r="C472" s="56">
        <v>-0.393409570175831</v>
      </c>
      <c r="D472" s="56">
        <v>-0.15177306910882701</v>
      </c>
      <c r="E472" s="22"/>
    </row>
    <row r="473" spans="1:5" x14ac:dyDescent="0.25">
      <c r="A473" s="8" t="s">
        <v>16</v>
      </c>
      <c r="B473" s="16" t="s">
        <v>11</v>
      </c>
      <c r="C473" s="53">
        <v>8010</v>
      </c>
      <c r="D473" s="53">
        <v>7890</v>
      </c>
      <c r="E473" s="55" t="s">
        <v>14</v>
      </c>
    </row>
    <row r="474" spans="1:5" x14ac:dyDescent="0.25">
      <c r="A474" s="19"/>
      <c r="B474" s="20" t="s">
        <v>15</v>
      </c>
      <c r="C474" s="56">
        <v>-0.19944705882352901</v>
      </c>
      <c r="D474" s="56">
        <v>-7.5876050560543806E-2</v>
      </c>
      <c r="E474" s="22"/>
    </row>
    <row r="475" spans="1:5" x14ac:dyDescent="0.25">
      <c r="A475" s="8" t="s">
        <v>19</v>
      </c>
      <c r="B475" s="16" t="s">
        <v>11</v>
      </c>
      <c r="C475" s="53">
        <v>10090</v>
      </c>
      <c r="D475" s="53">
        <v>10920</v>
      </c>
      <c r="E475" s="55" t="s">
        <v>14</v>
      </c>
    </row>
    <row r="476" spans="1:5" x14ac:dyDescent="0.25">
      <c r="A476" s="19"/>
      <c r="B476" s="20" t="s">
        <v>15</v>
      </c>
      <c r="C476" s="56">
        <v>8.5241503326738393E-3</v>
      </c>
      <c r="D476" s="56">
        <v>2.9631451186277E-2</v>
      </c>
      <c r="E476" s="22"/>
    </row>
    <row r="477" spans="1:5" x14ac:dyDescent="0.25">
      <c r="A477" s="8" t="s">
        <v>22</v>
      </c>
      <c r="B477" s="16" t="s">
        <v>11</v>
      </c>
      <c r="C477" s="53">
        <v>13340</v>
      </c>
      <c r="D477" s="53">
        <v>13650</v>
      </c>
      <c r="E477" s="55" t="s">
        <v>14</v>
      </c>
    </row>
    <row r="478" spans="1:5" x14ac:dyDescent="0.25">
      <c r="A478" s="19"/>
      <c r="B478" s="20" t="s">
        <v>15</v>
      </c>
      <c r="C478" s="56">
        <v>0.33445993723849399</v>
      </c>
      <c r="D478" s="56">
        <v>0.109232705561901</v>
      </c>
      <c r="E478" s="22"/>
    </row>
    <row r="479" spans="1:5" ht="34.15" customHeight="1" x14ac:dyDescent="0.25">
      <c r="A479" s="130" t="s">
        <v>25</v>
      </c>
      <c r="B479" s="130"/>
      <c r="C479" s="130"/>
      <c r="D479" s="130"/>
      <c r="E479" s="130"/>
    </row>
    <row r="480" spans="1:5" x14ac:dyDescent="0.25">
      <c r="A480" s="5" t="s">
        <v>26</v>
      </c>
    </row>
    <row r="481" spans="1:5" x14ac:dyDescent="0.25">
      <c r="A481" s="65" t="s">
        <v>964</v>
      </c>
      <c r="D481" s="89"/>
      <c r="E481" s="89"/>
    </row>
    <row r="482" spans="1:5" x14ac:dyDescent="0.25">
      <c r="A482" s="65" t="s">
        <v>1057</v>
      </c>
      <c r="D482" s="78"/>
      <c r="E482" s="78"/>
    </row>
    <row r="483" spans="1:5" x14ac:dyDescent="0.25">
      <c r="A483" s="65" t="s">
        <v>966</v>
      </c>
      <c r="D483" s="89"/>
      <c r="E483" s="89"/>
    </row>
    <row r="484" spans="1:5" x14ac:dyDescent="0.25">
      <c r="A484" s="5" t="s">
        <v>51</v>
      </c>
    </row>
    <row r="485" spans="1:5" ht="14.45" customHeight="1" x14ac:dyDescent="0.25">
      <c r="A485" s="91" t="s">
        <v>31</v>
      </c>
      <c r="B485" s="92"/>
      <c r="C485" s="92"/>
      <c r="D485" s="92"/>
      <c r="E485" s="93"/>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57">
        <v>44341</v>
      </c>
      <c r="C488" s="57">
        <v>46168</v>
      </c>
      <c r="D488" s="58">
        <v>9.0985896498958302E-2</v>
      </c>
      <c r="E488" s="59">
        <v>3</v>
      </c>
    </row>
    <row r="489" spans="1:5" x14ac:dyDescent="0.25">
      <c r="A489" s="31" t="s">
        <v>37</v>
      </c>
      <c r="B489" s="57">
        <v>44313</v>
      </c>
      <c r="C489" s="57">
        <v>46140</v>
      </c>
      <c r="D489" s="58">
        <v>9.06E-2</v>
      </c>
      <c r="E489" s="59">
        <v>3</v>
      </c>
    </row>
    <row r="490" spans="1:5" x14ac:dyDescent="0.25">
      <c r="A490" s="60" t="s">
        <v>38</v>
      </c>
      <c r="B490" s="57">
        <v>44285</v>
      </c>
      <c r="C490" s="57">
        <v>46112</v>
      </c>
      <c r="D490" s="58">
        <v>8.9331412017789699E-2</v>
      </c>
      <c r="E490" s="59">
        <v>3</v>
      </c>
    </row>
    <row r="491" spans="1:5" x14ac:dyDescent="0.25">
      <c r="A491" s="60" t="s">
        <v>39</v>
      </c>
      <c r="B491" s="57">
        <v>44250</v>
      </c>
      <c r="C491" s="57">
        <v>46077</v>
      </c>
      <c r="D491" s="58">
        <v>8.8599999999999998E-2</v>
      </c>
      <c r="E491" s="59">
        <v>3</v>
      </c>
    </row>
    <row r="492" spans="1:5" x14ac:dyDescent="0.25">
      <c r="A492" s="60" t="s">
        <v>40</v>
      </c>
      <c r="B492" s="57">
        <v>44222</v>
      </c>
      <c r="C492" s="57">
        <v>46049</v>
      </c>
      <c r="D492" s="58">
        <v>8.901276754003673E-2</v>
      </c>
      <c r="E492" s="59">
        <v>3</v>
      </c>
    </row>
    <row r="494" spans="1:5" x14ac:dyDescent="0.25">
      <c r="A494" s="102" t="s">
        <v>189</v>
      </c>
      <c r="B494" s="103"/>
      <c r="C494" s="103"/>
      <c r="D494" s="103"/>
      <c r="E494" s="103"/>
    </row>
    <row r="495" spans="1:5" ht="14.45" customHeight="1" x14ac:dyDescent="0.25">
      <c r="A495" s="1" t="s">
        <v>978</v>
      </c>
      <c r="B495" s="2"/>
      <c r="C495" s="96" t="s">
        <v>3</v>
      </c>
      <c r="D495" s="96" t="s">
        <v>979</v>
      </c>
      <c r="E495" s="96"/>
    </row>
    <row r="496" spans="1:5" x14ac:dyDescent="0.25">
      <c r="A496" s="74" t="s">
        <v>1151</v>
      </c>
      <c r="B496" s="75"/>
      <c r="C496" s="97"/>
      <c r="D496" s="97"/>
      <c r="E496" s="97"/>
    </row>
    <row r="497" spans="1:5" x14ac:dyDescent="0.25">
      <c r="A497" s="76" t="s">
        <v>6</v>
      </c>
      <c r="B497" s="77"/>
      <c r="C497" s="98"/>
      <c r="D497" s="98"/>
      <c r="E497" s="98"/>
    </row>
    <row r="498" spans="1:5" x14ac:dyDescent="0.25">
      <c r="A498" s="8" t="s">
        <v>7</v>
      </c>
      <c r="B498" s="9" t="s">
        <v>960</v>
      </c>
      <c r="C498" s="10"/>
      <c r="D498" s="11"/>
      <c r="E498" s="11"/>
    </row>
    <row r="499" spans="1:5" x14ac:dyDescent="0.25">
      <c r="A499" s="12"/>
      <c r="B499" s="13" t="s">
        <v>9</v>
      </c>
      <c r="C499" s="14"/>
      <c r="D499" s="15"/>
      <c r="E499" s="15"/>
    </row>
    <row r="500" spans="1:5" x14ac:dyDescent="0.25">
      <c r="A500" s="8" t="s">
        <v>10</v>
      </c>
      <c r="B500" s="16" t="s">
        <v>11</v>
      </c>
      <c r="C500" s="53">
        <v>7560</v>
      </c>
      <c r="D500" s="54">
        <v>7890</v>
      </c>
      <c r="E500" s="55" t="s">
        <v>14</v>
      </c>
    </row>
    <row r="501" spans="1:5" x14ac:dyDescent="0.25">
      <c r="A501" s="19"/>
      <c r="B501" s="20" t="s">
        <v>15</v>
      </c>
      <c r="C501" s="56">
        <v>-0.24389815459173</v>
      </c>
      <c r="D501" s="56">
        <v>-0.11181777389719599</v>
      </c>
      <c r="E501" s="22"/>
    </row>
    <row r="502" spans="1:5" x14ac:dyDescent="0.25">
      <c r="A502" s="8" t="s">
        <v>16</v>
      </c>
      <c r="B502" s="16" t="s">
        <v>11</v>
      </c>
      <c r="C502" s="53">
        <v>8110</v>
      </c>
      <c r="D502" s="53">
        <v>7680</v>
      </c>
      <c r="E502" s="55" t="s">
        <v>14</v>
      </c>
    </row>
    <row r="503" spans="1:5" x14ac:dyDescent="0.25">
      <c r="A503" s="19"/>
      <c r="B503" s="20" t="s">
        <v>15</v>
      </c>
      <c r="C503" s="56">
        <v>-0.189108465687257</v>
      </c>
      <c r="D503" s="56">
        <v>-0.123406816368255</v>
      </c>
      <c r="E503" s="22"/>
    </row>
    <row r="504" spans="1:5" x14ac:dyDescent="0.25">
      <c r="A504" s="8" t="s">
        <v>19</v>
      </c>
      <c r="B504" s="16" t="s">
        <v>11</v>
      </c>
      <c r="C504" s="53">
        <v>9390</v>
      </c>
      <c r="D504" s="53">
        <v>9710</v>
      </c>
      <c r="E504" s="55" t="s">
        <v>14</v>
      </c>
    </row>
    <row r="505" spans="1:5" x14ac:dyDescent="0.25">
      <c r="A505" s="19"/>
      <c r="B505" s="20" t="s">
        <v>15</v>
      </c>
      <c r="C505" s="56">
        <v>-6.0578416309646901E-2</v>
      </c>
      <c r="D505" s="56">
        <v>-1.4698575065516899E-2</v>
      </c>
      <c r="E505" s="22"/>
    </row>
    <row r="506" spans="1:5" x14ac:dyDescent="0.25">
      <c r="A506" s="8" t="s">
        <v>22</v>
      </c>
      <c r="B506" s="16" t="s">
        <v>11</v>
      </c>
      <c r="C506" s="53">
        <v>11350</v>
      </c>
      <c r="D506" s="53">
        <v>11640</v>
      </c>
      <c r="E506" s="55" t="s">
        <v>14</v>
      </c>
    </row>
    <row r="507" spans="1:5" x14ac:dyDescent="0.25">
      <c r="A507" s="19"/>
      <c r="B507" s="20" t="s">
        <v>15</v>
      </c>
      <c r="C507" s="56">
        <v>0.135345584499066</v>
      </c>
      <c r="D507" s="56">
        <v>7.8925779700995194E-2</v>
      </c>
      <c r="E507" s="22"/>
    </row>
    <row r="508" spans="1:5" ht="34.15" customHeight="1" x14ac:dyDescent="0.25">
      <c r="A508" s="130" t="s">
        <v>25</v>
      </c>
      <c r="B508" s="130"/>
      <c r="C508" s="130"/>
      <c r="D508" s="130"/>
      <c r="E508" s="130"/>
    </row>
    <row r="509" spans="1:5" x14ac:dyDescent="0.25">
      <c r="A509" s="5" t="s">
        <v>26</v>
      </c>
    </row>
    <row r="510" spans="1:5" x14ac:dyDescent="0.25">
      <c r="A510" s="88" t="s">
        <v>980</v>
      </c>
      <c r="B510" s="88"/>
      <c r="C510" s="88"/>
      <c r="D510" s="88"/>
      <c r="E510" s="88"/>
    </row>
    <row r="511" spans="1:5" x14ac:dyDescent="0.25">
      <c r="A511" s="88" t="s">
        <v>1185</v>
      </c>
      <c r="B511" s="88"/>
      <c r="C511" s="88"/>
      <c r="D511" s="88"/>
      <c r="E511" s="88"/>
    </row>
    <row r="512" spans="1:5" x14ac:dyDescent="0.25">
      <c r="A512" s="65" t="s">
        <v>986</v>
      </c>
      <c r="D512" s="89"/>
      <c r="E512" s="89"/>
    </row>
    <row r="513" spans="1:5" x14ac:dyDescent="0.25">
      <c r="A513" s="5" t="s">
        <v>51</v>
      </c>
    </row>
    <row r="514" spans="1:5" ht="14.45" customHeight="1" x14ac:dyDescent="0.25">
      <c r="A514" s="91" t="s">
        <v>31</v>
      </c>
      <c r="B514" s="92"/>
      <c r="C514" s="92"/>
      <c r="D514" s="92"/>
      <c r="E514" s="93"/>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57">
        <v>44334</v>
      </c>
      <c r="C517" s="57">
        <v>46168</v>
      </c>
      <c r="D517" s="58">
        <v>4.2710208754482198E-2</v>
      </c>
      <c r="E517" s="59">
        <v>2</v>
      </c>
    </row>
    <row r="518" spans="1:5" x14ac:dyDescent="0.25">
      <c r="A518" s="31" t="s">
        <v>37</v>
      </c>
      <c r="B518" s="57">
        <v>44306</v>
      </c>
      <c r="C518" s="57">
        <v>46140</v>
      </c>
      <c r="D518" s="58">
        <v>4.24E-2</v>
      </c>
      <c r="E518" s="59">
        <v>2</v>
      </c>
    </row>
    <row r="519" spans="1:5" x14ac:dyDescent="0.25">
      <c r="A519" s="60" t="s">
        <v>38</v>
      </c>
      <c r="B519" s="57">
        <v>44278</v>
      </c>
      <c r="C519" s="57">
        <v>46112</v>
      </c>
      <c r="D519" s="58">
        <v>4.1026914646203415E-2</v>
      </c>
      <c r="E519" s="59">
        <v>2</v>
      </c>
    </row>
    <row r="520" spans="1:5" x14ac:dyDescent="0.25">
      <c r="A520" s="60" t="s">
        <v>39</v>
      </c>
      <c r="B520" s="57">
        <v>44236</v>
      </c>
      <c r="C520" s="57">
        <v>46070</v>
      </c>
      <c r="D520" s="58">
        <v>3.9917842401998069E-2</v>
      </c>
      <c r="E520" s="59">
        <v>2</v>
      </c>
    </row>
    <row r="521" spans="1:5" x14ac:dyDescent="0.25">
      <c r="A521" s="60" t="s">
        <v>40</v>
      </c>
      <c r="B521" s="57">
        <v>44208</v>
      </c>
      <c r="C521" s="57">
        <v>46042</v>
      </c>
      <c r="D521" s="58">
        <v>4.0099077429466487E-2</v>
      </c>
      <c r="E521" s="59">
        <v>2</v>
      </c>
    </row>
    <row r="523" spans="1:5" x14ac:dyDescent="0.25">
      <c r="A523" s="102" t="s">
        <v>210</v>
      </c>
      <c r="B523" s="103"/>
      <c r="C523" s="103"/>
      <c r="D523" s="103"/>
      <c r="E523" s="103"/>
    </row>
    <row r="524" spans="1:5" ht="14.45" customHeight="1" x14ac:dyDescent="0.25">
      <c r="A524" s="1" t="s">
        <v>978</v>
      </c>
      <c r="B524" s="2"/>
      <c r="C524" s="96" t="s">
        <v>3</v>
      </c>
      <c r="D524" s="96" t="s">
        <v>979</v>
      </c>
      <c r="E524" s="96"/>
    </row>
    <row r="525" spans="1:5" x14ac:dyDescent="0.25">
      <c r="A525" s="74" t="s">
        <v>1151</v>
      </c>
      <c r="B525" s="75"/>
      <c r="C525" s="97"/>
      <c r="D525" s="97"/>
      <c r="E525" s="97"/>
    </row>
    <row r="526" spans="1:5" x14ac:dyDescent="0.25">
      <c r="A526" s="76" t="s">
        <v>6</v>
      </c>
      <c r="B526" s="77"/>
      <c r="C526" s="98"/>
      <c r="D526" s="98"/>
      <c r="E526" s="98"/>
    </row>
    <row r="527" spans="1:5" x14ac:dyDescent="0.25">
      <c r="A527" s="8" t="s">
        <v>7</v>
      </c>
      <c r="B527" s="9" t="s">
        <v>960</v>
      </c>
      <c r="C527" s="10"/>
      <c r="D527" s="11"/>
      <c r="E527" s="11"/>
    </row>
    <row r="528" spans="1:5" x14ac:dyDescent="0.25">
      <c r="A528" s="12"/>
      <c r="B528" s="13" t="s">
        <v>9</v>
      </c>
      <c r="C528" s="14"/>
      <c r="D528" s="15"/>
      <c r="E528" s="15"/>
    </row>
    <row r="529" spans="1:5" x14ac:dyDescent="0.25">
      <c r="A529" s="8" t="s">
        <v>10</v>
      </c>
      <c r="B529" s="16" t="s">
        <v>11</v>
      </c>
      <c r="C529" s="53">
        <v>7650</v>
      </c>
      <c r="D529" s="54">
        <v>8130</v>
      </c>
      <c r="E529" s="55" t="s">
        <v>14</v>
      </c>
    </row>
    <row r="530" spans="1:5" x14ac:dyDescent="0.25">
      <c r="A530" s="19"/>
      <c r="B530" s="20" t="s">
        <v>15</v>
      </c>
      <c r="C530" s="56">
        <v>-0.23465009532936601</v>
      </c>
      <c r="D530" s="56">
        <v>-9.8459271082718597E-2</v>
      </c>
      <c r="E530" s="22"/>
    </row>
    <row r="531" spans="1:5" x14ac:dyDescent="0.25">
      <c r="A531" s="8" t="s">
        <v>16</v>
      </c>
      <c r="B531" s="16" t="s">
        <v>11</v>
      </c>
      <c r="C531" s="53">
        <v>8350</v>
      </c>
      <c r="D531" s="53">
        <v>8100</v>
      </c>
      <c r="E531" s="55" t="s">
        <v>14</v>
      </c>
    </row>
    <row r="532" spans="1:5" x14ac:dyDescent="0.25">
      <c r="A532" s="19"/>
      <c r="B532" s="20" t="s">
        <v>15</v>
      </c>
      <c r="C532" s="56">
        <v>-0.16543148780886699</v>
      </c>
      <c r="D532" s="56">
        <v>-9.9906585351550697E-2</v>
      </c>
      <c r="E532" s="22"/>
    </row>
    <row r="533" spans="1:5" x14ac:dyDescent="0.25">
      <c r="A533" s="8" t="s">
        <v>19</v>
      </c>
      <c r="B533" s="16" t="s">
        <v>11</v>
      </c>
      <c r="C533" s="53">
        <v>9750</v>
      </c>
      <c r="D533" s="53">
        <v>10080</v>
      </c>
      <c r="E533" s="55" t="s">
        <v>14</v>
      </c>
    </row>
    <row r="534" spans="1:5" x14ac:dyDescent="0.25">
      <c r="A534" s="19"/>
      <c r="B534" s="20" t="s">
        <v>15</v>
      </c>
      <c r="C534" s="56">
        <v>-2.4586816070235301E-2</v>
      </c>
      <c r="D534" s="56">
        <v>4.1358492113203801E-3</v>
      </c>
      <c r="E534" s="22"/>
    </row>
    <row r="535" spans="1:5" x14ac:dyDescent="0.25">
      <c r="A535" s="8" t="s">
        <v>22</v>
      </c>
      <c r="B535" s="16" t="s">
        <v>11</v>
      </c>
      <c r="C535" s="53">
        <v>11690</v>
      </c>
      <c r="D535" s="53">
        <v>12090</v>
      </c>
      <c r="E535" s="55" t="s">
        <v>14</v>
      </c>
    </row>
    <row r="536" spans="1:5" x14ac:dyDescent="0.25">
      <c r="A536" s="19"/>
      <c r="B536" s="20" t="s">
        <v>15</v>
      </c>
      <c r="C536" s="56">
        <v>0.168777637079916</v>
      </c>
      <c r="D536" s="56">
        <v>9.9341583635793193E-2</v>
      </c>
      <c r="E536" s="22"/>
    </row>
    <row r="537" spans="1:5" ht="32.450000000000003" customHeight="1" x14ac:dyDescent="0.25">
      <c r="A537" s="130" t="s">
        <v>25</v>
      </c>
      <c r="B537" s="130"/>
      <c r="C537" s="130"/>
      <c r="D537" s="130"/>
      <c r="E537" s="130"/>
    </row>
    <row r="538" spans="1:5" x14ac:dyDescent="0.25">
      <c r="A538" s="5" t="s">
        <v>26</v>
      </c>
    </row>
    <row r="539" spans="1:5" x14ac:dyDescent="0.25">
      <c r="A539" s="65" t="s">
        <v>980</v>
      </c>
      <c r="D539" s="78"/>
      <c r="E539" s="78"/>
    </row>
    <row r="540" spans="1:5" x14ac:dyDescent="0.25">
      <c r="A540" s="65" t="s">
        <v>1186</v>
      </c>
      <c r="D540" s="78"/>
      <c r="E540" s="78"/>
    </row>
    <row r="541" spans="1:5" x14ac:dyDescent="0.25">
      <c r="A541" s="65" t="s">
        <v>986</v>
      </c>
      <c r="D541" s="89"/>
      <c r="E541" s="89"/>
    </row>
    <row r="542" spans="1:5" x14ac:dyDescent="0.25">
      <c r="A542" s="5" t="s">
        <v>51</v>
      </c>
    </row>
    <row r="543" spans="1:5" ht="14.45" customHeight="1" x14ac:dyDescent="0.25">
      <c r="A543" s="91" t="s">
        <v>31</v>
      </c>
      <c r="B543" s="92"/>
      <c r="C543" s="92"/>
      <c r="D543" s="92"/>
      <c r="E543" s="93"/>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57">
        <v>44341</v>
      </c>
      <c r="C546" s="57">
        <v>46168</v>
      </c>
      <c r="D546" s="58">
        <v>3.4753892040334397E-2</v>
      </c>
      <c r="E546" s="59">
        <v>2</v>
      </c>
    </row>
    <row r="547" spans="1:5" x14ac:dyDescent="0.25">
      <c r="A547" s="31" t="s">
        <v>37</v>
      </c>
      <c r="B547" s="57">
        <v>44313</v>
      </c>
      <c r="C547" s="57">
        <v>46140</v>
      </c>
      <c r="D547" s="58">
        <v>3.4703205224514602E-2</v>
      </c>
      <c r="E547" s="59">
        <v>2</v>
      </c>
    </row>
    <row r="548" spans="1:5" x14ac:dyDescent="0.25">
      <c r="A548" s="60" t="s">
        <v>38</v>
      </c>
      <c r="B548" s="57">
        <v>44285</v>
      </c>
      <c r="C548" s="57">
        <v>46112</v>
      </c>
      <c r="D548" s="58">
        <v>3.4438295271855865E-2</v>
      </c>
      <c r="E548" s="59">
        <v>2</v>
      </c>
    </row>
    <row r="549" spans="1:5" x14ac:dyDescent="0.25">
      <c r="A549" s="60" t="s">
        <v>39</v>
      </c>
      <c r="B549" s="57">
        <v>44250</v>
      </c>
      <c r="C549" s="57">
        <v>46077</v>
      </c>
      <c r="D549" s="58">
        <v>3.4287765573042819E-2</v>
      </c>
      <c r="E549" s="59">
        <v>2</v>
      </c>
    </row>
    <row r="550" spans="1:5" x14ac:dyDescent="0.25">
      <c r="A550" s="60" t="s">
        <v>40</v>
      </c>
      <c r="B550" s="57">
        <v>44222</v>
      </c>
      <c r="C550" s="57">
        <v>46049</v>
      </c>
      <c r="D550" s="58">
        <v>3.4512366913708147E-2</v>
      </c>
      <c r="E550" s="59">
        <v>2</v>
      </c>
    </row>
    <row r="552" spans="1:5" x14ac:dyDescent="0.25">
      <c r="A552" s="102" t="s">
        <v>839</v>
      </c>
      <c r="B552" s="103"/>
      <c r="C552" s="103"/>
      <c r="D552" s="103"/>
      <c r="E552" s="103"/>
    </row>
    <row r="553" spans="1:5" ht="14.45" customHeight="1" x14ac:dyDescent="0.25">
      <c r="A553" s="1" t="s">
        <v>1167</v>
      </c>
      <c r="B553" s="2"/>
      <c r="C553" s="96" t="s">
        <v>3</v>
      </c>
      <c r="D553" s="96" t="s">
        <v>959</v>
      </c>
      <c r="E553" s="96"/>
    </row>
    <row r="554" spans="1:5" x14ac:dyDescent="0.25">
      <c r="A554" s="74" t="s">
        <v>1151</v>
      </c>
      <c r="B554" s="75"/>
      <c r="C554" s="97"/>
      <c r="D554" s="97"/>
      <c r="E554" s="97"/>
    </row>
    <row r="555" spans="1:5" x14ac:dyDescent="0.25">
      <c r="A555" s="76" t="s">
        <v>6</v>
      </c>
      <c r="B555" s="77"/>
      <c r="C555" s="98"/>
      <c r="D555" s="98"/>
      <c r="E555" s="98"/>
    </row>
    <row r="556" spans="1:5" x14ac:dyDescent="0.25">
      <c r="A556" s="8" t="s">
        <v>7</v>
      </c>
      <c r="B556" s="9" t="s">
        <v>960</v>
      </c>
      <c r="C556" s="10"/>
      <c r="D556" s="11"/>
      <c r="E556" s="11"/>
    </row>
    <row r="557" spans="1:5" x14ac:dyDescent="0.25">
      <c r="A557" s="12"/>
      <c r="B557" s="13" t="s">
        <v>9</v>
      </c>
      <c r="C557" s="14"/>
      <c r="D557" s="15"/>
      <c r="E557" s="15"/>
    </row>
    <row r="558" spans="1:5" x14ac:dyDescent="0.25">
      <c r="A558" s="8" t="s">
        <v>10</v>
      </c>
      <c r="B558" s="16" t="s">
        <v>11</v>
      </c>
      <c r="C558" s="53">
        <v>5930</v>
      </c>
      <c r="D558" s="54">
        <v>5530</v>
      </c>
      <c r="E558" s="55" t="s">
        <v>14</v>
      </c>
    </row>
    <row r="559" spans="1:5" x14ac:dyDescent="0.25">
      <c r="A559" s="19"/>
      <c r="B559" s="20" t="s">
        <v>15</v>
      </c>
      <c r="C559" s="56">
        <v>-0.40738018065044701</v>
      </c>
      <c r="D559" s="56">
        <v>-0.179059252040802</v>
      </c>
      <c r="E559" s="22"/>
    </row>
    <row r="560" spans="1:5" x14ac:dyDescent="0.25">
      <c r="A560" s="8" t="s">
        <v>16</v>
      </c>
      <c r="B560" s="16" t="s">
        <v>11</v>
      </c>
      <c r="C560" s="53">
        <v>8080</v>
      </c>
      <c r="D560" s="53" t="s">
        <v>677</v>
      </c>
      <c r="E560" s="55" t="s">
        <v>14</v>
      </c>
    </row>
    <row r="561" spans="1:5" x14ac:dyDescent="0.25">
      <c r="A561" s="19"/>
      <c r="B561" s="20" t="s">
        <v>15</v>
      </c>
      <c r="C561" s="56">
        <v>-0.191929689109751</v>
      </c>
      <c r="D561" s="56">
        <v>-3.3599999999999998E-2</v>
      </c>
      <c r="E561" s="22"/>
    </row>
    <row r="562" spans="1:5" x14ac:dyDescent="0.25">
      <c r="A562" s="8" t="s">
        <v>19</v>
      </c>
      <c r="B562" s="16" t="s">
        <v>11</v>
      </c>
      <c r="C562" s="53">
        <v>9930</v>
      </c>
      <c r="D562" s="53" t="s">
        <v>1187</v>
      </c>
      <c r="E562" s="55" t="s">
        <v>14</v>
      </c>
    </row>
    <row r="563" spans="1:5" x14ac:dyDescent="0.25">
      <c r="A563" s="19"/>
      <c r="B563" s="20" t="s">
        <v>15</v>
      </c>
      <c r="C563" s="56">
        <v>-8.2876112270680001E-3</v>
      </c>
      <c r="D563" s="56">
        <v>4.4999999999999998E-2</v>
      </c>
      <c r="E563" s="22"/>
    </row>
    <row r="564" spans="1:5" x14ac:dyDescent="0.25">
      <c r="A564" s="8" t="s">
        <v>22</v>
      </c>
      <c r="B564" s="16" t="s">
        <v>11</v>
      </c>
      <c r="C564" s="53">
        <v>12550</v>
      </c>
      <c r="D564" s="53" t="s">
        <v>844</v>
      </c>
      <c r="E564" s="55" t="s">
        <v>14</v>
      </c>
    </row>
    <row r="565" spans="1:5" x14ac:dyDescent="0.25">
      <c r="A565" s="19"/>
      <c r="B565" s="20" t="s">
        <v>15</v>
      </c>
      <c r="C565" s="56">
        <v>0.25541641989931901</v>
      </c>
      <c r="D565" s="56">
        <v>0.12720000000000001</v>
      </c>
      <c r="E565" s="22"/>
    </row>
    <row r="566" spans="1:5" ht="36" customHeight="1" x14ac:dyDescent="0.25">
      <c r="A566" s="130" t="s">
        <v>25</v>
      </c>
      <c r="B566" s="130"/>
      <c r="C566" s="130"/>
      <c r="D566" s="130"/>
      <c r="E566" s="130"/>
    </row>
    <row r="567" spans="1:5" x14ac:dyDescent="0.25">
      <c r="A567" s="5" t="s">
        <v>26</v>
      </c>
    </row>
    <row r="568" spans="1:5" x14ac:dyDescent="0.25">
      <c r="A568" s="65" t="s">
        <v>1188</v>
      </c>
      <c r="D568" s="78"/>
      <c r="E568" s="78"/>
    </row>
    <row r="569" spans="1:5" x14ac:dyDescent="0.25">
      <c r="A569" s="65" t="s">
        <v>1189</v>
      </c>
      <c r="D569" s="78"/>
      <c r="E569" s="78"/>
    </row>
    <row r="570" spans="1:5" x14ac:dyDescent="0.25">
      <c r="A570" s="65" t="s">
        <v>1183</v>
      </c>
      <c r="D570" s="78"/>
      <c r="E570" s="78"/>
    </row>
    <row r="571" spans="1:5" x14ac:dyDescent="0.25">
      <c r="A571" s="5" t="s">
        <v>30</v>
      </c>
    </row>
    <row r="572" spans="1:5" ht="14.45" customHeight="1" x14ac:dyDescent="0.25">
      <c r="A572" s="91" t="s">
        <v>31</v>
      </c>
      <c r="B572" s="92"/>
      <c r="C572" s="92"/>
      <c r="D572" s="92"/>
      <c r="E572" s="93"/>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57">
        <v>44342</v>
      </c>
      <c r="C575" s="57">
        <v>46169</v>
      </c>
      <c r="D575" s="58">
        <v>9.8037041541638295E-2</v>
      </c>
      <c r="E575" s="59">
        <v>3</v>
      </c>
    </row>
    <row r="576" spans="1:5" x14ac:dyDescent="0.25">
      <c r="A576" s="31" t="s">
        <v>37</v>
      </c>
      <c r="B576" s="57">
        <v>44314</v>
      </c>
      <c r="C576" s="57">
        <v>46141</v>
      </c>
      <c r="D576" s="58">
        <v>9.8500000000000004E-2</v>
      </c>
      <c r="E576" s="59">
        <v>3</v>
      </c>
    </row>
    <row r="577" spans="1:5" x14ac:dyDescent="0.25">
      <c r="A577" s="60" t="s">
        <v>38</v>
      </c>
      <c r="B577" s="57">
        <v>44279</v>
      </c>
      <c r="C577" s="57">
        <v>46106</v>
      </c>
      <c r="D577" s="58">
        <v>9.8699999999999996E-2</v>
      </c>
      <c r="E577" s="59">
        <v>3</v>
      </c>
    </row>
    <row r="578" spans="1:5" x14ac:dyDescent="0.25">
      <c r="A578" s="60" t="s">
        <v>39</v>
      </c>
      <c r="B578" s="57">
        <v>44251</v>
      </c>
      <c r="C578" s="57">
        <v>46078</v>
      </c>
      <c r="D578" s="58">
        <v>9.9248522183804005E-2</v>
      </c>
      <c r="E578" s="59">
        <v>3</v>
      </c>
    </row>
    <row r="579" spans="1:5" x14ac:dyDescent="0.25">
      <c r="A579" s="60" t="s">
        <v>40</v>
      </c>
      <c r="B579" s="57">
        <v>44223</v>
      </c>
      <c r="C579" s="57">
        <v>46050</v>
      </c>
      <c r="D579" s="58">
        <v>9.9961587631895443E-2</v>
      </c>
      <c r="E579" s="59">
        <v>3</v>
      </c>
    </row>
    <row r="581" spans="1:5" x14ac:dyDescent="0.25">
      <c r="A581" s="102" t="s">
        <v>218</v>
      </c>
      <c r="B581" s="103"/>
      <c r="C581" s="103"/>
      <c r="D581" s="103"/>
      <c r="E581" s="103"/>
    </row>
    <row r="582" spans="1:5" ht="14.45" customHeight="1" x14ac:dyDescent="0.25">
      <c r="A582" s="1" t="s">
        <v>958</v>
      </c>
      <c r="B582" s="2"/>
      <c r="C582" s="96" t="s">
        <v>3</v>
      </c>
      <c r="D582" s="96" t="s">
        <v>959</v>
      </c>
      <c r="E582" s="96"/>
    </row>
    <row r="583" spans="1:5" x14ac:dyDescent="0.25">
      <c r="A583" s="74" t="s">
        <v>1151</v>
      </c>
      <c r="B583" s="75"/>
      <c r="C583" s="97"/>
      <c r="D583" s="97"/>
      <c r="E583" s="97"/>
    </row>
    <row r="584" spans="1:5" x14ac:dyDescent="0.25">
      <c r="A584" s="76" t="s">
        <v>6</v>
      </c>
      <c r="B584" s="77"/>
      <c r="C584" s="98"/>
      <c r="D584" s="98"/>
      <c r="E584" s="98"/>
    </row>
    <row r="585" spans="1:5" x14ac:dyDescent="0.25">
      <c r="A585" s="8" t="s">
        <v>7</v>
      </c>
      <c r="B585" s="9" t="s">
        <v>960</v>
      </c>
      <c r="C585" s="10"/>
      <c r="D585" s="11"/>
      <c r="E585" s="11"/>
    </row>
    <row r="586" spans="1:5" x14ac:dyDescent="0.25">
      <c r="A586" s="12"/>
      <c r="B586" s="13" t="s">
        <v>9</v>
      </c>
      <c r="C586" s="14"/>
      <c r="D586" s="15"/>
      <c r="E586" s="15"/>
    </row>
    <row r="587" spans="1:5" x14ac:dyDescent="0.25">
      <c r="A587" s="8" t="s">
        <v>10</v>
      </c>
      <c r="B587" s="16" t="s">
        <v>11</v>
      </c>
      <c r="C587" s="53">
        <v>6160</v>
      </c>
      <c r="D587" s="54">
        <v>6330</v>
      </c>
      <c r="E587" s="55" t="s">
        <v>14</v>
      </c>
    </row>
    <row r="588" spans="1:5" x14ac:dyDescent="0.25">
      <c r="A588" s="19"/>
      <c r="B588" s="20" t="s">
        <v>15</v>
      </c>
      <c r="C588" s="56">
        <v>-0.38439071916534301</v>
      </c>
      <c r="D588" s="56">
        <v>-0.141172536924347</v>
      </c>
      <c r="E588" s="22"/>
    </row>
    <row r="589" spans="1:5" x14ac:dyDescent="0.25">
      <c r="A589" s="8" t="s">
        <v>16</v>
      </c>
      <c r="B589" s="16" t="s">
        <v>11</v>
      </c>
      <c r="C589" s="53">
        <v>7950</v>
      </c>
      <c r="D589" s="53">
        <v>7890</v>
      </c>
      <c r="E589" s="55" t="s">
        <v>14</v>
      </c>
    </row>
    <row r="590" spans="1:5" x14ac:dyDescent="0.25">
      <c r="A590" s="19"/>
      <c r="B590" s="20" t="s">
        <v>15</v>
      </c>
      <c r="C590" s="56">
        <v>-0.20462937972863801</v>
      </c>
      <c r="D590" s="56">
        <v>-7.6060994733829296E-2</v>
      </c>
      <c r="E590" s="22"/>
    </row>
    <row r="591" spans="1:5" x14ac:dyDescent="0.25">
      <c r="A591" s="8" t="s">
        <v>19</v>
      </c>
      <c r="B591" s="16" t="s">
        <v>11</v>
      </c>
      <c r="C591" s="53">
        <v>9510</v>
      </c>
      <c r="D591" s="53">
        <v>10030</v>
      </c>
      <c r="E591" s="55" t="s">
        <v>14</v>
      </c>
    </row>
    <row r="592" spans="1:5" x14ac:dyDescent="0.25">
      <c r="A592" s="19"/>
      <c r="B592" s="20" t="s">
        <v>15</v>
      </c>
      <c r="C592" s="56">
        <v>-4.9472130375587502E-2</v>
      </c>
      <c r="D592" s="56">
        <v>1.0342118191266601E-3</v>
      </c>
      <c r="E592" s="22"/>
    </row>
    <row r="593" spans="1:5" x14ac:dyDescent="0.25">
      <c r="A593" s="8" t="s">
        <v>22</v>
      </c>
      <c r="B593" s="16" t="s">
        <v>11</v>
      </c>
      <c r="C593" s="53">
        <v>12570</v>
      </c>
      <c r="D593" s="53">
        <v>12300</v>
      </c>
      <c r="E593" s="55" t="s">
        <v>14</v>
      </c>
    </row>
    <row r="594" spans="1:5" x14ac:dyDescent="0.25">
      <c r="A594" s="19"/>
      <c r="B594" s="20" t="s">
        <v>15</v>
      </c>
      <c r="C594" s="56">
        <v>0.25663387132434201</v>
      </c>
      <c r="D594" s="56">
        <v>7.1580962201388099E-2</v>
      </c>
      <c r="E594" s="22"/>
    </row>
    <row r="595" spans="1:5" ht="34.15" customHeight="1" x14ac:dyDescent="0.25">
      <c r="A595" s="130" t="s">
        <v>25</v>
      </c>
      <c r="B595" s="130"/>
      <c r="C595" s="130"/>
      <c r="D595" s="130"/>
      <c r="E595" s="130"/>
    </row>
    <row r="596" spans="1:5" x14ac:dyDescent="0.25">
      <c r="A596" s="5" t="s">
        <v>26</v>
      </c>
    </row>
    <row r="597" spans="1:5" x14ac:dyDescent="0.25">
      <c r="A597" s="65" t="s">
        <v>961</v>
      </c>
      <c r="D597" s="78"/>
      <c r="E597" s="78"/>
    </row>
    <row r="598" spans="1:5" x14ac:dyDescent="0.25">
      <c r="A598" s="65" t="s">
        <v>1190</v>
      </c>
      <c r="D598" s="78"/>
      <c r="E598" s="78"/>
    </row>
    <row r="599" spans="1:5" x14ac:dyDescent="0.25">
      <c r="A599" s="65" t="s">
        <v>966</v>
      </c>
      <c r="D599" s="89"/>
      <c r="E599" s="89"/>
    </row>
    <row r="600" spans="1:5" x14ac:dyDescent="0.25">
      <c r="A600" s="5" t="s">
        <v>30</v>
      </c>
    </row>
    <row r="601" spans="1:5" ht="14.45" customHeight="1" x14ac:dyDescent="0.25">
      <c r="A601" s="91" t="s">
        <v>31</v>
      </c>
      <c r="B601" s="92"/>
      <c r="C601" s="92"/>
      <c r="D601" s="92"/>
      <c r="E601" s="93"/>
    </row>
    <row r="602" spans="1:5" x14ac:dyDescent="0.25">
      <c r="A602" s="94" t="s">
        <v>32</v>
      </c>
      <c r="B602" s="94"/>
      <c r="C602" s="94"/>
      <c r="D602" s="94"/>
      <c r="E602" s="94"/>
    </row>
    <row r="603" spans="1:5" x14ac:dyDescent="0.25">
      <c r="A603" s="29" t="s">
        <v>33</v>
      </c>
      <c r="B603" s="29" t="s">
        <v>34</v>
      </c>
      <c r="C603" s="29" t="s">
        <v>35</v>
      </c>
      <c r="D603" s="30" t="s">
        <v>0</v>
      </c>
      <c r="E603" s="30" t="s">
        <v>1</v>
      </c>
    </row>
    <row r="604" spans="1:5" x14ac:dyDescent="0.25">
      <c r="A604" s="31" t="s">
        <v>36</v>
      </c>
      <c r="B604" s="57">
        <v>44341</v>
      </c>
      <c r="C604" s="57">
        <v>46168</v>
      </c>
      <c r="D604" s="58">
        <v>6.97458499401655E-2</v>
      </c>
      <c r="E604" s="59">
        <v>3</v>
      </c>
    </row>
    <row r="605" spans="1:5" x14ac:dyDescent="0.25">
      <c r="A605" s="31" t="s">
        <v>37</v>
      </c>
      <c r="B605" s="57">
        <v>44313</v>
      </c>
      <c r="C605" s="57">
        <v>46140</v>
      </c>
      <c r="D605" s="58">
        <v>6.9400000000000003E-2</v>
      </c>
      <c r="E605" s="59">
        <v>3</v>
      </c>
    </row>
    <row r="606" spans="1:5" x14ac:dyDescent="0.25">
      <c r="A606" s="60" t="s">
        <v>38</v>
      </c>
      <c r="B606" s="57">
        <v>44285</v>
      </c>
      <c r="C606" s="57">
        <v>46112</v>
      </c>
      <c r="D606" s="58">
        <v>6.8004756086158913E-2</v>
      </c>
      <c r="E606" s="59">
        <v>3</v>
      </c>
    </row>
    <row r="607" spans="1:5" x14ac:dyDescent="0.25">
      <c r="A607" s="60" t="s">
        <v>39</v>
      </c>
      <c r="B607" s="57">
        <v>44250</v>
      </c>
      <c r="C607" s="57">
        <v>46077</v>
      </c>
      <c r="D607" s="58">
        <v>6.7472376395662309E-2</v>
      </c>
      <c r="E607" s="59">
        <v>3</v>
      </c>
    </row>
    <row r="608" spans="1:5" x14ac:dyDescent="0.25">
      <c r="A608" s="60" t="s">
        <v>40</v>
      </c>
      <c r="B608" s="57">
        <v>44222</v>
      </c>
      <c r="C608" s="57">
        <v>46049</v>
      </c>
      <c r="D608" s="58">
        <v>6.7862196275552122E-2</v>
      </c>
      <c r="E608" s="59">
        <v>3</v>
      </c>
    </row>
    <row r="610" spans="1:5" x14ac:dyDescent="0.25">
      <c r="A610" s="102" t="s">
        <v>226</v>
      </c>
      <c r="B610" s="103"/>
      <c r="C610" s="103"/>
      <c r="D610" s="103"/>
      <c r="E610" s="103"/>
    </row>
    <row r="611" spans="1:5" ht="14.45" customHeight="1" x14ac:dyDescent="0.25">
      <c r="A611" s="1" t="s">
        <v>958</v>
      </c>
      <c r="B611" s="2"/>
      <c r="C611" s="96" t="s">
        <v>3</v>
      </c>
      <c r="D611" s="96" t="s">
        <v>959</v>
      </c>
      <c r="E611" s="96"/>
    </row>
    <row r="612" spans="1:5" x14ac:dyDescent="0.25">
      <c r="A612" s="74" t="s">
        <v>1151</v>
      </c>
      <c r="B612" s="75"/>
      <c r="C612" s="97"/>
      <c r="D612" s="97"/>
      <c r="E612" s="97"/>
    </row>
    <row r="613" spans="1:5" x14ac:dyDescent="0.25">
      <c r="A613" s="76" t="s">
        <v>6</v>
      </c>
      <c r="B613" s="77"/>
      <c r="C613" s="98"/>
      <c r="D613" s="98"/>
      <c r="E613" s="98"/>
    </row>
    <row r="614" spans="1:5" x14ac:dyDescent="0.25">
      <c r="A614" s="8" t="s">
        <v>7</v>
      </c>
      <c r="B614" s="9" t="s">
        <v>960</v>
      </c>
      <c r="C614" s="10"/>
      <c r="D614" s="11"/>
      <c r="E614" s="11"/>
    </row>
    <row r="615" spans="1:5" x14ac:dyDescent="0.25">
      <c r="A615" s="12"/>
      <c r="B615" s="13" t="s">
        <v>9</v>
      </c>
      <c r="C615" s="14"/>
      <c r="D615" s="15"/>
      <c r="E615" s="15"/>
    </row>
    <row r="616" spans="1:5" x14ac:dyDescent="0.25">
      <c r="A616" s="8" t="s">
        <v>10</v>
      </c>
      <c r="B616" s="16" t="s">
        <v>11</v>
      </c>
      <c r="C616" s="53">
        <v>7170</v>
      </c>
      <c r="D616" s="54">
        <v>7280</v>
      </c>
      <c r="E616" s="55" t="s">
        <v>14</v>
      </c>
    </row>
    <row r="617" spans="1:5" x14ac:dyDescent="0.25">
      <c r="A617" s="19"/>
      <c r="B617" s="20" t="s">
        <v>15</v>
      </c>
      <c r="C617" s="56">
        <v>-0.28344554449359299</v>
      </c>
      <c r="D617" s="56">
        <v>-0.100517694211519</v>
      </c>
      <c r="E617" s="22"/>
    </row>
    <row r="618" spans="1:5" x14ac:dyDescent="0.25">
      <c r="A618" s="8" t="s">
        <v>16</v>
      </c>
      <c r="B618" s="16" t="s">
        <v>11</v>
      </c>
      <c r="C618" s="53">
        <v>8120</v>
      </c>
      <c r="D618" s="53">
        <v>8180</v>
      </c>
      <c r="E618" s="55" t="s">
        <v>14</v>
      </c>
    </row>
    <row r="619" spans="1:5" x14ac:dyDescent="0.25">
      <c r="A619" s="19"/>
      <c r="B619" s="20" t="s">
        <v>15</v>
      </c>
      <c r="C619" s="56">
        <v>-0.18822297773285601</v>
      </c>
      <c r="D619" s="56">
        <v>-6.4630706136288602E-2</v>
      </c>
      <c r="E619" s="22"/>
    </row>
    <row r="620" spans="1:5" x14ac:dyDescent="0.25">
      <c r="A620" s="8" t="s">
        <v>19</v>
      </c>
      <c r="B620" s="16" t="s">
        <v>11</v>
      </c>
      <c r="C620" s="53">
        <v>9500</v>
      </c>
      <c r="D620" s="53">
        <v>9940</v>
      </c>
      <c r="E620" s="55" t="s">
        <v>14</v>
      </c>
    </row>
    <row r="621" spans="1:5" x14ac:dyDescent="0.25">
      <c r="A621" s="19"/>
      <c r="B621" s="20" t="s">
        <v>15</v>
      </c>
      <c r="C621" s="56">
        <v>-4.9974801061008198E-2</v>
      </c>
      <c r="D621" s="56">
        <v>-1.9969575944012198E-3</v>
      </c>
      <c r="E621" s="22"/>
    </row>
    <row r="622" spans="1:5" x14ac:dyDescent="0.25">
      <c r="A622" s="8" t="s">
        <v>22</v>
      </c>
      <c r="B622" s="16" t="s">
        <v>11</v>
      </c>
      <c r="C622" s="53">
        <v>11620</v>
      </c>
      <c r="D622" s="53">
        <v>11590</v>
      </c>
      <c r="E622" s="55" t="s">
        <v>14</v>
      </c>
    </row>
    <row r="623" spans="1:5" x14ac:dyDescent="0.25">
      <c r="A623" s="19"/>
      <c r="B623" s="20" t="s">
        <v>15</v>
      </c>
      <c r="C623" s="56">
        <v>0.162463666807175</v>
      </c>
      <c r="D623" s="56">
        <v>5.0388336731111802E-2</v>
      </c>
      <c r="E623" s="22"/>
    </row>
    <row r="624" spans="1:5" ht="33" customHeight="1" x14ac:dyDescent="0.25">
      <c r="A624" s="130" t="s">
        <v>25</v>
      </c>
      <c r="B624" s="130"/>
      <c r="C624" s="130"/>
      <c r="D624" s="130"/>
      <c r="E624" s="130"/>
    </row>
    <row r="625" spans="1:5" x14ac:dyDescent="0.25">
      <c r="A625" s="5" t="s">
        <v>26</v>
      </c>
    </row>
    <row r="626" spans="1:5" x14ac:dyDescent="0.25">
      <c r="A626" s="65" t="s">
        <v>961</v>
      </c>
      <c r="D626" s="89"/>
      <c r="E626" s="89"/>
    </row>
    <row r="627" spans="1:5" x14ac:dyDescent="0.25">
      <c r="A627" s="65" t="s">
        <v>1123</v>
      </c>
      <c r="D627" s="78"/>
      <c r="E627" s="78"/>
    </row>
    <row r="628" spans="1:5" x14ac:dyDescent="0.25">
      <c r="A628" s="65" t="s">
        <v>966</v>
      </c>
      <c r="D628" s="78"/>
      <c r="E628" s="78"/>
    </row>
    <row r="629" spans="1:5" x14ac:dyDescent="0.25">
      <c r="A629" s="5" t="s">
        <v>30</v>
      </c>
    </row>
    <row r="630" spans="1:5" ht="14.45" customHeight="1" x14ac:dyDescent="0.25">
      <c r="A630" s="91" t="s">
        <v>31</v>
      </c>
      <c r="B630" s="92"/>
      <c r="C630" s="92"/>
      <c r="D630" s="92"/>
      <c r="E630" s="93"/>
    </row>
    <row r="631" spans="1:5" x14ac:dyDescent="0.25">
      <c r="A631" s="94" t="s">
        <v>32</v>
      </c>
      <c r="B631" s="94"/>
      <c r="C631" s="94"/>
      <c r="D631" s="94"/>
      <c r="E631" s="94"/>
    </row>
    <row r="632" spans="1:5" x14ac:dyDescent="0.25">
      <c r="A632" s="29" t="s">
        <v>33</v>
      </c>
      <c r="B632" s="29" t="s">
        <v>34</v>
      </c>
      <c r="C632" s="29" t="s">
        <v>35</v>
      </c>
      <c r="D632" s="30" t="s">
        <v>0</v>
      </c>
      <c r="E632" s="30" t="s">
        <v>1</v>
      </c>
    </row>
    <row r="633" spans="1:5" x14ac:dyDescent="0.25">
      <c r="A633" s="31" t="s">
        <v>36</v>
      </c>
      <c r="B633" s="57">
        <v>44341</v>
      </c>
      <c r="C633" s="57">
        <v>46168</v>
      </c>
      <c r="D633" s="58">
        <v>4.9316237250026103E-2</v>
      </c>
      <c r="E633" s="59">
        <v>2</v>
      </c>
    </row>
    <row r="634" spans="1:5" x14ac:dyDescent="0.25">
      <c r="A634" s="31" t="s">
        <v>37</v>
      </c>
      <c r="B634" s="57">
        <v>44313</v>
      </c>
      <c r="C634" s="57">
        <v>46140</v>
      </c>
      <c r="D634" s="58">
        <v>4.9000000000000002E-2</v>
      </c>
      <c r="E634" s="59">
        <v>2</v>
      </c>
    </row>
    <row r="635" spans="1:5" x14ac:dyDescent="0.25">
      <c r="A635" s="60" t="s">
        <v>38</v>
      </c>
      <c r="B635" s="57">
        <v>44285</v>
      </c>
      <c r="C635" s="57">
        <v>46112</v>
      </c>
      <c r="D635" s="58">
        <v>4.7837665724791437E-2</v>
      </c>
      <c r="E635" s="59">
        <v>2</v>
      </c>
    </row>
    <row r="636" spans="1:5" x14ac:dyDescent="0.25">
      <c r="A636" s="60" t="s">
        <v>39</v>
      </c>
      <c r="B636" s="57">
        <v>44250</v>
      </c>
      <c r="C636" s="57">
        <v>46077</v>
      </c>
      <c r="D636" s="58">
        <v>4.7094143838226819E-2</v>
      </c>
      <c r="E636" s="59">
        <v>2</v>
      </c>
    </row>
    <row r="637" spans="1:5" x14ac:dyDescent="0.25">
      <c r="A637" s="60" t="s">
        <v>40</v>
      </c>
      <c r="B637" s="57">
        <v>44222</v>
      </c>
      <c r="C637" s="57">
        <v>46049</v>
      </c>
      <c r="D637" s="58">
        <v>4.7288737390044959E-2</v>
      </c>
      <c r="E637" s="59">
        <v>2</v>
      </c>
    </row>
  </sheetData>
  <mergeCells count="208">
    <mergeCell ref="D626:E626"/>
    <mergeCell ref="A510:E510"/>
    <mergeCell ref="A511:E511"/>
    <mergeCell ref="A624:E624"/>
    <mergeCell ref="A630:E630"/>
    <mergeCell ref="A631:E631"/>
    <mergeCell ref="C31:C33"/>
    <mergeCell ref="D31:D33"/>
    <mergeCell ref="E31:E33"/>
    <mergeCell ref="A51:E51"/>
    <mergeCell ref="D75:E75"/>
    <mergeCell ref="A595:E595"/>
    <mergeCell ref="A601:E601"/>
    <mergeCell ref="A602:E602"/>
    <mergeCell ref="A610:E610"/>
    <mergeCell ref="C611:C613"/>
    <mergeCell ref="D611:D613"/>
    <mergeCell ref="E611:E613"/>
    <mergeCell ref="D599:E599"/>
    <mergeCell ref="A566:E566"/>
    <mergeCell ref="A572:E572"/>
    <mergeCell ref="A573:E573"/>
    <mergeCell ref="A581:E581"/>
    <mergeCell ref="C582:C584"/>
    <mergeCell ref="D582:D584"/>
    <mergeCell ref="E582:E584"/>
    <mergeCell ref="A537:E537"/>
    <mergeCell ref="A543:E543"/>
    <mergeCell ref="A544:E544"/>
    <mergeCell ref="A552:E552"/>
    <mergeCell ref="C553:C555"/>
    <mergeCell ref="D553:D555"/>
    <mergeCell ref="E553:E555"/>
    <mergeCell ref="D541:E541"/>
    <mergeCell ref="A508:E508"/>
    <mergeCell ref="A514:E514"/>
    <mergeCell ref="A515:E515"/>
    <mergeCell ref="A523:E523"/>
    <mergeCell ref="C524:C526"/>
    <mergeCell ref="D524:D526"/>
    <mergeCell ref="E524:E526"/>
    <mergeCell ref="D512:E512"/>
    <mergeCell ref="A479:E479"/>
    <mergeCell ref="A485:E485"/>
    <mergeCell ref="A486:E486"/>
    <mergeCell ref="A494:E494"/>
    <mergeCell ref="C495:C497"/>
    <mergeCell ref="D495:D497"/>
    <mergeCell ref="E495:E497"/>
    <mergeCell ref="D481:E481"/>
    <mergeCell ref="D483:E483"/>
    <mergeCell ref="A450:E450"/>
    <mergeCell ref="D454:E454"/>
    <mergeCell ref="A456:E456"/>
    <mergeCell ref="A457:E457"/>
    <mergeCell ref="A465:E465"/>
    <mergeCell ref="C466:C468"/>
    <mergeCell ref="D466:D468"/>
    <mergeCell ref="E466:E468"/>
    <mergeCell ref="D452:E452"/>
    <mergeCell ref="A421:E421"/>
    <mergeCell ref="A427:E427"/>
    <mergeCell ref="A428:E428"/>
    <mergeCell ref="A436:E436"/>
    <mergeCell ref="C437:C439"/>
    <mergeCell ref="D437:D439"/>
    <mergeCell ref="E437:E439"/>
    <mergeCell ref="D423:E423"/>
    <mergeCell ref="D425:E425"/>
    <mergeCell ref="A392:E392"/>
    <mergeCell ref="A398:E398"/>
    <mergeCell ref="A399:E399"/>
    <mergeCell ref="A407:E407"/>
    <mergeCell ref="C408:C410"/>
    <mergeCell ref="D408:D410"/>
    <mergeCell ref="E408:E410"/>
    <mergeCell ref="A394:E394"/>
    <mergeCell ref="A395:E395"/>
    <mergeCell ref="A396:E396"/>
    <mergeCell ref="A363:E363"/>
    <mergeCell ref="A369:E369"/>
    <mergeCell ref="A370:E370"/>
    <mergeCell ref="A378:E378"/>
    <mergeCell ref="C379:C381"/>
    <mergeCell ref="D379:D381"/>
    <mergeCell ref="E379:E381"/>
    <mergeCell ref="A365:E365"/>
    <mergeCell ref="A366:E366"/>
    <mergeCell ref="A367:E367"/>
    <mergeCell ref="A334:E334"/>
    <mergeCell ref="A340:E340"/>
    <mergeCell ref="A341:E341"/>
    <mergeCell ref="A349:E349"/>
    <mergeCell ref="C350:C352"/>
    <mergeCell ref="D350:D352"/>
    <mergeCell ref="E350:E352"/>
    <mergeCell ref="A336:E336"/>
    <mergeCell ref="A337:E337"/>
    <mergeCell ref="A338:E338"/>
    <mergeCell ref="A305:E305"/>
    <mergeCell ref="A311:E311"/>
    <mergeCell ref="A312:E312"/>
    <mergeCell ref="A320:E320"/>
    <mergeCell ref="C321:C323"/>
    <mergeCell ref="D321:D323"/>
    <mergeCell ref="E321:E323"/>
    <mergeCell ref="A307:E307"/>
    <mergeCell ref="A308:E308"/>
    <mergeCell ref="A309:E309"/>
    <mergeCell ref="A276:E276"/>
    <mergeCell ref="A282:E282"/>
    <mergeCell ref="A283:E283"/>
    <mergeCell ref="A291:E291"/>
    <mergeCell ref="C292:C294"/>
    <mergeCell ref="D292:D294"/>
    <mergeCell ref="E292:E294"/>
    <mergeCell ref="A278:E278"/>
    <mergeCell ref="A279:E279"/>
    <mergeCell ref="A280:E280"/>
    <mergeCell ref="A247:E247"/>
    <mergeCell ref="A253:E253"/>
    <mergeCell ref="A254:E254"/>
    <mergeCell ref="A262:E262"/>
    <mergeCell ref="C263:C265"/>
    <mergeCell ref="D263:D265"/>
    <mergeCell ref="E263:E265"/>
    <mergeCell ref="A249:E249"/>
    <mergeCell ref="A250:E250"/>
    <mergeCell ref="A251:E251"/>
    <mergeCell ref="A218:E218"/>
    <mergeCell ref="A224:E224"/>
    <mergeCell ref="A225:E225"/>
    <mergeCell ref="A233:E233"/>
    <mergeCell ref="C234:C236"/>
    <mergeCell ref="D234:D236"/>
    <mergeCell ref="E234:E236"/>
    <mergeCell ref="A220:E220"/>
    <mergeCell ref="A221:E221"/>
    <mergeCell ref="A222:E222"/>
    <mergeCell ref="A189:E189"/>
    <mergeCell ref="A191:E191"/>
    <mergeCell ref="A195:E195"/>
    <mergeCell ref="A196:E196"/>
    <mergeCell ref="A204:E204"/>
    <mergeCell ref="C205:C207"/>
    <mergeCell ref="D205:D207"/>
    <mergeCell ref="E205:E207"/>
    <mergeCell ref="A192:E192"/>
    <mergeCell ref="A193:E193"/>
    <mergeCell ref="A160:E160"/>
    <mergeCell ref="A162:E162"/>
    <mergeCell ref="A166:E166"/>
    <mergeCell ref="A167:E167"/>
    <mergeCell ref="A175:E175"/>
    <mergeCell ref="C176:C178"/>
    <mergeCell ref="D176:D178"/>
    <mergeCell ref="E176:E178"/>
    <mergeCell ref="A163:E163"/>
    <mergeCell ref="A164:E164"/>
    <mergeCell ref="A131:E131"/>
    <mergeCell ref="A137:E137"/>
    <mergeCell ref="A138:E138"/>
    <mergeCell ref="A146:E146"/>
    <mergeCell ref="C147:C149"/>
    <mergeCell ref="D147:D149"/>
    <mergeCell ref="E147:E149"/>
    <mergeCell ref="A133:E133"/>
    <mergeCell ref="A134:E134"/>
    <mergeCell ref="A135:E135"/>
    <mergeCell ref="A102:E102"/>
    <mergeCell ref="A108:E108"/>
    <mergeCell ref="A117:E117"/>
    <mergeCell ref="C118:C120"/>
    <mergeCell ref="D118:D120"/>
    <mergeCell ref="E118:E120"/>
    <mergeCell ref="A109:E109"/>
    <mergeCell ref="A104:E104"/>
    <mergeCell ref="A105:E105"/>
    <mergeCell ref="A106:E106"/>
    <mergeCell ref="A73:E73"/>
    <mergeCell ref="A79:E79"/>
    <mergeCell ref="A80:E80"/>
    <mergeCell ref="A88:E88"/>
    <mergeCell ref="D76:E76"/>
    <mergeCell ref="D77:E77"/>
    <mergeCell ref="C89:C91"/>
    <mergeCell ref="D89:D91"/>
    <mergeCell ref="E89:E91"/>
    <mergeCell ref="A50:E50"/>
    <mergeCell ref="A59:E59"/>
    <mergeCell ref="C60:C62"/>
    <mergeCell ref="D60:D62"/>
    <mergeCell ref="E60:E62"/>
    <mergeCell ref="A46:E46"/>
    <mergeCell ref="A47:E47"/>
    <mergeCell ref="A48:E48"/>
    <mergeCell ref="A22:E22"/>
    <mergeCell ref="A30:E30"/>
    <mergeCell ref="A44:E44"/>
    <mergeCell ref="A1:E1"/>
    <mergeCell ref="C2:C4"/>
    <mergeCell ref="D2:D4"/>
    <mergeCell ref="E2:E4"/>
    <mergeCell ref="A15:E15"/>
    <mergeCell ref="A21:E21"/>
    <mergeCell ref="A17:E17"/>
    <mergeCell ref="A18:E18"/>
    <mergeCell ref="A19:E19"/>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B3A86-94BB-4AFA-B4E6-34102E1657FF}">
  <dimension ref="A1:E637"/>
  <sheetViews>
    <sheetView workbookViewId="0">
      <selection activeCell="A2" sqref="A1:E1048576"/>
    </sheetView>
  </sheetViews>
  <sheetFormatPr baseColWidth="10" defaultRowHeight="15" x14ac:dyDescent="0.25"/>
  <cols>
    <col min="1" max="1" width="20.85546875" customWidth="1"/>
    <col min="2" max="2" width="51.7109375" customWidth="1"/>
    <col min="5" max="5" width="16.85546875" customWidth="1"/>
  </cols>
  <sheetData>
    <row r="1" spans="1:5" x14ac:dyDescent="0.25">
      <c r="A1" s="102" t="s">
        <v>61</v>
      </c>
      <c r="B1" s="103"/>
      <c r="C1" s="103"/>
      <c r="D1" s="103"/>
      <c r="E1" s="103"/>
    </row>
    <row r="2" spans="1:5" ht="14.45" customHeight="1" x14ac:dyDescent="0.25">
      <c r="A2" s="1" t="s">
        <v>958</v>
      </c>
      <c r="B2" s="2"/>
      <c r="C2" s="107" t="s">
        <v>3</v>
      </c>
      <c r="D2" s="107" t="s">
        <v>959</v>
      </c>
      <c r="E2" s="107"/>
    </row>
    <row r="3" spans="1:5" x14ac:dyDescent="0.25">
      <c r="A3" s="3" t="s">
        <v>5</v>
      </c>
      <c r="B3" s="4"/>
      <c r="C3" s="108"/>
      <c r="D3" s="108"/>
      <c r="E3" s="108"/>
    </row>
    <row r="4" spans="1:5" x14ac:dyDescent="0.25">
      <c r="A4" s="6" t="s">
        <v>6</v>
      </c>
      <c r="B4" s="7"/>
      <c r="C4" s="109"/>
      <c r="D4" s="109"/>
      <c r="E4" s="109"/>
    </row>
    <row r="5" spans="1:5" x14ac:dyDescent="0.25">
      <c r="A5" s="8" t="s">
        <v>7</v>
      </c>
      <c r="B5" s="9" t="s">
        <v>960</v>
      </c>
      <c r="C5" s="10"/>
      <c r="D5" s="11"/>
      <c r="E5" s="11"/>
    </row>
    <row r="6" spans="1:5" x14ac:dyDescent="0.25">
      <c r="A6" s="12"/>
      <c r="B6" s="13" t="s">
        <v>9</v>
      </c>
      <c r="C6" s="14"/>
      <c r="D6" s="15"/>
      <c r="E6" s="15"/>
    </row>
    <row r="7" spans="1:5" x14ac:dyDescent="0.25">
      <c r="A7" s="8" t="s">
        <v>10</v>
      </c>
      <c r="B7" s="16" t="s">
        <v>11</v>
      </c>
      <c r="C7" s="61">
        <v>7090</v>
      </c>
      <c r="D7" s="62">
        <v>7250</v>
      </c>
      <c r="E7" s="63" t="s">
        <v>14</v>
      </c>
    </row>
    <row r="8" spans="1:5" x14ac:dyDescent="0.25">
      <c r="A8" s="19"/>
      <c r="B8" s="20" t="s">
        <v>15</v>
      </c>
      <c r="C8" s="56">
        <v>-0.290560202138192</v>
      </c>
      <c r="D8" s="56">
        <v>-0.101464404987478</v>
      </c>
      <c r="E8" s="22"/>
    </row>
    <row r="9" spans="1:5" x14ac:dyDescent="0.25">
      <c r="A9" s="8" t="s">
        <v>16</v>
      </c>
      <c r="B9" s="16" t="s">
        <v>11</v>
      </c>
      <c r="C9" s="61">
        <v>8530</v>
      </c>
      <c r="D9" s="61">
        <v>8820</v>
      </c>
      <c r="E9" s="63" t="s">
        <v>14</v>
      </c>
    </row>
    <row r="10" spans="1:5" x14ac:dyDescent="0.25">
      <c r="A10" s="19"/>
      <c r="B10" s="20" t="s">
        <v>15</v>
      </c>
      <c r="C10" s="56">
        <v>-0.14655585631166199</v>
      </c>
      <c r="D10" s="56">
        <v>-4.1129285621054897E-2</v>
      </c>
      <c r="E10" s="22"/>
    </row>
    <row r="11" spans="1:5" x14ac:dyDescent="0.25">
      <c r="A11" s="8" t="s">
        <v>19</v>
      </c>
      <c r="B11" s="16" t="s">
        <v>11</v>
      </c>
      <c r="C11" s="61">
        <v>9560</v>
      </c>
      <c r="D11" s="61">
        <v>9990</v>
      </c>
      <c r="E11" s="63" t="s">
        <v>14</v>
      </c>
    </row>
    <row r="12" spans="1:5" x14ac:dyDescent="0.25">
      <c r="A12" s="19"/>
      <c r="B12" s="20" t="s">
        <v>15</v>
      </c>
      <c r="C12" s="56">
        <v>-4.4036351315173097E-2</v>
      </c>
      <c r="D12" s="56">
        <v>-4.7941457449896002E-4</v>
      </c>
      <c r="E12" s="22"/>
    </row>
    <row r="13" spans="1:5" x14ac:dyDescent="0.25">
      <c r="A13" s="8" t="s">
        <v>22</v>
      </c>
      <c r="B13" s="16" t="s">
        <v>11</v>
      </c>
      <c r="C13" s="61">
        <v>10850</v>
      </c>
      <c r="D13" s="61">
        <v>11060</v>
      </c>
      <c r="E13" s="63" t="s">
        <v>14</v>
      </c>
    </row>
    <row r="14" spans="1:5" x14ac:dyDescent="0.25">
      <c r="A14" s="19"/>
      <c r="B14" s="20" t="s">
        <v>15</v>
      </c>
      <c r="C14" s="56">
        <v>8.5465692927901404E-2</v>
      </c>
      <c r="D14" s="56">
        <v>3.4010635496638998E-2</v>
      </c>
      <c r="E14" s="22"/>
    </row>
    <row r="15" spans="1:5" ht="33.6" customHeight="1" x14ac:dyDescent="0.25">
      <c r="A15" s="90" t="s">
        <v>25</v>
      </c>
      <c r="B15" s="90"/>
      <c r="C15" s="90"/>
      <c r="D15" s="90"/>
      <c r="E15" s="90"/>
    </row>
    <row r="16" spans="1:5" x14ac:dyDescent="0.25">
      <c r="A16" s="5" t="s">
        <v>26</v>
      </c>
    </row>
    <row r="17" spans="1:5" x14ac:dyDescent="0.25">
      <c r="A17" s="65" t="s">
        <v>961</v>
      </c>
      <c r="B17" s="82"/>
      <c r="C17" s="82"/>
      <c r="D17" s="82"/>
      <c r="E17" s="82"/>
    </row>
    <row r="18" spans="1:5" x14ac:dyDescent="0.25">
      <c r="A18" s="65" t="s">
        <v>992</v>
      </c>
      <c r="B18" s="82"/>
      <c r="C18" s="82"/>
      <c r="D18" s="82"/>
      <c r="E18" s="82"/>
    </row>
    <row r="19" spans="1:5" x14ac:dyDescent="0.25">
      <c r="A19" s="65" t="s">
        <v>963</v>
      </c>
      <c r="B19" s="82"/>
      <c r="C19" s="82"/>
      <c r="D19" s="82"/>
      <c r="E19" s="82"/>
    </row>
    <row r="20" spans="1:5" x14ac:dyDescent="0.25">
      <c r="A20" s="5" t="s">
        <v>30</v>
      </c>
    </row>
    <row r="21" spans="1:5" ht="14.45" customHeight="1" x14ac:dyDescent="0.25">
      <c r="A21" s="91" t="s">
        <v>31</v>
      </c>
      <c r="B21" s="92"/>
      <c r="C21" s="92"/>
      <c r="D21" s="92"/>
      <c r="E21" s="93"/>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57">
        <v>44376</v>
      </c>
      <c r="C24" s="57">
        <v>46203</v>
      </c>
      <c r="D24" s="58">
        <v>4.4822311017523028E-2</v>
      </c>
      <c r="E24" s="59">
        <v>2</v>
      </c>
    </row>
    <row r="25" spans="1:5" x14ac:dyDescent="0.25">
      <c r="A25" s="31" t="s">
        <v>37</v>
      </c>
      <c r="B25" s="57">
        <v>44341</v>
      </c>
      <c r="C25" s="57">
        <v>46168</v>
      </c>
      <c r="D25" s="58">
        <v>4.4816915243876598E-2</v>
      </c>
      <c r="E25" s="59">
        <v>2</v>
      </c>
    </row>
    <row r="26" spans="1:5" x14ac:dyDescent="0.25">
      <c r="A26" s="64" t="s">
        <v>38</v>
      </c>
      <c r="B26" s="57">
        <v>44313</v>
      </c>
      <c r="C26" s="57">
        <v>46140</v>
      </c>
      <c r="D26" s="58">
        <v>4.46352257387738E-2</v>
      </c>
      <c r="E26" s="59">
        <v>2</v>
      </c>
    </row>
    <row r="27" spans="1:5" x14ac:dyDescent="0.25">
      <c r="A27" s="64" t="s">
        <v>39</v>
      </c>
      <c r="B27" s="57">
        <v>44285</v>
      </c>
      <c r="C27" s="57">
        <v>46112</v>
      </c>
      <c r="D27" s="58">
        <v>4.4122097002209745E-2</v>
      </c>
      <c r="E27" s="59">
        <v>2</v>
      </c>
    </row>
    <row r="28" spans="1:5" x14ac:dyDescent="0.25">
      <c r="A28" s="64" t="s">
        <v>40</v>
      </c>
      <c r="B28" s="57">
        <v>44250</v>
      </c>
      <c r="C28" s="57">
        <v>46077</v>
      </c>
      <c r="D28" s="58">
        <v>4.3882340003750638E-2</v>
      </c>
      <c r="E28" s="59">
        <v>2</v>
      </c>
    </row>
    <row r="30" spans="1:5" x14ac:dyDescent="0.25">
      <c r="A30" s="102" t="s">
        <v>63</v>
      </c>
      <c r="B30" s="103"/>
      <c r="C30" s="103"/>
      <c r="D30" s="103"/>
      <c r="E30" s="103"/>
    </row>
    <row r="31" spans="1:5" ht="14.45" customHeight="1" x14ac:dyDescent="0.25">
      <c r="A31" s="1" t="s">
        <v>958</v>
      </c>
      <c r="B31" s="2"/>
      <c r="C31" s="107" t="s">
        <v>3</v>
      </c>
      <c r="D31" s="107" t="s">
        <v>959</v>
      </c>
      <c r="E31" s="107"/>
    </row>
    <row r="32" spans="1:5" x14ac:dyDescent="0.25">
      <c r="A32" s="3" t="s">
        <v>5</v>
      </c>
      <c r="B32" s="4"/>
      <c r="C32" s="108"/>
      <c r="D32" s="108"/>
      <c r="E32" s="108"/>
    </row>
    <row r="33" spans="1:5" x14ac:dyDescent="0.25">
      <c r="A33" s="6" t="s">
        <v>6</v>
      </c>
      <c r="B33" s="7"/>
      <c r="C33" s="109"/>
      <c r="D33" s="109"/>
      <c r="E33" s="109"/>
    </row>
    <row r="34" spans="1:5" x14ac:dyDescent="0.25">
      <c r="A34" s="8" t="s">
        <v>7</v>
      </c>
      <c r="B34" s="9" t="s">
        <v>960</v>
      </c>
      <c r="C34" s="10"/>
      <c r="D34" s="11"/>
      <c r="E34" s="11"/>
    </row>
    <row r="35" spans="1:5" x14ac:dyDescent="0.25">
      <c r="A35" s="12"/>
      <c r="B35" s="13" t="s">
        <v>9</v>
      </c>
      <c r="C35" s="14"/>
      <c r="D35" s="15"/>
      <c r="E35" s="15"/>
    </row>
    <row r="36" spans="1:5" x14ac:dyDescent="0.25">
      <c r="A36" s="8" t="s">
        <v>10</v>
      </c>
      <c r="B36" s="16" t="s">
        <v>11</v>
      </c>
      <c r="C36" s="53">
        <v>6160</v>
      </c>
      <c r="D36" s="54">
        <v>6390</v>
      </c>
      <c r="E36" s="55" t="s">
        <v>14</v>
      </c>
    </row>
    <row r="37" spans="1:5" x14ac:dyDescent="0.25">
      <c r="A37" s="19"/>
      <c r="B37" s="20" t="s">
        <v>15</v>
      </c>
      <c r="C37" s="56">
        <v>-0.38378927262857598</v>
      </c>
      <c r="D37" s="56">
        <v>-0.13865998529464399</v>
      </c>
      <c r="E37" s="22"/>
    </row>
    <row r="38" spans="1:5" x14ac:dyDescent="0.25">
      <c r="A38" s="8" t="s">
        <v>16</v>
      </c>
      <c r="B38" s="16" t="s">
        <v>11</v>
      </c>
      <c r="C38" s="53">
        <v>8000</v>
      </c>
      <c r="D38" s="53">
        <v>7950</v>
      </c>
      <c r="E38" s="55" t="s">
        <v>14</v>
      </c>
    </row>
    <row r="39" spans="1:5" x14ac:dyDescent="0.25">
      <c r="A39" s="19"/>
      <c r="B39" s="20" t="s">
        <v>15</v>
      </c>
      <c r="C39" s="56">
        <v>-0.20008647300317001</v>
      </c>
      <c r="D39" s="56">
        <v>-7.3435633933990302E-2</v>
      </c>
      <c r="E39" s="22"/>
    </row>
    <row r="40" spans="1:5" x14ac:dyDescent="0.25">
      <c r="A40" s="8" t="s">
        <v>19</v>
      </c>
      <c r="B40" s="16" t="s">
        <v>11</v>
      </c>
      <c r="C40" s="53">
        <v>9410</v>
      </c>
      <c r="D40" s="53">
        <v>10010</v>
      </c>
      <c r="E40" s="55" t="s">
        <v>14</v>
      </c>
    </row>
    <row r="41" spans="1:5" x14ac:dyDescent="0.25">
      <c r="A41" s="19"/>
      <c r="B41" s="20" t="s">
        <v>15</v>
      </c>
      <c r="C41" s="56">
        <v>-5.9128189144663702E-2</v>
      </c>
      <c r="D41" s="56">
        <v>2.2377572142562299E-4</v>
      </c>
      <c r="E41" s="22"/>
    </row>
    <row r="42" spans="1:5" x14ac:dyDescent="0.25">
      <c r="A42" s="8" t="s">
        <v>22</v>
      </c>
      <c r="B42" s="16" t="s">
        <v>11</v>
      </c>
      <c r="C42" s="53">
        <v>11260</v>
      </c>
      <c r="D42" s="53">
        <v>11250</v>
      </c>
      <c r="E42" s="55" t="s">
        <v>14</v>
      </c>
    </row>
    <row r="43" spans="1:5" x14ac:dyDescent="0.25">
      <c r="A43" s="19"/>
      <c r="B43" s="20" t="s">
        <v>15</v>
      </c>
      <c r="C43" s="56">
        <v>0.126302168503377</v>
      </c>
      <c r="D43" s="56">
        <v>4.0148084570122103E-2</v>
      </c>
      <c r="E43" s="22"/>
    </row>
    <row r="44" spans="1:5" ht="33" customHeight="1" x14ac:dyDescent="0.25">
      <c r="A44" s="90" t="s">
        <v>25</v>
      </c>
      <c r="B44" s="90"/>
      <c r="C44" s="90"/>
      <c r="D44" s="90"/>
      <c r="E44" s="90"/>
    </row>
    <row r="45" spans="1:5" x14ac:dyDescent="0.25">
      <c r="A45" s="5" t="s">
        <v>26</v>
      </c>
    </row>
    <row r="46" spans="1:5" x14ac:dyDescent="0.25">
      <c r="A46" s="65" t="s">
        <v>964</v>
      </c>
    </row>
    <row r="47" spans="1:5" x14ac:dyDescent="0.25">
      <c r="A47" s="65" t="s">
        <v>1130</v>
      </c>
    </row>
    <row r="48" spans="1:5" x14ac:dyDescent="0.25">
      <c r="A48" s="65" t="s">
        <v>1191</v>
      </c>
    </row>
    <row r="49" spans="1:5" x14ac:dyDescent="0.25">
      <c r="A49" s="5" t="s">
        <v>51</v>
      </c>
    </row>
    <row r="50" spans="1:5" ht="14.45" customHeight="1" x14ac:dyDescent="0.25">
      <c r="A50" s="91" t="s">
        <v>31</v>
      </c>
      <c r="B50" s="92"/>
      <c r="C50" s="92"/>
      <c r="D50" s="92"/>
      <c r="E50" s="93"/>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57">
        <v>44376</v>
      </c>
      <c r="C53" s="57">
        <v>46203</v>
      </c>
      <c r="D53" s="58">
        <v>7.2230778494409897E-2</v>
      </c>
      <c r="E53" s="59">
        <v>3</v>
      </c>
    </row>
    <row r="54" spans="1:5" x14ac:dyDescent="0.25">
      <c r="A54" s="31" t="s">
        <v>37</v>
      </c>
      <c r="B54" s="57">
        <v>44341</v>
      </c>
      <c r="C54" s="57">
        <v>46168</v>
      </c>
      <c r="D54" s="58">
        <v>7.18812621707796E-2</v>
      </c>
      <c r="E54" s="59">
        <v>3</v>
      </c>
    </row>
    <row r="55" spans="1:5" x14ac:dyDescent="0.25">
      <c r="A55" s="60" t="s">
        <v>38</v>
      </c>
      <c r="B55" s="57">
        <v>44313</v>
      </c>
      <c r="C55" s="57">
        <v>46140</v>
      </c>
      <c r="D55" s="58">
        <v>7.0984235436435505E-2</v>
      </c>
      <c r="E55" s="59">
        <v>3</v>
      </c>
    </row>
    <row r="56" spans="1:5" x14ac:dyDescent="0.25">
      <c r="A56" s="60" t="s">
        <v>39</v>
      </c>
      <c r="B56" s="57">
        <v>44285</v>
      </c>
      <c r="C56" s="57">
        <v>46112</v>
      </c>
      <c r="D56" s="58">
        <v>6.9288385867320917E-2</v>
      </c>
      <c r="E56" s="59">
        <v>3</v>
      </c>
    </row>
    <row r="57" spans="1:5" x14ac:dyDescent="0.25">
      <c r="A57" s="60" t="s">
        <v>40</v>
      </c>
      <c r="B57" s="57">
        <v>44250</v>
      </c>
      <c r="C57" s="57">
        <v>46077</v>
      </c>
      <c r="D57" s="58">
        <v>6.8428036924417665E-2</v>
      </c>
      <c r="E57" s="59">
        <v>3</v>
      </c>
    </row>
    <row r="59" spans="1:5" x14ac:dyDescent="0.25">
      <c r="A59" s="102" t="s">
        <v>1083</v>
      </c>
      <c r="B59" s="103"/>
      <c r="C59" s="103"/>
      <c r="D59" s="103"/>
      <c r="E59" s="103"/>
    </row>
    <row r="60" spans="1:5" ht="14.45" customHeight="1" x14ac:dyDescent="0.25">
      <c r="A60" s="1" t="s">
        <v>968</v>
      </c>
      <c r="B60" s="2"/>
      <c r="C60" s="107" t="s">
        <v>3</v>
      </c>
      <c r="D60" s="107" t="s">
        <v>969</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960</v>
      </c>
      <c r="C63" s="10"/>
      <c r="D63" s="11"/>
      <c r="E63" s="11"/>
    </row>
    <row r="64" spans="1:5" x14ac:dyDescent="0.25">
      <c r="A64" s="12"/>
      <c r="B64" s="13" t="s">
        <v>9</v>
      </c>
      <c r="C64" s="14"/>
      <c r="D64" s="15"/>
      <c r="E64" s="15"/>
    </row>
    <row r="65" spans="1:5" x14ac:dyDescent="0.25">
      <c r="A65" s="8" t="s">
        <v>10</v>
      </c>
      <c r="B65" s="16" t="s">
        <v>11</v>
      </c>
      <c r="C65" s="53">
        <v>5480</v>
      </c>
      <c r="D65" s="54">
        <v>4710</v>
      </c>
      <c r="E65" s="55" t="s">
        <v>14</v>
      </c>
    </row>
    <row r="66" spans="1:5" x14ac:dyDescent="0.25">
      <c r="A66" s="19"/>
      <c r="B66" s="20" t="s">
        <v>15</v>
      </c>
      <c r="C66" s="56">
        <v>-0.452202220269809</v>
      </c>
      <c r="D66" s="56">
        <v>-0.13994972496608299</v>
      </c>
      <c r="E66" s="22"/>
    </row>
    <row r="67" spans="1:5" x14ac:dyDescent="0.25">
      <c r="A67" s="8" t="s">
        <v>16</v>
      </c>
      <c r="B67" s="16" t="s">
        <v>11</v>
      </c>
      <c r="C67" s="53">
        <v>8080</v>
      </c>
      <c r="D67" s="53">
        <v>9880</v>
      </c>
      <c r="E67" s="55" t="s">
        <v>14</v>
      </c>
    </row>
    <row r="68" spans="1:5" x14ac:dyDescent="0.25">
      <c r="A68" s="19"/>
      <c r="B68" s="20" t="s">
        <v>15</v>
      </c>
      <c r="C68" s="56">
        <v>-0.19161951219512199</v>
      </c>
      <c r="D68" s="56">
        <v>-2.3910905638342399E-3</v>
      </c>
      <c r="E68" s="22"/>
    </row>
    <row r="69" spans="1:5" x14ac:dyDescent="0.25">
      <c r="A69" s="8" t="s">
        <v>19</v>
      </c>
      <c r="B69" s="16" t="s">
        <v>11</v>
      </c>
      <c r="C69" s="53">
        <v>9820</v>
      </c>
      <c r="D69" s="53">
        <v>13160</v>
      </c>
      <c r="E69" s="55" t="s">
        <v>14</v>
      </c>
    </row>
    <row r="70" spans="1:5" x14ac:dyDescent="0.25">
      <c r="A70" s="19"/>
      <c r="B70" s="20" t="s">
        <v>15</v>
      </c>
      <c r="C70" s="56">
        <v>-1.84044464406019E-2</v>
      </c>
      <c r="D70" s="56">
        <v>5.6518052144012697E-2</v>
      </c>
      <c r="E70" s="22"/>
    </row>
    <row r="71" spans="1:5" x14ac:dyDescent="0.25">
      <c r="A71" s="8" t="s">
        <v>22</v>
      </c>
      <c r="B71" s="16" t="s">
        <v>11</v>
      </c>
      <c r="C71" s="53">
        <v>12490</v>
      </c>
      <c r="D71" s="53">
        <v>15730</v>
      </c>
      <c r="E71" s="55" t="s">
        <v>14</v>
      </c>
    </row>
    <row r="72" spans="1:5" x14ac:dyDescent="0.25">
      <c r="A72" s="19"/>
      <c r="B72" s="20" t="s">
        <v>15</v>
      </c>
      <c r="C72" s="56">
        <v>0.249093052330773</v>
      </c>
      <c r="D72" s="56">
        <v>9.4805291452100496E-2</v>
      </c>
      <c r="E72" s="22"/>
    </row>
    <row r="73" spans="1:5" ht="34.15" customHeight="1" x14ac:dyDescent="0.25">
      <c r="A73" s="90" t="s">
        <v>25</v>
      </c>
      <c r="B73" s="90"/>
      <c r="C73" s="90"/>
      <c r="D73" s="90"/>
      <c r="E73" s="90"/>
    </row>
    <row r="74" spans="1:5" x14ac:dyDescent="0.25">
      <c r="A74" s="5" t="s">
        <v>26</v>
      </c>
    </row>
    <row r="75" spans="1:5" x14ac:dyDescent="0.25">
      <c r="A75" s="65" t="s">
        <v>1192</v>
      </c>
    </row>
    <row r="76" spans="1:5" x14ac:dyDescent="0.25">
      <c r="A76" s="65" t="s">
        <v>1193</v>
      </c>
    </row>
    <row r="77" spans="1:5" x14ac:dyDescent="0.25">
      <c r="A77" s="65" t="s">
        <v>972</v>
      </c>
    </row>
    <row r="78" spans="1:5" x14ac:dyDescent="0.25">
      <c r="A78" s="5" t="s">
        <v>30</v>
      </c>
    </row>
    <row r="79" spans="1:5" ht="14.45" customHeight="1" x14ac:dyDescent="0.25">
      <c r="A79" s="91" t="s">
        <v>31</v>
      </c>
      <c r="B79" s="92"/>
      <c r="C79" s="92"/>
      <c r="D79" s="92"/>
      <c r="E79" s="93"/>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57">
        <v>44370</v>
      </c>
      <c r="C82" s="57">
        <v>46197</v>
      </c>
      <c r="D82" s="58">
        <v>0.10630000000000001</v>
      </c>
      <c r="E82" s="59">
        <v>4</v>
      </c>
    </row>
    <row r="83" spans="1:5" x14ac:dyDescent="0.25">
      <c r="A83" s="31" t="s">
        <v>37</v>
      </c>
      <c r="B83" s="57">
        <v>44342</v>
      </c>
      <c r="C83" s="57">
        <v>46169</v>
      </c>
      <c r="D83" s="58">
        <v>0.10583450100170599</v>
      </c>
      <c r="E83" s="59">
        <v>4</v>
      </c>
    </row>
    <row r="84" spans="1:5" x14ac:dyDescent="0.25">
      <c r="A84" s="60" t="s">
        <v>38</v>
      </c>
      <c r="B84" s="57">
        <v>44314</v>
      </c>
      <c r="C84" s="57">
        <v>46141</v>
      </c>
      <c r="D84" s="58">
        <v>0.10589999999999999</v>
      </c>
      <c r="E84" s="59">
        <v>4</v>
      </c>
    </row>
    <row r="85" spans="1:5" x14ac:dyDescent="0.25">
      <c r="A85" s="60" t="s">
        <v>39</v>
      </c>
      <c r="B85" s="57">
        <v>44279</v>
      </c>
      <c r="C85" s="57">
        <v>46106</v>
      </c>
      <c r="D85" s="58">
        <v>0.10582204301081213</v>
      </c>
      <c r="E85" s="59">
        <v>4</v>
      </c>
    </row>
    <row r="86" spans="1:5" x14ac:dyDescent="0.25">
      <c r="A86" s="60" t="s">
        <v>40</v>
      </c>
      <c r="B86" s="57">
        <v>44251</v>
      </c>
      <c r="C86" s="57">
        <v>46078</v>
      </c>
      <c r="D86" s="58">
        <v>0.10603791628635924</v>
      </c>
      <c r="E86" s="59">
        <v>4</v>
      </c>
    </row>
    <row r="88" spans="1:5" x14ac:dyDescent="0.25">
      <c r="A88" s="102" t="s">
        <v>73</v>
      </c>
      <c r="B88" s="103"/>
      <c r="C88" s="103"/>
      <c r="D88" s="103"/>
      <c r="E88" s="103"/>
    </row>
    <row r="89" spans="1:5" ht="14.45" customHeight="1" x14ac:dyDescent="0.25">
      <c r="A89" s="1" t="s">
        <v>958</v>
      </c>
      <c r="B89" s="2"/>
      <c r="C89" s="107" t="s">
        <v>3</v>
      </c>
      <c r="D89" s="107" t="s">
        <v>959</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960</v>
      </c>
      <c r="C92" s="10"/>
      <c r="D92" s="11"/>
      <c r="E92" s="11"/>
    </row>
    <row r="93" spans="1:5" x14ac:dyDescent="0.25">
      <c r="A93" s="12"/>
      <c r="B93" s="13" t="s">
        <v>9</v>
      </c>
      <c r="C93" s="14"/>
      <c r="D93" s="15"/>
      <c r="E93" s="15"/>
    </row>
    <row r="94" spans="1:5" x14ac:dyDescent="0.25">
      <c r="A94" s="8" t="s">
        <v>10</v>
      </c>
      <c r="B94" s="16" t="s">
        <v>11</v>
      </c>
      <c r="C94" s="61">
        <v>7080</v>
      </c>
      <c r="D94" s="62">
        <v>7280</v>
      </c>
      <c r="E94" s="63" t="s">
        <v>14</v>
      </c>
    </row>
    <row r="95" spans="1:5" x14ac:dyDescent="0.25">
      <c r="A95" s="19"/>
      <c r="B95" s="20" t="s">
        <v>15</v>
      </c>
      <c r="C95" s="56">
        <v>-0.29191798495309801</v>
      </c>
      <c r="D95" s="56">
        <v>-0.100411497208042</v>
      </c>
      <c r="E95" s="22"/>
    </row>
    <row r="96" spans="1:5" x14ac:dyDescent="0.25">
      <c r="A96" s="8" t="s">
        <v>16</v>
      </c>
      <c r="B96" s="16" t="s">
        <v>11</v>
      </c>
      <c r="C96" s="61">
        <v>8160</v>
      </c>
      <c r="D96" s="61">
        <v>7910</v>
      </c>
      <c r="E96" s="63" t="s">
        <v>14</v>
      </c>
    </row>
    <row r="97" spans="1:5" x14ac:dyDescent="0.25">
      <c r="A97" s="19"/>
      <c r="B97" s="20" t="s">
        <v>15</v>
      </c>
      <c r="C97" s="56">
        <v>-0.184192551682961</v>
      </c>
      <c r="D97" s="56">
        <v>-7.5222610605281098E-2</v>
      </c>
      <c r="E97" s="22"/>
    </row>
    <row r="98" spans="1:5" x14ac:dyDescent="0.25">
      <c r="A98" s="8" t="s">
        <v>19</v>
      </c>
      <c r="B98" s="16" t="s">
        <v>11</v>
      </c>
      <c r="C98" s="61">
        <v>9430</v>
      </c>
      <c r="D98" s="61">
        <v>9840</v>
      </c>
      <c r="E98" s="63" t="s">
        <v>14</v>
      </c>
    </row>
    <row r="99" spans="1:5" x14ac:dyDescent="0.25">
      <c r="A99" s="19"/>
      <c r="B99" s="20" t="s">
        <v>15</v>
      </c>
      <c r="C99" s="56">
        <v>-5.7206652831075303E-2</v>
      </c>
      <c r="D99" s="56">
        <v>-5.5083784058873597E-3</v>
      </c>
      <c r="E99" s="22"/>
    </row>
    <row r="100" spans="1:5" x14ac:dyDescent="0.25">
      <c r="A100" s="8" t="s">
        <v>22</v>
      </c>
      <c r="B100" s="16" t="s">
        <v>11</v>
      </c>
      <c r="C100" s="61">
        <v>11880</v>
      </c>
      <c r="D100" s="61">
        <v>11630</v>
      </c>
      <c r="E100" s="63" t="s">
        <v>14</v>
      </c>
    </row>
    <row r="101" spans="1:5" x14ac:dyDescent="0.25">
      <c r="A101" s="19"/>
      <c r="B101" s="20" t="s">
        <v>15</v>
      </c>
      <c r="C101" s="56">
        <v>0.18768540419526</v>
      </c>
      <c r="D101" s="56">
        <v>5.17325466379372E-2</v>
      </c>
      <c r="E101" s="22"/>
    </row>
    <row r="102" spans="1:5" ht="34.15" customHeight="1" x14ac:dyDescent="0.25">
      <c r="A102" s="90" t="s">
        <v>25</v>
      </c>
      <c r="B102" s="90"/>
      <c r="C102" s="90"/>
      <c r="D102" s="90"/>
      <c r="E102" s="90"/>
    </row>
    <row r="103" spans="1:5" x14ac:dyDescent="0.25">
      <c r="A103" s="5" t="s">
        <v>26</v>
      </c>
    </row>
    <row r="104" spans="1:5" x14ac:dyDescent="0.25">
      <c r="A104" s="65" t="s">
        <v>961</v>
      </c>
      <c r="B104" s="82"/>
      <c r="C104" s="82"/>
      <c r="D104" s="82"/>
      <c r="E104" s="82"/>
    </row>
    <row r="105" spans="1:5" x14ac:dyDescent="0.25">
      <c r="A105" s="65" t="s">
        <v>1194</v>
      </c>
      <c r="B105" s="82"/>
      <c r="C105" s="82"/>
      <c r="D105" s="82"/>
      <c r="E105" s="82"/>
    </row>
    <row r="106" spans="1:5" x14ac:dyDescent="0.25">
      <c r="A106" s="65" t="s">
        <v>966</v>
      </c>
      <c r="B106" s="82"/>
      <c r="C106" s="82"/>
      <c r="D106" s="82"/>
      <c r="E106" s="82"/>
    </row>
    <row r="107" spans="1:5" x14ac:dyDescent="0.25">
      <c r="A107" s="5" t="s">
        <v>30</v>
      </c>
    </row>
    <row r="108" spans="1:5" ht="14.45" customHeight="1" x14ac:dyDescent="0.25">
      <c r="A108" s="91" t="s">
        <v>31</v>
      </c>
      <c r="B108" s="92"/>
      <c r="C108" s="92"/>
      <c r="D108" s="92"/>
      <c r="E108" s="93"/>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57">
        <v>44376</v>
      </c>
      <c r="C111" s="57">
        <v>46203</v>
      </c>
      <c r="D111" s="58">
        <v>4.7628438767691725E-2</v>
      </c>
      <c r="E111" s="59">
        <v>2</v>
      </c>
    </row>
    <row r="112" spans="1:5" x14ac:dyDescent="0.25">
      <c r="A112" s="31" t="s">
        <v>37</v>
      </c>
      <c r="B112" s="57">
        <v>44341</v>
      </c>
      <c r="C112" s="57">
        <v>46168</v>
      </c>
      <c r="D112" s="58">
        <v>4.7412080163217997E-2</v>
      </c>
      <c r="E112" s="59">
        <v>2</v>
      </c>
    </row>
    <row r="113" spans="1:5" x14ac:dyDescent="0.25">
      <c r="A113" s="64" t="s">
        <v>38</v>
      </c>
      <c r="B113" s="57">
        <v>44313</v>
      </c>
      <c r="C113" s="57">
        <v>46140</v>
      </c>
      <c r="D113" s="58">
        <v>4.7100000000000003E-2</v>
      </c>
      <c r="E113" s="59">
        <v>2</v>
      </c>
    </row>
    <row r="114" spans="1:5" x14ac:dyDescent="0.25">
      <c r="A114" s="64" t="s">
        <v>39</v>
      </c>
      <c r="B114" s="57">
        <v>44285</v>
      </c>
      <c r="C114" s="57">
        <v>46112</v>
      </c>
      <c r="D114" s="58">
        <v>4.6121142455348971E-2</v>
      </c>
      <c r="E114" s="59">
        <v>2</v>
      </c>
    </row>
    <row r="115" spans="1:5" x14ac:dyDescent="0.25">
      <c r="A115" s="64" t="s">
        <v>40</v>
      </c>
      <c r="B115" s="57">
        <v>44250</v>
      </c>
      <c r="C115" s="57">
        <v>46077</v>
      </c>
      <c r="D115" s="58">
        <v>4.5629361162589206E-2</v>
      </c>
      <c r="E115" s="59">
        <v>2</v>
      </c>
    </row>
    <row r="117" spans="1:5" x14ac:dyDescent="0.25">
      <c r="A117" s="102" t="s">
        <v>93</v>
      </c>
      <c r="B117" s="103"/>
      <c r="C117" s="103"/>
      <c r="D117" s="103"/>
      <c r="E117" s="103"/>
    </row>
    <row r="118" spans="1:5" ht="14.45" customHeight="1" x14ac:dyDescent="0.25">
      <c r="A118" s="1" t="s">
        <v>968</v>
      </c>
      <c r="B118" s="2"/>
      <c r="C118" s="107" t="s">
        <v>3</v>
      </c>
      <c r="D118" s="107" t="s">
        <v>969</v>
      </c>
      <c r="E118" s="107"/>
    </row>
    <row r="119" spans="1:5" x14ac:dyDescent="0.25">
      <c r="A119" s="3" t="s">
        <v>5</v>
      </c>
      <c r="B119" s="4"/>
      <c r="C119" s="108"/>
      <c r="D119" s="108"/>
      <c r="E119" s="108"/>
    </row>
    <row r="120" spans="1:5" x14ac:dyDescent="0.25">
      <c r="A120" s="6" t="s">
        <v>6</v>
      </c>
      <c r="B120" s="7"/>
      <c r="C120" s="109"/>
      <c r="D120" s="109"/>
      <c r="E120" s="109"/>
    </row>
    <row r="121" spans="1:5" x14ac:dyDescent="0.25">
      <c r="A121" s="8" t="s">
        <v>7</v>
      </c>
      <c r="B121" s="9" t="s">
        <v>960</v>
      </c>
      <c r="C121" s="10"/>
      <c r="D121" s="11"/>
      <c r="E121" s="11"/>
    </row>
    <row r="122" spans="1:5" x14ac:dyDescent="0.25">
      <c r="A122" s="12"/>
      <c r="B122" s="13" t="s">
        <v>9</v>
      </c>
      <c r="C122" s="14"/>
      <c r="D122" s="15"/>
      <c r="E122" s="15"/>
    </row>
    <row r="123" spans="1:5" x14ac:dyDescent="0.25">
      <c r="A123" s="8" t="s">
        <v>10</v>
      </c>
      <c r="B123" s="16" t="s">
        <v>11</v>
      </c>
      <c r="C123" s="53">
        <v>4820</v>
      </c>
      <c r="D123" s="54">
        <v>3990</v>
      </c>
      <c r="E123" s="55" t="s">
        <v>14</v>
      </c>
    </row>
    <row r="124" spans="1:5" x14ac:dyDescent="0.25">
      <c r="A124" s="19"/>
      <c r="B124" s="20" t="s">
        <v>15</v>
      </c>
      <c r="C124" s="56">
        <v>-0.51846106313997697</v>
      </c>
      <c r="D124" s="56">
        <v>-0.167986092659382</v>
      </c>
      <c r="E124" s="22"/>
    </row>
    <row r="125" spans="1:5" x14ac:dyDescent="0.25">
      <c r="A125" s="8" t="s">
        <v>16</v>
      </c>
      <c r="B125" s="16" t="s">
        <v>11</v>
      </c>
      <c r="C125" s="53">
        <v>6990</v>
      </c>
      <c r="D125" s="53">
        <v>9580</v>
      </c>
      <c r="E125" s="55" t="s">
        <v>14</v>
      </c>
    </row>
    <row r="126" spans="1:5" x14ac:dyDescent="0.25">
      <c r="A126" s="19"/>
      <c r="B126" s="20" t="s">
        <v>15</v>
      </c>
      <c r="C126" s="56">
        <v>-0.30071299716519201</v>
      </c>
      <c r="D126" s="56">
        <v>-8.4453188939267402E-3</v>
      </c>
      <c r="E126" s="22"/>
    </row>
    <row r="127" spans="1:5" x14ac:dyDescent="0.25">
      <c r="A127" s="8" t="s">
        <v>19</v>
      </c>
      <c r="B127" s="16" t="s">
        <v>11</v>
      </c>
      <c r="C127" s="53">
        <v>10210</v>
      </c>
      <c r="D127" s="53">
        <v>13370</v>
      </c>
      <c r="E127" s="55" t="s">
        <v>14</v>
      </c>
    </row>
    <row r="128" spans="1:5" x14ac:dyDescent="0.25">
      <c r="A128" s="19"/>
      <c r="B128" s="20" t="s">
        <v>15</v>
      </c>
      <c r="C128" s="56">
        <v>2.06125574272586E-2</v>
      </c>
      <c r="D128" s="56">
        <v>5.9769597020477003E-2</v>
      </c>
      <c r="E128" s="22"/>
    </row>
    <row r="129" spans="1:5" x14ac:dyDescent="0.25">
      <c r="A129" s="8" t="s">
        <v>22</v>
      </c>
      <c r="B129" s="16" t="s">
        <v>11</v>
      </c>
      <c r="C129" s="53">
        <v>14680</v>
      </c>
      <c r="D129" s="53">
        <v>19000</v>
      </c>
      <c r="E129" s="55" t="s">
        <v>14</v>
      </c>
    </row>
    <row r="130" spans="1:5" x14ac:dyDescent="0.25">
      <c r="A130" s="19"/>
      <c r="B130" s="20" t="s">
        <v>15</v>
      </c>
      <c r="C130" s="56">
        <v>0.468309154577289</v>
      </c>
      <c r="D130" s="56">
        <v>0.13700083069659499</v>
      </c>
      <c r="E130" s="22"/>
    </row>
    <row r="131" spans="1:5" ht="33" customHeight="1" x14ac:dyDescent="0.25">
      <c r="A131" s="90" t="s">
        <v>25</v>
      </c>
      <c r="B131" s="90"/>
      <c r="C131" s="90"/>
      <c r="D131" s="90"/>
      <c r="E131" s="90"/>
    </row>
    <row r="132" spans="1:5" x14ac:dyDescent="0.25">
      <c r="A132" s="5" t="s">
        <v>26</v>
      </c>
    </row>
    <row r="133" spans="1:5" x14ac:dyDescent="0.25">
      <c r="A133" s="65" t="s">
        <v>983</v>
      </c>
    </row>
    <row r="134" spans="1:5" x14ac:dyDescent="0.25">
      <c r="A134" s="65" t="s">
        <v>1172</v>
      </c>
    </row>
    <row r="135" spans="1:5" x14ac:dyDescent="0.25">
      <c r="A135" s="65" t="s">
        <v>972</v>
      </c>
    </row>
    <row r="136" spans="1:5" x14ac:dyDescent="0.25">
      <c r="A136" s="5" t="s">
        <v>51</v>
      </c>
    </row>
    <row r="137" spans="1:5" ht="14.45" customHeight="1" x14ac:dyDescent="0.25">
      <c r="A137" s="91" t="s">
        <v>31</v>
      </c>
      <c r="B137" s="92"/>
      <c r="C137" s="92"/>
      <c r="D137" s="92"/>
      <c r="E137" s="93"/>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57">
        <v>44362</v>
      </c>
      <c r="C140" s="57">
        <v>46196</v>
      </c>
      <c r="D140" s="58">
        <v>0.14546688967866669</v>
      </c>
      <c r="E140" s="59">
        <v>4</v>
      </c>
    </row>
    <row r="141" spans="1:5" x14ac:dyDescent="0.25">
      <c r="A141" s="31" t="s">
        <v>37</v>
      </c>
      <c r="B141" s="57">
        <v>44334</v>
      </c>
      <c r="C141" s="57">
        <v>46168</v>
      </c>
      <c r="D141" s="58">
        <v>0.145565600295222</v>
      </c>
      <c r="E141" s="59">
        <v>4</v>
      </c>
    </row>
    <row r="142" spans="1:5" x14ac:dyDescent="0.25">
      <c r="A142" s="60" t="s">
        <v>38</v>
      </c>
      <c r="B142" s="57">
        <v>44306</v>
      </c>
      <c r="C142" s="57">
        <v>46140</v>
      </c>
      <c r="D142" s="58">
        <v>0.14443252963252201</v>
      </c>
      <c r="E142" s="59">
        <v>4</v>
      </c>
    </row>
    <row r="143" spans="1:5" x14ac:dyDescent="0.25">
      <c r="A143" s="60" t="s">
        <v>39</v>
      </c>
      <c r="B143" s="57">
        <v>44278</v>
      </c>
      <c r="C143" s="57">
        <v>46112</v>
      </c>
      <c r="D143" s="58">
        <v>0.14130306273818763</v>
      </c>
      <c r="E143" s="59">
        <v>4</v>
      </c>
    </row>
    <row r="144" spans="1:5" x14ac:dyDescent="0.25">
      <c r="A144" s="60" t="s">
        <v>40</v>
      </c>
      <c r="B144" s="57">
        <v>44236</v>
      </c>
      <c r="C144" s="57">
        <v>46070</v>
      </c>
      <c r="D144" s="58">
        <v>0.13893719822682349</v>
      </c>
      <c r="E144" s="59">
        <v>4</v>
      </c>
    </row>
    <row r="146" spans="1:5" x14ac:dyDescent="0.25">
      <c r="A146" s="102" t="s">
        <v>94</v>
      </c>
      <c r="B146" s="103"/>
      <c r="C146" s="103"/>
      <c r="D146" s="103"/>
      <c r="E146" s="103"/>
    </row>
    <row r="147" spans="1:5" ht="14.45" customHeight="1" x14ac:dyDescent="0.25">
      <c r="A147" s="1" t="s">
        <v>958</v>
      </c>
      <c r="B147" s="2"/>
      <c r="C147" s="107" t="s">
        <v>3</v>
      </c>
      <c r="D147" s="107" t="s">
        <v>959</v>
      </c>
      <c r="E147" s="107"/>
    </row>
    <row r="148" spans="1:5" x14ac:dyDescent="0.25">
      <c r="A148" s="3" t="s">
        <v>5</v>
      </c>
      <c r="B148" s="4"/>
      <c r="C148" s="108"/>
      <c r="D148" s="108"/>
      <c r="E148" s="108"/>
    </row>
    <row r="149" spans="1:5" x14ac:dyDescent="0.25">
      <c r="A149" s="6" t="s">
        <v>6</v>
      </c>
      <c r="B149" s="7"/>
      <c r="C149" s="109"/>
      <c r="D149" s="109"/>
      <c r="E149" s="109"/>
    </row>
    <row r="150" spans="1:5" x14ac:dyDescent="0.25">
      <c r="A150" s="8" t="s">
        <v>7</v>
      </c>
      <c r="B150" s="9" t="s">
        <v>960</v>
      </c>
      <c r="C150" s="10"/>
      <c r="D150" s="11"/>
      <c r="E150" s="11"/>
    </row>
    <row r="151" spans="1:5" x14ac:dyDescent="0.25">
      <c r="A151" s="12"/>
      <c r="B151" s="13" t="s">
        <v>9</v>
      </c>
      <c r="C151" s="14"/>
      <c r="D151" s="15"/>
      <c r="E151" s="15"/>
    </row>
    <row r="152" spans="1:5" x14ac:dyDescent="0.25">
      <c r="A152" s="8" t="s">
        <v>10</v>
      </c>
      <c r="B152" s="16" t="s">
        <v>11</v>
      </c>
      <c r="C152" s="53">
        <v>6010</v>
      </c>
      <c r="D152" s="54">
        <v>6210</v>
      </c>
      <c r="E152" s="55" t="s">
        <v>14</v>
      </c>
    </row>
    <row r="153" spans="1:5" x14ac:dyDescent="0.25">
      <c r="A153" s="19"/>
      <c r="B153" s="20" t="s">
        <v>15</v>
      </c>
      <c r="C153" s="56">
        <v>-0.39915680277175802</v>
      </c>
      <c r="D153" s="56">
        <v>-0.14692555273536601</v>
      </c>
      <c r="E153" s="22"/>
    </row>
    <row r="154" spans="1:5" x14ac:dyDescent="0.25">
      <c r="A154" s="8" t="s">
        <v>16</v>
      </c>
      <c r="B154" s="16" t="s">
        <v>11</v>
      </c>
      <c r="C154" s="53">
        <v>7810</v>
      </c>
      <c r="D154" s="53">
        <v>7360</v>
      </c>
      <c r="E154" s="55" t="s">
        <v>14</v>
      </c>
    </row>
    <row r="155" spans="1:5" x14ac:dyDescent="0.25">
      <c r="A155" s="19"/>
      <c r="B155" s="20" t="s">
        <v>15</v>
      </c>
      <c r="C155" s="56">
        <v>-0.21932332828721299</v>
      </c>
      <c r="D155" s="56">
        <v>-9.7215505372375305E-2</v>
      </c>
      <c r="E155" s="22"/>
    </row>
    <row r="156" spans="1:5" x14ac:dyDescent="0.25">
      <c r="A156" s="8" t="s">
        <v>19</v>
      </c>
      <c r="B156" s="16" t="s">
        <v>11</v>
      </c>
      <c r="C156" s="53">
        <v>9390</v>
      </c>
      <c r="D156" s="53">
        <v>9820</v>
      </c>
      <c r="E156" s="55" t="s">
        <v>14</v>
      </c>
    </row>
    <row r="157" spans="1:5" x14ac:dyDescent="0.25">
      <c r="A157" s="19"/>
      <c r="B157" s="20" t="s">
        <v>15</v>
      </c>
      <c r="C157" s="56">
        <v>-6.1124608632733599E-2</v>
      </c>
      <c r="D157" s="56">
        <v>-6.1983013354663897E-3</v>
      </c>
      <c r="E157" s="22"/>
    </row>
    <row r="158" spans="1:5" x14ac:dyDescent="0.25">
      <c r="A158" s="8" t="s">
        <v>22</v>
      </c>
      <c r="B158" s="16" t="s">
        <v>11</v>
      </c>
      <c r="C158" s="53">
        <v>12100</v>
      </c>
      <c r="D158" s="53">
        <v>12160</v>
      </c>
      <c r="E158" s="55" t="s">
        <v>14</v>
      </c>
    </row>
    <row r="159" spans="1:5" x14ac:dyDescent="0.25">
      <c r="A159" s="19"/>
      <c r="B159" s="20" t="s">
        <v>15</v>
      </c>
      <c r="C159" s="56">
        <v>0.210143493414095</v>
      </c>
      <c r="D159" s="56">
        <v>6.7230536811159203E-2</v>
      </c>
      <c r="E159" s="22"/>
    </row>
    <row r="160" spans="1:5" ht="36" customHeight="1" x14ac:dyDescent="0.25">
      <c r="A160" s="90" t="s">
        <v>25</v>
      </c>
      <c r="B160" s="90"/>
      <c r="C160" s="90"/>
      <c r="D160" s="90"/>
      <c r="E160" s="90"/>
    </row>
    <row r="161" spans="1:5" x14ac:dyDescent="0.25">
      <c r="A161" s="5" t="s">
        <v>26</v>
      </c>
    </row>
    <row r="162" spans="1:5" x14ac:dyDescent="0.25">
      <c r="A162" s="65" t="s">
        <v>964</v>
      </c>
    </row>
    <row r="163" spans="1:5" x14ac:dyDescent="0.25">
      <c r="A163" s="65" t="s">
        <v>1057</v>
      </c>
    </row>
    <row r="164" spans="1:5" x14ac:dyDescent="0.25">
      <c r="A164" s="65" t="s">
        <v>966</v>
      </c>
    </row>
    <row r="165" spans="1:5" x14ac:dyDescent="0.25">
      <c r="A165" s="5" t="s">
        <v>30</v>
      </c>
    </row>
    <row r="166" spans="1:5" ht="14.45" customHeight="1" x14ac:dyDescent="0.25">
      <c r="A166" s="91" t="s">
        <v>31</v>
      </c>
      <c r="B166" s="92"/>
      <c r="C166" s="92"/>
      <c r="D166" s="92"/>
      <c r="E166" s="93"/>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57">
        <v>44376</v>
      </c>
      <c r="C169" s="57">
        <v>46203</v>
      </c>
      <c r="D169" s="58">
        <v>6.645381017516365E-2</v>
      </c>
      <c r="E169" s="59">
        <v>3</v>
      </c>
    </row>
    <row r="170" spans="1:5" x14ac:dyDescent="0.25">
      <c r="A170" s="31" t="s">
        <v>37</v>
      </c>
      <c r="B170" s="57">
        <v>44341</v>
      </c>
      <c r="C170" s="57">
        <v>46168</v>
      </c>
      <c r="D170" s="58">
        <v>6.6217994706642094E-2</v>
      </c>
      <c r="E170" s="59">
        <v>3</v>
      </c>
    </row>
    <row r="171" spans="1:5" x14ac:dyDescent="0.25">
      <c r="A171" s="60" t="s">
        <v>38</v>
      </c>
      <c r="B171" s="57">
        <v>44313</v>
      </c>
      <c r="C171" s="57">
        <v>46140</v>
      </c>
      <c r="D171" s="58">
        <v>6.5854205980162103E-2</v>
      </c>
      <c r="E171" s="59">
        <v>3</v>
      </c>
    </row>
    <row r="172" spans="1:5" x14ac:dyDescent="0.25">
      <c r="A172" s="60" t="s">
        <v>39</v>
      </c>
      <c r="B172" s="57">
        <v>44285</v>
      </c>
      <c r="C172" s="57">
        <v>46112</v>
      </c>
      <c r="D172" s="58">
        <v>6.4816506391158352E-2</v>
      </c>
      <c r="E172" s="59">
        <v>3</v>
      </c>
    </row>
    <row r="173" spans="1:5" x14ac:dyDescent="0.25">
      <c r="A173" s="60" t="s">
        <v>40</v>
      </c>
      <c r="B173" s="57">
        <v>44250</v>
      </c>
      <c r="C173" s="57">
        <v>46077</v>
      </c>
      <c r="D173" s="58">
        <v>6.4354303877197219E-2</v>
      </c>
      <c r="E173" s="59">
        <v>3</v>
      </c>
    </row>
    <row r="175" spans="1:5" x14ac:dyDescent="0.25">
      <c r="A175" s="102" t="s">
        <v>341</v>
      </c>
      <c r="B175" s="103"/>
      <c r="C175" s="103"/>
      <c r="D175" s="103"/>
      <c r="E175" s="103"/>
    </row>
    <row r="176" spans="1:5" ht="14.45" customHeight="1" x14ac:dyDescent="0.25">
      <c r="A176" s="1" t="s">
        <v>958</v>
      </c>
      <c r="B176" s="2"/>
      <c r="C176" s="107" t="s">
        <v>3</v>
      </c>
      <c r="D176" s="107" t="s">
        <v>959</v>
      </c>
      <c r="E176" s="107"/>
    </row>
    <row r="177" spans="1:5" x14ac:dyDescent="0.25">
      <c r="A177" s="3" t="s">
        <v>5</v>
      </c>
      <c r="B177" s="4"/>
      <c r="C177" s="108"/>
      <c r="D177" s="108"/>
      <c r="E177" s="108"/>
    </row>
    <row r="178" spans="1:5" x14ac:dyDescent="0.25">
      <c r="A178" s="6" t="s">
        <v>6</v>
      </c>
      <c r="B178" s="7"/>
      <c r="C178" s="109"/>
      <c r="D178" s="109"/>
      <c r="E178" s="109"/>
    </row>
    <row r="179" spans="1:5" x14ac:dyDescent="0.25">
      <c r="A179" s="8" t="s">
        <v>7</v>
      </c>
      <c r="B179" s="9" t="s">
        <v>960</v>
      </c>
      <c r="C179" s="10"/>
      <c r="D179" s="11"/>
      <c r="E179" s="11"/>
    </row>
    <row r="180" spans="1:5" x14ac:dyDescent="0.25">
      <c r="A180" s="12"/>
      <c r="B180" s="13" t="s">
        <v>9</v>
      </c>
      <c r="C180" s="14"/>
      <c r="D180" s="15"/>
      <c r="E180" s="15"/>
    </row>
    <row r="181" spans="1:5" x14ac:dyDescent="0.25">
      <c r="A181" s="8" t="s">
        <v>10</v>
      </c>
      <c r="B181" s="16" t="s">
        <v>11</v>
      </c>
      <c r="C181" s="53">
        <v>6820</v>
      </c>
      <c r="D181" s="54">
        <v>6960</v>
      </c>
      <c r="E181" s="55" t="s">
        <v>14</v>
      </c>
    </row>
    <row r="182" spans="1:5" x14ac:dyDescent="0.25">
      <c r="A182" s="19"/>
      <c r="B182" s="20" t="s">
        <v>15</v>
      </c>
      <c r="C182" s="56">
        <v>-0.31765529078628102</v>
      </c>
      <c r="D182" s="56">
        <v>-0.113698785673133</v>
      </c>
      <c r="E182" s="22"/>
    </row>
    <row r="183" spans="1:5" x14ac:dyDescent="0.25">
      <c r="A183" s="8" t="s">
        <v>16</v>
      </c>
      <c r="B183" s="16" t="s">
        <v>11</v>
      </c>
      <c r="C183" s="53">
        <v>8390</v>
      </c>
      <c r="D183" s="53">
        <v>9160</v>
      </c>
      <c r="E183" s="55" t="s">
        <v>14</v>
      </c>
    </row>
    <row r="184" spans="1:5" x14ac:dyDescent="0.25">
      <c r="A184" s="19"/>
      <c r="B184" s="20" t="s">
        <v>15</v>
      </c>
      <c r="C184" s="56">
        <v>-0.16149393694422001</v>
      </c>
      <c r="D184" s="56">
        <v>-2.89134722795246E-2</v>
      </c>
      <c r="E184" s="22"/>
    </row>
    <row r="185" spans="1:5" x14ac:dyDescent="0.25">
      <c r="A185" s="8" t="s">
        <v>19</v>
      </c>
      <c r="B185" s="16" t="s">
        <v>11</v>
      </c>
      <c r="C185" s="53">
        <v>9830</v>
      </c>
      <c r="D185" s="53">
        <v>10100</v>
      </c>
      <c r="E185" s="55" t="s">
        <v>14</v>
      </c>
    </row>
    <row r="186" spans="1:5" x14ac:dyDescent="0.25">
      <c r="A186" s="19"/>
      <c r="B186" s="20" t="s">
        <v>15</v>
      </c>
      <c r="C186" s="56">
        <v>-1.67289769479902E-2</v>
      </c>
      <c r="D186" s="56">
        <v>3.2462889122058E-3</v>
      </c>
      <c r="E186" s="22"/>
    </row>
    <row r="187" spans="1:5" x14ac:dyDescent="0.25">
      <c r="A187" s="8" t="s">
        <v>22</v>
      </c>
      <c r="B187" s="16" t="s">
        <v>11</v>
      </c>
      <c r="C187" s="53">
        <v>10940</v>
      </c>
      <c r="D187" s="53">
        <v>11730</v>
      </c>
      <c r="E187" s="55" t="s">
        <v>14</v>
      </c>
    </row>
    <row r="188" spans="1:5" x14ac:dyDescent="0.25">
      <c r="A188" s="19"/>
      <c r="B188" s="20" t="s">
        <v>15</v>
      </c>
      <c r="C188" s="56">
        <v>9.3505356951153903E-2</v>
      </c>
      <c r="D188" s="56">
        <v>5.4674499198122499E-2</v>
      </c>
      <c r="E188" s="22"/>
    </row>
    <row r="189" spans="1:5" ht="36" customHeight="1" x14ac:dyDescent="0.25">
      <c r="A189" s="90" t="s">
        <v>25</v>
      </c>
      <c r="B189" s="90"/>
      <c r="C189" s="90"/>
      <c r="D189" s="90"/>
      <c r="E189" s="90"/>
    </row>
    <row r="190" spans="1:5" x14ac:dyDescent="0.25">
      <c r="A190" s="5" t="s">
        <v>26</v>
      </c>
    </row>
    <row r="191" spans="1:5" x14ac:dyDescent="0.25">
      <c r="A191" s="65" t="s">
        <v>974</v>
      </c>
    </row>
    <row r="192" spans="1:5" x14ac:dyDescent="0.25">
      <c r="A192" s="65" t="s">
        <v>988</v>
      </c>
    </row>
    <row r="193" spans="1:5" x14ac:dyDescent="0.25">
      <c r="A193" s="65" t="s">
        <v>963</v>
      </c>
    </row>
    <row r="194" spans="1:5" x14ac:dyDescent="0.25">
      <c r="A194" s="5" t="s">
        <v>30</v>
      </c>
    </row>
    <row r="195" spans="1:5" ht="14.45" customHeight="1" x14ac:dyDescent="0.25">
      <c r="A195" s="134" t="s">
        <v>31</v>
      </c>
      <c r="B195" s="135"/>
      <c r="C195" s="135"/>
      <c r="D195" s="135"/>
      <c r="E195" s="136"/>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57">
        <v>44376</v>
      </c>
      <c r="C198" s="57">
        <v>46203</v>
      </c>
      <c r="D198" s="58">
        <v>6.2536603919444142E-2</v>
      </c>
      <c r="E198" s="59">
        <v>3</v>
      </c>
    </row>
    <row r="199" spans="1:5" x14ac:dyDescent="0.25">
      <c r="A199" s="31" t="s">
        <v>37</v>
      </c>
      <c r="B199" s="57">
        <v>44341</v>
      </c>
      <c r="C199" s="57">
        <v>46168</v>
      </c>
      <c r="D199" s="58">
        <v>6.20099714426171E-2</v>
      </c>
      <c r="E199" s="59">
        <v>3</v>
      </c>
    </row>
    <row r="200" spans="1:5" x14ac:dyDescent="0.25">
      <c r="A200" s="60" t="s">
        <v>38</v>
      </c>
      <c r="B200" s="57">
        <v>44313</v>
      </c>
      <c r="C200" s="57">
        <v>46140</v>
      </c>
      <c r="D200" s="58">
        <v>6.1835381404085801E-2</v>
      </c>
      <c r="E200" s="59">
        <v>3</v>
      </c>
    </row>
    <row r="201" spans="1:5" x14ac:dyDescent="0.25">
      <c r="A201" s="60" t="s">
        <v>39</v>
      </c>
      <c r="B201" s="57">
        <v>44285</v>
      </c>
      <c r="C201" s="57">
        <v>46112</v>
      </c>
      <c r="D201" s="58">
        <v>6.0892885711774938E-2</v>
      </c>
      <c r="E201" s="59">
        <v>3</v>
      </c>
    </row>
    <row r="202" spans="1:5" x14ac:dyDescent="0.25">
      <c r="A202" s="60" t="s">
        <v>40</v>
      </c>
      <c r="B202" s="57">
        <v>44250</v>
      </c>
      <c r="C202" s="57">
        <v>46077</v>
      </c>
      <c r="D202" s="58">
        <v>6.0200841176892825E-2</v>
      </c>
      <c r="E202" s="59">
        <v>3</v>
      </c>
    </row>
    <row r="204" spans="1:5" x14ac:dyDescent="0.25">
      <c r="A204" s="102" t="s">
        <v>655</v>
      </c>
      <c r="B204" s="103"/>
      <c r="C204" s="103"/>
      <c r="D204" s="103"/>
      <c r="E204" s="103"/>
    </row>
    <row r="205" spans="1:5" ht="14.45" customHeight="1" x14ac:dyDescent="0.25">
      <c r="A205" s="1" t="s">
        <v>958</v>
      </c>
      <c r="B205" s="2"/>
      <c r="C205" s="107" t="s">
        <v>3</v>
      </c>
      <c r="D205" s="107" t="s">
        <v>959</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960</v>
      </c>
      <c r="C208" s="10"/>
      <c r="D208" s="11"/>
      <c r="E208" s="11"/>
    </row>
    <row r="209" spans="1:5" x14ac:dyDescent="0.25">
      <c r="A209" s="12"/>
      <c r="B209" s="13" t="s">
        <v>9</v>
      </c>
      <c r="C209" s="14"/>
      <c r="D209" s="15"/>
      <c r="E209" s="15"/>
    </row>
    <row r="210" spans="1:5" x14ac:dyDescent="0.25">
      <c r="A210" s="8" t="s">
        <v>10</v>
      </c>
      <c r="B210" s="16" t="s">
        <v>11</v>
      </c>
      <c r="C210" s="53">
        <v>7470</v>
      </c>
      <c r="D210" s="54">
        <v>7680</v>
      </c>
      <c r="E210" s="55" t="s">
        <v>14</v>
      </c>
    </row>
    <row r="211" spans="1:5" x14ac:dyDescent="0.25">
      <c r="A211" s="19"/>
      <c r="B211" s="20" t="s">
        <v>15</v>
      </c>
      <c r="C211" s="56">
        <v>-0.25347850845595599</v>
      </c>
      <c r="D211" s="56">
        <v>-8.4303638339046999E-2</v>
      </c>
      <c r="E211" s="22"/>
    </row>
    <row r="212" spans="1:5" x14ac:dyDescent="0.25">
      <c r="A212" s="8" t="s">
        <v>16</v>
      </c>
      <c r="B212" s="16" t="s">
        <v>11</v>
      </c>
      <c r="C212" s="53">
        <v>8470</v>
      </c>
      <c r="D212" s="53">
        <v>8780</v>
      </c>
      <c r="E212" s="55" t="s">
        <v>14</v>
      </c>
    </row>
    <row r="213" spans="1:5" x14ac:dyDescent="0.25">
      <c r="A213" s="19"/>
      <c r="B213" s="20" t="s">
        <v>15</v>
      </c>
      <c r="C213" s="56">
        <v>-0.15321402565450701</v>
      </c>
      <c r="D213" s="56">
        <v>-4.2595516707452402E-2</v>
      </c>
      <c r="E213" s="22"/>
    </row>
    <row r="214" spans="1:5" x14ac:dyDescent="0.25">
      <c r="A214" s="8" t="s">
        <v>19</v>
      </c>
      <c r="B214" s="16" t="s">
        <v>11</v>
      </c>
      <c r="C214" s="53">
        <v>9420</v>
      </c>
      <c r="D214" s="53">
        <v>9550</v>
      </c>
      <c r="E214" s="55" t="s">
        <v>14</v>
      </c>
    </row>
    <row r="215" spans="1:5" x14ac:dyDescent="0.25">
      <c r="A215" s="19"/>
      <c r="B215" s="20" t="s">
        <v>15</v>
      </c>
      <c r="C215" s="56">
        <v>-5.7703202922336001E-2</v>
      </c>
      <c r="D215" s="56">
        <v>-1.5334266399865199E-2</v>
      </c>
      <c r="E215" s="22"/>
    </row>
    <row r="216" spans="1:5" x14ac:dyDescent="0.25">
      <c r="A216" s="8" t="s">
        <v>22</v>
      </c>
      <c r="B216" s="16" t="s">
        <v>11</v>
      </c>
      <c r="C216" s="53">
        <v>10130</v>
      </c>
      <c r="D216" s="53">
        <v>10970</v>
      </c>
      <c r="E216" s="55" t="s">
        <v>14</v>
      </c>
    </row>
    <row r="217" spans="1:5" x14ac:dyDescent="0.25">
      <c r="A217" s="19"/>
      <c r="B217" s="20" t="s">
        <v>15</v>
      </c>
      <c r="C217" s="56">
        <v>1.26498698460646E-2</v>
      </c>
      <c r="D217" s="56">
        <v>3.1191512770648099E-2</v>
      </c>
      <c r="E217" s="22"/>
    </row>
    <row r="218" spans="1:5" ht="34.9" customHeight="1" x14ac:dyDescent="0.25">
      <c r="A218" s="90" t="s">
        <v>25</v>
      </c>
      <c r="B218" s="90"/>
      <c r="C218" s="90"/>
      <c r="D218" s="90"/>
      <c r="E218" s="90"/>
    </row>
    <row r="219" spans="1:5" x14ac:dyDescent="0.25">
      <c r="A219" s="5" t="s">
        <v>26</v>
      </c>
    </row>
    <row r="220" spans="1:5" x14ac:dyDescent="0.25">
      <c r="A220" s="65" t="s">
        <v>974</v>
      </c>
    </row>
    <row r="221" spans="1:5" x14ac:dyDescent="0.25">
      <c r="A221" s="65" t="s">
        <v>1110</v>
      </c>
    </row>
    <row r="222" spans="1:5" x14ac:dyDescent="0.25">
      <c r="A222" s="65" t="s">
        <v>1144</v>
      </c>
    </row>
    <row r="223" spans="1:5" x14ac:dyDescent="0.25">
      <c r="A223" s="5" t="s">
        <v>30</v>
      </c>
    </row>
    <row r="224" spans="1:5" ht="14.45" customHeight="1" x14ac:dyDescent="0.25">
      <c r="A224" s="91" t="s">
        <v>31</v>
      </c>
      <c r="B224" s="92"/>
      <c r="C224" s="92"/>
      <c r="D224" s="92"/>
      <c r="E224" s="93"/>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57">
        <v>44370</v>
      </c>
      <c r="C227" s="57">
        <v>46197</v>
      </c>
      <c r="D227" s="58">
        <v>3.7333889061071324E-2</v>
      </c>
      <c r="E227" s="59">
        <v>2</v>
      </c>
    </row>
    <row r="228" spans="1:5" x14ac:dyDescent="0.25">
      <c r="A228" s="31" t="s">
        <v>37</v>
      </c>
      <c r="B228" s="57">
        <v>44342</v>
      </c>
      <c r="C228" s="57">
        <v>46169</v>
      </c>
      <c r="D228" s="58">
        <v>3.7111278400821499E-2</v>
      </c>
      <c r="E228" s="59">
        <v>2</v>
      </c>
    </row>
    <row r="229" spans="1:5" x14ac:dyDescent="0.25">
      <c r="A229" s="60" t="s">
        <v>38</v>
      </c>
      <c r="B229" s="57">
        <v>44314</v>
      </c>
      <c r="C229" s="57">
        <v>46141</v>
      </c>
      <c r="D229" s="58">
        <v>3.6900000000000002E-2</v>
      </c>
      <c r="E229" s="59">
        <v>2</v>
      </c>
    </row>
    <row r="230" spans="1:5" x14ac:dyDescent="0.25">
      <c r="A230" s="60" t="s">
        <v>39</v>
      </c>
      <c r="B230" s="57">
        <v>44279</v>
      </c>
      <c r="C230" s="57">
        <v>46106</v>
      </c>
      <c r="D230" s="58">
        <v>3.6513579613004617E-2</v>
      </c>
      <c r="E230" s="59">
        <v>2</v>
      </c>
    </row>
    <row r="231" spans="1:5" x14ac:dyDescent="0.25">
      <c r="A231" s="60" t="s">
        <v>40</v>
      </c>
      <c r="B231" s="57">
        <v>44251</v>
      </c>
      <c r="C231" s="57">
        <v>46078</v>
      </c>
      <c r="D231" s="58">
        <v>3.5942372276077356E-2</v>
      </c>
      <c r="E231" s="59">
        <v>2</v>
      </c>
    </row>
    <row r="233" spans="1:5" x14ac:dyDescent="0.25">
      <c r="A233" s="102" t="s">
        <v>894</v>
      </c>
      <c r="B233" s="103"/>
      <c r="C233" s="103"/>
      <c r="D233" s="103"/>
      <c r="E233" s="103"/>
    </row>
    <row r="234" spans="1:5" ht="14.45" customHeight="1" x14ac:dyDescent="0.25">
      <c r="A234" s="1" t="s">
        <v>958</v>
      </c>
      <c r="B234" s="2"/>
      <c r="C234" s="107" t="s">
        <v>3</v>
      </c>
      <c r="D234" s="107" t="s">
        <v>959</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960</v>
      </c>
      <c r="C237" s="10"/>
      <c r="D237" s="11"/>
      <c r="E237" s="11"/>
    </row>
    <row r="238" spans="1:5" x14ac:dyDescent="0.25">
      <c r="A238" s="12"/>
      <c r="B238" s="13" t="s">
        <v>9</v>
      </c>
      <c r="C238" s="14"/>
      <c r="D238" s="15"/>
      <c r="E238" s="15"/>
    </row>
    <row r="239" spans="1:5" x14ac:dyDescent="0.25">
      <c r="A239" s="8" t="s">
        <v>10</v>
      </c>
      <c r="B239" s="16" t="s">
        <v>11</v>
      </c>
      <c r="C239" s="53">
        <v>7290</v>
      </c>
      <c r="D239" s="54">
        <v>7210</v>
      </c>
      <c r="E239" s="55" t="s">
        <v>14</v>
      </c>
    </row>
    <row r="240" spans="1:5" x14ac:dyDescent="0.25">
      <c r="A240" s="19"/>
      <c r="B240" s="20" t="s">
        <v>15</v>
      </c>
      <c r="C240" s="56">
        <v>-0.27133859616422601</v>
      </c>
      <c r="D240" s="56">
        <v>-0.103162891601445</v>
      </c>
      <c r="E240" s="22"/>
    </row>
    <row r="241" spans="1:5" x14ac:dyDescent="0.25">
      <c r="A241" s="8" t="s">
        <v>16</v>
      </c>
      <c r="B241" s="16" t="s">
        <v>11</v>
      </c>
      <c r="C241" s="53">
        <v>7760</v>
      </c>
      <c r="D241" s="53">
        <v>7790</v>
      </c>
      <c r="E241" s="55" t="s">
        <v>14</v>
      </c>
    </row>
    <row r="242" spans="1:5" x14ac:dyDescent="0.25">
      <c r="A242" s="19"/>
      <c r="B242" s="20" t="s">
        <v>15</v>
      </c>
      <c r="C242" s="56">
        <v>-0.22404424724602201</v>
      </c>
      <c r="D242" s="56">
        <v>-8.0019534076001403E-2</v>
      </c>
      <c r="E242" s="22"/>
    </row>
    <row r="243" spans="1:5" x14ac:dyDescent="0.25">
      <c r="A243" s="8" t="s">
        <v>19</v>
      </c>
      <c r="B243" s="16" t="s">
        <v>11</v>
      </c>
      <c r="C243" s="53">
        <v>9870</v>
      </c>
      <c r="D243" s="53">
        <v>10100</v>
      </c>
      <c r="E243" s="55" t="s">
        <v>14</v>
      </c>
    </row>
    <row r="244" spans="1:5" x14ac:dyDescent="0.25">
      <c r="A244" s="19"/>
      <c r="B244" s="20" t="s">
        <v>15</v>
      </c>
      <c r="C244" s="56">
        <v>-1.2749128712871399E-2</v>
      </c>
      <c r="D244" s="56">
        <v>3.4327904118101001E-3</v>
      </c>
      <c r="E244" s="22"/>
    </row>
    <row r="245" spans="1:5" x14ac:dyDescent="0.25">
      <c r="A245" s="8" t="s">
        <v>22</v>
      </c>
      <c r="B245" s="16" t="s">
        <v>11</v>
      </c>
      <c r="C245" s="53">
        <v>12700</v>
      </c>
      <c r="D245" s="53">
        <v>12330</v>
      </c>
      <c r="E245" s="55" t="s">
        <v>14</v>
      </c>
    </row>
    <row r="246" spans="1:5" x14ac:dyDescent="0.25">
      <c r="A246" s="19"/>
      <c r="B246" s="20" t="s">
        <v>15</v>
      </c>
      <c r="C246" s="56">
        <v>0.26964496667236398</v>
      </c>
      <c r="D246" s="56">
        <v>7.2253618345182499E-2</v>
      </c>
      <c r="E246" s="22"/>
    </row>
    <row r="247" spans="1:5" ht="35.450000000000003" customHeight="1" x14ac:dyDescent="0.25">
      <c r="A247" s="90" t="s">
        <v>25</v>
      </c>
      <c r="B247" s="90"/>
      <c r="C247" s="90"/>
      <c r="D247" s="90"/>
      <c r="E247" s="90"/>
    </row>
    <row r="248" spans="1:5" x14ac:dyDescent="0.25">
      <c r="A248" s="5" t="s">
        <v>26</v>
      </c>
    </row>
    <row r="249" spans="1:5" x14ac:dyDescent="0.25">
      <c r="A249" s="65" t="s">
        <v>996</v>
      </c>
    </row>
    <row r="250" spans="1:5" x14ac:dyDescent="0.25">
      <c r="A250" s="65" t="s">
        <v>997</v>
      </c>
    </row>
    <row r="251" spans="1:5" x14ac:dyDescent="0.25">
      <c r="A251" s="65" t="s">
        <v>966</v>
      </c>
    </row>
    <row r="252" spans="1:5" x14ac:dyDescent="0.25">
      <c r="A252" s="5" t="s">
        <v>51</v>
      </c>
    </row>
    <row r="253" spans="1:5" ht="14.45" customHeight="1" x14ac:dyDescent="0.25">
      <c r="A253" s="91" t="s">
        <v>31</v>
      </c>
      <c r="B253" s="92"/>
      <c r="C253" s="92"/>
      <c r="D253" s="92"/>
      <c r="E253" s="93"/>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57">
        <v>44372</v>
      </c>
      <c r="C256" s="57">
        <v>46199</v>
      </c>
      <c r="D256" s="58">
        <v>5.7416316289281316E-2</v>
      </c>
      <c r="E256" s="59">
        <v>3</v>
      </c>
    </row>
    <row r="257" spans="1:5" x14ac:dyDescent="0.25">
      <c r="A257" s="31" t="s">
        <v>37</v>
      </c>
      <c r="B257" s="57">
        <v>44344</v>
      </c>
      <c r="C257" s="57">
        <v>46171</v>
      </c>
      <c r="D257" s="58">
        <v>5.7184933255762599E-2</v>
      </c>
      <c r="E257" s="59">
        <v>3</v>
      </c>
    </row>
    <row r="258" spans="1:5" x14ac:dyDescent="0.25">
      <c r="A258" s="60" t="s">
        <v>38</v>
      </c>
      <c r="B258" s="57">
        <v>44309</v>
      </c>
      <c r="C258" s="57">
        <v>46136</v>
      </c>
      <c r="D258" s="58">
        <v>5.6960909813772602E-2</v>
      </c>
      <c r="E258" s="59">
        <v>3</v>
      </c>
    </row>
    <row r="259" spans="1:5" x14ac:dyDescent="0.25">
      <c r="A259" s="60" t="s">
        <v>39</v>
      </c>
      <c r="B259" s="57">
        <v>44281</v>
      </c>
      <c r="C259" s="57">
        <v>46108</v>
      </c>
      <c r="D259" s="58">
        <v>5.5655154364572579E-2</v>
      </c>
      <c r="E259" s="59">
        <v>3</v>
      </c>
    </row>
    <row r="260" spans="1:5" x14ac:dyDescent="0.25">
      <c r="A260" s="60" t="s">
        <v>40</v>
      </c>
      <c r="B260" s="57">
        <v>44253</v>
      </c>
      <c r="C260" s="57">
        <v>46080</v>
      </c>
      <c r="D260" s="58">
        <v>5.4978325195515633E-2</v>
      </c>
      <c r="E260" s="59">
        <v>3</v>
      </c>
    </row>
    <row r="262" spans="1:5" x14ac:dyDescent="0.25">
      <c r="A262" s="102" t="s">
        <v>116</v>
      </c>
      <c r="B262" s="103"/>
      <c r="C262" s="103"/>
      <c r="D262" s="103"/>
      <c r="E262" s="103"/>
    </row>
    <row r="263" spans="1:5" ht="14.45" customHeight="1" x14ac:dyDescent="0.25">
      <c r="A263" s="1" t="s">
        <v>968</v>
      </c>
      <c r="B263" s="2"/>
      <c r="C263" s="107" t="s">
        <v>3</v>
      </c>
      <c r="D263" s="107" t="s">
        <v>969</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8" t="s">
        <v>7</v>
      </c>
      <c r="B266" s="9" t="s">
        <v>960</v>
      </c>
      <c r="C266" s="10"/>
      <c r="D266" s="11"/>
      <c r="E266" s="11"/>
    </row>
    <row r="267" spans="1:5" x14ac:dyDescent="0.25">
      <c r="A267" s="12"/>
      <c r="B267" s="13" t="s">
        <v>9</v>
      </c>
      <c r="C267" s="14"/>
      <c r="D267" s="15"/>
      <c r="E267" s="15"/>
    </row>
    <row r="268" spans="1:5" x14ac:dyDescent="0.25">
      <c r="A268" s="8" t="s">
        <v>10</v>
      </c>
      <c r="B268" s="16" t="s">
        <v>11</v>
      </c>
      <c r="C268" s="53">
        <v>4510</v>
      </c>
      <c r="D268" s="54">
        <v>4180</v>
      </c>
      <c r="E268" s="55" t="s">
        <v>14</v>
      </c>
    </row>
    <row r="269" spans="1:5" x14ac:dyDescent="0.25">
      <c r="A269" s="19"/>
      <c r="B269" s="20" t="s">
        <v>15</v>
      </c>
      <c r="C269" s="56">
        <v>-0.549195425584033</v>
      </c>
      <c r="D269" s="56">
        <v>-0.15992894946331199</v>
      </c>
      <c r="E269" s="22"/>
    </row>
    <row r="270" spans="1:5" x14ac:dyDescent="0.25">
      <c r="A270" s="8" t="s">
        <v>16</v>
      </c>
      <c r="B270" s="16" t="s">
        <v>11</v>
      </c>
      <c r="C270" s="53">
        <v>6890</v>
      </c>
      <c r="D270" s="53">
        <v>9380</v>
      </c>
      <c r="E270" s="55" t="s">
        <v>14</v>
      </c>
    </row>
    <row r="271" spans="1:5" x14ac:dyDescent="0.25">
      <c r="A271" s="19"/>
      <c r="B271" s="20" t="s">
        <v>15</v>
      </c>
      <c r="C271" s="56">
        <v>-0.31085782587351402</v>
      </c>
      <c r="D271" s="56">
        <v>-1.27992722689398E-2</v>
      </c>
      <c r="E271" s="22"/>
    </row>
    <row r="272" spans="1:5" x14ac:dyDescent="0.25">
      <c r="A272" s="8" t="s">
        <v>19</v>
      </c>
      <c r="B272" s="16" t="s">
        <v>11</v>
      </c>
      <c r="C272" s="53">
        <v>10380</v>
      </c>
      <c r="D272" s="53">
        <v>13820</v>
      </c>
      <c r="E272" s="55" t="s">
        <v>14</v>
      </c>
    </row>
    <row r="273" spans="1:5" x14ac:dyDescent="0.25">
      <c r="A273" s="19"/>
      <c r="B273" s="20" t="s">
        <v>15</v>
      </c>
      <c r="C273" s="56">
        <v>3.81323331409886E-2</v>
      </c>
      <c r="D273" s="56">
        <v>6.6861130961512596E-2</v>
      </c>
      <c r="E273" s="22"/>
    </row>
    <row r="274" spans="1:5" x14ac:dyDescent="0.25">
      <c r="A274" s="8" t="s">
        <v>22</v>
      </c>
      <c r="B274" s="16" t="s">
        <v>11</v>
      </c>
      <c r="C274" s="53">
        <v>19520</v>
      </c>
      <c r="D274" s="53">
        <v>18960</v>
      </c>
      <c r="E274" s="55" t="s">
        <v>14</v>
      </c>
    </row>
    <row r="275" spans="1:5" x14ac:dyDescent="0.25">
      <c r="A275" s="19"/>
      <c r="B275" s="20" t="s">
        <v>15</v>
      </c>
      <c r="C275" s="56">
        <v>0.95194766130245201</v>
      </c>
      <c r="D275" s="56">
        <v>0.13654244884858899</v>
      </c>
      <c r="E275" s="22"/>
    </row>
    <row r="276" spans="1:5" ht="35.450000000000003" customHeight="1" x14ac:dyDescent="0.25">
      <c r="A276" s="90" t="s">
        <v>25</v>
      </c>
      <c r="B276" s="90"/>
      <c r="C276" s="90"/>
      <c r="D276" s="90"/>
      <c r="E276" s="90"/>
    </row>
    <row r="277" spans="1:5" x14ac:dyDescent="0.25">
      <c r="A277" s="5" t="s">
        <v>26</v>
      </c>
    </row>
    <row r="278" spans="1:5" x14ac:dyDescent="0.25">
      <c r="A278" s="65" t="s">
        <v>1195</v>
      </c>
    </row>
    <row r="279" spans="1:5" x14ac:dyDescent="0.25">
      <c r="A279" s="65" t="s">
        <v>1196</v>
      </c>
    </row>
    <row r="280" spans="1:5" x14ac:dyDescent="0.25">
      <c r="A280" s="65" t="s">
        <v>1157</v>
      </c>
    </row>
    <row r="281" spans="1:5" x14ac:dyDescent="0.25">
      <c r="A281" s="5" t="s">
        <v>51</v>
      </c>
    </row>
    <row r="282" spans="1:5" ht="14.45" customHeight="1" x14ac:dyDescent="0.25">
      <c r="A282" s="91" t="s">
        <v>31</v>
      </c>
      <c r="B282" s="92"/>
      <c r="C282" s="92"/>
      <c r="D282" s="92"/>
      <c r="E282" s="93"/>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57">
        <v>44376</v>
      </c>
      <c r="C285" s="57">
        <v>46203</v>
      </c>
      <c r="D285" s="58">
        <v>0.14467138139963281</v>
      </c>
      <c r="E285" s="59">
        <v>4</v>
      </c>
    </row>
    <row r="286" spans="1:5" x14ac:dyDescent="0.25">
      <c r="A286" s="31" t="s">
        <v>37</v>
      </c>
      <c r="B286" s="57">
        <v>44344</v>
      </c>
      <c r="C286" s="57">
        <v>46171</v>
      </c>
      <c r="D286" s="58">
        <v>0.14216831645231301</v>
      </c>
      <c r="E286" s="59">
        <v>4</v>
      </c>
    </row>
    <row r="287" spans="1:5" x14ac:dyDescent="0.25">
      <c r="A287" s="60" t="s">
        <v>38</v>
      </c>
      <c r="B287" s="57">
        <v>44315</v>
      </c>
      <c r="C287" s="57">
        <v>46142</v>
      </c>
      <c r="D287" s="58">
        <v>0.14165013921806699</v>
      </c>
      <c r="E287" s="59">
        <v>4</v>
      </c>
    </row>
    <row r="288" spans="1:5" x14ac:dyDescent="0.25">
      <c r="A288" s="60" t="s">
        <v>39</v>
      </c>
      <c r="B288" s="57">
        <v>44285</v>
      </c>
      <c r="C288" s="57">
        <v>46112</v>
      </c>
      <c r="D288" s="58">
        <v>0.14078550482917962</v>
      </c>
      <c r="E288" s="59">
        <v>4</v>
      </c>
    </row>
    <row r="289" spans="1:5" x14ac:dyDescent="0.25">
      <c r="A289" s="60" t="s">
        <v>40</v>
      </c>
      <c r="B289" s="57">
        <v>44253</v>
      </c>
      <c r="C289" s="57">
        <v>46080</v>
      </c>
      <c r="D289" s="58">
        <v>0.13919136903034823</v>
      </c>
      <c r="E289" s="59">
        <v>4</v>
      </c>
    </row>
    <row r="291" spans="1:5" x14ac:dyDescent="0.25">
      <c r="A291" s="102" t="s">
        <v>127</v>
      </c>
      <c r="B291" s="103"/>
      <c r="C291" s="103"/>
      <c r="D291" s="103"/>
      <c r="E291" s="103"/>
    </row>
    <row r="292" spans="1:5" ht="14.45" customHeight="1" x14ac:dyDescent="0.25">
      <c r="A292" s="1" t="s">
        <v>968</v>
      </c>
      <c r="B292" s="2"/>
      <c r="C292" s="107" t="s">
        <v>3</v>
      </c>
      <c r="D292" s="107" t="s">
        <v>969</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8" t="s">
        <v>7</v>
      </c>
      <c r="B295" s="9" t="s">
        <v>960</v>
      </c>
      <c r="C295" s="10"/>
      <c r="D295" s="11"/>
      <c r="E295" s="11"/>
    </row>
    <row r="296" spans="1:5" x14ac:dyDescent="0.25">
      <c r="A296" s="12"/>
      <c r="B296" s="13" t="s">
        <v>9</v>
      </c>
      <c r="C296" s="14"/>
      <c r="D296" s="15"/>
      <c r="E296" s="15"/>
    </row>
    <row r="297" spans="1:5" x14ac:dyDescent="0.25">
      <c r="A297" s="8" t="s">
        <v>10</v>
      </c>
      <c r="B297" s="16" t="s">
        <v>11</v>
      </c>
      <c r="C297" s="53">
        <v>3710</v>
      </c>
      <c r="D297" s="54">
        <v>3010</v>
      </c>
      <c r="E297" s="55" t="s">
        <v>14</v>
      </c>
    </row>
    <row r="298" spans="1:5" x14ac:dyDescent="0.25">
      <c r="A298" s="19"/>
      <c r="B298" s="20" t="s">
        <v>15</v>
      </c>
      <c r="C298" s="56">
        <v>-0.62936408470806504</v>
      </c>
      <c r="D298" s="56">
        <v>-0.213230853778232</v>
      </c>
      <c r="E298" s="22"/>
    </row>
    <row r="299" spans="1:5" x14ac:dyDescent="0.25">
      <c r="A299" s="8" t="s">
        <v>16</v>
      </c>
      <c r="B299" s="16" t="s">
        <v>11</v>
      </c>
      <c r="C299" s="53">
        <v>7340</v>
      </c>
      <c r="D299" s="53">
        <v>8240</v>
      </c>
      <c r="E299" s="55" t="s">
        <v>14</v>
      </c>
    </row>
    <row r="300" spans="1:5" x14ac:dyDescent="0.25">
      <c r="A300" s="19"/>
      <c r="B300" s="20" t="s">
        <v>15</v>
      </c>
      <c r="C300" s="56">
        <v>-0.265872119838376</v>
      </c>
      <c r="D300" s="56">
        <v>-3.7871325634207899E-2</v>
      </c>
      <c r="E300" s="22"/>
    </row>
    <row r="301" spans="1:5" x14ac:dyDescent="0.25">
      <c r="A301" s="8" t="s">
        <v>19</v>
      </c>
      <c r="B301" s="16" t="s">
        <v>11</v>
      </c>
      <c r="C301" s="53">
        <v>10400</v>
      </c>
      <c r="D301" s="53">
        <v>12520</v>
      </c>
      <c r="E301" s="55" t="s">
        <v>14</v>
      </c>
    </row>
    <row r="302" spans="1:5" x14ac:dyDescent="0.25">
      <c r="A302" s="19"/>
      <c r="B302" s="20" t="s">
        <v>15</v>
      </c>
      <c r="C302" s="56">
        <v>3.9674775705957503E-2</v>
      </c>
      <c r="D302" s="56">
        <v>4.5976645502380502E-2</v>
      </c>
      <c r="E302" s="22"/>
    </row>
    <row r="303" spans="1:5" x14ac:dyDescent="0.25">
      <c r="A303" s="8" t="s">
        <v>22</v>
      </c>
      <c r="B303" s="16" t="s">
        <v>11</v>
      </c>
      <c r="C303" s="53">
        <v>14350</v>
      </c>
      <c r="D303" s="53">
        <v>18220</v>
      </c>
      <c r="E303" s="55" t="s">
        <v>14</v>
      </c>
    </row>
    <row r="304" spans="1:5" x14ac:dyDescent="0.25">
      <c r="A304" s="19"/>
      <c r="B304" s="20" t="s">
        <v>15</v>
      </c>
      <c r="C304" s="56">
        <v>0.43472083009811602</v>
      </c>
      <c r="D304" s="56">
        <v>0.12744734416631001</v>
      </c>
      <c r="E304" s="22"/>
    </row>
    <row r="305" spans="1:5" ht="37.9" customHeight="1" x14ac:dyDescent="0.25">
      <c r="A305" s="90" t="s">
        <v>25</v>
      </c>
      <c r="B305" s="90"/>
      <c r="C305" s="90"/>
      <c r="D305" s="90"/>
      <c r="E305" s="90"/>
    </row>
    <row r="306" spans="1:5" x14ac:dyDescent="0.25">
      <c r="A306" s="5" t="s">
        <v>26</v>
      </c>
    </row>
    <row r="307" spans="1:5" x14ac:dyDescent="0.25">
      <c r="A307" s="65" t="s">
        <v>1094</v>
      </c>
    </row>
    <row r="308" spans="1:5" x14ac:dyDescent="0.25">
      <c r="A308" s="65" t="s">
        <v>1197</v>
      </c>
    </row>
    <row r="309" spans="1:5" x14ac:dyDescent="0.25">
      <c r="A309" s="65" t="s">
        <v>1093</v>
      </c>
    </row>
    <row r="310" spans="1:5" x14ac:dyDescent="0.25">
      <c r="A310" s="5" t="s">
        <v>51</v>
      </c>
    </row>
    <row r="311" spans="1:5" ht="14.45" customHeight="1" x14ac:dyDescent="0.25">
      <c r="A311" s="91" t="s">
        <v>31</v>
      </c>
      <c r="B311" s="92"/>
      <c r="C311" s="92"/>
      <c r="D311" s="92"/>
      <c r="E311" s="93"/>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57">
        <v>44376</v>
      </c>
      <c r="C314" s="57">
        <v>46203</v>
      </c>
      <c r="D314" s="58">
        <v>0.17314477127130184</v>
      </c>
      <c r="E314" s="59">
        <v>4</v>
      </c>
    </row>
    <row r="315" spans="1:5" x14ac:dyDescent="0.25">
      <c r="A315" s="31" t="s">
        <v>37</v>
      </c>
      <c r="B315" s="57">
        <v>44344</v>
      </c>
      <c r="C315" s="57">
        <v>46171</v>
      </c>
      <c r="D315" s="58">
        <v>0.172650692441528</v>
      </c>
      <c r="E315" s="59">
        <v>4</v>
      </c>
    </row>
    <row r="316" spans="1:5" x14ac:dyDescent="0.25">
      <c r="A316" s="60" t="s">
        <v>38</v>
      </c>
      <c r="B316" s="57">
        <v>44315</v>
      </c>
      <c r="C316" s="57">
        <v>46142</v>
      </c>
      <c r="D316" s="58">
        <v>0.17168583288255199</v>
      </c>
      <c r="E316" s="59">
        <v>4</v>
      </c>
    </row>
    <row r="317" spans="1:5" x14ac:dyDescent="0.25">
      <c r="A317" s="60" t="s">
        <v>39</v>
      </c>
      <c r="B317" s="57">
        <v>44285</v>
      </c>
      <c r="C317" s="57">
        <v>46112</v>
      </c>
      <c r="D317" s="58">
        <v>0.1692632984465505</v>
      </c>
      <c r="E317" s="59">
        <v>4</v>
      </c>
    </row>
    <row r="318" spans="1:5" x14ac:dyDescent="0.25">
      <c r="A318" s="60" t="s">
        <v>40</v>
      </c>
      <c r="B318" s="57">
        <v>44253</v>
      </c>
      <c r="C318" s="57">
        <v>46080</v>
      </c>
      <c r="D318" s="58">
        <v>0.16707366632934348</v>
      </c>
      <c r="E318" s="59">
        <v>4</v>
      </c>
    </row>
    <row r="320" spans="1:5" x14ac:dyDescent="0.25">
      <c r="A320" s="102" t="s">
        <v>141</v>
      </c>
      <c r="B320" s="103"/>
      <c r="C320" s="103"/>
      <c r="D320" s="103"/>
      <c r="E320" s="103"/>
    </row>
    <row r="321" spans="1:5" ht="14.45" customHeight="1" x14ac:dyDescent="0.25">
      <c r="A321" s="1" t="s">
        <v>978</v>
      </c>
      <c r="B321" s="2"/>
      <c r="C321" s="107" t="s">
        <v>3</v>
      </c>
      <c r="D321" s="107" t="s">
        <v>979</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960</v>
      </c>
      <c r="C324" s="10"/>
      <c r="D324" s="11"/>
      <c r="E324" s="11"/>
    </row>
    <row r="325" spans="1:5" x14ac:dyDescent="0.25">
      <c r="A325" s="12"/>
      <c r="B325" s="13" t="s">
        <v>9</v>
      </c>
      <c r="C325" s="14"/>
      <c r="D325" s="15"/>
      <c r="E325" s="15"/>
    </row>
    <row r="326" spans="1:5" x14ac:dyDescent="0.25">
      <c r="A326" s="8" t="s">
        <v>10</v>
      </c>
      <c r="B326" s="16" t="s">
        <v>11</v>
      </c>
      <c r="C326" s="53">
        <v>9120</v>
      </c>
      <c r="D326" s="54">
        <v>9390</v>
      </c>
      <c r="E326" s="55" t="s">
        <v>14</v>
      </c>
    </row>
    <row r="327" spans="1:5" x14ac:dyDescent="0.25">
      <c r="A327" s="19"/>
      <c r="B327" s="20" t="s">
        <v>15</v>
      </c>
      <c r="C327" s="56">
        <v>-8.8149949824822896E-2</v>
      </c>
      <c r="D327" s="56">
        <v>-3.1010540968725599E-2</v>
      </c>
      <c r="E327" s="22"/>
    </row>
    <row r="328" spans="1:5" x14ac:dyDescent="0.25">
      <c r="A328" s="8" t="s">
        <v>16</v>
      </c>
      <c r="B328" s="16" t="s">
        <v>11</v>
      </c>
      <c r="C328" s="53">
        <v>9540</v>
      </c>
      <c r="D328" s="53">
        <v>9600</v>
      </c>
      <c r="E328" s="55" t="s">
        <v>14</v>
      </c>
    </row>
    <row r="329" spans="1:5" x14ac:dyDescent="0.25">
      <c r="A329" s="19"/>
      <c r="B329" s="20" t="s">
        <v>15</v>
      </c>
      <c r="C329" s="56">
        <v>-4.6077893582007798E-2</v>
      </c>
      <c r="D329" s="56">
        <v>-2.0104427776783299E-2</v>
      </c>
      <c r="E329" s="22"/>
    </row>
    <row r="330" spans="1:5" x14ac:dyDescent="0.25">
      <c r="A330" s="8" t="s">
        <v>19</v>
      </c>
      <c r="B330" s="16" t="s">
        <v>11</v>
      </c>
      <c r="C330" s="53">
        <v>10120</v>
      </c>
      <c r="D330" s="53">
        <v>10220</v>
      </c>
      <c r="E330" s="55" t="s">
        <v>14</v>
      </c>
    </row>
    <row r="331" spans="1:5" x14ac:dyDescent="0.25">
      <c r="A331" s="19"/>
      <c r="B331" s="20" t="s">
        <v>15</v>
      </c>
      <c r="C331" s="56">
        <v>1.1907449209932299E-2</v>
      </c>
      <c r="D331" s="56">
        <v>1.0782356405649099E-2</v>
      </c>
      <c r="E331" s="22"/>
    </row>
    <row r="332" spans="1:5" x14ac:dyDescent="0.25">
      <c r="A332" s="8" t="s">
        <v>22</v>
      </c>
      <c r="B332" s="16" t="s">
        <v>11</v>
      </c>
      <c r="C332" s="53">
        <v>10670</v>
      </c>
      <c r="D332" s="53">
        <v>10760</v>
      </c>
      <c r="E332" s="55" t="s">
        <v>14</v>
      </c>
    </row>
    <row r="333" spans="1:5" x14ac:dyDescent="0.25">
      <c r="A333" s="19"/>
      <c r="B333" s="20" t="s">
        <v>15</v>
      </c>
      <c r="C333" s="56">
        <v>6.7001774098166794E-2</v>
      </c>
      <c r="D333" s="56">
        <v>3.71755781874634E-2</v>
      </c>
      <c r="E333" s="22"/>
    </row>
    <row r="334" spans="1:5" ht="34.9" customHeight="1" x14ac:dyDescent="0.25">
      <c r="A334" s="90" t="s">
        <v>25</v>
      </c>
      <c r="B334" s="90"/>
      <c r="C334" s="90"/>
      <c r="D334" s="90"/>
      <c r="E334" s="90"/>
    </row>
    <row r="335" spans="1:5" x14ac:dyDescent="0.25">
      <c r="A335" s="5" t="s">
        <v>26</v>
      </c>
    </row>
    <row r="336" spans="1:5" x14ac:dyDescent="0.25">
      <c r="A336" s="65" t="s">
        <v>980</v>
      </c>
    </row>
    <row r="337" spans="1:5" x14ac:dyDescent="0.25">
      <c r="A337" s="65" t="s">
        <v>1180</v>
      </c>
    </row>
    <row r="338" spans="1:5" x14ac:dyDescent="0.25">
      <c r="A338" s="65" t="s">
        <v>982</v>
      </c>
    </row>
    <row r="339" spans="1:5" x14ac:dyDescent="0.25">
      <c r="A339" s="5" t="s">
        <v>51</v>
      </c>
    </row>
    <row r="340" spans="1:5" ht="14.45" customHeight="1" x14ac:dyDescent="0.25">
      <c r="A340" s="91" t="s">
        <v>31</v>
      </c>
      <c r="B340" s="92"/>
      <c r="C340" s="92"/>
      <c r="D340" s="92"/>
      <c r="E340" s="93"/>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57">
        <v>44372</v>
      </c>
      <c r="C343" s="57">
        <v>46199</v>
      </c>
      <c r="D343" s="58">
        <v>1.6722635773922905E-2</v>
      </c>
      <c r="E343" s="59">
        <v>2</v>
      </c>
    </row>
    <row r="344" spans="1:5" x14ac:dyDescent="0.25">
      <c r="A344" s="31" t="s">
        <v>37</v>
      </c>
      <c r="B344" s="57">
        <v>44344</v>
      </c>
      <c r="C344" s="57">
        <v>46171</v>
      </c>
      <c r="D344" s="58">
        <v>1.67263263887205E-2</v>
      </c>
      <c r="E344" s="59">
        <v>2</v>
      </c>
    </row>
    <row r="345" spans="1:5" x14ac:dyDescent="0.25">
      <c r="A345" s="60" t="s">
        <v>38</v>
      </c>
      <c r="B345" s="57">
        <v>44309</v>
      </c>
      <c r="C345" s="57">
        <v>46136</v>
      </c>
      <c r="D345" s="58">
        <v>1.6685279785959101E-2</v>
      </c>
      <c r="E345" s="59">
        <v>2</v>
      </c>
    </row>
    <row r="346" spans="1:5" x14ac:dyDescent="0.25">
      <c r="A346" s="60" t="s">
        <v>39</v>
      </c>
      <c r="B346" s="57">
        <v>44281</v>
      </c>
      <c r="C346" s="57">
        <v>46108</v>
      </c>
      <c r="D346" s="58">
        <v>1.6553991335461309E-2</v>
      </c>
      <c r="E346" s="59">
        <v>2</v>
      </c>
    </row>
    <row r="347" spans="1:5" x14ac:dyDescent="0.25">
      <c r="A347" s="60" t="s">
        <v>40</v>
      </c>
      <c r="B347" s="57">
        <v>44253</v>
      </c>
      <c r="C347" s="57">
        <v>46080</v>
      </c>
      <c r="D347" s="58">
        <v>1.6326759074197353E-2</v>
      </c>
      <c r="E347" s="59">
        <v>2</v>
      </c>
    </row>
    <row r="349" spans="1:5" x14ac:dyDescent="0.25">
      <c r="A349" s="102" t="s">
        <v>151</v>
      </c>
      <c r="B349" s="103"/>
      <c r="C349" s="103"/>
      <c r="D349" s="103"/>
      <c r="E349" s="103"/>
    </row>
    <row r="350" spans="1:5" ht="14.45" customHeight="1" x14ac:dyDescent="0.25">
      <c r="A350" s="1" t="s">
        <v>968</v>
      </c>
      <c r="B350" s="2"/>
      <c r="C350" s="107" t="s">
        <v>3</v>
      </c>
      <c r="D350" s="107" t="s">
        <v>969</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8" t="s">
        <v>7</v>
      </c>
      <c r="B353" s="9" t="s">
        <v>960</v>
      </c>
      <c r="C353" s="10"/>
      <c r="D353" s="11"/>
      <c r="E353" s="11"/>
    </row>
    <row r="354" spans="1:5" x14ac:dyDescent="0.25">
      <c r="A354" s="12"/>
      <c r="B354" s="13" t="s">
        <v>9</v>
      </c>
      <c r="C354" s="14"/>
      <c r="D354" s="15"/>
      <c r="E354" s="15"/>
    </row>
    <row r="355" spans="1:5" x14ac:dyDescent="0.25">
      <c r="A355" s="8" t="s">
        <v>10</v>
      </c>
      <c r="B355" s="16" t="s">
        <v>11</v>
      </c>
      <c r="C355" s="61">
        <v>3990</v>
      </c>
      <c r="D355" s="62">
        <v>3530</v>
      </c>
      <c r="E355" s="63" t="s">
        <v>14</v>
      </c>
    </row>
    <row r="356" spans="1:5" x14ac:dyDescent="0.25">
      <c r="A356" s="19"/>
      <c r="B356" s="20" t="s">
        <v>15</v>
      </c>
      <c r="C356" s="56">
        <v>-0.60135352479303195</v>
      </c>
      <c r="D356" s="56">
        <v>-0.18792314132134799</v>
      </c>
      <c r="E356" s="22"/>
    </row>
    <row r="357" spans="1:5" x14ac:dyDescent="0.25">
      <c r="A357" s="8" t="s">
        <v>16</v>
      </c>
      <c r="B357" s="16" t="s">
        <v>11</v>
      </c>
      <c r="C357" s="61">
        <v>7730</v>
      </c>
      <c r="D357" s="61">
        <v>10910</v>
      </c>
      <c r="E357" s="63" t="s">
        <v>14</v>
      </c>
    </row>
    <row r="358" spans="1:5" x14ac:dyDescent="0.25">
      <c r="A358" s="19"/>
      <c r="B358" s="20" t="s">
        <v>15</v>
      </c>
      <c r="C358" s="56">
        <v>-0.226920582120582</v>
      </c>
      <c r="D358" s="56">
        <v>1.7607424456058399E-2</v>
      </c>
      <c r="E358" s="22"/>
    </row>
    <row r="359" spans="1:5" x14ac:dyDescent="0.25">
      <c r="A359" s="8" t="s">
        <v>19</v>
      </c>
      <c r="B359" s="16" t="s">
        <v>11</v>
      </c>
      <c r="C359" s="61">
        <v>10670</v>
      </c>
      <c r="D359" s="61">
        <v>15530</v>
      </c>
      <c r="E359" s="63" t="s">
        <v>14</v>
      </c>
    </row>
    <row r="360" spans="1:5" x14ac:dyDescent="0.25">
      <c r="A360" s="19"/>
      <c r="B360" s="20" t="s">
        <v>15</v>
      </c>
      <c r="C360" s="56">
        <v>6.6962765017248196E-2</v>
      </c>
      <c r="D360" s="56">
        <v>9.1992288733349498E-2</v>
      </c>
      <c r="E360" s="22"/>
    </row>
    <row r="361" spans="1:5" x14ac:dyDescent="0.25">
      <c r="A361" s="8" t="s">
        <v>22</v>
      </c>
      <c r="B361" s="16" t="s">
        <v>11</v>
      </c>
      <c r="C361" s="61">
        <v>14070</v>
      </c>
      <c r="D361" s="61">
        <v>19230</v>
      </c>
      <c r="E361" s="63" t="s">
        <v>14</v>
      </c>
    </row>
    <row r="362" spans="1:5" x14ac:dyDescent="0.25">
      <c r="A362" s="19"/>
      <c r="B362" s="20" t="s">
        <v>15</v>
      </c>
      <c r="C362" s="56">
        <v>0.40704486170451998</v>
      </c>
      <c r="D362" s="56">
        <v>0.13965712265423599</v>
      </c>
      <c r="E362" s="22"/>
    </row>
    <row r="363" spans="1:5" ht="36" customHeight="1" x14ac:dyDescent="0.25">
      <c r="A363" s="90" t="s">
        <v>25</v>
      </c>
      <c r="B363" s="90"/>
      <c r="C363" s="90"/>
      <c r="D363" s="90"/>
      <c r="E363" s="90"/>
    </row>
    <row r="364" spans="1:5" x14ac:dyDescent="0.25">
      <c r="A364" s="5" t="s">
        <v>26</v>
      </c>
    </row>
    <row r="365" spans="1:5" x14ac:dyDescent="0.25">
      <c r="A365" s="65" t="s">
        <v>1094</v>
      </c>
      <c r="B365" s="82"/>
      <c r="C365" s="82"/>
      <c r="D365" s="82"/>
      <c r="E365" s="82"/>
    </row>
    <row r="366" spans="1:5" x14ac:dyDescent="0.25">
      <c r="A366" s="65" t="s">
        <v>1198</v>
      </c>
      <c r="B366" s="82"/>
      <c r="C366" s="82"/>
      <c r="D366" s="82"/>
      <c r="E366" s="82"/>
    </row>
    <row r="367" spans="1:5" x14ac:dyDescent="0.25">
      <c r="A367" s="65" t="s">
        <v>1093</v>
      </c>
      <c r="B367" s="82"/>
      <c r="C367" s="82"/>
      <c r="D367" s="82"/>
      <c r="E367" s="82"/>
    </row>
    <row r="368" spans="1:5" x14ac:dyDescent="0.25">
      <c r="A368" s="5" t="s">
        <v>30</v>
      </c>
    </row>
    <row r="369" spans="1:5" ht="14.45" customHeight="1" x14ac:dyDescent="0.25">
      <c r="A369" s="91" t="s">
        <v>31</v>
      </c>
      <c r="B369" s="92"/>
      <c r="C369" s="92"/>
      <c r="D369" s="92"/>
      <c r="E369" s="93"/>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57">
        <v>44376</v>
      </c>
      <c r="C372" s="57">
        <v>46203</v>
      </c>
      <c r="D372" s="58">
        <v>0.15739206966627889</v>
      </c>
      <c r="E372" s="59">
        <v>4</v>
      </c>
    </row>
    <row r="373" spans="1:5" x14ac:dyDescent="0.25">
      <c r="A373" s="31" t="s">
        <v>37</v>
      </c>
      <c r="B373" s="57">
        <v>44344</v>
      </c>
      <c r="C373" s="57">
        <v>46171</v>
      </c>
      <c r="D373" s="58">
        <v>0.15518185310051699</v>
      </c>
      <c r="E373" s="59">
        <v>4</v>
      </c>
    </row>
    <row r="374" spans="1:5" x14ac:dyDescent="0.25">
      <c r="A374" s="64" t="s">
        <v>38</v>
      </c>
      <c r="B374" s="57">
        <v>44315</v>
      </c>
      <c r="C374" s="57">
        <v>46142</v>
      </c>
      <c r="D374" s="58">
        <v>0.15430403569158899</v>
      </c>
      <c r="E374" s="59">
        <v>4</v>
      </c>
    </row>
    <row r="375" spans="1:5" x14ac:dyDescent="0.25">
      <c r="A375" s="64" t="s">
        <v>39</v>
      </c>
      <c r="B375" s="57">
        <v>44285</v>
      </c>
      <c r="C375" s="57">
        <v>46112</v>
      </c>
      <c r="D375" s="58">
        <v>0.15276829995000624</v>
      </c>
      <c r="E375" s="59">
        <v>4</v>
      </c>
    </row>
    <row r="376" spans="1:5" x14ac:dyDescent="0.25">
      <c r="A376" s="64" t="s">
        <v>40</v>
      </c>
      <c r="B376" s="57">
        <v>44253</v>
      </c>
      <c r="C376" s="57">
        <v>46080</v>
      </c>
      <c r="D376" s="58">
        <v>0.15166522129853099</v>
      </c>
      <c r="E376" s="59">
        <v>4</v>
      </c>
    </row>
    <row r="378" spans="1:5" x14ac:dyDescent="0.25">
      <c r="A378" s="102" t="s">
        <v>162</v>
      </c>
      <c r="B378" s="103"/>
      <c r="C378" s="103"/>
      <c r="D378" s="103"/>
      <c r="E378" s="103"/>
    </row>
    <row r="379" spans="1:5" ht="14.45" customHeight="1" x14ac:dyDescent="0.25">
      <c r="A379" s="1" t="s">
        <v>958</v>
      </c>
      <c r="B379" s="2"/>
      <c r="C379" s="107" t="s">
        <v>3</v>
      </c>
      <c r="D379" s="107" t="s">
        <v>959</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960</v>
      </c>
      <c r="C382" s="10"/>
      <c r="D382" s="11"/>
      <c r="E382" s="11"/>
    </row>
    <row r="383" spans="1:5" x14ac:dyDescent="0.25">
      <c r="A383" s="12"/>
      <c r="B383" s="13" t="s">
        <v>9</v>
      </c>
      <c r="C383" s="14"/>
      <c r="D383" s="15"/>
      <c r="E383" s="15"/>
    </row>
    <row r="384" spans="1:5" x14ac:dyDescent="0.25">
      <c r="A384" s="8" t="s">
        <v>10</v>
      </c>
      <c r="B384" s="16" t="s">
        <v>11</v>
      </c>
      <c r="C384" s="53">
        <v>8850</v>
      </c>
      <c r="D384" s="54">
        <v>8860</v>
      </c>
      <c r="E384" s="55" t="s">
        <v>14</v>
      </c>
    </row>
    <row r="385" spans="1:5" x14ac:dyDescent="0.25">
      <c r="A385" s="19"/>
      <c r="B385" s="20" t="s">
        <v>15</v>
      </c>
      <c r="C385" s="56">
        <v>-0.11491147540525599</v>
      </c>
      <c r="D385" s="56">
        <v>-3.9587152406377897E-2</v>
      </c>
      <c r="E385" s="22"/>
    </row>
    <row r="386" spans="1:5" x14ac:dyDescent="0.25">
      <c r="A386" s="8" t="s">
        <v>16</v>
      </c>
      <c r="B386" s="16" t="s">
        <v>11</v>
      </c>
      <c r="C386" s="53">
        <v>8880</v>
      </c>
      <c r="D386" s="53">
        <v>8930</v>
      </c>
      <c r="E386" s="55" t="s">
        <v>14</v>
      </c>
    </row>
    <row r="387" spans="1:5" x14ac:dyDescent="0.25">
      <c r="A387" s="19"/>
      <c r="B387" s="20" t="s">
        <v>15</v>
      </c>
      <c r="C387" s="56">
        <v>-0.111513854619298</v>
      </c>
      <c r="D387" s="56">
        <v>-3.6896782995437999E-2</v>
      </c>
      <c r="E387" s="22"/>
    </row>
    <row r="388" spans="1:5" x14ac:dyDescent="0.25">
      <c r="A388" s="8" t="s">
        <v>19</v>
      </c>
      <c r="B388" s="16" t="s">
        <v>11</v>
      </c>
      <c r="C388" s="53">
        <v>10240</v>
      </c>
      <c r="D388" s="53">
        <v>10630</v>
      </c>
      <c r="E388" s="55" t="s">
        <v>14</v>
      </c>
    </row>
    <row r="389" spans="1:5" x14ac:dyDescent="0.25">
      <c r="A389" s="19"/>
      <c r="B389" s="20" t="s">
        <v>15</v>
      </c>
      <c r="C389" s="56">
        <v>2.3837773702944699E-2</v>
      </c>
      <c r="D389" s="56">
        <v>2.0673438001869399E-2</v>
      </c>
      <c r="E389" s="22"/>
    </row>
    <row r="390" spans="1:5" x14ac:dyDescent="0.25">
      <c r="A390" s="8" t="s">
        <v>22</v>
      </c>
      <c r="B390" s="16" t="s">
        <v>11</v>
      </c>
      <c r="C390" s="53">
        <v>12280</v>
      </c>
      <c r="D390" s="53">
        <v>11590</v>
      </c>
      <c r="E390" s="55" t="s">
        <v>14</v>
      </c>
    </row>
    <row r="391" spans="1:5" x14ac:dyDescent="0.25">
      <c r="A391" s="19"/>
      <c r="B391" s="20" t="s">
        <v>15</v>
      </c>
      <c r="C391" s="56">
        <v>0.228363161616711</v>
      </c>
      <c r="D391" s="56">
        <v>5.05143952865834E-2</v>
      </c>
      <c r="E391" s="22"/>
    </row>
    <row r="392" spans="1:5" ht="34.9" customHeight="1" x14ac:dyDescent="0.25">
      <c r="A392" s="90" t="s">
        <v>25</v>
      </c>
      <c r="B392" s="90"/>
      <c r="C392" s="90"/>
      <c r="D392" s="90"/>
      <c r="E392" s="90"/>
    </row>
    <row r="393" spans="1:5" x14ac:dyDescent="0.25">
      <c r="A393" s="5" t="s">
        <v>26</v>
      </c>
    </row>
    <row r="394" spans="1:5" x14ac:dyDescent="0.25">
      <c r="A394" s="65" t="s">
        <v>996</v>
      </c>
    </row>
    <row r="395" spans="1:5" x14ac:dyDescent="0.25">
      <c r="A395" s="65" t="s">
        <v>1199</v>
      </c>
    </row>
    <row r="396" spans="1:5" x14ac:dyDescent="0.25">
      <c r="A396" s="65" t="s">
        <v>963</v>
      </c>
    </row>
    <row r="397" spans="1:5" x14ac:dyDescent="0.25">
      <c r="A397" s="5" t="s">
        <v>51</v>
      </c>
    </row>
    <row r="398" spans="1:5" ht="14.45" customHeight="1" x14ac:dyDescent="0.25">
      <c r="A398" s="91" t="s">
        <v>31</v>
      </c>
      <c r="B398" s="92"/>
      <c r="C398" s="92"/>
      <c r="D398" s="92"/>
      <c r="E398" s="93"/>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57">
        <v>44372</v>
      </c>
      <c r="C401" s="57">
        <v>46199</v>
      </c>
      <c r="D401" s="58">
        <v>2.7934920760319421E-2</v>
      </c>
      <c r="E401" s="59">
        <v>2</v>
      </c>
    </row>
    <row r="402" spans="1:5" x14ac:dyDescent="0.25">
      <c r="A402" s="31" t="s">
        <v>37</v>
      </c>
      <c r="B402" s="57">
        <v>44344</v>
      </c>
      <c r="C402" s="57">
        <v>46171</v>
      </c>
      <c r="D402" s="58">
        <v>2.7965776574790598E-2</v>
      </c>
      <c r="E402" s="59">
        <v>2</v>
      </c>
    </row>
    <row r="403" spans="1:5" x14ac:dyDescent="0.25">
      <c r="A403" s="60" t="s">
        <v>38</v>
      </c>
      <c r="B403" s="57">
        <v>44309</v>
      </c>
      <c r="C403" s="57">
        <v>46136</v>
      </c>
      <c r="D403" s="58">
        <v>2.7900000000000001E-2</v>
      </c>
      <c r="E403" s="59">
        <v>2</v>
      </c>
    </row>
    <row r="404" spans="1:5" x14ac:dyDescent="0.25">
      <c r="A404" s="60" t="s">
        <v>39</v>
      </c>
      <c r="B404" s="57">
        <v>44281</v>
      </c>
      <c r="C404" s="57">
        <v>46108</v>
      </c>
      <c r="D404" s="58">
        <v>2.7639804935217456E-2</v>
      </c>
      <c r="E404" s="59">
        <v>2</v>
      </c>
    </row>
    <row r="405" spans="1:5" x14ac:dyDescent="0.25">
      <c r="A405" s="60" t="s">
        <v>40</v>
      </c>
      <c r="B405" s="57">
        <v>44253</v>
      </c>
      <c r="C405" s="57">
        <v>46080</v>
      </c>
      <c r="D405" s="58">
        <v>2.6819057289908455E-2</v>
      </c>
      <c r="E405" s="59">
        <v>2</v>
      </c>
    </row>
    <row r="407" spans="1:5" x14ac:dyDescent="0.25">
      <c r="A407" s="102" t="s">
        <v>171</v>
      </c>
      <c r="B407" s="103"/>
      <c r="C407" s="103"/>
      <c r="D407" s="103"/>
      <c r="E407" s="103"/>
    </row>
    <row r="408" spans="1:5" ht="14.45" customHeight="1" x14ac:dyDescent="0.25">
      <c r="A408" s="1" t="s">
        <v>958</v>
      </c>
      <c r="B408" s="2"/>
      <c r="C408" s="107" t="s">
        <v>3</v>
      </c>
      <c r="D408" s="107" t="s">
        <v>959</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960</v>
      </c>
      <c r="C411" s="10"/>
      <c r="D411" s="11"/>
      <c r="E411" s="11"/>
    </row>
    <row r="412" spans="1:5" x14ac:dyDescent="0.25">
      <c r="A412" s="12"/>
      <c r="B412" s="13" t="s">
        <v>9</v>
      </c>
      <c r="C412" s="14"/>
      <c r="D412" s="15"/>
      <c r="E412" s="15"/>
    </row>
    <row r="413" spans="1:5" x14ac:dyDescent="0.25">
      <c r="A413" s="8" t="s">
        <v>10</v>
      </c>
      <c r="B413" s="16" t="s">
        <v>11</v>
      </c>
      <c r="C413" s="61">
        <v>5890</v>
      </c>
      <c r="D413" s="62">
        <v>5950</v>
      </c>
      <c r="E413" s="63" t="s">
        <v>14</v>
      </c>
    </row>
    <row r="414" spans="1:5" x14ac:dyDescent="0.25">
      <c r="A414" s="19"/>
      <c r="B414" s="20" t="s">
        <v>15</v>
      </c>
      <c r="C414" s="56">
        <v>-0.41095872195869498</v>
      </c>
      <c r="D414" s="56">
        <v>-0.15868481736322601</v>
      </c>
      <c r="E414" s="22"/>
    </row>
    <row r="415" spans="1:5" x14ac:dyDescent="0.25">
      <c r="A415" s="8" t="s">
        <v>16</v>
      </c>
      <c r="B415" s="16" t="s">
        <v>11</v>
      </c>
      <c r="C415" s="61">
        <v>7950</v>
      </c>
      <c r="D415" s="61">
        <v>7680</v>
      </c>
      <c r="E415" s="63" t="s">
        <v>14</v>
      </c>
    </row>
    <row r="416" spans="1:5" x14ac:dyDescent="0.25">
      <c r="A416" s="19"/>
      <c r="B416" s="20" t="s">
        <v>15</v>
      </c>
      <c r="C416" s="56">
        <v>-0.20535920755762599</v>
      </c>
      <c r="D416" s="56">
        <v>-8.4355237352249104E-2</v>
      </c>
      <c r="E416" s="22"/>
    </row>
    <row r="417" spans="1:5" x14ac:dyDescent="0.25">
      <c r="A417" s="8" t="s">
        <v>19</v>
      </c>
      <c r="B417" s="16" t="s">
        <v>11</v>
      </c>
      <c r="C417" s="61">
        <v>10000</v>
      </c>
      <c r="D417" s="61">
        <v>10820</v>
      </c>
      <c r="E417" s="63" t="s">
        <v>14</v>
      </c>
    </row>
    <row r="418" spans="1:5" x14ac:dyDescent="0.25">
      <c r="A418" s="19"/>
      <c r="B418" s="20" t="s">
        <v>15</v>
      </c>
      <c r="C418" s="56">
        <v>-1.3441058591512299E-4</v>
      </c>
      <c r="D418" s="56">
        <v>2.66632463360599E-2</v>
      </c>
      <c r="E418" s="22"/>
    </row>
    <row r="419" spans="1:5" x14ac:dyDescent="0.25">
      <c r="A419" s="8" t="s">
        <v>22</v>
      </c>
      <c r="B419" s="16" t="s">
        <v>11</v>
      </c>
      <c r="C419" s="61">
        <v>13530</v>
      </c>
      <c r="D419" s="61">
        <v>13650</v>
      </c>
      <c r="E419" s="63" t="s">
        <v>14</v>
      </c>
    </row>
    <row r="420" spans="1:5" x14ac:dyDescent="0.25">
      <c r="A420" s="19"/>
      <c r="B420" s="20" t="s">
        <v>15</v>
      </c>
      <c r="C420" s="56">
        <v>0.353438099047924</v>
      </c>
      <c r="D420" s="56">
        <v>0.109160269135507</v>
      </c>
      <c r="E420" s="22"/>
    </row>
    <row r="421" spans="1:5" ht="35.450000000000003" customHeight="1" x14ac:dyDescent="0.25">
      <c r="A421" s="90" t="s">
        <v>25</v>
      </c>
      <c r="B421" s="90"/>
      <c r="C421" s="90"/>
      <c r="D421" s="90"/>
      <c r="E421" s="90"/>
    </row>
    <row r="422" spans="1:5" x14ac:dyDescent="0.25">
      <c r="A422" s="5" t="s">
        <v>26</v>
      </c>
    </row>
    <row r="423" spans="1:5" x14ac:dyDescent="0.25">
      <c r="A423" s="65" t="s">
        <v>964</v>
      </c>
      <c r="D423" s="84"/>
      <c r="E423" s="84"/>
    </row>
    <row r="424" spans="1:5" x14ac:dyDescent="0.25">
      <c r="A424" s="65" t="s">
        <v>1075</v>
      </c>
      <c r="D424" s="78"/>
      <c r="E424" s="78"/>
    </row>
    <row r="425" spans="1:5" x14ac:dyDescent="0.25">
      <c r="A425" s="65" t="s">
        <v>966</v>
      </c>
      <c r="D425" s="84"/>
      <c r="E425" s="84"/>
    </row>
    <row r="426" spans="1:5" x14ac:dyDescent="0.25">
      <c r="A426" s="5" t="s">
        <v>51</v>
      </c>
    </row>
    <row r="427" spans="1:5" ht="14.45" customHeight="1" x14ac:dyDescent="0.25">
      <c r="A427" s="91" t="s">
        <v>31</v>
      </c>
      <c r="B427" s="92"/>
      <c r="C427" s="92"/>
      <c r="D427" s="92"/>
      <c r="E427" s="93"/>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57">
        <v>44376</v>
      </c>
      <c r="C430" s="57">
        <v>46203</v>
      </c>
      <c r="D430" s="58">
        <v>9.4174953239502451E-2</v>
      </c>
      <c r="E430" s="59">
        <v>3</v>
      </c>
    </row>
    <row r="431" spans="1:5" x14ac:dyDescent="0.25">
      <c r="A431" s="31" t="s">
        <v>37</v>
      </c>
      <c r="B431" s="57">
        <v>44341</v>
      </c>
      <c r="C431" s="57">
        <v>46168</v>
      </c>
      <c r="D431" s="58">
        <v>9.38861686479385E-2</v>
      </c>
      <c r="E431" s="59">
        <v>3</v>
      </c>
    </row>
    <row r="432" spans="1:5" x14ac:dyDescent="0.25">
      <c r="A432" s="64" t="s">
        <v>38</v>
      </c>
      <c r="B432" s="57">
        <v>44313</v>
      </c>
      <c r="C432" s="57">
        <v>46140</v>
      </c>
      <c r="D432" s="58">
        <v>9.35E-2</v>
      </c>
      <c r="E432" s="59">
        <v>3</v>
      </c>
    </row>
    <row r="433" spans="1:5" x14ac:dyDescent="0.25">
      <c r="A433" s="64" t="s">
        <v>39</v>
      </c>
      <c r="B433" s="57">
        <v>44285</v>
      </c>
      <c r="C433" s="57">
        <v>46112</v>
      </c>
      <c r="D433" s="58">
        <v>9.2250177336602346E-2</v>
      </c>
      <c r="E433" s="59">
        <v>3</v>
      </c>
    </row>
    <row r="434" spans="1:5" x14ac:dyDescent="0.25">
      <c r="A434" s="64" t="s">
        <v>40</v>
      </c>
      <c r="B434" s="57">
        <v>44250</v>
      </c>
      <c r="C434" s="57">
        <v>46077</v>
      </c>
      <c r="D434" s="58">
        <v>9.154660756481163E-2</v>
      </c>
      <c r="E434" s="59">
        <v>3</v>
      </c>
    </row>
    <row r="436" spans="1:5" x14ac:dyDescent="0.25">
      <c r="A436" s="102" t="s">
        <v>835</v>
      </c>
      <c r="B436" s="103"/>
      <c r="C436" s="103"/>
      <c r="D436" s="103"/>
      <c r="E436" s="103"/>
    </row>
    <row r="437" spans="1:5" ht="14.45" customHeight="1" x14ac:dyDescent="0.25">
      <c r="A437" s="1" t="s">
        <v>958</v>
      </c>
      <c r="B437" s="2"/>
      <c r="C437" s="107" t="s">
        <v>3</v>
      </c>
      <c r="D437" s="107" t="s">
        <v>959</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8" t="s">
        <v>7</v>
      </c>
      <c r="B440" s="9" t="s">
        <v>960</v>
      </c>
      <c r="C440" s="10"/>
      <c r="D440" s="11"/>
      <c r="E440" s="11"/>
    </row>
    <row r="441" spans="1:5" x14ac:dyDescent="0.25">
      <c r="A441" s="12"/>
      <c r="B441" s="13" t="s">
        <v>9</v>
      </c>
      <c r="C441" s="14"/>
      <c r="D441" s="15"/>
      <c r="E441" s="15"/>
    </row>
    <row r="442" spans="1:5" x14ac:dyDescent="0.25">
      <c r="A442" s="8" t="s">
        <v>10</v>
      </c>
      <c r="B442" s="16" t="s">
        <v>11</v>
      </c>
      <c r="C442" s="53">
        <v>7520</v>
      </c>
      <c r="D442" s="54">
        <v>7460</v>
      </c>
      <c r="E442" s="55" t="s">
        <v>14</v>
      </c>
    </row>
    <row r="443" spans="1:5" x14ac:dyDescent="0.25">
      <c r="A443" s="19"/>
      <c r="B443" s="20" t="s">
        <v>15</v>
      </c>
      <c r="C443" s="56">
        <v>-0.247503086238099</v>
      </c>
      <c r="D443" s="56">
        <v>-9.3050976022448301E-2</v>
      </c>
      <c r="E443" s="22"/>
    </row>
    <row r="444" spans="1:5" x14ac:dyDescent="0.25">
      <c r="A444" s="8" t="s">
        <v>16</v>
      </c>
      <c r="B444" s="16" t="s">
        <v>11</v>
      </c>
      <c r="C444" s="53">
        <v>8330</v>
      </c>
      <c r="D444" s="53">
        <v>7980</v>
      </c>
      <c r="E444" s="55" t="s">
        <v>14</v>
      </c>
    </row>
    <row r="445" spans="1:5" x14ac:dyDescent="0.25">
      <c r="A445" s="19"/>
      <c r="B445" s="20" t="s">
        <v>15</v>
      </c>
      <c r="C445" s="56">
        <v>-0.16719004507108701</v>
      </c>
      <c r="D445" s="56">
        <v>-7.2494295869660705E-2</v>
      </c>
      <c r="E445" s="22"/>
    </row>
    <row r="446" spans="1:5" x14ac:dyDescent="0.25">
      <c r="A446" s="8" t="s">
        <v>19</v>
      </c>
      <c r="B446" s="16" t="s">
        <v>11</v>
      </c>
      <c r="C446" s="53">
        <v>10070</v>
      </c>
      <c r="D446" s="53">
        <v>10380</v>
      </c>
      <c r="E446" s="55" t="s">
        <v>14</v>
      </c>
    </row>
    <row r="447" spans="1:5" x14ac:dyDescent="0.25">
      <c r="A447" s="19"/>
      <c r="B447" s="20" t="s">
        <v>15</v>
      </c>
      <c r="C447" s="56">
        <v>7.0015306990194297E-3</v>
      </c>
      <c r="D447" s="56">
        <v>1.2368712019392001E-2</v>
      </c>
      <c r="E447" s="22"/>
    </row>
    <row r="448" spans="1:5" x14ac:dyDescent="0.25">
      <c r="A448" s="8" t="s">
        <v>22</v>
      </c>
      <c r="B448" s="16" t="s">
        <v>11</v>
      </c>
      <c r="C448" s="53">
        <v>12350</v>
      </c>
      <c r="D448" s="53">
        <v>12350</v>
      </c>
      <c r="E448" s="55" t="s">
        <v>14</v>
      </c>
    </row>
    <row r="449" spans="1:5" x14ac:dyDescent="0.25">
      <c r="A449" s="19"/>
      <c r="B449" s="20" t="s">
        <v>15</v>
      </c>
      <c r="C449" s="56">
        <v>0.23536916257270299</v>
      </c>
      <c r="D449" s="56">
        <v>7.2939933110958394E-2</v>
      </c>
      <c r="E449" s="22"/>
    </row>
    <row r="450" spans="1:5" ht="34.9" customHeight="1" x14ac:dyDescent="0.25">
      <c r="A450" s="90" t="s">
        <v>25</v>
      </c>
      <c r="B450" s="90"/>
      <c r="C450" s="90"/>
      <c r="D450" s="90"/>
      <c r="E450" s="90"/>
    </row>
    <row r="451" spans="1:5" x14ac:dyDescent="0.25">
      <c r="A451" s="5" t="s">
        <v>26</v>
      </c>
    </row>
    <row r="452" spans="1:5" x14ac:dyDescent="0.25">
      <c r="A452" s="65" t="s">
        <v>964</v>
      </c>
    </row>
    <row r="453" spans="1:5" x14ac:dyDescent="0.25">
      <c r="A453" s="65" t="s">
        <v>1113</v>
      </c>
    </row>
    <row r="454" spans="1:5" x14ac:dyDescent="0.25">
      <c r="A454" s="65" t="s">
        <v>966</v>
      </c>
    </row>
    <row r="455" spans="1:5" x14ac:dyDescent="0.25">
      <c r="A455" s="5" t="s">
        <v>51</v>
      </c>
    </row>
    <row r="456" spans="1:5" ht="14.45" customHeight="1" x14ac:dyDescent="0.25">
      <c r="A456" s="91" t="s">
        <v>31</v>
      </c>
      <c r="B456" s="92"/>
      <c r="C456" s="92"/>
      <c r="D456" s="92"/>
      <c r="E456" s="93"/>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57">
        <v>44369</v>
      </c>
      <c r="C459" s="57">
        <v>46199</v>
      </c>
      <c r="D459" s="58">
        <v>5.8809615831229026E-2</v>
      </c>
      <c r="E459" s="59">
        <v>3</v>
      </c>
    </row>
    <row r="460" spans="1:5" x14ac:dyDescent="0.25">
      <c r="A460" s="31" t="s">
        <v>37</v>
      </c>
      <c r="B460" s="57">
        <v>44341</v>
      </c>
      <c r="C460" s="57">
        <v>46171</v>
      </c>
      <c r="D460" s="58">
        <v>5.8767841882517401E-2</v>
      </c>
      <c r="E460" s="59">
        <v>3</v>
      </c>
    </row>
    <row r="461" spans="1:5" x14ac:dyDescent="0.25">
      <c r="A461" s="60" t="s">
        <v>38</v>
      </c>
      <c r="B461" s="57">
        <v>44306</v>
      </c>
      <c r="C461" s="57">
        <v>46136</v>
      </c>
      <c r="D461" s="58">
        <v>5.8053877562485201E-2</v>
      </c>
      <c r="E461" s="59">
        <v>3</v>
      </c>
    </row>
    <row r="462" spans="1:5" x14ac:dyDescent="0.25">
      <c r="A462" s="60" t="s">
        <v>39</v>
      </c>
      <c r="B462" s="57">
        <v>44278</v>
      </c>
      <c r="C462" s="57">
        <v>46108</v>
      </c>
      <c r="D462" s="58">
        <v>5.5899999999999998E-2</v>
      </c>
      <c r="E462" s="59">
        <v>3</v>
      </c>
    </row>
    <row r="463" spans="1:5" x14ac:dyDescent="0.25">
      <c r="A463" s="60" t="s">
        <v>40</v>
      </c>
      <c r="B463" s="57">
        <v>44250</v>
      </c>
      <c r="C463" s="57">
        <v>46080</v>
      </c>
      <c r="D463" s="58">
        <v>5.4728289376970732E-2</v>
      </c>
      <c r="E463" s="59">
        <v>3</v>
      </c>
    </row>
    <row r="465" spans="1:5" x14ac:dyDescent="0.25">
      <c r="A465" s="102" t="s">
        <v>180</v>
      </c>
      <c r="B465" s="103"/>
      <c r="C465" s="103"/>
      <c r="D465" s="103"/>
      <c r="E465" s="103"/>
    </row>
    <row r="466" spans="1:5" ht="14.45" customHeight="1" x14ac:dyDescent="0.25">
      <c r="A466" s="1" t="s">
        <v>958</v>
      </c>
      <c r="B466" s="2"/>
      <c r="C466" s="107" t="s">
        <v>3</v>
      </c>
      <c r="D466" s="107" t="s">
        <v>959</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960</v>
      </c>
      <c r="C469" s="10"/>
      <c r="D469" s="11"/>
      <c r="E469" s="11"/>
    </row>
    <row r="470" spans="1:5" x14ac:dyDescent="0.25">
      <c r="A470" s="12"/>
      <c r="B470" s="13" t="s">
        <v>9</v>
      </c>
      <c r="C470" s="14"/>
      <c r="D470" s="15"/>
      <c r="E470" s="15"/>
    </row>
    <row r="471" spans="1:5" x14ac:dyDescent="0.25">
      <c r="A471" s="8" t="s">
        <v>10</v>
      </c>
      <c r="B471" s="16" t="s">
        <v>11</v>
      </c>
      <c r="C471" s="61">
        <v>6070</v>
      </c>
      <c r="D471" s="62">
        <v>6100</v>
      </c>
      <c r="E471" s="63" t="s">
        <v>14</v>
      </c>
    </row>
    <row r="472" spans="1:5" x14ac:dyDescent="0.25">
      <c r="A472" s="19"/>
      <c r="B472" s="20" t="s">
        <v>15</v>
      </c>
      <c r="C472" s="56">
        <v>-0.39346192045117001</v>
      </c>
      <c r="D472" s="56">
        <v>-0.15178453031391001</v>
      </c>
      <c r="E472" s="22"/>
    </row>
    <row r="473" spans="1:5" x14ac:dyDescent="0.25">
      <c r="A473" s="8" t="s">
        <v>16</v>
      </c>
      <c r="B473" s="16" t="s">
        <v>11</v>
      </c>
      <c r="C473" s="61">
        <v>8010</v>
      </c>
      <c r="D473" s="61">
        <v>7890</v>
      </c>
      <c r="E473" s="63" t="s">
        <v>14</v>
      </c>
    </row>
    <row r="474" spans="1:5" x14ac:dyDescent="0.25">
      <c r="A474" s="19"/>
      <c r="B474" s="20" t="s">
        <v>15</v>
      </c>
      <c r="C474" s="56">
        <v>-0.19944705882352901</v>
      </c>
      <c r="D474" s="56">
        <v>-7.5876050560543806E-2</v>
      </c>
      <c r="E474" s="22"/>
    </row>
    <row r="475" spans="1:5" x14ac:dyDescent="0.25">
      <c r="A475" s="8" t="s">
        <v>19</v>
      </c>
      <c r="B475" s="16" t="s">
        <v>11</v>
      </c>
      <c r="C475" s="61">
        <v>10090</v>
      </c>
      <c r="D475" s="61">
        <v>10930</v>
      </c>
      <c r="E475" s="63" t="s">
        <v>14</v>
      </c>
    </row>
    <row r="476" spans="1:5" x14ac:dyDescent="0.25">
      <c r="A476" s="19"/>
      <c r="B476" s="20" t="s">
        <v>15</v>
      </c>
      <c r="C476" s="56">
        <v>8.5241503326738393E-3</v>
      </c>
      <c r="D476" s="56">
        <v>2.9935730378633799E-2</v>
      </c>
      <c r="E476" s="22"/>
    </row>
    <row r="477" spans="1:5" x14ac:dyDescent="0.25">
      <c r="A477" s="8" t="s">
        <v>22</v>
      </c>
      <c r="B477" s="16" t="s">
        <v>11</v>
      </c>
      <c r="C477" s="61">
        <v>13340</v>
      </c>
      <c r="D477" s="61">
        <v>13650</v>
      </c>
      <c r="E477" s="63" t="s">
        <v>14</v>
      </c>
    </row>
    <row r="478" spans="1:5" x14ac:dyDescent="0.25">
      <c r="A478" s="19"/>
      <c r="B478" s="20" t="s">
        <v>15</v>
      </c>
      <c r="C478" s="56">
        <v>0.33445993723849399</v>
      </c>
      <c r="D478" s="56">
        <v>0.109232705561901</v>
      </c>
      <c r="E478" s="22"/>
    </row>
    <row r="479" spans="1:5" ht="35.450000000000003" customHeight="1" x14ac:dyDescent="0.25">
      <c r="A479" s="90" t="s">
        <v>25</v>
      </c>
      <c r="B479" s="90"/>
      <c r="C479" s="90"/>
      <c r="D479" s="90"/>
      <c r="E479" s="90"/>
    </row>
    <row r="480" spans="1:5" x14ac:dyDescent="0.25">
      <c r="A480" s="5" t="s">
        <v>26</v>
      </c>
    </row>
    <row r="481" spans="1:5" x14ac:dyDescent="0.25">
      <c r="A481" s="65" t="s">
        <v>964</v>
      </c>
      <c r="D481" s="84"/>
      <c r="E481" s="84"/>
    </row>
    <row r="482" spans="1:5" x14ac:dyDescent="0.25">
      <c r="A482" s="65" t="s">
        <v>1145</v>
      </c>
      <c r="D482" s="78"/>
      <c r="E482" s="78"/>
    </row>
    <row r="483" spans="1:5" x14ac:dyDescent="0.25">
      <c r="A483" s="65" t="s">
        <v>966</v>
      </c>
      <c r="D483" s="84"/>
      <c r="E483" s="84"/>
    </row>
    <row r="484" spans="1:5" x14ac:dyDescent="0.25">
      <c r="A484" s="5" t="s">
        <v>51</v>
      </c>
    </row>
    <row r="485" spans="1:5" ht="14.45" customHeight="1" x14ac:dyDescent="0.25">
      <c r="A485" s="91" t="s">
        <v>31</v>
      </c>
      <c r="B485" s="92"/>
      <c r="C485" s="92"/>
      <c r="D485" s="92"/>
      <c r="E485" s="93"/>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57">
        <v>44376</v>
      </c>
      <c r="C488" s="57">
        <v>46203</v>
      </c>
      <c r="D488" s="58">
        <v>9.1286380836213377E-2</v>
      </c>
      <c r="E488" s="59">
        <v>3</v>
      </c>
    </row>
    <row r="489" spans="1:5" x14ac:dyDescent="0.25">
      <c r="A489" s="31" t="s">
        <v>37</v>
      </c>
      <c r="B489" s="57">
        <v>44341</v>
      </c>
      <c r="C489" s="57">
        <v>46168</v>
      </c>
      <c r="D489" s="58">
        <v>9.0985896498958302E-2</v>
      </c>
      <c r="E489" s="59">
        <v>3</v>
      </c>
    </row>
    <row r="490" spans="1:5" x14ac:dyDescent="0.25">
      <c r="A490" s="64" t="s">
        <v>38</v>
      </c>
      <c r="B490" s="57">
        <v>44313</v>
      </c>
      <c r="C490" s="57">
        <v>46140</v>
      </c>
      <c r="D490" s="58">
        <v>9.06E-2</v>
      </c>
      <c r="E490" s="59">
        <v>3</v>
      </c>
    </row>
    <row r="491" spans="1:5" x14ac:dyDescent="0.25">
      <c r="A491" s="64" t="s">
        <v>39</v>
      </c>
      <c r="B491" s="57">
        <v>44285</v>
      </c>
      <c r="C491" s="57">
        <v>46112</v>
      </c>
      <c r="D491" s="58">
        <v>8.9331412017789699E-2</v>
      </c>
      <c r="E491" s="59">
        <v>3</v>
      </c>
    </row>
    <row r="492" spans="1:5" x14ac:dyDescent="0.25">
      <c r="A492" s="64" t="s">
        <v>40</v>
      </c>
      <c r="B492" s="57">
        <v>44250</v>
      </c>
      <c r="C492" s="57">
        <v>46077</v>
      </c>
      <c r="D492" s="58">
        <v>8.8599999999999998E-2</v>
      </c>
      <c r="E492" s="59">
        <v>3</v>
      </c>
    </row>
    <row r="494" spans="1:5" x14ac:dyDescent="0.25">
      <c r="A494" s="102" t="s">
        <v>189</v>
      </c>
      <c r="B494" s="103"/>
      <c r="C494" s="103"/>
      <c r="D494" s="103"/>
      <c r="E494" s="103"/>
    </row>
    <row r="495" spans="1:5" ht="14.45" customHeight="1" x14ac:dyDescent="0.25">
      <c r="A495" s="1" t="s">
        <v>978</v>
      </c>
      <c r="B495" s="2"/>
      <c r="C495" s="107" t="s">
        <v>3</v>
      </c>
      <c r="D495" s="107" t="s">
        <v>979</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960</v>
      </c>
      <c r="C498" s="10"/>
      <c r="D498" s="11"/>
      <c r="E498" s="11"/>
    </row>
    <row r="499" spans="1:5" x14ac:dyDescent="0.25">
      <c r="A499" s="12"/>
      <c r="B499" s="13" t="s">
        <v>9</v>
      </c>
      <c r="C499" s="14"/>
      <c r="D499" s="15"/>
      <c r="E499" s="15"/>
    </row>
    <row r="500" spans="1:5" x14ac:dyDescent="0.25">
      <c r="A500" s="8" t="s">
        <v>10</v>
      </c>
      <c r="B500" s="16" t="s">
        <v>11</v>
      </c>
      <c r="C500" s="53">
        <v>7560</v>
      </c>
      <c r="D500" s="54">
        <v>7890</v>
      </c>
      <c r="E500" s="55" t="s">
        <v>14</v>
      </c>
    </row>
    <row r="501" spans="1:5" x14ac:dyDescent="0.25">
      <c r="A501" s="19"/>
      <c r="B501" s="20" t="s">
        <v>15</v>
      </c>
      <c r="C501" s="56">
        <v>-0.24392748989943899</v>
      </c>
      <c r="D501" s="56">
        <v>-0.111827175461262</v>
      </c>
      <c r="E501" s="22"/>
    </row>
    <row r="502" spans="1:5" x14ac:dyDescent="0.25">
      <c r="A502" s="8" t="s">
        <v>16</v>
      </c>
      <c r="B502" s="16" t="s">
        <v>11</v>
      </c>
      <c r="C502" s="53">
        <v>8110</v>
      </c>
      <c r="D502" s="53">
        <v>7680</v>
      </c>
      <c r="E502" s="55" t="s">
        <v>14</v>
      </c>
    </row>
    <row r="503" spans="1:5" x14ac:dyDescent="0.25">
      <c r="A503" s="19"/>
      <c r="B503" s="20" t="s">
        <v>15</v>
      </c>
      <c r="C503" s="56">
        <v>-0.189108465687257</v>
      </c>
      <c r="D503" s="56">
        <v>-0.123406816368255</v>
      </c>
      <c r="E503" s="22"/>
    </row>
    <row r="504" spans="1:5" x14ac:dyDescent="0.25">
      <c r="A504" s="8" t="s">
        <v>19</v>
      </c>
      <c r="B504" s="16" t="s">
        <v>11</v>
      </c>
      <c r="C504" s="53">
        <v>9390</v>
      </c>
      <c r="D504" s="53">
        <v>9710</v>
      </c>
      <c r="E504" s="55" t="s">
        <v>14</v>
      </c>
    </row>
    <row r="505" spans="1:5" x14ac:dyDescent="0.25">
      <c r="A505" s="19"/>
      <c r="B505" s="20" t="s">
        <v>15</v>
      </c>
      <c r="C505" s="56">
        <v>-6.0578416309646901E-2</v>
      </c>
      <c r="D505" s="56">
        <v>-1.4698575065516899E-2</v>
      </c>
      <c r="E505" s="22"/>
    </row>
    <row r="506" spans="1:5" x14ac:dyDescent="0.25">
      <c r="A506" s="8" t="s">
        <v>22</v>
      </c>
      <c r="B506" s="16" t="s">
        <v>11</v>
      </c>
      <c r="C506" s="53">
        <v>11350</v>
      </c>
      <c r="D506" s="53">
        <v>11640</v>
      </c>
      <c r="E506" s="55" t="s">
        <v>14</v>
      </c>
    </row>
    <row r="507" spans="1:5" x14ac:dyDescent="0.25">
      <c r="A507" s="19"/>
      <c r="B507" s="20" t="s">
        <v>15</v>
      </c>
      <c r="C507" s="56">
        <v>0.135345584499066</v>
      </c>
      <c r="D507" s="56">
        <v>7.8925779700995194E-2</v>
      </c>
      <c r="E507" s="22"/>
    </row>
    <row r="508" spans="1:5" ht="34.15" customHeight="1" x14ac:dyDescent="0.25">
      <c r="A508" s="90" t="s">
        <v>25</v>
      </c>
      <c r="B508" s="90"/>
      <c r="C508" s="90"/>
      <c r="D508" s="90"/>
      <c r="E508" s="90"/>
    </row>
    <row r="509" spans="1:5" x14ac:dyDescent="0.25">
      <c r="A509" s="5" t="s">
        <v>26</v>
      </c>
    </row>
    <row r="510" spans="1:5" x14ac:dyDescent="0.25">
      <c r="A510" s="65" t="s">
        <v>980</v>
      </c>
    </row>
    <row r="511" spans="1:5" x14ac:dyDescent="0.25">
      <c r="A511" s="65" t="s">
        <v>1185</v>
      </c>
    </row>
    <row r="512" spans="1:5" x14ac:dyDescent="0.25">
      <c r="A512" s="65" t="s">
        <v>986</v>
      </c>
    </row>
    <row r="513" spans="1:5" x14ac:dyDescent="0.25">
      <c r="A513" s="5" t="s">
        <v>51</v>
      </c>
    </row>
    <row r="514" spans="1:5" ht="14.45" customHeight="1" x14ac:dyDescent="0.25">
      <c r="A514" s="91" t="s">
        <v>31</v>
      </c>
      <c r="B514" s="92"/>
      <c r="C514" s="92"/>
      <c r="D514" s="92"/>
      <c r="E514" s="93"/>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57">
        <v>44362</v>
      </c>
      <c r="C517" s="57">
        <v>46196</v>
      </c>
      <c r="D517" s="58">
        <v>4.2797599355894847E-2</v>
      </c>
      <c r="E517" s="59">
        <v>2</v>
      </c>
    </row>
    <row r="518" spans="1:5" x14ac:dyDescent="0.25">
      <c r="A518" s="31" t="s">
        <v>37</v>
      </c>
      <c r="B518" s="57">
        <v>44334</v>
      </c>
      <c r="C518" s="57">
        <v>46168</v>
      </c>
      <c r="D518" s="58">
        <v>4.2710208754482198E-2</v>
      </c>
      <c r="E518" s="59">
        <v>2</v>
      </c>
    </row>
    <row r="519" spans="1:5" x14ac:dyDescent="0.25">
      <c r="A519" s="60" t="s">
        <v>38</v>
      </c>
      <c r="B519" s="57">
        <v>44306</v>
      </c>
      <c r="C519" s="57">
        <v>46140</v>
      </c>
      <c r="D519" s="58">
        <v>4.24E-2</v>
      </c>
      <c r="E519" s="59">
        <v>2</v>
      </c>
    </row>
    <row r="520" spans="1:5" x14ac:dyDescent="0.25">
      <c r="A520" s="60" t="s">
        <v>39</v>
      </c>
      <c r="B520" s="57">
        <v>44278</v>
      </c>
      <c r="C520" s="57">
        <v>46112</v>
      </c>
      <c r="D520" s="58">
        <v>4.1026914646203415E-2</v>
      </c>
      <c r="E520" s="59">
        <v>2</v>
      </c>
    </row>
    <row r="521" spans="1:5" x14ac:dyDescent="0.25">
      <c r="A521" s="60" t="s">
        <v>40</v>
      </c>
      <c r="B521" s="57">
        <v>44236</v>
      </c>
      <c r="C521" s="57">
        <v>46070</v>
      </c>
      <c r="D521" s="58">
        <v>3.9917842401998069E-2</v>
      </c>
      <c r="E521" s="59">
        <v>2</v>
      </c>
    </row>
    <row r="523" spans="1:5" x14ac:dyDescent="0.25">
      <c r="A523" s="102" t="s">
        <v>210</v>
      </c>
      <c r="B523" s="103"/>
      <c r="C523" s="103"/>
      <c r="D523" s="103"/>
      <c r="E523" s="103"/>
    </row>
    <row r="524" spans="1:5" ht="14.45" customHeight="1" x14ac:dyDescent="0.25">
      <c r="A524" s="1" t="s">
        <v>978</v>
      </c>
      <c r="B524" s="2"/>
      <c r="C524" s="107" t="s">
        <v>3</v>
      </c>
      <c r="D524" s="107" t="s">
        <v>979</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960</v>
      </c>
      <c r="C527" s="10"/>
      <c r="D527" s="11"/>
      <c r="E527" s="11"/>
    </row>
    <row r="528" spans="1:5" x14ac:dyDescent="0.25">
      <c r="A528" s="12"/>
      <c r="B528" s="13" t="s">
        <v>9</v>
      </c>
      <c r="C528" s="14"/>
      <c r="D528" s="15"/>
      <c r="E528" s="15"/>
    </row>
    <row r="529" spans="1:5" x14ac:dyDescent="0.25">
      <c r="A529" s="8" t="s">
        <v>10</v>
      </c>
      <c r="B529" s="16" t="s">
        <v>11</v>
      </c>
      <c r="C529" s="53">
        <v>7650</v>
      </c>
      <c r="D529" s="54">
        <v>8130</v>
      </c>
      <c r="E529" s="55" t="s">
        <v>14</v>
      </c>
    </row>
    <row r="530" spans="1:5" x14ac:dyDescent="0.25">
      <c r="A530" s="19"/>
      <c r="B530" s="20" t="s">
        <v>15</v>
      </c>
      <c r="C530" s="56">
        <v>-0.23476230590297001</v>
      </c>
      <c r="D530" s="56">
        <v>-9.8475364797112205E-2</v>
      </c>
      <c r="E530" s="22"/>
    </row>
    <row r="531" spans="1:5" x14ac:dyDescent="0.25">
      <c r="A531" s="8" t="s">
        <v>16</v>
      </c>
      <c r="B531" s="16" t="s">
        <v>11</v>
      </c>
      <c r="C531" s="53">
        <v>8350</v>
      </c>
      <c r="D531" s="53">
        <v>8100</v>
      </c>
      <c r="E531" s="55" t="s">
        <v>14</v>
      </c>
    </row>
    <row r="532" spans="1:5" x14ac:dyDescent="0.25">
      <c r="A532" s="19"/>
      <c r="B532" s="20" t="s">
        <v>15</v>
      </c>
      <c r="C532" s="56">
        <v>-0.16543148780886699</v>
      </c>
      <c r="D532" s="56">
        <v>-9.9906585351550697E-2</v>
      </c>
      <c r="E532" s="22"/>
    </row>
    <row r="533" spans="1:5" x14ac:dyDescent="0.25">
      <c r="A533" s="8" t="s">
        <v>19</v>
      </c>
      <c r="B533" s="16" t="s">
        <v>11</v>
      </c>
      <c r="C533" s="53">
        <v>9750</v>
      </c>
      <c r="D533" s="53">
        <v>10080</v>
      </c>
      <c r="E533" s="55" t="s">
        <v>14</v>
      </c>
    </row>
    <row r="534" spans="1:5" x14ac:dyDescent="0.25">
      <c r="A534" s="19"/>
      <c r="B534" s="20" t="s">
        <v>15</v>
      </c>
      <c r="C534" s="56">
        <v>-2.4730121661832999E-2</v>
      </c>
      <c r="D534" s="56">
        <v>4.11913409249087E-3</v>
      </c>
      <c r="E534" s="22"/>
    </row>
    <row r="535" spans="1:5" x14ac:dyDescent="0.25">
      <c r="A535" s="8" t="s">
        <v>22</v>
      </c>
      <c r="B535" s="16" t="s">
        <v>11</v>
      </c>
      <c r="C535" s="53">
        <v>11690</v>
      </c>
      <c r="D535" s="53">
        <v>12090</v>
      </c>
      <c r="E535" s="55" t="s">
        <v>14</v>
      </c>
    </row>
    <row r="536" spans="1:5" x14ac:dyDescent="0.25">
      <c r="A536" s="19"/>
      <c r="B536" s="20" t="s">
        <v>15</v>
      </c>
      <c r="C536" s="56">
        <v>0.168777637079916</v>
      </c>
      <c r="D536" s="56">
        <v>9.9341583635793193E-2</v>
      </c>
      <c r="E536" s="22"/>
    </row>
    <row r="537" spans="1:5" ht="35.450000000000003" customHeight="1" x14ac:dyDescent="0.25">
      <c r="A537" s="90" t="s">
        <v>25</v>
      </c>
      <c r="B537" s="90"/>
      <c r="C537" s="90"/>
      <c r="D537" s="90"/>
      <c r="E537" s="90"/>
    </row>
    <row r="538" spans="1:5" x14ac:dyDescent="0.25">
      <c r="A538" s="5" t="s">
        <v>26</v>
      </c>
    </row>
    <row r="539" spans="1:5" x14ac:dyDescent="0.25">
      <c r="A539" s="65" t="s">
        <v>980</v>
      </c>
    </row>
    <row r="540" spans="1:5" x14ac:dyDescent="0.25">
      <c r="A540" s="65" t="s">
        <v>1200</v>
      </c>
    </row>
    <row r="541" spans="1:5" x14ac:dyDescent="0.25">
      <c r="A541" s="65" t="s">
        <v>986</v>
      </c>
    </row>
    <row r="542" spans="1:5" x14ac:dyDescent="0.25">
      <c r="A542" s="5" t="s">
        <v>51</v>
      </c>
    </row>
    <row r="543" spans="1:5" ht="14.45" customHeight="1" x14ac:dyDescent="0.25">
      <c r="A543" s="91" t="s">
        <v>31</v>
      </c>
      <c r="B543" s="92"/>
      <c r="C543" s="92"/>
      <c r="D543" s="92"/>
      <c r="E543" s="93"/>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57">
        <v>44376</v>
      </c>
      <c r="C546" s="57">
        <v>46203</v>
      </c>
      <c r="D546" s="58">
        <v>3.4647354685447648E-2</v>
      </c>
      <c r="E546" s="59">
        <v>2</v>
      </c>
    </row>
    <row r="547" spans="1:5" x14ac:dyDescent="0.25">
      <c r="A547" s="31" t="s">
        <v>37</v>
      </c>
      <c r="B547" s="57">
        <v>44341</v>
      </c>
      <c r="C547" s="57">
        <v>46168</v>
      </c>
      <c r="D547" s="58">
        <v>3.4753892040334397E-2</v>
      </c>
      <c r="E547" s="59">
        <v>2</v>
      </c>
    </row>
    <row r="548" spans="1:5" x14ac:dyDescent="0.25">
      <c r="A548" s="60" t="s">
        <v>38</v>
      </c>
      <c r="B548" s="57">
        <v>44313</v>
      </c>
      <c r="C548" s="57">
        <v>46140</v>
      </c>
      <c r="D548" s="58">
        <v>3.4703205224514602E-2</v>
      </c>
      <c r="E548" s="59">
        <v>2</v>
      </c>
    </row>
    <row r="549" spans="1:5" x14ac:dyDescent="0.25">
      <c r="A549" s="60" t="s">
        <v>39</v>
      </c>
      <c r="B549" s="57">
        <v>44285</v>
      </c>
      <c r="C549" s="57">
        <v>46112</v>
      </c>
      <c r="D549" s="58">
        <v>3.4438295271855865E-2</v>
      </c>
      <c r="E549" s="59">
        <v>2</v>
      </c>
    </row>
    <row r="550" spans="1:5" x14ac:dyDescent="0.25">
      <c r="A550" s="60" t="s">
        <v>40</v>
      </c>
      <c r="B550" s="57">
        <v>44250</v>
      </c>
      <c r="C550" s="57">
        <v>46077</v>
      </c>
      <c r="D550" s="58">
        <v>3.4287765573042819E-2</v>
      </c>
      <c r="E550" s="59">
        <v>2</v>
      </c>
    </row>
    <row r="552" spans="1:5" x14ac:dyDescent="0.25">
      <c r="A552" s="102" t="s">
        <v>839</v>
      </c>
      <c r="B552" s="103"/>
      <c r="C552" s="103"/>
      <c r="D552" s="103"/>
      <c r="E552" s="103"/>
    </row>
    <row r="553" spans="1:5" ht="14.45" customHeight="1" x14ac:dyDescent="0.25">
      <c r="A553" s="1" t="s">
        <v>958</v>
      </c>
      <c r="B553" s="2"/>
      <c r="C553" s="107" t="s">
        <v>3</v>
      </c>
      <c r="D553" s="107" t="s">
        <v>959</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960</v>
      </c>
      <c r="C556" s="10"/>
      <c r="D556" s="11"/>
      <c r="E556" s="11"/>
    </row>
    <row r="557" spans="1:5" x14ac:dyDescent="0.25">
      <c r="A557" s="12"/>
      <c r="B557" s="13" t="s">
        <v>9</v>
      </c>
      <c r="C557" s="14"/>
      <c r="D557" s="15"/>
      <c r="E557" s="15"/>
    </row>
    <row r="558" spans="1:5" x14ac:dyDescent="0.25">
      <c r="A558" s="8" t="s">
        <v>10</v>
      </c>
      <c r="B558" s="16" t="s">
        <v>11</v>
      </c>
      <c r="C558" s="53">
        <v>5930</v>
      </c>
      <c r="D558" s="54">
        <v>5530</v>
      </c>
      <c r="E558" s="55" t="s">
        <v>14</v>
      </c>
    </row>
    <row r="559" spans="1:5" x14ac:dyDescent="0.25">
      <c r="A559" s="19"/>
      <c r="B559" s="20" t="s">
        <v>15</v>
      </c>
      <c r="C559" s="56">
        <v>-0.40722457685625402</v>
      </c>
      <c r="D559" s="56">
        <v>-0.17903195414175199</v>
      </c>
      <c r="E559" s="22"/>
    </row>
    <row r="560" spans="1:5" x14ac:dyDescent="0.25">
      <c r="A560" s="8" t="s">
        <v>16</v>
      </c>
      <c r="B560" s="16" t="s">
        <v>11</v>
      </c>
      <c r="C560" s="53">
        <v>8080</v>
      </c>
      <c r="D560" s="53">
        <v>9020</v>
      </c>
      <c r="E560" s="55" t="s">
        <v>14</v>
      </c>
    </row>
    <row r="561" spans="1:5" x14ac:dyDescent="0.25">
      <c r="A561" s="19"/>
      <c r="B561" s="20" t="s">
        <v>15</v>
      </c>
      <c r="C561" s="56">
        <v>-0.191929689109751</v>
      </c>
      <c r="D561" s="56">
        <v>-3.3644783412352101E-2</v>
      </c>
      <c r="E561" s="22"/>
    </row>
    <row r="562" spans="1:5" x14ac:dyDescent="0.25">
      <c r="A562" s="8" t="s">
        <v>19</v>
      </c>
      <c r="B562" s="16" t="s">
        <v>11</v>
      </c>
      <c r="C562" s="53">
        <v>9920</v>
      </c>
      <c r="D562" s="53">
        <v>11410</v>
      </c>
      <c r="E562" s="55" t="s">
        <v>14</v>
      </c>
    </row>
    <row r="563" spans="1:5" x14ac:dyDescent="0.25">
      <c r="A563" s="19"/>
      <c r="B563" s="20" t="s">
        <v>15</v>
      </c>
      <c r="C563" s="56">
        <v>-8.2876112270680001E-3</v>
      </c>
      <c r="D563" s="56">
        <v>4.5002232473801501E-2</v>
      </c>
      <c r="E563" s="22"/>
    </row>
    <row r="564" spans="1:5" x14ac:dyDescent="0.25">
      <c r="A564" s="8" t="s">
        <v>22</v>
      </c>
      <c r="B564" s="16" t="s">
        <v>11</v>
      </c>
      <c r="C564" s="53">
        <v>12550</v>
      </c>
      <c r="D564" s="53">
        <v>14320</v>
      </c>
      <c r="E564" s="55" t="s">
        <v>14</v>
      </c>
    </row>
    <row r="565" spans="1:5" x14ac:dyDescent="0.25">
      <c r="A565" s="19"/>
      <c r="B565" s="20" t="s">
        <v>15</v>
      </c>
      <c r="C565" s="56">
        <v>0.25541641989931901</v>
      </c>
      <c r="D565" s="56">
        <v>0.127230634448424</v>
      </c>
      <c r="E565" s="22"/>
    </row>
    <row r="566" spans="1:5" ht="34.15" customHeight="1" x14ac:dyDescent="0.25">
      <c r="A566" s="90" t="s">
        <v>25</v>
      </c>
      <c r="B566" s="90"/>
      <c r="C566" s="90"/>
      <c r="D566" s="90"/>
      <c r="E566" s="90"/>
    </row>
    <row r="567" spans="1:5" x14ac:dyDescent="0.25">
      <c r="A567" s="5" t="s">
        <v>26</v>
      </c>
    </row>
    <row r="568" spans="1:5" x14ac:dyDescent="0.25">
      <c r="A568" s="65" t="s">
        <v>961</v>
      </c>
    </row>
    <row r="569" spans="1:5" x14ac:dyDescent="0.25">
      <c r="A569" s="65" t="s">
        <v>1201</v>
      </c>
    </row>
    <row r="570" spans="1:5" x14ac:dyDescent="0.25">
      <c r="A570" s="65" t="s">
        <v>963</v>
      </c>
    </row>
    <row r="571" spans="1:5" x14ac:dyDescent="0.25">
      <c r="A571" s="5" t="s">
        <v>30</v>
      </c>
    </row>
    <row r="572" spans="1:5" ht="14.45" customHeight="1" x14ac:dyDescent="0.25">
      <c r="A572" s="91" t="s">
        <v>31</v>
      </c>
      <c r="B572" s="92"/>
      <c r="C572" s="92"/>
      <c r="D572" s="92"/>
      <c r="E572" s="93"/>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57">
        <v>44370</v>
      </c>
      <c r="C575" s="57">
        <v>46197</v>
      </c>
      <c r="D575" s="58">
        <v>9.8044273677064517E-2</v>
      </c>
      <c r="E575" s="59">
        <v>3</v>
      </c>
    </row>
    <row r="576" spans="1:5" x14ac:dyDescent="0.25">
      <c r="A576" s="31" t="s">
        <v>37</v>
      </c>
      <c r="B576" s="57">
        <v>44342</v>
      </c>
      <c r="C576" s="57">
        <v>46169</v>
      </c>
      <c r="D576" s="58">
        <v>9.8037041541638295E-2</v>
      </c>
      <c r="E576" s="59">
        <v>3</v>
      </c>
    </row>
    <row r="577" spans="1:5" x14ac:dyDescent="0.25">
      <c r="A577" s="60" t="s">
        <v>38</v>
      </c>
      <c r="B577" s="57">
        <v>44314</v>
      </c>
      <c r="C577" s="57">
        <v>46141</v>
      </c>
      <c r="D577" s="58">
        <v>9.8500000000000004E-2</v>
      </c>
      <c r="E577" s="59">
        <v>3</v>
      </c>
    </row>
    <row r="578" spans="1:5" x14ac:dyDescent="0.25">
      <c r="A578" s="60" t="s">
        <v>39</v>
      </c>
      <c r="B578" s="57">
        <v>44279</v>
      </c>
      <c r="C578" s="57">
        <v>46106</v>
      </c>
      <c r="D578" s="58">
        <v>9.8699999999999996E-2</v>
      </c>
      <c r="E578" s="59">
        <v>3</v>
      </c>
    </row>
    <row r="579" spans="1:5" x14ac:dyDescent="0.25">
      <c r="A579" s="60" t="s">
        <v>40</v>
      </c>
      <c r="B579" s="57">
        <v>44251</v>
      </c>
      <c r="C579" s="57">
        <v>46078</v>
      </c>
      <c r="D579" s="58">
        <v>9.9248522183804005E-2</v>
      </c>
      <c r="E579" s="59">
        <v>3</v>
      </c>
    </row>
    <row r="581" spans="1:5" x14ac:dyDescent="0.25">
      <c r="A581" s="102" t="s">
        <v>218</v>
      </c>
      <c r="B581" s="103"/>
      <c r="C581" s="103"/>
      <c r="D581" s="103"/>
      <c r="E581" s="103"/>
    </row>
    <row r="582" spans="1:5" ht="14.45" customHeight="1" x14ac:dyDescent="0.25">
      <c r="A582" s="1" t="s">
        <v>958</v>
      </c>
      <c r="B582" s="2"/>
      <c r="C582" s="107" t="s">
        <v>3</v>
      </c>
      <c r="D582" s="107" t="s">
        <v>959</v>
      </c>
      <c r="E582" s="107"/>
    </row>
    <row r="583" spans="1:5" x14ac:dyDescent="0.25">
      <c r="A583" s="3" t="s">
        <v>5</v>
      </c>
      <c r="B583" s="4"/>
      <c r="C583" s="108"/>
      <c r="D583" s="108"/>
      <c r="E583" s="108"/>
    </row>
    <row r="584" spans="1:5" x14ac:dyDescent="0.25">
      <c r="A584" s="6" t="s">
        <v>6</v>
      </c>
      <c r="B584" s="7"/>
      <c r="C584" s="109"/>
      <c r="D584" s="109"/>
      <c r="E584" s="109"/>
    </row>
    <row r="585" spans="1:5" x14ac:dyDescent="0.25">
      <c r="A585" s="8" t="s">
        <v>7</v>
      </c>
      <c r="B585" s="9" t="s">
        <v>960</v>
      </c>
      <c r="C585" s="10"/>
      <c r="D585" s="11"/>
      <c r="E585" s="11"/>
    </row>
    <row r="586" spans="1:5" x14ac:dyDescent="0.25">
      <c r="A586" s="12"/>
      <c r="B586" s="13" t="s">
        <v>9</v>
      </c>
      <c r="C586" s="14"/>
      <c r="D586" s="15"/>
      <c r="E586" s="15"/>
    </row>
    <row r="587" spans="1:5" x14ac:dyDescent="0.25">
      <c r="A587" s="8" t="s">
        <v>10</v>
      </c>
      <c r="B587" s="16" t="s">
        <v>11</v>
      </c>
      <c r="C587" s="53">
        <v>6160</v>
      </c>
      <c r="D587" s="54">
        <v>6330</v>
      </c>
      <c r="E587" s="55" t="s">
        <v>14</v>
      </c>
    </row>
    <row r="588" spans="1:5" x14ac:dyDescent="0.25">
      <c r="A588" s="19"/>
      <c r="B588" s="20" t="s">
        <v>15</v>
      </c>
      <c r="C588" s="56">
        <v>-0.38427451019310699</v>
      </c>
      <c r="D588" s="56">
        <v>-0.141159867943672</v>
      </c>
      <c r="E588" s="22"/>
    </row>
    <row r="589" spans="1:5" x14ac:dyDescent="0.25">
      <c r="A589" s="8" t="s">
        <v>16</v>
      </c>
      <c r="B589" s="16" t="s">
        <v>11</v>
      </c>
      <c r="C589" s="53">
        <v>7950</v>
      </c>
      <c r="D589" s="53">
        <v>7890</v>
      </c>
      <c r="E589" s="55" t="s">
        <v>14</v>
      </c>
    </row>
    <row r="590" spans="1:5" x14ac:dyDescent="0.25">
      <c r="A590" s="19"/>
      <c r="B590" s="20" t="s">
        <v>15</v>
      </c>
      <c r="C590" s="56">
        <v>-0.20462937972863801</v>
      </c>
      <c r="D590" s="56">
        <v>-7.6060994733829296E-2</v>
      </c>
      <c r="E590" s="22"/>
    </row>
    <row r="591" spans="1:5" x14ac:dyDescent="0.25">
      <c r="A591" s="8" t="s">
        <v>19</v>
      </c>
      <c r="B591" s="16" t="s">
        <v>11</v>
      </c>
      <c r="C591" s="53">
        <v>9510</v>
      </c>
      <c r="D591" s="53">
        <v>10030</v>
      </c>
      <c r="E591" s="55" t="s">
        <v>14</v>
      </c>
    </row>
    <row r="592" spans="1:5" x14ac:dyDescent="0.25">
      <c r="A592" s="19"/>
      <c r="B592" s="20" t="s">
        <v>15</v>
      </c>
      <c r="C592" s="56">
        <v>-4.9472130375587502E-2</v>
      </c>
      <c r="D592" s="56">
        <v>1.0515007284097599E-3</v>
      </c>
      <c r="E592" s="22"/>
    </row>
    <row r="593" spans="1:5" x14ac:dyDescent="0.25">
      <c r="A593" s="8" t="s">
        <v>22</v>
      </c>
      <c r="B593" s="16" t="s">
        <v>11</v>
      </c>
      <c r="C593" s="53">
        <v>12570</v>
      </c>
      <c r="D593" s="53">
        <v>12300</v>
      </c>
      <c r="E593" s="55" t="s">
        <v>14</v>
      </c>
    </row>
    <row r="594" spans="1:5" x14ac:dyDescent="0.25">
      <c r="A594" s="19"/>
      <c r="B594" s="20" t="s">
        <v>15</v>
      </c>
      <c r="C594" s="56">
        <v>0.25663387132434201</v>
      </c>
      <c r="D594" s="56">
        <v>7.1580962201388099E-2</v>
      </c>
      <c r="E594" s="22"/>
    </row>
    <row r="595" spans="1:5" ht="36" customHeight="1" x14ac:dyDescent="0.25">
      <c r="A595" s="90" t="s">
        <v>25</v>
      </c>
      <c r="B595" s="90"/>
      <c r="C595" s="90"/>
      <c r="D595" s="90"/>
      <c r="E595" s="90"/>
    </row>
    <row r="596" spans="1:5" x14ac:dyDescent="0.25">
      <c r="A596" s="5" t="s">
        <v>26</v>
      </c>
    </row>
    <row r="597" spans="1:5" x14ac:dyDescent="0.25">
      <c r="A597" s="65" t="s">
        <v>961</v>
      </c>
    </row>
    <row r="598" spans="1:5" x14ac:dyDescent="0.25">
      <c r="A598" s="65" t="s">
        <v>1202</v>
      </c>
    </row>
    <row r="599" spans="1:5" x14ac:dyDescent="0.25">
      <c r="A599" s="65" t="s">
        <v>966</v>
      </c>
    </row>
    <row r="600" spans="1:5" x14ac:dyDescent="0.25">
      <c r="A600" s="5" t="s">
        <v>30</v>
      </c>
    </row>
    <row r="601" spans="1:5" ht="14.45" customHeight="1" x14ac:dyDescent="0.25">
      <c r="A601" s="91" t="s">
        <v>31</v>
      </c>
      <c r="B601" s="92"/>
      <c r="C601" s="92"/>
      <c r="D601" s="92"/>
      <c r="E601" s="93"/>
    </row>
    <row r="602" spans="1:5" x14ac:dyDescent="0.25">
      <c r="A602" s="94" t="s">
        <v>32</v>
      </c>
      <c r="B602" s="94"/>
      <c r="C602" s="94"/>
      <c r="D602" s="94"/>
      <c r="E602" s="94"/>
    </row>
    <row r="603" spans="1:5" x14ac:dyDescent="0.25">
      <c r="A603" s="29" t="s">
        <v>33</v>
      </c>
      <c r="B603" s="29" t="s">
        <v>34</v>
      </c>
      <c r="C603" s="29" t="s">
        <v>35</v>
      </c>
      <c r="D603" s="30" t="s">
        <v>0</v>
      </c>
      <c r="E603" s="30" t="s">
        <v>1</v>
      </c>
    </row>
    <row r="604" spans="1:5" x14ac:dyDescent="0.25">
      <c r="A604" s="31" t="s">
        <v>36</v>
      </c>
      <c r="B604" s="57">
        <v>44376</v>
      </c>
      <c r="C604" s="57">
        <v>46203</v>
      </c>
      <c r="D604" s="58">
        <v>7.0028876935751036E-2</v>
      </c>
      <c r="E604" s="59">
        <v>3</v>
      </c>
    </row>
    <row r="605" spans="1:5" x14ac:dyDescent="0.25">
      <c r="A605" s="31" t="s">
        <v>37</v>
      </c>
      <c r="B605" s="57">
        <v>44341</v>
      </c>
      <c r="C605" s="57">
        <v>46168</v>
      </c>
      <c r="D605" s="58">
        <v>6.97458499401655E-2</v>
      </c>
      <c r="E605" s="59">
        <v>3</v>
      </c>
    </row>
    <row r="606" spans="1:5" x14ac:dyDescent="0.25">
      <c r="A606" s="60" t="s">
        <v>38</v>
      </c>
      <c r="B606" s="57">
        <v>44313</v>
      </c>
      <c r="C606" s="57">
        <v>46140</v>
      </c>
      <c r="D606" s="58">
        <v>6.9400000000000003E-2</v>
      </c>
      <c r="E606" s="59">
        <v>3</v>
      </c>
    </row>
    <row r="607" spans="1:5" x14ac:dyDescent="0.25">
      <c r="A607" s="60" t="s">
        <v>39</v>
      </c>
      <c r="B607" s="57">
        <v>44285</v>
      </c>
      <c r="C607" s="57">
        <v>46112</v>
      </c>
      <c r="D607" s="58">
        <v>6.8004756086158913E-2</v>
      </c>
      <c r="E607" s="59">
        <v>3</v>
      </c>
    </row>
    <row r="608" spans="1:5" x14ac:dyDescent="0.25">
      <c r="A608" s="60" t="s">
        <v>40</v>
      </c>
      <c r="B608" s="57">
        <v>44250</v>
      </c>
      <c r="C608" s="57">
        <v>46077</v>
      </c>
      <c r="D608" s="58">
        <v>6.7472376395662309E-2</v>
      </c>
      <c r="E608" s="59">
        <v>3</v>
      </c>
    </row>
    <row r="610" spans="1:5" x14ac:dyDescent="0.25">
      <c r="A610" s="102" t="s">
        <v>226</v>
      </c>
      <c r="B610" s="103"/>
      <c r="C610" s="103"/>
      <c r="D610" s="103"/>
      <c r="E610" s="103"/>
    </row>
    <row r="611" spans="1:5" ht="14.45" customHeight="1" x14ac:dyDescent="0.25">
      <c r="A611" s="1" t="s">
        <v>958</v>
      </c>
      <c r="B611" s="2"/>
      <c r="C611" s="107" t="s">
        <v>3</v>
      </c>
      <c r="D611" s="107" t="s">
        <v>959</v>
      </c>
      <c r="E611" s="107"/>
    </row>
    <row r="612" spans="1:5" x14ac:dyDescent="0.25">
      <c r="A612" s="3" t="s">
        <v>5</v>
      </c>
      <c r="B612" s="4"/>
      <c r="C612" s="108"/>
      <c r="D612" s="108"/>
      <c r="E612" s="108"/>
    </row>
    <row r="613" spans="1:5" x14ac:dyDescent="0.25">
      <c r="A613" s="6" t="s">
        <v>6</v>
      </c>
      <c r="B613" s="7"/>
      <c r="C613" s="109"/>
      <c r="D613" s="109"/>
      <c r="E613" s="109"/>
    </row>
    <row r="614" spans="1:5" x14ac:dyDescent="0.25">
      <c r="A614" s="8" t="s">
        <v>7</v>
      </c>
      <c r="B614" s="9" t="s">
        <v>960</v>
      </c>
      <c r="C614" s="10"/>
      <c r="D614" s="11"/>
      <c r="E614" s="11"/>
    </row>
    <row r="615" spans="1:5" x14ac:dyDescent="0.25">
      <c r="A615" s="12"/>
      <c r="B615" s="13" t="s">
        <v>9</v>
      </c>
      <c r="C615" s="14"/>
      <c r="D615" s="15"/>
      <c r="E615" s="15"/>
    </row>
    <row r="616" spans="1:5" x14ac:dyDescent="0.25">
      <c r="A616" s="8" t="s">
        <v>10</v>
      </c>
      <c r="B616" s="16" t="s">
        <v>11</v>
      </c>
      <c r="C616" s="53">
        <v>7170</v>
      </c>
      <c r="D616" s="54">
        <v>7280</v>
      </c>
      <c r="E616" s="55" t="s">
        <v>14</v>
      </c>
    </row>
    <row r="617" spans="1:5" x14ac:dyDescent="0.25">
      <c r="A617" s="19"/>
      <c r="B617" s="20" t="s">
        <v>15</v>
      </c>
      <c r="C617" s="56">
        <v>-0.283279887667097</v>
      </c>
      <c r="D617" s="56">
        <v>-0.100498719810708</v>
      </c>
      <c r="E617" s="22"/>
    </row>
    <row r="618" spans="1:5" x14ac:dyDescent="0.25">
      <c r="A618" s="8" t="s">
        <v>16</v>
      </c>
      <c r="B618" s="16" t="s">
        <v>11</v>
      </c>
      <c r="C618" s="53">
        <v>8120</v>
      </c>
      <c r="D618" s="53">
        <v>8180</v>
      </c>
      <c r="E618" s="55" t="s">
        <v>14</v>
      </c>
    </row>
    <row r="619" spans="1:5" x14ac:dyDescent="0.25">
      <c r="A619" s="19"/>
      <c r="B619" s="20" t="s">
        <v>15</v>
      </c>
      <c r="C619" s="56">
        <v>-0.18822297773285601</v>
      </c>
      <c r="D619" s="56">
        <v>-6.4630706136288602E-2</v>
      </c>
      <c r="E619" s="22"/>
    </row>
    <row r="620" spans="1:5" x14ac:dyDescent="0.25">
      <c r="A620" s="8" t="s">
        <v>19</v>
      </c>
      <c r="B620" s="16" t="s">
        <v>11</v>
      </c>
      <c r="C620" s="53">
        <v>9500</v>
      </c>
      <c r="D620" s="53">
        <v>9940</v>
      </c>
      <c r="E620" s="55" t="s">
        <v>14</v>
      </c>
    </row>
    <row r="621" spans="1:5" x14ac:dyDescent="0.25">
      <c r="A621" s="19"/>
      <c r="B621" s="20" t="s">
        <v>15</v>
      </c>
      <c r="C621" s="56">
        <v>-4.9974801061008198E-2</v>
      </c>
      <c r="D621" s="56">
        <v>-1.95026591510916E-3</v>
      </c>
      <c r="E621" s="22"/>
    </row>
    <row r="622" spans="1:5" x14ac:dyDescent="0.25">
      <c r="A622" s="8" t="s">
        <v>22</v>
      </c>
      <c r="B622" s="16" t="s">
        <v>11</v>
      </c>
      <c r="C622" s="53">
        <v>11620</v>
      </c>
      <c r="D622" s="53">
        <v>11590</v>
      </c>
      <c r="E622" s="55" t="s">
        <v>14</v>
      </c>
    </row>
    <row r="623" spans="1:5" x14ac:dyDescent="0.25">
      <c r="A623" s="19"/>
      <c r="B623" s="20" t="s">
        <v>15</v>
      </c>
      <c r="C623" s="56">
        <v>0.162463666807175</v>
      </c>
      <c r="D623" s="56">
        <v>5.0388336731111802E-2</v>
      </c>
      <c r="E623" s="22"/>
    </row>
    <row r="624" spans="1:5" ht="34.15" customHeight="1" x14ac:dyDescent="0.25">
      <c r="A624" s="90" t="s">
        <v>25</v>
      </c>
      <c r="B624" s="90"/>
      <c r="C624" s="90"/>
      <c r="D624" s="90"/>
      <c r="E624" s="90"/>
    </row>
    <row r="625" spans="1:5" x14ac:dyDescent="0.25">
      <c r="A625" s="5" t="s">
        <v>26</v>
      </c>
    </row>
    <row r="626" spans="1:5" x14ac:dyDescent="0.25">
      <c r="A626" s="65" t="s">
        <v>961</v>
      </c>
    </row>
    <row r="627" spans="1:5" x14ac:dyDescent="0.25">
      <c r="A627" s="65" t="s">
        <v>967</v>
      </c>
    </row>
    <row r="628" spans="1:5" x14ac:dyDescent="0.25">
      <c r="A628" s="65" t="s">
        <v>966</v>
      </c>
    </row>
    <row r="629" spans="1:5" x14ac:dyDescent="0.25">
      <c r="A629" s="5" t="s">
        <v>30</v>
      </c>
    </row>
    <row r="630" spans="1:5" ht="14.45" customHeight="1" x14ac:dyDescent="0.25">
      <c r="A630" s="91" t="s">
        <v>31</v>
      </c>
      <c r="B630" s="92"/>
      <c r="C630" s="92"/>
      <c r="D630" s="92"/>
      <c r="E630" s="93"/>
    </row>
    <row r="631" spans="1:5" x14ac:dyDescent="0.25">
      <c r="A631" s="94" t="s">
        <v>32</v>
      </c>
      <c r="B631" s="94"/>
      <c r="C631" s="94"/>
      <c r="D631" s="94"/>
      <c r="E631" s="94"/>
    </row>
    <row r="632" spans="1:5" x14ac:dyDescent="0.25">
      <c r="A632" s="29" t="s">
        <v>33</v>
      </c>
      <c r="B632" s="29" t="s">
        <v>34</v>
      </c>
      <c r="C632" s="29" t="s">
        <v>35</v>
      </c>
      <c r="D632" s="30" t="s">
        <v>0</v>
      </c>
      <c r="E632" s="30" t="s">
        <v>1</v>
      </c>
    </row>
    <row r="633" spans="1:5" x14ac:dyDescent="0.25">
      <c r="A633" s="31" t="s">
        <v>36</v>
      </c>
      <c r="B633" s="57">
        <v>44376</v>
      </c>
      <c r="C633" s="57">
        <v>46203</v>
      </c>
      <c r="D633" s="58">
        <v>4.9579874280926306E-2</v>
      </c>
      <c r="E633" s="59">
        <v>2</v>
      </c>
    </row>
    <row r="634" spans="1:5" x14ac:dyDescent="0.25">
      <c r="A634" s="31" t="s">
        <v>37</v>
      </c>
      <c r="B634" s="57">
        <v>44341</v>
      </c>
      <c r="C634" s="57">
        <v>46168</v>
      </c>
      <c r="D634" s="58">
        <v>4.9316237250026103E-2</v>
      </c>
      <c r="E634" s="59">
        <v>2</v>
      </c>
    </row>
    <row r="635" spans="1:5" x14ac:dyDescent="0.25">
      <c r="A635" s="60" t="s">
        <v>38</v>
      </c>
      <c r="B635" s="57">
        <v>44313</v>
      </c>
      <c r="C635" s="57">
        <v>46140</v>
      </c>
      <c r="D635" s="58">
        <v>4.9000000000000002E-2</v>
      </c>
      <c r="E635" s="59">
        <v>2</v>
      </c>
    </row>
    <row r="636" spans="1:5" x14ac:dyDescent="0.25">
      <c r="A636" s="60" t="s">
        <v>39</v>
      </c>
      <c r="B636" s="57">
        <v>44285</v>
      </c>
      <c r="C636" s="57">
        <v>46112</v>
      </c>
      <c r="D636" s="58">
        <v>4.7837665724791437E-2</v>
      </c>
      <c r="E636" s="59">
        <v>2</v>
      </c>
    </row>
    <row r="637" spans="1:5" x14ac:dyDescent="0.25">
      <c r="A637" s="60" t="s">
        <v>40</v>
      </c>
      <c r="B637" s="57">
        <v>44250</v>
      </c>
      <c r="C637" s="57">
        <v>46077</v>
      </c>
      <c r="D637" s="58">
        <v>4.7094143838226819E-2</v>
      </c>
      <c r="E637" s="59">
        <v>2</v>
      </c>
    </row>
  </sheetData>
  <mergeCells count="154">
    <mergeCell ref="A1:E1"/>
    <mergeCell ref="A15:E15"/>
    <mergeCell ref="A59:E59"/>
    <mergeCell ref="C60:C62"/>
    <mergeCell ref="D60:D62"/>
    <mergeCell ref="E60:E62"/>
    <mergeCell ref="A73:E73"/>
    <mergeCell ref="A44:E44"/>
    <mergeCell ref="A50:E50"/>
    <mergeCell ref="A51:E51"/>
    <mergeCell ref="A21:E21"/>
    <mergeCell ref="A30:E30"/>
    <mergeCell ref="C31:C33"/>
    <mergeCell ref="D31:D33"/>
    <mergeCell ref="E31:E33"/>
    <mergeCell ref="A117:E117"/>
    <mergeCell ref="C118:C120"/>
    <mergeCell ref="D118:D120"/>
    <mergeCell ref="E118:E120"/>
    <mergeCell ref="A131:E131"/>
    <mergeCell ref="A102:E102"/>
    <mergeCell ref="A108:E108"/>
    <mergeCell ref="A79:E79"/>
    <mergeCell ref="A80:E80"/>
    <mergeCell ref="A88:E88"/>
    <mergeCell ref="A175:E175"/>
    <mergeCell ref="C176:C178"/>
    <mergeCell ref="D176:D178"/>
    <mergeCell ref="E176:E178"/>
    <mergeCell ref="A189:E189"/>
    <mergeCell ref="A160:E160"/>
    <mergeCell ref="A166:E166"/>
    <mergeCell ref="A167:E167"/>
    <mergeCell ref="A137:E137"/>
    <mergeCell ref="A138:E138"/>
    <mergeCell ref="A146:E146"/>
    <mergeCell ref="C147:C149"/>
    <mergeCell ref="D147:D149"/>
    <mergeCell ref="E147:E149"/>
    <mergeCell ref="A233:E233"/>
    <mergeCell ref="C234:C236"/>
    <mergeCell ref="D234:D236"/>
    <mergeCell ref="E234:E236"/>
    <mergeCell ref="A247:E247"/>
    <mergeCell ref="A218:E218"/>
    <mergeCell ref="A224:E224"/>
    <mergeCell ref="A225:E225"/>
    <mergeCell ref="A195:E195"/>
    <mergeCell ref="A196:E196"/>
    <mergeCell ref="A204:E204"/>
    <mergeCell ref="C205:C207"/>
    <mergeCell ref="D205:D207"/>
    <mergeCell ref="E205:E207"/>
    <mergeCell ref="A291:E291"/>
    <mergeCell ref="C292:C294"/>
    <mergeCell ref="D292:D294"/>
    <mergeCell ref="E292:E294"/>
    <mergeCell ref="A305:E305"/>
    <mergeCell ref="A276:E276"/>
    <mergeCell ref="A282:E282"/>
    <mergeCell ref="A283:E283"/>
    <mergeCell ref="A253:E253"/>
    <mergeCell ref="A254:E254"/>
    <mergeCell ref="A262:E262"/>
    <mergeCell ref="C263:C265"/>
    <mergeCell ref="D263:D265"/>
    <mergeCell ref="E263:E265"/>
    <mergeCell ref="A349:E349"/>
    <mergeCell ref="A363:E363"/>
    <mergeCell ref="C350:C352"/>
    <mergeCell ref="D350:D352"/>
    <mergeCell ref="E350:E352"/>
    <mergeCell ref="A334:E334"/>
    <mergeCell ref="A340:E340"/>
    <mergeCell ref="A341:E341"/>
    <mergeCell ref="A311:E311"/>
    <mergeCell ref="A312:E312"/>
    <mergeCell ref="A320:E320"/>
    <mergeCell ref="C321:C323"/>
    <mergeCell ref="D321:D323"/>
    <mergeCell ref="E321:E323"/>
    <mergeCell ref="A407:E407"/>
    <mergeCell ref="A421:E421"/>
    <mergeCell ref="C408:C410"/>
    <mergeCell ref="D408:D410"/>
    <mergeCell ref="E408:E410"/>
    <mergeCell ref="A392:E392"/>
    <mergeCell ref="A398:E398"/>
    <mergeCell ref="A399:E399"/>
    <mergeCell ref="A369:E369"/>
    <mergeCell ref="A378:E378"/>
    <mergeCell ref="C379:C381"/>
    <mergeCell ref="D379:D381"/>
    <mergeCell ref="E379:E381"/>
    <mergeCell ref="A370:E370"/>
    <mergeCell ref="A479:E479"/>
    <mergeCell ref="C466:C468"/>
    <mergeCell ref="D466:D468"/>
    <mergeCell ref="E466:E468"/>
    <mergeCell ref="A450:E450"/>
    <mergeCell ref="A456:E456"/>
    <mergeCell ref="A457:E457"/>
    <mergeCell ref="A465:E465"/>
    <mergeCell ref="A427:E427"/>
    <mergeCell ref="A436:E436"/>
    <mergeCell ref="C437:C439"/>
    <mergeCell ref="D437:D439"/>
    <mergeCell ref="E437:E439"/>
    <mergeCell ref="A428:E428"/>
    <mergeCell ref="A508:E508"/>
    <mergeCell ref="A514:E514"/>
    <mergeCell ref="A515:E515"/>
    <mergeCell ref="A485:E485"/>
    <mergeCell ref="A494:E494"/>
    <mergeCell ref="C495:C497"/>
    <mergeCell ref="D495:D497"/>
    <mergeCell ref="E495:E497"/>
    <mergeCell ref="A486:E486"/>
    <mergeCell ref="E582:E584"/>
    <mergeCell ref="A543:E543"/>
    <mergeCell ref="A544:E544"/>
    <mergeCell ref="A552:E552"/>
    <mergeCell ref="C553:C555"/>
    <mergeCell ref="D553:D555"/>
    <mergeCell ref="E553:E555"/>
    <mergeCell ref="A523:E523"/>
    <mergeCell ref="C524:C526"/>
    <mergeCell ref="D524:D526"/>
    <mergeCell ref="E524:E526"/>
    <mergeCell ref="A537:E537"/>
    <mergeCell ref="A624:E624"/>
    <mergeCell ref="A630:E630"/>
    <mergeCell ref="A631:E631"/>
    <mergeCell ref="C2:C4"/>
    <mergeCell ref="D2:D4"/>
    <mergeCell ref="E2:E4"/>
    <mergeCell ref="A22:E22"/>
    <mergeCell ref="C89:C91"/>
    <mergeCell ref="D89:D91"/>
    <mergeCell ref="E89:E91"/>
    <mergeCell ref="A109:E109"/>
    <mergeCell ref="A595:E595"/>
    <mergeCell ref="A601:E601"/>
    <mergeCell ref="A602:E602"/>
    <mergeCell ref="A610:E610"/>
    <mergeCell ref="C611:C613"/>
    <mergeCell ref="D611:D613"/>
    <mergeCell ref="E611:E613"/>
    <mergeCell ref="A566:E566"/>
    <mergeCell ref="A572:E572"/>
    <mergeCell ref="A573:E573"/>
    <mergeCell ref="A581:E581"/>
    <mergeCell ref="C582:C584"/>
    <mergeCell ref="D582:D58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28D45-D7C1-41D7-B931-3423265DBB29}">
  <dimension ref="A1:E637"/>
  <sheetViews>
    <sheetView workbookViewId="0">
      <selection activeCell="E2" sqref="A2:E4"/>
    </sheetView>
  </sheetViews>
  <sheetFormatPr baseColWidth="10" defaultRowHeight="15" x14ac:dyDescent="0.25"/>
  <cols>
    <col min="1" max="1" width="20.85546875" customWidth="1"/>
    <col min="2" max="2" width="51.7109375" customWidth="1"/>
    <col min="5" max="5" width="16.85546875" customWidth="1"/>
  </cols>
  <sheetData>
    <row r="1" spans="1:5" x14ac:dyDescent="0.25">
      <c r="A1" s="102" t="s">
        <v>61</v>
      </c>
      <c r="B1" s="103"/>
      <c r="C1" s="103"/>
      <c r="D1" s="103"/>
      <c r="E1" s="103"/>
    </row>
    <row r="2" spans="1:5" ht="14.45" customHeight="1" x14ac:dyDescent="0.25">
      <c r="A2" s="1" t="s">
        <v>958</v>
      </c>
      <c r="B2" s="2"/>
      <c r="C2" s="107" t="s">
        <v>3</v>
      </c>
      <c r="D2" s="107" t="s">
        <v>959</v>
      </c>
      <c r="E2" s="107"/>
    </row>
    <row r="3" spans="1:5" x14ac:dyDescent="0.25">
      <c r="A3" s="3" t="s">
        <v>5</v>
      </c>
      <c r="B3" s="4"/>
      <c r="C3" s="108"/>
      <c r="D3" s="108"/>
      <c r="E3" s="108"/>
    </row>
    <row r="4" spans="1:5" x14ac:dyDescent="0.25">
      <c r="A4" s="6" t="s">
        <v>6</v>
      </c>
      <c r="B4" s="7"/>
      <c r="C4" s="109"/>
      <c r="D4" s="109"/>
      <c r="E4" s="109"/>
    </row>
    <row r="5" spans="1:5" x14ac:dyDescent="0.25">
      <c r="A5" s="8" t="s">
        <v>7</v>
      </c>
      <c r="B5" s="9" t="s">
        <v>960</v>
      </c>
      <c r="C5" s="10"/>
      <c r="D5" s="11"/>
      <c r="E5" s="11"/>
    </row>
    <row r="6" spans="1:5" x14ac:dyDescent="0.25">
      <c r="A6" s="12"/>
      <c r="B6" s="13" t="s">
        <v>9</v>
      </c>
      <c r="C6" s="14"/>
      <c r="D6" s="15"/>
      <c r="E6" s="15"/>
    </row>
    <row r="7" spans="1:5" x14ac:dyDescent="0.25">
      <c r="A7" s="8" t="s">
        <v>10</v>
      </c>
      <c r="B7" s="16" t="s">
        <v>11</v>
      </c>
      <c r="C7" s="53">
        <v>7090</v>
      </c>
      <c r="D7" s="54">
        <v>7250</v>
      </c>
      <c r="E7" s="55" t="s">
        <v>14</v>
      </c>
    </row>
    <row r="8" spans="1:5" x14ac:dyDescent="0.25">
      <c r="A8" s="19"/>
      <c r="B8" s="20" t="s">
        <v>15</v>
      </c>
      <c r="C8" s="56">
        <v>-0.290696208020574</v>
      </c>
      <c r="D8" s="56">
        <v>-0.101477085034359</v>
      </c>
      <c r="E8" s="22"/>
    </row>
    <row r="9" spans="1:5" x14ac:dyDescent="0.25">
      <c r="A9" s="8" t="s">
        <v>16</v>
      </c>
      <c r="B9" s="16" t="s">
        <v>11</v>
      </c>
      <c r="C9" s="53">
        <v>8530</v>
      </c>
      <c r="D9" s="53">
        <v>8820</v>
      </c>
      <c r="E9" s="55" t="s">
        <v>14</v>
      </c>
    </row>
    <row r="10" spans="1:5" x14ac:dyDescent="0.25">
      <c r="A10" s="19"/>
      <c r="B10" s="20" t="s">
        <v>15</v>
      </c>
      <c r="C10" s="56">
        <v>-0.14655585631166199</v>
      </c>
      <c r="D10" s="56">
        <v>-4.1129285621054897E-2</v>
      </c>
      <c r="E10" s="22"/>
    </row>
    <row r="11" spans="1:5" x14ac:dyDescent="0.25">
      <c r="A11" s="8" t="s">
        <v>19</v>
      </c>
      <c r="B11" s="16" t="s">
        <v>11</v>
      </c>
      <c r="C11" s="53">
        <v>9560</v>
      </c>
      <c r="D11" s="53">
        <v>9990</v>
      </c>
      <c r="E11" s="55" t="s">
        <v>14</v>
      </c>
    </row>
    <row r="12" spans="1:5" x14ac:dyDescent="0.25">
      <c r="A12" s="19"/>
      <c r="B12" s="20" t="s">
        <v>15</v>
      </c>
      <c r="C12" s="56">
        <v>-4.4036351315173097E-2</v>
      </c>
      <c r="D12" s="56">
        <v>-4.7941457449896002E-4</v>
      </c>
      <c r="E12" s="22"/>
    </row>
    <row r="13" spans="1:5" x14ac:dyDescent="0.25">
      <c r="A13" s="8" t="s">
        <v>22</v>
      </c>
      <c r="B13" s="16" t="s">
        <v>11</v>
      </c>
      <c r="C13" s="53">
        <v>10850</v>
      </c>
      <c r="D13" s="53">
        <v>11060</v>
      </c>
      <c r="E13" s="55" t="s">
        <v>14</v>
      </c>
    </row>
    <row r="14" spans="1:5" x14ac:dyDescent="0.25">
      <c r="A14" s="19"/>
      <c r="B14" s="20" t="s">
        <v>15</v>
      </c>
      <c r="C14" s="56">
        <v>8.5465692927901404E-2</v>
      </c>
      <c r="D14" s="56">
        <v>3.4010635496638998E-2</v>
      </c>
      <c r="E14" s="22"/>
    </row>
    <row r="15" spans="1:5" ht="33.6" customHeight="1" x14ac:dyDescent="0.25">
      <c r="A15" s="90" t="s">
        <v>25</v>
      </c>
      <c r="B15" s="90"/>
      <c r="C15" s="90"/>
      <c r="D15" s="90"/>
      <c r="E15" s="90"/>
    </row>
    <row r="16" spans="1:5" x14ac:dyDescent="0.25">
      <c r="A16" s="5" t="s">
        <v>26</v>
      </c>
    </row>
    <row r="17" spans="1:5" x14ac:dyDescent="0.25">
      <c r="A17" s="65" t="s">
        <v>961</v>
      </c>
    </row>
    <row r="18" spans="1:5" x14ac:dyDescent="0.25">
      <c r="A18" s="65" t="s">
        <v>992</v>
      </c>
    </row>
    <row r="19" spans="1:5" x14ac:dyDescent="0.25">
      <c r="A19" s="65" t="s">
        <v>963</v>
      </c>
    </row>
    <row r="20" spans="1:5" x14ac:dyDescent="0.25">
      <c r="A20" s="5" t="s">
        <v>30</v>
      </c>
    </row>
    <row r="21" spans="1:5" ht="14.45" customHeight="1" x14ac:dyDescent="0.25">
      <c r="A21" s="91" t="s">
        <v>31</v>
      </c>
      <c r="B21" s="92"/>
      <c r="C21" s="92"/>
      <c r="D21" s="92"/>
      <c r="E21" s="93"/>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57">
        <v>44404</v>
      </c>
      <c r="C24" s="57">
        <v>46231</v>
      </c>
      <c r="D24" s="58">
        <v>4.4633105512086504E-2</v>
      </c>
      <c r="E24" s="59">
        <v>2</v>
      </c>
    </row>
    <row r="25" spans="1:5" x14ac:dyDescent="0.25">
      <c r="A25" s="31" t="s">
        <v>37</v>
      </c>
      <c r="B25" s="57">
        <v>44376</v>
      </c>
      <c r="C25" s="57">
        <v>46203</v>
      </c>
      <c r="D25" s="58">
        <v>4.4822311017523028E-2</v>
      </c>
      <c r="E25" s="59">
        <v>2</v>
      </c>
    </row>
    <row r="26" spans="1:5" x14ac:dyDescent="0.25">
      <c r="A26" s="60" t="s">
        <v>38</v>
      </c>
      <c r="B26" s="57">
        <v>44341</v>
      </c>
      <c r="C26" s="57">
        <v>46168</v>
      </c>
      <c r="D26" s="58">
        <v>4.4816915243876598E-2</v>
      </c>
      <c r="E26" s="59">
        <v>2</v>
      </c>
    </row>
    <row r="27" spans="1:5" x14ac:dyDescent="0.25">
      <c r="A27" s="60" t="s">
        <v>39</v>
      </c>
      <c r="B27" s="57">
        <v>44313</v>
      </c>
      <c r="C27" s="57">
        <v>46140</v>
      </c>
      <c r="D27" s="58">
        <v>4.46352257387738E-2</v>
      </c>
      <c r="E27" s="59">
        <v>2</v>
      </c>
    </row>
    <row r="28" spans="1:5" x14ac:dyDescent="0.25">
      <c r="A28" s="60" t="s">
        <v>40</v>
      </c>
      <c r="B28" s="57">
        <v>44285</v>
      </c>
      <c r="C28" s="57">
        <v>46112</v>
      </c>
      <c r="D28" s="58">
        <v>4.4122097002209745E-2</v>
      </c>
      <c r="E28" s="59">
        <v>2</v>
      </c>
    </row>
    <row r="30" spans="1:5" x14ac:dyDescent="0.25">
      <c r="A30" s="102" t="s">
        <v>63</v>
      </c>
      <c r="B30" s="103"/>
      <c r="C30" s="103"/>
      <c r="D30" s="103"/>
      <c r="E30" s="103"/>
    </row>
    <row r="31" spans="1:5" ht="14.45" customHeight="1" x14ac:dyDescent="0.25">
      <c r="A31" s="1" t="s">
        <v>958</v>
      </c>
      <c r="B31" s="2"/>
      <c r="C31" s="107" t="s">
        <v>3</v>
      </c>
      <c r="D31" s="107" t="s">
        <v>959</v>
      </c>
      <c r="E31" s="107"/>
    </row>
    <row r="32" spans="1:5" x14ac:dyDescent="0.25">
      <c r="A32" s="3" t="s">
        <v>5</v>
      </c>
      <c r="B32" s="4"/>
      <c r="C32" s="108"/>
      <c r="D32" s="108"/>
      <c r="E32" s="108"/>
    </row>
    <row r="33" spans="1:5" x14ac:dyDescent="0.25">
      <c r="A33" s="6" t="s">
        <v>6</v>
      </c>
      <c r="B33" s="7"/>
      <c r="C33" s="109"/>
      <c r="D33" s="109"/>
      <c r="E33" s="109"/>
    </row>
    <row r="34" spans="1:5" x14ac:dyDescent="0.25">
      <c r="A34" s="8" t="s">
        <v>7</v>
      </c>
      <c r="B34" s="9" t="s">
        <v>960</v>
      </c>
      <c r="C34" s="10"/>
      <c r="D34" s="11"/>
      <c r="E34" s="11"/>
    </row>
    <row r="35" spans="1:5" x14ac:dyDescent="0.25">
      <c r="A35" s="12"/>
      <c r="B35" s="13" t="s">
        <v>9</v>
      </c>
      <c r="C35" s="14"/>
      <c r="D35" s="15"/>
      <c r="E35" s="15"/>
    </row>
    <row r="36" spans="1:5" x14ac:dyDescent="0.25">
      <c r="A36" s="8" t="s">
        <v>10</v>
      </c>
      <c r="B36" s="16" t="s">
        <v>11</v>
      </c>
      <c r="C36" s="61">
        <v>6160</v>
      </c>
      <c r="D36" s="62">
        <v>6390</v>
      </c>
      <c r="E36" s="63" t="s">
        <v>14</v>
      </c>
    </row>
    <row r="37" spans="1:5" x14ac:dyDescent="0.25">
      <c r="A37" s="19"/>
      <c r="B37" s="20" t="s">
        <v>15</v>
      </c>
      <c r="C37" s="56">
        <v>-0.38382764405073999</v>
      </c>
      <c r="D37" s="56">
        <v>-0.138660911568281</v>
      </c>
      <c r="E37" s="22"/>
    </row>
    <row r="38" spans="1:5" x14ac:dyDescent="0.25">
      <c r="A38" s="8" t="s">
        <v>16</v>
      </c>
      <c r="B38" s="16" t="s">
        <v>11</v>
      </c>
      <c r="C38" s="61">
        <v>8000</v>
      </c>
      <c r="D38" s="61">
        <v>7950</v>
      </c>
      <c r="E38" s="63" t="s">
        <v>14</v>
      </c>
    </row>
    <row r="39" spans="1:5" x14ac:dyDescent="0.25">
      <c r="A39" s="19"/>
      <c r="B39" s="20" t="s">
        <v>15</v>
      </c>
      <c r="C39" s="56">
        <v>-0.20008647300317001</v>
      </c>
      <c r="D39" s="56">
        <v>-7.3435633933990302E-2</v>
      </c>
      <c r="E39" s="22"/>
    </row>
    <row r="40" spans="1:5" x14ac:dyDescent="0.25">
      <c r="A40" s="8" t="s">
        <v>19</v>
      </c>
      <c r="B40" s="16" t="s">
        <v>11</v>
      </c>
      <c r="C40" s="61">
        <v>9410</v>
      </c>
      <c r="D40" s="61">
        <v>10010</v>
      </c>
      <c r="E40" s="63" t="s">
        <v>14</v>
      </c>
    </row>
    <row r="41" spans="1:5" x14ac:dyDescent="0.25">
      <c r="A41" s="19"/>
      <c r="B41" s="20" t="s">
        <v>15</v>
      </c>
      <c r="C41" s="56">
        <v>-5.9128189144663702E-2</v>
      </c>
      <c r="D41" s="56">
        <v>2.2377572142562299E-4</v>
      </c>
      <c r="E41" s="22"/>
    </row>
    <row r="42" spans="1:5" x14ac:dyDescent="0.25">
      <c r="A42" s="8" t="s">
        <v>22</v>
      </c>
      <c r="B42" s="16" t="s">
        <v>11</v>
      </c>
      <c r="C42" s="61">
        <v>11260</v>
      </c>
      <c r="D42" s="61">
        <v>11250</v>
      </c>
      <c r="E42" s="63" t="s">
        <v>14</v>
      </c>
    </row>
    <row r="43" spans="1:5" x14ac:dyDescent="0.25">
      <c r="A43" s="19"/>
      <c r="B43" s="20" t="s">
        <v>15</v>
      </c>
      <c r="C43" s="56">
        <v>0.126302168503377</v>
      </c>
      <c r="D43" s="56">
        <v>4.0148084570122103E-2</v>
      </c>
      <c r="E43" s="22"/>
    </row>
    <row r="44" spans="1:5" ht="32.450000000000003" customHeight="1" x14ac:dyDescent="0.25">
      <c r="A44" s="90" t="s">
        <v>25</v>
      </c>
      <c r="B44" s="90"/>
      <c r="C44" s="90"/>
      <c r="D44" s="90"/>
      <c r="E44" s="90"/>
    </row>
    <row r="45" spans="1:5" x14ac:dyDescent="0.25">
      <c r="A45" s="5" t="s">
        <v>26</v>
      </c>
    </row>
    <row r="46" spans="1:5" x14ac:dyDescent="0.25">
      <c r="A46" s="65" t="s">
        <v>964</v>
      </c>
    </row>
    <row r="47" spans="1:5" x14ac:dyDescent="0.25">
      <c r="A47" s="65" t="s">
        <v>1130</v>
      </c>
    </row>
    <row r="48" spans="1:5" x14ac:dyDescent="0.25">
      <c r="A48" s="65" t="s">
        <v>1191</v>
      </c>
    </row>
    <row r="49" spans="1:5" x14ac:dyDescent="0.25">
      <c r="A49" s="5" t="s">
        <v>51</v>
      </c>
    </row>
    <row r="50" spans="1:5" ht="14.45" customHeight="1" x14ac:dyDescent="0.25">
      <c r="A50" s="91" t="s">
        <v>31</v>
      </c>
      <c r="B50" s="92"/>
      <c r="C50" s="92"/>
      <c r="D50" s="92"/>
      <c r="E50" s="93"/>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57">
        <v>44404</v>
      </c>
      <c r="C53" s="57">
        <v>46231</v>
      </c>
      <c r="D53" s="58">
        <v>7.2040820863154609E-2</v>
      </c>
      <c r="E53" s="59">
        <v>3</v>
      </c>
    </row>
    <row r="54" spans="1:5" x14ac:dyDescent="0.25">
      <c r="A54" s="31" t="s">
        <v>37</v>
      </c>
      <c r="B54" s="57">
        <v>44376</v>
      </c>
      <c r="C54" s="57">
        <v>46203</v>
      </c>
      <c r="D54" s="58">
        <v>7.2230778494409897E-2</v>
      </c>
      <c r="E54" s="59">
        <v>3</v>
      </c>
    </row>
    <row r="55" spans="1:5" x14ac:dyDescent="0.25">
      <c r="A55" s="64" t="s">
        <v>38</v>
      </c>
      <c r="B55" s="57">
        <v>44341</v>
      </c>
      <c r="C55" s="57">
        <v>46168</v>
      </c>
      <c r="D55" s="58">
        <v>7.18812621707796E-2</v>
      </c>
      <c r="E55" s="59">
        <v>3</v>
      </c>
    </row>
    <row r="56" spans="1:5" x14ac:dyDescent="0.25">
      <c r="A56" s="64" t="s">
        <v>39</v>
      </c>
      <c r="B56" s="57">
        <v>44313</v>
      </c>
      <c r="C56" s="57">
        <v>46140</v>
      </c>
      <c r="D56" s="58">
        <v>7.0984235436435505E-2</v>
      </c>
      <c r="E56" s="59">
        <v>3</v>
      </c>
    </row>
    <row r="57" spans="1:5" x14ac:dyDescent="0.25">
      <c r="A57" s="64" t="s">
        <v>40</v>
      </c>
      <c r="B57" s="57">
        <v>44285</v>
      </c>
      <c r="C57" s="57">
        <v>46112</v>
      </c>
      <c r="D57" s="58">
        <v>6.9288385867320917E-2</v>
      </c>
      <c r="E57" s="59">
        <v>3</v>
      </c>
    </row>
    <row r="59" spans="1:5" x14ac:dyDescent="0.25">
      <c r="A59" s="102" t="s">
        <v>1083</v>
      </c>
      <c r="B59" s="103"/>
      <c r="C59" s="103"/>
      <c r="D59" s="103"/>
      <c r="E59" s="103"/>
    </row>
    <row r="60" spans="1:5" ht="14.45" customHeight="1" x14ac:dyDescent="0.25">
      <c r="A60" s="1" t="s">
        <v>968</v>
      </c>
      <c r="B60" s="2"/>
      <c r="C60" s="107" t="s">
        <v>3</v>
      </c>
      <c r="D60" s="107" t="s">
        <v>969</v>
      </c>
      <c r="E60" s="107"/>
    </row>
    <row r="61" spans="1:5" x14ac:dyDescent="0.25">
      <c r="A61" s="3" t="s">
        <v>5</v>
      </c>
      <c r="B61" s="4"/>
      <c r="C61" s="108"/>
      <c r="D61" s="108"/>
      <c r="E61" s="108"/>
    </row>
    <row r="62" spans="1:5" x14ac:dyDescent="0.25">
      <c r="A62" s="6" t="s">
        <v>6</v>
      </c>
      <c r="B62" s="7"/>
      <c r="C62" s="109"/>
      <c r="D62" s="109"/>
      <c r="E62" s="109"/>
    </row>
    <row r="63" spans="1:5" x14ac:dyDescent="0.25">
      <c r="A63" s="8" t="s">
        <v>7</v>
      </c>
      <c r="B63" s="9" t="s">
        <v>960</v>
      </c>
      <c r="C63" s="10"/>
      <c r="D63" s="11"/>
      <c r="E63" s="11"/>
    </row>
    <row r="64" spans="1:5" x14ac:dyDescent="0.25">
      <c r="A64" s="12"/>
      <c r="B64" s="13" t="s">
        <v>9</v>
      </c>
      <c r="C64" s="14"/>
      <c r="D64" s="15"/>
      <c r="E64" s="15"/>
    </row>
    <row r="65" spans="1:5" x14ac:dyDescent="0.25">
      <c r="A65" s="8" t="s">
        <v>10</v>
      </c>
      <c r="B65" s="16" t="s">
        <v>11</v>
      </c>
      <c r="C65" s="61">
        <v>5480</v>
      </c>
      <c r="D65" s="62">
        <v>4710</v>
      </c>
      <c r="E65" s="63" t="s">
        <v>14</v>
      </c>
    </row>
    <row r="66" spans="1:5" x14ac:dyDescent="0.25">
      <c r="A66" s="19"/>
      <c r="B66" s="20" t="s">
        <v>15</v>
      </c>
      <c r="C66" s="56">
        <v>-0.45205896272780099</v>
      </c>
      <c r="D66" s="56">
        <v>-0.13993548856815399</v>
      </c>
      <c r="E66" s="22"/>
    </row>
    <row r="67" spans="1:5" x14ac:dyDescent="0.25">
      <c r="A67" s="8" t="s">
        <v>16</v>
      </c>
      <c r="B67" s="16" t="s">
        <v>11</v>
      </c>
      <c r="C67" s="61">
        <v>8080</v>
      </c>
      <c r="D67" s="61">
        <v>9910</v>
      </c>
      <c r="E67" s="63" t="s">
        <v>14</v>
      </c>
    </row>
    <row r="68" spans="1:5" x14ac:dyDescent="0.25">
      <c r="A68" s="19"/>
      <c r="B68" s="20" t="s">
        <v>15</v>
      </c>
      <c r="C68" s="56">
        <v>-0.19161951219512199</v>
      </c>
      <c r="D68" s="56">
        <v>-1.7660574365140299E-3</v>
      </c>
      <c r="E68" s="22"/>
    </row>
    <row r="69" spans="1:5" x14ac:dyDescent="0.25">
      <c r="A69" s="8" t="s">
        <v>19</v>
      </c>
      <c r="B69" s="16" t="s">
        <v>11</v>
      </c>
      <c r="C69" s="61">
        <v>9820</v>
      </c>
      <c r="D69" s="61">
        <v>13130</v>
      </c>
      <c r="E69" s="63" t="s">
        <v>14</v>
      </c>
    </row>
    <row r="70" spans="1:5" x14ac:dyDescent="0.25">
      <c r="A70" s="19"/>
      <c r="B70" s="20" t="s">
        <v>15</v>
      </c>
      <c r="C70" s="56">
        <v>-1.84044464406019E-2</v>
      </c>
      <c r="D70" s="56">
        <v>5.5992698185079598E-2</v>
      </c>
      <c r="E70" s="22"/>
    </row>
    <row r="71" spans="1:5" x14ac:dyDescent="0.25">
      <c r="A71" s="8" t="s">
        <v>22</v>
      </c>
      <c r="B71" s="16" t="s">
        <v>11</v>
      </c>
      <c r="C71" s="61">
        <v>12490</v>
      </c>
      <c r="D71" s="61">
        <v>15730</v>
      </c>
      <c r="E71" s="63" t="s">
        <v>14</v>
      </c>
    </row>
    <row r="72" spans="1:5" x14ac:dyDescent="0.25">
      <c r="A72" s="19"/>
      <c r="B72" s="20" t="s">
        <v>15</v>
      </c>
      <c r="C72" s="56">
        <v>0.249093052330773</v>
      </c>
      <c r="D72" s="56">
        <v>9.4805291452100496E-2</v>
      </c>
      <c r="E72" s="22"/>
    </row>
    <row r="73" spans="1:5" ht="33" customHeight="1" x14ac:dyDescent="0.25">
      <c r="A73" s="90" t="s">
        <v>25</v>
      </c>
      <c r="B73" s="90"/>
      <c r="C73" s="90"/>
      <c r="D73" s="90"/>
      <c r="E73" s="90"/>
    </row>
    <row r="74" spans="1:5" x14ac:dyDescent="0.25">
      <c r="A74" s="5" t="s">
        <v>26</v>
      </c>
    </row>
    <row r="75" spans="1:5" x14ac:dyDescent="0.25">
      <c r="A75" s="65" t="s">
        <v>1203</v>
      </c>
    </row>
    <row r="76" spans="1:5" x14ac:dyDescent="0.25">
      <c r="A76" s="65" t="s">
        <v>1204</v>
      </c>
    </row>
    <row r="77" spans="1:5" x14ac:dyDescent="0.25">
      <c r="A77" s="65" t="s">
        <v>972</v>
      </c>
    </row>
    <row r="78" spans="1:5" x14ac:dyDescent="0.25">
      <c r="A78" s="5" t="s">
        <v>30</v>
      </c>
    </row>
    <row r="79" spans="1:5" ht="14.45" customHeight="1" x14ac:dyDescent="0.25">
      <c r="A79" s="91" t="s">
        <v>31</v>
      </c>
      <c r="B79" s="92"/>
      <c r="C79" s="92"/>
      <c r="D79" s="92"/>
      <c r="E79" s="93"/>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57">
        <v>44405</v>
      </c>
      <c r="C82" s="57">
        <v>46232</v>
      </c>
      <c r="D82" s="58">
        <v>0.10632840717346674</v>
      </c>
      <c r="E82" s="59">
        <v>4</v>
      </c>
    </row>
    <row r="83" spans="1:5" x14ac:dyDescent="0.25">
      <c r="A83" s="31" t="s">
        <v>37</v>
      </c>
      <c r="B83" s="57">
        <v>44370</v>
      </c>
      <c r="C83" s="57">
        <v>46197</v>
      </c>
      <c r="D83" s="58">
        <v>0.10630000000000001</v>
      </c>
      <c r="E83" s="59">
        <v>4</v>
      </c>
    </row>
    <row r="84" spans="1:5" x14ac:dyDescent="0.25">
      <c r="A84" s="64" t="s">
        <v>38</v>
      </c>
      <c r="B84" s="57">
        <v>44342</v>
      </c>
      <c r="C84" s="57">
        <v>46169</v>
      </c>
      <c r="D84" s="58">
        <v>0.10583450100170599</v>
      </c>
      <c r="E84" s="59">
        <v>4</v>
      </c>
    </row>
    <row r="85" spans="1:5" x14ac:dyDescent="0.25">
      <c r="A85" s="64" t="s">
        <v>39</v>
      </c>
      <c r="B85" s="57">
        <v>44314</v>
      </c>
      <c r="C85" s="57">
        <v>46141</v>
      </c>
      <c r="D85" s="58">
        <v>0.10589999999999999</v>
      </c>
      <c r="E85" s="59">
        <v>4</v>
      </c>
    </row>
    <row r="86" spans="1:5" x14ac:dyDescent="0.25">
      <c r="A86" s="64" t="s">
        <v>40</v>
      </c>
      <c r="B86" s="57">
        <v>44279</v>
      </c>
      <c r="C86" s="57">
        <v>46106</v>
      </c>
      <c r="D86" s="58">
        <v>0.10582204301081213</v>
      </c>
      <c r="E86" s="59">
        <v>4</v>
      </c>
    </row>
    <row r="88" spans="1:5" x14ac:dyDescent="0.25">
      <c r="A88" s="102" t="s">
        <v>73</v>
      </c>
      <c r="B88" s="103"/>
      <c r="C88" s="103"/>
      <c r="D88" s="103"/>
      <c r="E88" s="103"/>
    </row>
    <row r="89" spans="1:5" ht="14.45" customHeight="1" x14ac:dyDescent="0.25">
      <c r="A89" s="1" t="s">
        <v>958</v>
      </c>
      <c r="B89" s="2"/>
      <c r="C89" s="107" t="s">
        <v>3</v>
      </c>
      <c r="D89" s="107" t="s">
        <v>959</v>
      </c>
      <c r="E89" s="107"/>
    </row>
    <row r="90" spans="1:5" x14ac:dyDescent="0.25">
      <c r="A90" s="3" t="s">
        <v>5</v>
      </c>
      <c r="B90" s="4"/>
      <c r="C90" s="108"/>
      <c r="D90" s="108"/>
      <c r="E90" s="108"/>
    </row>
    <row r="91" spans="1:5" x14ac:dyDescent="0.25">
      <c r="A91" s="6" t="s">
        <v>6</v>
      </c>
      <c r="B91" s="7"/>
      <c r="C91" s="109"/>
      <c r="D91" s="109"/>
      <c r="E91" s="109"/>
    </row>
    <row r="92" spans="1:5" x14ac:dyDescent="0.25">
      <c r="A92" s="8" t="s">
        <v>7</v>
      </c>
      <c r="B92" s="9" t="s">
        <v>960</v>
      </c>
      <c r="C92" s="10"/>
      <c r="D92" s="11"/>
      <c r="E92" s="11"/>
    </row>
    <row r="93" spans="1:5" x14ac:dyDescent="0.25">
      <c r="A93" s="12"/>
      <c r="B93" s="13" t="s">
        <v>9</v>
      </c>
      <c r="C93" s="14"/>
      <c r="D93" s="15"/>
      <c r="E93" s="15"/>
    </row>
    <row r="94" spans="1:5" x14ac:dyDescent="0.25">
      <c r="A94" s="8" t="s">
        <v>10</v>
      </c>
      <c r="B94" s="16" t="s">
        <v>11</v>
      </c>
      <c r="C94" s="53">
        <v>7080</v>
      </c>
      <c r="D94" s="54">
        <v>7280</v>
      </c>
      <c r="E94" s="55" t="s">
        <v>14</v>
      </c>
    </row>
    <row r="95" spans="1:5" x14ac:dyDescent="0.25">
      <c r="A95" s="19"/>
      <c r="B95" s="20" t="s">
        <v>15</v>
      </c>
      <c r="C95" s="56">
        <v>-0.29192522604772198</v>
      </c>
      <c r="D95" s="56">
        <v>-0.100411780272237</v>
      </c>
      <c r="E95" s="22"/>
    </row>
    <row r="96" spans="1:5" x14ac:dyDescent="0.25">
      <c r="A96" s="8" t="s">
        <v>16</v>
      </c>
      <c r="B96" s="16" t="s">
        <v>11</v>
      </c>
      <c r="C96" s="53">
        <v>8160</v>
      </c>
      <c r="D96" s="53">
        <v>7910</v>
      </c>
      <c r="E96" s="55" t="s">
        <v>14</v>
      </c>
    </row>
    <row r="97" spans="1:5" x14ac:dyDescent="0.25">
      <c r="A97" s="19"/>
      <c r="B97" s="20" t="s">
        <v>15</v>
      </c>
      <c r="C97" s="56">
        <v>-0.184192551682961</v>
      </c>
      <c r="D97" s="56">
        <v>-7.5222610605281098E-2</v>
      </c>
      <c r="E97" s="22"/>
    </row>
    <row r="98" spans="1:5" x14ac:dyDescent="0.25">
      <c r="A98" s="8" t="s">
        <v>19</v>
      </c>
      <c r="B98" s="16" t="s">
        <v>11</v>
      </c>
      <c r="C98" s="53">
        <v>9430</v>
      </c>
      <c r="D98" s="53">
        <v>9840</v>
      </c>
      <c r="E98" s="55" t="s">
        <v>14</v>
      </c>
    </row>
    <row r="99" spans="1:5" x14ac:dyDescent="0.25">
      <c r="A99" s="19"/>
      <c r="B99" s="20" t="s">
        <v>15</v>
      </c>
      <c r="C99" s="56">
        <v>-5.7206652831075303E-2</v>
      </c>
      <c r="D99" s="56">
        <v>-5.5083784058873597E-3</v>
      </c>
      <c r="E99" s="22"/>
    </row>
    <row r="100" spans="1:5" x14ac:dyDescent="0.25">
      <c r="A100" s="8" t="s">
        <v>22</v>
      </c>
      <c r="B100" s="16" t="s">
        <v>11</v>
      </c>
      <c r="C100" s="53">
        <v>11880</v>
      </c>
      <c r="D100" s="53">
        <v>11630</v>
      </c>
      <c r="E100" s="55" t="s">
        <v>14</v>
      </c>
    </row>
    <row r="101" spans="1:5" x14ac:dyDescent="0.25">
      <c r="A101" s="19"/>
      <c r="B101" s="20" t="s">
        <v>15</v>
      </c>
      <c r="C101" s="56">
        <v>0.18768540419526</v>
      </c>
      <c r="D101" s="56">
        <v>5.17325466379372E-2</v>
      </c>
      <c r="E101" s="22"/>
    </row>
    <row r="102" spans="1:5" ht="34.9" customHeight="1" x14ac:dyDescent="0.25">
      <c r="A102" s="90" t="s">
        <v>25</v>
      </c>
      <c r="B102" s="90"/>
      <c r="C102" s="90"/>
      <c r="D102" s="90"/>
      <c r="E102" s="90"/>
    </row>
    <row r="103" spans="1:5" x14ac:dyDescent="0.25">
      <c r="A103" s="5" t="s">
        <v>26</v>
      </c>
    </row>
    <row r="104" spans="1:5" x14ac:dyDescent="0.25">
      <c r="A104" s="65" t="s">
        <v>961</v>
      </c>
    </row>
    <row r="105" spans="1:5" x14ac:dyDescent="0.25">
      <c r="A105" s="65" t="s">
        <v>1194</v>
      </c>
    </row>
    <row r="106" spans="1:5" x14ac:dyDescent="0.25">
      <c r="A106" s="65" t="s">
        <v>966</v>
      </c>
    </row>
    <row r="107" spans="1:5" x14ac:dyDescent="0.25">
      <c r="A107" s="5" t="s">
        <v>30</v>
      </c>
    </row>
    <row r="108" spans="1:5" ht="14.45" customHeight="1" x14ac:dyDescent="0.25">
      <c r="A108" s="91" t="s">
        <v>31</v>
      </c>
      <c r="B108" s="92"/>
      <c r="C108" s="92"/>
      <c r="D108" s="92"/>
      <c r="E108" s="93"/>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57">
        <v>44404</v>
      </c>
      <c r="C111" s="57">
        <v>46231</v>
      </c>
      <c r="D111" s="58">
        <v>4.7594660433351629E-2</v>
      </c>
      <c r="E111" s="59">
        <v>2</v>
      </c>
    </row>
    <row r="112" spans="1:5" x14ac:dyDescent="0.25">
      <c r="A112" s="31" t="s">
        <v>37</v>
      </c>
      <c r="B112" s="57">
        <v>44376</v>
      </c>
      <c r="C112" s="57">
        <v>46203</v>
      </c>
      <c r="D112" s="58">
        <v>4.7628438767691725E-2</v>
      </c>
      <c r="E112" s="59">
        <v>2</v>
      </c>
    </row>
    <row r="113" spans="1:5" x14ac:dyDescent="0.25">
      <c r="A113" s="60" t="s">
        <v>38</v>
      </c>
      <c r="B113" s="57">
        <v>44341</v>
      </c>
      <c r="C113" s="57">
        <v>46168</v>
      </c>
      <c r="D113" s="58">
        <v>4.7412080163217997E-2</v>
      </c>
      <c r="E113" s="59">
        <v>2</v>
      </c>
    </row>
    <row r="114" spans="1:5" x14ac:dyDescent="0.25">
      <c r="A114" s="60" t="s">
        <v>39</v>
      </c>
      <c r="B114" s="57">
        <v>44313</v>
      </c>
      <c r="C114" s="57">
        <v>46140</v>
      </c>
      <c r="D114" s="58">
        <v>4.7100000000000003E-2</v>
      </c>
      <c r="E114" s="59">
        <v>2</v>
      </c>
    </row>
    <row r="115" spans="1:5" x14ac:dyDescent="0.25">
      <c r="A115" s="60" t="s">
        <v>40</v>
      </c>
      <c r="B115" s="57">
        <v>44285</v>
      </c>
      <c r="C115" s="57">
        <v>46112</v>
      </c>
      <c r="D115" s="58">
        <v>4.6121142455348971E-2</v>
      </c>
      <c r="E115" s="59">
        <v>2</v>
      </c>
    </row>
    <row r="117" spans="1:5" x14ac:dyDescent="0.25">
      <c r="A117" s="102" t="s">
        <v>93</v>
      </c>
      <c r="B117" s="103"/>
      <c r="C117" s="103"/>
      <c r="D117" s="103"/>
      <c r="E117" s="103"/>
    </row>
    <row r="118" spans="1:5" ht="14.45" customHeight="1" x14ac:dyDescent="0.25">
      <c r="A118" s="1" t="s">
        <v>968</v>
      </c>
      <c r="B118" s="2"/>
      <c r="C118" s="107" t="s">
        <v>3</v>
      </c>
      <c r="D118" s="107" t="s">
        <v>969</v>
      </c>
      <c r="E118" s="107"/>
    </row>
    <row r="119" spans="1:5" x14ac:dyDescent="0.25">
      <c r="A119" s="3" t="s">
        <v>5</v>
      </c>
      <c r="B119" s="4"/>
      <c r="C119" s="108"/>
      <c r="D119" s="108"/>
      <c r="E119" s="108"/>
    </row>
    <row r="120" spans="1:5" x14ac:dyDescent="0.25">
      <c r="A120" s="6" t="s">
        <v>6</v>
      </c>
      <c r="B120" s="7"/>
      <c r="C120" s="109"/>
      <c r="D120" s="109"/>
      <c r="E120" s="109"/>
    </row>
    <row r="121" spans="1:5" x14ac:dyDescent="0.25">
      <c r="A121" s="8" t="s">
        <v>7</v>
      </c>
      <c r="B121" s="9" t="s">
        <v>960</v>
      </c>
      <c r="C121" s="10"/>
      <c r="D121" s="11"/>
      <c r="E121" s="11"/>
    </row>
    <row r="122" spans="1:5" x14ac:dyDescent="0.25">
      <c r="A122" s="12"/>
      <c r="B122" s="13" t="s">
        <v>9</v>
      </c>
      <c r="C122" s="14"/>
      <c r="D122" s="15"/>
      <c r="E122" s="15"/>
    </row>
    <row r="123" spans="1:5" x14ac:dyDescent="0.25">
      <c r="A123" s="8" t="s">
        <v>10</v>
      </c>
      <c r="B123" s="16" t="s">
        <v>11</v>
      </c>
      <c r="C123" s="53">
        <v>4810</v>
      </c>
      <c r="D123" s="54">
        <v>3990</v>
      </c>
      <c r="E123" s="55" t="s">
        <v>14</v>
      </c>
    </row>
    <row r="124" spans="1:5" x14ac:dyDescent="0.25">
      <c r="A124" s="19"/>
      <c r="B124" s="20" t="s">
        <v>15</v>
      </c>
      <c r="C124" s="56">
        <v>-0.51854923607010805</v>
      </c>
      <c r="D124" s="56">
        <v>-0.16799570317621201</v>
      </c>
      <c r="E124" s="22"/>
    </row>
    <row r="125" spans="1:5" x14ac:dyDescent="0.25">
      <c r="A125" s="8" t="s">
        <v>16</v>
      </c>
      <c r="B125" s="16" t="s">
        <v>11</v>
      </c>
      <c r="C125" s="53">
        <v>6990</v>
      </c>
      <c r="D125" s="53">
        <v>9580</v>
      </c>
      <c r="E125" s="55" t="s">
        <v>14</v>
      </c>
    </row>
    <row r="126" spans="1:5" x14ac:dyDescent="0.25">
      <c r="A126" s="19"/>
      <c r="B126" s="20" t="s">
        <v>15</v>
      </c>
      <c r="C126" s="56">
        <v>-0.30071299716519201</v>
      </c>
      <c r="D126" s="56">
        <v>-8.4453188939267402E-3</v>
      </c>
      <c r="E126" s="22"/>
    </row>
    <row r="127" spans="1:5" x14ac:dyDescent="0.25">
      <c r="A127" s="8" t="s">
        <v>19</v>
      </c>
      <c r="B127" s="16" t="s">
        <v>11</v>
      </c>
      <c r="C127" s="53">
        <v>10210</v>
      </c>
      <c r="D127" s="53">
        <v>13690</v>
      </c>
      <c r="E127" s="55" t="s">
        <v>14</v>
      </c>
    </row>
    <row r="128" spans="1:5" x14ac:dyDescent="0.25">
      <c r="A128" s="19"/>
      <c r="B128" s="20" t="s">
        <v>15</v>
      </c>
      <c r="C128" s="56">
        <v>2.06125574272586E-2</v>
      </c>
      <c r="D128" s="56">
        <v>6.4760048563082803E-2</v>
      </c>
      <c r="E128" s="22"/>
    </row>
    <row r="129" spans="1:5" x14ac:dyDescent="0.25">
      <c r="A129" s="8" t="s">
        <v>22</v>
      </c>
      <c r="B129" s="16" t="s">
        <v>11</v>
      </c>
      <c r="C129" s="53">
        <v>14680</v>
      </c>
      <c r="D129" s="53">
        <v>19000</v>
      </c>
      <c r="E129" s="55" t="s">
        <v>14</v>
      </c>
    </row>
    <row r="130" spans="1:5" x14ac:dyDescent="0.25">
      <c r="A130" s="19"/>
      <c r="B130" s="20" t="s">
        <v>15</v>
      </c>
      <c r="C130" s="56">
        <v>0.468309154577289</v>
      </c>
      <c r="D130" s="56">
        <v>0.13700083069659499</v>
      </c>
      <c r="E130" s="22"/>
    </row>
    <row r="131" spans="1:5" ht="37.15" customHeight="1" x14ac:dyDescent="0.25">
      <c r="A131" s="90" t="s">
        <v>25</v>
      </c>
      <c r="B131" s="90"/>
      <c r="C131" s="90"/>
      <c r="D131" s="90"/>
      <c r="E131" s="90"/>
    </row>
    <row r="132" spans="1:5" x14ac:dyDescent="0.25">
      <c r="A132" s="5" t="s">
        <v>26</v>
      </c>
    </row>
    <row r="133" spans="1:5" x14ac:dyDescent="0.25">
      <c r="A133" s="65" t="s">
        <v>983</v>
      </c>
    </row>
    <row r="134" spans="1:5" x14ac:dyDescent="0.25">
      <c r="A134" s="65" t="s">
        <v>1053</v>
      </c>
    </row>
    <row r="135" spans="1:5" x14ac:dyDescent="0.25">
      <c r="A135" s="65" t="s">
        <v>972</v>
      </c>
    </row>
    <row r="136" spans="1:5" x14ac:dyDescent="0.25">
      <c r="A136" s="5" t="s">
        <v>51</v>
      </c>
    </row>
    <row r="137" spans="1:5" ht="14.45" customHeight="1" x14ac:dyDescent="0.25">
      <c r="A137" s="91" t="s">
        <v>31</v>
      </c>
      <c r="B137" s="92"/>
      <c r="C137" s="92"/>
      <c r="D137" s="92"/>
      <c r="E137" s="93"/>
    </row>
    <row r="138" spans="1:5" x14ac:dyDescent="0.25">
      <c r="A138" s="94" t="s">
        <v>32</v>
      </c>
      <c r="B138" s="94"/>
      <c r="C138" s="94"/>
      <c r="D138" s="94"/>
      <c r="E138" s="94"/>
    </row>
    <row r="139" spans="1:5" x14ac:dyDescent="0.25">
      <c r="A139" s="29" t="s">
        <v>33</v>
      </c>
      <c r="B139" s="29" t="s">
        <v>34</v>
      </c>
      <c r="C139" s="29" t="s">
        <v>35</v>
      </c>
      <c r="D139" s="30" t="s">
        <v>0</v>
      </c>
      <c r="E139" s="30" t="s">
        <v>1</v>
      </c>
    </row>
    <row r="140" spans="1:5" x14ac:dyDescent="0.25">
      <c r="A140" s="31" t="s">
        <v>36</v>
      </c>
      <c r="B140" s="57">
        <v>44390</v>
      </c>
      <c r="C140" s="57">
        <v>46224</v>
      </c>
      <c r="D140" s="58">
        <v>0.14551184883009396</v>
      </c>
      <c r="E140" s="59">
        <v>4</v>
      </c>
    </row>
    <row r="141" spans="1:5" x14ac:dyDescent="0.25">
      <c r="A141" s="31" t="s">
        <v>37</v>
      </c>
      <c r="B141" s="57">
        <v>44362</v>
      </c>
      <c r="C141" s="57">
        <v>46196</v>
      </c>
      <c r="D141" s="58">
        <v>0.14546688967866669</v>
      </c>
      <c r="E141" s="59">
        <v>4</v>
      </c>
    </row>
    <row r="142" spans="1:5" x14ac:dyDescent="0.25">
      <c r="A142" s="60" t="s">
        <v>38</v>
      </c>
      <c r="B142" s="57">
        <v>44334</v>
      </c>
      <c r="C142" s="57">
        <v>46168</v>
      </c>
      <c r="D142" s="58">
        <v>0.145565600295222</v>
      </c>
      <c r="E142" s="59">
        <v>4</v>
      </c>
    </row>
    <row r="143" spans="1:5" x14ac:dyDescent="0.25">
      <c r="A143" s="60" t="s">
        <v>39</v>
      </c>
      <c r="B143" s="57">
        <v>44306</v>
      </c>
      <c r="C143" s="57">
        <v>46140</v>
      </c>
      <c r="D143" s="58">
        <v>0.14443252963252201</v>
      </c>
      <c r="E143" s="59">
        <v>4</v>
      </c>
    </row>
    <row r="144" spans="1:5" x14ac:dyDescent="0.25">
      <c r="A144" s="60" t="s">
        <v>40</v>
      </c>
      <c r="B144" s="57">
        <v>44278</v>
      </c>
      <c r="C144" s="57">
        <v>46112</v>
      </c>
      <c r="D144" s="58">
        <v>0.14130306273818763</v>
      </c>
      <c r="E144" s="59">
        <v>4</v>
      </c>
    </row>
    <row r="146" spans="1:5" x14ac:dyDescent="0.25">
      <c r="A146" s="102" t="s">
        <v>94</v>
      </c>
      <c r="B146" s="103"/>
      <c r="C146" s="103"/>
      <c r="D146" s="103"/>
      <c r="E146" s="103"/>
    </row>
    <row r="147" spans="1:5" ht="14.45" customHeight="1" x14ac:dyDescent="0.25">
      <c r="A147" s="1" t="s">
        <v>958</v>
      </c>
      <c r="B147" s="2"/>
      <c r="C147" s="107" t="s">
        <v>3</v>
      </c>
      <c r="D147" s="107" t="s">
        <v>959</v>
      </c>
      <c r="E147" s="107"/>
    </row>
    <row r="148" spans="1:5" x14ac:dyDescent="0.25">
      <c r="A148" s="3" t="s">
        <v>5</v>
      </c>
      <c r="B148" s="4"/>
      <c r="C148" s="108"/>
      <c r="D148" s="108"/>
      <c r="E148" s="108"/>
    </row>
    <row r="149" spans="1:5" x14ac:dyDescent="0.25">
      <c r="A149" s="6" t="s">
        <v>6</v>
      </c>
      <c r="B149" s="7"/>
      <c r="C149" s="109"/>
      <c r="D149" s="109"/>
      <c r="E149" s="109"/>
    </row>
    <row r="150" spans="1:5" x14ac:dyDescent="0.25">
      <c r="A150" s="8" t="s">
        <v>7</v>
      </c>
      <c r="B150" s="9" t="s">
        <v>960</v>
      </c>
      <c r="C150" s="10"/>
      <c r="D150" s="11"/>
      <c r="E150" s="11"/>
    </row>
    <row r="151" spans="1:5" x14ac:dyDescent="0.25">
      <c r="A151" s="12"/>
      <c r="B151" s="13" t="s">
        <v>9</v>
      </c>
      <c r="C151" s="14"/>
      <c r="D151" s="15"/>
      <c r="E151" s="15"/>
    </row>
    <row r="152" spans="1:5" x14ac:dyDescent="0.25">
      <c r="A152" s="8" t="s">
        <v>10</v>
      </c>
      <c r="B152" s="16" t="s">
        <v>11</v>
      </c>
      <c r="C152" s="53">
        <v>6010</v>
      </c>
      <c r="D152" s="54">
        <v>6210</v>
      </c>
      <c r="E152" s="55" t="s">
        <v>14</v>
      </c>
    </row>
    <row r="153" spans="1:5" x14ac:dyDescent="0.25">
      <c r="A153" s="19"/>
      <c r="B153" s="20" t="s">
        <v>15</v>
      </c>
      <c r="C153" s="56">
        <v>-0.399316004495265</v>
      </c>
      <c r="D153" s="56">
        <v>-0.146937240418022</v>
      </c>
      <c r="E153" s="22"/>
    </row>
    <row r="154" spans="1:5" x14ac:dyDescent="0.25">
      <c r="A154" s="8" t="s">
        <v>16</v>
      </c>
      <c r="B154" s="16" t="s">
        <v>11</v>
      </c>
      <c r="C154" s="53">
        <v>7810</v>
      </c>
      <c r="D154" s="53">
        <v>7360</v>
      </c>
      <c r="E154" s="55" t="s">
        <v>14</v>
      </c>
    </row>
    <row r="155" spans="1:5" x14ac:dyDescent="0.25">
      <c r="A155" s="19"/>
      <c r="B155" s="20" t="s">
        <v>15</v>
      </c>
      <c r="C155" s="56">
        <v>-0.21932332828721299</v>
      </c>
      <c r="D155" s="56">
        <v>-9.7215505372375305E-2</v>
      </c>
      <c r="E155" s="22"/>
    </row>
    <row r="156" spans="1:5" x14ac:dyDescent="0.25">
      <c r="A156" s="8" t="s">
        <v>19</v>
      </c>
      <c r="B156" s="16" t="s">
        <v>11</v>
      </c>
      <c r="C156" s="53">
        <v>9390</v>
      </c>
      <c r="D156" s="53">
        <v>9820</v>
      </c>
      <c r="E156" s="55" t="s">
        <v>14</v>
      </c>
    </row>
    <row r="157" spans="1:5" x14ac:dyDescent="0.25">
      <c r="A157" s="19"/>
      <c r="B157" s="20" t="s">
        <v>15</v>
      </c>
      <c r="C157" s="56">
        <v>-6.1124608632733599E-2</v>
      </c>
      <c r="D157" s="56">
        <v>-6.1983013354663897E-3</v>
      </c>
      <c r="E157" s="22"/>
    </row>
    <row r="158" spans="1:5" x14ac:dyDescent="0.25">
      <c r="A158" s="8" t="s">
        <v>22</v>
      </c>
      <c r="B158" s="16" t="s">
        <v>11</v>
      </c>
      <c r="C158" s="53">
        <v>12100</v>
      </c>
      <c r="D158" s="53">
        <v>12160</v>
      </c>
      <c r="E158" s="55" t="s">
        <v>14</v>
      </c>
    </row>
    <row r="159" spans="1:5" x14ac:dyDescent="0.25">
      <c r="A159" s="19"/>
      <c r="B159" s="20" t="s">
        <v>15</v>
      </c>
      <c r="C159" s="56">
        <v>0.210143493414095</v>
      </c>
      <c r="D159" s="56">
        <v>6.7230536811159203E-2</v>
      </c>
      <c r="E159" s="22"/>
    </row>
    <row r="160" spans="1:5" ht="34.15" customHeight="1" x14ac:dyDescent="0.25">
      <c r="A160" s="90" t="s">
        <v>25</v>
      </c>
      <c r="B160" s="90"/>
      <c r="C160" s="90"/>
      <c r="D160" s="90"/>
      <c r="E160" s="90"/>
    </row>
    <row r="161" spans="1:5" x14ac:dyDescent="0.25">
      <c r="A161" s="5" t="s">
        <v>26</v>
      </c>
    </row>
    <row r="162" spans="1:5" x14ac:dyDescent="0.25">
      <c r="A162" s="65" t="s">
        <v>964</v>
      </c>
    </row>
    <row r="163" spans="1:5" x14ac:dyDescent="0.25">
      <c r="A163" s="65" t="s">
        <v>1057</v>
      </c>
    </row>
    <row r="164" spans="1:5" x14ac:dyDescent="0.25">
      <c r="A164" s="65" t="s">
        <v>966</v>
      </c>
    </row>
    <row r="165" spans="1:5" x14ac:dyDescent="0.25">
      <c r="A165" s="5" t="s">
        <v>30</v>
      </c>
    </row>
    <row r="166" spans="1:5" ht="14.45" customHeight="1" x14ac:dyDescent="0.25">
      <c r="A166" s="91" t="s">
        <v>31</v>
      </c>
      <c r="B166" s="92"/>
      <c r="C166" s="92"/>
      <c r="D166" s="92"/>
      <c r="E166" s="93"/>
    </row>
    <row r="167" spans="1:5" x14ac:dyDescent="0.25">
      <c r="A167" s="94" t="s">
        <v>32</v>
      </c>
      <c r="B167" s="94"/>
      <c r="C167" s="94"/>
      <c r="D167" s="94"/>
      <c r="E167" s="94"/>
    </row>
    <row r="168" spans="1:5" x14ac:dyDescent="0.25">
      <c r="A168" s="29" t="s">
        <v>33</v>
      </c>
      <c r="B168" s="29" t="s">
        <v>34</v>
      </c>
      <c r="C168" s="29" t="s">
        <v>35</v>
      </c>
      <c r="D168" s="30" t="s">
        <v>0</v>
      </c>
      <c r="E168" s="30" t="s">
        <v>1</v>
      </c>
    </row>
    <row r="169" spans="1:5" x14ac:dyDescent="0.25">
      <c r="A169" s="31" t="s">
        <v>36</v>
      </c>
      <c r="B169" s="57">
        <v>44404</v>
      </c>
      <c r="C169" s="57">
        <v>46231</v>
      </c>
      <c r="D169" s="58">
        <v>6.597342864357042E-2</v>
      </c>
      <c r="E169" s="59">
        <v>3</v>
      </c>
    </row>
    <row r="170" spans="1:5" x14ac:dyDescent="0.25">
      <c r="A170" s="31" t="s">
        <v>37</v>
      </c>
      <c r="B170" s="57">
        <v>44376</v>
      </c>
      <c r="C170" s="57">
        <v>46203</v>
      </c>
      <c r="D170" s="58">
        <v>6.645381017516365E-2</v>
      </c>
      <c r="E170" s="59">
        <v>3</v>
      </c>
    </row>
    <row r="171" spans="1:5" x14ac:dyDescent="0.25">
      <c r="A171" s="60" t="s">
        <v>38</v>
      </c>
      <c r="B171" s="57">
        <v>44341</v>
      </c>
      <c r="C171" s="57">
        <v>46168</v>
      </c>
      <c r="D171" s="58">
        <v>6.6217994706642094E-2</v>
      </c>
      <c r="E171" s="59">
        <v>3</v>
      </c>
    </row>
    <row r="172" spans="1:5" x14ac:dyDescent="0.25">
      <c r="A172" s="60" t="s">
        <v>39</v>
      </c>
      <c r="B172" s="57">
        <v>44313</v>
      </c>
      <c r="C172" s="57">
        <v>46140</v>
      </c>
      <c r="D172" s="58">
        <v>6.5854205980162103E-2</v>
      </c>
      <c r="E172" s="59">
        <v>3</v>
      </c>
    </row>
    <row r="173" spans="1:5" x14ac:dyDescent="0.25">
      <c r="A173" s="60" t="s">
        <v>40</v>
      </c>
      <c r="B173" s="57">
        <v>44285</v>
      </c>
      <c r="C173" s="57">
        <v>46112</v>
      </c>
      <c r="D173" s="58">
        <v>6.4816506391158352E-2</v>
      </c>
      <c r="E173" s="59">
        <v>3</v>
      </c>
    </row>
    <row r="175" spans="1:5" x14ac:dyDescent="0.25">
      <c r="A175" s="102" t="s">
        <v>341</v>
      </c>
      <c r="B175" s="103"/>
      <c r="C175" s="103"/>
      <c r="D175" s="103"/>
      <c r="E175" s="103"/>
    </row>
    <row r="176" spans="1:5" ht="14.45" customHeight="1" x14ac:dyDescent="0.25">
      <c r="A176" s="1" t="s">
        <v>958</v>
      </c>
      <c r="B176" s="2"/>
      <c r="C176" s="107" t="s">
        <v>3</v>
      </c>
      <c r="D176" s="107" t="s">
        <v>959</v>
      </c>
      <c r="E176" s="107"/>
    </row>
    <row r="177" spans="1:5" x14ac:dyDescent="0.25">
      <c r="A177" s="3" t="s">
        <v>5</v>
      </c>
      <c r="B177" s="4"/>
      <c r="C177" s="108"/>
      <c r="D177" s="108"/>
      <c r="E177" s="108"/>
    </row>
    <row r="178" spans="1:5" x14ac:dyDescent="0.25">
      <c r="A178" s="6" t="s">
        <v>6</v>
      </c>
      <c r="B178" s="7"/>
      <c r="C178" s="109"/>
      <c r="D178" s="109"/>
      <c r="E178" s="109"/>
    </row>
    <row r="179" spans="1:5" x14ac:dyDescent="0.25">
      <c r="A179" s="8" t="s">
        <v>7</v>
      </c>
      <c r="B179" s="9" t="s">
        <v>960</v>
      </c>
      <c r="C179" s="10"/>
      <c r="D179" s="11"/>
      <c r="E179" s="11"/>
    </row>
    <row r="180" spans="1:5" x14ac:dyDescent="0.25">
      <c r="A180" s="12"/>
      <c r="B180" s="13" t="s">
        <v>9</v>
      </c>
      <c r="C180" s="14"/>
      <c r="D180" s="15"/>
      <c r="E180" s="15"/>
    </row>
    <row r="181" spans="1:5" x14ac:dyDescent="0.25">
      <c r="A181" s="8" t="s">
        <v>10</v>
      </c>
      <c r="B181" s="16" t="s">
        <v>11</v>
      </c>
      <c r="C181" s="61">
        <v>6820</v>
      </c>
      <c r="D181" s="62">
        <v>6960</v>
      </c>
      <c r="E181" s="63" t="s">
        <v>14</v>
      </c>
    </row>
    <row r="182" spans="1:5" x14ac:dyDescent="0.25">
      <c r="A182" s="19"/>
      <c r="B182" s="20" t="s">
        <v>15</v>
      </c>
      <c r="C182" s="56">
        <v>-0.31755716628273001</v>
      </c>
      <c r="D182" s="56">
        <v>-0.113685208697754</v>
      </c>
      <c r="E182" s="22"/>
    </row>
    <row r="183" spans="1:5" x14ac:dyDescent="0.25">
      <c r="A183" s="8" t="s">
        <v>16</v>
      </c>
      <c r="B183" s="16" t="s">
        <v>11</v>
      </c>
      <c r="C183" s="61">
        <v>8390</v>
      </c>
      <c r="D183" s="61">
        <v>9160</v>
      </c>
      <c r="E183" s="63" t="s">
        <v>14</v>
      </c>
    </row>
    <row r="184" spans="1:5" x14ac:dyDescent="0.25">
      <c r="A184" s="19"/>
      <c r="B184" s="20" t="s">
        <v>15</v>
      </c>
      <c r="C184" s="56">
        <v>-0.16149393694422001</v>
      </c>
      <c r="D184" s="56">
        <v>-2.89134722795246E-2</v>
      </c>
      <c r="E184" s="22"/>
    </row>
    <row r="185" spans="1:5" x14ac:dyDescent="0.25">
      <c r="A185" s="8" t="s">
        <v>19</v>
      </c>
      <c r="B185" s="16" t="s">
        <v>11</v>
      </c>
      <c r="C185" s="61">
        <v>9830</v>
      </c>
      <c r="D185" s="61">
        <v>10100</v>
      </c>
      <c r="E185" s="63" t="s">
        <v>14</v>
      </c>
    </row>
    <row r="186" spans="1:5" x14ac:dyDescent="0.25">
      <c r="A186" s="19"/>
      <c r="B186" s="20" t="s">
        <v>15</v>
      </c>
      <c r="C186" s="56">
        <v>-1.67289769479902E-2</v>
      </c>
      <c r="D186" s="56">
        <v>3.2462889122058E-3</v>
      </c>
      <c r="E186" s="22"/>
    </row>
    <row r="187" spans="1:5" x14ac:dyDescent="0.25">
      <c r="A187" s="8" t="s">
        <v>22</v>
      </c>
      <c r="B187" s="16" t="s">
        <v>11</v>
      </c>
      <c r="C187" s="61">
        <v>10940</v>
      </c>
      <c r="D187" s="61">
        <v>11730</v>
      </c>
      <c r="E187" s="63" t="s">
        <v>14</v>
      </c>
    </row>
    <row r="188" spans="1:5" x14ac:dyDescent="0.25">
      <c r="A188" s="19"/>
      <c r="B188" s="20" t="s">
        <v>15</v>
      </c>
      <c r="C188" s="56">
        <v>9.3505356951153903E-2</v>
      </c>
      <c r="D188" s="56">
        <v>5.4674499198122499E-2</v>
      </c>
      <c r="E188" s="22"/>
    </row>
    <row r="189" spans="1:5" ht="34.15" customHeight="1" x14ac:dyDescent="0.25">
      <c r="A189" s="90" t="s">
        <v>25</v>
      </c>
      <c r="B189" s="90"/>
      <c r="C189" s="90"/>
      <c r="D189" s="90"/>
      <c r="E189" s="90"/>
    </row>
    <row r="190" spans="1:5" x14ac:dyDescent="0.25">
      <c r="A190" s="5" t="s">
        <v>26</v>
      </c>
    </row>
    <row r="191" spans="1:5" x14ac:dyDescent="0.25">
      <c r="A191" s="65" t="s">
        <v>974</v>
      </c>
    </row>
    <row r="192" spans="1:5" x14ac:dyDescent="0.25">
      <c r="A192" s="65" t="s">
        <v>988</v>
      </c>
    </row>
    <row r="193" spans="1:5" x14ac:dyDescent="0.25">
      <c r="A193" s="65" t="s">
        <v>963</v>
      </c>
    </row>
    <row r="194" spans="1:5" x14ac:dyDescent="0.25">
      <c r="A194" s="5" t="s">
        <v>30</v>
      </c>
    </row>
    <row r="195" spans="1:5" ht="14.45" customHeight="1" x14ac:dyDescent="0.25">
      <c r="A195" s="91" t="s">
        <v>31</v>
      </c>
      <c r="B195" s="92"/>
      <c r="C195" s="92"/>
      <c r="D195" s="92"/>
      <c r="E195" s="93"/>
    </row>
    <row r="196" spans="1:5" x14ac:dyDescent="0.25">
      <c r="A196" s="94" t="s">
        <v>32</v>
      </c>
      <c r="B196" s="94"/>
      <c r="C196" s="94"/>
      <c r="D196" s="94"/>
      <c r="E196" s="94"/>
    </row>
    <row r="197" spans="1:5" x14ac:dyDescent="0.25">
      <c r="A197" s="29" t="s">
        <v>33</v>
      </c>
      <c r="B197" s="29" t="s">
        <v>34</v>
      </c>
      <c r="C197" s="29" t="s">
        <v>35</v>
      </c>
      <c r="D197" s="30" t="s">
        <v>0</v>
      </c>
      <c r="E197" s="30" t="s">
        <v>1</v>
      </c>
    </row>
    <row r="198" spans="1:5" x14ac:dyDescent="0.25">
      <c r="A198" s="31" t="s">
        <v>36</v>
      </c>
      <c r="B198" s="57">
        <v>44404</v>
      </c>
      <c r="C198" s="57">
        <v>46231</v>
      </c>
      <c r="D198" s="58">
        <v>6.2511488389287509E-2</v>
      </c>
      <c r="E198" s="59">
        <v>3</v>
      </c>
    </row>
    <row r="199" spans="1:5" x14ac:dyDescent="0.25">
      <c r="A199" s="31" t="s">
        <v>37</v>
      </c>
      <c r="B199" s="57">
        <v>44376</v>
      </c>
      <c r="C199" s="57">
        <v>46203</v>
      </c>
      <c r="D199" s="58">
        <v>6.2536603919444142E-2</v>
      </c>
      <c r="E199" s="59">
        <v>3</v>
      </c>
    </row>
    <row r="200" spans="1:5" x14ac:dyDescent="0.25">
      <c r="A200" s="64" t="s">
        <v>38</v>
      </c>
      <c r="B200" s="57">
        <v>44341</v>
      </c>
      <c r="C200" s="57">
        <v>46168</v>
      </c>
      <c r="D200" s="58">
        <v>6.20099714426171E-2</v>
      </c>
      <c r="E200" s="59">
        <v>3</v>
      </c>
    </row>
    <row r="201" spans="1:5" x14ac:dyDescent="0.25">
      <c r="A201" s="64" t="s">
        <v>39</v>
      </c>
      <c r="B201" s="57">
        <v>44313</v>
      </c>
      <c r="C201" s="57">
        <v>46140</v>
      </c>
      <c r="D201" s="58">
        <v>6.1835381404085801E-2</v>
      </c>
      <c r="E201" s="59">
        <v>3</v>
      </c>
    </row>
    <row r="202" spans="1:5" x14ac:dyDescent="0.25">
      <c r="A202" s="64" t="s">
        <v>40</v>
      </c>
      <c r="B202" s="57">
        <v>44285</v>
      </c>
      <c r="C202" s="57">
        <v>46112</v>
      </c>
      <c r="D202" s="58">
        <v>6.0892885711774938E-2</v>
      </c>
      <c r="E202" s="59">
        <v>3</v>
      </c>
    </row>
    <row r="204" spans="1:5" x14ac:dyDescent="0.25">
      <c r="A204" s="102" t="s">
        <v>655</v>
      </c>
      <c r="B204" s="103"/>
      <c r="C204" s="103"/>
      <c r="D204" s="103"/>
      <c r="E204" s="103"/>
    </row>
    <row r="205" spans="1:5" ht="14.45" customHeight="1" x14ac:dyDescent="0.25">
      <c r="A205" s="1" t="s">
        <v>958</v>
      </c>
      <c r="B205" s="2"/>
      <c r="C205" s="107" t="s">
        <v>3</v>
      </c>
      <c r="D205" s="107" t="s">
        <v>959</v>
      </c>
      <c r="E205" s="107"/>
    </row>
    <row r="206" spans="1:5" x14ac:dyDescent="0.25">
      <c r="A206" s="3" t="s">
        <v>5</v>
      </c>
      <c r="B206" s="4"/>
      <c r="C206" s="108"/>
      <c r="D206" s="108"/>
      <c r="E206" s="108"/>
    </row>
    <row r="207" spans="1:5" x14ac:dyDescent="0.25">
      <c r="A207" s="6" t="s">
        <v>6</v>
      </c>
      <c r="B207" s="7"/>
      <c r="C207" s="109"/>
      <c r="D207" s="109"/>
      <c r="E207" s="109"/>
    </row>
    <row r="208" spans="1:5" x14ac:dyDescent="0.25">
      <c r="A208" s="8" t="s">
        <v>7</v>
      </c>
      <c r="B208" s="9" t="s">
        <v>960</v>
      </c>
      <c r="C208" s="10"/>
      <c r="D208" s="11"/>
      <c r="E208" s="11"/>
    </row>
    <row r="209" spans="1:5" x14ac:dyDescent="0.25">
      <c r="A209" s="12"/>
      <c r="B209" s="13" t="s">
        <v>9</v>
      </c>
      <c r="C209" s="14"/>
      <c r="D209" s="15"/>
      <c r="E209" s="15"/>
    </row>
    <row r="210" spans="1:5" x14ac:dyDescent="0.25">
      <c r="A210" s="8" t="s">
        <v>10</v>
      </c>
      <c r="B210" s="16" t="s">
        <v>11</v>
      </c>
      <c r="C210" s="61">
        <v>7470</v>
      </c>
      <c r="D210" s="62">
        <v>7680</v>
      </c>
      <c r="E210" s="63" t="s">
        <v>14</v>
      </c>
    </row>
    <row r="211" spans="1:5" x14ac:dyDescent="0.25">
      <c r="A211" s="19"/>
      <c r="B211" s="20" t="s">
        <v>15</v>
      </c>
      <c r="C211" s="56">
        <v>-0.25329767274158499</v>
      </c>
      <c r="D211" s="56">
        <v>-8.4283786529527102E-2</v>
      </c>
      <c r="E211" s="22"/>
    </row>
    <row r="212" spans="1:5" x14ac:dyDescent="0.25">
      <c r="A212" s="8" t="s">
        <v>16</v>
      </c>
      <c r="B212" s="16" t="s">
        <v>11</v>
      </c>
      <c r="C212" s="61">
        <v>8470</v>
      </c>
      <c r="D212" s="61">
        <v>8780</v>
      </c>
      <c r="E212" s="63" t="s">
        <v>14</v>
      </c>
    </row>
    <row r="213" spans="1:5" x14ac:dyDescent="0.25">
      <c r="A213" s="19"/>
      <c r="B213" s="20" t="s">
        <v>15</v>
      </c>
      <c r="C213" s="56">
        <v>-0.15321402565450701</v>
      </c>
      <c r="D213" s="56">
        <v>-4.2595516707452402E-2</v>
      </c>
      <c r="E213" s="22"/>
    </row>
    <row r="214" spans="1:5" x14ac:dyDescent="0.25">
      <c r="A214" s="8" t="s">
        <v>19</v>
      </c>
      <c r="B214" s="16" t="s">
        <v>11</v>
      </c>
      <c r="C214" s="61">
        <v>9420</v>
      </c>
      <c r="D214" s="61">
        <v>9560</v>
      </c>
      <c r="E214" s="63" t="s">
        <v>14</v>
      </c>
    </row>
    <row r="215" spans="1:5" x14ac:dyDescent="0.25">
      <c r="A215" s="19"/>
      <c r="B215" s="20" t="s">
        <v>15</v>
      </c>
      <c r="C215" s="56">
        <v>-5.7703202922336001E-2</v>
      </c>
      <c r="D215" s="56">
        <v>-1.48578214975695E-2</v>
      </c>
      <c r="E215" s="22"/>
    </row>
    <row r="216" spans="1:5" x14ac:dyDescent="0.25">
      <c r="A216" s="8" t="s">
        <v>22</v>
      </c>
      <c r="B216" s="16" t="s">
        <v>11</v>
      </c>
      <c r="C216" s="61">
        <v>10130</v>
      </c>
      <c r="D216" s="61">
        <v>10970</v>
      </c>
      <c r="E216" s="63" t="s">
        <v>14</v>
      </c>
    </row>
    <row r="217" spans="1:5" x14ac:dyDescent="0.25">
      <c r="A217" s="19"/>
      <c r="B217" s="20" t="s">
        <v>15</v>
      </c>
      <c r="C217" s="56">
        <v>1.26498698460646E-2</v>
      </c>
      <c r="D217" s="56">
        <v>3.1191512770648099E-2</v>
      </c>
      <c r="E217" s="22"/>
    </row>
    <row r="218" spans="1:5" ht="36" customHeight="1" x14ac:dyDescent="0.25">
      <c r="A218" s="90" t="s">
        <v>25</v>
      </c>
      <c r="B218" s="90"/>
      <c r="C218" s="90"/>
      <c r="D218" s="90"/>
      <c r="E218" s="90"/>
    </row>
    <row r="219" spans="1:5" x14ac:dyDescent="0.25">
      <c r="A219" s="5" t="s">
        <v>26</v>
      </c>
    </row>
    <row r="220" spans="1:5" x14ac:dyDescent="0.25">
      <c r="A220" s="65" t="s">
        <v>974</v>
      </c>
    </row>
    <row r="221" spans="1:5" x14ac:dyDescent="0.25">
      <c r="A221" s="65" t="s">
        <v>1205</v>
      </c>
    </row>
    <row r="222" spans="1:5" x14ac:dyDescent="0.25">
      <c r="A222" s="65" t="s">
        <v>1144</v>
      </c>
    </row>
    <row r="223" spans="1:5" x14ac:dyDescent="0.25">
      <c r="A223" s="5" t="s">
        <v>30</v>
      </c>
    </row>
    <row r="224" spans="1:5" ht="14.45" customHeight="1" x14ac:dyDescent="0.25">
      <c r="A224" s="91" t="s">
        <v>31</v>
      </c>
      <c r="B224" s="92"/>
      <c r="C224" s="92"/>
      <c r="D224" s="92"/>
      <c r="E224" s="93"/>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57">
        <v>44405</v>
      </c>
      <c r="C227" s="57">
        <v>46232</v>
      </c>
      <c r="D227" s="58">
        <v>3.740188759876157E-2</v>
      </c>
      <c r="E227" s="59">
        <v>2</v>
      </c>
    </row>
    <row r="228" spans="1:5" x14ac:dyDescent="0.25">
      <c r="A228" s="31" t="s">
        <v>37</v>
      </c>
      <c r="B228" s="57">
        <v>44370</v>
      </c>
      <c r="C228" s="57">
        <v>46197</v>
      </c>
      <c r="D228" s="58">
        <v>3.7333889061071324E-2</v>
      </c>
      <c r="E228" s="59">
        <v>2</v>
      </c>
    </row>
    <row r="229" spans="1:5" x14ac:dyDescent="0.25">
      <c r="A229" s="64" t="s">
        <v>38</v>
      </c>
      <c r="B229" s="57">
        <v>44342</v>
      </c>
      <c r="C229" s="57">
        <v>46169</v>
      </c>
      <c r="D229" s="58">
        <v>3.7111278400821499E-2</v>
      </c>
      <c r="E229" s="59">
        <v>2</v>
      </c>
    </row>
    <row r="230" spans="1:5" x14ac:dyDescent="0.25">
      <c r="A230" s="64" t="s">
        <v>39</v>
      </c>
      <c r="B230" s="57">
        <v>44314</v>
      </c>
      <c r="C230" s="57">
        <v>46141</v>
      </c>
      <c r="D230" s="58">
        <v>3.6900000000000002E-2</v>
      </c>
      <c r="E230" s="59">
        <v>2</v>
      </c>
    </row>
    <row r="231" spans="1:5" x14ac:dyDescent="0.25">
      <c r="A231" s="64" t="s">
        <v>40</v>
      </c>
      <c r="B231" s="57">
        <v>44279</v>
      </c>
      <c r="C231" s="57">
        <v>46106</v>
      </c>
      <c r="D231" s="58">
        <v>3.6513579613004617E-2</v>
      </c>
      <c r="E231" s="59">
        <v>2</v>
      </c>
    </row>
    <row r="233" spans="1:5" x14ac:dyDescent="0.25">
      <c r="A233" s="102" t="s">
        <v>894</v>
      </c>
      <c r="B233" s="103"/>
      <c r="C233" s="103"/>
      <c r="D233" s="103"/>
      <c r="E233" s="103"/>
    </row>
    <row r="234" spans="1:5" ht="14.45" customHeight="1" x14ac:dyDescent="0.25">
      <c r="A234" s="1" t="s">
        <v>958</v>
      </c>
      <c r="B234" s="2"/>
      <c r="C234" s="107" t="s">
        <v>3</v>
      </c>
      <c r="D234" s="107" t="s">
        <v>959</v>
      </c>
      <c r="E234" s="107"/>
    </row>
    <row r="235" spans="1:5" x14ac:dyDescent="0.25">
      <c r="A235" s="3" t="s">
        <v>5</v>
      </c>
      <c r="B235" s="4"/>
      <c r="C235" s="108"/>
      <c r="D235" s="108"/>
      <c r="E235" s="108"/>
    </row>
    <row r="236" spans="1:5" x14ac:dyDescent="0.25">
      <c r="A236" s="6" t="s">
        <v>6</v>
      </c>
      <c r="B236" s="7"/>
      <c r="C236" s="109"/>
      <c r="D236" s="109"/>
      <c r="E236" s="109"/>
    </row>
    <row r="237" spans="1:5" x14ac:dyDescent="0.25">
      <c r="A237" s="8" t="s">
        <v>7</v>
      </c>
      <c r="B237" s="9" t="s">
        <v>960</v>
      </c>
      <c r="C237" s="10"/>
      <c r="D237" s="11"/>
      <c r="E237" s="11"/>
    </row>
    <row r="238" spans="1:5" x14ac:dyDescent="0.25">
      <c r="A238" s="12"/>
      <c r="B238" s="13" t="s">
        <v>9</v>
      </c>
      <c r="C238" s="14"/>
      <c r="D238" s="15"/>
      <c r="E238" s="15"/>
    </row>
    <row r="239" spans="1:5" x14ac:dyDescent="0.25">
      <c r="A239" s="8" t="s">
        <v>10</v>
      </c>
      <c r="B239" s="16" t="s">
        <v>11</v>
      </c>
      <c r="C239" s="61">
        <v>7290</v>
      </c>
      <c r="D239" s="62">
        <v>7210</v>
      </c>
      <c r="E239" s="63" t="s">
        <v>14</v>
      </c>
    </row>
    <row r="240" spans="1:5" x14ac:dyDescent="0.25">
      <c r="A240" s="19"/>
      <c r="B240" s="20" t="s">
        <v>15</v>
      </c>
      <c r="C240" s="56">
        <v>-0.27134983920558098</v>
      </c>
      <c r="D240" s="56">
        <v>-0.10316721370500299</v>
      </c>
      <c r="E240" s="22"/>
    </row>
    <row r="241" spans="1:5" x14ac:dyDescent="0.25">
      <c r="A241" s="8" t="s">
        <v>16</v>
      </c>
      <c r="B241" s="16" t="s">
        <v>11</v>
      </c>
      <c r="C241" s="61">
        <v>7760</v>
      </c>
      <c r="D241" s="61">
        <v>7790</v>
      </c>
      <c r="E241" s="63" t="s">
        <v>14</v>
      </c>
    </row>
    <row r="242" spans="1:5" x14ac:dyDescent="0.25">
      <c r="A242" s="19"/>
      <c r="B242" s="20" t="s">
        <v>15</v>
      </c>
      <c r="C242" s="56">
        <v>-0.22404424724602201</v>
      </c>
      <c r="D242" s="56">
        <v>-8.0019534076001403E-2</v>
      </c>
      <c r="E242" s="22"/>
    </row>
    <row r="243" spans="1:5" x14ac:dyDescent="0.25">
      <c r="A243" s="8" t="s">
        <v>19</v>
      </c>
      <c r="B243" s="16" t="s">
        <v>11</v>
      </c>
      <c r="C243" s="61">
        <v>9870</v>
      </c>
      <c r="D243" s="61">
        <v>10100</v>
      </c>
      <c r="E243" s="63" t="s">
        <v>14</v>
      </c>
    </row>
    <row r="244" spans="1:5" x14ac:dyDescent="0.25">
      <c r="A244" s="19"/>
      <c r="B244" s="20" t="s">
        <v>15</v>
      </c>
      <c r="C244" s="56">
        <v>-1.2749128712871399E-2</v>
      </c>
      <c r="D244" s="56">
        <v>3.4327904118101001E-3</v>
      </c>
      <c r="E244" s="22"/>
    </row>
    <row r="245" spans="1:5" x14ac:dyDescent="0.25">
      <c r="A245" s="8" t="s">
        <v>22</v>
      </c>
      <c r="B245" s="16" t="s">
        <v>11</v>
      </c>
      <c r="C245" s="61">
        <v>12700</v>
      </c>
      <c r="D245" s="61">
        <v>12330</v>
      </c>
      <c r="E245" s="63" t="s">
        <v>14</v>
      </c>
    </row>
    <row r="246" spans="1:5" x14ac:dyDescent="0.25">
      <c r="A246" s="19"/>
      <c r="B246" s="20" t="s">
        <v>15</v>
      </c>
      <c r="C246" s="56">
        <v>0.26964496667236398</v>
      </c>
      <c r="D246" s="56">
        <v>7.2253618345182499E-2</v>
      </c>
      <c r="E246" s="22"/>
    </row>
    <row r="247" spans="1:5" ht="34.15" customHeight="1" x14ac:dyDescent="0.25">
      <c r="A247" s="90" t="s">
        <v>25</v>
      </c>
      <c r="B247" s="90"/>
      <c r="C247" s="90"/>
      <c r="D247" s="90"/>
      <c r="E247" s="90"/>
    </row>
    <row r="248" spans="1:5" x14ac:dyDescent="0.25">
      <c r="A248" s="5" t="s">
        <v>26</v>
      </c>
    </row>
    <row r="249" spans="1:5" x14ac:dyDescent="0.25">
      <c r="A249" s="65" t="s">
        <v>996</v>
      </c>
    </row>
    <row r="250" spans="1:5" x14ac:dyDescent="0.25">
      <c r="A250" s="65" t="s">
        <v>997</v>
      </c>
    </row>
    <row r="251" spans="1:5" x14ac:dyDescent="0.25">
      <c r="A251" s="65" t="s">
        <v>966</v>
      </c>
    </row>
    <row r="252" spans="1:5" x14ac:dyDescent="0.25">
      <c r="A252" s="5" t="s">
        <v>51</v>
      </c>
    </row>
    <row r="253" spans="1:5" ht="14.45" customHeight="1" x14ac:dyDescent="0.25">
      <c r="A253" s="91" t="s">
        <v>31</v>
      </c>
      <c r="B253" s="92"/>
      <c r="C253" s="92"/>
      <c r="D253" s="92"/>
      <c r="E253" s="93"/>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57">
        <v>44407</v>
      </c>
      <c r="C256" s="57">
        <v>46234</v>
      </c>
      <c r="D256" s="58">
        <v>5.7584508574196648E-2</v>
      </c>
      <c r="E256" s="59">
        <v>3</v>
      </c>
    </row>
    <row r="257" spans="1:5" x14ac:dyDescent="0.25">
      <c r="A257" s="31" t="s">
        <v>37</v>
      </c>
      <c r="B257" s="57">
        <v>44372</v>
      </c>
      <c r="C257" s="57">
        <v>46199</v>
      </c>
      <c r="D257" s="58">
        <v>5.7416316289281316E-2</v>
      </c>
      <c r="E257" s="59">
        <v>3</v>
      </c>
    </row>
    <row r="258" spans="1:5" x14ac:dyDescent="0.25">
      <c r="A258" s="64" t="s">
        <v>38</v>
      </c>
      <c r="B258" s="57">
        <v>44344</v>
      </c>
      <c r="C258" s="57">
        <v>46171</v>
      </c>
      <c r="D258" s="58">
        <v>5.7184933255762599E-2</v>
      </c>
      <c r="E258" s="59">
        <v>3</v>
      </c>
    </row>
    <row r="259" spans="1:5" x14ac:dyDescent="0.25">
      <c r="A259" s="64" t="s">
        <v>39</v>
      </c>
      <c r="B259" s="57">
        <v>44309</v>
      </c>
      <c r="C259" s="57">
        <v>46136</v>
      </c>
      <c r="D259" s="58">
        <v>5.6960909813772602E-2</v>
      </c>
      <c r="E259" s="59">
        <v>3</v>
      </c>
    </row>
    <row r="260" spans="1:5" x14ac:dyDescent="0.25">
      <c r="A260" s="64" t="s">
        <v>40</v>
      </c>
      <c r="B260" s="57">
        <v>44281</v>
      </c>
      <c r="C260" s="57">
        <v>46108</v>
      </c>
      <c r="D260" s="58">
        <v>5.5655154364572579E-2</v>
      </c>
      <c r="E260" s="59">
        <v>3</v>
      </c>
    </row>
    <row r="262" spans="1:5" x14ac:dyDescent="0.25">
      <c r="A262" s="102" t="s">
        <v>116</v>
      </c>
      <c r="B262" s="103"/>
      <c r="C262" s="103"/>
      <c r="D262" s="103"/>
      <c r="E262" s="103"/>
    </row>
    <row r="263" spans="1:5" ht="14.45" customHeight="1" x14ac:dyDescent="0.25">
      <c r="A263" s="1" t="s">
        <v>968</v>
      </c>
      <c r="B263" s="2"/>
      <c r="C263" s="107" t="s">
        <v>3</v>
      </c>
      <c r="D263" s="107" t="s">
        <v>969</v>
      </c>
      <c r="E263" s="107"/>
    </row>
    <row r="264" spans="1:5" x14ac:dyDescent="0.25">
      <c r="A264" s="3" t="s">
        <v>5</v>
      </c>
      <c r="B264" s="4"/>
      <c r="C264" s="108"/>
      <c r="D264" s="108"/>
      <c r="E264" s="108"/>
    </row>
    <row r="265" spans="1:5" x14ac:dyDescent="0.25">
      <c r="A265" s="6" t="s">
        <v>6</v>
      </c>
      <c r="B265" s="7"/>
      <c r="C265" s="109"/>
      <c r="D265" s="109"/>
      <c r="E265" s="109"/>
    </row>
    <row r="266" spans="1:5" x14ac:dyDescent="0.25">
      <c r="A266" s="8" t="s">
        <v>7</v>
      </c>
      <c r="B266" s="9" t="s">
        <v>960</v>
      </c>
      <c r="C266" s="10"/>
      <c r="D266" s="11"/>
      <c r="E266" s="11"/>
    </row>
    <row r="267" spans="1:5" x14ac:dyDescent="0.25">
      <c r="A267" s="12"/>
      <c r="B267" s="13" t="s">
        <v>9</v>
      </c>
      <c r="C267" s="14"/>
      <c r="D267" s="15"/>
      <c r="E267" s="15"/>
    </row>
    <row r="268" spans="1:5" x14ac:dyDescent="0.25">
      <c r="A268" s="8" t="s">
        <v>10</v>
      </c>
      <c r="B268" s="16" t="s">
        <v>11</v>
      </c>
      <c r="C268" s="61">
        <v>4510</v>
      </c>
      <c r="D268" s="62">
        <v>4180</v>
      </c>
      <c r="E268" s="63" t="s">
        <v>14</v>
      </c>
    </row>
    <row r="269" spans="1:5" x14ac:dyDescent="0.25">
      <c r="A269" s="19"/>
      <c r="B269" s="20" t="s">
        <v>15</v>
      </c>
      <c r="C269" s="56">
        <v>-0.54916498296278105</v>
      </c>
      <c r="D269" s="56">
        <v>-0.159925900789053</v>
      </c>
      <c r="E269" s="22"/>
    </row>
    <row r="270" spans="1:5" x14ac:dyDescent="0.25">
      <c r="A270" s="8" t="s">
        <v>16</v>
      </c>
      <c r="B270" s="16" t="s">
        <v>11</v>
      </c>
      <c r="C270" s="61">
        <v>6890</v>
      </c>
      <c r="D270" s="61">
        <v>9180</v>
      </c>
      <c r="E270" s="63" t="s">
        <v>14</v>
      </c>
    </row>
    <row r="271" spans="1:5" x14ac:dyDescent="0.25">
      <c r="A271" s="19"/>
      <c r="B271" s="20" t="s">
        <v>15</v>
      </c>
      <c r="C271" s="56">
        <v>-0.31085782587351402</v>
      </c>
      <c r="D271" s="56">
        <v>-1.6959517488650402E-2</v>
      </c>
      <c r="E271" s="22"/>
    </row>
    <row r="272" spans="1:5" x14ac:dyDescent="0.25">
      <c r="A272" s="8" t="s">
        <v>19</v>
      </c>
      <c r="B272" s="16" t="s">
        <v>11</v>
      </c>
      <c r="C272" s="61">
        <v>10380</v>
      </c>
      <c r="D272" s="61">
        <v>13820</v>
      </c>
      <c r="E272" s="63" t="s">
        <v>14</v>
      </c>
    </row>
    <row r="273" spans="1:5" x14ac:dyDescent="0.25">
      <c r="A273" s="19"/>
      <c r="B273" s="20" t="s">
        <v>15</v>
      </c>
      <c r="C273" s="56">
        <v>3.81323331409886E-2</v>
      </c>
      <c r="D273" s="56">
        <v>6.6812797431561793E-2</v>
      </c>
      <c r="E273" s="22"/>
    </row>
    <row r="274" spans="1:5" x14ac:dyDescent="0.25">
      <c r="A274" s="8" t="s">
        <v>22</v>
      </c>
      <c r="B274" s="16" t="s">
        <v>11</v>
      </c>
      <c r="C274" s="61">
        <v>19520</v>
      </c>
      <c r="D274" s="61">
        <v>18960</v>
      </c>
      <c r="E274" s="63" t="s">
        <v>14</v>
      </c>
    </row>
    <row r="275" spans="1:5" x14ac:dyDescent="0.25">
      <c r="A275" s="19"/>
      <c r="B275" s="20" t="s">
        <v>15</v>
      </c>
      <c r="C275" s="56">
        <v>0.95194766130245201</v>
      </c>
      <c r="D275" s="56">
        <v>0.13654244884858899</v>
      </c>
      <c r="E275" s="22"/>
    </row>
    <row r="276" spans="1:5" ht="36" customHeight="1" x14ac:dyDescent="0.25">
      <c r="A276" s="90" t="s">
        <v>25</v>
      </c>
      <c r="B276" s="90"/>
      <c r="C276" s="90"/>
      <c r="D276" s="90"/>
      <c r="E276" s="90"/>
    </row>
    <row r="277" spans="1:5" x14ac:dyDescent="0.25">
      <c r="A277" s="5" t="s">
        <v>26</v>
      </c>
    </row>
    <row r="278" spans="1:5" x14ac:dyDescent="0.25">
      <c r="A278" s="65" t="s">
        <v>1206</v>
      </c>
    </row>
    <row r="279" spans="1:5" x14ac:dyDescent="0.25">
      <c r="A279" s="65" t="s">
        <v>1116</v>
      </c>
    </row>
    <row r="280" spans="1:5" x14ac:dyDescent="0.25">
      <c r="A280" s="65" t="s">
        <v>1157</v>
      </c>
    </row>
    <row r="281" spans="1:5" x14ac:dyDescent="0.25">
      <c r="A281" s="5" t="s">
        <v>51</v>
      </c>
    </row>
    <row r="282" spans="1:5" ht="14.45" customHeight="1" x14ac:dyDescent="0.25">
      <c r="A282" s="91" t="s">
        <v>31</v>
      </c>
      <c r="B282" s="92"/>
      <c r="C282" s="92"/>
      <c r="D282" s="92"/>
      <c r="E282" s="93"/>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57">
        <v>44407</v>
      </c>
      <c r="C285" s="57">
        <v>46234</v>
      </c>
      <c r="D285" s="58">
        <v>0.1443938213010916</v>
      </c>
      <c r="E285" s="59">
        <v>4</v>
      </c>
    </row>
    <row r="286" spans="1:5" x14ac:dyDescent="0.25">
      <c r="A286" s="31" t="s">
        <v>37</v>
      </c>
      <c r="B286" s="57">
        <v>44376</v>
      </c>
      <c r="C286" s="57">
        <v>46203</v>
      </c>
      <c r="D286" s="58">
        <v>0.14467138139963281</v>
      </c>
      <c r="E286" s="59">
        <v>4</v>
      </c>
    </row>
    <row r="287" spans="1:5" x14ac:dyDescent="0.25">
      <c r="A287" s="64" t="s">
        <v>38</v>
      </c>
      <c r="B287" s="57">
        <v>44344</v>
      </c>
      <c r="C287" s="57">
        <v>46171</v>
      </c>
      <c r="D287" s="58">
        <v>0.14216831645231301</v>
      </c>
      <c r="E287" s="59">
        <v>4</v>
      </c>
    </row>
    <row r="288" spans="1:5" x14ac:dyDescent="0.25">
      <c r="A288" s="64" t="s">
        <v>39</v>
      </c>
      <c r="B288" s="57">
        <v>44315</v>
      </c>
      <c r="C288" s="57">
        <v>46142</v>
      </c>
      <c r="D288" s="58">
        <v>0.14165013921806699</v>
      </c>
      <c r="E288" s="59">
        <v>4</v>
      </c>
    </row>
    <row r="289" spans="1:5" x14ac:dyDescent="0.25">
      <c r="A289" s="64" t="s">
        <v>40</v>
      </c>
      <c r="B289" s="57">
        <v>44285</v>
      </c>
      <c r="C289" s="57">
        <v>46112</v>
      </c>
      <c r="D289" s="58">
        <v>0.14078550482917962</v>
      </c>
      <c r="E289" s="59">
        <v>4</v>
      </c>
    </row>
    <row r="291" spans="1:5" x14ac:dyDescent="0.25">
      <c r="A291" s="102" t="s">
        <v>127</v>
      </c>
      <c r="B291" s="103"/>
      <c r="C291" s="103"/>
      <c r="D291" s="103"/>
      <c r="E291" s="103"/>
    </row>
    <row r="292" spans="1:5" ht="14.45" customHeight="1" x14ac:dyDescent="0.25">
      <c r="A292" s="1" t="s">
        <v>968</v>
      </c>
      <c r="B292" s="2"/>
      <c r="C292" s="107" t="s">
        <v>3</v>
      </c>
      <c r="D292" s="107" t="s">
        <v>969</v>
      </c>
      <c r="E292" s="107"/>
    </row>
    <row r="293" spans="1:5" x14ac:dyDescent="0.25">
      <c r="A293" s="3" t="s">
        <v>5</v>
      </c>
      <c r="B293" s="4"/>
      <c r="C293" s="108"/>
      <c r="D293" s="108"/>
      <c r="E293" s="108"/>
    </row>
    <row r="294" spans="1:5" x14ac:dyDescent="0.25">
      <c r="A294" s="6" t="s">
        <v>6</v>
      </c>
      <c r="B294" s="7"/>
      <c r="C294" s="109"/>
      <c r="D294" s="109"/>
      <c r="E294" s="109"/>
    </row>
    <row r="295" spans="1:5" x14ac:dyDescent="0.25">
      <c r="A295" s="8" t="s">
        <v>7</v>
      </c>
      <c r="B295" s="9" t="s">
        <v>960</v>
      </c>
      <c r="C295" s="10"/>
      <c r="D295" s="11"/>
      <c r="E295" s="11"/>
    </row>
    <row r="296" spans="1:5" x14ac:dyDescent="0.25">
      <c r="A296" s="12"/>
      <c r="B296" s="13" t="s">
        <v>9</v>
      </c>
      <c r="C296" s="14"/>
      <c r="D296" s="15"/>
      <c r="E296" s="15"/>
    </row>
    <row r="297" spans="1:5" x14ac:dyDescent="0.25">
      <c r="A297" s="8" t="s">
        <v>10</v>
      </c>
      <c r="B297" s="16" t="s">
        <v>11</v>
      </c>
      <c r="C297" s="61">
        <v>3710</v>
      </c>
      <c r="D297" s="62">
        <v>3010</v>
      </c>
      <c r="E297" s="63" t="s">
        <v>14</v>
      </c>
    </row>
    <row r="298" spans="1:5" x14ac:dyDescent="0.25">
      <c r="A298" s="19"/>
      <c r="B298" s="20" t="s">
        <v>15</v>
      </c>
      <c r="C298" s="56">
        <v>-0.62933012414745104</v>
      </c>
      <c r="D298" s="56">
        <v>-0.21322670027732399</v>
      </c>
      <c r="E298" s="22"/>
    </row>
    <row r="299" spans="1:5" x14ac:dyDescent="0.25">
      <c r="A299" s="8" t="s">
        <v>16</v>
      </c>
      <c r="B299" s="16" t="s">
        <v>11</v>
      </c>
      <c r="C299" s="61">
        <v>7340</v>
      </c>
      <c r="D299" s="61">
        <v>8240</v>
      </c>
      <c r="E299" s="63" t="s">
        <v>14</v>
      </c>
    </row>
    <row r="300" spans="1:5" x14ac:dyDescent="0.25">
      <c r="A300" s="19"/>
      <c r="B300" s="20" t="s">
        <v>15</v>
      </c>
      <c r="C300" s="56">
        <v>-0.265872119838376</v>
      </c>
      <c r="D300" s="56">
        <v>-3.7871325634207899E-2</v>
      </c>
      <c r="E300" s="22"/>
    </row>
    <row r="301" spans="1:5" x14ac:dyDescent="0.25">
      <c r="A301" s="8" t="s">
        <v>19</v>
      </c>
      <c r="B301" s="16" t="s">
        <v>11</v>
      </c>
      <c r="C301" s="61">
        <v>10400</v>
      </c>
      <c r="D301" s="61">
        <v>12900</v>
      </c>
      <c r="E301" s="63" t="s">
        <v>14</v>
      </c>
    </row>
    <row r="302" spans="1:5" x14ac:dyDescent="0.25">
      <c r="A302" s="19"/>
      <c r="B302" s="20" t="s">
        <v>15</v>
      </c>
      <c r="C302" s="56">
        <v>3.9674775705957503E-2</v>
      </c>
      <c r="D302" s="56">
        <v>5.2177357686421302E-2</v>
      </c>
      <c r="E302" s="22"/>
    </row>
    <row r="303" spans="1:5" x14ac:dyDescent="0.25">
      <c r="A303" s="8" t="s">
        <v>22</v>
      </c>
      <c r="B303" s="16" t="s">
        <v>11</v>
      </c>
      <c r="C303" s="61">
        <v>14350</v>
      </c>
      <c r="D303" s="61">
        <v>18220</v>
      </c>
      <c r="E303" s="63" t="s">
        <v>14</v>
      </c>
    </row>
    <row r="304" spans="1:5" x14ac:dyDescent="0.25">
      <c r="A304" s="19"/>
      <c r="B304" s="20" t="s">
        <v>15</v>
      </c>
      <c r="C304" s="56">
        <v>0.43472083009811602</v>
      </c>
      <c r="D304" s="56">
        <v>0.12744734416631001</v>
      </c>
      <c r="E304" s="22"/>
    </row>
    <row r="305" spans="1:5" ht="34.15" customHeight="1" x14ac:dyDescent="0.25">
      <c r="A305" s="90" t="s">
        <v>25</v>
      </c>
      <c r="B305" s="90"/>
      <c r="C305" s="90"/>
      <c r="D305" s="90"/>
      <c r="E305" s="90"/>
    </row>
    <row r="306" spans="1:5" x14ac:dyDescent="0.25">
      <c r="A306" s="5" t="s">
        <v>26</v>
      </c>
    </row>
    <row r="307" spans="1:5" x14ac:dyDescent="0.25">
      <c r="A307" s="65" t="s">
        <v>1094</v>
      </c>
    </row>
    <row r="308" spans="1:5" x14ac:dyDescent="0.25">
      <c r="A308" s="65" t="s">
        <v>1116</v>
      </c>
    </row>
    <row r="309" spans="1:5" x14ac:dyDescent="0.25">
      <c r="A309" s="65" t="s">
        <v>1093</v>
      </c>
    </row>
    <row r="310" spans="1:5" x14ac:dyDescent="0.25">
      <c r="A310" s="5" t="s">
        <v>51</v>
      </c>
    </row>
    <row r="311" spans="1:5" ht="14.45" customHeight="1" x14ac:dyDescent="0.25">
      <c r="A311" s="91" t="s">
        <v>31</v>
      </c>
      <c r="B311" s="92"/>
      <c r="C311" s="92"/>
      <c r="D311" s="92"/>
      <c r="E311" s="93"/>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57">
        <v>44407</v>
      </c>
      <c r="C314" s="57">
        <v>46234</v>
      </c>
      <c r="D314" s="58">
        <v>0.17288776199466002</v>
      </c>
      <c r="E314" s="59">
        <v>4</v>
      </c>
    </row>
    <row r="315" spans="1:5" x14ac:dyDescent="0.25">
      <c r="A315" s="31" t="s">
        <v>37</v>
      </c>
      <c r="B315" s="57">
        <v>44376</v>
      </c>
      <c r="C315" s="57">
        <v>46203</v>
      </c>
      <c r="D315" s="58">
        <v>0.17314477127130184</v>
      </c>
      <c r="E315" s="59">
        <v>4</v>
      </c>
    </row>
    <row r="316" spans="1:5" x14ac:dyDescent="0.25">
      <c r="A316" s="64" t="s">
        <v>38</v>
      </c>
      <c r="B316" s="57">
        <v>44344</v>
      </c>
      <c r="C316" s="57">
        <v>46171</v>
      </c>
      <c r="D316" s="58">
        <v>0.172650692441528</v>
      </c>
      <c r="E316" s="59">
        <v>4</v>
      </c>
    </row>
    <row r="317" spans="1:5" x14ac:dyDescent="0.25">
      <c r="A317" s="64" t="s">
        <v>39</v>
      </c>
      <c r="B317" s="57">
        <v>44315</v>
      </c>
      <c r="C317" s="57">
        <v>46142</v>
      </c>
      <c r="D317" s="58">
        <v>0.17168583288255199</v>
      </c>
      <c r="E317" s="59">
        <v>4</v>
      </c>
    </row>
    <row r="318" spans="1:5" x14ac:dyDescent="0.25">
      <c r="A318" s="64" t="s">
        <v>40</v>
      </c>
      <c r="B318" s="57">
        <v>44285</v>
      </c>
      <c r="C318" s="57">
        <v>46112</v>
      </c>
      <c r="D318" s="58">
        <v>0.1692632984465505</v>
      </c>
      <c r="E318" s="59">
        <v>4</v>
      </c>
    </row>
    <row r="320" spans="1:5" x14ac:dyDescent="0.25">
      <c r="A320" s="102" t="s">
        <v>141</v>
      </c>
      <c r="B320" s="103"/>
      <c r="C320" s="103"/>
      <c r="D320" s="103"/>
      <c r="E320" s="103"/>
    </row>
    <row r="321" spans="1:5" ht="14.45" customHeight="1" x14ac:dyDescent="0.25">
      <c r="A321" s="1" t="s">
        <v>978</v>
      </c>
      <c r="B321" s="2"/>
      <c r="C321" s="107" t="s">
        <v>3</v>
      </c>
      <c r="D321" s="107" t="s">
        <v>979</v>
      </c>
      <c r="E321" s="107"/>
    </row>
    <row r="322" spans="1:5" x14ac:dyDescent="0.25">
      <c r="A322" s="3" t="s">
        <v>5</v>
      </c>
      <c r="B322" s="4"/>
      <c r="C322" s="108"/>
      <c r="D322" s="108"/>
      <c r="E322" s="108"/>
    </row>
    <row r="323" spans="1:5" x14ac:dyDescent="0.25">
      <c r="A323" s="6" t="s">
        <v>6</v>
      </c>
      <c r="B323" s="7"/>
      <c r="C323" s="109"/>
      <c r="D323" s="109"/>
      <c r="E323" s="109"/>
    </row>
    <row r="324" spans="1:5" x14ac:dyDescent="0.25">
      <c r="A324" s="8" t="s">
        <v>7</v>
      </c>
      <c r="B324" s="9" t="s">
        <v>960</v>
      </c>
      <c r="C324" s="10"/>
      <c r="D324" s="11"/>
      <c r="E324" s="11"/>
    </row>
    <row r="325" spans="1:5" x14ac:dyDescent="0.25">
      <c r="A325" s="12"/>
      <c r="B325" s="13" t="s">
        <v>9</v>
      </c>
      <c r="C325" s="14"/>
      <c r="D325" s="15"/>
      <c r="E325" s="15"/>
    </row>
    <row r="326" spans="1:5" x14ac:dyDescent="0.25">
      <c r="A326" s="8" t="s">
        <v>10</v>
      </c>
      <c r="B326" s="16" t="s">
        <v>11</v>
      </c>
      <c r="C326" s="61">
        <v>9120</v>
      </c>
      <c r="D326" s="62">
        <v>9390</v>
      </c>
      <c r="E326" s="63" t="s">
        <v>14</v>
      </c>
    </row>
    <row r="327" spans="1:5" x14ac:dyDescent="0.25">
      <c r="A327" s="19"/>
      <c r="B327" s="20" t="s">
        <v>15</v>
      </c>
      <c r="C327" s="56">
        <v>-8.7964740953988804E-2</v>
      </c>
      <c r="D327" s="56">
        <v>-3.0987340184166899E-2</v>
      </c>
      <c r="E327" s="22"/>
    </row>
    <row r="328" spans="1:5" x14ac:dyDescent="0.25">
      <c r="A328" s="8" t="s">
        <v>16</v>
      </c>
      <c r="B328" s="16" t="s">
        <v>11</v>
      </c>
      <c r="C328" s="61">
        <v>9540</v>
      </c>
      <c r="D328" s="61">
        <v>9600</v>
      </c>
      <c r="E328" s="63" t="s">
        <v>14</v>
      </c>
    </row>
    <row r="329" spans="1:5" x14ac:dyDescent="0.25">
      <c r="A329" s="19"/>
      <c r="B329" s="20" t="s">
        <v>15</v>
      </c>
      <c r="C329" s="56">
        <v>-4.6077893582007798E-2</v>
      </c>
      <c r="D329" s="56">
        <v>-2.0104427776783299E-2</v>
      </c>
      <c r="E329" s="22"/>
    </row>
    <row r="330" spans="1:5" x14ac:dyDescent="0.25">
      <c r="A330" s="8" t="s">
        <v>19</v>
      </c>
      <c r="B330" s="16" t="s">
        <v>11</v>
      </c>
      <c r="C330" s="61">
        <v>10120</v>
      </c>
      <c r="D330" s="61">
        <v>10200</v>
      </c>
      <c r="E330" s="63" t="s">
        <v>14</v>
      </c>
    </row>
    <row r="331" spans="1:5" x14ac:dyDescent="0.25">
      <c r="A331" s="19"/>
      <c r="B331" s="20" t="s">
        <v>15</v>
      </c>
      <c r="C331" s="56">
        <v>1.16413093591516E-2</v>
      </c>
      <c r="D331" s="56">
        <v>1.0073033608493501E-2</v>
      </c>
      <c r="E331" s="22"/>
    </row>
    <row r="332" spans="1:5" x14ac:dyDescent="0.25">
      <c r="A332" s="8" t="s">
        <v>22</v>
      </c>
      <c r="B332" s="16" t="s">
        <v>11</v>
      </c>
      <c r="C332" s="61">
        <v>10670</v>
      </c>
      <c r="D332" s="61">
        <v>10760</v>
      </c>
      <c r="E332" s="63" t="s">
        <v>14</v>
      </c>
    </row>
    <row r="333" spans="1:5" x14ac:dyDescent="0.25">
      <c r="A333" s="19"/>
      <c r="B333" s="20" t="s">
        <v>15</v>
      </c>
      <c r="C333" s="56">
        <v>6.7001774098166794E-2</v>
      </c>
      <c r="D333" s="56">
        <v>3.71755781874634E-2</v>
      </c>
      <c r="E333" s="22"/>
    </row>
    <row r="334" spans="1:5" ht="35.450000000000003" customHeight="1" x14ac:dyDescent="0.25">
      <c r="A334" s="90" t="s">
        <v>25</v>
      </c>
      <c r="B334" s="90"/>
      <c r="C334" s="90"/>
      <c r="D334" s="90"/>
      <c r="E334" s="90"/>
    </row>
    <row r="335" spans="1:5" x14ac:dyDescent="0.25">
      <c r="A335" s="5" t="s">
        <v>26</v>
      </c>
    </row>
    <row r="336" spans="1:5" x14ac:dyDescent="0.25">
      <c r="A336" s="65" t="s">
        <v>980</v>
      </c>
    </row>
    <row r="337" spans="1:5" x14ac:dyDescent="0.25">
      <c r="A337" s="65" t="s">
        <v>1207</v>
      </c>
    </row>
    <row r="338" spans="1:5" x14ac:dyDescent="0.25">
      <c r="A338" s="65" t="s">
        <v>982</v>
      </c>
    </row>
    <row r="339" spans="1:5" x14ac:dyDescent="0.25">
      <c r="A339" s="5" t="s">
        <v>51</v>
      </c>
    </row>
    <row r="340" spans="1:5" ht="14.45" customHeight="1" x14ac:dyDescent="0.25">
      <c r="A340" s="91" t="s">
        <v>31</v>
      </c>
      <c r="B340" s="92"/>
      <c r="C340" s="92"/>
      <c r="D340" s="92"/>
      <c r="E340" s="93"/>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57">
        <v>44407</v>
      </c>
      <c r="C343" s="57">
        <v>46234</v>
      </c>
      <c r="D343" s="58">
        <v>1.6830057847598071E-2</v>
      </c>
      <c r="E343" s="59">
        <v>2</v>
      </c>
    </row>
    <row r="344" spans="1:5" x14ac:dyDescent="0.25">
      <c r="A344" s="31" t="s">
        <v>37</v>
      </c>
      <c r="B344" s="57">
        <v>44372</v>
      </c>
      <c r="C344" s="57">
        <v>46199</v>
      </c>
      <c r="D344" s="58">
        <v>1.6722635773922905E-2</v>
      </c>
      <c r="E344" s="59">
        <v>2</v>
      </c>
    </row>
    <row r="345" spans="1:5" x14ac:dyDescent="0.25">
      <c r="A345" s="64" t="s">
        <v>38</v>
      </c>
      <c r="B345" s="57">
        <v>44344</v>
      </c>
      <c r="C345" s="57">
        <v>46171</v>
      </c>
      <c r="D345" s="58">
        <v>1.67263263887205E-2</v>
      </c>
      <c r="E345" s="59">
        <v>2</v>
      </c>
    </row>
    <row r="346" spans="1:5" x14ac:dyDescent="0.25">
      <c r="A346" s="64" t="s">
        <v>39</v>
      </c>
      <c r="B346" s="57">
        <v>44309</v>
      </c>
      <c r="C346" s="57">
        <v>46136</v>
      </c>
      <c r="D346" s="58">
        <v>1.6685279785959101E-2</v>
      </c>
      <c r="E346" s="59">
        <v>2</v>
      </c>
    </row>
    <row r="347" spans="1:5" x14ac:dyDescent="0.25">
      <c r="A347" s="64" t="s">
        <v>40</v>
      </c>
      <c r="B347" s="57">
        <v>44281</v>
      </c>
      <c r="C347" s="57">
        <v>46108</v>
      </c>
      <c r="D347" s="58">
        <v>1.6553991335461309E-2</v>
      </c>
      <c r="E347" s="59">
        <v>2</v>
      </c>
    </row>
    <row r="349" spans="1:5" x14ac:dyDescent="0.25">
      <c r="A349" s="102" t="s">
        <v>151</v>
      </c>
      <c r="B349" s="103"/>
      <c r="C349" s="103"/>
      <c r="D349" s="103"/>
      <c r="E349" s="103"/>
    </row>
    <row r="350" spans="1:5" ht="14.45" customHeight="1" x14ac:dyDescent="0.25">
      <c r="A350" s="1" t="s">
        <v>968</v>
      </c>
      <c r="B350" s="2"/>
      <c r="C350" s="107" t="s">
        <v>3</v>
      </c>
      <c r="D350" s="107" t="s">
        <v>969</v>
      </c>
      <c r="E350" s="107"/>
    </row>
    <row r="351" spans="1:5" x14ac:dyDescent="0.25">
      <c r="A351" s="3" t="s">
        <v>5</v>
      </c>
      <c r="B351" s="4"/>
      <c r="C351" s="108"/>
      <c r="D351" s="108"/>
      <c r="E351" s="108"/>
    </row>
    <row r="352" spans="1:5" x14ac:dyDescent="0.25">
      <c r="A352" s="6" t="s">
        <v>6</v>
      </c>
      <c r="B352" s="7"/>
      <c r="C352" s="109"/>
      <c r="D352" s="109"/>
      <c r="E352" s="109"/>
    </row>
    <row r="353" spans="1:5" x14ac:dyDescent="0.25">
      <c r="A353" s="8" t="s">
        <v>7</v>
      </c>
      <c r="B353" s="9" t="s">
        <v>960</v>
      </c>
      <c r="C353" s="10"/>
      <c r="D353" s="11"/>
      <c r="E353" s="11"/>
    </row>
    <row r="354" spans="1:5" x14ac:dyDescent="0.25">
      <c r="A354" s="12"/>
      <c r="B354" s="13" t="s">
        <v>9</v>
      </c>
      <c r="C354" s="14"/>
      <c r="D354" s="15"/>
      <c r="E354" s="15"/>
    </row>
    <row r="355" spans="1:5" x14ac:dyDescent="0.25">
      <c r="A355" s="8" t="s">
        <v>10</v>
      </c>
      <c r="B355" s="16" t="s">
        <v>11</v>
      </c>
      <c r="C355" s="61">
        <v>3990</v>
      </c>
      <c r="D355" s="62">
        <v>3530</v>
      </c>
      <c r="E355" s="63" t="s">
        <v>14</v>
      </c>
    </row>
    <row r="356" spans="1:5" x14ac:dyDescent="0.25">
      <c r="A356" s="19"/>
      <c r="B356" s="20" t="s">
        <v>15</v>
      </c>
      <c r="C356" s="56">
        <v>-0.60115665445398203</v>
      </c>
      <c r="D356" s="56">
        <v>-0.18790390995724701</v>
      </c>
      <c r="E356" s="22"/>
    </row>
    <row r="357" spans="1:5" x14ac:dyDescent="0.25">
      <c r="A357" s="8" t="s">
        <v>16</v>
      </c>
      <c r="B357" s="16" t="s">
        <v>11</v>
      </c>
      <c r="C357" s="61">
        <v>7730</v>
      </c>
      <c r="D357" s="61">
        <v>10910</v>
      </c>
      <c r="E357" s="63" t="s">
        <v>14</v>
      </c>
    </row>
    <row r="358" spans="1:5" x14ac:dyDescent="0.25">
      <c r="A358" s="19"/>
      <c r="B358" s="20" t="s">
        <v>15</v>
      </c>
      <c r="C358" s="56">
        <v>-0.226920582120582</v>
      </c>
      <c r="D358" s="56">
        <v>1.7607424456058399E-2</v>
      </c>
      <c r="E358" s="22"/>
    </row>
    <row r="359" spans="1:5" x14ac:dyDescent="0.25">
      <c r="A359" s="8" t="s">
        <v>19</v>
      </c>
      <c r="B359" s="16" t="s">
        <v>11</v>
      </c>
      <c r="C359" s="61">
        <v>10670</v>
      </c>
      <c r="D359" s="61">
        <v>15700</v>
      </c>
      <c r="E359" s="63" t="s">
        <v>14</v>
      </c>
    </row>
    <row r="360" spans="1:5" x14ac:dyDescent="0.25">
      <c r="A360" s="19"/>
      <c r="B360" s="20" t="s">
        <v>15</v>
      </c>
      <c r="C360" s="56">
        <v>6.6962765017248196E-2</v>
      </c>
      <c r="D360" s="56">
        <v>9.4435313338093102E-2</v>
      </c>
      <c r="E360" s="22"/>
    </row>
    <row r="361" spans="1:5" x14ac:dyDescent="0.25">
      <c r="A361" s="8" t="s">
        <v>22</v>
      </c>
      <c r="B361" s="16" t="s">
        <v>11</v>
      </c>
      <c r="C361" s="61">
        <v>14070</v>
      </c>
      <c r="D361" s="61">
        <v>19230</v>
      </c>
      <c r="E361" s="63" t="s">
        <v>14</v>
      </c>
    </row>
    <row r="362" spans="1:5" x14ac:dyDescent="0.25">
      <c r="A362" s="19"/>
      <c r="B362" s="20" t="s">
        <v>15</v>
      </c>
      <c r="C362" s="56">
        <v>0.40704486170451998</v>
      </c>
      <c r="D362" s="56">
        <v>0.13965712265423599</v>
      </c>
      <c r="E362" s="22"/>
    </row>
    <row r="363" spans="1:5" ht="36" customHeight="1" x14ac:dyDescent="0.25">
      <c r="A363" s="90" t="s">
        <v>25</v>
      </c>
      <c r="B363" s="90"/>
      <c r="C363" s="90"/>
      <c r="D363" s="90"/>
      <c r="E363" s="90"/>
    </row>
    <row r="364" spans="1:5" x14ac:dyDescent="0.25">
      <c r="A364" s="5" t="s">
        <v>26</v>
      </c>
    </row>
    <row r="365" spans="1:5" x14ac:dyDescent="0.25">
      <c r="A365" s="65" t="s">
        <v>1094</v>
      </c>
      <c r="B365" s="82"/>
      <c r="C365" s="82"/>
      <c r="D365" s="82"/>
      <c r="E365" s="82"/>
    </row>
    <row r="366" spans="1:5" x14ac:dyDescent="0.25">
      <c r="A366" s="65" t="s">
        <v>1053</v>
      </c>
      <c r="B366" s="82"/>
      <c r="C366" s="82"/>
      <c r="D366" s="82"/>
      <c r="E366" s="82"/>
    </row>
    <row r="367" spans="1:5" x14ac:dyDescent="0.25">
      <c r="A367" s="65" t="s">
        <v>1093</v>
      </c>
      <c r="B367" s="82"/>
      <c r="C367" s="82"/>
      <c r="D367" s="82"/>
      <c r="E367" s="82"/>
    </row>
    <row r="368" spans="1:5" x14ac:dyDescent="0.25">
      <c r="A368" s="5" t="s">
        <v>30</v>
      </c>
    </row>
    <row r="369" spans="1:5" ht="14.45" customHeight="1" x14ac:dyDescent="0.25">
      <c r="A369" s="91" t="s">
        <v>31</v>
      </c>
      <c r="B369" s="92"/>
      <c r="C369" s="92"/>
      <c r="D369" s="92"/>
      <c r="E369" s="93"/>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57">
        <v>44407</v>
      </c>
      <c r="C372" s="57">
        <v>46234</v>
      </c>
      <c r="D372" s="58">
        <v>0.15835240335448597</v>
      </c>
      <c r="E372" s="59">
        <v>4</v>
      </c>
    </row>
    <row r="373" spans="1:5" x14ac:dyDescent="0.25">
      <c r="A373" s="31" t="s">
        <v>37</v>
      </c>
      <c r="B373" s="57">
        <v>44376</v>
      </c>
      <c r="C373" s="57">
        <v>46203</v>
      </c>
      <c r="D373" s="58">
        <v>0.15739206966627889</v>
      </c>
      <c r="E373" s="59">
        <v>4</v>
      </c>
    </row>
    <row r="374" spans="1:5" x14ac:dyDescent="0.25">
      <c r="A374" s="64" t="s">
        <v>38</v>
      </c>
      <c r="B374" s="57">
        <v>44344</v>
      </c>
      <c r="C374" s="57">
        <v>46171</v>
      </c>
      <c r="D374" s="58">
        <v>0.15518185310051699</v>
      </c>
      <c r="E374" s="59">
        <v>4</v>
      </c>
    </row>
    <row r="375" spans="1:5" x14ac:dyDescent="0.25">
      <c r="A375" s="64" t="s">
        <v>39</v>
      </c>
      <c r="B375" s="57">
        <v>44315</v>
      </c>
      <c r="C375" s="57">
        <v>46142</v>
      </c>
      <c r="D375" s="58">
        <v>0.15430403569158899</v>
      </c>
      <c r="E375" s="59">
        <v>4</v>
      </c>
    </row>
    <row r="376" spans="1:5" x14ac:dyDescent="0.25">
      <c r="A376" s="64" t="s">
        <v>40</v>
      </c>
      <c r="B376" s="57">
        <v>44285</v>
      </c>
      <c r="C376" s="57">
        <v>46112</v>
      </c>
      <c r="D376" s="58">
        <v>0.15276829995000624</v>
      </c>
      <c r="E376" s="59">
        <v>4</v>
      </c>
    </row>
    <row r="378" spans="1:5" x14ac:dyDescent="0.25">
      <c r="A378" s="102" t="s">
        <v>162</v>
      </c>
      <c r="B378" s="103"/>
      <c r="C378" s="103"/>
      <c r="D378" s="103"/>
      <c r="E378" s="103"/>
    </row>
    <row r="379" spans="1:5" ht="14.45" customHeight="1" x14ac:dyDescent="0.25">
      <c r="A379" s="1" t="s">
        <v>958</v>
      </c>
      <c r="B379" s="2"/>
      <c r="C379" s="107" t="s">
        <v>3</v>
      </c>
      <c r="D379" s="107" t="s">
        <v>959</v>
      </c>
      <c r="E379" s="107"/>
    </row>
    <row r="380" spans="1:5" x14ac:dyDescent="0.25">
      <c r="A380" s="3" t="s">
        <v>5</v>
      </c>
      <c r="B380" s="4"/>
      <c r="C380" s="108"/>
      <c r="D380" s="108"/>
      <c r="E380" s="108"/>
    </row>
    <row r="381" spans="1:5" x14ac:dyDescent="0.25">
      <c r="A381" s="6" t="s">
        <v>6</v>
      </c>
      <c r="B381" s="7"/>
      <c r="C381" s="109"/>
      <c r="D381" s="109"/>
      <c r="E381" s="109"/>
    </row>
    <row r="382" spans="1:5" x14ac:dyDescent="0.25">
      <c r="A382" s="8" t="s">
        <v>7</v>
      </c>
      <c r="B382" s="9" t="s">
        <v>960</v>
      </c>
      <c r="C382" s="10"/>
      <c r="D382" s="11"/>
      <c r="E382" s="11"/>
    </row>
    <row r="383" spans="1:5" x14ac:dyDescent="0.25">
      <c r="A383" s="12"/>
      <c r="B383" s="13" t="s">
        <v>9</v>
      </c>
      <c r="C383" s="14"/>
      <c r="D383" s="15"/>
      <c r="E383" s="15"/>
    </row>
    <row r="384" spans="1:5" x14ac:dyDescent="0.25">
      <c r="A384" s="8" t="s">
        <v>10</v>
      </c>
      <c r="B384" s="16" t="s">
        <v>11</v>
      </c>
      <c r="C384" s="61">
        <v>8850</v>
      </c>
      <c r="D384" s="62">
        <v>8860</v>
      </c>
      <c r="E384" s="63" t="s">
        <v>14</v>
      </c>
    </row>
    <row r="385" spans="1:5" x14ac:dyDescent="0.25">
      <c r="A385" s="19"/>
      <c r="B385" s="20" t="s">
        <v>15</v>
      </c>
      <c r="C385" s="56">
        <v>-0.11478293468822701</v>
      </c>
      <c r="D385" s="56">
        <v>-3.95732711800207E-2</v>
      </c>
      <c r="E385" s="22"/>
    </row>
    <row r="386" spans="1:5" x14ac:dyDescent="0.25">
      <c r="A386" s="8" t="s">
        <v>16</v>
      </c>
      <c r="B386" s="16" t="s">
        <v>11</v>
      </c>
      <c r="C386" s="61">
        <v>8880</v>
      </c>
      <c r="D386" s="61">
        <v>8930</v>
      </c>
      <c r="E386" s="63" t="s">
        <v>14</v>
      </c>
    </row>
    <row r="387" spans="1:5" x14ac:dyDescent="0.25">
      <c r="A387" s="19"/>
      <c r="B387" s="20" t="s">
        <v>15</v>
      </c>
      <c r="C387" s="56">
        <v>-0.111513854619298</v>
      </c>
      <c r="D387" s="56">
        <v>-3.6896782995437999E-2</v>
      </c>
      <c r="E387" s="22"/>
    </row>
    <row r="388" spans="1:5" x14ac:dyDescent="0.25">
      <c r="A388" s="8" t="s">
        <v>19</v>
      </c>
      <c r="B388" s="16" t="s">
        <v>11</v>
      </c>
      <c r="C388" s="61">
        <v>10210</v>
      </c>
      <c r="D388" s="61">
        <v>10630</v>
      </c>
      <c r="E388" s="63" t="s">
        <v>14</v>
      </c>
    </row>
    <row r="389" spans="1:5" x14ac:dyDescent="0.25">
      <c r="A389" s="19"/>
      <c r="B389" s="20" t="s">
        <v>15</v>
      </c>
      <c r="C389" s="56">
        <v>2.1476653488620399E-2</v>
      </c>
      <c r="D389" s="56">
        <v>2.0673438001869399E-2</v>
      </c>
      <c r="E389" s="22"/>
    </row>
    <row r="390" spans="1:5" x14ac:dyDescent="0.25">
      <c r="A390" s="8" t="s">
        <v>22</v>
      </c>
      <c r="B390" s="16" t="s">
        <v>11</v>
      </c>
      <c r="C390" s="61">
        <v>12280</v>
      </c>
      <c r="D390" s="61">
        <v>11590</v>
      </c>
      <c r="E390" s="63" t="s">
        <v>14</v>
      </c>
    </row>
    <row r="391" spans="1:5" x14ac:dyDescent="0.25">
      <c r="A391" s="19"/>
      <c r="B391" s="20" t="s">
        <v>15</v>
      </c>
      <c r="C391" s="56">
        <v>0.228363161616711</v>
      </c>
      <c r="D391" s="56">
        <v>5.05143952865834E-2</v>
      </c>
      <c r="E391" s="22"/>
    </row>
    <row r="392" spans="1:5" ht="33" customHeight="1" x14ac:dyDescent="0.25">
      <c r="A392" s="90" t="s">
        <v>25</v>
      </c>
      <c r="B392" s="90"/>
      <c r="C392" s="90"/>
      <c r="D392" s="90"/>
      <c r="E392" s="90"/>
    </row>
    <row r="393" spans="1:5" x14ac:dyDescent="0.25">
      <c r="A393" s="5" t="s">
        <v>26</v>
      </c>
    </row>
    <row r="394" spans="1:5" x14ac:dyDescent="0.25">
      <c r="A394" s="65" t="s">
        <v>996</v>
      </c>
    </row>
    <row r="395" spans="1:5" x14ac:dyDescent="0.25">
      <c r="A395" s="65" t="s">
        <v>1199</v>
      </c>
    </row>
    <row r="396" spans="1:5" x14ac:dyDescent="0.25">
      <c r="A396" s="65" t="s">
        <v>963</v>
      </c>
    </row>
    <row r="397" spans="1:5" x14ac:dyDescent="0.25">
      <c r="A397" s="5" t="s">
        <v>51</v>
      </c>
    </row>
    <row r="398" spans="1:5" ht="14.45" customHeight="1" x14ac:dyDescent="0.25">
      <c r="A398" s="91" t="s">
        <v>31</v>
      </c>
      <c r="B398" s="92"/>
      <c r="C398" s="92"/>
      <c r="D398" s="92"/>
      <c r="E398" s="93"/>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57">
        <v>44407</v>
      </c>
      <c r="C401" s="57">
        <v>46234</v>
      </c>
      <c r="D401" s="58">
        <v>2.8005498348796235E-2</v>
      </c>
      <c r="E401" s="59">
        <v>2</v>
      </c>
    </row>
    <row r="402" spans="1:5" x14ac:dyDescent="0.25">
      <c r="A402" s="31" t="s">
        <v>37</v>
      </c>
      <c r="B402" s="57">
        <v>44372</v>
      </c>
      <c r="C402" s="57">
        <v>46199</v>
      </c>
      <c r="D402" s="58">
        <v>2.7934920760319421E-2</v>
      </c>
      <c r="E402" s="59">
        <v>2</v>
      </c>
    </row>
    <row r="403" spans="1:5" x14ac:dyDescent="0.25">
      <c r="A403" s="64" t="s">
        <v>38</v>
      </c>
      <c r="B403" s="57">
        <v>44344</v>
      </c>
      <c r="C403" s="57">
        <v>46171</v>
      </c>
      <c r="D403" s="58">
        <v>2.7965776574790598E-2</v>
      </c>
      <c r="E403" s="59">
        <v>2</v>
      </c>
    </row>
    <row r="404" spans="1:5" x14ac:dyDescent="0.25">
      <c r="A404" s="64" t="s">
        <v>39</v>
      </c>
      <c r="B404" s="57">
        <v>44309</v>
      </c>
      <c r="C404" s="57">
        <v>46136</v>
      </c>
      <c r="D404" s="58">
        <v>2.7900000000000001E-2</v>
      </c>
      <c r="E404" s="59">
        <v>2</v>
      </c>
    </row>
    <row r="405" spans="1:5" x14ac:dyDescent="0.25">
      <c r="A405" s="64" t="s">
        <v>40</v>
      </c>
      <c r="B405" s="57">
        <v>44281</v>
      </c>
      <c r="C405" s="57">
        <v>46108</v>
      </c>
      <c r="D405" s="58">
        <v>2.7639804935217456E-2</v>
      </c>
      <c r="E405" s="59">
        <v>2</v>
      </c>
    </row>
    <row r="407" spans="1:5" x14ac:dyDescent="0.25">
      <c r="A407" s="102" t="s">
        <v>171</v>
      </c>
      <c r="B407" s="103"/>
      <c r="C407" s="103"/>
      <c r="D407" s="103"/>
      <c r="E407" s="103"/>
    </row>
    <row r="408" spans="1:5" ht="14.45" customHeight="1" x14ac:dyDescent="0.25">
      <c r="A408" s="1" t="s">
        <v>958</v>
      </c>
      <c r="B408" s="2"/>
      <c r="C408" s="107" t="s">
        <v>3</v>
      </c>
      <c r="D408" s="107" t="s">
        <v>959</v>
      </c>
      <c r="E408" s="107"/>
    </row>
    <row r="409" spans="1:5" x14ac:dyDescent="0.25">
      <c r="A409" s="3" t="s">
        <v>5</v>
      </c>
      <c r="B409" s="4"/>
      <c r="C409" s="108"/>
      <c r="D409" s="108"/>
      <c r="E409" s="108"/>
    </row>
    <row r="410" spans="1:5" x14ac:dyDescent="0.25">
      <c r="A410" s="6" t="s">
        <v>6</v>
      </c>
      <c r="B410" s="7"/>
      <c r="C410" s="109"/>
      <c r="D410" s="109"/>
      <c r="E410" s="109"/>
    </row>
    <row r="411" spans="1:5" x14ac:dyDescent="0.25">
      <c r="A411" s="8" t="s">
        <v>7</v>
      </c>
      <c r="B411" s="9" t="s">
        <v>960</v>
      </c>
      <c r="C411" s="10"/>
      <c r="D411" s="11"/>
      <c r="E411" s="11"/>
    </row>
    <row r="412" spans="1:5" x14ac:dyDescent="0.25">
      <c r="A412" s="12"/>
      <c r="B412" s="13" t="s">
        <v>9</v>
      </c>
      <c r="C412" s="14"/>
      <c r="D412" s="15"/>
      <c r="E412" s="15"/>
    </row>
    <row r="413" spans="1:5" x14ac:dyDescent="0.25">
      <c r="A413" s="8" t="s">
        <v>10</v>
      </c>
      <c r="B413" s="16" t="s">
        <v>11</v>
      </c>
      <c r="C413" s="61">
        <v>5890</v>
      </c>
      <c r="D413" s="62">
        <v>5950</v>
      </c>
      <c r="E413" s="63" t="s">
        <v>14</v>
      </c>
    </row>
    <row r="414" spans="1:5" x14ac:dyDescent="0.25">
      <c r="A414" s="19"/>
      <c r="B414" s="20" t="s">
        <v>15</v>
      </c>
      <c r="C414" s="56">
        <v>-0.41101869532678098</v>
      </c>
      <c r="D414" s="56">
        <v>-0.158684738199626</v>
      </c>
      <c r="E414" s="22"/>
    </row>
    <row r="415" spans="1:5" x14ac:dyDescent="0.25">
      <c r="A415" s="8" t="s">
        <v>16</v>
      </c>
      <c r="B415" s="16" t="s">
        <v>11</v>
      </c>
      <c r="C415" s="61">
        <v>7950</v>
      </c>
      <c r="D415" s="61">
        <v>7680</v>
      </c>
      <c r="E415" s="63" t="s">
        <v>14</v>
      </c>
    </row>
    <row r="416" spans="1:5" x14ac:dyDescent="0.25">
      <c r="A416" s="19"/>
      <c r="B416" s="20" t="s">
        <v>15</v>
      </c>
      <c r="C416" s="56">
        <v>-0.20535920755762599</v>
      </c>
      <c r="D416" s="56">
        <v>-8.4355237352249104E-2</v>
      </c>
      <c r="E416" s="22"/>
    </row>
    <row r="417" spans="1:5" x14ac:dyDescent="0.25">
      <c r="A417" s="8" t="s">
        <v>19</v>
      </c>
      <c r="B417" s="16" t="s">
        <v>11</v>
      </c>
      <c r="C417" s="61">
        <v>10000</v>
      </c>
      <c r="D417" s="61">
        <v>10820</v>
      </c>
      <c r="E417" s="63" t="s">
        <v>14</v>
      </c>
    </row>
    <row r="418" spans="1:5" x14ac:dyDescent="0.25">
      <c r="A418" s="19"/>
      <c r="B418" s="20" t="s">
        <v>15</v>
      </c>
      <c r="C418" s="56">
        <v>-1.3441058591512299E-4</v>
      </c>
      <c r="D418" s="56">
        <v>2.66632463360599E-2</v>
      </c>
      <c r="E418" s="22"/>
    </row>
    <row r="419" spans="1:5" x14ac:dyDescent="0.25">
      <c r="A419" s="8" t="s">
        <v>22</v>
      </c>
      <c r="B419" s="16" t="s">
        <v>11</v>
      </c>
      <c r="C419" s="61">
        <v>13530</v>
      </c>
      <c r="D419" s="61">
        <v>13650</v>
      </c>
      <c r="E419" s="63" t="s">
        <v>14</v>
      </c>
    </row>
    <row r="420" spans="1:5" x14ac:dyDescent="0.25">
      <c r="A420" s="19"/>
      <c r="B420" s="20" t="s">
        <v>15</v>
      </c>
      <c r="C420" s="56">
        <v>0.353438099047924</v>
      </c>
      <c r="D420" s="56">
        <v>0.109160269135507</v>
      </c>
      <c r="E420" s="22"/>
    </row>
    <row r="421" spans="1:5" ht="34.9" customHeight="1" x14ac:dyDescent="0.25">
      <c r="A421" s="90" t="s">
        <v>25</v>
      </c>
      <c r="B421" s="90"/>
      <c r="C421" s="90"/>
      <c r="D421" s="90"/>
      <c r="E421" s="90"/>
    </row>
    <row r="422" spans="1:5" x14ac:dyDescent="0.25">
      <c r="A422" s="5" t="s">
        <v>26</v>
      </c>
    </row>
    <row r="423" spans="1:5" x14ac:dyDescent="0.25">
      <c r="A423" s="65" t="s">
        <v>964</v>
      </c>
      <c r="D423" s="84"/>
      <c r="E423" s="84"/>
    </row>
    <row r="424" spans="1:5" x14ac:dyDescent="0.25">
      <c r="A424" s="65" t="s">
        <v>1075</v>
      </c>
      <c r="D424" s="78"/>
      <c r="E424" s="78"/>
    </row>
    <row r="425" spans="1:5" x14ac:dyDescent="0.25">
      <c r="A425" s="65" t="s">
        <v>966</v>
      </c>
      <c r="D425" s="84"/>
      <c r="E425" s="84"/>
    </row>
    <row r="426" spans="1:5" x14ac:dyDescent="0.25">
      <c r="A426" s="5" t="s">
        <v>51</v>
      </c>
    </row>
    <row r="427" spans="1:5" ht="14.45" customHeight="1" x14ac:dyDescent="0.25">
      <c r="A427" s="91" t="s">
        <v>31</v>
      </c>
      <c r="B427" s="92"/>
      <c r="C427" s="92"/>
      <c r="D427" s="92"/>
      <c r="E427" s="93"/>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57">
        <v>44404</v>
      </c>
      <c r="C430" s="57">
        <v>46231</v>
      </c>
      <c r="D430" s="58">
        <v>9.3528518473174269E-2</v>
      </c>
      <c r="E430" s="59">
        <v>3</v>
      </c>
    </row>
    <row r="431" spans="1:5" x14ac:dyDescent="0.25">
      <c r="A431" s="31" t="s">
        <v>37</v>
      </c>
      <c r="B431" s="57">
        <v>44376</v>
      </c>
      <c r="C431" s="57">
        <v>46203</v>
      </c>
      <c r="D431" s="58">
        <v>9.4174953239502451E-2</v>
      </c>
      <c r="E431" s="59">
        <v>3</v>
      </c>
    </row>
    <row r="432" spans="1:5" x14ac:dyDescent="0.25">
      <c r="A432" s="64" t="s">
        <v>38</v>
      </c>
      <c r="B432" s="57">
        <v>44341</v>
      </c>
      <c r="C432" s="57">
        <v>46168</v>
      </c>
      <c r="D432" s="58">
        <v>9.38861686479385E-2</v>
      </c>
      <c r="E432" s="59">
        <v>3</v>
      </c>
    </row>
    <row r="433" spans="1:5" x14ac:dyDescent="0.25">
      <c r="A433" s="64" t="s">
        <v>39</v>
      </c>
      <c r="B433" s="57">
        <v>44313</v>
      </c>
      <c r="C433" s="57">
        <v>46140</v>
      </c>
      <c r="D433" s="58">
        <v>9.35E-2</v>
      </c>
      <c r="E433" s="59">
        <v>3</v>
      </c>
    </row>
    <row r="434" spans="1:5" x14ac:dyDescent="0.25">
      <c r="A434" s="64" t="s">
        <v>40</v>
      </c>
      <c r="B434" s="57">
        <v>44285</v>
      </c>
      <c r="C434" s="57">
        <v>46112</v>
      </c>
      <c r="D434" s="58">
        <v>9.2250177336602346E-2</v>
      </c>
      <c r="E434" s="59">
        <v>3</v>
      </c>
    </row>
    <row r="436" spans="1:5" x14ac:dyDescent="0.25">
      <c r="A436" s="102" t="s">
        <v>835</v>
      </c>
      <c r="B436" s="103"/>
      <c r="C436" s="103"/>
      <c r="D436" s="103"/>
      <c r="E436" s="103"/>
    </row>
    <row r="437" spans="1:5" ht="14.45" customHeight="1" x14ac:dyDescent="0.25">
      <c r="A437" s="1" t="s">
        <v>958</v>
      </c>
      <c r="B437" s="2"/>
      <c r="C437" s="107" t="s">
        <v>3</v>
      </c>
      <c r="D437" s="107" t="s">
        <v>959</v>
      </c>
      <c r="E437" s="107"/>
    </row>
    <row r="438" spans="1:5" x14ac:dyDescent="0.25">
      <c r="A438" s="3" t="s">
        <v>5</v>
      </c>
      <c r="B438" s="4"/>
      <c r="C438" s="108"/>
      <c r="D438" s="108"/>
      <c r="E438" s="108"/>
    </row>
    <row r="439" spans="1:5" x14ac:dyDescent="0.25">
      <c r="A439" s="6" t="s">
        <v>6</v>
      </c>
      <c r="B439" s="7"/>
      <c r="C439" s="109"/>
      <c r="D439" s="109"/>
      <c r="E439" s="109"/>
    </row>
    <row r="440" spans="1:5" x14ac:dyDescent="0.25">
      <c r="A440" s="8" t="s">
        <v>7</v>
      </c>
      <c r="B440" s="9" t="s">
        <v>960</v>
      </c>
      <c r="C440" s="10"/>
      <c r="D440" s="11"/>
      <c r="E440" s="11"/>
    </row>
    <row r="441" spans="1:5" x14ac:dyDescent="0.25">
      <c r="A441" s="12"/>
      <c r="B441" s="13" t="s">
        <v>9</v>
      </c>
      <c r="C441" s="14"/>
      <c r="D441" s="15"/>
      <c r="E441" s="15"/>
    </row>
    <row r="442" spans="1:5" x14ac:dyDescent="0.25">
      <c r="A442" s="8" t="s">
        <v>10</v>
      </c>
      <c r="B442" s="16" t="s">
        <v>11</v>
      </c>
      <c r="C442" s="61">
        <v>7520</v>
      </c>
      <c r="D442" s="62">
        <v>7460</v>
      </c>
      <c r="E442" s="63" t="s">
        <v>14</v>
      </c>
    </row>
    <row r="443" spans="1:5" x14ac:dyDescent="0.25">
      <c r="A443" s="19"/>
      <c r="B443" s="20" t="s">
        <v>15</v>
      </c>
      <c r="C443" s="56">
        <v>-0.24752443138350699</v>
      </c>
      <c r="D443" s="56">
        <v>-9.3052548787242201E-2</v>
      </c>
      <c r="E443" s="22"/>
    </row>
    <row r="444" spans="1:5" x14ac:dyDescent="0.25">
      <c r="A444" s="8" t="s">
        <v>16</v>
      </c>
      <c r="B444" s="16" t="s">
        <v>11</v>
      </c>
      <c r="C444" s="61">
        <v>8330</v>
      </c>
      <c r="D444" s="61">
        <v>7980</v>
      </c>
      <c r="E444" s="63" t="s">
        <v>14</v>
      </c>
    </row>
    <row r="445" spans="1:5" x14ac:dyDescent="0.25">
      <c r="A445" s="19"/>
      <c r="B445" s="20" t="s">
        <v>15</v>
      </c>
      <c r="C445" s="56">
        <v>-0.16719004507108701</v>
      </c>
      <c r="D445" s="56">
        <v>-7.2494295869660705E-2</v>
      </c>
      <c r="E445" s="22"/>
    </row>
    <row r="446" spans="1:5" x14ac:dyDescent="0.25">
      <c r="A446" s="8" t="s">
        <v>19</v>
      </c>
      <c r="B446" s="16" t="s">
        <v>11</v>
      </c>
      <c r="C446" s="61">
        <v>10070</v>
      </c>
      <c r="D446" s="61">
        <v>10440</v>
      </c>
      <c r="E446" s="63" t="s">
        <v>14</v>
      </c>
    </row>
    <row r="447" spans="1:5" x14ac:dyDescent="0.25">
      <c r="A447" s="19"/>
      <c r="B447" s="20" t="s">
        <v>15</v>
      </c>
      <c r="C447" s="56">
        <v>7.0015306990194297E-3</v>
      </c>
      <c r="D447" s="56">
        <v>1.45987293279726E-2</v>
      </c>
      <c r="E447" s="22"/>
    </row>
    <row r="448" spans="1:5" x14ac:dyDescent="0.25">
      <c r="A448" s="8" t="s">
        <v>22</v>
      </c>
      <c r="B448" s="16" t="s">
        <v>11</v>
      </c>
      <c r="C448" s="61">
        <v>12350</v>
      </c>
      <c r="D448" s="61">
        <v>12350</v>
      </c>
      <c r="E448" s="63" t="s">
        <v>14</v>
      </c>
    </row>
    <row r="449" spans="1:5" x14ac:dyDescent="0.25">
      <c r="A449" s="19"/>
      <c r="B449" s="20" t="s">
        <v>15</v>
      </c>
      <c r="C449" s="56">
        <v>0.23536916257270299</v>
      </c>
      <c r="D449" s="56">
        <v>7.2939933110958394E-2</v>
      </c>
      <c r="E449" s="22"/>
    </row>
    <row r="450" spans="1:5" ht="34.15" customHeight="1" x14ac:dyDescent="0.25">
      <c r="A450" s="90" t="s">
        <v>25</v>
      </c>
      <c r="B450" s="90"/>
      <c r="C450" s="90"/>
      <c r="D450" s="90"/>
      <c r="E450" s="90"/>
    </row>
    <row r="451" spans="1:5" x14ac:dyDescent="0.25">
      <c r="A451" s="5" t="s">
        <v>26</v>
      </c>
    </row>
    <row r="452" spans="1:5" x14ac:dyDescent="0.25">
      <c r="A452" s="65" t="s">
        <v>964</v>
      </c>
    </row>
    <row r="453" spans="1:5" x14ac:dyDescent="0.25">
      <c r="A453" s="65" t="s">
        <v>973</v>
      </c>
    </row>
    <row r="454" spans="1:5" x14ac:dyDescent="0.25">
      <c r="A454" s="65" t="s">
        <v>966</v>
      </c>
    </row>
    <row r="455" spans="1:5" x14ac:dyDescent="0.25">
      <c r="A455" s="5" t="s">
        <v>51</v>
      </c>
    </row>
    <row r="456" spans="1:5" ht="14.45" customHeight="1" x14ac:dyDescent="0.25">
      <c r="A456" s="91" t="s">
        <v>31</v>
      </c>
      <c r="B456" s="92"/>
      <c r="C456" s="92"/>
      <c r="D456" s="92"/>
      <c r="E456" s="93"/>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57">
        <v>44404</v>
      </c>
      <c r="C459" s="57">
        <v>46234</v>
      </c>
      <c r="D459" s="58">
        <v>5.8722159683187898E-2</v>
      </c>
      <c r="E459" s="59">
        <v>3</v>
      </c>
    </row>
    <row r="460" spans="1:5" x14ac:dyDescent="0.25">
      <c r="A460" s="31" t="s">
        <v>37</v>
      </c>
      <c r="B460" s="57">
        <v>44369</v>
      </c>
      <c r="C460" s="57">
        <v>46199</v>
      </c>
      <c r="D460" s="58">
        <v>5.8809615831229026E-2</v>
      </c>
      <c r="E460" s="59">
        <v>3</v>
      </c>
    </row>
    <row r="461" spans="1:5" x14ac:dyDescent="0.25">
      <c r="A461" s="64" t="s">
        <v>38</v>
      </c>
      <c r="B461" s="57">
        <v>44341</v>
      </c>
      <c r="C461" s="57">
        <v>46171</v>
      </c>
      <c r="D461" s="58">
        <v>5.8767841882517401E-2</v>
      </c>
      <c r="E461" s="59">
        <v>3</v>
      </c>
    </row>
    <row r="462" spans="1:5" x14ac:dyDescent="0.25">
      <c r="A462" s="64" t="s">
        <v>39</v>
      </c>
      <c r="B462" s="57">
        <v>44306</v>
      </c>
      <c r="C462" s="57">
        <v>46136</v>
      </c>
      <c r="D462" s="58">
        <v>5.8053877562485201E-2</v>
      </c>
      <c r="E462" s="59">
        <v>3</v>
      </c>
    </row>
    <row r="463" spans="1:5" x14ac:dyDescent="0.25">
      <c r="A463" s="64" t="s">
        <v>40</v>
      </c>
      <c r="B463" s="57">
        <v>44278</v>
      </c>
      <c r="C463" s="57">
        <v>46108</v>
      </c>
      <c r="D463" s="58">
        <v>5.5899999999999998E-2</v>
      </c>
      <c r="E463" s="59">
        <v>3</v>
      </c>
    </row>
    <row r="465" spans="1:5" x14ac:dyDescent="0.25">
      <c r="A465" s="102" t="s">
        <v>180</v>
      </c>
      <c r="B465" s="103"/>
      <c r="C465" s="103"/>
      <c r="D465" s="103"/>
      <c r="E465" s="103"/>
    </row>
    <row r="466" spans="1:5" ht="14.45" customHeight="1" x14ac:dyDescent="0.25">
      <c r="A466" s="1" t="s">
        <v>958</v>
      </c>
      <c r="B466" s="2"/>
      <c r="C466" s="107" t="s">
        <v>3</v>
      </c>
      <c r="D466" s="107" t="s">
        <v>959</v>
      </c>
      <c r="E466" s="107"/>
    </row>
    <row r="467" spans="1:5" x14ac:dyDescent="0.25">
      <c r="A467" s="3" t="s">
        <v>5</v>
      </c>
      <c r="B467" s="4"/>
      <c r="C467" s="108"/>
      <c r="D467" s="108"/>
      <c r="E467" s="108"/>
    </row>
    <row r="468" spans="1:5" x14ac:dyDescent="0.25">
      <c r="A468" s="6" t="s">
        <v>6</v>
      </c>
      <c r="B468" s="7"/>
      <c r="C468" s="109"/>
      <c r="D468" s="109"/>
      <c r="E468" s="109"/>
    </row>
    <row r="469" spans="1:5" x14ac:dyDescent="0.25">
      <c r="A469" s="8" t="s">
        <v>7</v>
      </c>
      <c r="B469" s="9" t="s">
        <v>960</v>
      </c>
      <c r="C469" s="10"/>
      <c r="D469" s="11"/>
      <c r="E469" s="11"/>
    </row>
    <row r="470" spans="1:5" x14ac:dyDescent="0.25">
      <c r="A470" s="12"/>
      <c r="B470" s="13" t="s">
        <v>9</v>
      </c>
      <c r="C470" s="14"/>
      <c r="D470" s="15"/>
      <c r="E470" s="15"/>
    </row>
    <row r="471" spans="1:5" x14ac:dyDescent="0.25">
      <c r="A471" s="8" t="s">
        <v>10</v>
      </c>
      <c r="B471" s="16" t="s">
        <v>11</v>
      </c>
      <c r="C471" s="61">
        <v>6060</v>
      </c>
      <c r="D471" s="62">
        <v>6100</v>
      </c>
      <c r="E471" s="63" t="s">
        <v>14</v>
      </c>
    </row>
    <row r="472" spans="1:5" x14ac:dyDescent="0.25">
      <c r="A472" s="19"/>
      <c r="B472" s="20" t="s">
        <v>15</v>
      </c>
      <c r="C472" s="56">
        <v>-0.393546997807736</v>
      </c>
      <c r="D472" s="56">
        <v>-0.151787886387487</v>
      </c>
      <c r="E472" s="22"/>
    </row>
    <row r="473" spans="1:5" x14ac:dyDescent="0.25">
      <c r="A473" s="8" t="s">
        <v>16</v>
      </c>
      <c r="B473" s="16" t="s">
        <v>11</v>
      </c>
      <c r="C473" s="61">
        <v>8010</v>
      </c>
      <c r="D473" s="61">
        <v>7890</v>
      </c>
      <c r="E473" s="63" t="s">
        <v>14</v>
      </c>
    </row>
    <row r="474" spans="1:5" x14ac:dyDescent="0.25">
      <c r="A474" s="19"/>
      <c r="B474" s="20" t="s">
        <v>15</v>
      </c>
      <c r="C474" s="56">
        <v>-0.19944705882352901</v>
      </c>
      <c r="D474" s="56">
        <v>-7.5876050560543806E-2</v>
      </c>
      <c r="E474" s="22"/>
    </row>
    <row r="475" spans="1:5" x14ac:dyDescent="0.25">
      <c r="A475" s="8" t="s">
        <v>19</v>
      </c>
      <c r="B475" s="16" t="s">
        <v>11</v>
      </c>
      <c r="C475" s="61">
        <v>10090</v>
      </c>
      <c r="D475" s="61">
        <v>10930</v>
      </c>
      <c r="E475" s="63" t="s">
        <v>14</v>
      </c>
    </row>
    <row r="476" spans="1:5" x14ac:dyDescent="0.25">
      <c r="A476" s="19"/>
      <c r="B476" s="20" t="s">
        <v>15</v>
      </c>
      <c r="C476" s="56">
        <v>8.5241503326738393E-3</v>
      </c>
      <c r="D476" s="56">
        <v>2.9935730378633799E-2</v>
      </c>
      <c r="E476" s="22"/>
    </row>
    <row r="477" spans="1:5" x14ac:dyDescent="0.25">
      <c r="A477" s="8" t="s">
        <v>22</v>
      </c>
      <c r="B477" s="16" t="s">
        <v>11</v>
      </c>
      <c r="C477" s="61">
        <v>13340</v>
      </c>
      <c r="D477" s="61">
        <v>13650</v>
      </c>
      <c r="E477" s="63" t="s">
        <v>14</v>
      </c>
    </row>
    <row r="478" spans="1:5" x14ac:dyDescent="0.25">
      <c r="A478" s="19"/>
      <c r="B478" s="20" t="s">
        <v>15</v>
      </c>
      <c r="C478" s="56">
        <v>0.33445993723849399</v>
      </c>
      <c r="D478" s="56">
        <v>0.109232705561901</v>
      </c>
      <c r="E478" s="22"/>
    </row>
    <row r="479" spans="1:5" ht="34.9" customHeight="1" x14ac:dyDescent="0.25">
      <c r="A479" s="90" t="s">
        <v>25</v>
      </c>
      <c r="B479" s="90"/>
      <c r="C479" s="90"/>
      <c r="D479" s="90"/>
      <c r="E479" s="90"/>
    </row>
    <row r="480" spans="1:5" x14ac:dyDescent="0.25">
      <c r="A480" s="5" t="s">
        <v>26</v>
      </c>
    </row>
    <row r="481" spans="1:5" x14ac:dyDescent="0.25">
      <c r="A481" s="65" t="s">
        <v>964</v>
      </c>
      <c r="D481" s="84"/>
      <c r="E481" s="84"/>
    </row>
    <row r="482" spans="1:5" x14ac:dyDescent="0.25">
      <c r="A482" s="65" t="s">
        <v>1145</v>
      </c>
      <c r="D482" s="78"/>
      <c r="E482" s="78"/>
    </row>
    <row r="483" spans="1:5" x14ac:dyDescent="0.25">
      <c r="A483" s="65" t="s">
        <v>966</v>
      </c>
      <c r="D483" s="84"/>
      <c r="E483" s="84"/>
    </row>
    <row r="484" spans="1:5" x14ac:dyDescent="0.25">
      <c r="A484" s="5" t="s">
        <v>51</v>
      </c>
    </row>
    <row r="485" spans="1:5" ht="14.45" customHeight="1" x14ac:dyDescent="0.25">
      <c r="A485" s="91" t="s">
        <v>31</v>
      </c>
      <c r="B485" s="92"/>
      <c r="C485" s="92"/>
      <c r="D485" s="92"/>
      <c r="E485" s="93"/>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57">
        <v>44404</v>
      </c>
      <c r="C488" s="57">
        <v>46231</v>
      </c>
      <c r="D488" s="58">
        <v>9.0595381252720403E-2</v>
      </c>
      <c r="E488" s="59">
        <v>3</v>
      </c>
    </row>
    <row r="489" spans="1:5" x14ac:dyDescent="0.25">
      <c r="A489" s="31" t="s">
        <v>37</v>
      </c>
      <c r="B489" s="57">
        <v>44376</v>
      </c>
      <c r="C489" s="57">
        <v>46203</v>
      </c>
      <c r="D489" s="58">
        <v>9.1286380836213377E-2</v>
      </c>
      <c r="E489" s="59">
        <v>3</v>
      </c>
    </row>
    <row r="490" spans="1:5" x14ac:dyDescent="0.25">
      <c r="A490" s="64" t="s">
        <v>38</v>
      </c>
      <c r="B490" s="57">
        <v>44341</v>
      </c>
      <c r="C490" s="57">
        <v>46168</v>
      </c>
      <c r="D490" s="58">
        <v>9.0985896498958302E-2</v>
      </c>
      <c r="E490" s="59">
        <v>3</v>
      </c>
    </row>
    <row r="491" spans="1:5" x14ac:dyDescent="0.25">
      <c r="A491" s="64" t="s">
        <v>39</v>
      </c>
      <c r="B491" s="57">
        <v>44313</v>
      </c>
      <c r="C491" s="57">
        <v>46140</v>
      </c>
      <c r="D491" s="58">
        <v>9.06E-2</v>
      </c>
      <c r="E491" s="59">
        <v>3</v>
      </c>
    </row>
    <row r="492" spans="1:5" x14ac:dyDescent="0.25">
      <c r="A492" s="64" t="s">
        <v>40</v>
      </c>
      <c r="B492" s="57">
        <v>44285</v>
      </c>
      <c r="C492" s="57">
        <v>46112</v>
      </c>
      <c r="D492" s="58">
        <v>8.9331412017789699E-2</v>
      </c>
      <c r="E492" s="59">
        <v>3</v>
      </c>
    </row>
    <row r="494" spans="1:5" x14ac:dyDescent="0.25">
      <c r="A494" s="102" t="s">
        <v>189</v>
      </c>
      <c r="B494" s="103"/>
      <c r="C494" s="103"/>
      <c r="D494" s="103"/>
      <c r="E494" s="103"/>
    </row>
    <row r="495" spans="1:5" ht="14.45" customHeight="1" x14ac:dyDescent="0.25">
      <c r="A495" s="1" t="s">
        <v>978</v>
      </c>
      <c r="B495" s="2"/>
      <c r="C495" s="107" t="s">
        <v>3</v>
      </c>
      <c r="D495" s="107" t="s">
        <v>979</v>
      </c>
      <c r="E495" s="107"/>
    </row>
    <row r="496" spans="1:5" x14ac:dyDescent="0.25">
      <c r="A496" s="3" t="s">
        <v>5</v>
      </c>
      <c r="B496" s="4"/>
      <c r="C496" s="108"/>
      <c r="D496" s="108"/>
      <c r="E496" s="108"/>
    </row>
    <row r="497" spans="1:5" x14ac:dyDescent="0.25">
      <c r="A497" s="6" t="s">
        <v>6</v>
      </c>
      <c r="B497" s="7"/>
      <c r="C497" s="109"/>
      <c r="D497" s="109"/>
      <c r="E497" s="109"/>
    </row>
    <row r="498" spans="1:5" x14ac:dyDescent="0.25">
      <c r="A498" s="8" t="s">
        <v>7</v>
      </c>
      <c r="B498" s="9" t="s">
        <v>960</v>
      </c>
      <c r="C498" s="10"/>
      <c r="D498" s="11"/>
      <c r="E498" s="11"/>
    </row>
    <row r="499" spans="1:5" x14ac:dyDescent="0.25">
      <c r="A499" s="12"/>
      <c r="B499" s="13" t="s">
        <v>9</v>
      </c>
      <c r="C499" s="14"/>
      <c r="D499" s="15"/>
      <c r="E499" s="15"/>
    </row>
    <row r="500" spans="1:5" x14ac:dyDescent="0.25">
      <c r="A500" s="8" t="s">
        <v>10</v>
      </c>
      <c r="B500" s="16" t="s">
        <v>11</v>
      </c>
      <c r="C500" s="53">
        <v>7560</v>
      </c>
      <c r="D500" s="54">
        <v>7890</v>
      </c>
      <c r="E500" s="55" t="s">
        <v>14</v>
      </c>
    </row>
    <row r="501" spans="1:5" x14ac:dyDescent="0.25">
      <c r="A501" s="19"/>
      <c r="B501" s="20" t="s">
        <v>15</v>
      </c>
      <c r="C501" s="56">
        <v>-0.24396441612657199</v>
      </c>
      <c r="D501" s="56">
        <v>-0.111842816425887</v>
      </c>
      <c r="E501" s="22"/>
    </row>
    <row r="502" spans="1:5" x14ac:dyDescent="0.25">
      <c r="A502" s="8" t="s">
        <v>16</v>
      </c>
      <c r="B502" s="16" t="s">
        <v>11</v>
      </c>
      <c r="C502" s="53">
        <v>8110</v>
      </c>
      <c r="D502" s="53">
        <v>7680</v>
      </c>
      <c r="E502" s="55" t="s">
        <v>14</v>
      </c>
    </row>
    <row r="503" spans="1:5" x14ac:dyDescent="0.25">
      <c r="A503" s="19"/>
      <c r="B503" s="20" t="s">
        <v>15</v>
      </c>
      <c r="C503" s="56">
        <v>-0.189108465687257</v>
      </c>
      <c r="D503" s="56">
        <v>-0.123406816368255</v>
      </c>
      <c r="E503" s="22"/>
    </row>
    <row r="504" spans="1:5" x14ac:dyDescent="0.25">
      <c r="A504" s="8" t="s">
        <v>19</v>
      </c>
      <c r="B504" s="16" t="s">
        <v>11</v>
      </c>
      <c r="C504" s="53">
        <v>9390</v>
      </c>
      <c r="D504" s="53">
        <v>9710</v>
      </c>
      <c r="E504" s="55" t="s">
        <v>14</v>
      </c>
    </row>
    <row r="505" spans="1:5" x14ac:dyDescent="0.25">
      <c r="A505" s="19"/>
      <c r="B505" s="20" t="s">
        <v>15</v>
      </c>
      <c r="C505" s="56">
        <v>-6.0578416309646901E-2</v>
      </c>
      <c r="D505" s="56">
        <v>-1.4698575065516899E-2</v>
      </c>
      <c r="E505" s="22"/>
    </row>
    <row r="506" spans="1:5" x14ac:dyDescent="0.25">
      <c r="A506" s="8" t="s">
        <v>22</v>
      </c>
      <c r="B506" s="16" t="s">
        <v>11</v>
      </c>
      <c r="C506" s="53">
        <v>11350</v>
      </c>
      <c r="D506" s="53">
        <v>11640</v>
      </c>
      <c r="E506" s="55" t="s">
        <v>14</v>
      </c>
    </row>
    <row r="507" spans="1:5" x14ac:dyDescent="0.25">
      <c r="A507" s="19"/>
      <c r="B507" s="20" t="s">
        <v>15</v>
      </c>
      <c r="C507" s="56">
        <v>0.135345584499066</v>
      </c>
      <c r="D507" s="56">
        <v>7.8925779700995194E-2</v>
      </c>
      <c r="E507" s="22"/>
    </row>
    <row r="508" spans="1:5" ht="34.9" customHeight="1" x14ac:dyDescent="0.25">
      <c r="A508" s="90" t="s">
        <v>25</v>
      </c>
      <c r="B508" s="90"/>
      <c r="C508" s="90"/>
      <c r="D508" s="90"/>
      <c r="E508" s="90"/>
    </row>
    <row r="509" spans="1:5" x14ac:dyDescent="0.25">
      <c r="A509" s="5" t="s">
        <v>26</v>
      </c>
    </row>
    <row r="510" spans="1:5" x14ac:dyDescent="0.25">
      <c r="A510" s="65" t="s">
        <v>980</v>
      </c>
    </row>
    <row r="511" spans="1:5" x14ac:dyDescent="0.25">
      <c r="A511" s="65" t="s">
        <v>1185</v>
      </c>
    </row>
    <row r="512" spans="1:5" x14ac:dyDescent="0.25">
      <c r="A512" s="65" t="s">
        <v>986</v>
      </c>
    </row>
    <row r="513" spans="1:5" x14ac:dyDescent="0.25">
      <c r="A513" s="5" t="s">
        <v>51</v>
      </c>
    </row>
    <row r="514" spans="1:5" ht="14.45" customHeight="1" x14ac:dyDescent="0.25">
      <c r="A514" s="91" t="s">
        <v>31</v>
      </c>
      <c r="B514" s="92"/>
      <c r="C514" s="92"/>
      <c r="D514" s="92"/>
      <c r="E514" s="93"/>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57">
        <v>44390</v>
      </c>
      <c r="C517" s="57">
        <v>46224</v>
      </c>
      <c r="D517" s="58">
        <v>4.2983378547376702E-2</v>
      </c>
      <c r="E517" s="59">
        <v>2</v>
      </c>
    </row>
    <row r="518" spans="1:5" x14ac:dyDescent="0.25">
      <c r="A518" s="31" t="s">
        <v>37</v>
      </c>
      <c r="B518" s="57">
        <v>44362</v>
      </c>
      <c r="C518" s="57">
        <v>46196</v>
      </c>
      <c r="D518" s="58">
        <v>4.2797599355894847E-2</v>
      </c>
      <c r="E518" s="59">
        <v>2</v>
      </c>
    </row>
    <row r="519" spans="1:5" x14ac:dyDescent="0.25">
      <c r="A519" s="60" t="s">
        <v>38</v>
      </c>
      <c r="B519" s="57">
        <v>44334</v>
      </c>
      <c r="C519" s="57">
        <v>46168</v>
      </c>
      <c r="D519" s="58">
        <v>4.2710208754482198E-2</v>
      </c>
      <c r="E519" s="59">
        <v>2</v>
      </c>
    </row>
    <row r="520" spans="1:5" x14ac:dyDescent="0.25">
      <c r="A520" s="60" t="s">
        <v>39</v>
      </c>
      <c r="B520" s="57">
        <v>44306</v>
      </c>
      <c r="C520" s="57">
        <v>46140</v>
      </c>
      <c r="D520" s="58">
        <v>4.24E-2</v>
      </c>
      <c r="E520" s="59">
        <v>2</v>
      </c>
    </row>
    <row r="521" spans="1:5" x14ac:dyDescent="0.25">
      <c r="A521" s="60" t="s">
        <v>40</v>
      </c>
      <c r="B521" s="57">
        <v>44278</v>
      </c>
      <c r="C521" s="57">
        <v>46112</v>
      </c>
      <c r="D521" s="58">
        <v>4.1026914646203415E-2</v>
      </c>
      <c r="E521" s="59">
        <v>2</v>
      </c>
    </row>
    <row r="523" spans="1:5" x14ac:dyDescent="0.25">
      <c r="A523" s="102" t="s">
        <v>210</v>
      </c>
      <c r="B523" s="103"/>
      <c r="C523" s="103"/>
      <c r="D523" s="103"/>
      <c r="E523" s="103"/>
    </row>
    <row r="524" spans="1:5" ht="14.45" customHeight="1" x14ac:dyDescent="0.25">
      <c r="A524" s="1" t="s">
        <v>978</v>
      </c>
      <c r="B524" s="2"/>
      <c r="C524" s="107" t="s">
        <v>3</v>
      </c>
      <c r="D524" s="107" t="s">
        <v>979</v>
      </c>
      <c r="E524" s="107"/>
    </row>
    <row r="525" spans="1:5" x14ac:dyDescent="0.25">
      <c r="A525" s="3" t="s">
        <v>5</v>
      </c>
      <c r="B525" s="4"/>
      <c r="C525" s="108"/>
      <c r="D525" s="108"/>
      <c r="E525" s="108"/>
    </row>
    <row r="526" spans="1:5" x14ac:dyDescent="0.25">
      <c r="A526" s="6" t="s">
        <v>6</v>
      </c>
      <c r="B526" s="7"/>
      <c r="C526" s="109"/>
      <c r="D526" s="109"/>
      <c r="E526" s="109"/>
    </row>
    <row r="527" spans="1:5" x14ac:dyDescent="0.25">
      <c r="A527" s="8" t="s">
        <v>7</v>
      </c>
      <c r="B527" s="9" t="s">
        <v>960</v>
      </c>
      <c r="C527" s="10"/>
      <c r="D527" s="11"/>
      <c r="E527" s="11"/>
    </row>
    <row r="528" spans="1:5" x14ac:dyDescent="0.25">
      <c r="A528" s="12"/>
      <c r="B528" s="13" t="s">
        <v>9</v>
      </c>
      <c r="C528" s="14"/>
      <c r="D528" s="15"/>
      <c r="E528" s="15"/>
    </row>
    <row r="529" spans="1:5" x14ac:dyDescent="0.25">
      <c r="A529" s="8" t="s">
        <v>10</v>
      </c>
      <c r="B529" s="16" t="s">
        <v>11</v>
      </c>
      <c r="C529" s="61">
        <v>7650</v>
      </c>
      <c r="D529" s="62">
        <v>8130</v>
      </c>
      <c r="E529" s="63" t="s">
        <v>14</v>
      </c>
    </row>
    <row r="530" spans="1:5" x14ac:dyDescent="0.25">
      <c r="A530" s="19"/>
      <c r="B530" s="20" t="s">
        <v>15</v>
      </c>
      <c r="C530" s="56">
        <v>-0.23502410722469699</v>
      </c>
      <c r="D530" s="56">
        <v>-9.8511840964048497E-2</v>
      </c>
      <c r="E530" s="22"/>
    </row>
    <row r="531" spans="1:5" x14ac:dyDescent="0.25">
      <c r="A531" s="8" t="s">
        <v>16</v>
      </c>
      <c r="B531" s="16" t="s">
        <v>11</v>
      </c>
      <c r="C531" s="61">
        <v>8350</v>
      </c>
      <c r="D531" s="61">
        <v>8100</v>
      </c>
      <c r="E531" s="63" t="s">
        <v>14</v>
      </c>
    </row>
    <row r="532" spans="1:5" x14ac:dyDescent="0.25">
      <c r="A532" s="19"/>
      <c r="B532" s="20" t="s">
        <v>15</v>
      </c>
      <c r="C532" s="56">
        <v>-0.16543148780886699</v>
      </c>
      <c r="D532" s="56">
        <v>-9.9906585351550697E-2</v>
      </c>
      <c r="E532" s="22"/>
    </row>
    <row r="533" spans="1:5" x14ac:dyDescent="0.25">
      <c r="A533" s="8" t="s">
        <v>19</v>
      </c>
      <c r="B533" s="16" t="s">
        <v>11</v>
      </c>
      <c r="C533" s="61">
        <v>9750</v>
      </c>
      <c r="D533" s="61">
        <v>10080</v>
      </c>
      <c r="E533" s="63" t="s">
        <v>14</v>
      </c>
    </row>
    <row r="534" spans="1:5" x14ac:dyDescent="0.25">
      <c r="A534" s="19"/>
      <c r="B534" s="20" t="s">
        <v>15</v>
      </c>
      <c r="C534" s="56">
        <v>-2.4730121661832999E-2</v>
      </c>
      <c r="D534" s="56">
        <v>4.11913409249087E-3</v>
      </c>
      <c r="E534" s="22"/>
    </row>
    <row r="535" spans="1:5" x14ac:dyDescent="0.25">
      <c r="A535" s="8" t="s">
        <v>22</v>
      </c>
      <c r="B535" s="16" t="s">
        <v>11</v>
      </c>
      <c r="C535" s="61">
        <v>11690</v>
      </c>
      <c r="D535" s="61">
        <v>12090</v>
      </c>
      <c r="E535" s="63" t="s">
        <v>14</v>
      </c>
    </row>
    <row r="536" spans="1:5" x14ac:dyDescent="0.25">
      <c r="A536" s="19"/>
      <c r="B536" s="20" t="s">
        <v>15</v>
      </c>
      <c r="C536" s="56">
        <v>0.168777637079916</v>
      </c>
      <c r="D536" s="56">
        <v>9.9341583635793193E-2</v>
      </c>
      <c r="E536" s="22"/>
    </row>
    <row r="537" spans="1:5" ht="34.9" customHeight="1" x14ac:dyDescent="0.25">
      <c r="A537" s="90" t="s">
        <v>25</v>
      </c>
      <c r="B537" s="90"/>
      <c r="C537" s="90"/>
      <c r="D537" s="90"/>
      <c r="E537" s="90"/>
    </row>
    <row r="538" spans="1:5" x14ac:dyDescent="0.25">
      <c r="A538" s="5" t="s">
        <v>26</v>
      </c>
    </row>
    <row r="539" spans="1:5" x14ac:dyDescent="0.25">
      <c r="A539" s="65" t="s">
        <v>980</v>
      </c>
    </row>
    <row r="540" spans="1:5" x14ac:dyDescent="0.25">
      <c r="A540" s="65" t="s">
        <v>1200</v>
      </c>
    </row>
    <row r="541" spans="1:5" x14ac:dyDescent="0.25">
      <c r="A541" s="65" t="s">
        <v>986</v>
      </c>
    </row>
    <row r="542" spans="1:5" x14ac:dyDescent="0.25">
      <c r="A542" s="5" t="s">
        <v>51</v>
      </c>
    </row>
    <row r="543" spans="1:5" ht="14.45" customHeight="1" x14ac:dyDescent="0.25">
      <c r="A543" s="91" t="s">
        <v>31</v>
      </c>
      <c r="B543" s="92"/>
      <c r="C543" s="92"/>
      <c r="D543" s="92"/>
      <c r="E543" s="93"/>
    </row>
    <row r="544" spans="1:5"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57">
        <v>44404</v>
      </c>
      <c r="C546" s="57">
        <v>46231</v>
      </c>
      <c r="D546" s="58">
        <v>3.4314050106467181E-2</v>
      </c>
      <c r="E546" s="59">
        <v>2</v>
      </c>
    </row>
    <row r="547" spans="1:5" x14ac:dyDescent="0.25">
      <c r="A547" s="31" t="s">
        <v>37</v>
      </c>
      <c r="B547" s="57">
        <v>44376</v>
      </c>
      <c r="C547" s="57">
        <v>46203</v>
      </c>
      <c r="D547" s="58">
        <v>3.4647354685447648E-2</v>
      </c>
      <c r="E547" s="59">
        <v>2</v>
      </c>
    </row>
    <row r="548" spans="1:5" x14ac:dyDescent="0.25">
      <c r="A548" s="64" t="s">
        <v>38</v>
      </c>
      <c r="B548" s="57">
        <v>44341</v>
      </c>
      <c r="C548" s="57">
        <v>46168</v>
      </c>
      <c r="D548" s="58">
        <v>3.4753892040334397E-2</v>
      </c>
      <c r="E548" s="59">
        <v>2</v>
      </c>
    </row>
    <row r="549" spans="1:5" x14ac:dyDescent="0.25">
      <c r="A549" s="64" t="s">
        <v>39</v>
      </c>
      <c r="B549" s="57">
        <v>44313</v>
      </c>
      <c r="C549" s="57">
        <v>46140</v>
      </c>
      <c r="D549" s="58">
        <v>3.4703205224514602E-2</v>
      </c>
      <c r="E549" s="59">
        <v>2</v>
      </c>
    </row>
    <row r="550" spans="1:5" x14ac:dyDescent="0.25">
      <c r="A550" s="64" t="s">
        <v>40</v>
      </c>
      <c r="B550" s="57">
        <v>44285</v>
      </c>
      <c r="C550" s="57">
        <v>46112</v>
      </c>
      <c r="D550" s="58">
        <v>3.4438295271855865E-2</v>
      </c>
      <c r="E550" s="59">
        <v>2</v>
      </c>
    </row>
    <row r="552" spans="1:5" x14ac:dyDescent="0.25">
      <c r="A552" s="102" t="s">
        <v>839</v>
      </c>
      <c r="B552" s="103"/>
      <c r="C552" s="103"/>
      <c r="D552" s="103"/>
      <c r="E552" s="103"/>
    </row>
    <row r="553" spans="1:5" ht="14.45" customHeight="1" x14ac:dyDescent="0.25">
      <c r="A553" s="1" t="s">
        <v>958</v>
      </c>
      <c r="B553" s="2"/>
      <c r="C553" s="107" t="s">
        <v>3</v>
      </c>
      <c r="D553" s="107" t="s">
        <v>959</v>
      </c>
      <c r="E553" s="107"/>
    </row>
    <row r="554" spans="1:5" x14ac:dyDescent="0.25">
      <c r="A554" s="3" t="s">
        <v>5</v>
      </c>
      <c r="B554" s="4"/>
      <c r="C554" s="108"/>
      <c r="D554" s="108"/>
      <c r="E554" s="108"/>
    </row>
    <row r="555" spans="1:5" x14ac:dyDescent="0.25">
      <c r="A555" s="6" t="s">
        <v>6</v>
      </c>
      <c r="B555" s="7"/>
      <c r="C555" s="109"/>
      <c r="D555" s="109"/>
      <c r="E555" s="109"/>
    </row>
    <row r="556" spans="1:5" x14ac:dyDescent="0.25">
      <c r="A556" s="8" t="s">
        <v>7</v>
      </c>
      <c r="B556" s="9" t="s">
        <v>960</v>
      </c>
      <c r="C556" s="10"/>
      <c r="D556" s="11"/>
      <c r="E556" s="11"/>
    </row>
    <row r="557" spans="1:5" x14ac:dyDescent="0.25">
      <c r="A557" s="12"/>
      <c r="B557" s="13" t="s">
        <v>9</v>
      </c>
      <c r="C557" s="14"/>
      <c r="D557" s="15"/>
      <c r="E557" s="15"/>
    </row>
    <row r="558" spans="1:5" x14ac:dyDescent="0.25">
      <c r="A558" s="8" t="s">
        <v>10</v>
      </c>
      <c r="B558" s="16" t="s">
        <v>11</v>
      </c>
      <c r="C558" s="61">
        <v>5930</v>
      </c>
      <c r="D558" s="62">
        <v>5530</v>
      </c>
      <c r="E558" s="63" t="s">
        <v>14</v>
      </c>
    </row>
    <row r="559" spans="1:5" x14ac:dyDescent="0.25">
      <c r="A559" s="19"/>
      <c r="B559" s="20" t="s">
        <v>15</v>
      </c>
      <c r="C559" s="56">
        <v>-0.40708460415415998</v>
      </c>
      <c r="D559" s="56">
        <v>-0.17900520166338499</v>
      </c>
      <c r="E559" s="22"/>
    </row>
    <row r="560" spans="1:5" x14ac:dyDescent="0.25">
      <c r="A560" s="8" t="s">
        <v>16</v>
      </c>
      <c r="B560" s="16" t="s">
        <v>11</v>
      </c>
      <c r="C560" s="61">
        <v>8080</v>
      </c>
      <c r="D560" s="61">
        <v>9020</v>
      </c>
      <c r="E560" s="63" t="s">
        <v>14</v>
      </c>
    </row>
    <row r="561" spans="1:5" x14ac:dyDescent="0.25">
      <c r="A561" s="19"/>
      <c r="B561" s="20" t="s">
        <v>15</v>
      </c>
      <c r="C561" s="56">
        <v>-0.191929689109751</v>
      </c>
      <c r="D561" s="56">
        <v>-3.3644783412352101E-2</v>
      </c>
      <c r="E561" s="22"/>
    </row>
    <row r="562" spans="1:5" x14ac:dyDescent="0.25">
      <c r="A562" s="8" t="s">
        <v>19</v>
      </c>
      <c r="B562" s="16" t="s">
        <v>11</v>
      </c>
      <c r="C562" s="61">
        <v>9920</v>
      </c>
      <c r="D562" s="61">
        <v>11420</v>
      </c>
      <c r="E562" s="63" t="s">
        <v>14</v>
      </c>
    </row>
    <row r="563" spans="1:5" x14ac:dyDescent="0.25">
      <c r="A563" s="19"/>
      <c r="B563" s="20" t="s">
        <v>15</v>
      </c>
      <c r="C563" s="56">
        <v>-8.2876112270680001E-3</v>
      </c>
      <c r="D563" s="56">
        <v>4.5288998721275703E-2</v>
      </c>
      <c r="E563" s="22"/>
    </row>
    <row r="564" spans="1:5" x14ac:dyDescent="0.25">
      <c r="A564" s="8" t="s">
        <v>22</v>
      </c>
      <c r="B564" s="16" t="s">
        <v>11</v>
      </c>
      <c r="C564" s="61">
        <v>12550</v>
      </c>
      <c r="D564" s="61">
        <v>14320</v>
      </c>
      <c r="E564" s="63" t="s">
        <v>14</v>
      </c>
    </row>
    <row r="565" spans="1:5" x14ac:dyDescent="0.25">
      <c r="A565" s="19"/>
      <c r="B565" s="20" t="s">
        <v>15</v>
      </c>
      <c r="C565" s="56">
        <v>0.25541641989931901</v>
      </c>
      <c r="D565" s="56">
        <v>0.127230634448424</v>
      </c>
      <c r="E565" s="22"/>
    </row>
    <row r="566" spans="1:5" ht="35.450000000000003" customHeight="1" x14ac:dyDescent="0.25">
      <c r="A566" s="90" t="s">
        <v>25</v>
      </c>
      <c r="B566" s="90"/>
      <c r="C566" s="90"/>
      <c r="D566" s="90"/>
      <c r="E566" s="90"/>
    </row>
    <row r="567" spans="1:5" x14ac:dyDescent="0.25">
      <c r="A567" s="5" t="s">
        <v>26</v>
      </c>
    </row>
    <row r="568" spans="1:5" x14ac:dyDescent="0.25">
      <c r="A568" s="65" t="s">
        <v>961</v>
      </c>
    </row>
    <row r="569" spans="1:5" x14ac:dyDescent="0.25">
      <c r="A569" s="65" t="s">
        <v>1137</v>
      </c>
    </row>
    <row r="570" spans="1:5" x14ac:dyDescent="0.25">
      <c r="A570" s="65" t="s">
        <v>963</v>
      </c>
    </row>
    <row r="571" spans="1:5" x14ac:dyDescent="0.25">
      <c r="A571" s="5" t="s">
        <v>30</v>
      </c>
    </row>
    <row r="572" spans="1:5" ht="14.45" customHeight="1" x14ac:dyDescent="0.25">
      <c r="A572" s="91" t="s">
        <v>31</v>
      </c>
      <c r="B572" s="92"/>
      <c r="C572" s="92"/>
      <c r="D572" s="92"/>
      <c r="E572" s="93"/>
    </row>
    <row r="573" spans="1:5" x14ac:dyDescent="0.25">
      <c r="A573" s="94" t="s">
        <v>32</v>
      </c>
      <c r="B573" s="94"/>
      <c r="C573" s="94"/>
      <c r="D573" s="94"/>
      <c r="E573" s="94"/>
    </row>
    <row r="574" spans="1:5" x14ac:dyDescent="0.25">
      <c r="A574" s="29" t="s">
        <v>33</v>
      </c>
      <c r="B574" s="29" t="s">
        <v>34</v>
      </c>
      <c r="C574" s="29" t="s">
        <v>35</v>
      </c>
      <c r="D574" s="30" t="s">
        <v>0</v>
      </c>
      <c r="E574" s="30" t="s">
        <v>1</v>
      </c>
    </row>
    <row r="575" spans="1:5" x14ac:dyDescent="0.25">
      <c r="A575" s="31" t="s">
        <v>36</v>
      </c>
      <c r="B575" s="57">
        <v>44405</v>
      </c>
      <c r="C575" s="57">
        <v>46232</v>
      </c>
      <c r="D575" s="58">
        <v>9.7891192753521108E-2</v>
      </c>
      <c r="E575" s="59">
        <v>3</v>
      </c>
    </row>
    <row r="576" spans="1:5" x14ac:dyDescent="0.25">
      <c r="A576" s="31" t="s">
        <v>37</v>
      </c>
      <c r="B576" s="57">
        <v>44370</v>
      </c>
      <c r="C576" s="57">
        <v>46197</v>
      </c>
      <c r="D576" s="58">
        <v>9.8044273677064517E-2</v>
      </c>
      <c r="E576" s="59">
        <v>3</v>
      </c>
    </row>
    <row r="577" spans="1:5" x14ac:dyDescent="0.25">
      <c r="A577" s="64" t="s">
        <v>38</v>
      </c>
      <c r="B577" s="57">
        <v>44342</v>
      </c>
      <c r="C577" s="57">
        <v>46169</v>
      </c>
      <c r="D577" s="58">
        <v>9.8037041541638295E-2</v>
      </c>
      <c r="E577" s="59">
        <v>3</v>
      </c>
    </row>
    <row r="578" spans="1:5" x14ac:dyDescent="0.25">
      <c r="A578" s="64" t="s">
        <v>39</v>
      </c>
      <c r="B578" s="57">
        <v>44314</v>
      </c>
      <c r="C578" s="57">
        <v>46141</v>
      </c>
      <c r="D578" s="58">
        <v>9.8500000000000004E-2</v>
      </c>
      <c r="E578" s="59">
        <v>3</v>
      </c>
    </row>
    <row r="579" spans="1:5" x14ac:dyDescent="0.25">
      <c r="A579" s="64" t="s">
        <v>40</v>
      </c>
      <c r="B579" s="57">
        <v>44279</v>
      </c>
      <c r="C579" s="57">
        <v>46106</v>
      </c>
      <c r="D579" s="58">
        <v>9.8699999999999996E-2</v>
      </c>
      <c r="E579" s="59">
        <v>3</v>
      </c>
    </row>
    <row r="581" spans="1:5" x14ac:dyDescent="0.25">
      <c r="A581" s="102" t="s">
        <v>218</v>
      </c>
      <c r="B581" s="103"/>
      <c r="C581" s="103"/>
      <c r="D581" s="103"/>
      <c r="E581" s="103"/>
    </row>
    <row r="582" spans="1:5" ht="14.45" customHeight="1" x14ac:dyDescent="0.25">
      <c r="A582" s="1" t="s">
        <v>958</v>
      </c>
      <c r="B582" s="2"/>
      <c r="C582" s="107" t="s">
        <v>3</v>
      </c>
      <c r="D582" s="107" t="s">
        <v>959</v>
      </c>
      <c r="E582" s="107"/>
    </row>
    <row r="583" spans="1:5" x14ac:dyDescent="0.25">
      <c r="A583" s="3" t="s">
        <v>5</v>
      </c>
      <c r="B583" s="4"/>
      <c r="C583" s="108"/>
      <c r="D583" s="108"/>
      <c r="E583" s="108"/>
    </row>
    <row r="584" spans="1:5" x14ac:dyDescent="0.25">
      <c r="A584" s="6" t="s">
        <v>6</v>
      </c>
      <c r="B584" s="7"/>
      <c r="C584" s="109"/>
      <c r="D584" s="109"/>
      <c r="E584" s="109"/>
    </row>
    <row r="585" spans="1:5" x14ac:dyDescent="0.25">
      <c r="A585" s="8" t="s">
        <v>7</v>
      </c>
      <c r="B585" s="9" t="s">
        <v>960</v>
      </c>
      <c r="C585" s="10"/>
      <c r="D585" s="11"/>
      <c r="E585" s="11"/>
    </row>
    <row r="586" spans="1:5" x14ac:dyDescent="0.25">
      <c r="A586" s="12"/>
      <c r="B586" s="13" t="s">
        <v>9</v>
      </c>
      <c r="C586" s="14"/>
      <c r="D586" s="15"/>
      <c r="E586" s="15"/>
    </row>
    <row r="587" spans="1:5" x14ac:dyDescent="0.25">
      <c r="A587" s="8" t="s">
        <v>10</v>
      </c>
      <c r="B587" s="16" t="s">
        <v>11</v>
      </c>
      <c r="C587" s="61">
        <v>6160</v>
      </c>
      <c r="D587" s="62">
        <v>6330</v>
      </c>
      <c r="E587" s="63" t="s">
        <v>14</v>
      </c>
    </row>
    <row r="588" spans="1:5" x14ac:dyDescent="0.25">
      <c r="A588" s="19"/>
      <c r="B588" s="20" t="s">
        <v>15</v>
      </c>
      <c r="C588" s="56">
        <v>-0.38438787434959898</v>
      </c>
      <c r="D588" s="56">
        <v>-0.141168447322193</v>
      </c>
      <c r="E588" s="22"/>
    </row>
    <row r="589" spans="1:5" x14ac:dyDescent="0.25">
      <c r="A589" s="8" t="s">
        <v>16</v>
      </c>
      <c r="B589" s="16" t="s">
        <v>11</v>
      </c>
      <c r="C589" s="61">
        <v>7950</v>
      </c>
      <c r="D589" s="61">
        <v>7890</v>
      </c>
      <c r="E589" s="63" t="s">
        <v>14</v>
      </c>
    </row>
    <row r="590" spans="1:5" x14ac:dyDescent="0.25">
      <c r="A590" s="19"/>
      <c r="B590" s="20" t="s">
        <v>15</v>
      </c>
      <c r="C590" s="56">
        <v>-0.20462937972863801</v>
      </c>
      <c r="D590" s="56">
        <v>-7.6060994733829296E-2</v>
      </c>
      <c r="E590" s="22"/>
    </row>
    <row r="591" spans="1:5" x14ac:dyDescent="0.25">
      <c r="A591" s="8" t="s">
        <v>19</v>
      </c>
      <c r="B591" s="16" t="s">
        <v>11</v>
      </c>
      <c r="C591" s="61">
        <v>9510</v>
      </c>
      <c r="D591" s="61">
        <v>10030</v>
      </c>
      <c r="E591" s="63" t="s">
        <v>14</v>
      </c>
    </row>
    <row r="592" spans="1:5" x14ac:dyDescent="0.25">
      <c r="A592" s="19"/>
      <c r="B592" s="20" t="s">
        <v>15</v>
      </c>
      <c r="C592" s="56">
        <v>-4.9472130375587502E-2</v>
      </c>
      <c r="D592" s="56">
        <v>1.0515007284097599E-3</v>
      </c>
      <c r="E592" s="22"/>
    </row>
    <row r="593" spans="1:5" x14ac:dyDescent="0.25">
      <c r="A593" s="8" t="s">
        <v>22</v>
      </c>
      <c r="B593" s="16" t="s">
        <v>11</v>
      </c>
      <c r="C593" s="61">
        <v>12570</v>
      </c>
      <c r="D593" s="61">
        <v>12300</v>
      </c>
      <c r="E593" s="63" t="s">
        <v>14</v>
      </c>
    </row>
    <row r="594" spans="1:5" x14ac:dyDescent="0.25">
      <c r="A594" s="19"/>
      <c r="B594" s="20" t="s">
        <v>15</v>
      </c>
      <c r="C594" s="56">
        <v>0.25663387132434201</v>
      </c>
      <c r="D594" s="56">
        <v>7.1580962201388099E-2</v>
      </c>
      <c r="E594" s="22"/>
    </row>
    <row r="595" spans="1:5" ht="34.9" customHeight="1" x14ac:dyDescent="0.25">
      <c r="A595" s="90" t="s">
        <v>25</v>
      </c>
      <c r="B595" s="90"/>
      <c r="C595" s="90"/>
      <c r="D595" s="90"/>
      <c r="E595" s="90"/>
    </row>
    <row r="596" spans="1:5" x14ac:dyDescent="0.25">
      <c r="A596" s="5" t="s">
        <v>26</v>
      </c>
    </row>
    <row r="597" spans="1:5" x14ac:dyDescent="0.25">
      <c r="A597" s="65" t="s">
        <v>961</v>
      </c>
    </row>
    <row r="598" spans="1:5" x14ac:dyDescent="0.25">
      <c r="A598" s="65" t="s">
        <v>1202</v>
      </c>
    </row>
    <row r="599" spans="1:5" x14ac:dyDescent="0.25">
      <c r="A599" s="65" t="s">
        <v>966</v>
      </c>
    </row>
    <row r="600" spans="1:5" x14ac:dyDescent="0.25">
      <c r="A600" s="5" t="s">
        <v>30</v>
      </c>
    </row>
    <row r="601" spans="1:5" ht="14.45" customHeight="1" x14ac:dyDescent="0.25">
      <c r="A601" s="91" t="s">
        <v>31</v>
      </c>
      <c r="B601" s="92"/>
      <c r="C601" s="92"/>
      <c r="D601" s="92"/>
      <c r="E601" s="93"/>
    </row>
    <row r="602" spans="1:5" x14ac:dyDescent="0.25">
      <c r="A602" s="94" t="s">
        <v>32</v>
      </c>
      <c r="B602" s="94"/>
      <c r="C602" s="94"/>
      <c r="D602" s="94"/>
      <c r="E602" s="94"/>
    </row>
    <row r="603" spans="1:5" x14ac:dyDescent="0.25">
      <c r="A603" s="29" t="s">
        <v>33</v>
      </c>
      <c r="B603" s="29" t="s">
        <v>34</v>
      </c>
      <c r="C603" s="29" t="s">
        <v>35</v>
      </c>
      <c r="D603" s="30" t="s">
        <v>0</v>
      </c>
      <c r="E603" s="30" t="s">
        <v>1</v>
      </c>
    </row>
    <row r="604" spans="1:5" x14ac:dyDescent="0.25">
      <c r="A604" s="31" t="s">
        <v>36</v>
      </c>
      <c r="B604" s="57">
        <v>44404</v>
      </c>
      <c r="C604" s="57">
        <v>46231</v>
      </c>
      <c r="D604" s="58">
        <v>6.9702306411746309E-2</v>
      </c>
      <c r="E604" s="59">
        <v>3</v>
      </c>
    </row>
    <row r="605" spans="1:5" x14ac:dyDescent="0.25">
      <c r="A605" s="31" t="s">
        <v>37</v>
      </c>
      <c r="B605" s="57">
        <v>44376</v>
      </c>
      <c r="C605" s="57">
        <v>46203</v>
      </c>
      <c r="D605" s="58">
        <v>7.0028876935751036E-2</v>
      </c>
      <c r="E605" s="59">
        <v>3</v>
      </c>
    </row>
    <row r="606" spans="1:5" x14ac:dyDescent="0.25">
      <c r="A606" s="64" t="s">
        <v>38</v>
      </c>
      <c r="B606" s="57">
        <v>44341</v>
      </c>
      <c r="C606" s="57">
        <v>46168</v>
      </c>
      <c r="D606" s="58">
        <v>6.97458499401655E-2</v>
      </c>
      <c r="E606" s="59">
        <v>3</v>
      </c>
    </row>
    <row r="607" spans="1:5" x14ac:dyDescent="0.25">
      <c r="A607" s="64" t="s">
        <v>39</v>
      </c>
      <c r="B607" s="57">
        <v>44313</v>
      </c>
      <c r="C607" s="57">
        <v>46140</v>
      </c>
      <c r="D607" s="58">
        <v>6.9400000000000003E-2</v>
      </c>
      <c r="E607" s="59">
        <v>3</v>
      </c>
    </row>
    <row r="608" spans="1:5" x14ac:dyDescent="0.25">
      <c r="A608" s="64" t="s">
        <v>40</v>
      </c>
      <c r="B608" s="57">
        <v>44285</v>
      </c>
      <c r="C608" s="57">
        <v>46112</v>
      </c>
      <c r="D608" s="58">
        <v>6.8004756086158913E-2</v>
      </c>
      <c r="E608" s="59">
        <v>3</v>
      </c>
    </row>
    <row r="610" spans="1:5" x14ac:dyDescent="0.25">
      <c r="A610" s="102" t="s">
        <v>226</v>
      </c>
      <c r="B610" s="103"/>
      <c r="C610" s="103"/>
      <c r="D610" s="103"/>
      <c r="E610" s="103"/>
    </row>
    <row r="611" spans="1:5" ht="14.45" customHeight="1" x14ac:dyDescent="0.25">
      <c r="A611" s="1" t="s">
        <v>958</v>
      </c>
      <c r="B611" s="2"/>
      <c r="C611" s="107" t="s">
        <v>3</v>
      </c>
      <c r="D611" s="107" t="s">
        <v>959</v>
      </c>
      <c r="E611" s="107"/>
    </row>
    <row r="612" spans="1:5" x14ac:dyDescent="0.25">
      <c r="A612" s="3" t="s">
        <v>5</v>
      </c>
      <c r="B612" s="4"/>
      <c r="C612" s="108"/>
      <c r="D612" s="108"/>
      <c r="E612" s="108"/>
    </row>
    <row r="613" spans="1:5" x14ac:dyDescent="0.25">
      <c r="A613" s="6" t="s">
        <v>6</v>
      </c>
      <c r="B613" s="7"/>
      <c r="C613" s="109"/>
      <c r="D613" s="109"/>
      <c r="E613" s="109"/>
    </row>
    <row r="614" spans="1:5" x14ac:dyDescent="0.25">
      <c r="A614" s="8" t="s">
        <v>7</v>
      </c>
      <c r="B614" s="9" t="s">
        <v>960</v>
      </c>
      <c r="C614" s="10"/>
      <c r="D614" s="11"/>
      <c r="E614" s="11"/>
    </row>
    <row r="615" spans="1:5" x14ac:dyDescent="0.25">
      <c r="A615" s="12"/>
      <c r="B615" s="13" t="s">
        <v>9</v>
      </c>
      <c r="C615" s="14"/>
      <c r="D615" s="15"/>
      <c r="E615" s="15"/>
    </row>
    <row r="616" spans="1:5" x14ac:dyDescent="0.25">
      <c r="A616" s="8" t="s">
        <v>10</v>
      </c>
      <c r="B616" s="16" t="s">
        <v>11</v>
      </c>
      <c r="C616" s="61">
        <v>7170</v>
      </c>
      <c r="D616" s="62">
        <v>7280</v>
      </c>
      <c r="E616" s="63" t="s">
        <v>14</v>
      </c>
    </row>
    <row r="617" spans="1:5" x14ac:dyDescent="0.25">
      <c r="A617" s="19"/>
      <c r="B617" s="20" t="s">
        <v>15</v>
      </c>
      <c r="C617" s="56">
        <v>-0.28329928265625498</v>
      </c>
      <c r="D617" s="56">
        <v>-0.10049997721574799</v>
      </c>
      <c r="E617" s="22"/>
    </row>
    <row r="618" spans="1:5" x14ac:dyDescent="0.25">
      <c r="A618" s="8" t="s">
        <v>16</v>
      </c>
      <c r="B618" s="16" t="s">
        <v>11</v>
      </c>
      <c r="C618" s="61">
        <v>8120</v>
      </c>
      <c r="D618" s="61">
        <v>8180</v>
      </c>
      <c r="E618" s="63" t="s">
        <v>14</v>
      </c>
    </row>
    <row r="619" spans="1:5" x14ac:dyDescent="0.25">
      <c r="A619" s="19"/>
      <c r="B619" s="20" t="s">
        <v>15</v>
      </c>
      <c r="C619" s="56">
        <v>-0.18822297773285601</v>
      </c>
      <c r="D619" s="56">
        <v>-6.4630706136288602E-2</v>
      </c>
      <c r="E619" s="22"/>
    </row>
    <row r="620" spans="1:5" x14ac:dyDescent="0.25">
      <c r="A620" s="8" t="s">
        <v>19</v>
      </c>
      <c r="B620" s="16" t="s">
        <v>11</v>
      </c>
      <c r="C620" s="61">
        <v>9500</v>
      </c>
      <c r="D620" s="61">
        <v>9940</v>
      </c>
      <c r="E620" s="63" t="s">
        <v>14</v>
      </c>
    </row>
    <row r="621" spans="1:5" x14ac:dyDescent="0.25">
      <c r="A621" s="19"/>
      <c r="B621" s="20" t="s">
        <v>15</v>
      </c>
      <c r="C621" s="56">
        <v>-4.9974801061008198E-2</v>
      </c>
      <c r="D621" s="56">
        <v>-1.95026591510916E-3</v>
      </c>
      <c r="E621" s="22"/>
    </row>
    <row r="622" spans="1:5" x14ac:dyDescent="0.25">
      <c r="A622" s="8" t="s">
        <v>22</v>
      </c>
      <c r="B622" s="16" t="s">
        <v>11</v>
      </c>
      <c r="C622" s="61">
        <v>11620</v>
      </c>
      <c r="D622" s="61">
        <v>11590</v>
      </c>
      <c r="E622" s="63" t="s">
        <v>14</v>
      </c>
    </row>
    <row r="623" spans="1:5" x14ac:dyDescent="0.25">
      <c r="A623" s="19"/>
      <c r="B623" s="20" t="s">
        <v>15</v>
      </c>
      <c r="C623" s="56">
        <v>0.162463666807175</v>
      </c>
      <c r="D623" s="56">
        <v>5.0388336731111802E-2</v>
      </c>
      <c r="E623" s="22"/>
    </row>
    <row r="624" spans="1:5" ht="36" customHeight="1" x14ac:dyDescent="0.25">
      <c r="A624" s="90" t="s">
        <v>25</v>
      </c>
      <c r="B624" s="90"/>
      <c r="C624" s="90"/>
      <c r="D624" s="90"/>
      <c r="E624" s="90"/>
    </row>
    <row r="625" spans="1:5" x14ac:dyDescent="0.25">
      <c r="A625" s="5" t="s">
        <v>26</v>
      </c>
    </row>
    <row r="626" spans="1:5" x14ac:dyDescent="0.25">
      <c r="A626" s="65" t="s">
        <v>961</v>
      </c>
    </row>
    <row r="627" spans="1:5" x14ac:dyDescent="0.25">
      <c r="A627" s="65" t="s">
        <v>967</v>
      </c>
    </row>
    <row r="628" spans="1:5" x14ac:dyDescent="0.25">
      <c r="A628" s="65" t="s">
        <v>966</v>
      </c>
    </row>
    <row r="629" spans="1:5" x14ac:dyDescent="0.25">
      <c r="A629" s="5" t="s">
        <v>30</v>
      </c>
    </row>
    <row r="630" spans="1:5" ht="14.45" customHeight="1" x14ac:dyDescent="0.25">
      <c r="A630" s="91" t="s">
        <v>31</v>
      </c>
      <c r="B630" s="92"/>
      <c r="C630" s="92"/>
      <c r="D630" s="92"/>
      <c r="E630" s="93"/>
    </row>
    <row r="631" spans="1:5" x14ac:dyDescent="0.25">
      <c r="A631" s="94" t="s">
        <v>32</v>
      </c>
      <c r="B631" s="94"/>
      <c r="C631" s="94"/>
      <c r="D631" s="94"/>
      <c r="E631" s="94"/>
    </row>
    <row r="632" spans="1:5" x14ac:dyDescent="0.25">
      <c r="A632" s="29" t="s">
        <v>33</v>
      </c>
      <c r="B632" s="29" t="s">
        <v>34</v>
      </c>
      <c r="C632" s="29" t="s">
        <v>35</v>
      </c>
      <c r="D632" s="30" t="s">
        <v>0</v>
      </c>
      <c r="E632" s="30" t="s">
        <v>1</v>
      </c>
    </row>
    <row r="633" spans="1:5" x14ac:dyDescent="0.25">
      <c r="A633" s="31" t="s">
        <v>36</v>
      </c>
      <c r="B633" s="57">
        <v>44404</v>
      </c>
      <c r="C633" s="57">
        <v>46231</v>
      </c>
      <c r="D633" s="58">
        <v>4.951960165427409E-2</v>
      </c>
      <c r="E633" s="59">
        <v>2</v>
      </c>
    </row>
    <row r="634" spans="1:5" x14ac:dyDescent="0.25">
      <c r="A634" s="31" t="s">
        <v>37</v>
      </c>
      <c r="B634" s="57">
        <v>44376</v>
      </c>
      <c r="C634" s="57">
        <v>46203</v>
      </c>
      <c r="D634" s="58">
        <v>4.9579874280926306E-2</v>
      </c>
      <c r="E634" s="59">
        <v>2</v>
      </c>
    </row>
    <row r="635" spans="1:5" x14ac:dyDescent="0.25">
      <c r="A635" s="64" t="s">
        <v>38</v>
      </c>
      <c r="B635" s="57">
        <v>44341</v>
      </c>
      <c r="C635" s="57">
        <v>46168</v>
      </c>
      <c r="D635" s="58">
        <v>4.9316237250026103E-2</v>
      </c>
      <c r="E635" s="59">
        <v>2</v>
      </c>
    </row>
    <row r="636" spans="1:5" x14ac:dyDescent="0.25">
      <c r="A636" s="64" t="s">
        <v>39</v>
      </c>
      <c r="B636" s="57">
        <v>44313</v>
      </c>
      <c r="C636" s="57">
        <v>46140</v>
      </c>
      <c r="D636" s="58">
        <v>4.9000000000000002E-2</v>
      </c>
      <c r="E636" s="59">
        <v>2</v>
      </c>
    </row>
    <row r="637" spans="1:5" x14ac:dyDescent="0.25">
      <c r="A637" s="64" t="s">
        <v>40</v>
      </c>
      <c r="B637" s="57">
        <v>44285</v>
      </c>
      <c r="C637" s="57">
        <v>46112</v>
      </c>
      <c r="D637" s="58">
        <v>4.7837665724791437E-2</v>
      </c>
      <c r="E637" s="59">
        <v>2</v>
      </c>
    </row>
  </sheetData>
  <mergeCells count="154">
    <mergeCell ref="A631:E631"/>
    <mergeCell ref="A624:E624"/>
    <mergeCell ref="A630:E630"/>
    <mergeCell ref="C31:C33"/>
    <mergeCell ref="D31:D33"/>
    <mergeCell ref="E31:E33"/>
    <mergeCell ref="A51:E51"/>
    <mergeCell ref="C60:C62"/>
    <mergeCell ref="D60:D62"/>
    <mergeCell ref="E60:E62"/>
    <mergeCell ref="A80:E80"/>
    <mergeCell ref="A595:E595"/>
    <mergeCell ref="A601:E601"/>
    <mergeCell ref="A610:E610"/>
    <mergeCell ref="A602:E602"/>
    <mergeCell ref="C611:C613"/>
    <mergeCell ref="D611:D613"/>
    <mergeCell ref="E611:E613"/>
    <mergeCell ref="A566:E566"/>
    <mergeCell ref="A572:E572"/>
    <mergeCell ref="A581:E581"/>
    <mergeCell ref="A573:E573"/>
    <mergeCell ref="C582:C584"/>
    <mergeCell ref="D582:D584"/>
    <mergeCell ref="E582:E584"/>
    <mergeCell ref="A537:E537"/>
    <mergeCell ref="A543:E543"/>
    <mergeCell ref="A552:E552"/>
    <mergeCell ref="A544:E544"/>
    <mergeCell ref="C553:C555"/>
    <mergeCell ref="D553:D555"/>
    <mergeCell ref="E553:E555"/>
    <mergeCell ref="A508:E508"/>
    <mergeCell ref="A514:E514"/>
    <mergeCell ref="A515:E515"/>
    <mergeCell ref="A523:E523"/>
    <mergeCell ref="C524:C526"/>
    <mergeCell ref="D524:D526"/>
    <mergeCell ref="E524:E526"/>
    <mergeCell ref="A479:E479"/>
    <mergeCell ref="A485:E485"/>
    <mergeCell ref="A494:E494"/>
    <mergeCell ref="C495:C497"/>
    <mergeCell ref="D495:D497"/>
    <mergeCell ref="E495:E497"/>
    <mergeCell ref="A486:E486"/>
    <mergeCell ref="A450:E450"/>
    <mergeCell ref="A456:E456"/>
    <mergeCell ref="A465:E465"/>
    <mergeCell ref="A457:E457"/>
    <mergeCell ref="C466:C468"/>
    <mergeCell ref="D466:D468"/>
    <mergeCell ref="E466:E468"/>
    <mergeCell ref="A421:E421"/>
    <mergeCell ref="A427:E427"/>
    <mergeCell ref="A436:E436"/>
    <mergeCell ref="A428:E428"/>
    <mergeCell ref="C437:C439"/>
    <mergeCell ref="D437:D439"/>
    <mergeCell ref="E437:E439"/>
    <mergeCell ref="A392:E392"/>
    <mergeCell ref="A398:E398"/>
    <mergeCell ref="A407:E407"/>
    <mergeCell ref="A399:E399"/>
    <mergeCell ref="C408:C410"/>
    <mergeCell ref="D408:D410"/>
    <mergeCell ref="E408:E410"/>
    <mergeCell ref="A363:E363"/>
    <mergeCell ref="A369:E369"/>
    <mergeCell ref="A378:E378"/>
    <mergeCell ref="A370:E370"/>
    <mergeCell ref="C379:C381"/>
    <mergeCell ref="D379:D381"/>
    <mergeCell ref="E379:E381"/>
    <mergeCell ref="A334:E334"/>
    <mergeCell ref="A340:E340"/>
    <mergeCell ref="A349:E349"/>
    <mergeCell ref="A341:E341"/>
    <mergeCell ref="C350:C352"/>
    <mergeCell ref="D350:D352"/>
    <mergeCell ref="E350:E352"/>
    <mergeCell ref="A305:E305"/>
    <mergeCell ref="A311:E311"/>
    <mergeCell ref="A320:E320"/>
    <mergeCell ref="A312:E312"/>
    <mergeCell ref="C321:C323"/>
    <mergeCell ref="D321:D323"/>
    <mergeCell ref="E321:E323"/>
    <mergeCell ref="A276:E276"/>
    <mergeCell ref="A282:E282"/>
    <mergeCell ref="A291:E291"/>
    <mergeCell ref="A283:E283"/>
    <mergeCell ref="C292:C294"/>
    <mergeCell ref="D292:D294"/>
    <mergeCell ref="E292:E294"/>
    <mergeCell ref="A247:E247"/>
    <mergeCell ref="A253:E253"/>
    <mergeCell ref="A262:E262"/>
    <mergeCell ref="A254:E254"/>
    <mergeCell ref="C263:C265"/>
    <mergeCell ref="D263:D265"/>
    <mergeCell ref="E263:E265"/>
    <mergeCell ref="A218:E218"/>
    <mergeCell ref="A224:E224"/>
    <mergeCell ref="A233:E233"/>
    <mergeCell ref="A225:E225"/>
    <mergeCell ref="C234:C236"/>
    <mergeCell ref="D234:D236"/>
    <mergeCell ref="E234:E236"/>
    <mergeCell ref="A189:E189"/>
    <mergeCell ref="A195:E195"/>
    <mergeCell ref="A204:E204"/>
    <mergeCell ref="A196:E196"/>
    <mergeCell ref="C205:C207"/>
    <mergeCell ref="D205:D207"/>
    <mergeCell ref="E205:E207"/>
    <mergeCell ref="A160:E160"/>
    <mergeCell ref="A166:E166"/>
    <mergeCell ref="A167:E167"/>
    <mergeCell ref="A175:E175"/>
    <mergeCell ref="C176:C178"/>
    <mergeCell ref="D176:D178"/>
    <mergeCell ref="E176:E178"/>
    <mergeCell ref="A137:E137"/>
    <mergeCell ref="A138:E138"/>
    <mergeCell ref="A146:E146"/>
    <mergeCell ref="C147:C149"/>
    <mergeCell ref="D147:D149"/>
    <mergeCell ref="E147:E149"/>
    <mergeCell ref="A102:E102"/>
    <mergeCell ref="A108:E108"/>
    <mergeCell ref="A109:E109"/>
    <mergeCell ref="A117:E117"/>
    <mergeCell ref="C118:C120"/>
    <mergeCell ref="D118:D120"/>
    <mergeCell ref="E118:E120"/>
    <mergeCell ref="C89:C91"/>
    <mergeCell ref="D89:D91"/>
    <mergeCell ref="E89:E91"/>
    <mergeCell ref="A50:E50"/>
    <mergeCell ref="A59:E59"/>
    <mergeCell ref="A22:E22"/>
    <mergeCell ref="A30:E30"/>
    <mergeCell ref="A44:E44"/>
    <mergeCell ref="A131:E131"/>
    <mergeCell ref="A1:E1"/>
    <mergeCell ref="C2:C4"/>
    <mergeCell ref="D2:D4"/>
    <mergeCell ref="E2:E4"/>
    <mergeCell ref="A15:E15"/>
    <mergeCell ref="A21:E21"/>
    <mergeCell ref="A73:E73"/>
    <mergeCell ref="A79:E79"/>
    <mergeCell ref="A88:E88"/>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AB2D0-9E60-4D9D-8B8B-EFBFD73B3779}">
  <dimension ref="A1:XFD637"/>
  <sheetViews>
    <sheetView workbookViewId="0">
      <selection sqref="A1:XFD1048576"/>
    </sheetView>
  </sheetViews>
  <sheetFormatPr baseColWidth="10" defaultRowHeight="15" x14ac:dyDescent="0.25"/>
  <cols>
    <col min="1" max="1" width="20.85546875" customWidth="1"/>
    <col min="2" max="2" width="51.7109375" customWidth="1"/>
    <col min="5" max="5" width="16.85546875" customWidth="1"/>
  </cols>
  <sheetData>
    <row r="1" spans="1:8" x14ac:dyDescent="0.25">
      <c r="A1" s="102" t="s">
        <v>61</v>
      </c>
      <c r="B1" s="103"/>
      <c r="C1" s="103"/>
      <c r="D1" s="103"/>
      <c r="E1" s="103"/>
    </row>
    <row r="2" spans="1:8" ht="14.45" customHeight="1" x14ac:dyDescent="0.25">
      <c r="A2" s="1" t="s">
        <v>958</v>
      </c>
      <c r="B2" s="2"/>
      <c r="C2" s="96" t="s">
        <v>3</v>
      </c>
      <c r="D2" s="96" t="s">
        <v>959</v>
      </c>
      <c r="E2" s="96"/>
    </row>
    <row r="3" spans="1:8" x14ac:dyDescent="0.25">
      <c r="A3" s="74" t="s">
        <v>1151</v>
      </c>
      <c r="B3" s="75"/>
      <c r="C3" s="97"/>
      <c r="D3" s="97"/>
      <c r="E3" s="97"/>
    </row>
    <row r="4" spans="1:8" x14ac:dyDescent="0.25">
      <c r="A4" s="76" t="s">
        <v>6</v>
      </c>
      <c r="B4" s="77"/>
      <c r="C4" s="98"/>
      <c r="D4" s="98"/>
      <c r="E4" s="98"/>
    </row>
    <row r="5" spans="1:8" x14ac:dyDescent="0.25">
      <c r="A5" s="8" t="s">
        <v>7</v>
      </c>
      <c r="B5" s="9" t="s">
        <v>960</v>
      </c>
      <c r="C5" s="10"/>
      <c r="D5" s="11"/>
      <c r="E5" s="11"/>
    </row>
    <row r="6" spans="1:8" x14ac:dyDescent="0.25">
      <c r="A6" s="12"/>
      <c r="B6" s="13" t="s">
        <v>9</v>
      </c>
      <c r="C6" s="14"/>
      <c r="D6" s="15"/>
      <c r="E6" s="15"/>
    </row>
    <row r="7" spans="1:8" x14ac:dyDescent="0.25">
      <c r="A7" s="8" t="s">
        <v>10</v>
      </c>
      <c r="B7" s="16" t="s">
        <v>11</v>
      </c>
      <c r="C7" s="53">
        <v>7090</v>
      </c>
      <c r="D7" s="54">
        <v>7250</v>
      </c>
      <c r="E7" s="55" t="s">
        <v>14</v>
      </c>
    </row>
    <row r="8" spans="1:8" x14ac:dyDescent="0.25">
      <c r="A8" s="19"/>
      <c r="B8" s="20" t="s">
        <v>15</v>
      </c>
      <c r="C8" s="56">
        <v>-0.29061761205444497</v>
      </c>
      <c r="D8" s="56">
        <v>-0.10146494735582701</v>
      </c>
      <c r="E8" s="22"/>
    </row>
    <row r="9" spans="1:8" x14ac:dyDescent="0.25">
      <c r="A9" s="8" t="s">
        <v>16</v>
      </c>
      <c r="B9" s="16" t="s">
        <v>11</v>
      </c>
      <c r="C9" s="53">
        <v>8530</v>
      </c>
      <c r="D9" s="53">
        <v>8820</v>
      </c>
      <c r="E9" s="55" t="s">
        <v>14</v>
      </c>
    </row>
    <row r="10" spans="1:8" x14ac:dyDescent="0.25">
      <c r="A10" s="19"/>
      <c r="B10" s="20" t="s">
        <v>15</v>
      </c>
      <c r="C10" s="56">
        <v>-0.14655585631166201</v>
      </c>
      <c r="D10" s="56">
        <v>-4.1129285621054897E-2</v>
      </c>
      <c r="E10" s="22"/>
    </row>
    <row r="11" spans="1:8" x14ac:dyDescent="0.25">
      <c r="A11" s="8" t="s">
        <v>19</v>
      </c>
      <c r="B11" s="16" t="s">
        <v>11</v>
      </c>
      <c r="C11" s="53">
        <v>9560</v>
      </c>
      <c r="D11" s="53">
        <v>9990</v>
      </c>
      <c r="E11" s="55" t="s">
        <v>14</v>
      </c>
    </row>
    <row r="12" spans="1:8" x14ac:dyDescent="0.25">
      <c r="A12" s="19"/>
      <c r="B12" s="20" t="s">
        <v>15</v>
      </c>
      <c r="C12" s="56">
        <v>-4.4036351315173097E-2</v>
      </c>
      <c r="D12" s="56">
        <v>-4.7941457449896002E-4</v>
      </c>
      <c r="E12" s="22"/>
    </row>
    <row r="13" spans="1:8" x14ac:dyDescent="0.25">
      <c r="A13" s="8" t="s">
        <v>22</v>
      </c>
      <c r="B13" s="16" t="s">
        <v>11</v>
      </c>
      <c r="C13" s="53">
        <v>10850</v>
      </c>
      <c r="D13" s="53">
        <v>11060</v>
      </c>
      <c r="E13" s="55" t="s">
        <v>14</v>
      </c>
    </row>
    <row r="14" spans="1:8" x14ac:dyDescent="0.25">
      <c r="A14" s="19"/>
      <c r="B14" s="20" t="s">
        <v>15</v>
      </c>
      <c r="C14" s="56">
        <v>8.5465692927901404E-2</v>
      </c>
      <c r="D14" s="56">
        <v>3.4010635496638998E-2</v>
      </c>
      <c r="E14" s="22"/>
    </row>
    <row r="15" spans="1:8" ht="34.15" customHeight="1" x14ac:dyDescent="0.25">
      <c r="A15" s="106" t="s">
        <v>25</v>
      </c>
      <c r="B15" s="106"/>
      <c r="C15" s="106"/>
      <c r="D15" s="106"/>
      <c r="E15" s="106"/>
      <c r="H15" s="51"/>
    </row>
    <row r="16" spans="1:8" x14ac:dyDescent="0.25">
      <c r="A16" s="5" t="s">
        <v>26</v>
      </c>
    </row>
    <row r="17" spans="1:5" x14ac:dyDescent="0.25">
      <c r="A17" s="65" t="s">
        <v>961</v>
      </c>
      <c r="D17" s="78"/>
      <c r="E17" s="78"/>
    </row>
    <row r="18" spans="1:5" x14ac:dyDescent="0.25">
      <c r="A18" s="88" t="s">
        <v>992</v>
      </c>
      <c r="B18" s="88"/>
      <c r="C18" s="88"/>
      <c r="D18" s="88"/>
      <c r="E18" s="88"/>
    </row>
    <row r="19" spans="1:5" x14ac:dyDescent="0.25">
      <c r="A19" s="65" t="s">
        <v>963</v>
      </c>
      <c r="B19" s="65"/>
      <c r="C19" s="65"/>
      <c r="D19" s="65"/>
      <c r="E19" s="65"/>
    </row>
    <row r="20" spans="1:5" x14ac:dyDescent="0.25">
      <c r="A20" s="5" t="s">
        <v>30</v>
      </c>
    </row>
    <row r="21" spans="1:5" ht="14.45" customHeight="1" x14ac:dyDescent="0.25">
      <c r="A21" s="91" t="s">
        <v>31</v>
      </c>
      <c r="B21" s="92"/>
      <c r="C21" s="92"/>
      <c r="D21" s="92"/>
      <c r="E21" s="93"/>
    </row>
    <row r="22" spans="1:5" x14ac:dyDescent="0.25">
      <c r="A22" s="94" t="s">
        <v>32</v>
      </c>
      <c r="B22" s="94"/>
      <c r="C22" s="94"/>
      <c r="D22" s="94"/>
      <c r="E22" s="94"/>
    </row>
    <row r="23" spans="1:5" x14ac:dyDescent="0.25">
      <c r="A23" s="29" t="s">
        <v>33</v>
      </c>
      <c r="B23" s="29" t="s">
        <v>34</v>
      </c>
      <c r="C23" s="29" t="s">
        <v>35</v>
      </c>
      <c r="D23" s="30" t="s">
        <v>0</v>
      </c>
      <c r="E23" s="30" t="s">
        <v>1</v>
      </c>
    </row>
    <row r="24" spans="1:5" x14ac:dyDescent="0.25">
      <c r="A24" s="31" t="s">
        <v>36</v>
      </c>
      <c r="B24" s="57">
        <v>44432</v>
      </c>
      <c r="C24" s="57">
        <v>46259</v>
      </c>
      <c r="D24" s="58">
        <v>4.4530878586474899E-2</v>
      </c>
      <c r="E24" s="59">
        <v>2</v>
      </c>
    </row>
    <row r="25" spans="1:5" x14ac:dyDescent="0.25">
      <c r="A25" s="31" t="s">
        <v>37</v>
      </c>
      <c r="B25" s="57">
        <v>44404</v>
      </c>
      <c r="C25" s="57">
        <v>46231</v>
      </c>
      <c r="D25" s="58">
        <v>4.4633105512086504E-2</v>
      </c>
      <c r="E25" s="59">
        <v>2</v>
      </c>
    </row>
    <row r="26" spans="1:5" x14ac:dyDescent="0.25">
      <c r="A26" s="60" t="s">
        <v>38</v>
      </c>
      <c r="B26" s="57">
        <v>44376</v>
      </c>
      <c r="C26" s="57">
        <v>46203</v>
      </c>
      <c r="D26" s="58">
        <v>4.4822311017523028E-2</v>
      </c>
      <c r="E26" s="59">
        <v>2</v>
      </c>
    </row>
    <row r="27" spans="1:5" x14ac:dyDescent="0.25">
      <c r="A27" s="60" t="s">
        <v>39</v>
      </c>
      <c r="B27" s="57">
        <v>44341</v>
      </c>
      <c r="C27" s="57">
        <v>46168</v>
      </c>
      <c r="D27" s="58">
        <v>4.4816915243876598E-2</v>
      </c>
      <c r="E27" s="59">
        <v>2</v>
      </c>
    </row>
    <row r="28" spans="1:5" x14ac:dyDescent="0.25">
      <c r="A28" s="60" t="s">
        <v>40</v>
      </c>
      <c r="B28" s="57">
        <v>44313</v>
      </c>
      <c r="C28" s="57">
        <v>46140</v>
      </c>
      <c r="D28" s="58">
        <v>4.46352257387738E-2</v>
      </c>
      <c r="E28" s="59">
        <v>2</v>
      </c>
    </row>
    <row r="30" spans="1:5" x14ac:dyDescent="0.25">
      <c r="A30" s="102" t="s">
        <v>63</v>
      </c>
      <c r="B30" s="103"/>
      <c r="C30" s="103"/>
      <c r="D30" s="103"/>
      <c r="E30" s="103"/>
    </row>
    <row r="31" spans="1:5" ht="14.45" customHeight="1" x14ac:dyDescent="0.25">
      <c r="A31" s="1" t="s">
        <v>958</v>
      </c>
      <c r="B31" s="2"/>
      <c r="C31" s="96" t="s">
        <v>3</v>
      </c>
      <c r="D31" s="96" t="s">
        <v>959</v>
      </c>
      <c r="E31" s="96"/>
    </row>
    <row r="32" spans="1:5" x14ac:dyDescent="0.25">
      <c r="A32" s="74" t="s">
        <v>1151</v>
      </c>
      <c r="B32" s="75"/>
      <c r="C32" s="97"/>
      <c r="D32" s="97"/>
      <c r="E32" s="97"/>
    </row>
    <row r="33" spans="1:5" x14ac:dyDescent="0.25">
      <c r="A33" s="76" t="s">
        <v>6</v>
      </c>
      <c r="B33" s="77"/>
      <c r="C33" s="98"/>
      <c r="D33" s="98"/>
      <c r="E33" s="98"/>
    </row>
    <row r="34" spans="1:5" x14ac:dyDescent="0.25">
      <c r="A34" s="8" t="s">
        <v>7</v>
      </c>
      <c r="B34" s="9" t="s">
        <v>960</v>
      </c>
      <c r="C34" s="10"/>
      <c r="D34" s="11"/>
      <c r="E34" s="11"/>
    </row>
    <row r="35" spans="1:5" x14ac:dyDescent="0.25">
      <c r="A35" s="12"/>
      <c r="B35" s="13" t="s">
        <v>9</v>
      </c>
      <c r="C35" s="14"/>
      <c r="D35" s="15"/>
      <c r="E35" s="15"/>
    </row>
    <row r="36" spans="1:5" x14ac:dyDescent="0.25">
      <c r="A36" s="8" t="s">
        <v>10</v>
      </c>
      <c r="B36" s="16" t="s">
        <v>11</v>
      </c>
      <c r="C36" s="53">
        <v>6160</v>
      </c>
      <c r="D36" s="54">
        <v>6390</v>
      </c>
      <c r="E36" s="55" t="s">
        <v>14</v>
      </c>
    </row>
    <row r="37" spans="1:5" x14ac:dyDescent="0.25">
      <c r="A37" s="19"/>
      <c r="B37" s="20" t="s">
        <v>15</v>
      </c>
      <c r="C37" s="56">
        <v>-0.38368606527650101</v>
      </c>
      <c r="D37" s="56">
        <v>-0.13864366473586001</v>
      </c>
      <c r="E37" s="22"/>
    </row>
    <row r="38" spans="1:5" x14ac:dyDescent="0.25">
      <c r="A38" s="8" t="s">
        <v>16</v>
      </c>
      <c r="B38" s="16" t="s">
        <v>11</v>
      </c>
      <c r="C38" s="53">
        <v>8000</v>
      </c>
      <c r="D38" s="53">
        <v>7950</v>
      </c>
      <c r="E38" s="55" t="s">
        <v>14</v>
      </c>
    </row>
    <row r="39" spans="1:5" x14ac:dyDescent="0.25">
      <c r="A39" s="19"/>
      <c r="B39" s="20" t="s">
        <v>15</v>
      </c>
      <c r="C39" s="56">
        <v>-0.20008647300317001</v>
      </c>
      <c r="D39" s="56">
        <v>-7.3435633933990302E-2</v>
      </c>
      <c r="E39" s="22"/>
    </row>
    <row r="40" spans="1:5" x14ac:dyDescent="0.25">
      <c r="A40" s="8" t="s">
        <v>19</v>
      </c>
      <c r="B40" s="16" t="s">
        <v>11</v>
      </c>
      <c r="C40" s="53">
        <v>9410</v>
      </c>
      <c r="D40" s="53">
        <v>10010</v>
      </c>
      <c r="E40" s="55" t="s">
        <v>14</v>
      </c>
    </row>
    <row r="41" spans="1:5" x14ac:dyDescent="0.25">
      <c r="A41" s="19"/>
      <c r="B41" s="20" t="s">
        <v>15</v>
      </c>
      <c r="C41" s="56">
        <v>-5.9128189144663702E-2</v>
      </c>
      <c r="D41" s="56">
        <v>2.2377572142562299E-4</v>
      </c>
      <c r="E41" s="22"/>
    </row>
    <row r="42" spans="1:5" x14ac:dyDescent="0.25">
      <c r="A42" s="8" t="s">
        <v>22</v>
      </c>
      <c r="B42" s="16" t="s">
        <v>11</v>
      </c>
      <c r="C42" s="53">
        <v>11260</v>
      </c>
      <c r="D42" s="53">
        <v>11250</v>
      </c>
      <c r="E42" s="55" t="s">
        <v>14</v>
      </c>
    </row>
    <row r="43" spans="1:5" x14ac:dyDescent="0.25">
      <c r="A43" s="19"/>
      <c r="B43" s="20" t="s">
        <v>15</v>
      </c>
      <c r="C43" s="56">
        <v>0.126302168503377</v>
      </c>
      <c r="D43" s="56">
        <v>4.0148084570122103E-2</v>
      </c>
      <c r="E43" s="22"/>
    </row>
    <row r="44" spans="1:5" ht="35.450000000000003" customHeight="1" x14ac:dyDescent="0.25">
      <c r="A44" s="106" t="s">
        <v>25</v>
      </c>
      <c r="B44" s="106"/>
      <c r="C44" s="106"/>
      <c r="D44" s="106"/>
      <c r="E44" s="106"/>
    </row>
    <row r="45" spans="1:5" x14ac:dyDescent="0.25">
      <c r="A45" s="5" t="s">
        <v>26</v>
      </c>
    </row>
    <row r="46" spans="1:5" x14ac:dyDescent="0.25">
      <c r="A46" s="65" t="s">
        <v>964</v>
      </c>
      <c r="D46" s="95"/>
      <c r="E46" s="95"/>
    </row>
    <row r="47" spans="1:5" x14ac:dyDescent="0.25">
      <c r="A47" s="65" t="s">
        <v>1130</v>
      </c>
      <c r="D47" s="78"/>
      <c r="E47" s="78"/>
    </row>
    <row r="48" spans="1:5" x14ac:dyDescent="0.25">
      <c r="A48" s="65" t="s">
        <v>1191</v>
      </c>
      <c r="D48" s="89"/>
      <c r="E48" s="89"/>
    </row>
    <row r="49" spans="1:5" x14ac:dyDescent="0.25">
      <c r="A49" s="5" t="s">
        <v>51</v>
      </c>
    </row>
    <row r="50" spans="1:5" ht="14.45" customHeight="1" x14ac:dyDescent="0.25">
      <c r="A50" s="91" t="s">
        <v>31</v>
      </c>
      <c r="B50" s="92"/>
      <c r="C50" s="92"/>
      <c r="D50" s="92"/>
      <c r="E50" s="93"/>
    </row>
    <row r="51" spans="1:5" x14ac:dyDescent="0.25">
      <c r="A51" s="94" t="s">
        <v>32</v>
      </c>
      <c r="B51" s="94"/>
      <c r="C51" s="94"/>
      <c r="D51" s="94"/>
      <c r="E51" s="94"/>
    </row>
    <row r="52" spans="1:5" x14ac:dyDescent="0.25">
      <c r="A52" s="29" t="s">
        <v>33</v>
      </c>
      <c r="B52" s="29" t="s">
        <v>34</v>
      </c>
      <c r="C52" s="29" t="s">
        <v>35</v>
      </c>
      <c r="D52" s="30" t="s">
        <v>0</v>
      </c>
      <c r="E52" s="30" t="s">
        <v>1</v>
      </c>
    </row>
    <row r="53" spans="1:5" x14ac:dyDescent="0.25">
      <c r="A53" s="31" t="s">
        <v>36</v>
      </c>
      <c r="B53" s="57">
        <v>44432</v>
      </c>
      <c r="C53" s="57">
        <v>46259</v>
      </c>
      <c r="D53" s="58">
        <v>7.2085137762692195E-2</v>
      </c>
      <c r="E53" s="59">
        <v>3</v>
      </c>
    </row>
    <row r="54" spans="1:5" x14ac:dyDescent="0.25">
      <c r="A54" s="31" t="s">
        <v>37</v>
      </c>
      <c r="B54" s="57">
        <v>44404</v>
      </c>
      <c r="C54" s="57">
        <v>46231</v>
      </c>
      <c r="D54" s="58">
        <v>7.2040820863154609E-2</v>
      </c>
      <c r="E54" s="59">
        <v>3</v>
      </c>
    </row>
    <row r="55" spans="1:5" x14ac:dyDescent="0.25">
      <c r="A55" s="60" t="s">
        <v>38</v>
      </c>
      <c r="B55" s="57">
        <v>44376</v>
      </c>
      <c r="C55" s="57">
        <v>46203</v>
      </c>
      <c r="D55" s="58">
        <v>7.2230778494409897E-2</v>
      </c>
      <c r="E55" s="59">
        <v>3</v>
      </c>
    </row>
    <row r="56" spans="1:5" x14ac:dyDescent="0.25">
      <c r="A56" s="60" t="s">
        <v>39</v>
      </c>
      <c r="B56" s="57">
        <v>44341</v>
      </c>
      <c r="C56" s="57">
        <v>46168</v>
      </c>
      <c r="D56" s="58">
        <v>7.18812621707796E-2</v>
      </c>
      <c r="E56" s="59">
        <v>3</v>
      </c>
    </row>
    <row r="57" spans="1:5" x14ac:dyDescent="0.25">
      <c r="A57" s="60" t="s">
        <v>40</v>
      </c>
      <c r="B57" s="57">
        <v>44313</v>
      </c>
      <c r="C57" s="57">
        <v>46140</v>
      </c>
      <c r="D57" s="58">
        <v>7.0984235436435505E-2</v>
      </c>
      <c r="E57" s="59">
        <v>3</v>
      </c>
    </row>
    <row r="59" spans="1:5" x14ac:dyDescent="0.25">
      <c r="A59" s="102" t="s">
        <v>1083</v>
      </c>
      <c r="B59" s="103"/>
      <c r="C59" s="103"/>
      <c r="D59" s="103"/>
      <c r="E59" s="103"/>
    </row>
    <row r="60" spans="1:5" ht="14.45" customHeight="1" x14ac:dyDescent="0.25">
      <c r="A60" s="1" t="s">
        <v>968</v>
      </c>
      <c r="B60" s="2"/>
      <c r="C60" s="96" t="s">
        <v>3</v>
      </c>
      <c r="D60" s="96" t="s">
        <v>969</v>
      </c>
      <c r="E60" s="96"/>
    </row>
    <row r="61" spans="1:5" x14ac:dyDescent="0.25">
      <c r="A61" s="74" t="s">
        <v>1151</v>
      </c>
      <c r="B61" s="75"/>
      <c r="C61" s="97"/>
      <c r="D61" s="97"/>
      <c r="E61" s="97"/>
    </row>
    <row r="62" spans="1:5" x14ac:dyDescent="0.25">
      <c r="A62" s="76" t="s">
        <v>6</v>
      </c>
      <c r="B62" s="77"/>
      <c r="C62" s="98"/>
      <c r="D62" s="98"/>
      <c r="E62" s="98"/>
    </row>
    <row r="63" spans="1:5" x14ac:dyDescent="0.25">
      <c r="A63" s="8" t="s">
        <v>7</v>
      </c>
      <c r="B63" s="9" t="s">
        <v>960</v>
      </c>
      <c r="C63" s="10"/>
      <c r="D63" s="11"/>
      <c r="E63" s="11"/>
    </row>
    <row r="64" spans="1:5" x14ac:dyDescent="0.25">
      <c r="A64" s="12"/>
      <c r="B64" s="13" t="s">
        <v>9</v>
      </c>
      <c r="C64" s="14"/>
      <c r="D64" s="15"/>
      <c r="E64" s="15"/>
    </row>
    <row r="65" spans="1:5" x14ac:dyDescent="0.25">
      <c r="A65" s="8" t="s">
        <v>10</v>
      </c>
      <c r="B65" s="16" t="s">
        <v>11</v>
      </c>
      <c r="C65" s="53">
        <v>5480</v>
      </c>
      <c r="D65" s="54">
        <v>4710</v>
      </c>
      <c r="E65" s="55" t="s">
        <v>14</v>
      </c>
    </row>
    <row r="66" spans="1:5" x14ac:dyDescent="0.25">
      <c r="A66" s="19"/>
      <c r="B66" s="20" t="s">
        <v>15</v>
      </c>
      <c r="C66" s="56">
        <v>-0.45166204483384298</v>
      </c>
      <c r="D66" s="56">
        <v>-0.13989559563436299</v>
      </c>
      <c r="E66" s="22"/>
    </row>
    <row r="67" spans="1:5" x14ac:dyDescent="0.25">
      <c r="A67" s="8" t="s">
        <v>16</v>
      </c>
      <c r="B67" s="16" t="s">
        <v>11</v>
      </c>
      <c r="C67" s="53">
        <v>8080</v>
      </c>
      <c r="D67" s="53" t="s">
        <v>185</v>
      </c>
      <c r="E67" s="55" t="s">
        <v>14</v>
      </c>
    </row>
    <row r="68" spans="1:5" x14ac:dyDescent="0.25">
      <c r="A68" s="19"/>
      <c r="B68" s="20" t="s">
        <v>15</v>
      </c>
      <c r="C68" s="56">
        <v>-0.19161951219512199</v>
      </c>
      <c r="D68" s="56">
        <v>-1.8E-3</v>
      </c>
      <c r="E68" s="22"/>
    </row>
    <row r="69" spans="1:5" x14ac:dyDescent="0.25">
      <c r="A69" s="8" t="s">
        <v>19</v>
      </c>
      <c r="B69" s="16" t="s">
        <v>11</v>
      </c>
      <c r="C69" s="53">
        <v>9820</v>
      </c>
      <c r="D69" s="53" t="s">
        <v>1208</v>
      </c>
      <c r="E69" s="55" t="s">
        <v>14</v>
      </c>
    </row>
    <row r="70" spans="1:5" x14ac:dyDescent="0.25">
      <c r="A70" s="19"/>
      <c r="B70" s="20" t="s">
        <v>15</v>
      </c>
      <c r="C70" s="56">
        <v>-1.84044464406019E-2</v>
      </c>
      <c r="D70" s="56">
        <v>5.5300000000000002E-2</v>
      </c>
      <c r="E70" s="22"/>
    </row>
    <row r="71" spans="1:5" x14ac:dyDescent="0.25">
      <c r="A71" s="8" t="s">
        <v>22</v>
      </c>
      <c r="B71" s="16" t="s">
        <v>11</v>
      </c>
      <c r="C71" s="53">
        <v>12490</v>
      </c>
      <c r="D71" s="53" t="s">
        <v>1209</v>
      </c>
      <c r="E71" s="55" t="s">
        <v>14</v>
      </c>
    </row>
    <row r="72" spans="1:5" x14ac:dyDescent="0.25">
      <c r="A72" s="19"/>
      <c r="B72" s="20" t="s">
        <v>15</v>
      </c>
      <c r="C72" s="56">
        <v>0.249093052330773</v>
      </c>
      <c r="D72" s="56">
        <v>9.4799999999999995E-2</v>
      </c>
      <c r="E72" s="22"/>
    </row>
    <row r="73" spans="1:5" ht="34.15" customHeight="1" x14ac:dyDescent="0.25">
      <c r="A73" s="90" t="s">
        <v>25</v>
      </c>
      <c r="B73" s="90"/>
      <c r="C73" s="90"/>
      <c r="D73" s="90"/>
      <c r="E73" s="90"/>
    </row>
    <row r="74" spans="1:5" x14ac:dyDescent="0.25">
      <c r="A74" s="5" t="s">
        <v>26</v>
      </c>
    </row>
    <row r="75" spans="1:5" x14ac:dyDescent="0.25">
      <c r="A75" s="65" t="s">
        <v>1210</v>
      </c>
      <c r="D75" s="78"/>
      <c r="E75" s="78"/>
    </row>
    <row r="76" spans="1:5" x14ac:dyDescent="0.25">
      <c r="A76" s="65" t="s">
        <v>1211</v>
      </c>
      <c r="D76" s="89"/>
      <c r="E76" s="89"/>
    </row>
    <row r="77" spans="1:5" x14ac:dyDescent="0.25">
      <c r="A77" s="65" t="s">
        <v>1171</v>
      </c>
      <c r="D77" s="89"/>
      <c r="E77" s="89"/>
    </row>
    <row r="78" spans="1:5" x14ac:dyDescent="0.25">
      <c r="A78" s="5" t="s">
        <v>30</v>
      </c>
    </row>
    <row r="79" spans="1:5" ht="14.45" customHeight="1" x14ac:dyDescent="0.25">
      <c r="A79" s="91" t="s">
        <v>31</v>
      </c>
      <c r="B79" s="92"/>
      <c r="C79" s="92"/>
      <c r="D79" s="92"/>
      <c r="E79" s="93"/>
    </row>
    <row r="80" spans="1:5" x14ac:dyDescent="0.25">
      <c r="A80" s="94" t="s">
        <v>32</v>
      </c>
      <c r="B80" s="94"/>
      <c r="C80" s="94"/>
      <c r="D80" s="94"/>
      <c r="E80" s="94"/>
    </row>
    <row r="81" spans="1:5" x14ac:dyDescent="0.25">
      <c r="A81" s="29" t="s">
        <v>33</v>
      </c>
      <c r="B81" s="29" t="s">
        <v>34</v>
      </c>
      <c r="C81" s="29" t="s">
        <v>35</v>
      </c>
      <c r="D81" s="30" t="s">
        <v>0</v>
      </c>
      <c r="E81" s="30" t="s">
        <v>1</v>
      </c>
    </row>
    <row r="82" spans="1:5" x14ac:dyDescent="0.25">
      <c r="A82" s="31" t="s">
        <v>36</v>
      </c>
      <c r="B82" s="57">
        <v>44433</v>
      </c>
      <c r="C82" s="57">
        <v>46260</v>
      </c>
      <c r="D82" s="58">
        <v>0.10690842364870901</v>
      </c>
      <c r="E82" s="59">
        <v>4</v>
      </c>
    </row>
    <row r="83" spans="1:5" x14ac:dyDescent="0.25">
      <c r="A83" s="31" t="s">
        <v>37</v>
      </c>
      <c r="B83" s="57">
        <v>44405</v>
      </c>
      <c r="C83" s="57">
        <v>46232</v>
      </c>
      <c r="D83" s="58">
        <v>0.10632840717346674</v>
      </c>
      <c r="E83" s="59">
        <v>4</v>
      </c>
    </row>
    <row r="84" spans="1:5" x14ac:dyDescent="0.25">
      <c r="A84" s="60" t="s">
        <v>38</v>
      </c>
      <c r="B84" s="57">
        <v>44370</v>
      </c>
      <c r="C84" s="57">
        <v>46197</v>
      </c>
      <c r="D84" s="58">
        <v>0.10630000000000001</v>
      </c>
      <c r="E84" s="59">
        <v>4</v>
      </c>
    </row>
    <row r="85" spans="1:5" x14ac:dyDescent="0.25">
      <c r="A85" s="60" t="s">
        <v>39</v>
      </c>
      <c r="B85" s="57">
        <v>44342</v>
      </c>
      <c r="C85" s="57">
        <v>46169</v>
      </c>
      <c r="D85" s="58">
        <v>0.10583450100170599</v>
      </c>
      <c r="E85" s="59">
        <v>4</v>
      </c>
    </row>
    <row r="86" spans="1:5" x14ac:dyDescent="0.25">
      <c r="A86" s="60" t="s">
        <v>40</v>
      </c>
      <c r="B86" s="57">
        <v>44314</v>
      </c>
      <c r="C86" s="57">
        <v>46141</v>
      </c>
      <c r="D86" s="58">
        <v>0.10589999999999999</v>
      </c>
      <c r="E86" s="59">
        <v>4</v>
      </c>
    </row>
    <row r="88" spans="1:5" x14ac:dyDescent="0.25">
      <c r="A88" s="102" t="s">
        <v>73</v>
      </c>
      <c r="B88" s="103"/>
      <c r="C88" s="103"/>
      <c r="D88" s="103"/>
      <c r="E88" s="103"/>
    </row>
    <row r="89" spans="1:5" ht="14.45" customHeight="1" x14ac:dyDescent="0.25">
      <c r="A89" s="1" t="s">
        <v>958</v>
      </c>
      <c r="B89" s="2"/>
      <c r="C89" s="96" t="s">
        <v>3</v>
      </c>
      <c r="D89" s="96" t="s">
        <v>959</v>
      </c>
      <c r="E89" s="96"/>
    </row>
    <row r="90" spans="1:5" x14ac:dyDescent="0.25">
      <c r="A90" s="74" t="s">
        <v>1151</v>
      </c>
      <c r="B90" s="75"/>
      <c r="C90" s="97"/>
      <c r="D90" s="97"/>
      <c r="E90" s="97"/>
    </row>
    <row r="91" spans="1:5" x14ac:dyDescent="0.25">
      <c r="A91" s="76" t="s">
        <v>6</v>
      </c>
      <c r="B91" s="77"/>
      <c r="C91" s="98"/>
      <c r="D91" s="98"/>
      <c r="E91" s="98"/>
    </row>
    <row r="92" spans="1:5" x14ac:dyDescent="0.25">
      <c r="A92" s="8" t="s">
        <v>7</v>
      </c>
      <c r="B92" s="9" t="s">
        <v>960</v>
      </c>
      <c r="C92" s="10"/>
      <c r="D92" s="11"/>
      <c r="E92" s="11"/>
    </row>
    <row r="93" spans="1:5" x14ac:dyDescent="0.25">
      <c r="A93" s="12"/>
      <c r="B93" s="13" t="s">
        <v>9</v>
      </c>
      <c r="C93" s="14"/>
      <c r="D93" s="15"/>
      <c r="E93" s="15"/>
    </row>
    <row r="94" spans="1:5" x14ac:dyDescent="0.25">
      <c r="A94" s="8" t="s">
        <v>10</v>
      </c>
      <c r="B94" s="16" t="s">
        <v>11</v>
      </c>
      <c r="C94" s="53">
        <v>7080</v>
      </c>
      <c r="D94" s="54">
        <v>7280</v>
      </c>
      <c r="E94" s="55" t="s">
        <v>14</v>
      </c>
    </row>
    <row r="95" spans="1:5" x14ac:dyDescent="0.25">
      <c r="A95" s="19"/>
      <c r="B95" s="20" t="s">
        <v>15</v>
      </c>
      <c r="C95" s="56">
        <v>-0.29169775278506099</v>
      </c>
      <c r="D95" s="56">
        <v>-0.100384325779365</v>
      </c>
      <c r="E95" s="22"/>
    </row>
    <row r="96" spans="1:5" x14ac:dyDescent="0.25">
      <c r="A96" s="8" t="s">
        <v>16</v>
      </c>
      <c r="B96" s="16" t="s">
        <v>11</v>
      </c>
      <c r="C96" s="53">
        <v>8160</v>
      </c>
      <c r="D96" s="53">
        <v>7910</v>
      </c>
      <c r="E96" s="55" t="s">
        <v>14</v>
      </c>
    </row>
    <row r="97" spans="1:5" x14ac:dyDescent="0.25">
      <c r="A97" s="19"/>
      <c r="B97" s="20" t="s">
        <v>15</v>
      </c>
      <c r="C97" s="56">
        <v>-0.184192551682961</v>
      </c>
      <c r="D97" s="56">
        <v>-7.5222610605281098E-2</v>
      </c>
      <c r="E97" s="22"/>
    </row>
    <row r="98" spans="1:5" x14ac:dyDescent="0.25">
      <c r="A98" s="8" t="s">
        <v>19</v>
      </c>
      <c r="B98" s="16" t="s">
        <v>11</v>
      </c>
      <c r="C98" s="53">
        <v>9430</v>
      </c>
      <c r="D98" s="53">
        <v>9850</v>
      </c>
      <c r="E98" s="55" t="s">
        <v>14</v>
      </c>
    </row>
    <row r="99" spans="1:5" x14ac:dyDescent="0.25">
      <c r="A99" s="19"/>
      <c r="B99" s="20" t="s">
        <v>15</v>
      </c>
      <c r="C99" s="56">
        <v>-5.7206652831075303E-2</v>
      </c>
      <c r="D99" s="56">
        <v>-4.9130451489200998E-3</v>
      </c>
      <c r="E99" s="22"/>
    </row>
    <row r="100" spans="1:5" x14ac:dyDescent="0.25">
      <c r="A100" s="8" t="s">
        <v>22</v>
      </c>
      <c r="B100" s="16" t="s">
        <v>11</v>
      </c>
      <c r="C100" s="53">
        <v>11880</v>
      </c>
      <c r="D100" s="53">
        <v>11630</v>
      </c>
      <c r="E100" s="55" t="s">
        <v>14</v>
      </c>
    </row>
    <row r="101" spans="1:5" x14ac:dyDescent="0.25">
      <c r="A101" s="19"/>
      <c r="B101" s="20" t="s">
        <v>15</v>
      </c>
      <c r="C101" s="56">
        <v>0.18768540419526</v>
      </c>
      <c r="D101" s="56">
        <v>5.17325466379372E-2</v>
      </c>
      <c r="E101" s="22"/>
    </row>
    <row r="102" spans="1:5" ht="36" customHeight="1" x14ac:dyDescent="0.25">
      <c r="A102" s="90" t="s">
        <v>25</v>
      </c>
      <c r="B102" s="90"/>
      <c r="C102" s="90"/>
      <c r="D102" s="90"/>
      <c r="E102" s="90"/>
    </row>
    <row r="103" spans="1:5" x14ac:dyDescent="0.25">
      <c r="A103" s="5" t="s">
        <v>26</v>
      </c>
    </row>
    <row r="104" spans="1:5" s="85" customFormat="1" ht="11.25" x14ac:dyDescent="0.25">
      <c r="A104" s="85" t="s">
        <v>961</v>
      </c>
    </row>
    <row r="105" spans="1:5" s="85" customFormat="1" ht="11.25" x14ac:dyDescent="0.25">
      <c r="A105" s="85" t="s">
        <v>1212</v>
      </c>
    </row>
    <row r="106" spans="1:5" s="85" customFormat="1" ht="11.25" x14ac:dyDescent="0.25">
      <c r="A106" s="85" t="s">
        <v>966</v>
      </c>
    </row>
    <row r="107" spans="1:5" x14ac:dyDescent="0.25">
      <c r="A107" s="5" t="s">
        <v>30</v>
      </c>
    </row>
    <row r="108" spans="1:5" ht="14.45" customHeight="1" x14ac:dyDescent="0.25">
      <c r="A108" s="91" t="s">
        <v>31</v>
      </c>
      <c r="B108" s="92"/>
      <c r="C108" s="92"/>
      <c r="D108" s="92"/>
      <c r="E108" s="93"/>
    </row>
    <row r="109" spans="1:5" x14ac:dyDescent="0.25">
      <c r="A109" s="94" t="s">
        <v>32</v>
      </c>
      <c r="B109" s="94"/>
      <c r="C109" s="94"/>
      <c r="D109" s="94"/>
      <c r="E109" s="94"/>
    </row>
    <row r="110" spans="1:5" x14ac:dyDescent="0.25">
      <c r="A110" s="29" t="s">
        <v>33</v>
      </c>
      <c r="B110" s="29" t="s">
        <v>34</v>
      </c>
      <c r="C110" s="29" t="s">
        <v>35</v>
      </c>
      <c r="D110" s="30" t="s">
        <v>0</v>
      </c>
      <c r="E110" s="30" t="s">
        <v>1</v>
      </c>
    </row>
    <row r="111" spans="1:5" x14ac:dyDescent="0.25">
      <c r="A111" s="31" t="s">
        <v>36</v>
      </c>
      <c r="B111" s="57">
        <v>44432</v>
      </c>
      <c r="C111" s="57">
        <v>46259</v>
      </c>
      <c r="D111" s="58">
        <v>4.7668588609732901E-2</v>
      </c>
      <c r="E111" s="59">
        <v>2</v>
      </c>
    </row>
    <row r="112" spans="1:5" x14ac:dyDescent="0.25">
      <c r="A112" s="31" t="s">
        <v>37</v>
      </c>
      <c r="B112" s="57">
        <v>44404</v>
      </c>
      <c r="C112" s="57">
        <v>46231</v>
      </c>
      <c r="D112" s="58">
        <v>4.7594660433351629E-2</v>
      </c>
      <c r="E112" s="59">
        <v>2</v>
      </c>
    </row>
    <row r="113" spans="1:5" x14ac:dyDescent="0.25">
      <c r="A113" s="60" t="s">
        <v>38</v>
      </c>
      <c r="B113" s="57">
        <v>44376</v>
      </c>
      <c r="C113" s="57">
        <v>46203</v>
      </c>
      <c r="D113" s="58">
        <v>4.7628438767691725E-2</v>
      </c>
      <c r="E113" s="59">
        <v>2</v>
      </c>
    </row>
    <row r="114" spans="1:5" x14ac:dyDescent="0.25">
      <c r="A114" s="60" t="s">
        <v>39</v>
      </c>
      <c r="B114" s="57">
        <v>44341</v>
      </c>
      <c r="C114" s="57">
        <v>46168</v>
      </c>
      <c r="D114" s="58">
        <v>4.7412080163217997E-2</v>
      </c>
      <c r="E114" s="59">
        <v>2</v>
      </c>
    </row>
    <row r="115" spans="1:5" x14ac:dyDescent="0.25">
      <c r="A115" s="60" t="s">
        <v>40</v>
      </c>
      <c r="B115" s="57">
        <v>44313</v>
      </c>
      <c r="C115" s="57">
        <v>46140</v>
      </c>
      <c r="D115" s="58">
        <v>4.7100000000000003E-2</v>
      </c>
      <c r="E115" s="59">
        <v>2</v>
      </c>
    </row>
    <row r="117" spans="1:5" x14ac:dyDescent="0.25">
      <c r="A117" s="102" t="s">
        <v>93</v>
      </c>
      <c r="B117" s="103"/>
      <c r="C117" s="103"/>
      <c r="D117" s="103"/>
      <c r="E117" s="103"/>
    </row>
    <row r="118" spans="1:5" ht="14.45" customHeight="1" x14ac:dyDescent="0.25">
      <c r="A118" s="1" t="s">
        <v>968</v>
      </c>
      <c r="B118" s="2"/>
      <c r="C118" s="96" t="s">
        <v>3</v>
      </c>
      <c r="D118" s="96" t="s">
        <v>969</v>
      </c>
      <c r="E118" s="96"/>
    </row>
    <row r="119" spans="1:5" x14ac:dyDescent="0.25">
      <c r="A119" s="74" t="s">
        <v>1151</v>
      </c>
      <c r="B119" s="75"/>
      <c r="C119" s="97"/>
      <c r="D119" s="97"/>
      <c r="E119" s="97"/>
    </row>
    <row r="120" spans="1:5" x14ac:dyDescent="0.25">
      <c r="A120" s="76" t="s">
        <v>6</v>
      </c>
      <c r="B120" s="77"/>
      <c r="C120" s="98"/>
      <c r="D120" s="98"/>
      <c r="E120" s="98"/>
    </row>
    <row r="121" spans="1:5" x14ac:dyDescent="0.25">
      <c r="A121" s="8" t="s">
        <v>7</v>
      </c>
      <c r="B121" s="9" t="s">
        <v>960</v>
      </c>
      <c r="C121" s="10"/>
      <c r="D121" s="11"/>
      <c r="E121" s="11"/>
    </row>
    <row r="122" spans="1:5" x14ac:dyDescent="0.25">
      <c r="A122" s="12"/>
      <c r="B122" s="13" t="s">
        <v>9</v>
      </c>
      <c r="C122" s="14"/>
      <c r="D122" s="15"/>
      <c r="E122" s="15"/>
    </row>
    <row r="123" spans="1:5" x14ac:dyDescent="0.25">
      <c r="A123" s="8" t="s">
        <v>10</v>
      </c>
      <c r="B123" s="16" t="s">
        <v>11</v>
      </c>
      <c r="C123" s="53">
        <v>4810</v>
      </c>
      <c r="D123" s="54">
        <v>3990</v>
      </c>
      <c r="E123" s="55" t="s">
        <v>14</v>
      </c>
    </row>
    <row r="124" spans="1:5" x14ac:dyDescent="0.25">
      <c r="A124" s="19"/>
      <c r="B124" s="20" t="s">
        <v>15</v>
      </c>
      <c r="C124" s="56">
        <v>-0.51854971973544195</v>
      </c>
      <c r="D124" s="56">
        <v>-0.16799625735930299</v>
      </c>
      <c r="E124" s="22"/>
    </row>
    <row r="125" spans="1:5" x14ac:dyDescent="0.25">
      <c r="A125" s="8" t="s">
        <v>16</v>
      </c>
      <c r="B125" s="16" t="s">
        <v>11</v>
      </c>
      <c r="C125" s="53">
        <v>6990</v>
      </c>
      <c r="D125" s="53">
        <v>9580</v>
      </c>
      <c r="E125" s="55" t="s">
        <v>14</v>
      </c>
    </row>
    <row r="126" spans="1:5" x14ac:dyDescent="0.25">
      <c r="A126" s="19"/>
      <c r="B126" s="20" t="s">
        <v>15</v>
      </c>
      <c r="C126" s="56">
        <v>-0.30071299716519201</v>
      </c>
      <c r="D126" s="56">
        <v>-8.4453188939267402E-3</v>
      </c>
      <c r="E126" s="22"/>
    </row>
    <row r="127" spans="1:5" x14ac:dyDescent="0.25">
      <c r="A127" s="8" t="s">
        <v>19</v>
      </c>
      <c r="B127" s="16" t="s">
        <v>11</v>
      </c>
      <c r="C127" s="53">
        <v>10210</v>
      </c>
      <c r="D127" s="53">
        <v>14140</v>
      </c>
      <c r="E127" s="55" t="s">
        <v>14</v>
      </c>
    </row>
    <row r="128" spans="1:5" x14ac:dyDescent="0.25">
      <c r="A128" s="19"/>
      <c r="B128" s="20" t="s">
        <v>15</v>
      </c>
      <c r="C128" s="56">
        <v>2.06125574272586E-2</v>
      </c>
      <c r="D128" s="56">
        <v>7.1680705310972898E-2</v>
      </c>
      <c r="E128" s="22"/>
    </row>
    <row r="129" spans="1:2046 2049:3071 3074:4096 4099:7166 7169:8191 8194:9216 9219:12286 12289:13311 13314:14336 14339:16384" x14ac:dyDescent="0.25">
      <c r="A129" s="8" t="s">
        <v>22</v>
      </c>
      <c r="B129" s="16" t="s">
        <v>11</v>
      </c>
      <c r="C129" s="53">
        <v>14680</v>
      </c>
      <c r="D129" s="53">
        <v>19000</v>
      </c>
      <c r="E129" s="55" t="s">
        <v>14</v>
      </c>
    </row>
    <row r="130" spans="1:2046 2049:3071 3074:4096 4099:7166 7169:8191 8194:9216 9219:12286 12289:13311 13314:14336 14339:16384" x14ac:dyDescent="0.25">
      <c r="A130" s="19"/>
      <c r="B130" s="20" t="s">
        <v>15</v>
      </c>
      <c r="C130" s="56">
        <v>0.468309154577289</v>
      </c>
      <c r="D130" s="56">
        <v>0.13700083069659499</v>
      </c>
      <c r="E130" s="22"/>
    </row>
    <row r="131" spans="1:2046 2049:3071 3074:4096 4099:7166 7169:8191 8194:9216 9219:12286 12289:13311 13314:14336 14339:16384" ht="34.9" customHeight="1" x14ac:dyDescent="0.25">
      <c r="A131" s="90" t="s">
        <v>25</v>
      </c>
      <c r="B131" s="90"/>
      <c r="C131" s="90"/>
      <c r="D131" s="90"/>
      <c r="E131" s="90"/>
    </row>
    <row r="132" spans="1:2046 2049:3071 3074:4096 4099:7166 7169:8191 8194:9216 9219:12286 12289:13311 13314:14336 14339:16384" x14ac:dyDescent="0.25">
      <c r="A132" s="5" t="s">
        <v>26</v>
      </c>
    </row>
    <row r="133" spans="1:2046 2049:3071 3074:4096 4099:7166 7169:8191 8194:9216 9219:12286 12289:13311 13314:14336 14339:16384" x14ac:dyDescent="0.25">
      <c r="A133" s="65" t="s">
        <v>983</v>
      </c>
      <c r="D133" s="78"/>
      <c r="E133" s="78"/>
    </row>
    <row r="134" spans="1:2046 2049:3071 3074:4096 4099:7166 7169:8191 8194:9216 9219:12286 12289:13311 13314:14336 14339:16384" x14ac:dyDescent="0.25">
      <c r="A134" s="65" t="s">
        <v>1197</v>
      </c>
      <c r="D134" s="78"/>
      <c r="E134" s="78"/>
      <c r="F134" s="65"/>
      <c r="I134" s="78"/>
      <c r="J134" s="78"/>
      <c r="K134" s="65"/>
      <c r="N134" s="78"/>
      <c r="O134" s="78"/>
      <c r="P134" s="65"/>
      <c r="S134" s="78"/>
      <c r="T134" s="78"/>
      <c r="U134" s="65"/>
      <c r="X134" s="78"/>
      <c r="Y134" s="78"/>
      <c r="Z134" s="65"/>
      <c r="AC134" s="78"/>
      <c r="AD134" s="78"/>
      <c r="AE134" s="65"/>
      <c r="AH134" s="78"/>
      <c r="AI134" s="78"/>
      <c r="AJ134" s="65"/>
      <c r="AM134" s="78"/>
      <c r="AN134" s="78"/>
      <c r="AO134" s="65"/>
      <c r="AR134" s="78"/>
      <c r="AS134" s="78"/>
      <c r="AT134" s="65"/>
      <c r="AW134" s="78"/>
      <c r="AX134" s="78"/>
      <c r="AY134" s="65"/>
      <c r="BB134" s="78"/>
      <c r="BC134" s="78"/>
      <c r="BD134" s="65"/>
      <c r="BG134" s="78"/>
      <c r="BH134" s="78"/>
      <c r="BI134" s="65"/>
      <c r="BL134" s="78"/>
      <c r="BM134" s="78"/>
      <c r="BN134" s="65"/>
      <c r="BQ134" s="78"/>
      <c r="BR134" s="78"/>
      <c r="BS134" s="65"/>
      <c r="BV134" s="78"/>
      <c r="BW134" s="78"/>
      <c r="BX134" s="65"/>
      <c r="CA134" s="78"/>
      <c r="CB134" s="78"/>
      <c r="CC134" s="65"/>
      <c r="CF134" s="78"/>
      <c r="CG134" s="78"/>
      <c r="CH134" s="65"/>
      <c r="CK134" s="78"/>
      <c r="CL134" s="78"/>
      <c r="CM134" s="65"/>
      <c r="CP134" s="78"/>
      <c r="CQ134" s="78"/>
      <c r="CR134" s="65"/>
      <c r="CU134" s="78"/>
      <c r="CV134" s="78"/>
      <c r="CW134" s="65"/>
      <c r="CZ134" s="78"/>
      <c r="DA134" s="78"/>
      <c r="DB134" s="65"/>
      <c r="DE134" s="78"/>
      <c r="DF134" s="78"/>
      <c r="DG134" s="65"/>
      <c r="DJ134" s="78"/>
      <c r="DK134" s="78"/>
      <c r="DL134" s="65"/>
      <c r="DO134" s="78"/>
      <c r="DP134" s="78"/>
      <c r="DQ134" s="65"/>
      <c r="DT134" s="78"/>
      <c r="DU134" s="78"/>
      <c r="DV134" s="65"/>
      <c r="DY134" s="78"/>
      <c r="DZ134" s="78"/>
      <c r="EA134" s="65"/>
      <c r="ED134" s="78"/>
      <c r="EE134" s="78"/>
      <c r="EF134" s="65"/>
      <c r="EI134" s="78"/>
      <c r="EJ134" s="78"/>
      <c r="EK134" s="65"/>
      <c r="EN134" s="78"/>
      <c r="EO134" s="78"/>
      <c r="EP134" s="65"/>
      <c r="ES134" s="78"/>
      <c r="ET134" s="78"/>
      <c r="EU134" s="65"/>
      <c r="EX134" s="78"/>
      <c r="EY134" s="78"/>
      <c r="EZ134" s="65"/>
      <c r="FC134" s="78"/>
      <c r="FD134" s="78"/>
      <c r="FE134" s="65"/>
      <c r="FH134" s="78"/>
      <c r="FI134" s="78"/>
      <c r="FJ134" s="65"/>
      <c r="FM134" s="78"/>
      <c r="FN134" s="78"/>
      <c r="FO134" s="65"/>
      <c r="FR134" s="78"/>
      <c r="FS134" s="78"/>
      <c r="FT134" s="65"/>
      <c r="FW134" s="78"/>
      <c r="FX134" s="78"/>
      <c r="FY134" s="65"/>
      <c r="GB134" s="78"/>
      <c r="GC134" s="78"/>
      <c r="GD134" s="65"/>
      <c r="GG134" s="78"/>
      <c r="GH134" s="78"/>
      <c r="GI134" s="65"/>
      <c r="GL134" s="78"/>
      <c r="GM134" s="78"/>
      <c r="GN134" s="65"/>
      <c r="GQ134" s="78"/>
      <c r="GR134" s="78"/>
      <c r="GS134" s="65"/>
      <c r="GV134" s="78"/>
      <c r="GW134" s="78"/>
      <c r="GX134" s="65"/>
      <c r="HA134" s="78"/>
      <c r="HB134" s="78"/>
      <c r="HC134" s="65"/>
      <c r="HF134" s="78"/>
      <c r="HG134" s="78"/>
      <c r="HH134" s="65"/>
      <c r="HK134" s="78"/>
      <c r="HL134" s="78"/>
      <c r="HM134" s="65"/>
      <c r="HP134" s="78"/>
      <c r="HQ134" s="78"/>
      <c r="HR134" s="65"/>
      <c r="HU134" s="78"/>
      <c r="HV134" s="78"/>
      <c r="HW134" s="65"/>
      <c r="HZ134" s="78"/>
      <c r="IA134" s="78"/>
      <c r="IB134" s="65"/>
      <c r="IE134" s="78"/>
      <c r="IF134" s="78"/>
      <c r="IG134" s="65"/>
      <c r="IJ134" s="78"/>
      <c r="IK134" s="78"/>
      <c r="IL134" s="65"/>
      <c r="IO134" s="78"/>
      <c r="IP134" s="78"/>
      <c r="IQ134" s="65"/>
      <c r="IT134" s="78"/>
      <c r="IU134" s="78"/>
      <c r="IV134" s="65"/>
      <c r="IY134" s="78"/>
      <c r="IZ134" s="78"/>
      <c r="JA134" s="65"/>
      <c r="JD134" s="78"/>
      <c r="JE134" s="78"/>
      <c r="JF134" s="65"/>
      <c r="JI134" s="78"/>
      <c r="JJ134" s="78"/>
      <c r="JK134" s="65"/>
      <c r="JN134" s="78"/>
      <c r="JO134" s="78"/>
      <c r="JP134" s="65"/>
      <c r="JS134" s="78"/>
      <c r="JT134" s="78"/>
      <c r="JU134" s="65"/>
      <c r="JX134" s="78"/>
      <c r="JY134" s="78"/>
      <c r="JZ134" s="65"/>
      <c r="KC134" s="78"/>
      <c r="KD134" s="78"/>
      <c r="KE134" s="65"/>
      <c r="KH134" s="78"/>
      <c r="KI134" s="78"/>
      <c r="KJ134" s="65"/>
      <c r="KM134" s="78"/>
      <c r="KN134" s="78"/>
      <c r="KO134" s="65"/>
      <c r="KR134" s="78"/>
      <c r="KS134" s="78"/>
      <c r="KT134" s="65"/>
      <c r="KW134" s="78"/>
      <c r="KX134" s="78"/>
      <c r="KY134" s="65"/>
      <c r="LB134" s="78"/>
      <c r="LC134" s="78"/>
      <c r="LD134" s="65"/>
      <c r="LG134" s="78"/>
      <c r="LH134" s="78"/>
      <c r="LI134" s="65"/>
      <c r="LL134" s="78"/>
      <c r="LM134" s="78"/>
      <c r="LN134" s="65"/>
      <c r="LQ134" s="78"/>
      <c r="LR134" s="78"/>
      <c r="LS134" s="65"/>
      <c r="LV134" s="78"/>
      <c r="LW134" s="78"/>
      <c r="LX134" s="65"/>
      <c r="MA134" s="78"/>
      <c r="MB134" s="78"/>
      <c r="MC134" s="65"/>
      <c r="MF134" s="78"/>
      <c r="MG134" s="78"/>
      <c r="MH134" s="65"/>
      <c r="MK134" s="78"/>
      <c r="ML134" s="78"/>
      <c r="MM134" s="65"/>
      <c r="MP134" s="78"/>
      <c r="MQ134" s="78"/>
      <c r="MR134" s="65"/>
      <c r="MU134" s="78"/>
      <c r="MV134" s="78"/>
      <c r="MW134" s="65"/>
      <c r="MZ134" s="78"/>
      <c r="NA134" s="78"/>
      <c r="NB134" s="65"/>
      <c r="NE134" s="78"/>
      <c r="NF134" s="78"/>
      <c r="NG134" s="65"/>
      <c r="NJ134" s="78"/>
      <c r="NK134" s="78"/>
      <c r="NL134" s="65"/>
      <c r="NO134" s="78"/>
      <c r="NP134" s="78"/>
      <c r="NQ134" s="65"/>
      <c r="NT134" s="78"/>
      <c r="NU134" s="78"/>
      <c r="NV134" s="65"/>
      <c r="NY134" s="78"/>
      <c r="NZ134" s="78"/>
      <c r="OA134" s="65"/>
      <c r="OD134" s="78"/>
      <c r="OE134" s="78"/>
      <c r="OF134" s="65"/>
      <c r="OI134" s="78"/>
      <c r="OJ134" s="78"/>
      <c r="OK134" s="65"/>
      <c r="ON134" s="78"/>
      <c r="OO134" s="78"/>
      <c r="OP134" s="65"/>
      <c r="OS134" s="78"/>
      <c r="OT134" s="78"/>
      <c r="OU134" s="65"/>
      <c r="OX134" s="78"/>
      <c r="OY134" s="78"/>
      <c r="OZ134" s="65"/>
      <c r="PC134" s="78"/>
      <c r="PD134" s="78"/>
      <c r="PE134" s="65"/>
      <c r="PH134" s="78"/>
      <c r="PI134" s="78"/>
      <c r="PJ134" s="65"/>
      <c r="PM134" s="78"/>
      <c r="PN134" s="78"/>
      <c r="PO134" s="65"/>
      <c r="PR134" s="78"/>
      <c r="PS134" s="78"/>
      <c r="PT134" s="65"/>
      <c r="PW134" s="78"/>
      <c r="PX134" s="78"/>
      <c r="PY134" s="65"/>
      <c r="QB134" s="78"/>
      <c r="QC134" s="78"/>
      <c r="QD134" s="65"/>
      <c r="QG134" s="78"/>
      <c r="QH134" s="78"/>
      <c r="QI134" s="65"/>
      <c r="QL134" s="78"/>
      <c r="QM134" s="78"/>
      <c r="QN134" s="65"/>
      <c r="QQ134" s="78"/>
      <c r="QR134" s="78"/>
      <c r="QS134" s="65"/>
      <c r="QV134" s="78"/>
      <c r="QW134" s="78"/>
      <c r="QX134" s="65"/>
      <c r="RA134" s="78"/>
      <c r="RB134" s="78"/>
      <c r="RC134" s="65"/>
      <c r="RF134" s="78"/>
      <c r="RG134" s="78"/>
      <c r="RH134" s="65"/>
      <c r="RK134" s="78"/>
      <c r="RL134" s="78"/>
      <c r="RM134" s="65"/>
      <c r="RP134" s="78"/>
      <c r="RQ134" s="78"/>
      <c r="RR134" s="65"/>
      <c r="RU134" s="78"/>
      <c r="RV134" s="78"/>
      <c r="RW134" s="65"/>
      <c r="RZ134" s="78"/>
      <c r="SA134" s="78"/>
      <c r="SB134" s="65"/>
      <c r="SE134" s="78"/>
      <c r="SF134" s="78"/>
      <c r="SG134" s="65"/>
      <c r="SJ134" s="78"/>
      <c r="SK134" s="78"/>
      <c r="SL134" s="65"/>
      <c r="SO134" s="78"/>
      <c r="SP134" s="78"/>
      <c r="SQ134" s="65"/>
      <c r="ST134" s="78"/>
      <c r="SU134" s="78"/>
      <c r="SV134" s="65"/>
      <c r="SY134" s="78"/>
      <c r="SZ134" s="78"/>
      <c r="TA134" s="65"/>
      <c r="TD134" s="78"/>
      <c r="TE134" s="78"/>
      <c r="TF134" s="65"/>
      <c r="TI134" s="78"/>
      <c r="TJ134" s="78"/>
      <c r="TK134" s="65"/>
      <c r="TN134" s="78"/>
      <c r="TO134" s="78"/>
      <c r="TP134" s="65"/>
      <c r="TS134" s="78"/>
      <c r="TT134" s="78"/>
      <c r="TU134" s="65"/>
      <c r="TX134" s="78"/>
      <c r="TY134" s="78"/>
      <c r="TZ134" s="65"/>
      <c r="UC134" s="78"/>
      <c r="UD134" s="78"/>
      <c r="UE134" s="65"/>
      <c r="UH134" s="78"/>
      <c r="UI134" s="78"/>
      <c r="UJ134" s="65"/>
      <c r="UM134" s="78"/>
      <c r="UN134" s="78"/>
      <c r="UO134" s="65"/>
      <c r="UR134" s="78"/>
      <c r="US134" s="78"/>
      <c r="UT134" s="65"/>
      <c r="UW134" s="78"/>
      <c r="UX134" s="78"/>
      <c r="UY134" s="65"/>
      <c r="VB134" s="78"/>
      <c r="VC134" s="78"/>
      <c r="VD134" s="65"/>
      <c r="VG134" s="78"/>
      <c r="VH134" s="78"/>
      <c r="VI134" s="65"/>
      <c r="VL134" s="78"/>
      <c r="VM134" s="78"/>
      <c r="VN134" s="65"/>
      <c r="VQ134" s="78"/>
      <c r="VR134" s="78"/>
      <c r="VS134" s="65"/>
      <c r="VV134" s="78"/>
      <c r="VW134" s="78"/>
      <c r="VX134" s="65"/>
      <c r="WA134" s="78"/>
      <c r="WB134" s="78"/>
      <c r="WC134" s="65"/>
      <c r="WF134" s="78"/>
      <c r="WG134" s="78"/>
      <c r="WH134" s="65"/>
      <c r="WK134" s="78"/>
      <c r="WL134" s="78"/>
      <c r="WM134" s="65"/>
      <c r="WP134" s="78"/>
      <c r="WQ134" s="78"/>
      <c r="WR134" s="65"/>
      <c r="WU134" s="78"/>
      <c r="WV134" s="78"/>
      <c r="WW134" s="65"/>
      <c r="WZ134" s="78"/>
      <c r="XA134" s="78"/>
      <c r="XB134" s="65"/>
      <c r="XE134" s="78"/>
      <c r="XF134" s="78"/>
      <c r="XG134" s="65"/>
      <c r="XJ134" s="78"/>
      <c r="XK134" s="78"/>
      <c r="XL134" s="65"/>
      <c r="XO134" s="78"/>
      <c r="XP134" s="78"/>
      <c r="XQ134" s="65"/>
      <c r="XT134" s="78"/>
      <c r="XU134" s="78"/>
      <c r="XV134" s="65"/>
      <c r="XY134" s="78"/>
      <c r="XZ134" s="78"/>
      <c r="YA134" s="65"/>
      <c r="YD134" s="78"/>
      <c r="YE134" s="78"/>
      <c r="YF134" s="65"/>
      <c r="YI134" s="78"/>
      <c r="YJ134" s="78"/>
      <c r="YK134" s="65"/>
      <c r="YN134" s="78"/>
      <c r="YO134" s="78"/>
      <c r="YP134" s="65"/>
      <c r="YS134" s="78"/>
      <c r="YT134" s="78"/>
      <c r="YU134" s="65"/>
      <c r="YX134" s="78"/>
      <c r="YY134" s="78"/>
      <c r="YZ134" s="65"/>
      <c r="ZC134" s="78"/>
      <c r="ZD134" s="78"/>
      <c r="ZE134" s="65"/>
      <c r="ZH134" s="78"/>
      <c r="ZI134" s="78"/>
      <c r="ZJ134" s="65"/>
      <c r="ZM134" s="78"/>
      <c r="ZN134" s="78"/>
      <c r="ZO134" s="65"/>
      <c r="ZR134" s="78"/>
      <c r="ZS134" s="78"/>
      <c r="ZT134" s="65"/>
      <c r="ZW134" s="78"/>
      <c r="ZX134" s="78"/>
      <c r="ZY134" s="65"/>
      <c r="AAB134" s="78"/>
      <c r="AAC134" s="78"/>
      <c r="AAD134" s="65"/>
      <c r="AAG134" s="78"/>
      <c r="AAH134" s="78"/>
      <c r="AAI134" s="65"/>
      <c r="AAL134" s="78"/>
      <c r="AAM134" s="78"/>
      <c r="AAN134" s="65"/>
      <c r="AAQ134" s="78"/>
      <c r="AAR134" s="78"/>
      <c r="AAS134" s="65"/>
      <c r="AAV134" s="78"/>
      <c r="AAW134" s="78"/>
      <c r="AAX134" s="65"/>
      <c r="ABA134" s="78"/>
      <c r="ABB134" s="78"/>
      <c r="ABC134" s="65"/>
      <c r="ABF134" s="78"/>
      <c r="ABG134" s="78"/>
      <c r="ABH134" s="65"/>
      <c r="ABK134" s="78"/>
      <c r="ABL134" s="78"/>
      <c r="ABM134" s="65"/>
      <c r="ABP134" s="78"/>
      <c r="ABQ134" s="78"/>
      <c r="ABR134" s="65"/>
      <c r="ABU134" s="78"/>
      <c r="ABV134" s="78"/>
      <c r="ABW134" s="65"/>
      <c r="ABZ134" s="78"/>
      <c r="ACA134" s="78"/>
      <c r="ACB134" s="65"/>
      <c r="ACE134" s="78"/>
      <c r="ACF134" s="78"/>
      <c r="ACG134" s="65"/>
      <c r="ACJ134" s="78"/>
      <c r="ACK134" s="78"/>
      <c r="ACL134" s="65"/>
      <c r="ACO134" s="78"/>
      <c r="ACP134" s="78"/>
      <c r="ACQ134" s="65"/>
      <c r="ACT134" s="78"/>
      <c r="ACU134" s="78"/>
      <c r="ACV134" s="65"/>
      <c r="ACY134" s="78"/>
      <c r="ACZ134" s="78"/>
      <c r="ADA134" s="65"/>
      <c r="ADD134" s="78"/>
      <c r="ADE134" s="78"/>
      <c r="ADF134" s="65"/>
      <c r="ADI134" s="78"/>
      <c r="ADJ134" s="78"/>
      <c r="ADK134" s="65"/>
      <c r="ADN134" s="78"/>
      <c r="ADO134" s="78"/>
      <c r="ADP134" s="65"/>
      <c r="ADS134" s="78"/>
      <c r="ADT134" s="78"/>
      <c r="ADU134" s="65"/>
      <c r="ADX134" s="78"/>
      <c r="ADY134" s="78"/>
      <c r="ADZ134" s="65"/>
      <c r="AEC134" s="78"/>
      <c r="AED134" s="78"/>
      <c r="AEE134" s="65"/>
      <c r="AEH134" s="78"/>
      <c r="AEI134" s="78"/>
      <c r="AEJ134" s="65"/>
      <c r="AEM134" s="78"/>
      <c r="AEN134" s="78"/>
      <c r="AEO134" s="65"/>
      <c r="AER134" s="78"/>
      <c r="AES134" s="78"/>
      <c r="AET134" s="65"/>
      <c r="AEW134" s="78"/>
      <c r="AEX134" s="78"/>
      <c r="AEY134" s="65"/>
      <c r="AFB134" s="78"/>
      <c r="AFC134" s="78"/>
      <c r="AFD134" s="65"/>
      <c r="AFG134" s="78"/>
      <c r="AFH134" s="78"/>
      <c r="AFI134" s="65"/>
      <c r="AFL134" s="78"/>
      <c r="AFM134" s="78"/>
      <c r="AFN134" s="65"/>
      <c r="AFQ134" s="78"/>
      <c r="AFR134" s="78"/>
      <c r="AFS134" s="65"/>
      <c r="AFV134" s="78"/>
      <c r="AFW134" s="78"/>
      <c r="AFX134" s="65"/>
      <c r="AGA134" s="78"/>
      <c r="AGB134" s="78"/>
      <c r="AGC134" s="65"/>
      <c r="AGF134" s="78"/>
      <c r="AGG134" s="78"/>
      <c r="AGH134" s="65"/>
      <c r="AGK134" s="78"/>
      <c r="AGL134" s="78"/>
      <c r="AGM134" s="65"/>
      <c r="AGP134" s="78"/>
      <c r="AGQ134" s="78"/>
      <c r="AGR134" s="65"/>
      <c r="AGU134" s="78"/>
      <c r="AGV134" s="78"/>
      <c r="AGW134" s="65"/>
      <c r="AGZ134" s="78"/>
      <c r="AHA134" s="78"/>
      <c r="AHB134" s="65"/>
      <c r="AHE134" s="78"/>
      <c r="AHF134" s="78"/>
      <c r="AHG134" s="65"/>
      <c r="AHJ134" s="78"/>
      <c r="AHK134" s="78"/>
      <c r="AHL134" s="65"/>
      <c r="AHO134" s="78"/>
      <c r="AHP134" s="78"/>
      <c r="AHQ134" s="65"/>
      <c r="AHT134" s="78"/>
      <c r="AHU134" s="78"/>
      <c r="AHV134" s="65"/>
      <c r="AHY134" s="78"/>
      <c r="AHZ134" s="78"/>
      <c r="AIA134" s="65"/>
      <c r="AID134" s="78"/>
      <c r="AIE134" s="78"/>
      <c r="AIF134" s="65"/>
      <c r="AII134" s="78"/>
      <c r="AIJ134" s="78"/>
      <c r="AIK134" s="65"/>
      <c r="AIN134" s="78"/>
      <c r="AIO134" s="78"/>
      <c r="AIP134" s="65"/>
      <c r="AIS134" s="78"/>
      <c r="AIT134" s="78"/>
      <c r="AIU134" s="65"/>
      <c r="AIX134" s="78"/>
      <c r="AIY134" s="78"/>
      <c r="AIZ134" s="65"/>
      <c r="AJC134" s="78"/>
      <c r="AJD134" s="78"/>
      <c r="AJE134" s="65"/>
      <c r="AJH134" s="78"/>
      <c r="AJI134" s="78"/>
      <c r="AJJ134" s="65"/>
      <c r="AJM134" s="78"/>
      <c r="AJN134" s="78"/>
      <c r="AJO134" s="65"/>
      <c r="AJR134" s="78"/>
      <c r="AJS134" s="78"/>
      <c r="AJT134" s="65"/>
      <c r="AJW134" s="78"/>
      <c r="AJX134" s="78"/>
      <c r="AJY134" s="65"/>
      <c r="AKB134" s="78"/>
      <c r="AKC134" s="78"/>
      <c r="AKD134" s="65"/>
      <c r="AKG134" s="78"/>
      <c r="AKH134" s="78"/>
      <c r="AKI134" s="65"/>
      <c r="AKL134" s="78"/>
      <c r="AKM134" s="78"/>
      <c r="AKN134" s="65"/>
      <c r="AKQ134" s="78"/>
      <c r="AKR134" s="78"/>
      <c r="AKS134" s="65"/>
      <c r="AKV134" s="78"/>
      <c r="AKW134" s="78"/>
      <c r="AKX134" s="65"/>
      <c r="ALA134" s="78"/>
      <c r="ALB134" s="78"/>
      <c r="ALC134" s="65"/>
      <c r="ALF134" s="78"/>
      <c r="ALG134" s="78"/>
      <c r="ALH134" s="65"/>
      <c r="ALK134" s="78"/>
      <c r="ALL134" s="78"/>
      <c r="ALM134" s="65"/>
      <c r="ALP134" s="78"/>
      <c r="ALQ134" s="78"/>
      <c r="ALR134" s="65"/>
      <c r="ALU134" s="78"/>
      <c r="ALV134" s="78"/>
      <c r="ALW134" s="65"/>
      <c r="ALZ134" s="78"/>
      <c r="AMA134" s="78"/>
      <c r="AMB134" s="65"/>
      <c r="AME134" s="78"/>
      <c r="AMF134" s="78"/>
      <c r="AMG134" s="65"/>
      <c r="AMJ134" s="78"/>
      <c r="AMK134" s="78"/>
      <c r="AML134" s="65"/>
      <c r="AMO134" s="78"/>
      <c r="AMP134" s="78"/>
      <c r="AMQ134" s="65"/>
      <c r="AMT134" s="78"/>
      <c r="AMU134" s="78"/>
      <c r="AMV134" s="65"/>
      <c r="AMY134" s="78"/>
      <c r="AMZ134" s="78"/>
      <c r="ANA134" s="65"/>
      <c r="AND134" s="78"/>
      <c r="ANE134" s="78"/>
      <c r="ANF134" s="65"/>
      <c r="ANI134" s="78"/>
      <c r="ANJ134" s="78"/>
      <c r="ANK134" s="65"/>
      <c r="ANN134" s="78"/>
      <c r="ANO134" s="78"/>
      <c r="ANP134" s="65"/>
      <c r="ANS134" s="78"/>
      <c r="ANT134" s="78"/>
      <c r="ANU134" s="65"/>
      <c r="ANX134" s="78"/>
      <c r="ANY134" s="78"/>
      <c r="ANZ134" s="65"/>
      <c r="AOC134" s="78"/>
      <c r="AOD134" s="78"/>
      <c r="AOE134" s="65"/>
      <c r="AOH134" s="78"/>
      <c r="AOI134" s="78"/>
      <c r="AOJ134" s="65"/>
      <c r="AOM134" s="78"/>
      <c r="AON134" s="78"/>
      <c r="AOO134" s="65"/>
      <c r="AOR134" s="78"/>
      <c r="AOS134" s="78"/>
      <c r="AOT134" s="65"/>
      <c r="AOW134" s="78"/>
      <c r="AOX134" s="78"/>
      <c r="AOY134" s="65"/>
      <c r="APB134" s="78"/>
      <c r="APC134" s="78"/>
      <c r="APD134" s="65"/>
      <c r="APG134" s="78"/>
      <c r="APH134" s="78"/>
      <c r="API134" s="65"/>
      <c r="APL134" s="78"/>
      <c r="APM134" s="78"/>
      <c r="APN134" s="65"/>
      <c r="APQ134" s="78"/>
      <c r="APR134" s="78"/>
      <c r="APS134" s="65"/>
      <c r="APV134" s="78"/>
      <c r="APW134" s="78"/>
      <c r="APX134" s="65"/>
      <c r="AQA134" s="78"/>
      <c r="AQB134" s="78"/>
      <c r="AQC134" s="65"/>
      <c r="AQF134" s="78"/>
      <c r="AQG134" s="78"/>
      <c r="AQH134" s="65"/>
      <c r="AQK134" s="78"/>
      <c r="AQL134" s="78"/>
      <c r="AQM134" s="65"/>
      <c r="AQP134" s="78"/>
      <c r="AQQ134" s="78"/>
      <c r="AQR134" s="65"/>
      <c r="AQU134" s="78"/>
      <c r="AQV134" s="78"/>
      <c r="AQW134" s="65"/>
      <c r="AQZ134" s="78"/>
      <c r="ARA134" s="78"/>
      <c r="ARB134" s="65"/>
      <c r="ARE134" s="78"/>
      <c r="ARF134" s="78"/>
      <c r="ARG134" s="65"/>
      <c r="ARJ134" s="78"/>
      <c r="ARK134" s="78"/>
      <c r="ARL134" s="65"/>
      <c r="ARO134" s="78"/>
      <c r="ARP134" s="78"/>
      <c r="ARQ134" s="65"/>
      <c r="ART134" s="78"/>
      <c r="ARU134" s="78"/>
      <c r="ARV134" s="65"/>
      <c r="ARY134" s="78"/>
      <c r="ARZ134" s="78"/>
      <c r="ASA134" s="65"/>
      <c r="ASD134" s="78"/>
      <c r="ASE134" s="78"/>
      <c r="ASF134" s="65"/>
      <c r="ASI134" s="78"/>
      <c r="ASJ134" s="78"/>
      <c r="ASK134" s="65"/>
      <c r="ASN134" s="78"/>
      <c r="ASO134" s="78"/>
      <c r="ASP134" s="65"/>
      <c r="ASS134" s="78"/>
      <c r="AST134" s="78"/>
      <c r="ASU134" s="65"/>
      <c r="ASX134" s="78"/>
      <c r="ASY134" s="78"/>
      <c r="ASZ134" s="65"/>
      <c r="ATC134" s="78"/>
      <c r="ATD134" s="78"/>
      <c r="ATE134" s="65"/>
      <c r="ATH134" s="78"/>
      <c r="ATI134" s="78"/>
      <c r="ATJ134" s="65"/>
      <c r="ATM134" s="78"/>
      <c r="ATN134" s="78"/>
      <c r="ATO134" s="65"/>
      <c r="ATR134" s="78"/>
      <c r="ATS134" s="78"/>
      <c r="ATT134" s="65"/>
      <c r="ATW134" s="78"/>
      <c r="ATX134" s="78"/>
      <c r="ATY134" s="65"/>
      <c r="AUB134" s="78"/>
      <c r="AUC134" s="78"/>
      <c r="AUD134" s="65"/>
      <c r="AUG134" s="78"/>
      <c r="AUH134" s="78"/>
      <c r="AUI134" s="65"/>
      <c r="AUL134" s="78"/>
      <c r="AUM134" s="78"/>
      <c r="AUN134" s="65"/>
      <c r="AUQ134" s="78"/>
      <c r="AUR134" s="78"/>
      <c r="AUS134" s="65"/>
      <c r="AUV134" s="78"/>
      <c r="AUW134" s="78"/>
      <c r="AUX134" s="65"/>
      <c r="AVA134" s="78"/>
      <c r="AVB134" s="78"/>
      <c r="AVC134" s="65"/>
      <c r="AVF134" s="78"/>
      <c r="AVG134" s="78"/>
      <c r="AVH134" s="65"/>
      <c r="AVK134" s="78"/>
      <c r="AVL134" s="78"/>
      <c r="AVM134" s="65"/>
      <c r="AVP134" s="78"/>
      <c r="AVQ134" s="78"/>
      <c r="AVR134" s="65"/>
      <c r="AVU134" s="78"/>
      <c r="AVV134" s="78"/>
      <c r="AVW134" s="65"/>
      <c r="AVZ134" s="78"/>
      <c r="AWA134" s="78"/>
      <c r="AWB134" s="65"/>
      <c r="AWE134" s="78"/>
      <c r="AWF134" s="78"/>
      <c r="AWG134" s="65"/>
      <c r="AWJ134" s="78"/>
      <c r="AWK134" s="78"/>
      <c r="AWL134" s="65"/>
      <c r="AWO134" s="78"/>
      <c r="AWP134" s="78"/>
      <c r="AWQ134" s="65"/>
      <c r="AWT134" s="78"/>
      <c r="AWU134" s="78"/>
      <c r="AWV134" s="65"/>
      <c r="AWY134" s="78"/>
      <c r="AWZ134" s="78"/>
      <c r="AXA134" s="65"/>
      <c r="AXD134" s="78"/>
      <c r="AXE134" s="78"/>
      <c r="AXF134" s="65"/>
      <c r="AXI134" s="78"/>
      <c r="AXJ134" s="78"/>
      <c r="AXK134" s="65"/>
      <c r="AXN134" s="78"/>
      <c r="AXO134" s="78"/>
      <c r="AXP134" s="65"/>
      <c r="AXS134" s="78"/>
      <c r="AXT134" s="78"/>
      <c r="AXU134" s="65"/>
      <c r="AXX134" s="78"/>
      <c r="AXY134" s="78"/>
      <c r="AXZ134" s="65"/>
      <c r="AYC134" s="78"/>
      <c r="AYD134" s="78"/>
      <c r="AYE134" s="65"/>
      <c r="AYH134" s="78"/>
      <c r="AYI134" s="78"/>
      <c r="AYJ134" s="65"/>
      <c r="AYM134" s="78"/>
      <c r="AYN134" s="78"/>
      <c r="AYO134" s="65"/>
      <c r="AYR134" s="78"/>
      <c r="AYS134" s="78"/>
      <c r="AYT134" s="65"/>
      <c r="AYW134" s="78"/>
      <c r="AYX134" s="78"/>
      <c r="AYY134" s="65"/>
      <c r="AZB134" s="78"/>
      <c r="AZC134" s="78"/>
      <c r="AZD134" s="65"/>
      <c r="AZG134" s="78"/>
      <c r="AZH134" s="78"/>
      <c r="AZI134" s="65"/>
      <c r="AZL134" s="78"/>
      <c r="AZM134" s="78"/>
      <c r="AZN134" s="65"/>
      <c r="AZQ134" s="78"/>
      <c r="AZR134" s="78"/>
      <c r="AZS134" s="65"/>
      <c r="AZV134" s="78"/>
      <c r="AZW134" s="78"/>
      <c r="AZX134" s="65"/>
      <c r="BAA134" s="78"/>
      <c r="BAB134" s="78"/>
      <c r="BAC134" s="65"/>
      <c r="BAF134" s="78"/>
      <c r="BAG134" s="78"/>
      <c r="BAH134" s="65"/>
      <c r="BAK134" s="78"/>
      <c r="BAL134" s="78"/>
      <c r="BAM134" s="65"/>
      <c r="BAP134" s="78"/>
      <c r="BAQ134" s="78"/>
      <c r="BAR134" s="65"/>
      <c r="BAU134" s="78"/>
      <c r="BAV134" s="78"/>
      <c r="BAW134" s="65"/>
      <c r="BAZ134" s="78"/>
      <c r="BBA134" s="78"/>
      <c r="BBB134" s="65"/>
      <c r="BBE134" s="78"/>
      <c r="BBF134" s="78"/>
      <c r="BBG134" s="65"/>
      <c r="BBJ134" s="78"/>
      <c r="BBK134" s="78"/>
      <c r="BBL134" s="65"/>
      <c r="BBO134" s="78"/>
      <c r="BBP134" s="78"/>
      <c r="BBQ134" s="65"/>
      <c r="BBT134" s="78"/>
      <c r="BBU134" s="78"/>
      <c r="BBV134" s="65"/>
      <c r="BBY134" s="78"/>
      <c r="BBZ134" s="78"/>
      <c r="BCA134" s="65"/>
      <c r="BCD134" s="78"/>
      <c r="BCE134" s="78"/>
      <c r="BCF134" s="65"/>
      <c r="BCI134" s="78"/>
      <c r="BCJ134" s="78"/>
      <c r="BCK134" s="65"/>
      <c r="BCN134" s="78"/>
      <c r="BCO134" s="78"/>
      <c r="BCP134" s="65"/>
      <c r="BCS134" s="78"/>
      <c r="BCT134" s="78"/>
      <c r="BCU134" s="65"/>
      <c r="BCX134" s="78"/>
      <c r="BCY134" s="78"/>
      <c r="BCZ134" s="65"/>
      <c r="BDC134" s="78"/>
      <c r="BDD134" s="78"/>
      <c r="BDE134" s="65"/>
      <c r="BDH134" s="78"/>
      <c r="BDI134" s="78"/>
      <c r="BDJ134" s="65"/>
      <c r="BDM134" s="78"/>
      <c r="BDN134" s="78"/>
      <c r="BDO134" s="65"/>
      <c r="BDR134" s="78"/>
      <c r="BDS134" s="78"/>
      <c r="BDT134" s="65"/>
      <c r="BDW134" s="78"/>
      <c r="BDX134" s="78"/>
      <c r="BDY134" s="65"/>
      <c r="BEB134" s="78"/>
      <c r="BEC134" s="78"/>
      <c r="BED134" s="65"/>
      <c r="BEG134" s="78"/>
      <c r="BEH134" s="78"/>
      <c r="BEI134" s="65"/>
      <c r="BEL134" s="78"/>
      <c r="BEM134" s="78"/>
      <c r="BEN134" s="65"/>
      <c r="BEQ134" s="78"/>
      <c r="BER134" s="78"/>
      <c r="BES134" s="65"/>
      <c r="BEV134" s="78"/>
      <c r="BEW134" s="78"/>
      <c r="BEX134" s="65"/>
      <c r="BFA134" s="78"/>
      <c r="BFB134" s="78"/>
      <c r="BFC134" s="65"/>
      <c r="BFF134" s="78"/>
      <c r="BFG134" s="78"/>
      <c r="BFH134" s="65"/>
      <c r="BFK134" s="78"/>
      <c r="BFL134" s="78"/>
      <c r="BFM134" s="65"/>
      <c r="BFP134" s="78"/>
      <c r="BFQ134" s="78"/>
      <c r="BFR134" s="65"/>
      <c r="BFU134" s="78"/>
      <c r="BFV134" s="78"/>
      <c r="BFW134" s="65"/>
      <c r="BFZ134" s="78"/>
      <c r="BGA134" s="78"/>
      <c r="BGB134" s="65"/>
      <c r="BGE134" s="78"/>
      <c r="BGF134" s="78"/>
      <c r="BGG134" s="65"/>
      <c r="BGJ134" s="78"/>
      <c r="BGK134" s="78"/>
      <c r="BGL134" s="65"/>
      <c r="BGO134" s="78"/>
      <c r="BGP134" s="78"/>
      <c r="BGQ134" s="65"/>
      <c r="BGT134" s="78"/>
      <c r="BGU134" s="78"/>
      <c r="BGV134" s="65"/>
      <c r="BGY134" s="78"/>
      <c r="BGZ134" s="78"/>
      <c r="BHA134" s="65"/>
      <c r="BHD134" s="78"/>
      <c r="BHE134" s="78"/>
      <c r="BHF134" s="65"/>
      <c r="BHI134" s="78"/>
      <c r="BHJ134" s="78"/>
      <c r="BHK134" s="65"/>
      <c r="BHN134" s="78"/>
      <c r="BHO134" s="78"/>
      <c r="BHP134" s="65"/>
      <c r="BHS134" s="78"/>
      <c r="BHT134" s="78"/>
      <c r="BHU134" s="65"/>
      <c r="BHX134" s="78"/>
      <c r="BHY134" s="78"/>
      <c r="BHZ134" s="65"/>
      <c r="BIC134" s="78"/>
      <c r="BID134" s="78"/>
      <c r="BIE134" s="65"/>
      <c r="BIH134" s="78"/>
      <c r="BII134" s="78"/>
      <c r="BIJ134" s="65"/>
      <c r="BIM134" s="78"/>
      <c r="BIN134" s="78"/>
      <c r="BIO134" s="65"/>
      <c r="BIR134" s="78"/>
      <c r="BIS134" s="78"/>
      <c r="BIT134" s="65"/>
      <c r="BIW134" s="78"/>
      <c r="BIX134" s="78"/>
      <c r="BIY134" s="65"/>
      <c r="BJB134" s="78"/>
      <c r="BJC134" s="78"/>
      <c r="BJD134" s="65"/>
      <c r="BJG134" s="78"/>
      <c r="BJH134" s="78"/>
      <c r="BJI134" s="65"/>
      <c r="BJL134" s="78"/>
      <c r="BJM134" s="78"/>
      <c r="BJN134" s="65"/>
      <c r="BJQ134" s="78"/>
      <c r="BJR134" s="78"/>
      <c r="BJS134" s="65"/>
      <c r="BJV134" s="78"/>
      <c r="BJW134" s="78"/>
      <c r="BJX134" s="65"/>
      <c r="BKA134" s="78"/>
      <c r="BKB134" s="78"/>
      <c r="BKC134" s="65"/>
      <c r="BKF134" s="78"/>
      <c r="BKG134" s="78"/>
      <c r="BKH134" s="65"/>
      <c r="BKK134" s="78"/>
      <c r="BKL134" s="78"/>
      <c r="BKM134" s="65"/>
      <c r="BKP134" s="78"/>
      <c r="BKQ134" s="78"/>
      <c r="BKR134" s="65"/>
      <c r="BKU134" s="78"/>
      <c r="BKV134" s="78"/>
      <c r="BKW134" s="65"/>
      <c r="BKZ134" s="78"/>
      <c r="BLA134" s="78"/>
      <c r="BLB134" s="65"/>
      <c r="BLE134" s="78"/>
      <c r="BLF134" s="78"/>
      <c r="BLG134" s="65"/>
      <c r="BLJ134" s="78"/>
      <c r="BLK134" s="78"/>
      <c r="BLL134" s="65"/>
      <c r="BLO134" s="78"/>
      <c r="BLP134" s="78"/>
      <c r="BLQ134" s="65"/>
      <c r="BLT134" s="78"/>
      <c r="BLU134" s="78"/>
      <c r="BLV134" s="65"/>
      <c r="BLY134" s="78"/>
      <c r="BLZ134" s="78"/>
      <c r="BMA134" s="65"/>
      <c r="BMD134" s="78"/>
      <c r="BME134" s="78"/>
      <c r="BMF134" s="65"/>
      <c r="BMI134" s="78"/>
      <c r="BMJ134" s="78"/>
      <c r="BMK134" s="65"/>
      <c r="BMN134" s="78"/>
      <c r="BMO134" s="78"/>
      <c r="BMP134" s="65"/>
      <c r="BMS134" s="78"/>
      <c r="BMT134" s="78"/>
      <c r="BMU134" s="65"/>
      <c r="BMX134" s="78"/>
      <c r="BMY134" s="78"/>
      <c r="BMZ134" s="65"/>
      <c r="BNC134" s="78"/>
      <c r="BND134" s="78"/>
      <c r="BNE134" s="65"/>
      <c r="BNH134" s="78"/>
      <c r="BNI134" s="78"/>
      <c r="BNJ134" s="65"/>
      <c r="BNM134" s="78"/>
      <c r="BNN134" s="78"/>
      <c r="BNO134" s="65"/>
      <c r="BNR134" s="78"/>
      <c r="BNS134" s="78"/>
      <c r="BNT134" s="65"/>
      <c r="BNW134" s="78"/>
      <c r="BNX134" s="78"/>
      <c r="BNY134" s="65"/>
      <c r="BOB134" s="78"/>
      <c r="BOC134" s="78"/>
      <c r="BOD134" s="65"/>
      <c r="BOG134" s="78"/>
      <c r="BOH134" s="78"/>
      <c r="BOI134" s="65"/>
      <c r="BOL134" s="78"/>
      <c r="BOM134" s="78"/>
      <c r="BON134" s="65"/>
      <c r="BOQ134" s="78"/>
      <c r="BOR134" s="78"/>
      <c r="BOS134" s="65"/>
      <c r="BOV134" s="78"/>
      <c r="BOW134" s="78"/>
      <c r="BOX134" s="65"/>
      <c r="BPA134" s="78"/>
      <c r="BPB134" s="78"/>
      <c r="BPC134" s="65"/>
      <c r="BPF134" s="78"/>
      <c r="BPG134" s="78"/>
      <c r="BPH134" s="65"/>
      <c r="BPK134" s="78"/>
      <c r="BPL134" s="78"/>
      <c r="BPM134" s="65"/>
      <c r="BPP134" s="78"/>
      <c r="BPQ134" s="78"/>
      <c r="BPR134" s="65"/>
      <c r="BPU134" s="78"/>
      <c r="BPV134" s="78"/>
      <c r="BPW134" s="65"/>
      <c r="BPZ134" s="78"/>
      <c r="BQA134" s="78"/>
      <c r="BQB134" s="65"/>
      <c r="BQE134" s="78"/>
      <c r="BQF134" s="78"/>
      <c r="BQG134" s="65"/>
      <c r="BQJ134" s="78"/>
      <c r="BQK134" s="78"/>
      <c r="BQL134" s="65"/>
      <c r="BQO134" s="78"/>
      <c r="BQP134" s="78"/>
      <c r="BQQ134" s="65"/>
      <c r="BQT134" s="78"/>
      <c r="BQU134" s="78"/>
      <c r="BQV134" s="65"/>
      <c r="BQY134" s="78"/>
      <c r="BQZ134" s="78"/>
      <c r="BRA134" s="65"/>
      <c r="BRD134" s="78"/>
      <c r="BRE134" s="78"/>
      <c r="BRF134" s="65"/>
      <c r="BRI134" s="78"/>
      <c r="BRJ134" s="78"/>
      <c r="BRK134" s="65"/>
      <c r="BRN134" s="78"/>
      <c r="BRO134" s="78"/>
      <c r="BRP134" s="65"/>
      <c r="BRS134" s="78"/>
      <c r="BRT134" s="78"/>
      <c r="BRU134" s="65"/>
      <c r="BRX134" s="78"/>
      <c r="BRY134" s="78"/>
      <c r="BRZ134" s="65"/>
      <c r="BSC134" s="78"/>
      <c r="BSD134" s="78"/>
      <c r="BSE134" s="65"/>
      <c r="BSH134" s="78"/>
      <c r="BSI134" s="78"/>
      <c r="BSJ134" s="65"/>
      <c r="BSM134" s="78"/>
      <c r="BSN134" s="78"/>
      <c r="BSO134" s="65"/>
      <c r="BSR134" s="78"/>
      <c r="BSS134" s="78"/>
      <c r="BST134" s="65"/>
      <c r="BSW134" s="78"/>
      <c r="BSX134" s="78"/>
      <c r="BSY134" s="65"/>
      <c r="BTB134" s="78"/>
      <c r="BTC134" s="78"/>
      <c r="BTD134" s="65"/>
      <c r="BTG134" s="78"/>
      <c r="BTH134" s="78"/>
      <c r="BTI134" s="65"/>
      <c r="BTL134" s="78"/>
      <c r="BTM134" s="78"/>
      <c r="BTN134" s="65"/>
      <c r="BTQ134" s="78"/>
      <c r="BTR134" s="78"/>
      <c r="BTS134" s="65"/>
      <c r="BTV134" s="78"/>
      <c r="BTW134" s="78"/>
      <c r="BTX134" s="65"/>
      <c r="BUA134" s="78"/>
      <c r="BUB134" s="78"/>
      <c r="BUC134" s="65"/>
      <c r="BUF134" s="78"/>
      <c r="BUG134" s="78"/>
      <c r="BUH134" s="65"/>
      <c r="BUK134" s="78"/>
      <c r="BUL134" s="78"/>
      <c r="BUM134" s="65"/>
      <c r="BUP134" s="78"/>
      <c r="BUQ134" s="78"/>
      <c r="BUR134" s="65"/>
      <c r="BUU134" s="78"/>
      <c r="BUV134" s="78"/>
      <c r="BUW134" s="65"/>
      <c r="BUZ134" s="78"/>
      <c r="BVA134" s="78"/>
      <c r="BVB134" s="65"/>
      <c r="BVE134" s="78"/>
      <c r="BVF134" s="78"/>
      <c r="BVG134" s="65"/>
      <c r="BVJ134" s="78"/>
      <c r="BVK134" s="78"/>
      <c r="BVL134" s="65"/>
      <c r="BVO134" s="78"/>
      <c r="BVP134" s="78"/>
      <c r="BVQ134" s="65"/>
      <c r="BVT134" s="78"/>
      <c r="BVU134" s="78"/>
      <c r="BVV134" s="65"/>
      <c r="BVY134" s="78"/>
      <c r="BVZ134" s="78"/>
      <c r="BWA134" s="65"/>
      <c r="BWD134" s="78"/>
      <c r="BWE134" s="78"/>
      <c r="BWF134" s="65"/>
      <c r="BWI134" s="78"/>
      <c r="BWJ134" s="78"/>
      <c r="BWK134" s="65"/>
      <c r="BWN134" s="78"/>
      <c r="BWO134" s="78"/>
      <c r="BWP134" s="65"/>
      <c r="BWS134" s="78"/>
      <c r="BWT134" s="78"/>
      <c r="BWU134" s="65"/>
      <c r="BWX134" s="78"/>
      <c r="BWY134" s="78"/>
      <c r="BWZ134" s="65"/>
      <c r="BXC134" s="78"/>
      <c r="BXD134" s="78"/>
      <c r="BXE134" s="65"/>
      <c r="BXH134" s="78"/>
      <c r="BXI134" s="78"/>
      <c r="BXJ134" s="65"/>
      <c r="BXM134" s="78"/>
      <c r="BXN134" s="78"/>
      <c r="BXO134" s="65"/>
      <c r="BXR134" s="78"/>
      <c r="BXS134" s="78"/>
      <c r="BXT134" s="65"/>
      <c r="BXW134" s="78"/>
      <c r="BXX134" s="78"/>
      <c r="BXY134" s="65"/>
      <c r="BYB134" s="78"/>
      <c r="BYC134" s="78"/>
      <c r="BYD134" s="65"/>
      <c r="BYG134" s="78"/>
      <c r="BYH134" s="78"/>
      <c r="BYI134" s="65"/>
      <c r="BYL134" s="78"/>
      <c r="BYM134" s="78"/>
      <c r="BYN134" s="65"/>
      <c r="BYQ134" s="78"/>
      <c r="BYR134" s="78"/>
      <c r="BYS134" s="65"/>
      <c r="BYV134" s="78"/>
      <c r="BYW134" s="78"/>
      <c r="BYX134" s="65"/>
      <c r="BZA134" s="78"/>
      <c r="BZB134" s="78"/>
      <c r="BZC134" s="65"/>
      <c r="BZF134" s="78"/>
      <c r="BZG134" s="78"/>
      <c r="BZH134" s="65"/>
      <c r="BZK134" s="78"/>
      <c r="BZL134" s="78"/>
      <c r="BZM134" s="65"/>
      <c r="BZP134" s="78"/>
      <c r="BZQ134" s="78"/>
      <c r="BZR134" s="65"/>
      <c r="BZU134" s="78"/>
      <c r="BZV134" s="78"/>
      <c r="BZW134" s="65"/>
      <c r="BZZ134" s="78"/>
      <c r="CAA134" s="78"/>
      <c r="CAB134" s="65"/>
      <c r="CAE134" s="78"/>
      <c r="CAF134" s="78"/>
      <c r="CAG134" s="65"/>
      <c r="CAJ134" s="78"/>
      <c r="CAK134" s="78"/>
      <c r="CAL134" s="65"/>
      <c r="CAO134" s="78"/>
      <c r="CAP134" s="78"/>
      <c r="CAQ134" s="65"/>
      <c r="CAT134" s="78"/>
      <c r="CAU134" s="78"/>
      <c r="CAV134" s="65"/>
      <c r="CAY134" s="78"/>
      <c r="CAZ134" s="78"/>
      <c r="CBA134" s="65"/>
      <c r="CBD134" s="78"/>
      <c r="CBE134" s="78"/>
      <c r="CBF134" s="65"/>
      <c r="CBI134" s="78"/>
      <c r="CBJ134" s="78"/>
      <c r="CBK134" s="65"/>
      <c r="CBN134" s="78"/>
      <c r="CBO134" s="78"/>
      <c r="CBP134" s="65"/>
      <c r="CBS134" s="78"/>
      <c r="CBT134" s="78"/>
      <c r="CBU134" s="65"/>
      <c r="CBX134" s="78"/>
      <c r="CBY134" s="78"/>
      <c r="CBZ134" s="65"/>
      <c r="CCC134" s="78"/>
      <c r="CCD134" s="78"/>
      <c r="CCE134" s="65"/>
      <c r="CCH134" s="78"/>
      <c r="CCI134" s="78"/>
      <c r="CCJ134" s="65"/>
      <c r="CCM134" s="78"/>
      <c r="CCN134" s="78"/>
      <c r="CCO134" s="65"/>
      <c r="CCR134" s="78"/>
      <c r="CCS134" s="78"/>
      <c r="CCT134" s="65"/>
      <c r="CCW134" s="78"/>
      <c r="CCX134" s="78"/>
      <c r="CCY134" s="65"/>
      <c r="CDB134" s="78"/>
      <c r="CDC134" s="78"/>
      <c r="CDD134" s="65"/>
      <c r="CDG134" s="78"/>
      <c r="CDH134" s="78"/>
      <c r="CDI134" s="65"/>
      <c r="CDL134" s="78"/>
      <c r="CDM134" s="78"/>
      <c r="CDN134" s="65"/>
      <c r="CDQ134" s="78"/>
      <c r="CDR134" s="78"/>
      <c r="CDS134" s="65"/>
      <c r="CDV134" s="78"/>
      <c r="CDW134" s="78"/>
      <c r="CDX134" s="65"/>
      <c r="CEA134" s="78"/>
      <c r="CEB134" s="78"/>
      <c r="CEC134" s="65"/>
      <c r="CEF134" s="78"/>
      <c r="CEG134" s="78"/>
      <c r="CEH134" s="65"/>
      <c r="CEK134" s="78"/>
      <c r="CEL134" s="78"/>
      <c r="CEM134" s="65"/>
      <c r="CEP134" s="78"/>
      <c r="CEQ134" s="78"/>
      <c r="CER134" s="65"/>
      <c r="CEU134" s="78"/>
      <c r="CEV134" s="78"/>
      <c r="CEW134" s="65"/>
      <c r="CEZ134" s="78"/>
      <c r="CFA134" s="78"/>
      <c r="CFB134" s="65"/>
      <c r="CFE134" s="78"/>
      <c r="CFF134" s="78"/>
      <c r="CFG134" s="65"/>
      <c r="CFJ134" s="78"/>
      <c r="CFK134" s="78"/>
      <c r="CFL134" s="65"/>
      <c r="CFO134" s="78"/>
      <c r="CFP134" s="78"/>
      <c r="CFQ134" s="65"/>
      <c r="CFT134" s="78"/>
      <c r="CFU134" s="78"/>
      <c r="CFV134" s="65"/>
      <c r="CFY134" s="78"/>
      <c r="CFZ134" s="78"/>
      <c r="CGA134" s="65"/>
      <c r="CGD134" s="78"/>
      <c r="CGE134" s="78"/>
      <c r="CGF134" s="65"/>
      <c r="CGI134" s="78"/>
      <c r="CGJ134" s="78"/>
      <c r="CGK134" s="65"/>
      <c r="CGN134" s="78"/>
      <c r="CGO134" s="78"/>
      <c r="CGP134" s="65"/>
      <c r="CGS134" s="78"/>
      <c r="CGT134" s="78"/>
      <c r="CGU134" s="65"/>
      <c r="CGX134" s="78"/>
      <c r="CGY134" s="78"/>
      <c r="CGZ134" s="65"/>
      <c r="CHC134" s="78"/>
      <c r="CHD134" s="78"/>
      <c r="CHE134" s="65"/>
      <c r="CHH134" s="78"/>
      <c r="CHI134" s="78"/>
      <c r="CHJ134" s="65"/>
      <c r="CHM134" s="78"/>
      <c r="CHN134" s="78"/>
      <c r="CHO134" s="65"/>
      <c r="CHR134" s="78"/>
      <c r="CHS134" s="78"/>
      <c r="CHT134" s="65"/>
      <c r="CHW134" s="78"/>
      <c r="CHX134" s="78"/>
      <c r="CHY134" s="65"/>
      <c r="CIB134" s="78"/>
      <c r="CIC134" s="78"/>
      <c r="CID134" s="65"/>
      <c r="CIG134" s="78"/>
      <c r="CIH134" s="78"/>
      <c r="CII134" s="65"/>
      <c r="CIL134" s="78"/>
      <c r="CIM134" s="78"/>
      <c r="CIN134" s="65"/>
      <c r="CIQ134" s="78"/>
      <c r="CIR134" s="78"/>
      <c r="CIS134" s="65"/>
      <c r="CIV134" s="78"/>
      <c r="CIW134" s="78"/>
      <c r="CIX134" s="65"/>
      <c r="CJA134" s="78"/>
      <c r="CJB134" s="78"/>
      <c r="CJC134" s="65"/>
      <c r="CJF134" s="78"/>
      <c r="CJG134" s="78"/>
      <c r="CJH134" s="65"/>
      <c r="CJK134" s="78"/>
      <c r="CJL134" s="78"/>
      <c r="CJM134" s="65"/>
      <c r="CJP134" s="78"/>
      <c r="CJQ134" s="78"/>
      <c r="CJR134" s="65"/>
      <c r="CJU134" s="78"/>
      <c r="CJV134" s="78"/>
      <c r="CJW134" s="65"/>
      <c r="CJZ134" s="78"/>
      <c r="CKA134" s="78"/>
      <c r="CKB134" s="65"/>
      <c r="CKE134" s="78"/>
      <c r="CKF134" s="78"/>
      <c r="CKG134" s="65"/>
      <c r="CKJ134" s="78"/>
      <c r="CKK134" s="78"/>
      <c r="CKL134" s="65"/>
      <c r="CKO134" s="78"/>
      <c r="CKP134" s="78"/>
      <c r="CKQ134" s="65"/>
      <c r="CKT134" s="78"/>
      <c r="CKU134" s="78"/>
      <c r="CKV134" s="65"/>
      <c r="CKY134" s="78"/>
      <c r="CKZ134" s="78"/>
      <c r="CLA134" s="65"/>
      <c r="CLD134" s="78"/>
      <c r="CLE134" s="78"/>
      <c r="CLF134" s="65"/>
      <c r="CLI134" s="78"/>
      <c r="CLJ134" s="78"/>
      <c r="CLK134" s="65"/>
      <c r="CLN134" s="78"/>
      <c r="CLO134" s="78"/>
      <c r="CLP134" s="65"/>
      <c r="CLS134" s="78"/>
      <c r="CLT134" s="78"/>
      <c r="CLU134" s="65"/>
      <c r="CLX134" s="78"/>
      <c r="CLY134" s="78"/>
      <c r="CLZ134" s="65"/>
      <c r="CMC134" s="78"/>
      <c r="CMD134" s="78"/>
      <c r="CME134" s="65"/>
      <c r="CMH134" s="78"/>
      <c r="CMI134" s="78"/>
      <c r="CMJ134" s="65"/>
      <c r="CMM134" s="78"/>
      <c r="CMN134" s="78"/>
      <c r="CMO134" s="65"/>
      <c r="CMR134" s="78"/>
      <c r="CMS134" s="78"/>
      <c r="CMT134" s="65"/>
      <c r="CMW134" s="78"/>
      <c r="CMX134" s="78"/>
      <c r="CMY134" s="65"/>
      <c r="CNB134" s="78"/>
      <c r="CNC134" s="78"/>
      <c r="CND134" s="65"/>
      <c r="CNG134" s="78"/>
      <c r="CNH134" s="78"/>
      <c r="CNI134" s="65"/>
      <c r="CNL134" s="78"/>
      <c r="CNM134" s="78"/>
      <c r="CNN134" s="65"/>
      <c r="CNQ134" s="78"/>
      <c r="CNR134" s="78"/>
      <c r="CNS134" s="65"/>
      <c r="CNV134" s="78"/>
      <c r="CNW134" s="78"/>
      <c r="CNX134" s="65"/>
      <c r="COA134" s="78"/>
      <c r="COB134" s="78"/>
      <c r="COC134" s="65"/>
      <c r="COF134" s="78"/>
      <c r="COG134" s="78"/>
      <c r="COH134" s="65"/>
      <c r="COK134" s="78"/>
      <c r="COL134" s="78"/>
      <c r="COM134" s="65"/>
      <c r="COP134" s="78"/>
      <c r="COQ134" s="78"/>
      <c r="COR134" s="65"/>
      <c r="COU134" s="78"/>
      <c r="COV134" s="78"/>
      <c r="COW134" s="65"/>
      <c r="COZ134" s="78"/>
      <c r="CPA134" s="78"/>
      <c r="CPB134" s="65"/>
      <c r="CPE134" s="78"/>
      <c r="CPF134" s="78"/>
      <c r="CPG134" s="65"/>
      <c r="CPJ134" s="78"/>
      <c r="CPK134" s="78"/>
      <c r="CPL134" s="65"/>
      <c r="CPO134" s="78"/>
      <c r="CPP134" s="78"/>
      <c r="CPQ134" s="65"/>
      <c r="CPT134" s="78"/>
      <c r="CPU134" s="78"/>
      <c r="CPV134" s="65"/>
      <c r="CPY134" s="78"/>
      <c r="CPZ134" s="78"/>
      <c r="CQA134" s="65"/>
      <c r="CQD134" s="78"/>
      <c r="CQE134" s="78"/>
      <c r="CQF134" s="65"/>
      <c r="CQI134" s="78"/>
      <c r="CQJ134" s="78"/>
      <c r="CQK134" s="65"/>
      <c r="CQN134" s="78"/>
      <c r="CQO134" s="78"/>
      <c r="CQP134" s="65"/>
      <c r="CQS134" s="78"/>
      <c r="CQT134" s="78"/>
      <c r="CQU134" s="65"/>
      <c r="CQX134" s="78"/>
      <c r="CQY134" s="78"/>
      <c r="CQZ134" s="65"/>
      <c r="CRC134" s="78"/>
      <c r="CRD134" s="78"/>
      <c r="CRE134" s="65"/>
      <c r="CRH134" s="78"/>
      <c r="CRI134" s="78"/>
      <c r="CRJ134" s="65"/>
      <c r="CRM134" s="78"/>
      <c r="CRN134" s="78"/>
      <c r="CRO134" s="65"/>
      <c r="CRR134" s="78"/>
      <c r="CRS134" s="78"/>
      <c r="CRT134" s="65"/>
      <c r="CRW134" s="78"/>
      <c r="CRX134" s="78"/>
      <c r="CRY134" s="65"/>
      <c r="CSB134" s="78"/>
      <c r="CSC134" s="78"/>
      <c r="CSD134" s="65"/>
      <c r="CSG134" s="78"/>
      <c r="CSH134" s="78"/>
      <c r="CSI134" s="65"/>
      <c r="CSL134" s="78"/>
      <c r="CSM134" s="78"/>
      <c r="CSN134" s="65"/>
      <c r="CSQ134" s="78"/>
      <c r="CSR134" s="78"/>
      <c r="CSS134" s="65"/>
      <c r="CSV134" s="78"/>
      <c r="CSW134" s="78"/>
      <c r="CSX134" s="65"/>
      <c r="CTA134" s="78"/>
      <c r="CTB134" s="78"/>
      <c r="CTC134" s="65"/>
      <c r="CTF134" s="78"/>
      <c r="CTG134" s="78"/>
      <c r="CTH134" s="65"/>
      <c r="CTK134" s="78"/>
      <c r="CTL134" s="78"/>
      <c r="CTM134" s="65"/>
      <c r="CTP134" s="78"/>
      <c r="CTQ134" s="78"/>
      <c r="CTR134" s="65"/>
      <c r="CTU134" s="78"/>
      <c r="CTV134" s="78"/>
      <c r="CTW134" s="65"/>
      <c r="CTZ134" s="78"/>
      <c r="CUA134" s="78"/>
      <c r="CUB134" s="65"/>
      <c r="CUE134" s="78"/>
      <c r="CUF134" s="78"/>
      <c r="CUG134" s="65"/>
      <c r="CUJ134" s="78"/>
      <c r="CUK134" s="78"/>
      <c r="CUL134" s="65"/>
      <c r="CUO134" s="78"/>
      <c r="CUP134" s="78"/>
      <c r="CUQ134" s="65"/>
      <c r="CUT134" s="78"/>
      <c r="CUU134" s="78"/>
      <c r="CUV134" s="65"/>
      <c r="CUY134" s="78"/>
      <c r="CUZ134" s="78"/>
      <c r="CVA134" s="65"/>
      <c r="CVD134" s="78"/>
      <c r="CVE134" s="78"/>
      <c r="CVF134" s="65"/>
      <c r="CVI134" s="78"/>
      <c r="CVJ134" s="78"/>
      <c r="CVK134" s="65"/>
      <c r="CVN134" s="78"/>
      <c r="CVO134" s="78"/>
      <c r="CVP134" s="65"/>
      <c r="CVS134" s="78"/>
      <c r="CVT134" s="78"/>
      <c r="CVU134" s="65"/>
      <c r="CVX134" s="78"/>
      <c r="CVY134" s="78"/>
      <c r="CVZ134" s="65"/>
      <c r="CWC134" s="78"/>
      <c r="CWD134" s="78"/>
      <c r="CWE134" s="65"/>
      <c r="CWH134" s="78"/>
      <c r="CWI134" s="78"/>
      <c r="CWJ134" s="65"/>
      <c r="CWM134" s="78"/>
      <c r="CWN134" s="78"/>
      <c r="CWO134" s="65"/>
      <c r="CWR134" s="78"/>
      <c r="CWS134" s="78"/>
      <c r="CWT134" s="65"/>
      <c r="CWW134" s="78"/>
      <c r="CWX134" s="78"/>
      <c r="CWY134" s="65"/>
      <c r="CXB134" s="78"/>
      <c r="CXC134" s="78"/>
      <c r="CXD134" s="65"/>
      <c r="CXG134" s="78"/>
      <c r="CXH134" s="78"/>
      <c r="CXI134" s="65"/>
      <c r="CXL134" s="78"/>
      <c r="CXM134" s="78"/>
      <c r="CXN134" s="65"/>
      <c r="CXQ134" s="78"/>
      <c r="CXR134" s="78"/>
      <c r="CXS134" s="65"/>
      <c r="CXV134" s="78"/>
      <c r="CXW134" s="78"/>
      <c r="CXX134" s="65"/>
      <c r="CYA134" s="78"/>
      <c r="CYB134" s="78"/>
      <c r="CYC134" s="65"/>
      <c r="CYF134" s="78"/>
      <c r="CYG134" s="78"/>
      <c r="CYH134" s="65"/>
      <c r="CYK134" s="78"/>
      <c r="CYL134" s="78"/>
      <c r="CYM134" s="65"/>
      <c r="CYP134" s="78"/>
      <c r="CYQ134" s="78"/>
      <c r="CYR134" s="65"/>
      <c r="CYU134" s="78"/>
      <c r="CYV134" s="78"/>
      <c r="CYW134" s="65"/>
      <c r="CYZ134" s="78"/>
      <c r="CZA134" s="78"/>
      <c r="CZB134" s="65"/>
      <c r="CZE134" s="78"/>
      <c r="CZF134" s="78"/>
      <c r="CZG134" s="65"/>
      <c r="CZJ134" s="78"/>
      <c r="CZK134" s="78"/>
      <c r="CZL134" s="65"/>
      <c r="CZO134" s="78"/>
      <c r="CZP134" s="78"/>
      <c r="CZQ134" s="65"/>
      <c r="CZT134" s="78"/>
      <c r="CZU134" s="78"/>
      <c r="CZV134" s="65"/>
      <c r="CZY134" s="78"/>
      <c r="CZZ134" s="78"/>
      <c r="DAA134" s="65"/>
      <c r="DAD134" s="78"/>
      <c r="DAE134" s="78"/>
      <c r="DAF134" s="65"/>
      <c r="DAI134" s="78"/>
      <c r="DAJ134" s="78"/>
      <c r="DAK134" s="65"/>
      <c r="DAN134" s="78"/>
      <c r="DAO134" s="78"/>
      <c r="DAP134" s="65"/>
      <c r="DAS134" s="78"/>
      <c r="DAT134" s="78"/>
      <c r="DAU134" s="65"/>
      <c r="DAX134" s="78"/>
      <c r="DAY134" s="78"/>
      <c r="DAZ134" s="65"/>
      <c r="DBC134" s="78"/>
      <c r="DBD134" s="78"/>
      <c r="DBE134" s="65"/>
      <c r="DBH134" s="78"/>
      <c r="DBI134" s="78"/>
      <c r="DBJ134" s="65"/>
      <c r="DBM134" s="78"/>
      <c r="DBN134" s="78"/>
      <c r="DBO134" s="65"/>
      <c r="DBR134" s="78"/>
      <c r="DBS134" s="78"/>
      <c r="DBT134" s="65"/>
      <c r="DBW134" s="78"/>
      <c r="DBX134" s="78"/>
      <c r="DBY134" s="65"/>
      <c r="DCB134" s="78"/>
      <c r="DCC134" s="78"/>
      <c r="DCD134" s="65"/>
      <c r="DCG134" s="78"/>
      <c r="DCH134" s="78"/>
      <c r="DCI134" s="65"/>
      <c r="DCL134" s="78"/>
      <c r="DCM134" s="78"/>
      <c r="DCN134" s="65"/>
      <c r="DCQ134" s="78"/>
      <c r="DCR134" s="78"/>
      <c r="DCS134" s="65"/>
      <c r="DCV134" s="78"/>
      <c r="DCW134" s="78"/>
      <c r="DCX134" s="65"/>
      <c r="DDA134" s="78"/>
      <c r="DDB134" s="78"/>
      <c r="DDC134" s="65"/>
      <c r="DDF134" s="78"/>
      <c r="DDG134" s="78"/>
      <c r="DDH134" s="65"/>
      <c r="DDK134" s="78"/>
      <c r="DDL134" s="78"/>
      <c r="DDM134" s="65"/>
      <c r="DDP134" s="78"/>
      <c r="DDQ134" s="78"/>
      <c r="DDR134" s="65"/>
      <c r="DDU134" s="78"/>
      <c r="DDV134" s="78"/>
      <c r="DDW134" s="65"/>
      <c r="DDZ134" s="78"/>
      <c r="DEA134" s="78"/>
      <c r="DEB134" s="65"/>
      <c r="DEE134" s="78"/>
      <c r="DEF134" s="78"/>
      <c r="DEG134" s="65"/>
      <c r="DEJ134" s="78"/>
      <c r="DEK134" s="78"/>
      <c r="DEL134" s="65"/>
      <c r="DEO134" s="78"/>
      <c r="DEP134" s="78"/>
      <c r="DEQ134" s="65"/>
      <c r="DET134" s="78"/>
      <c r="DEU134" s="78"/>
      <c r="DEV134" s="65"/>
      <c r="DEY134" s="78"/>
      <c r="DEZ134" s="78"/>
      <c r="DFA134" s="65"/>
      <c r="DFD134" s="78"/>
      <c r="DFE134" s="78"/>
      <c r="DFF134" s="65"/>
      <c r="DFI134" s="78"/>
      <c r="DFJ134" s="78"/>
      <c r="DFK134" s="65"/>
      <c r="DFN134" s="78"/>
      <c r="DFO134" s="78"/>
      <c r="DFP134" s="65"/>
      <c r="DFS134" s="78"/>
      <c r="DFT134" s="78"/>
      <c r="DFU134" s="65"/>
      <c r="DFX134" s="78"/>
      <c r="DFY134" s="78"/>
      <c r="DFZ134" s="65"/>
      <c r="DGC134" s="78"/>
      <c r="DGD134" s="78"/>
      <c r="DGE134" s="65"/>
      <c r="DGH134" s="78"/>
      <c r="DGI134" s="78"/>
      <c r="DGJ134" s="65"/>
      <c r="DGM134" s="78"/>
      <c r="DGN134" s="78"/>
      <c r="DGO134" s="65"/>
      <c r="DGR134" s="78"/>
      <c r="DGS134" s="78"/>
      <c r="DGT134" s="65"/>
      <c r="DGW134" s="78"/>
      <c r="DGX134" s="78"/>
      <c r="DGY134" s="65"/>
      <c r="DHB134" s="78"/>
      <c r="DHC134" s="78"/>
      <c r="DHD134" s="65"/>
      <c r="DHG134" s="78"/>
      <c r="DHH134" s="78"/>
      <c r="DHI134" s="65"/>
      <c r="DHL134" s="78"/>
      <c r="DHM134" s="78"/>
      <c r="DHN134" s="65"/>
      <c r="DHQ134" s="78"/>
      <c r="DHR134" s="78"/>
      <c r="DHS134" s="65"/>
      <c r="DHV134" s="78"/>
      <c r="DHW134" s="78"/>
      <c r="DHX134" s="65"/>
      <c r="DIA134" s="78"/>
      <c r="DIB134" s="78"/>
      <c r="DIC134" s="65"/>
      <c r="DIF134" s="78"/>
      <c r="DIG134" s="78"/>
      <c r="DIH134" s="65"/>
      <c r="DIK134" s="78"/>
      <c r="DIL134" s="78"/>
      <c r="DIM134" s="65"/>
      <c r="DIP134" s="78"/>
      <c r="DIQ134" s="78"/>
      <c r="DIR134" s="65"/>
      <c r="DIU134" s="78"/>
      <c r="DIV134" s="78"/>
      <c r="DIW134" s="65"/>
      <c r="DIZ134" s="78"/>
      <c r="DJA134" s="78"/>
      <c r="DJB134" s="65"/>
      <c r="DJE134" s="78"/>
      <c r="DJF134" s="78"/>
      <c r="DJG134" s="65"/>
      <c r="DJJ134" s="78"/>
      <c r="DJK134" s="78"/>
      <c r="DJL134" s="65"/>
      <c r="DJO134" s="78"/>
      <c r="DJP134" s="78"/>
      <c r="DJQ134" s="65"/>
      <c r="DJT134" s="78"/>
      <c r="DJU134" s="78"/>
      <c r="DJV134" s="65"/>
      <c r="DJY134" s="78"/>
      <c r="DJZ134" s="78"/>
      <c r="DKA134" s="65"/>
      <c r="DKD134" s="78"/>
      <c r="DKE134" s="78"/>
      <c r="DKF134" s="65"/>
      <c r="DKI134" s="78"/>
      <c r="DKJ134" s="78"/>
      <c r="DKK134" s="65"/>
      <c r="DKN134" s="78"/>
      <c r="DKO134" s="78"/>
      <c r="DKP134" s="65"/>
      <c r="DKS134" s="78"/>
      <c r="DKT134" s="78"/>
      <c r="DKU134" s="65"/>
      <c r="DKX134" s="78"/>
      <c r="DKY134" s="78"/>
      <c r="DKZ134" s="65"/>
      <c r="DLC134" s="78"/>
      <c r="DLD134" s="78"/>
      <c r="DLE134" s="65"/>
      <c r="DLH134" s="78"/>
      <c r="DLI134" s="78"/>
      <c r="DLJ134" s="65"/>
      <c r="DLM134" s="78"/>
      <c r="DLN134" s="78"/>
      <c r="DLO134" s="65"/>
      <c r="DLR134" s="78"/>
      <c r="DLS134" s="78"/>
      <c r="DLT134" s="65"/>
      <c r="DLW134" s="78"/>
      <c r="DLX134" s="78"/>
      <c r="DLY134" s="65"/>
      <c r="DMB134" s="78"/>
      <c r="DMC134" s="78"/>
      <c r="DMD134" s="65"/>
      <c r="DMG134" s="78"/>
      <c r="DMH134" s="78"/>
      <c r="DMI134" s="65"/>
      <c r="DML134" s="78"/>
      <c r="DMM134" s="78"/>
      <c r="DMN134" s="65"/>
      <c r="DMQ134" s="78"/>
      <c r="DMR134" s="78"/>
      <c r="DMS134" s="65"/>
      <c r="DMV134" s="78"/>
      <c r="DMW134" s="78"/>
      <c r="DMX134" s="65"/>
      <c r="DNA134" s="78"/>
      <c r="DNB134" s="78"/>
      <c r="DNC134" s="65"/>
      <c r="DNF134" s="78"/>
      <c r="DNG134" s="78"/>
      <c r="DNH134" s="65"/>
      <c r="DNK134" s="78"/>
      <c r="DNL134" s="78"/>
      <c r="DNM134" s="65"/>
      <c r="DNP134" s="78"/>
      <c r="DNQ134" s="78"/>
      <c r="DNR134" s="65"/>
      <c r="DNU134" s="78"/>
      <c r="DNV134" s="78"/>
      <c r="DNW134" s="65"/>
      <c r="DNZ134" s="78"/>
      <c r="DOA134" s="78"/>
      <c r="DOB134" s="65"/>
      <c r="DOE134" s="78"/>
      <c r="DOF134" s="78"/>
      <c r="DOG134" s="65"/>
      <c r="DOJ134" s="78"/>
      <c r="DOK134" s="78"/>
      <c r="DOL134" s="65"/>
      <c r="DOO134" s="78"/>
      <c r="DOP134" s="78"/>
      <c r="DOQ134" s="65"/>
      <c r="DOT134" s="78"/>
      <c r="DOU134" s="78"/>
      <c r="DOV134" s="65"/>
      <c r="DOY134" s="78"/>
      <c r="DOZ134" s="78"/>
      <c r="DPA134" s="65"/>
      <c r="DPD134" s="78"/>
      <c r="DPE134" s="78"/>
      <c r="DPF134" s="65"/>
      <c r="DPI134" s="78"/>
      <c r="DPJ134" s="78"/>
      <c r="DPK134" s="65"/>
      <c r="DPN134" s="78"/>
      <c r="DPO134" s="78"/>
      <c r="DPP134" s="65"/>
      <c r="DPS134" s="78"/>
      <c r="DPT134" s="78"/>
      <c r="DPU134" s="65"/>
      <c r="DPX134" s="78"/>
      <c r="DPY134" s="78"/>
      <c r="DPZ134" s="65"/>
      <c r="DQC134" s="78"/>
      <c r="DQD134" s="78"/>
      <c r="DQE134" s="65"/>
      <c r="DQH134" s="78"/>
      <c r="DQI134" s="78"/>
      <c r="DQJ134" s="65"/>
      <c r="DQM134" s="78"/>
      <c r="DQN134" s="78"/>
      <c r="DQO134" s="65"/>
      <c r="DQR134" s="78"/>
      <c r="DQS134" s="78"/>
      <c r="DQT134" s="65"/>
      <c r="DQW134" s="78"/>
      <c r="DQX134" s="78"/>
      <c r="DQY134" s="65"/>
      <c r="DRB134" s="78"/>
      <c r="DRC134" s="78"/>
      <c r="DRD134" s="65"/>
      <c r="DRG134" s="78"/>
      <c r="DRH134" s="78"/>
      <c r="DRI134" s="65"/>
      <c r="DRL134" s="78"/>
      <c r="DRM134" s="78"/>
      <c r="DRN134" s="65"/>
      <c r="DRQ134" s="78"/>
      <c r="DRR134" s="78"/>
      <c r="DRS134" s="65"/>
      <c r="DRV134" s="78"/>
      <c r="DRW134" s="78"/>
      <c r="DRX134" s="65"/>
      <c r="DSA134" s="78"/>
      <c r="DSB134" s="78"/>
      <c r="DSC134" s="65"/>
      <c r="DSF134" s="78"/>
      <c r="DSG134" s="78"/>
      <c r="DSH134" s="65"/>
      <c r="DSK134" s="78"/>
      <c r="DSL134" s="78"/>
      <c r="DSM134" s="65"/>
      <c r="DSP134" s="78"/>
      <c r="DSQ134" s="78"/>
      <c r="DSR134" s="65"/>
      <c r="DSU134" s="78"/>
      <c r="DSV134" s="78"/>
      <c r="DSW134" s="65"/>
      <c r="DSZ134" s="78"/>
      <c r="DTA134" s="78"/>
      <c r="DTB134" s="65"/>
      <c r="DTE134" s="78"/>
      <c r="DTF134" s="78"/>
      <c r="DTG134" s="65"/>
      <c r="DTJ134" s="78"/>
      <c r="DTK134" s="78"/>
      <c r="DTL134" s="65"/>
      <c r="DTO134" s="78"/>
      <c r="DTP134" s="78"/>
      <c r="DTQ134" s="65"/>
      <c r="DTT134" s="78"/>
      <c r="DTU134" s="78"/>
      <c r="DTV134" s="65"/>
      <c r="DTY134" s="78"/>
      <c r="DTZ134" s="78"/>
      <c r="DUA134" s="65"/>
      <c r="DUD134" s="78"/>
      <c r="DUE134" s="78"/>
      <c r="DUF134" s="65"/>
      <c r="DUI134" s="78"/>
      <c r="DUJ134" s="78"/>
      <c r="DUK134" s="65"/>
      <c r="DUN134" s="78"/>
      <c r="DUO134" s="78"/>
      <c r="DUP134" s="65"/>
      <c r="DUS134" s="78"/>
      <c r="DUT134" s="78"/>
      <c r="DUU134" s="65"/>
      <c r="DUX134" s="78"/>
      <c r="DUY134" s="78"/>
      <c r="DUZ134" s="65"/>
      <c r="DVC134" s="78"/>
      <c r="DVD134" s="78"/>
      <c r="DVE134" s="65"/>
      <c r="DVH134" s="78"/>
      <c r="DVI134" s="78"/>
      <c r="DVJ134" s="65"/>
      <c r="DVM134" s="78"/>
      <c r="DVN134" s="78"/>
      <c r="DVO134" s="65"/>
      <c r="DVR134" s="78"/>
      <c r="DVS134" s="78"/>
      <c r="DVT134" s="65"/>
      <c r="DVW134" s="78"/>
      <c r="DVX134" s="78"/>
      <c r="DVY134" s="65"/>
      <c r="DWB134" s="78"/>
      <c r="DWC134" s="78"/>
      <c r="DWD134" s="65"/>
      <c r="DWG134" s="78"/>
      <c r="DWH134" s="78"/>
      <c r="DWI134" s="65"/>
      <c r="DWL134" s="78"/>
      <c r="DWM134" s="78"/>
      <c r="DWN134" s="65"/>
      <c r="DWQ134" s="78"/>
      <c r="DWR134" s="78"/>
      <c r="DWS134" s="65"/>
      <c r="DWV134" s="78"/>
      <c r="DWW134" s="78"/>
      <c r="DWX134" s="65"/>
      <c r="DXA134" s="78"/>
      <c r="DXB134" s="78"/>
      <c r="DXC134" s="65"/>
      <c r="DXF134" s="78"/>
      <c r="DXG134" s="78"/>
      <c r="DXH134" s="65"/>
      <c r="DXK134" s="78"/>
      <c r="DXL134" s="78"/>
      <c r="DXM134" s="65"/>
      <c r="DXP134" s="78"/>
      <c r="DXQ134" s="78"/>
      <c r="DXR134" s="65"/>
      <c r="DXU134" s="78"/>
      <c r="DXV134" s="78"/>
      <c r="DXW134" s="65"/>
      <c r="DXZ134" s="78"/>
      <c r="DYA134" s="78"/>
      <c r="DYB134" s="65"/>
      <c r="DYE134" s="78"/>
      <c r="DYF134" s="78"/>
      <c r="DYG134" s="65"/>
      <c r="DYJ134" s="78"/>
      <c r="DYK134" s="78"/>
      <c r="DYL134" s="65"/>
      <c r="DYO134" s="78"/>
      <c r="DYP134" s="78"/>
      <c r="DYQ134" s="65"/>
      <c r="DYT134" s="78"/>
      <c r="DYU134" s="78"/>
      <c r="DYV134" s="65"/>
      <c r="DYY134" s="78"/>
      <c r="DYZ134" s="78"/>
      <c r="DZA134" s="65"/>
      <c r="DZD134" s="78"/>
      <c r="DZE134" s="78"/>
      <c r="DZF134" s="65"/>
      <c r="DZI134" s="78"/>
      <c r="DZJ134" s="78"/>
      <c r="DZK134" s="65"/>
      <c r="DZN134" s="78"/>
      <c r="DZO134" s="78"/>
      <c r="DZP134" s="65"/>
      <c r="DZS134" s="78"/>
      <c r="DZT134" s="78"/>
      <c r="DZU134" s="65"/>
      <c r="DZX134" s="78"/>
      <c r="DZY134" s="78"/>
      <c r="DZZ134" s="65"/>
      <c r="EAC134" s="78"/>
      <c r="EAD134" s="78"/>
      <c r="EAE134" s="65"/>
      <c r="EAH134" s="78"/>
      <c r="EAI134" s="78"/>
      <c r="EAJ134" s="65"/>
      <c r="EAM134" s="78"/>
      <c r="EAN134" s="78"/>
      <c r="EAO134" s="65"/>
      <c r="EAR134" s="78"/>
      <c r="EAS134" s="78"/>
      <c r="EAT134" s="65"/>
      <c r="EAW134" s="78"/>
      <c r="EAX134" s="78"/>
      <c r="EAY134" s="65"/>
      <c r="EBB134" s="78"/>
      <c r="EBC134" s="78"/>
      <c r="EBD134" s="65"/>
      <c r="EBG134" s="78"/>
      <c r="EBH134" s="78"/>
      <c r="EBI134" s="65"/>
      <c r="EBL134" s="78"/>
      <c r="EBM134" s="78"/>
      <c r="EBN134" s="65"/>
      <c r="EBQ134" s="78"/>
      <c r="EBR134" s="78"/>
      <c r="EBS134" s="65"/>
      <c r="EBV134" s="78"/>
      <c r="EBW134" s="78"/>
      <c r="EBX134" s="65"/>
      <c r="ECA134" s="78"/>
      <c r="ECB134" s="78"/>
      <c r="ECC134" s="65"/>
      <c r="ECF134" s="78"/>
      <c r="ECG134" s="78"/>
      <c r="ECH134" s="65"/>
      <c r="ECK134" s="78"/>
      <c r="ECL134" s="78"/>
      <c r="ECM134" s="65"/>
      <c r="ECP134" s="78"/>
      <c r="ECQ134" s="78"/>
      <c r="ECR134" s="65"/>
      <c r="ECU134" s="78"/>
      <c r="ECV134" s="78"/>
      <c r="ECW134" s="65"/>
      <c r="ECZ134" s="78"/>
      <c r="EDA134" s="78"/>
      <c r="EDB134" s="65"/>
      <c r="EDE134" s="78"/>
      <c r="EDF134" s="78"/>
      <c r="EDG134" s="65"/>
      <c r="EDJ134" s="78"/>
      <c r="EDK134" s="78"/>
      <c r="EDL134" s="65"/>
      <c r="EDO134" s="78"/>
      <c r="EDP134" s="78"/>
      <c r="EDQ134" s="65"/>
      <c r="EDT134" s="78"/>
      <c r="EDU134" s="78"/>
      <c r="EDV134" s="65"/>
      <c r="EDY134" s="78"/>
      <c r="EDZ134" s="78"/>
      <c r="EEA134" s="65"/>
      <c r="EED134" s="78"/>
      <c r="EEE134" s="78"/>
      <c r="EEF134" s="65"/>
      <c r="EEI134" s="78"/>
      <c r="EEJ134" s="78"/>
      <c r="EEK134" s="65"/>
      <c r="EEN134" s="78"/>
      <c r="EEO134" s="78"/>
      <c r="EEP134" s="65"/>
      <c r="EES134" s="78"/>
      <c r="EET134" s="78"/>
      <c r="EEU134" s="65"/>
      <c r="EEX134" s="78"/>
      <c r="EEY134" s="78"/>
      <c r="EEZ134" s="65"/>
      <c r="EFC134" s="78"/>
      <c r="EFD134" s="78"/>
      <c r="EFE134" s="65"/>
      <c r="EFH134" s="78"/>
      <c r="EFI134" s="78"/>
      <c r="EFJ134" s="65"/>
      <c r="EFM134" s="78"/>
      <c r="EFN134" s="78"/>
      <c r="EFO134" s="65"/>
      <c r="EFR134" s="78"/>
      <c r="EFS134" s="78"/>
      <c r="EFT134" s="65"/>
      <c r="EFW134" s="78"/>
      <c r="EFX134" s="78"/>
      <c r="EFY134" s="65"/>
      <c r="EGB134" s="78"/>
      <c r="EGC134" s="78"/>
      <c r="EGD134" s="65"/>
      <c r="EGG134" s="78"/>
      <c r="EGH134" s="78"/>
      <c r="EGI134" s="65"/>
      <c r="EGL134" s="78"/>
      <c r="EGM134" s="78"/>
      <c r="EGN134" s="65"/>
      <c r="EGQ134" s="78"/>
      <c r="EGR134" s="78"/>
      <c r="EGS134" s="65"/>
      <c r="EGV134" s="78"/>
      <c r="EGW134" s="78"/>
      <c r="EGX134" s="65"/>
      <c r="EHA134" s="78"/>
      <c r="EHB134" s="78"/>
      <c r="EHC134" s="65"/>
      <c r="EHF134" s="78"/>
      <c r="EHG134" s="78"/>
      <c r="EHH134" s="65"/>
      <c r="EHK134" s="78"/>
      <c r="EHL134" s="78"/>
      <c r="EHM134" s="65"/>
      <c r="EHP134" s="78"/>
      <c r="EHQ134" s="78"/>
      <c r="EHR134" s="65"/>
      <c r="EHU134" s="78"/>
      <c r="EHV134" s="78"/>
      <c r="EHW134" s="65"/>
      <c r="EHZ134" s="78"/>
      <c r="EIA134" s="78"/>
      <c r="EIB134" s="65"/>
      <c r="EIE134" s="78"/>
      <c r="EIF134" s="78"/>
      <c r="EIG134" s="65"/>
      <c r="EIJ134" s="78"/>
      <c r="EIK134" s="78"/>
      <c r="EIL134" s="65"/>
      <c r="EIO134" s="78"/>
      <c r="EIP134" s="78"/>
      <c r="EIQ134" s="65"/>
      <c r="EIT134" s="78"/>
      <c r="EIU134" s="78"/>
      <c r="EIV134" s="65"/>
      <c r="EIY134" s="78"/>
      <c r="EIZ134" s="78"/>
      <c r="EJA134" s="65"/>
      <c r="EJD134" s="78"/>
      <c r="EJE134" s="78"/>
      <c r="EJF134" s="65"/>
      <c r="EJI134" s="78"/>
      <c r="EJJ134" s="78"/>
      <c r="EJK134" s="65"/>
      <c r="EJN134" s="78"/>
      <c r="EJO134" s="78"/>
      <c r="EJP134" s="65"/>
      <c r="EJS134" s="78"/>
      <c r="EJT134" s="78"/>
      <c r="EJU134" s="65"/>
      <c r="EJX134" s="78"/>
      <c r="EJY134" s="78"/>
      <c r="EJZ134" s="65"/>
      <c r="EKC134" s="78"/>
      <c r="EKD134" s="78"/>
      <c r="EKE134" s="65"/>
      <c r="EKH134" s="78"/>
      <c r="EKI134" s="78"/>
      <c r="EKJ134" s="65"/>
      <c r="EKM134" s="78"/>
      <c r="EKN134" s="78"/>
      <c r="EKO134" s="65"/>
      <c r="EKR134" s="78"/>
      <c r="EKS134" s="78"/>
      <c r="EKT134" s="65"/>
      <c r="EKW134" s="78"/>
      <c r="EKX134" s="78"/>
      <c r="EKY134" s="65"/>
      <c r="ELB134" s="78"/>
      <c r="ELC134" s="78"/>
      <c r="ELD134" s="65"/>
      <c r="ELG134" s="78"/>
      <c r="ELH134" s="78"/>
      <c r="ELI134" s="65"/>
      <c r="ELL134" s="78"/>
      <c r="ELM134" s="78"/>
      <c r="ELN134" s="65"/>
      <c r="ELQ134" s="78"/>
      <c r="ELR134" s="78"/>
      <c r="ELS134" s="65"/>
      <c r="ELV134" s="78"/>
      <c r="ELW134" s="78"/>
      <c r="ELX134" s="65"/>
      <c r="EMA134" s="78"/>
      <c r="EMB134" s="78"/>
      <c r="EMC134" s="65"/>
      <c r="EMF134" s="78"/>
      <c r="EMG134" s="78"/>
      <c r="EMH134" s="65"/>
      <c r="EMK134" s="78"/>
      <c r="EML134" s="78"/>
      <c r="EMM134" s="65"/>
      <c r="EMP134" s="78"/>
      <c r="EMQ134" s="78"/>
      <c r="EMR134" s="65"/>
      <c r="EMU134" s="78"/>
      <c r="EMV134" s="78"/>
      <c r="EMW134" s="65"/>
      <c r="EMZ134" s="78"/>
      <c r="ENA134" s="78"/>
      <c r="ENB134" s="65"/>
      <c r="ENE134" s="78"/>
      <c r="ENF134" s="78"/>
      <c r="ENG134" s="65"/>
      <c r="ENJ134" s="78"/>
      <c r="ENK134" s="78"/>
      <c r="ENL134" s="65"/>
      <c r="ENO134" s="78"/>
      <c r="ENP134" s="78"/>
      <c r="ENQ134" s="65"/>
      <c r="ENT134" s="78"/>
      <c r="ENU134" s="78"/>
      <c r="ENV134" s="65"/>
      <c r="ENY134" s="78"/>
      <c r="ENZ134" s="78"/>
      <c r="EOA134" s="65"/>
      <c r="EOD134" s="78"/>
      <c r="EOE134" s="78"/>
      <c r="EOF134" s="65"/>
      <c r="EOI134" s="78"/>
      <c r="EOJ134" s="78"/>
      <c r="EOK134" s="65"/>
      <c r="EON134" s="78"/>
      <c r="EOO134" s="78"/>
      <c r="EOP134" s="65"/>
      <c r="EOS134" s="78"/>
      <c r="EOT134" s="78"/>
      <c r="EOU134" s="65"/>
      <c r="EOX134" s="78"/>
      <c r="EOY134" s="78"/>
      <c r="EOZ134" s="65"/>
      <c r="EPC134" s="78"/>
      <c r="EPD134" s="78"/>
      <c r="EPE134" s="65"/>
      <c r="EPH134" s="78"/>
      <c r="EPI134" s="78"/>
      <c r="EPJ134" s="65"/>
      <c r="EPM134" s="78"/>
      <c r="EPN134" s="78"/>
      <c r="EPO134" s="65"/>
      <c r="EPR134" s="78"/>
      <c r="EPS134" s="78"/>
      <c r="EPT134" s="65"/>
      <c r="EPW134" s="78"/>
      <c r="EPX134" s="78"/>
      <c r="EPY134" s="65"/>
      <c r="EQB134" s="78"/>
      <c r="EQC134" s="78"/>
      <c r="EQD134" s="65"/>
      <c r="EQG134" s="78"/>
      <c r="EQH134" s="78"/>
      <c r="EQI134" s="65"/>
      <c r="EQL134" s="78"/>
      <c r="EQM134" s="78"/>
      <c r="EQN134" s="65"/>
      <c r="EQQ134" s="78"/>
      <c r="EQR134" s="78"/>
      <c r="EQS134" s="65"/>
      <c r="EQV134" s="78"/>
      <c r="EQW134" s="78"/>
      <c r="EQX134" s="65"/>
      <c r="ERA134" s="78"/>
      <c r="ERB134" s="78"/>
      <c r="ERC134" s="65"/>
      <c r="ERF134" s="78"/>
      <c r="ERG134" s="78"/>
      <c r="ERH134" s="65"/>
      <c r="ERK134" s="78"/>
      <c r="ERL134" s="78"/>
      <c r="ERM134" s="65"/>
      <c r="ERP134" s="78"/>
      <c r="ERQ134" s="78"/>
      <c r="ERR134" s="65"/>
      <c r="ERU134" s="78"/>
      <c r="ERV134" s="78"/>
      <c r="ERW134" s="65"/>
      <c r="ERZ134" s="78"/>
      <c r="ESA134" s="78"/>
      <c r="ESB134" s="65"/>
      <c r="ESE134" s="78"/>
      <c r="ESF134" s="78"/>
      <c r="ESG134" s="65"/>
      <c r="ESJ134" s="78"/>
      <c r="ESK134" s="78"/>
      <c r="ESL134" s="65"/>
      <c r="ESO134" s="78"/>
      <c r="ESP134" s="78"/>
      <c r="ESQ134" s="65"/>
      <c r="EST134" s="78"/>
      <c r="ESU134" s="78"/>
      <c r="ESV134" s="65"/>
      <c r="ESY134" s="78"/>
      <c r="ESZ134" s="78"/>
      <c r="ETA134" s="65"/>
      <c r="ETD134" s="78"/>
      <c r="ETE134" s="78"/>
      <c r="ETF134" s="65"/>
      <c r="ETI134" s="78"/>
      <c r="ETJ134" s="78"/>
      <c r="ETK134" s="65"/>
      <c r="ETN134" s="78"/>
      <c r="ETO134" s="78"/>
      <c r="ETP134" s="65"/>
      <c r="ETS134" s="78"/>
      <c r="ETT134" s="78"/>
      <c r="ETU134" s="65"/>
      <c r="ETX134" s="78"/>
      <c r="ETY134" s="78"/>
      <c r="ETZ134" s="65"/>
      <c r="EUC134" s="78"/>
      <c r="EUD134" s="78"/>
      <c r="EUE134" s="65"/>
      <c r="EUH134" s="78"/>
      <c r="EUI134" s="78"/>
      <c r="EUJ134" s="65"/>
      <c r="EUM134" s="78"/>
      <c r="EUN134" s="78"/>
      <c r="EUO134" s="65"/>
      <c r="EUR134" s="78"/>
      <c r="EUS134" s="78"/>
      <c r="EUT134" s="65"/>
      <c r="EUW134" s="78"/>
      <c r="EUX134" s="78"/>
      <c r="EUY134" s="65"/>
      <c r="EVB134" s="78"/>
      <c r="EVC134" s="78"/>
      <c r="EVD134" s="65"/>
      <c r="EVG134" s="78"/>
      <c r="EVH134" s="78"/>
      <c r="EVI134" s="65"/>
      <c r="EVL134" s="78"/>
      <c r="EVM134" s="78"/>
      <c r="EVN134" s="65"/>
      <c r="EVQ134" s="78"/>
      <c r="EVR134" s="78"/>
      <c r="EVS134" s="65"/>
      <c r="EVV134" s="78"/>
      <c r="EVW134" s="78"/>
      <c r="EVX134" s="65"/>
      <c r="EWA134" s="78"/>
      <c r="EWB134" s="78"/>
      <c r="EWC134" s="65"/>
      <c r="EWF134" s="78"/>
      <c r="EWG134" s="78"/>
      <c r="EWH134" s="65"/>
      <c r="EWK134" s="78"/>
      <c r="EWL134" s="78"/>
      <c r="EWM134" s="65"/>
      <c r="EWP134" s="78"/>
      <c r="EWQ134" s="78"/>
      <c r="EWR134" s="65"/>
      <c r="EWU134" s="78"/>
      <c r="EWV134" s="78"/>
      <c r="EWW134" s="65"/>
      <c r="EWZ134" s="78"/>
      <c r="EXA134" s="78"/>
      <c r="EXB134" s="65"/>
      <c r="EXE134" s="78"/>
      <c r="EXF134" s="78"/>
      <c r="EXG134" s="65"/>
      <c r="EXJ134" s="78"/>
      <c r="EXK134" s="78"/>
      <c r="EXL134" s="65"/>
      <c r="EXO134" s="78"/>
      <c r="EXP134" s="78"/>
      <c r="EXQ134" s="65"/>
      <c r="EXT134" s="78"/>
      <c r="EXU134" s="78"/>
      <c r="EXV134" s="65"/>
      <c r="EXY134" s="78"/>
      <c r="EXZ134" s="78"/>
      <c r="EYA134" s="65"/>
      <c r="EYD134" s="78"/>
      <c r="EYE134" s="78"/>
      <c r="EYF134" s="65"/>
      <c r="EYI134" s="78"/>
      <c r="EYJ134" s="78"/>
      <c r="EYK134" s="65"/>
      <c r="EYN134" s="78"/>
      <c r="EYO134" s="78"/>
      <c r="EYP134" s="65"/>
      <c r="EYS134" s="78"/>
      <c r="EYT134" s="78"/>
      <c r="EYU134" s="65"/>
      <c r="EYX134" s="78"/>
      <c r="EYY134" s="78"/>
      <c r="EYZ134" s="65"/>
      <c r="EZC134" s="78"/>
      <c r="EZD134" s="78"/>
      <c r="EZE134" s="65"/>
      <c r="EZH134" s="78"/>
      <c r="EZI134" s="78"/>
      <c r="EZJ134" s="65"/>
      <c r="EZM134" s="78"/>
      <c r="EZN134" s="78"/>
      <c r="EZO134" s="65"/>
      <c r="EZR134" s="78"/>
      <c r="EZS134" s="78"/>
      <c r="EZT134" s="65"/>
      <c r="EZW134" s="78"/>
      <c r="EZX134" s="78"/>
      <c r="EZY134" s="65"/>
      <c r="FAB134" s="78"/>
      <c r="FAC134" s="78"/>
      <c r="FAD134" s="65"/>
      <c r="FAG134" s="78"/>
      <c r="FAH134" s="78"/>
      <c r="FAI134" s="65"/>
      <c r="FAL134" s="78"/>
      <c r="FAM134" s="78"/>
      <c r="FAN134" s="65"/>
      <c r="FAQ134" s="78"/>
      <c r="FAR134" s="78"/>
      <c r="FAS134" s="65"/>
      <c r="FAV134" s="78"/>
      <c r="FAW134" s="78"/>
      <c r="FAX134" s="65"/>
      <c r="FBA134" s="78"/>
      <c r="FBB134" s="78"/>
      <c r="FBC134" s="65"/>
      <c r="FBF134" s="78"/>
      <c r="FBG134" s="78"/>
      <c r="FBH134" s="65"/>
      <c r="FBK134" s="78"/>
      <c r="FBL134" s="78"/>
      <c r="FBM134" s="65"/>
      <c r="FBP134" s="78"/>
      <c r="FBQ134" s="78"/>
      <c r="FBR134" s="65"/>
      <c r="FBU134" s="78"/>
      <c r="FBV134" s="78"/>
      <c r="FBW134" s="65"/>
      <c r="FBZ134" s="78"/>
      <c r="FCA134" s="78"/>
      <c r="FCB134" s="65"/>
      <c r="FCE134" s="78"/>
      <c r="FCF134" s="78"/>
      <c r="FCG134" s="65"/>
      <c r="FCJ134" s="78"/>
      <c r="FCK134" s="78"/>
      <c r="FCL134" s="65"/>
      <c r="FCO134" s="78"/>
      <c r="FCP134" s="78"/>
      <c r="FCQ134" s="65"/>
      <c r="FCT134" s="78"/>
      <c r="FCU134" s="78"/>
      <c r="FCV134" s="65"/>
      <c r="FCY134" s="78"/>
      <c r="FCZ134" s="78"/>
      <c r="FDA134" s="65"/>
      <c r="FDD134" s="78"/>
      <c r="FDE134" s="78"/>
      <c r="FDF134" s="65"/>
      <c r="FDI134" s="78"/>
      <c r="FDJ134" s="78"/>
      <c r="FDK134" s="65"/>
      <c r="FDN134" s="78"/>
      <c r="FDO134" s="78"/>
      <c r="FDP134" s="65"/>
      <c r="FDS134" s="78"/>
      <c r="FDT134" s="78"/>
      <c r="FDU134" s="65"/>
      <c r="FDX134" s="78"/>
      <c r="FDY134" s="78"/>
      <c r="FDZ134" s="65"/>
      <c r="FEC134" s="78"/>
      <c r="FED134" s="78"/>
      <c r="FEE134" s="65"/>
      <c r="FEH134" s="78"/>
      <c r="FEI134" s="78"/>
      <c r="FEJ134" s="65"/>
      <c r="FEM134" s="78"/>
      <c r="FEN134" s="78"/>
      <c r="FEO134" s="65"/>
      <c r="FER134" s="78"/>
      <c r="FES134" s="78"/>
      <c r="FET134" s="65"/>
      <c r="FEW134" s="78"/>
      <c r="FEX134" s="78"/>
      <c r="FEY134" s="65"/>
      <c r="FFB134" s="78"/>
      <c r="FFC134" s="78"/>
      <c r="FFD134" s="65"/>
      <c r="FFG134" s="78"/>
      <c r="FFH134" s="78"/>
      <c r="FFI134" s="65"/>
      <c r="FFL134" s="78"/>
      <c r="FFM134" s="78"/>
      <c r="FFN134" s="65"/>
      <c r="FFQ134" s="78"/>
      <c r="FFR134" s="78"/>
      <c r="FFS134" s="65"/>
      <c r="FFV134" s="78"/>
      <c r="FFW134" s="78"/>
      <c r="FFX134" s="65"/>
      <c r="FGA134" s="78"/>
      <c r="FGB134" s="78"/>
      <c r="FGC134" s="65"/>
      <c r="FGF134" s="78"/>
      <c r="FGG134" s="78"/>
      <c r="FGH134" s="65"/>
      <c r="FGK134" s="78"/>
      <c r="FGL134" s="78"/>
      <c r="FGM134" s="65"/>
      <c r="FGP134" s="78"/>
      <c r="FGQ134" s="78"/>
      <c r="FGR134" s="65"/>
      <c r="FGU134" s="78"/>
      <c r="FGV134" s="78"/>
      <c r="FGW134" s="65"/>
      <c r="FGZ134" s="78"/>
      <c r="FHA134" s="78"/>
      <c r="FHB134" s="65"/>
      <c r="FHE134" s="78"/>
      <c r="FHF134" s="78"/>
      <c r="FHG134" s="65"/>
      <c r="FHJ134" s="78"/>
      <c r="FHK134" s="78"/>
      <c r="FHL134" s="65"/>
      <c r="FHO134" s="78"/>
      <c r="FHP134" s="78"/>
      <c r="FHQ134" s="65"/>
      <c r="FHT134" s="78"/>
      <c r="FHU134" s="78"/>
      <c r="FHV134" s="65"/>
      <c r="FHY134" s="78"/>
      <c r="FHZ134" s="78"/>
      <c r="FIA134" s="65"/>
      <c r="FID134" s="78"/>
      <c r="FIE134" s="78"/>
      <c r="FIF134" s="65"/>
      <c r="FII134" s="78"/>
      <c r="FIJ134" s="78"/>
      <c r="FIK134" s="65"/>
      <c r="FIN134" s="78"/>
      <c r="FIO134" s="78"/>
      <c r="FIP134" s="65"/>
      <c r="FIS134" s="78"/>
      <c r="FIT134" s="78"/>
      <c r="FIU134" s="65"/>
      <c r="FIX134" s="78"/>
      <c r="FIY134" s="78"/>
      <c r="FIZ134" s="65"/>
      <c r="FJC134" s="78"/>
      <c r="FJD134" s="78"/>
      <c r="FJE134" s="65"/>
      <c r="FJH134" s="78"/>
      <c r="FJI134" s="78"/>
      <c r="FJJ134" s="65"/>
      <c r="FJM134" s="78"/>
      <c r="FJN134" s="78"/>
      <c r="FJO134" s="65"/>
      <c r="FJR134" s="78"/>
      <c r="FJS134" s="78"/>
      <c r="FJT134" s="65"/>
      <c r="FJW134" s="78"/>
      <c r="FJX134" s="78"/>
      <c r="FJY134" s="65"/>
      <c r="FKB134" s="78"/>
      <c r="FKC134" s="78"/>
      <c r="FKD134" s="65"/>
      <c r="FKG134" s="78"/>
      <c r="FKH134" s="78"/>
      <c r="FKI134" s="65"/>
      <c r="FKL134" s="78"/>
      <c r="FKM134" s="78"/>
      <c r="FKN134" s="65"/>
      <c r="FKQ134" s="78"/>
      <c r="FKR134" s="78"/>
      <c r="FKS134" s="65"/>
      <c r="FKV134" s="78"/>
      <c r="FKW134" s="78"/>
      <c r="FKX134" s="65"/>
      <c r="FLA134" s="78"/>
      <c r="FLB134" s="78"/>
      <c r="FLC134" s="65"/>
      <c r="FLF134" s="78"/>
      <c r="FLG134" s="78"/>
      <c r="FLH134" s="65"/>
      <c r="FLK134" s="78"/>
      <c r="FLL134" s="78"/>
      <c r="FLM134" s="65"/>
      <c r="FLP134" s="78"/>
      <c r="FLQ134" s="78"/>
      <c r="FLR134" s="65"/>
      <c r="FLU134" s="78"/>
      <c r="FLV134" s="78"/>
      <c r="FLW134" s="65"/>
      <c r="FLZ134" s="78"/>
      <c r="FMA134" s="78"/>
      <c r="FMB134" s="65"/>
      <c r="FME134" s="78"/>
      <c r="FMF134" s="78"/>
      <c r="FMG134" s="65"/>
      <c r="FMJ134" s="78"/>
      <c r="FMK134" s="78"/>
      <c r="FML134" s="65"/>
      <c r="FMO134" s="78"/>
      <c r="FMP134" s="78"/>
      <c r="FMQ134" s="65"/>
      <c r="FMT134" s="78"/>
      <c r="FMU134" s="78"/>
      <c r="FMV134" s="65"/>
      <c r="FMY134" s="78"/>
      <c r="FMZ134" s="78"/>
      <c r="FNA134" s="65"/>
      <c r="FND134" s="78"/>
      <c r="FNE134" s="78"/>
      <c r="FNF134" s="65"/>
      <c r="FNI134" s="78"/>
      <c r="FNJ134" s="78"/>
      <c r="FNK134" s="65"/>
      <c r="FNN134" s="78"/>
      <c r="FNO134" s="78"/>
      <c r="FNP134" s="65"/>
      <c r="FNS134" s="78"/>
      <c r="FNT134" s="78"/>
      <c r="FNU134" s="65"/>
      <c r="FNX134" s="78"/>
      <c r="FNY134" s="78"/>
      <c r="FNZ134" s="65"/>
      <c r="FOC134" s="78"/>
      <c r="FOD134" s="78"/>
      <c r="FOE134" s="65"/>
      <c r="FOH134" s="78"/>
      <c r="FOI134" s="78"/>
      <c r="FOJ134" s="65"/>
      <c r="FOM134" s="78"/>
      <c r="FON134" s="78"/>
      <c r="FOO134" s="65"/>
      <c r="FOR134" s="78"/>
      <c r="FOS134" s="78"/>
      <c r="FOT134" s="65"/>
      <c r="FOW134" s="78"/>
      <c r="FOX134" s="78"/>
      <c r="FOY134" s="65"/>
      <c r="FPB134" s="78"/>
      <c r="FPC134" s="78"/>
      <c r="FPD134" s="65"/>
      <c r="FPG134" s="78"/>
      <c r="FPH134" s="78"/>
      <c r="FPI134" s="65"/>
      <c r="FPL134" s="78"/>
      <c r="FPM134" s="78"/>
      <c r="FPN134" s="65"/>
      <c r="FPQ134" s="78"/>
      <c r="FPR134" s="78"/>
      <c r="FPS134" s="65"/>
      <c r="FPV134" s="78"/>
      <c r="FPW134" s="78"/>
      <c r="FPX134" s="65"/>
      <c r="FQA134" s="78"/>
      <c r="FQB134" s="78"/>
      <c r="FQC134" s="65"/>
      <c r="FQF134" s="78"/>
      <c r="FQG134" s="78"/>
      <c r="FQH134" s="65"/>
      <c r="FQK134" s="78"/>
      <c r="FQL134" s="78"/>
      <c r="FQM134" s="65"/>
      <c r="FQP134" s="78"/>
      <c r="FQQ134" s="78"/>
      <c r="FQR134" s="65"/>
      <c r="FQU134" s="78"/>
      <c r="FQV134" s="78"/>
      <c r="FQW134" s="65"/>
      <c r="FQZ134" s="78"/>
      <c r="FRA134" s="78"/>
      <c r="FRB134" s="65"/>
      <c r="FRE134" s="78"/>
      <c r="FRF134" s="78"/>
      <c r="FRG134" s="65"/>
      <c r="FRJ134" s="78"/>
      <c r="FRK134" s="78"/>
      <c r="FRL134" s="65"/>
      <c r="FRO134" s="78"/>
      <c r="FRP134" s="78"/>
      <c r="FRQ134" s="65"/>
      <c r="FRT134" s="78"/>
      <c r="FRU134" s="78"/>
      <c r="FRV134" s="65"/>
      <c r="FRY134" s="78"/>
      <c r="FRZ134" s="78"/>
      <c r="FSA134" s="65"/>
      <c r="FSD134" s="78"/>
      <c r="FSE134" s="78"/>
      <c r="FSF134" s="65"/>
      <c r="FSI134" s="78"/>
      <c r="FSJ134" s="78"/>
      <c r="FSK134" s="65"/>
      <c r="FSN134" s="78"/>
      <c r="FSO134" s="78"/>
      <c r="FSP134" s="65"/>
      <c r="FSS134" s="78"/>
      <c r="FST134" s="78"/>
      <c r="FSU134" s="65"/>
      <c r="FSX134" s="78"/>
      <c r="FSY134" s="78"/>
      <c r="FSZ134" s="65"/>
      <c r="FTC134" s="78"/>
      <c r="FTD134" s="78"/>
      <c r="FTE134" s="65"/>
      <c r="FTH134" s="78"/>
      <c r="FTI134" s="78"/>
      <c r="FTJ134" s="65"/>
      <c r="FTM134" s="78"/>
      <c r="FTN134" s="78"/>
      <c r="FTO134" s="65"/>
      <c r="FTR134" s="78"/>
      <c r="FTS134" s="78"/>
      <c r="FTT134" s="65"/>
      <c r="FTW134" s="78"/>
      <c r="FTX134" s="78"/>
      <c r="FTY134" s="65"/>
      <c r="FUB134" s="78"/>
      <c r="FUC134" s="78"/>
      <c r="FUD134" s="65"/>
      <c r="FUG134" s="78"/>
      <c r="FUH134" s="78"/>
      <c r="FUI134" s="65"/>
      <c r="FUL134" s="78"/>
      <c r="FUM134" s="78"/>
      <c r="FUN134" s="65"/>
      <c r="FUQ134" s="78"/>
      <c r="FUR134" s="78"/>
      <c r="FUS134" s="65"/>
      <c r="FUV134" s="78"/>
      <c r="FUW134" s="78"/>
      <c r="FUX134" s="65"/>
      <c r="FVA134" s="78"/>
      <c r="FVB134" s="78"/>
      <c r="FVC134" s="65"/>
      <c r="FVF134" s="78"/>
      <c r="FVG134" s="78"/>
      <c r="FVH134" s="65"/>
      <c r="FVK134" s="78"/>
      <c r="FVL134" s="78"/>
      <c r="FVM134" s="65"/>
      <c r="FVP134" s="78"/>
      <c r="FVQ134" s="78"/>
      <c r="FVR134" s="65"/>
      <c r="FVU134" s="78"/>
      <c r="FVV134" s="78"/>
      <c r="FVW134" s="65"/>
      <c r="FVZ134" s="78"/>
      <c r="FWA134" s="78"/>
      <c r="FWB134" s="65"/>
      <c r="FWE134" s="78"/>
      <c r="FWF134" s="78"/>
      <c r="FWG134" s="65"/>
      <c r="FWJ134" s="78"/>
      <c r="FWK134" s="78"/>
      <c r="FWL134" s="65"/>
      <c r="FWO134" s="78"/>
      <c r="FWP134" s="78"/>
      <c r="FWQ134" s="65"/>
      <c r="FWT134" s="78"/>
      <c r="FWU134" s="78"/>
      <c r="FWV134" s="65"/>
      <c r="FWY134" s="78"/>
      <c r="FWZ134" s="78"/>
      <c r="FXA134" s="65"/>
      <c r="FXD134" s="78"/>
      <c r="FXE134" s="78"/>
      <c r="FXF134" s="65"/>
      <c r="FXI134" s="78"/>
      <c r="FXJ134" s="78"/>
      <c r="FXK134" s="65"/>
      <c r="FXN134" s="78"/>
      <c r="FXO134" s="78"/>
      <c r="FXP134" s="65"/>
      <c r="FXS134" s="78"/>
      <c r="FXT134" s="78"/>
      <c r="FXU134" s="65"/>
      <c r="FXX134" s="78"/>
      <c r="FXY134" s="78"/>
      <c r="FXZ134" s="65"/>
      <c r="FYC134" s="78"/>
      <c r="FYD134" s="78"/>
      <c r="FYE134" s="65"/>
      <c r="FYH134" s="78"/>
      <c r="FYI134" s="78"/>
      <c r="FYJ134" s="65"/>
      <c r="FYM134" s="78"/>
      <c r="FYN134" s="78"/>
      <c r="FYO134" s="65"/>
      <c r="FYR134" s="78"/>
      <c r="FYS134" s="78"/>
      <c r="FYT134" s="65"/>
      <c r="FYW134" s="78"/>
      <c r="FYX134" s="78"/>
      <c r="FYY134" s="65"/>
      <c r="FZB134" s="78"/>
      <c r="FZC134" s="78"/>
      <c r="FZD134" s="65"/>
      <c r="FZG134" s="78"/>
      <c r="FZH134" s="78"/>
      <c r="FZI134" s="65"/>
      <c r="FZL134" s="78"/>
      <c r="FZM134" s="78"/>
      <c r="FZN134" s="65"/>
      <c r="FZQ134" s="78"/>
      <c r="FZR134" s="78"/>
      <c r="FZS134" s="65"/>
      <c r="FZV134" s="78"/>
      <c r="FZW134" s="78"/>
      <c r="FZX134" s="65"/>
      <c r="GAA134" s="78"/>
      <c r="GAB134" s="78"/>
      <c r="GAC134" s="65"/>
      <c r="GAF134" s="78"/>
      <c r="GAG134" s="78"/>
      <c r="GAH134" s="65"/>
      <c r="GAK134" s="78"/>
      <c r="GAL134" s="78"/>
      <c r="GAM134" s="65"/>
      <c r="GAP134" s="78"/>
      <c r="GAQ134" s="78"/>
      <c r="GAR134" s="65"/>
      <c r="GAU134" s="78"/>
      <c r="GAV134" s="78"/>
      <c r="GAW134" s="65"/>
      <c r="GAZ134" s="78"/>
      <c r="GBA134" s="78"/>
      <c r="GBB134" s="65"/>
      <c r="GBE134" s="78"/>
      <c r="GBF134" s="78"/>
      <c r="GBG134" s="65"/>
      <c r="GBJ134" s="78"/>
      <c r="GBK134" s="78"/>
      <c r="GBL134" s="65"/>
      <c r="GBO134" s="78"/>
      <c r="GBP134" s="78"/>
      <c r="GBQ134" s="65"/>
      <c r="GBT134" s="78"/>
      <c r="GBU134" s="78"/>
      <c r="GBV134" s="65"/>
      <c r="GBY134" s="78"/>
      <c r="GBZ134" s="78"/>
      <c r="GCA134" s="65"/>
      <c r="GCD134" s="78"/>
      <c r="GCE134" s="78"/>
      <c r="GCF134" s="65"/>
      <c r="GCI134" s="78"/>
      <c r="GCJ134" s="78"/>
      <c r="GCK134" s="65"/>
      <c r="GCN134" s="78"/>
      <c r="GCO134" s="78"/>
      <c r="GCP134" s="65"/>
      <c r="GCS134" s="78"/>
      <c r="GCT134" s="78"/>
      <c r="GCU134" s="65"/>
      <c r="GCX134" s="78"/>
      <c r="GCY134" s="78"/>
      <c r="GCZ134" s="65"/>
      <c r="GDC134" s="78"/>
      <c r="GDD134" s="78"/>
      <c r="GDE134" s="65"/>
      <c r="GDH134" s="78"/>
      <c r="GDI134" s="78"/>
      <c r="GDJ134" s="65"/>
      <c r="GDM134" s="78"/>
      <c r="GDN134" s="78"/>
      <c r="GDO134" s="65"/>
      <c r="GDR134" s="78"/>
      <c r="GDS134" s="78"/>
      <c r="GDT134" s="65"/>
      <c r="GDW134" s="78"/>
      <c r="GDX134" s="78"/>
      <c r="GDY134" s="65"/>
      <c r="GEB134" s="78"/>
      <c r="GEC134" s="78"/>
      <c r="GED134" s="65"/>
      <c r="GEG134" s="78"/>
      <c r="GEH134" s="78"/>
      <c r="GEI134" s="65"/>
      <c r="GEL134" s="78"/>
      <c r="GEM134" s="78"/>
      <c r="GEN134" s="65"/>
      <c r="GEQ134" s="78"/>
      <c r="GER134" s="78"/>
      <c r="GES134" s="65"/>
      <c r="GEV134" s="78"/>
      <c r="GEW134" s="78"/>
      <c r="GEX134" s="65"/>
      <c r="GFA134" s="78"/>
      <c r="GFB134" s="78"/>
      <c r="GFC134" s="65"/>
      <c r="GFF134" s="78"/>
      <c r="GFG134" s="78"/>
      <c r="GFH134" s="65"/>
      <c r="GFK134" s="78"/>
      <c r="GFL134" s="78"/>
      <c r="GFM134" s="65"/>
      <c r="GFP134" s="78"/>
      <c r="GFQ134" s="78"/>
      <c r="GFR134" s="65"/>
      <c r="GFU134" s="78"/>
      <c r="GFV134" s="78"/>
      <c r="GFW134" s="65"/>
      <c r="GFZ134" s="78"/>
      <c r="GGA134" s="78"/>
      <c r="GGB134" s="65"/>
      <c r="GGE134" s="78"/>
      <c r="GGF134" s="78"/>
      <c r="GGG134" s="65"/>
      <c r="GGJ134" s="78"/>
      <c r="GGK134" s="78"/>
      <c r="GGL134" s="65"/>
      <c r="GGO134" s="78"/>
      <c r="GGP134" s="78"/>
      <c r="GGQ134" s="65"/>
      <c r="GGT134" s="78"/>
      <c r="GGU134" s="78"/>
      <c r="GGV134" s="65"/>
      <c r="GGY134" s="78"/>
      <c r="GGZ134" s="78"/>
      <c r="GHA134" s="65"/>
      <c r="GHD134" s="78"/>
      <c r="GHE134" s="78"/>
      <c r="GHF134" s="65"/>
      <c r="GHI134" s="78"/>
      <c r="GHJ134" s="78"/>
      <c r="GHK134" s="65"/>
      <c r="GHN134" s="78"/>
      <c r="GHO134" s="78"/>
      <c r="GHP134" s="65"/>
      <c r="GHS134" s="78"/>
      <c r="GHT134" s="78"/>
      <c r="GHU134" s="65"/>
      <c r="GHX134" s="78"/>
      <c r="GHY134" s="78"/>
      <c r="GHZ134" s="65"/>
      <c r="GIC134" s="78"/>
      <c r="GID134" s="78"/>
      <c r="GIE134" s="65"/>
      <c r="GIH134" s="78"/>
      <c r="GII134" s="78"/>
      <c r="GIJ134" s="65"/>
      <c r="GIM134" s="78"/>
      <c r="GIN134" s="78"/>
      <c r="GIO134" s="65"/>
      <c r="GIR134" s="78"/>
      <c r="GIS134" s="78"/>
      <c r="GIT134" s="65"/>
      <c r="GIW134" s="78"/>
      <c r="GIX134" s="78"/>
      <c r="GIY134" s="65"/>
      <c r="GJB134" s="78"/>
      <c r="GJC134" s="78"/>
      <c r="GJD134" s="65"/>
      <c r="GJG134" s="78"/>
      <c r="GJH134" s="78"/>
      <c r="GJI134" s="65"/>
      <c r="GJL134" s="78"/>
      <c r="GJM134" s="78"/>
      <c r="GJN134" s="65"/>
      <c r="GJQ134" s="78"/>
      <c r="GJR134" s="78"/>
      <c r="GJS134" s="65"/>
      <c r="GJV134" s="78"/>
      <c r="GJW134" s="78"/>
      <c r="GJX134" s="65"/>
      <c r="GKA134" s="78"/>
      <c r="GKB134" s="78"/>
      <c r="GKC134" s="65"/>
      <c r="GKF134" s="78"/>
      <c r="GKG134" s="78"/>
      <c r="GKH134" s="65"/>
      <c r="GKK134" s="78"/>
      <c r="GKL134" s="78"/>
      <c r="GKM134" s="65"/>
      <c r="GKP134" s="78"/>
      <c r="GKQ134" s="78"/>
      <c r="GKR134" s="65"/>
      <c r="GKU134" s="78"/>
      <c r="GKV134" s="78"/>
      <c r="GKW134" s="65"/>
      <c r="GKZ134" s="78"/>
      <c r="GLA134" s="78"/>
      <c r="GLB134" s="65"/>
      <c r="GLE134" s="78"/>
      <c r="GLF134" s="78"/>
      <c r="GLG134" s="65"/>
      <c r="GLJ134" s="78"/>
      <c r="GLK134" s="78"/>
      <c r="GLL134" s="65"/>
      <c r="GLO134" s="78"/>
      <c r="GLP134" s="78"/>
      <c r="GLQ134" s="65"/>
      <c r="GLT134" s="78"/>
      <c r="GLU134" s="78"/>
      <c r="GLV134" s="65"/>
      <c r="GLY134" s="78"/>
      <c r="GLZ134" s="78"/>
      <c r="GMA134" s="65"/>
      <c r="GMD134" s="78"/>
      <c r="GME134" s="78"/>
      <c r="GMF134" s="65"/>
      <c r="GMI134" s="78"/>
      <c r="GMJ134" s="78"/>
      <c r="GMK134" s="65"/>
      <c r="GMN134" s="78"/>
      <c r="GMO134" s="78"/>
      <c r="GMP134" s="65"/>
      <c r="GMS134" s="78"/>
      <c r="GMT134" s="78"/>
      <c r="GMU134" s="65"/>
      <c r="GMX134" s="78"/>
      <c r="GMY134" s="78"/>
      <c r="GMZ134" s="65"/>
      <c r="GNC134" s="78"/>
      <c r="GND134" s="78"/>
      <c r="GNE134" s="65"/>
      <c r="GNH134" s="78"/>
      <c r="GNI134" s="78"/>
      <c r="GNJ134" s="65"/>
      <c r="GNM134" s="78"/>
      <c r="GNN134" s="78"/>
      <c r="GNO134" s="65"/>
      <c r="GNR134" s="78"/>
      <c r="GNS134" s="78"/>
      <c r="GNT134" s="65"/>
      <c r="GNW134" s="78"/>
      <c r="GNX134" s="78"/>
      <c r="GNY134" s="65"/>
      <c r="GOB134" s="78"/>
      <c r="GOC134" s="78"/>
      <c r="GOD134" s="65"/>
      <c r="GOG134" s="78"/>
      <c r="GOH134" s="78"/>
      <c r="GOI134" s="65"/>
      <c r="GOL134" s="78"/>
      <c r="GOM134" s="78"/>
      <c r="GON134" s="65"/>
      <c r="GOQ134" s="78"/>
      <c r="GOR134" s="78"/>
      <c r="GOS134" s="65"/>
      <c r="GOV134" s="78"/>
      <c r="GOW134" s="78"/>
      <c r="GOX134" s="65"/>
      <c r="GPA134" s="78"/>
      <c r="GPB134" s="78"/>
      <c r="GPC134" s="65"/>
      <c r="GPF134" s="78"/>
      <c r="GPG134" s="78"/>
      <c r="GPH134" s="65"/>
      <c r="GPK134" s="78"/>
      <c r="GPL134" s="78"/>
      <c r="GPM134" s="65"/>
      <c r="GPP134" s="78"/>
      <c r="GPQ134" s="78"/>
      <c r="GPR134" s="65"/>
      <c r="GPU134" s="78"/>
      <c r="GPV134" s="78"/>
      <c r="GPW134" s="65"/>
      <c r="GPZ134" s="78"/>
      <c r="GQA134" s="78"/>
      <c r="GQB134" s="65"/>
      <c r="GQE134" s="78"/>
      <c r="GQF134" s="78"/>
      <c r="GQG134" s="65"/>
      <c r="GQJ134" s="78"/>
      <c r="GQK134" s="78"/>
      <c r="GQL134" s="65"/>
      <c r="GQO134" s="78"/>
      <c r="GQP134" s="78"/>
      <c r="GQQ134" s="65"/>
      <c r="GQT134" s="78"/>
      <c r="GQU134" s="78"/>
      <c r="GQV134" s="65"/>
      <c r="GQY134" s="78"/>
      <c r="GQZ134" s="78"/>
      <c r="GRA134" s="65"/>
      <c r="GRD134" s="78"/>
      <c r="GRE134" s="78"/>
      <c r="GRF134" s="65"/>
      <c r="GRI134" s="78"/>
      <c r="GRJ134" s="78"/>
      <c r="GRK134" s="65"/>
      <c r="GRN134" s="78"/>
      <c r="GRO134" s="78"/>
      <c r="GRP134" s="65"/>
      <c r="GRS134" s="78"/>
      <c r="GRT134" s="78"/>
      <c r="GRU134" s="65"/>
      <c r="GRX134" s="78"/>
      <c r="GRY134" s="78"/>
      <c r="GRZ134" s="65"/>
      <c r="GSC134" s="78"/>
      <c r="GSD134" s="78"/>
      <c r="GSE134" s="65"/>
      <c r="GSH134" s="78"/>
      <c r="GSI134" s="78"/>
      <c r="GSJ134" s="65"/>
      <c r="GSM134" s="78"/>
      <c r="GSN134" s="78"/>
      <c r="GSO134" s="65"/>
      <c r="GSR134" s="78"/>
      <c r="GSS134" s="78"/>
      <c r="GST134" s="65"/>
      <c r="GSW134" s="78"/>
      <c r="GSX134" s="78"/>
      <c r="GSY134" s="65"/>
      <c r="GTB134" s="78"/>
      <c r="GTC134" s="78"/>
      <c r="GTD134" s="65"/>
      <c r="GTG134" s="78"/>
      <c r="GTH134" s="78"/>
      <c r="GTI134" s="65"/>
      <c r="GTL134" s="78"/>
      <c r="GTM134" s="78"/>
      <c r="GTN134" s="65"/>
      <c r="GTQ134" s="78"/>
      <c r="GTR134" s="78"/>
      <c r="GTS134" s="65"/>
      <c r="GTV134" s="78"/>
      <c r="GTW134" s="78"/>
      <c r="GTX134" s="65"/>
      <c r="GUA134" s="78"/>
      <c r="GUB134" s="78"/>
      <c r="GUC134" s="65"/>
      <c r="GUF134" s="78"/>
      <c r="GUG134" s="78"/>
      <c r="GUH134" s="65"/>
      <c r="GUK134" s="78"/>
      <c r="GUL134" s="78"/>
      <c r="GUM134" s="65"/>
      <c r="GUP134" s="78"/>
      <c r="GUQ134" s="78"/>
      <c r="GUR134" s="65"/>
      <c r="GUU134" s="78"/>
      <c r="GUV134" s="78"/>
      <c r="GUW134" s="65"/>
      <c r="GUZ134" s="78"/>
      <c r="GVA134" s="78"/>
      <c r="GVB134" s="65"/>
      <c r="GVE134" s="78"/>
      <c r="GVF134" s="78"/>
      <c r="GVG134" s="65"/>
      <c r="GVJ134" s="78"/>
      <c r="GVK134" s="78"/>
      <c r="GVL134" s="65"/>
      <c r="GVO134" s="78"/>
      <c r="GVP134" s="78"/>
      <c r="GVQ134" s="65"/>
      <c r="GVT134" s="78"/>
      <c r="GVU134" s="78"/>
      <c r="GVV134" s="65"/>
      <c r="GVY134" s="78"/>
      <c r="GVZ134" s="78"/>
      <c r="GWA134" s="65"/>
      <c r="GWD134" s="78"/>
      <c r="GWE134" s="78"/>
      <c r="GWF134" s="65"/>
      <c r="GWI134" s="78"/>
      <c r="GWJ134" s="78"/>
      <c r="GWK134" s="65"/>
      <c r="GWN134" s="78"/>
      <c r="GWO134" s="78"/>
      <c r="GWP134" s="65"/>
      <c r="GWS134" s="78"/>
      <c r="GWT134" s="78"/>
      <c r="GWU134" s="65"/>
      <c r="GWX134" s="78"/>
      <c r="GWY134" s="78"/>
      <c r="GWZ134" s="65"/>
      <c r="GXC134" s="78"/>
      <c r="GXD134" s="78"/>
      <c r="GXE134" s="65"/>
      <c r="GXH134" s="78"/>
      <c r="GXI134" s="78"/>
      <c r="GXJ134" s="65"/>
      <c r="GXM134" s="78"/>
      <c r="GXN134" s="78"/>
      <c r="GXO134" s="65"/>
      <c r="GXR134" s="78"/>
      <c r="GXS134" s="78"/>
      <c r="GXT134" s="65"/>
      <c r="GXW134" s="78"/>
      <c r="GXX134" s="78"/>
      <c r="GXY134" s="65"/>
      <c r="GYB134" s="78"/>
      <c r="GYC134" s="78"/>
      <c r="GYD134" s="65"/>
      <c r="GYG134" s="78"/>
      <c r="GYH134" s="78"/>
      <c r="GYI134" s="65"/>
      <c r="GYL134" s="78"/>
      <c r="GYM134" s="78"/>
      <c r="GYN134" s="65"/>
      <c r="GYQ134" s="78"/>
      <c r="GYR134" s="78"/>
      <c r="GYS134" s="65"/>
      <c r="GYV134" s="78"/>
      <c r="GYW134" s="78"/>
      <c r="GYX134" s="65"/>
      <c r="GZA134" s="78"/>
      <c r="GZB134" s="78"/>
      <c r="GZC134" s="65"/>
      <c r="GZF134" s="78"/>
      <c r="GZG134" s="78"/>
      <c r="GZH134" s="65"/>
      <c r="GZK134" s="78"/>
      <c r="GZL134" s="78"/>
      <c r="GZM134" s="65"/>
      <c r="GZP134" s="78"/>
      <c r="GZQ134" s="78"/>
      <c r="GZR134" s="65"/>
      <c r="GZU134" s="78"/>
      <c r="GZV134" s="78"/>
      <c r="GZW134" s="65"/>
      <c r="GZZ134" s="78"/>
      <c r="HAA134" s="78"/>
      <c r="HAB134" s="65"/>
      <c r="HAE134" s="78"/>
      <c r="HAF134" s="78"/>
      <c r="HAG134" s="65"/>
      <c r="HAJ134" s="78"/>
      <c r="HAK134" s="78"/>
      <c r="HAL134" s="65"/>
      <c r="HAO134" s="78"/>
      <c r="HAP134" s="78"/>
      <c r="HAQ134" s="65"/>
      <c r="HAT134" s="78"/>
      <c r="HAU134" s="78"/>
      <c r="HAV134" s="65"/>
      <c r="HAY134" s="78"/>
      <c r="HAZ134" s="78"/>
      <c r="HBA134" s="65"/>
      <c r="HBD134" s="78"/>
      <c r="HBE134" s="78"/>
      <c r="HBF134" s="65"/>
      <c r="HBI134" s="78"/>
      <c r="HBJ134" s="78"/>
      <c r="HBK134" s="65"/>
      <c r="HBN134" s="78"/>
      <c r="HBO134" s="78"/>
      <c r="HBP134" s="65"/>
      <c r="HBS134" s="78"/>
      <c r="HBT134" s="78"/>
      <c r="HBU134" s="65"/>
      <c r="HBX134" s="78"/>
      <c r="HBY134" s="78"/>
      <c r="HBZ134" s="65"/>
      <c r="HCC134" s="78"/>
      <c r="HCD134" s="78"/>
      <c r="HCE134" s="65"/>
      <c r="HCH134" s="78"/>
      <c r="HCI134" s="78"/>
      <c r="HCJ134" s="65"/>
      <c r="HCM134" s="78"/>
      <c r="HCN134" s="78"/>
      <c r="HCO134" s="65"/>
      <c r="HCR134" s="78"/>
      <c r="HCS134" s="78"/>
      <c r="HCT134" s="65"/>
      <c r="HCW134" s="78"/>
      <c r="HCX134" s="78"/>
      <c r="HCY134" s="65"/>
      <c r="HDB134" s="78"/>
      <c r="HDC134" s="78"/>
      <c r="HDD134" s="65"/>
      <c r="HDG134" s="78"/>
      <c r="HDH134" s="78"/>
      <c r="HDI134" s="65"/>
      <c r="HDL134" s="78"/>
      <c r="HDM134" s="78"/>
      <c r="HDN134" s="65"/>
      <c r="HDQ134" s="78"/>
      <c r="HDR134" s="78"/>
      <c r="HDS134" s="65"/>
      <c r="HDV134" s="78"/>
      <c r="HDW134" s="78"/>
      <c r="HDX134" s="65"/>
      <c r="HEA134" s="78"/>
      <c r="HEB134" s="78"/>
      <c r="HEC134" s="65"/>
      <c r="HEF134" s="78"/>
      <c r="HEG134" s="78"/>
      <c r="HEH134" s="65"/>
      <c r="HEK134" s="78"/>
      <c r="HEL134" s="78"/>
      <c r="HEM134" s="65"/>
      <c r="HEP134" s="78"/>
      <c r="HEQ134" s="78"/>
      <c r="HER134" s="65"/>
      <c r="HEU134" s="78"/>
      <c r="HEV134" s="78"/>
      <c r="HEW134" s="65"/>
      <c r="HEZ134" s="78"/>
      <c r="HFA134" s="78"/>
      <c r="HFB134" s="65"/>
      <c r="HFE134" s="78"/>
      <c r="HFF134" s="78"/>
      <c r="HFG134" s="65"/>
      <c r="HFJ134" s="78"/>
      <c r="HFK134" s="78"/>
      <c r="HFL134" s="65"/>
      <c r="HFO134" s="78"/>
      <c r="HFP134" s="78"/>
      <c r="HFQ134" s="65"/>
      <c r="HFT134" s="78"/>
      <c r="HFU134" s="78"/>
      <c r="HFV134" s="65"/>
      <c r="HFY134" s="78"/>
      <c r="HFZ134" s="78"/>
      <c r="HGA134" s="65"/>
      <c r="HGD134" s="78"/>
      <c r="HGE134" s="78"/>
      <c r="HGF134" s="65"/>
      <c r="HGI134" s="78"/>
      <c r="HGJ134" s="78"/>
      <c r="HGK134" s="65"/>
      <c r="HGN134" s="78"/>
      <c r="HGO134" s="78"/>
      <c r="HGP134" s="65"/>
      <c r="HGS134" s="78"/>
      <c r="HGT134" s="78"/>
      <c r="HGU134" s="65"/>
      <c r="HGX134" s="78"/>
      <c r="HGY134" s="78"/>
      <c r="HGZ134" s="65"/>
      <c r="HHC134" s="78"/>
      <c r="HHD134" s="78"/>
      <c r="HHE134" s="65"/>
      <c r="HHH134" s="78"/>
      <c r="HHI134" s="78"/>
      <c r="HHJ134" s="65"/>
      <c r="HHM134" s="78"/>
      <c r="HHN134" s="78"/>
      <c r="HHO134" s="65"/>
      <c r="HHR134" s="78"/>
      <c r="HHS134" s="78"/>
      <c r="HHT134" s="65"/>
      <c r="HHW134" s="78"/>
      <c r="HHX134" s="78"/>
      <c r="HHY134" s="65"/>
      <c r="HIB134" s="78"/>
      <c r="HIC134" s="78"/>
      <c r="HID134" s="65"/>
      <c r="HIG134" s="78"/>
      <c r="HIH134" s="78"/>
      <c r="HII134" s="65"/>
      <c r="HIL134" s="78"/>
      <c r="HIM134" s="78"/>
      <c r="HIN134" s="65"/>
      <c r="HIQ134" s="78"/>
      <c r="HIR134" s="78"/>
      <c r="HIS134" s="65"/>
      <c r="HIV134" s="78"/>
      <c r="HIW134" s="78"/>
      <c r="HIX134" s="65"/>
      <c r="HJA134" s="78"/>
      <c r="HJB134" s="78"/>
      <c r="HJC134" s="65"/>
      <c r="HJF134" s="78"/>
      <c r="HJG134" s="78"/>
      <c r="HJH134" s="65"/>
      <c r="HJK134" s="78"/>
      <c r="HJL134" s="78"/>
      <c r="HJM134" s="65"/>
      <c r="HJP134" s="78"/>
      <c r="HJQ134" s="78"/>
      <c r="HJR134" s="65"/>
      <c r="HJU134" s="78"/>
      <c r="HJV134" s="78"/>
      <c r="HJW134" s="65"/>
      <c r="HJZ134" s="78"/>
      <c r="HKA134" s="78"/>
      <c r="HKB134" s="65"/>
      <c r="HKE134" s="78"/>
      <c r="HKF134" s="78"/>
      <c r="HKG134" s="65"/>
      <c r="HKJ134" s="78"/>
      <c r="HKK134" s="78"/>
      <c r="HKL134" s="65"/>
      <c r="HKO134" s="78"/>
      <c r="HKP134" s="78"/>
      <c r="HKQ134" s="65"/>
      <c r="HKT134" s="78"/>
      <c r="HKU134" s="78"/>
      <c r="HKV134" s="65"/>
      <c r="HKY134" s="78"/>
      <c r="HKZ134" s="78"/>
      <c r="HLA134" s="65"/>
      <c r="HLD134" s="78"/>
      <c r="HLE134" s="78"/>
      <c r="HLF134" s="65"/>
      <c r="HLI134" s="78"/>
      <c r="HLJ134" s="78"/>
      <c r="HLK134" s="65"/>
      <c r="HLN134" s="78"/>
      <c r="HLO134" s="78"/>
      <c r="HLP134" s="65"/>
      <c r="HLS134" s="78"/>
      <c r="HLT134" s="78"/>
      <c r="HLU134" s="65"/>
      <c r="HLX134" s="78"/>
      <c r="HLY134" s="78"/>
      <c r="HLZ134" s="65"/>
      <c r="HMC134" s="78"/>
      <c r="HMD134" s="78"/>
      <c r="HME134" s="65"/>
      <c r="HMH134" s="78"/>
      <c r="HMI134" s="78"/>
      <c r="HMJ134" s="65"/>
      <c r="HMM134" s="78"/>
      <c r="HMN134" s="78"/>
      <c r="HMO134" s="65"/>
      <c r="HMR134" s="78"/>
      <c r="HMS134" s="78"/>
      <c r="HMT134" s="65"/>
      <c r="HMW134" s="78"/>
      <c r="HMX134" s="78"/>
      <c r="HMY134" s="65"/>
      <c r="HNB134" s="78"/>
      <c r="HNC134" s="78"/>
      <c r="HND134" s="65"/>
      <c r="HNG134" s="78"/>
      <c r="HNH134" s="78"/>
      <c r="HNI134" s="65"/>
      <c r="HNL134" s="78"/>
      <c r="HNM134" s="78"/>
      <c r="HNN134" s="65"/>
      <c r="HNQ134" s="78"/>
      <c r="HNR134" s="78"/>
      <c r="HNS134" s="65"/>
      <c r="HNV134" s="78"/>
      <c r="HNW134" s="78"/>
      <c r="HNX134" s="65"/>
      <c r="HOA134" s="78"/>
      <c r="HOB134" s="78"/>
      <c r="HOC134" s="65"/>
      <c r="HOF134" s="78"/>
      <c r="HOG134" s="78"/>
      <c r="HOH134" s="65"/>
      <c r="HOK134" s="78"/>
      <c r="HOL134" s="78"/>
      <c r="HOM134" s="65"/>
      <c r="HOP134" s="78"/>
      <c r="HOQ134" s="78"/>
      <c r="HOR134" s="65"/>
      <c r="HOU134" s="78"/>
      <c r="HOV134" s="78"/>
      <c r="HOW134" s="65"/>
      <c r="HOZ134" s="78"/>
      <c r="HPA134" s="78"/>
      <c r="HPB134" s="65"/>
      <c r="HPE134" s="78"/>
      <c r="HPF134" s="78"/>
      <c r="HPG134" s="65"/>
      <c r="HPJ134" s="78"/>
      <c r="HPK134" s="78"/>
      <c r="HPL134" s="65"/>
      <c r="HPO134" s="78"/>
      <c r="HPP134" s="78"/>
      <c r="HPQ134" s="65"/>
      <c r="HPT134" s="78"/>
      <c r="HPU134" s="78"/>
      <c r="HPV134" s="65"/>
      <c r="HPY134" s="78"/>
      <c r="HPZ134" s="78"/>
      <c r="HQA134" s="65"/>
      <c r="HQD134" s="78"/>
      <c r="HQE134" s="78"/>
      <c r="HQF134" s="65"/>
      <c r="HQI134" s="78"/>
      <c r="HQJ134" s="78"/>
      <c r="HQK134" s="65"/>
      <c r="HQN134" s="78"/>
      <c r="HQO134" s="78"/>
      <c r="HQP134" s="65"/>
      <c r="HQS134" s="78"/>
      <c r="HQT134" s="78"/>
      <c r="HQU134" s="65"/>
      <c r="HQX134" s="78"/>
      <c r="HQY134" s="78"/>
      <c r="HQZ134" s="65"/>
      <c r="HRC134" s="78"/>
      <c r="HRD134" s="78"/>
      <c r="HRE134" s="65"/>
      <c r="HRH134" s="78"/>
      <c r="HRI134" s="78"/>
      <c r="HRJ134" s="65"/>
      <c r="HRM134" s="78"/>
      <c r="HRN134" s="78"/>
      <c r="HRO134" s="65"/>
      <c r="HRR134" s="78"/>
      <c r="HRS134" s="78"/>
      <c r="HRT134" s="65"/>
      <c r="HRW134" s="78"/>
      <c r="HRX134" s="78"/>
      <c r="HRY134" s="65"/>
      <c r="HSB134" s="78"/>
      <c r="HSC134" s="78"/>
      <c r="HSD134" s="65"/>
      <c r="HSG134" s="78"/>
      <c r="HSH134" s="78"/>
      <c r="HSI134" s="65"/>
      <c r="HSL134" s="78"/>
      <c r="HSM134" s="78"/>
      <c r="HSN134" s="65"/>
      <c r="HSQ134" s="78"/>
      <c r="HSR134" s="78"/>
      <c r="HSS134" s="65"/>
      <c r="HSV134" s="78"/>
      <c r="HSW134" s="78"/>
      <c r="HSX134" s="65"/>
      <c r="HTA134" s="78"/>
      <c r="HTB134" s="78"/>
      <c r="HTC134" s="65"/>
      <c r="HTF134" s="78"/>
      <c r="HTG134" s="78"/>
      <c r="HTH134" s="65"/>
      <c r="HTK134" s="78"/>
      <c r="HTL134" s="78"/>
      <c r="HTM134" s="65"/>
      <c r="HTP134" s="78"/>
      <c r="HTQ134" s="78"/>
      <c r="HTR134" s="65"/>
      <c r="HTU134" s="78"/>
      <c r="HTV134" s="78"/>
      <c r="HTW134" s="65"/>
      <c r="HTZ134" s="78"/>
      <c r="HUA134" s="78"/>
      <c r="HUB134" s="65"/>
      <c r="HUE134" s="78"/>
      <c r="HUF134" s="78"/>
      <c r="HUG134" s="65"/>
      <c r="HUJ134" s="78"/>
      <c r="HUK134" s="78"/>
      <c r="HUL134" s="65"/>
      <c r="HUO134" s="78"/>
      <c r="HUP134" s="78"/>
      <c r="HUQ134" s="65"/>
      <c r="HUT134" s="78"/>
      <c r="HUU134" s="78"/>
      <c r="HUV134" s="65"/>
      <c r="HUY134" s="78"/>
      <c r="HUZ134" s="78"/>
      <c r="HVA134" s="65"/>
      <c r="HVD134" s="78"/>
      <c r="HVE134" s="78"/>
      <c r="HVF134" s="65"/>
      <c r="HVI134" s="78"/>
      <c r="HVJ134" s="78"/>
      <c r="HVK134" s="65"/>
      <c r="HVN134" s="78"/>
      <c r="HVO134" s="78"/>
      <c r="HVP134" s="65"/>
      <c r="HVS134" s="78"/>
      <c r="HVT134" s="78"/>
      <c r="HVU134" s="65"/>
      <c r="HVX134" s="78"/>
      <c r="HVY134" s="78"/>
      <c r="HVZ134" s="65"/>
      <c r="HWC134" s="78"/>
      <c r="HWD134" s="78"/>
      <c r="HWE134" s="65"/>
      <c r="HWH134" s="78"/>
      <c r="HWI134" s="78"/>
      <c r="HWJ134" s="65"/>
      <c r="HWM134" s="78"/>
      <c r="HWN134" s="78"/>
      <c r="HWO134" s="65"/>
      <c r="HWR134" s="78"/>
      <c r="HWS134" s="78"/>
      <c r="HWT134" s="65"/>
      <c r="HWW134" s="78"/>
      <c r="HWX134" s="78"/>
      <c r="HWY134" s="65"/>
      <c r="HXB134" s="78"/>
      <c r="HXC134" s="78"/>
      <c r="HXD134" s="65"/>
      <c r="HXG134" s="78"/>
      <c r="HXH134" s="78"/>
      <c r="HXI134" s="65"/>
      <c r="HXL134" s="78"/>
      <c r="HXM134" s="78"/>
      <c r="HXN134" s="65"/>
      <c r="HXQ134" s="78"/>
      <c r="HXR134" s="78"/>
      <c r="HXS134" s="65"/>
      <c r="HXV134" s="78"/>
      <c r="HXW134" s="78"/>
      <c r="HXX134" s="65"/>
      <c r="HYA134" s="78"/>
      <c r="HYB134" s="78"/>
      <c r="HYC134" s="65"/>
      <c r="HYF134" s="78"/>
      <c r="HYG134" s="78"/>
      <c r="HYH134" s="65"/>
      <c r="HYK134" s="78"/>
      <c r="HYL134" s="78"/>
      <c r="HYM134" s="65"/>
      <c r="HYP134" s="78"/>
      <c r="HYQ134" s="78"/>
      <c r="HYR134" s="65"/>
      <c r="HYU134" s="78"/>
      <c r="HYV134" s="78"/>
      <c r="HYW134" s="65"/>
      <c r="HYZ134" s="78"/>
      <c r="HZA134" s="78"/>
      <c r="HZB134" s="65"/>
      <c r="HZE134" s="78"/>
      <c r="HZF134" s="78"/>
      <c r="HZG134" s="65"/>
      <c r="HZJ134" s="78"/>
      <c r="HZK134" s="78"/>
      <c r="HZL134" s="65"/>
      <c r="HZO134" s="78"/>
      <c r="HZP134" s="78"/>
      <c r="HZQ134" s="65"/>
      <c r="HZT134" s="78"/>
      <c r="HZU134" s="78"/>
      <c r="HZV134" s="65"/>
      <c r="HZY134" s="78"/>
      <c r="HZZ134" s="78"/>
      <c r="IAA134" s="65"/>
      <c r="IAD134" s="78"/>
      <c r="IAE134" s="78"/>
      <c r="IAF134" s="65"/>
      <c r="IAI134" s="78"/>
      <c r="IAJ134" s="78"/>
      <c r="IAK134" s="65"/>
      <c r="IAN134" s="78"/>
      <c r="IAO134" s="78"/>
      <c r="IAP134" s="65"/>
      <c r="IAS134" s="78"/>
      <c r="IAT134" s="78"/>
      <c r="IAU134" s="65"/>
      <c r="IAX134" s="78"/>
      <c r="IAY134" s="78"/>
      <c r="IAZ134" s="65"/>
      <c r="IBC134" s="78"/>
      <c r="IBD134" s="78"/>
      <c r="IBE134" s="65"/>
      <c r="IBH134" s="78"/>
      <c r="IBI134" s="78"/>
      <c r="IBJ134" s="65"/>
      <c r="IBM134" s="78"/>
      <c r="IBN134" s="78"/>
      <c r="IBO134" s="65"/>
      <c r="IBR134" s="78"/>
      <c r="IBS134" s="78"/>
      <c r="IBT134" s="65"/>
      <c r="IBW134" s="78"/>
      <c r="IBX134" s="78"/>
      <c r="IBY134" s="65"/>
      <c r="ICB134" s="78"/>
      <c r="ICC134" s="78"/>
      <c r="ICD134" s="65"/>
      <c r="ICG134" s="78"/>
      <c r="ICH134" s="78"/>
      <c r="ICI134" s="65"/>
      <c r="ICL134" s="78"/>
      <c r="ICM134" s="78"/>
      <c r="ICN134" s="65"/>
      <c r="ICQ134" s="78"/>
      <c r="ICR134" s="78"/>
      <c r="ICS134" s="65"/>
      <c r="ICV134" s="78"/>
      <c r="ICW134" s="78"/>
      <c r="ICX134" s="65"/>
      <c r="IDA134" s="78"/>
      <c r="IDB134" s="78"/>
      <c r="IDC134" s="65"/>
      <c r="IDF134" s="78"/>
      <c r="IDG134" s="78"/>
      <c r="IDH134" s="65"/>
      <c r="IDK134" s="78"/>
      <c r="IDL134" s="78"/>
      <c r="IDM134" s="65"/>
      <c r="IDP134" s="78"/>
      <c r="IDQ134" s="78"/>
      <c r="IDR134" s="65"/>
      <c r="IDU134" s="78"/>
      <c r="IDV134" s="78"/>
      <c r="IDW134" s="65"/>
      <c r="IDZ134" s="78"/>
      <c r="IEA134" s="78"/>
      <c r="IEB134" s="65"/>
      <c r="IEE134" s="78"/>
      <c r="IEF134" s="78"/>
      <c r="IEG134" s="65"/>
      <c r="IEJ134" s="78"/>
      <c r="IEK134" s="78"/>
      <c r="IEL134" s="65"/>
      <c r="IEO134" s="78"/>
      <c r="IEP134" s="78"/>
      <c r="IEQ134" s="65"/>
      <c r="IET134" s="78"/>
      <c r="IEU134" s="78"/>
      <c r="IEV134" s="65"/>
      <c r="IEY134" s="78"/>
      <c r="IEZ134" s="78"/>
      <c r="IFA134" s="65"/>
      <c r="IFD134" s="78"/>
      <c r="IFE134" s="78"/>
      <c r="IFF134" s="65"/>
      <c r="IFI134" s="78"/>
      <c r="IFJ134" s="78"/>
      <c r="IFK134" s="65"/>
      <c r="IFN134" s="78"/>
      <c r="IFO134" s="78"/>
      <c r="IFP134" s="65"/>
      <c r="IFS134" s="78"/>
      <c r="IFT134" s="78"/>
      <c r="IFU134" s="65"/>
      <c r="IFX134" s="78"/>
      <c r="IFY134" s="78"/>
      <c r="IFZ134" s="65"/>
      <c r="IGC134" s="78"/>
      <c r="IGD134" s="78"/>
      <c r="IGE134" s="65"/>
      <c r="IGH134" s="78"/>
      <c r="IGI134" s="78"/>
      <c r="IGJ134" s="65"/>
      <c r="IGM134" s="78"/>
      <c r="IGN134" s="78"/>
      <c r="IGO134" s="65"/>
      <c r="IGR134" s="78"/>
      <c r="IGS134" s="78"/>
      <c r="IGT134" s="65"/>
      <c r="IGW134" s="78"/>
      <c r="IGX134" s="78"/>
      <c r="IGY134" s="65"/>
      <c r="IHB134" s="78"/>
      <c r="IHC134" s="78"/>
      <c r="IHD134" s="65"/>
      <c r="IHG134" s="78"/>
      <c r="IHH134" s="78"/>
      <c r="IHI134" s="65"/>
      <c r="IHL134" s="78"/>
      <c r="IHM134" s="78"/>
      <c r="IHN134" s="65"/>
      <c r="IHQ134" s="78"/>
      <c r="IHR134" s="78"/>
      <c r="IHS134" s="65"/>
      <c r="IHV134" s="78"/>
      <c r="IHW134" s="78"/>
      <c r="IHX134" s="65"/>
      <c r="IIA134" s="78"/>
      <c r="IIB134" s="78"/>
      <c r="IIC134" s="65"/>
      <c r="IIF134" s="78"/>
      <c r="IIG134" s="78"/>
      <c r="IIH134" s="65"/>
      <c r="IIK134" s="78"/>
      <c r="IIL134" s="78"/>
      <c r="IIM134" s="65"/>
      <c r="IIP134" s="78"/>
      <c r="IIQ134" s="78"/>
      <c r="IIR134" s="65"/>
      <c r="IIU134" s="78"/>
      <c r="IIV134" s="78"/>
      <c r="IIW134" s="65"/>
      <c r="IIZ134" s="78"/>
      <c r="IJA134" s="78"/>
      <c r="IJB134" s="65"/>
      <c r="IJE134" s="78"/>
      <c r="IJF134" s="78"/>
      <c r="IJG134" s="65"/>
      <c r="IJJ134" s="78"/>
      <c r="IJK134" s="78"/>
      <c r="IJL134" s="65"/>
      <c r="IJO134" s="78"/>
      <c r="IJP134" s="78"/>
      <c r="IJQ134" s="65"/>
      <c r="IJT134" s="78"/>
      <c r="IJU134" s="78"/>
      <c r="IJV134" s="65"/>
      <c r="IJY134" s="78"/>
      <c r="IJZ134" s="78"/>
      <c r="IKA134" s="65"/>
      <c r="IKD134" s="78"/>
      <c r="IKE134" s="78"/>
      <c r="IKF134" s="65"/>
      <c r="IKI134" s="78"/>
      <c r="IKJ134" s="78"/>
      <c r="IKK134" s="65"/>
      <c r="IKN134" s="78"/>
      <c r="IKO134" s="78"/>
      <c r="IKP134" s="65"/>
      <c r="IKS134" s="78"/>
      <c r="IKT134" s="78"/>
      <c r="IKU134" s="65"/>
      <c r="IKX134" s="78"/>
      <c r="IKY134" s="78"/>
      <c r="IKZ134" s="65"/>
      <c r="ILC134" s="78"/>
      <c r="ILD134" s="78"/>
      <c r="ILE134" s="65"/>
      <c r="ILH134" s="78"/>
      <c r="ILI134" s="78"/>
      <c r="ILJ134" s="65"/>
      <c r="ILM134" s="78"/>
      <c r="ILN134" s="78"/>
      <c r="ILO134" s="65"/>
      <c r="ILR134" s="78"/>
      <c r="ILS134" s="78"/>
      <c r="ILT134" s="65"/>
      <c r="ILW134" s="78"/>
      <c r="ILX134" s="78"/>
      <c r="ILY134" s="65"/>
      <c r="IMB134" s="78"/>
      <c r="IMC134" s="78"/>
      <c r="IMD134" s="65"/>
      <c r="IMG134" s="78"/>
      <c r="IMH134" s="78"/>
      <c r="IMI134" s="65"/>
      <c r="IML134" s="78"/>
      <c r="IMM134" s="78"/>
      <c r="IMN134" s="65"/>
      <c r="IMQ134" s="78"/>
      <c r="IMR134" s="78"/>
      <c r="IMS134" s="65"/>
      <c r="IMV134" s="78"/>
      <c r="IMW134" s="78"/>
      <c r="IMX134" s="65"/>
      <c r="INA134" s="78"/>
      <c r="INB134" s="78"/>
      <c r="INC134" s="65"/>
      <c r="INF134" s="78"/>
      <c r="ING134" s="78"/>
      <c r="INH134" s="65"/>
      <c r="INK134" s="78"/>
      <c r="INL134" s="78"/>
      <c r="INM134" s="65"/>
      <c r="INP134" s="78"/>
      <c r="INQ134" s="78"/>
      <c r="INR134" s="65"/>
      <c r="INU134" s="78"/>
      <c r="INV134" s="78"/>
      <c r="INW134" s="65"/>
      <c r="INZ134" s="78"/>
      <c r="IOA134" s="78"/>
      <c r="IOB134" s="65"/>
      <c r="IOE134" s="78"/>
      <c r="IOF134" s="78"/>
      <c r="IOG134" s="65"/>
      <c r="IOJ134" s="78"/>
      <c r="IOK134" s="78"/>
      <c r="IOL134" s="65"/>
      <c r="IOO134" s="78"/>
      <c r="IOP134" s="78"/>
      <c r="IOQ134" s="65"/>
      <c r="IOT134" s="78"/>
      <c r="IOU134" s="78"/>
      <c r="IOV134" s="65"/>
      <c r="IOY134" s="78"/>
      <c r="IOZ134" s="78"/>
      <c r="IPA134" s="65"/>
      <c r="IPD134" s="78"/>
      <c r="IPE134" s="78"/>
      <c r="IPF134" s="65"/>
      <c r="IPI134" s="78"/>
      <c r="IPJ134" s="78"/>
      <c r="IPK134" s="65"/>
      <c r="IPN134" s="78"/>
      <c r="IPO134" s="78"/>
      <c r="IPP134" s="65"/>
      <c r="IPS134" s="78"/>
      <c r="IPT134" s="78"/>
      <c r="IPU134" s="65"/>
      <c r="IPX134" s="78"/>
      <c r="IPY134" s="78"/>
      <c r="IPZ134" s="65"/>
      <c r="IQC134" s="78"/>
      <c r="IQD134" s="78"/>
      <c r="IQE134" s="65"/>
      <c r="IQH134" s="78"/>
      <c r="IQI134" s="78"/>
      <c r="IQJ134" s="65"/>
      <c r="IQM134" s="78"/>
      <c r="IQN134" s="78"/>
      <c r="IQO134" s="65"/>
      <c r="IQR134" s="78"/>
      <c r="IQS134" s="78"/>
      <c r="IQT134" s="65"/>
      <c r="IQW134" s="78"/>
      <c r="IQX134" s="78"/>
      <c r="IQY134" s="65"/>
      <c r="IRB134" s="78"/>
      <c r="IRC134" s="78"/>
      <c r="IRD134" s="65"/>
      <c r="IRG134" s="78"/>
      <c r="IRH134" s="78"/>
      <c r="IRI134" s="65"/>
      <c r="IRL134" s="78"/>
      <c r="IRM134" s="78"/>
      <c r="IRN134" s="65"/>
      <c r="IRQ134" s="78"/>
      <c r="IRR134" s="78"/>
      <c r="IRS134" s="65"/>
      <c r="IRV134" s="78"/>
      <c r="IRW134" s="78"/>
      <c r="IRX134" s="65"/>
      <c r="ISA134" s="78"/>
      <c r="ISB134" s="78"/>
      <c r="ISC134" s="65"/>
      <c r="ISF134" s="78"/>
      <c r="ISG134" s="78"/>
      <c r="ISH134" s="65"/>
      <c r="ISK134" s="78"/>
      <c r="ISL134" s="78"/>
      <c r="ISM134" s="65"/>
      <c r="ISP134" s="78"/>
      <c r="ISQ134" s="78"/>
      <c r="ISR134" s="65"/>
      <c r="ISU134" s="78"/>
      <c r="ISV134" s="78"/>
      <c r="ISW134" s="65"/>
      <c r="ISZ134" s="78"/>
      <c r="ITA134" s="78"/>
      <c r="ITB134" s="65"/>
      <c r="ITE134" s="78"/>
      <c r="ITF134" s="78"/>
      <c r="ITG134" s="65"/>
      <c r="ITJ134" s="78"/>
      <c r="ITK134" s="78"/>
      <c r="ITL134" s="65"/>
      <c r="ITO134" s="78"/>
      <c r="ITP134" s="78"/>
      <c r="ITQ134" s="65"/>
      <c r="ITT134" s="78"/>
      <c r="ITU134" s="78"/>
      <c r="ITV134" s="65"/>
      <c r="ITY134" s="78"/>
      <c r="ITZ134" s="78"/>
      <c r="IUA134" s="65"/>
      <c r="IUD134" s="78"/>
      <c r="IUE134" s="78"/>
      <c r="IUF134" s="65"/>
      <c r="IUI134" s="78"/>
      <c r="IUJ134" s="78"/>
      <c r="IUK134" s="65"/>
      <c r="IUN134" s="78"/>
      <c r="IUO134" s="78"/>
      <c r="IUP134" s="65"/>
      <c r="IUS134" s="78"/>
      <c r="IUT134" s="78"/>
      <c r="IUU134" s="65"/>
      <c r="IUX134" s="78"/>
      <c r="IUY134" s="78"/>
      <c r="IUZ134" s="65"/>
      <c r="IVC134" s="78"/>
      <c r="IVD134" s="78"/>
      <c r="IVE134" s="65"/>
      <c r="IVH134" s="78"/>
      <c r="IVI134" s="78"/>
      <c r="IVJ134" s="65"/>
      <c r="IVM134" s="78"/>
      <c r="IVN134" s="78"/>
      <c r="IVO134" s="65"/>
      <c r="IVR134" s="78"/>
      <c r="IVS134" s="78"/>
      <c r="IVT134" s="65"/>
      <c r="IVW134" s="78"/>
      <c r="IVX134" s="78"/>
      <c r="IVY134" s="65"/>
      <c r="IWB134" s="78"/>
      <c r="IWC134" s="78"/>
      <c r="IWD134" s="65"/>
      <c r="IWG134" s="78"/>
      <c r="IWH134" s="78"/>
      <c r="IWI134" s="65"/>
      <c r="IWL134" s="78"/>
      <c r="IWM134" s="78"/>
      <c r="IWN134" s="65"/>
      <c r="IWQ134" s="78"/>
      <c r="IWR134" s="78"/>
      <c r="IWS134" s="65"/>
      <c r="IWV134" s="78"/>
      <c r="IWW134" s="78"/>
      <c r="IWX134" s="65"/>
      <c r="IXA134" s="78"/>
      <c r="IXB134" s="78"/>
      <c r="IXC134" s="65"/>
      <c r="IXF134" s="78"/>
      <c r="IXG134" s="78"/>
      <c r="IXH134" s="65"/>
      <c r="IXK134" s="78"/>
      <c r="IXL134" s="78"/>
      <c r="IXM134" s="65"/>
      <c r="IXP134" s="78"/>
      <c r="IXQ134" s="78"/>
      <c r="IXR134" s="65"/>
      <c r="IXU134" s="78"/>
      <c r="IXV134" s="78"/>
      <c r="IXW134" s="65"/>
      <c r="IXZ134" s="78"/>
      <c r="IYA134" s="78"/>
      <c r="IYB134" s="65"/>
      <c r="IYE134" s="78"/>
      <c r="IYF134" s="78"/>
      <c r="IYG134" s="65"/>
      <c r="IYJ134" s="78"/>
      <c r="IYK134" s="78"/>
      <c r="IYL134" s="65"/>
      <c r="IYO134" s="78"/>
      <c r="IYP134" s="78"/>
      <c r="IYQ134" s="65"/>
      <c r="IYT134" s="78"/>
      <c r="IYU134" s="78"/>
      <c r="IYV134" s="65"/>
      <c r="IYY134" s="78"/>
      <c r="IYZ134" s="78"/>
      <c r="IZA134" s="65"/>
      <c r="IZD134" s="78"/>
      <c r="IZE134" s="78"/>
      <c r="IZF134" s="65"/>
      <c r="IZI134" s="78"/>
      <c r="IZJ134" s="78"/>
      <c r="IZK134" s="65"/>
      <c r="IZN134" s="78"/>
      <c r="IZO134" s="78"/>
      <c r="IZP134" s="65"/>
      <c r="IZS134" s="78"/>
      <c r="IZT134" s="78"/>
      <c r="IZU134" s="65"/>
      <c r="IZX134" s="78"/>
      <c r="IZY134" s="78"/>
      <c r="IZZ134" s="65"/>
      <c r="JAC134" s="78"/>
      <c r="JAD134" s="78"/>
      <c r="JAE134" s="65"/>
      <c r="JAH134" s="78"/>
      <c r="JAI134" s="78"/>
      <c r="JAJ134" s="65"/>
      <c r="JAM134" s="78"/>
      <c r="JAN134" s="78"/>
      <c r="JAO134" s="65"/>
      <c r="JAR134" s="78"/>
      <c r="JAS134" s="78"/>
      <c r="JAT134" s="65"/>
      <c r="JAW134" s="78"/>
      <c r="JAX134" s="78"/>
      <c r="JAY134" s="65"/>
      <c r="JBB134" s="78"/>
      <c r="JBC134" s="78"/>
      <c r="JBD134" s="65"/>
      <c r="JBG134" s="78"/>
      <c r="JBH134" s="78"/>
      <c r="JBI134" s="65"/>
      <c r="JBL134" s="78"/>
      <c r="JBM134" s="78"/>
      <c r="JBN134" s="65"/>
      <c r="JBQ134" s="78"/>
      <c r="JBR134" s="78"/>
      <c r="JBS134" s="65"/>
      <c r="JBV134" s="78"/>
      <c r="JBW134" s="78"/>
      <c r="JBX134" s="65"/>
      <c r="JCA134" s="78"/>
      <c r="JCB134" s="78"/>
      <c r="JCC134" s="65"/>
      <c r="JCF134" s="78"/>
      <c r="JCG134" s="78"/>
      <c r="JCH134" s="65"/>
      <c r="JCK134" s="78"/>
      <c r="JCL134" s="78"/>
      <c r="JCM134" s="65"/>
      <c r="JCP134" s="78"/>
      <c r="JCQ134" s="78"/>
      <c r="JCR134" s="65"/>
      <c r="JCU134" s="78"/>
      <c r="JCV134" s="78"/>
      <c r="JCW134" s="65"/>
      <c r="JCZ134" s="78"/>
      <c r="JDA134" s="78"/>
      <c r="JDB134" s="65"/>
      <c r="JDE134" s="78"/>
      <c r="JDF134" s="78"/>
      <c r="JDG134" s="65"/>
      <c r="JDJ134" s="78"/>
      <c r="JDK134" s="78"/>
      <c r="JDL134" s="65"/>
      <c r="JDO134" s="78"/>
      <c r="JDP134" s="78"/>
      <c r="JDQ134" s="65"/>
      <c r="JDT134" s="78"/>
      <c r="JDU134" s="78"/>
      <c r="JDV134" s="65"/>
      <c r="JDY134" s="78"/>
      <c r="JDZ134" s="78"/>
      <c r="JEA134" s="65"/>
      <c r="JED134" s="78"/>
      <c r="JEE134" s="78"/>
      <c r="JEF134" s="65"/>
      <c r="JEI134" s="78"/>
      <c r="JEJ134" s="78"/>
      <c r="JEK134" s="65"/>
      <c r="JEN134" s="78"/>
      <c r="JEO134" s="78"/>
      <c r="JEP134" s="65"/>
      <c r="JES134" s="78"/>
      <c r="JET134" s="78"/>
      <c r="JEU134" s="65"/>
      <c r="JEX134" s="78"/>
      <c r="JEY134" s="78"/>
      <c r="JEZ134" s="65"/>
      <c r="JFC134" s="78"/>
      <c r="JFD134" s="78"/>
      <c r="JFE134" s="65"/>
      <c r="JFH134" s="78"/>
      <c r="JFI134" s="78"/>
      <c r="JFJ134" s="65"/>
      <c r="JFM134" s="78"/>
      <c r="JFN134" s="78"/>
      <c r="JFO134" s="65"/>
      <c r="JFR134" s="78"/>
      <c r="JFS134" s="78"/>
      <c r="JFT134" s="65"/>
      <c r="JFW134" s="78"/>
      <c r="JFX134" s="78"/>
      <c r="JFY134" s="65"/>
      <c r="JGB134" s="78"/>
      <c r="JGC134" s="78"/>
      <c r="JGD134" s="65"/>
      <c r="JGG134" s="78"/>
      <c r="JGH134" s="78"/>
      <c r="JGI134" s="65"/>
      <c r="JGL134" s="78"/>
      <c r="JGM134" s="78"/>
      <c r="JGN134" s="65"/>
      <c r="JGQ134" s="78"/>
      <c r="JGR134" s="78"/>
      <c r="JGS134" s="65"/>
      <c r="JGV134" s="78"/>
      <c r="JGW134" s="78"/>
      <c r="JGX134" s="65"/>
      <c r="JHA134" s="78"/>
      <c r="JHB134" s="78"/>
      <c r="JHC134" s="65"/>
      <c r="JHF134" s="78"/>
      <c r="JHG134" s="78"/>
      <c r="JHH134" s="65"/>
      <c r="JHK134" s="78"/>
      <c r="JHL134" s="78"/>
      <c r="JHM134" s="65"/>
      <c r="JHP134" s="78"/>
      <c r="JHQ134" s="78"/>
      <c r="JHR134" s="65"/>
      <c r="JHU134" s="78"/>
      <c r="JHV134" s="78"/>
      <c r="JHW134" s="65"/>
      <c r="JHZ134" s="78"/>
      <c r="JIA134" s="78"/>
      <c r="JIB134" s="65"/>
      <c r="JIE134" s="78"/>
      <c r="JIF134" s="78"/>
      <c r="JIG134" s="65"/>
      <c r="JIJ134" s="78"/>
      <c r="JIK134" s="78"/>
      <c r="JIL134" s="65"/>
      <c r="JIO134" s="78"/>
      <c r="JIP134" s="78"/>
      <c r="JIQ134" s="65"/>
      <c r="JIT134" s="78"/>
      <c r="JIU134" s="78"/>
      <c r="JIV134" s="65"/>
      <c r="JIY134" s="78"/>
      <c r="JIZ134" s="78"/>
      <c r="JJA134" s="65"/>
      <c r="JJD134" s="78"/>
      <c r="JJE134" s="78"/>
      <c r="JJF134" s="65"/>
      <c r="JJI134" s="78"/>
      <c r="JJJ134" s="78"/>
      <c r="JJK134" s="65"/>
      <c r="JJN134" s="78"/>
      <c r="JJO134" s="78"/>
      <c r="JJP134" s="65"/>
      <c r="JJS134" s="78"/>
      <c r="JJT134" s="78"/>
      <c r="JJU134" s="65"/>
      <c r="JJX134" s="78"/>
      <c r="JJY134" s="78"/>
      <c r="JJZ134" s="65"/>
      <c r="JKC134" s="78"/>
      <c r="JKD134" s="78"/>
      <c r="JKE134" s="65"/>
      <c r="JKH134" s="78"/>
      <c r="JKI134" s="78"/>
      <c r="JKJ134" s="65"/>
      <c r="JKM134" s="78"/>
      <c r="JKN134" s="78"/>
      <c r="JKO134" s="65"/>
      <c r="JKR134" s="78"/>
      <c r="JKS134" s="78"/>
      <c r="JKT134" s="65"/>
      <c r="JKW134" s="78"/>
      <c r="JKX134" s="78"/>
      <c r="JKY134" s="65"/>
      <c r="JLB134" s="78"/>
      <c r="JLC134" s="78"/>
      <c r="JLD134" s="65"/>
      <c r="JLG134" s="78"/>
      <c r="JLH134" s="78"/>
      <c r="JLI134" s="65"/>
      <c r="JLL134" s="78"/>
      <c r="JLM134" s="78"/>
      <c r="JLN134" s="65"/>
      <c r="JLQ134" s="78"/>
      <c r="JLR134" s="78"/>
      <c r="JLS134" s="65"/>
      <c r="JLV134" s="78"/>
      <c r="JLW134" s="78"/>
      <c r="JLX134" s="65"/>
      <c r="JMA134" s="78"/>
      <c r="JMB134" s="78"/>
      <c r="JMC134" s="65"/>
      <c r="JMF134" s="78"/>
      <c r="JMG134" s="78"/>
      <c r="JMH134" s="65"/>
      <c r="JMK134" s="78"/>
      <c r="JML134" s="78"/>
      <c r="JMM134" s="65"/>
      <c r="JMP134" s="78"/>
      <c r="JMQ134" s="78"/>
      <c r="JMR134" s="65"/>
      <c r="JMU134" s="78"/>
      <c r="JMV134" s="78"/>
      <c r="JMW134" s="65"/>
      <c r="JMZ134" s="78"/>
      <c r="JNA134" s="78"/>
      <c r="JNB134" s="65"/>
      <c r="JNE134" s="78"/>
      <c r="JNF134" s="78"/>
      <c r="JNG134" s="65"/>
      <c r="JNJ134" s="78"/>
      <c r="JNK134" s="78"/>
      <c r="JNL134" s="65"/>
      <c r="JNO134" s="78"/>
      <c r="JNP134" s="78"/>
      <c r="JNQ134" s="65"/>
      <c r="JNT134" s="78"/>
      <c r="JNU134" s="78"/>
      <c r="JNV134" s="65"/>
      <c r="JNY134" s="78"/>
      <c r="JNZ134" s="78"/>
      <c r="JOA134" s="65"/>
      <c r="JOD134" s="78"/>
      <c r="JOE134" s="78"/>
      <c r="JOF134" s="65"/>
      <c r="JOI134" s="78"/>
      <c r="JOJ134" s="78"/>
      <c r="JOK134" s="65"/>
      <c r="JON134" s="78"/>
      <c r="JOO134" s="78"/>
      <c r="JOP134" s="65"/>
      <c r="JOS134" s="78"/>
      <c r="JOT134" s="78"/>
      <c r="JOU134" s="65"/>
      <c r="JOX134" s="78"/>
      <c r="JOY134" s="78"/>
      <c r="JOZ134" s="65"/>
      <c r="JPC134" s="78"/>
      <c r="JPD134" s="78"/>
      <c r="JPE134" s="65"/>
      <c r="JPH134" s="78"/>
      <c r="JPI134" s="78"/>
      <c r="JPJ134" s="65"/>
      <c r="JPM134" s="78"/>
      <c r="JPN134" s="78"/>
      <c r="JPO134" s="65"/>
      <c r="JPR134" s="78"/>
      <c r="JPS134" s="78"/>
      <c r="JPT134" s="65"/>
      <c r="JPW134" s="78"/>
      <c r="JPX134" s="78"/>
      <c r="JPY134" s="65"/>
      <c r="JQB134" s="78"/>
      <c r="JQC134" s="78"/>
      <c r="JQD134" s="65"/>
      <c r="JQG134" s="78"/>
      <c r="JQH134" s="78"/>
      <c r="JQI134" s="65"/>
      <c r="JQL134" s="78"/>
      <c r="JQM134" s="78"/>
      <c r="JQN134" s="65"/>
      <c r="JQQ134" s="78"/>
      <c r="JQR134" s="78"/>
      <c r="JQS134" s="65"/>
      <c r="JQV134" s="78"/>
      <c r="JQW134" s="78"/>
      <c r="JQX134" s="65"/>
      <c r="JRA134" s="78"/>
      <c r="JRB134" s="78"/>
      <c r="JRC134" s="65"/>
      <c r="JRF134" s="78"/>
      <c r="JRG134" s="78"/>
      <c r="JRH134" s="65"/>
      <c r="JRK134" s="78"/>
      <c r="JRL134" s="78"/>
      <c r="JRM134" s="65"/>
      <c r="JRP134" s="78"/>
      <c r="JRQ134" s="78"/>
      <c r="JRR134" s="65"/>
      <c r="JRU134" s="78"/>
      <c r="JRV134" s="78"/>
      <c r="JRW134" s="65"/>
      <c r="JRZ134" s="78"/>
      <c r="JSA134" s="78"/>
      <c r="JSB134" s="65"/>
      <c r="JSE134" s="78"/>
      <c r="JSF134" s="78"/>
      <c r="JSG134" s="65"/>
      <c r="JSJ134" s="78"/>
      <c r="JSK134" s="78"/>
      <c r="JSL134" s="65"/>
      <c r="JSO134" s="78"/>
      <c r="JSP134" s="78"/>
      <c r="JSQ134" s="65"/>
      <c r="JST134" s="78"/>
      <c r="JSU134" s="78"/>
      <c r="JSV134" s="65"/>
      <c r="JSY134" s="78"/>
      <c r="JSZ134" s="78"/>
      <c r="JTA134" s="65"/>
      <c r="JTD134" s="78"/>
      <c r="JTE134" s="78"/>
      <c r="JTF134" s="65"/>
      <c r="JTI134" s="78"/>
      <c r="JTJ134" s="78"/>
      <c r="JTK134" s="65"/>
      <c r="JTN134" s="78"/>
      <c r="JTO134" s="78"/>
      <c r="JTP134" s="65"/>
      <c r="JTS134" s="78"/>
      <c r="JTT134" s="78"/>
      <c r="JTU134" s="65"/>
      <c r="JTX134" s="78"/>
      <c r="JTY134" s="78"/>
      <c r="JTZ134" s="65"/>
      <c r="JUC134" s="78"/>
      <c r="JUD134" s="78"/>
      <c r="JUE134" s="65"/>
      <c r="JUH134" s="78"/>
      <c r="JUI134" s="78"/>
      <c r="JUJ134" s="65"/>
      <c r="JUM134" s="78"/>
      <c r="JUN134" s="78"/>
      <c r="JUO134" s="65"/>
      <c r="JUR134" s="78"/>
      <c r="JUS134" s="78"/>
      <c r="JUT134" s="65"/>
      <c r="JUW134" s="78"/>
      <c r="JUX134" s="78"/>
      <c r="JUY134" s="65"/>
      <c r="JVB134" s="78"/>
      <c r="JVC134" s="78"/>
      <c r="JVD134" s="65"/>
      <c r="JVG134" s="78"/>
      <c r="JVH134" s="78"/>
      <c r="JVI134" s="65"/>
      <c r="JVL134" s="78"/>
      <c r="JVM134" s="78"/>
      <c r="JVN134" s="65"/>
      <c r="JVQ134" s="78"/>
      <c r="JVR134" s="78"/>
      <c r="JVS134" s="65"/>
      <c r="JVV134" s="78"/>
      <c r="JVW134" s="78"/>
      <c r="JVX134" s="65"/>
      <c r="JWA134" s="78"/>
      <c r="JWB134" s="78"/>
      <c r="JWC134" s="65"/>
      <c r="JWF134" s="78"/>
      <c r="JWG134" s="78"/>
      <c r="JWH134" s="65"/>
      <c r="JWK134" s="78"/>
      <c r="JWL134" s="78"/>
      <c r="JWM134" s="65"/>
      <c r="JWP134" s="78"/>
      <c r="JWQ134" s="78"/>
      <c r="JWR134" s="65"/>
      <c r="JWU134" s="78"/>
      <c r="JWV134" s="78"/>
      <c r="JWW134" s="65"/>
      <c r="JWZ134" s="78"/>
      <c r="JXA134" s="78"/>
      <c r="JXB134" s="65"/>
      <c r="JXE134" s="78"/>
      <c r="JXF134" s="78"/>
      <c r="JXG134" s="65"/>
      <c r="JXJ134" s="78"/>
      <c r="JXK134" s="78"/>
      <c r="JXL134" s="65"/>
      <c r="JXO134" s="78"/>
      <c r="JXP134" s="78"/>
      <c r="JXQ134" s="65"/>
      <c r="JXT134" s="78"/>
      <c r="JXU134" s="78"/>
      <c r="JXV134" s="65"/>
      <c r="JXY134" s="78"/>
      <c r="JXZ134" s="78"/>
      <c r="JYA134" s="65"/>
      <c r="JYD134" s="78"/>
      <c r="JYE134" s="78"/>
      <c r="JYF134" s="65"/>
      <c r="JYI134" s="78"/>
      <c r="JYJ134" s="78"/>
      <c r="JYK134" s="65"/>
      <c r="JYN134" s="78"/>
      <c r="JYO134" s="78"/>
      <c r="JYP134" s="65"/>
      <c r="JYS134" s="78"/>
      <c r="JYT134" s="78"/>
      <c r="JYU134" s="65"/>
      <c r="JYX134" s="78"/>
      <c r="JYY134" s="78"/>
      <c r="JYZ134" s="65"/>
      <c r="JZC134" s="78"/>
      <c r="JZD134" s="78"/>
      <c r="JZE134" s="65"/>
      <c r="JZH134" s="78"/>
      <c r="JZI134" s="78"/>
      <c r="JZJ134" s="65"/>
      <c r="JZM134" s="78"/>
      <c r="JZN134" s="78"/>
      <c r="JZO134" s="65"/>
      <c r="JZR134" s="78"/>
      <c r="JZS134" s="78"/>
      <c r="JZT134" s="65"/>
      <c r="JZW134" s="78"/>
      <c r="JZX134" s="78"/>
      <c r="JZY134" s="65"/>
      <c r="KAB134" s="78"/>
      <c r="KAC134" s="78"/>
      <c r="KAD134" s="65"/>
      <c r="KAG134" s="78"/>
      <c r="KAH134" s="78"/>
      <c r="KAI134" s="65"/>
      <c r="KAL134" s="78"/>
      <c r="KAM134" s="78"/>
      <c r="KAN134" s="65"/>
      <c r="KAQ134" s="78"/>
      <c r="KAR134" s="78"/>
      <c r="KAS134" s="65"/>
      <c r="KAV134" s="78"/>
      <c r="KAW134" s="78"/>
      <c r="KAX134" s="65"/>
      <c r="KBA134" s="78"/>
      <c r="KBB134" s="78"/>
      <c r="KBC134" s="65"/>
      <c r="KBF134" s="78"/>
      <c r="KBG134" s="78"/>
      <c r="KBH134" s="65"/>
      <c r="KBK134" s="78"/>
      <c r="KBL134" s="78"/>
      <c r="KBM134" s="65"/>
      <c r="KBP134" s="78"/>
      <c r="KBQ134" s="78"/>
      <c r="KBR134" s="65"/>
      <c r="KBU134" s="78"/>
      <c r="KBV134" s="78"/>
      <c r="KBW134" s="65"/>
      <c r="KBZ134" s="78"/>
      <c r="KCA134" s="78"/>
      <c r="KCB134" s="65"/>
      <c r="KCE134" s="78"/>
      <c r="KCF134" s="78"/>
      <c r="KCG134" s="65"/>
      <c r="KCJ134" s="78"/>
      <c r="KCK134" s="78"/>
      <c r="KCL134" s="65"/>
      <c r="KCO134" s="78"/>
      <c r="KCP134" s="78"/>
      <c r="KCQ134" s="65"/>
      <c r="KCT134" s="78"/>
      <c r="KCU134" s="78"/>
      <c r="KCV134" s="65"/>
      <c r="KCY134" s="78"/>
      <c r="KCZ134" s="78"/>
      <c r="KDA134" s="65"/>
      <c r="KDD134" s="78"/>
      <c r="KDE134" s="78"/>
      <c r="KDF134" s="65"/>
      <c r="KDI134" s="78"/>
      <c r="KDJ134" s="78"/>
      <c r="KDK134" s="65"/>
      <c r="KDN134" s="78"/>
      <c r="KDO134" s="78"/>
      <c r="KDP134" s="65"/>
      <c r="KDS134" s="78"/>
      <c r="KDT134" s="78"/>
      <c r="KDU134" s="65"/>
      <c r="KDX134" s="78"/>
      <c r="KDY134" s="78"/>
      <c r="KDZ134" s="65"/>
      <c r="KEC134" s="78"/>
      <c r="KED134" s="78"/>
      <c r="KEE134" s="65"/>
      <c r="KEH134" s="78"/>
      <c r="KEI134" s="78"/>
      <c r="KEJ134" s="65"/>
      <c r="KEM134" s="78"/>
      <c r="KEN134" s="78"/>
      <c r="KEO134" s="65"/>
      <c r="KER134" s="78"/>
      <c r="KES134" s="78"/>
      <c r="KET134" s="65"/>
      <c r="KEW134" s="78"/>
      <c r="KEX134" s="78"/>
      <c r="KEY134" s="65"/>
      <c r="KFB134" s="78"/>
      <c r="KFC134" s="78"/>
      <c r="KFD134" s="65"/>
      <c r="KFG134" s="78"/>
      <c r="KFH134" s="78"/>
      <c r="KFI134" s="65"/>
      <c r="KFL134" s="78"/>
      <c r="KFM134" s="78"/>
      <c r="KFN134" s="65"/>
      <c r="KFQ134" s="78"/>
      <c r="KFR134" s="78"/>
      <c r="KFS134" s="65"/>
      <c r="KFV134" s="78"/>
      <c r="KFW134" s="78"/>
      <c r="KFX134" s="65"/>
      <c r="KGA134" s="78"/>
      <c r="KGB134" s="78"/>
      <c r="KGC134" s="65"/>
      <c r="KGF134" s="78"/>
      <c r="KGG134" s="78"/>
      <c r="KGH134" s="65"/>
      <c r="KGK134" s="78"/>
      <c r="KGL134" s="78"/>
      <c r="KGM134" s="65"/>
      <c r="KGP134" s="78"/>
      <c r="KGQ134" s="78"/>
      <c r="KGR134" s="65"/>
      <c r="KGU134" s="78"/>
      <c r="KGV134" s="78"/>
      <c r="KGW134" s="65"/>
      <c r="KGZ134" s="78"/>
      <c r="KHA134" s="78"/>
      <c r="KHB134" s="65"/>
      <c r="KHE134" s="78"/>
      <c r="KHF134" s="78"/>
      <c r="KHG134" s="65"/>
      <c r="KHJ134" s="78"/>
      <c r="KHK134" s="78"/>
      <c r="KHL134" s="65"/>
      <c r="KHO134" s="78"/>
      <c r="KHP134" s="78"/>
      <c r="KHQ134" s="65"/>
      <c r="KHT134" s="78"/>
      <c r="KHU134" s="78"/>
      <c r="KHV134" s="65"/>
      <c r="KHY134" s="78"/>
      <c r="KHZ134" s="78"/>
      <c r="KIA134" s="65"/>
      <c r="KID134" s="78"/>
      <c r="KIE134" s="78"/>
      <c r="KIF134" s="65"/>
      <c r="KII134" s="78"/>
      <c r="KIJ134" s="78"/>
      <c r="KIK134" s="65"/>
      <c r="KIN134" s="78"/>
      <c r="KIO134" s="78"/>
      <c r="KIP134" s="65"/>
      <c r="KIS134" s="78"/>
      <c r="KIT134" s="78"/>
      <c r="KIU134" s="65"/>
      <c r="KIX134" s="78"/>
      <c r="KIY134" s="78"/>
      <c r="KIZ134" s="65"/>
      <c r="KJC134" s="78"/>
      <c r="KJD134" s="78"/>
      <c r="KJE134" s="65"/>
      <c r="KJH134" s="78"/>
      <c r="KJI134" s="78"/>
      <c r="KJJ134" s="65"/>
      <c r="KJM134" s="78"/>
      <c r="KJN134" s="78"/>
      <c r="KJO134" s="65"/>
      <c r="KJR134" s="78"/>
      <c r="KJS134" s="78"/>
      <c r="KJT134" s="65"/>
      <c r="KJW134" s="78"/>
      <c r="KJX134" s="78"/>
      <c r="KJY134" s="65"/>
      <c r="KKB134" s="78"/>
      <c r="KKC134" s="78"/>
      <c r="KKD134" s="65"/>
      <c r="KKG134" s="78"/>
      <c r="KKH134" s="78"/>
      <c r="KKI134" s="65"/>
      <c r="KKL134" s="78"/>
      <c r="KKM134" s="78"/>
      <c r="KKN134" s="65"/>
      <c r="KKQ134" s="78"/>
      <c r="KKR134" s="78"/>
      <c r="KKS134" s="65"/>
      <c r="KKV134" s="78"/>
      <c r="KKW134" s="78"/>
      <c r="KKX134" s="65"/>
      <c r="KLA134" s="78"/>
      <c r="KLB134" s="78"/>
      <c r="KLC134" s="65"/>
      <c r="KLF134" s="78"/>
      <c r="KLG134" s="78"/>
      <c r="KLH134" s="65"/>
      <c r="KLK134" s="78"/>
      <c r="KLL134" s="78"/>
      <c r="KLM134" s="65"/>
      <c r="KLP134" s="78"/>
      <c r="KLQ134" s="78"/>
      <c r="KLR134" s="65"/>
      <c r="KLU134" s="78"/>
      <c r="KLV134" s="78"/>
      <c r="KLW134" s="65"/>
      <c r="KLZ134" s="78"/>
      <c r="KMA134" s="78"/>
      <c r="KMB134" s="65"/>
      <c r="KME134" s="78"/>
      <c r="KMF134" s="78"/>
      <c r="KMG134" s="65"/>
      <c r="KMJ134" s="78"/>
      <c r="KMK134" s="78"/>
      <c r="KML134" s="65"/>
      <c r="KMO134" s="78"/>
      <c r="KMP134" s="78"/>
      <c r="KMQ134" s="65"/>
      <c r="KMT134" s="78"/>
      <c r="KMU134" s="78"/>
      <c r="KMV134" s="65"/>
      <c r="KMY134" s="78"/>
      <c r="KMZ134" s="78"/>
      <c r="KNA134" s="65"/>
      <c r="KND134" s="78"/>
      <c r="KNE134" s="78"/>
      <c r="KNF134" s="65"/>
      <c r="KNI134" s="78"/>
      <c r="KNJ134" s="78"/>
      <c r="KNK134" s="65"/>
      <c r="KNN134" s="78"/>
      <c r="KNO134" s="78"/>
      <c r="KNP134" s="65"/>
      <c r="KNS134" s="78"/>
      <c r="KNT134" s="78"/>
      <c r="KNU134" s="65"/>
      <c r="KNX134" s="78"/>
      <c r="KNY134" s="78"/>
      <c r="KNZ134" s="65"/>
      <c r="KOC134" s="78"/>
      <c r="KOD134" s="78"/>
      <c r="KOE134" s="65"/>
      <c r="KOH134" s="78"/>
      <c r="KOI134" s="78"/>
      <c r="KOJ134" s="65"/>
      <c r="KOM134" s="78"/>
      <c r="KON134" s="78"/>
      <c r="KOO134" s="65"/>
      <c r="KOR134" s="78"/>
      <c r="KOS134" s="78"/>
      <c r="KOT134" s="65"/>
      <c r="KOW134" s="78"/>
      <c r="KOX134" s="78"/>
      <c r="KOY134" s="65"/>
      <c r="KPB134" s="78"/>
      <c r="KPC134" s="78"/>
      <c r="KPD134" s="65"/>
      <c r="KPG134" s="78"/>
      <c r="KPH134" s="78"/>
      <c r="KPI134" s="65"/>
      <c r="KPL134" s="78"/>
      <c r="KPM134" s="78"/>
      <c r="KPN134" s="65"/>
      <c r="KPQ134" s="78"/>
      <c r="KPR134" s="78"/>
      <c r="KPS134" s="65"/>
      <c r="KPV134" s="78"/>
      <c r="KPW134" s="78"/>
      <c r="KPX134" s="65"/>
      <c r="KQA134" s="78"/>
      <c r="KQB134" s="78"/>
      <c r="KQC134" s="65"/>
      <c r="KQF134" s="78"/>
      <c r="KQG134" s="78"/>
      <c r="KQH134" s="65"/>
      <c r="KQK134" s="78"/>
      <c r="KQL134" s="78"/>
      <c r="KQM134" s="65"/>
      <c r="KQP134" s="78"/>
      <c r="KQQ134" s="78"/>
      <c r="KQR134" s="65"/>
      <c r="KQU134" s="78"/>
      <c r="KQV134" s="78"/>
      <c r="KQW134" s="65"/>
      <c r="KQZ134" s="78"/>
      <c r="KRA134" s="78"/>
      <c r="KRB134" s="65"/>
      <c r="KRE134" s="78"/>
      <c r="KRF134" s="78"/>
      <c r="KRG134" s="65"/>
      <c r="KRJ134" s="78"/>
      <c r="KRK134" s="78"/>
      <c r="KRL134" s="65"/>
      <c r="KRO134" s="78"/>
      <c r="KRP134" s="78"/>
      <c r="KRQ134" s="65"/>
      <c r="KRT134" s="78"/>
      <c r="KRU134" s="78"/>
      <c r="KRV134" s="65"/>
      <c r="KRY134" s="78"/>
      <c r="KRZ134" s="78"/>
      <c r="KSA134" s="65"/>
      <c r="KSD134" s="78"/>
      <c r="KSE134" s="78"/>
      <c r="KSF134" s="65"/>
      <c r="KSI134" s="78"/>
      <c r="KSJ134" s="78"/>
      <c r="KSK134" s="65"/>
      <c r="KSN134" s="78"/>
      <c r="KSO134" s="78"/>
      <c r="KSP134" s="65"/>
      <c r="KSS134" s="78"/>
      <c r="KST134" s="78"/>
      <c r="KSU134" s="65"/>
      <c r="KSX134" s="78"/>
      <c r="KSY134" s="78"/>
      <c r="KSZ134" s="65"/>
      <c r="KTC134" s="78"/>
      <c r="KTD134" s="78"/>
      <c r="KTE134" s="65"/>
      <c r="KTH134" s="78"/>
      <c r="KTI134" s="78"/>
      <c r="KTJ134" s="65"/>
      <c r="KTM134" s="78"/>
      <c r="KTN134" s="78"/>
      <c r="KTO134" s="65"/>
      <c r="KTR134" s="78"/>
      <c r="KTS134" s="78"/>
      <c r="KTT134" s="65"/>
      <c r="KTW134" s="78"/>
      <c r="KTX134" s="78"/>
      <c r="KTY134" s="65"/>
      <c r="KUB134" s="78"/>
      <c r="KUC134" s="78"/>
      <c r="KUD134" s="65"/>
      <c r="KUG134" s="78"/>
      <c r="KUH134" s="78"/>
      <c r="KUI134" s="65"/>
      <c r="KUL134" s="78"/>
      <c r="KUM134" s="78"/>
      <c r="KUN134" s="65"/>
      <c r="KUQ134" s="78"/>
      <c r="KUR134" s="78"/>
      <c r="KUS134" s="65"/>
      <c r="KUV134" s="78"/>
      <c r="KUW134" s="78"/>
      <c r="KUX134" s="65"/>
      <c r="KVA134" s="78"/>
      <c r="KVB134" s="78"/>
      <c r="KVC134" s="65"/>
      <c r="KVF134" s="78"/>
      <c r="KVG134" s="78"/>
      <c r="KVH134" s="65"/>
      <c r="KVK134" s="78"/>
      <c r="KVL134" s="78"/>
      <c r="KVM134" s="65"/>
      <c r="KVP134" s="78"/>
      <c r="KVQ134" s="78"/>
      <c r="KVR134" s="65"/>
      <c r="KVU134" s="78"/>
      <c r="KVV134" s="78"/>
      <c r="KVW134" s="65"/>
      <c r="KVZ134" s="78"/>
      <c r="KWA134" s="78"/>
      <c r="KWB134" s="65"/>
      <c r="KWE134" s="78"/>
      <c r="KWF134" s="78"/>
      <c r="KWG134" s="65"/>
      <c r="KWJ134" s="78"/>
      <c r="KWK134" s="78"/>
      <c r="KWL134" s="65"/>
      <c r="KWO134" s="78"/>
      <c r="KWP134" s="78"/>
      <c r="KWQ134" s="65"/>
      <c r="KWT134" s="78"/>
      <c r="KWU134" s="78"/>
      <c r="KWV134" s="65"/>
      <c r="KWY134" s="78"/>
      <c r="KWZ134" s="78"/>
      <c r="KXA134" s="65"/>
      <c r="KXD134" s="78"/>
      <c r="KXE134" s="78"/>
      <c r="KXF134" s="65"/>
      <c r="KXI134" s="78"/>
      <c r="KXJ134" s="78"/>
      <c r="KXK134" s="65"/>
      <c r="KXN134" s="78"/>
      <c r="KXO134" s="78"/>
      <c r="KXP134" s="65"/>
      <c r="KXS134" s="78"/>
      <c r="KXT134" s="78"/>
      <c r="KXU134" s="65"/>
      <c r="KXX134" s="78"/>
      <c r="KXY134" s="78"/>
      <c r="KXZ134" s="65"/>
      <c r="KYC134" s="78"/>
      <c r="KYD134" s="78"/>
      <c r="KYE134" s="65"/>
      <c r="KYH134" s="78"/>
      <c r="KYI134" s="78"/>
      <c r="KYJ134" s="65"/>
      <c r="KYM134" s="78"/>
      <c r="KYN134" s="78"/>
      <c r="KYO134" s="65"/>
      <c r="KYR134" s="78"/>
      <c r="KYS134" s="78"/>
      <c r="KYT134" s="65"/>
      <c r="KYW134" s="78"/>
      <c r="KYX134" s="78"/>
      <c r="KYY134" s="65"/>
      <c r="KZB134" s="78"/>
      <c r="KZC134" s="78"/>
      <c r="KZD134" s="65"/>
      <c r="KZG134" s="78"/>
      <c r="KZH134" s="78"/>
      <c r="KZI134" s="65"/>
      <c r="KZL134" s="78"/>
      <c r="KZM134" s="78"/>
      <c r="KZN134" s="65"/>
      <c r="KZQ134" s="78"/>
      <c r="KZR134" s="78"/>
      <c r="KZS134" s="65"/>
      <c r="KZV134" s="78"/>
      <c r="KZW134" s="78"/>
      <c r="KZX134" s="65"/>
      <c r="LAA134" s="78"/>
      <c r="LAB134" s="78"/>
      <c r="LAC134" s="65"/>
      <c r="LAF134" s="78"/>
      <c r="LAG134" s="78"/>
      <c r="LAH134" s="65"/>
      <c r="LAK134" s="78"/>
      <c r="LAL134" s="78"/>
      <c r="LAM134" s="65"/>
      <c r="LAP134" s="78"/>
      <c r="LAQ134" s="78"/>
      <c r="LAR134" s="65"/>
      <c r="LAU134" s="78"/>
      <c r="LAV134" s="78"/>
      <c r="LAW134" s="65"/>
      <c r="LAZ134" s="78"/>
      <c r="LBA134" s="78"/>
      <c r="LBB134" s="65"/>
      <c r="LBE134" s="78"/>
      <c r="LBF134" s="78"/>
      <c r="LBG134" s="65"/>
      <c r="LBJ134" s="78"/>
      <c r="LBK134" s="78"/>
      <c r="LBL134" s="65"/>
      <c r="LBO134" s="78"/>
      <c r="LBP134" s="78"/>
      <c r="LBQ134" s="65"/>
      <c r="LBT134" s="78"/>
      <c r="LBU134" s="78"/>
      <c r="LBV134" s="65"/>
      <c r="LBY134" s="78"/>
      <c r="LBZ134" s="78"/>
      <c r="LCA134" s="65"/>
      <c r="LCD134" s="78"/>
      <c r="LCE134" s="78"/>
      <c r="LCF134" s="65"/>
      <c r="LCI134" s="78"/>
      <c r="LCJ134" s="78"/>
      <c r="LCK134" s="65"/>
      <c r="LCN134" s="78"/>
      <c r="LCO134" s="78"/>
      <c r="LCP134" s="65"/>
      <c r="LCS134" s="78"/>
      <c r="LCT134" s="78"/>
      <c r="LCU134" s="65"/>
      <c r="LCX134" s="78"/>
      <c r="LCY134" s="78"/>
      <c r="LCZ134" s="65"/>
      <c r="LDC134" s="78"/>
      <c r="LDD134" s="78"/>
      <c r="LDE134" s="65"/>
      <c r="LDH134" s="78"/>
      <c r="LDI134" s="78"/>
      <c r="LDJ134" s="65"/>
      <c r="LDM134" s="78"/>
      <c r="LDN134" s="78"/>
      <c r="LDO134" s="65"/>
      <c r="LDR134" s="78"/>
      <c r="LDS134" s="78"/>
      <c r="LDT134" s="65"/>
      <c r="LDW134" s="78"/>
      <c r="LDX134" s="78"/>
      <c r="LDY134" s="65"/>
      <c r="LEB134" s="78"/>
      <c r="LEC134" s="78"/>
      <c r="LED134" s="65"/>
      <c r="LEG134" s="78"/>
      <c r="LEH134" s="78"/>
      <c r="LEI134" s="65"/>
      <c r="LEL134" s="78"/>
      <c r="LEM134" s="78"/>
      <c r="LEN134" s="65"/>
      <c r="LEQ134" s="78"/>
      <c r="LER134" s="78"/>
      <c r="LES134" s="65"/>
      <c r="LEV134" s="78"/>
      <c r="LEW134" s="78"/>
      <c r="LEX134" s="65"/>
      <c r="LFA134" s="78"/>
      <c r="LFB134" s="78"/>
      <c r="LFC134" s="65"/>
      <c r="LFF134" s="78"/>
      <c r="LFG134" s="78"/>
      <c r="LFH134" s="65"/>
      <c r="LFK134" s="78"/>
      <c r="LFL134" s="78"/>
      <c r="LFM134" s="65"/>
      <c r="LFP134" s="78"/>
      <c r="LFQ134" s="78"/>
      <c r="LFR134" s="65"/>
      <c r="LFU134" s="78"/>
      <c r="LFV134" s="78"/>
      <c r="LFW134" s="65"/>
      <c r="LFZ134" s="78"/>
      <c r="LGA134" s="78"/>
      <c r="LGB134" s="65"/>
      <c r="LGE134" s="78"/>
      <c r="LGF134" s="78"/>
      <c r="LGG134" s="65"/>
      <c r="LGJ134" s="78"/>
      <c r="LGK134" s="78"/>
      <c r="LGL134" s="65"/>
      <c r="LGO134" s="78"/>
      <c r="LGP134" s="78"/>
      <c r="LGQ134" s="65"/>
      <c r="LGT134" s="78"/>
      <c r="LGU134" s="78"/>
      <c r="LGV134" s="65"/>
      <c r="LGY134" s="78"/>
      <c r="LGZ134" s="78"/>
      <c r="LHA134" s="65"/>
      <c r="LHD134" s="78"/>
      <c r="LHE134" s="78"/>
      <c r="LHF134" s="65"/>
      <c r="LHI134" s="78"/>
      <c r="LHJ134" s="78"/>
      <c r="LHK134" s="65"/>
      <c r="LHN134" s="78"/>
      <c r="LHO134" s="78"/>
      <c r="LHP134" s="65"/>
      <c r="LHS134" s="78"/>
      <c r="LHT134" s="78"/>
      <c r="LHU134" s="65"/>
      <c r="LHX134" s="78"/>
      <c r="LHY134" s="78"/>
      <c r="LHZ134" s="65"/>
      <c r="LIC134" s="78"/>
      <c r="LID134" s="78"/>
      <c r="LIE134" s="65"/>
      <c r="LIH134" s="78"/>
      <c r="LII134" s="78"/>
      <c r="LIJ134" s="65"/>
      <c r="LIM134" s="78"/>
      <c r="LIN134" s="78"/>
      <c r="LIO134" s="65"/>
      <c r="LIR134" s="78"/>
      <c r="LIS134" s="78"/>
      <c r="LIT134" s="65"/>
      <c r="LIW134" s="78"/>
      <c r="LIX134" s="78"/>
      <c r="LIY134" s="65"/>
      <c r="LJB134" s="78"/>
      <c r="LJC134" s="78"/>
      <c r="LJD134" s="65"/>
      <c r="LJG134" s="78"/>
      <c r="LJH134" s="78"/>
      <c r="LJI134" s="65"/>
      <c r="LJL134" s="78"/>
      <c r="LJM134" s="78"/>
      <c r="LJN134" s="65"/>
      <c r="LJQ134" s="78"/>
      <c r="LJR134" s="78"/>
      <c r="LJS134" s="65"/>
      <c r="LJV134" s="78"/>
      <c r="LJW134" s="78"/>
      <c r="LJX134" s="65"/>
      <c r="LKA134" s="78"/>
      <c r="LKB134" s="78"/>
      <c r="LKC134" s="65"/>
      <c r="LKF134" s="78"/>
      <c r="LKG134" s="78"/>
      <c r="LKH134" s="65"/>
      <c r="LKK134" s="78"/>
      <c r="LKL134" s="78"/>
      <c r="LKM134" s="65"/>
      <c r="LKP134" s="78"/>
      <c r="LKQ134" s="78"/>
      <c r="LKR134" s="65"/>
      <c r="LKU134" s="78"/>
      <c r="LKV134" s="78"/>
      <c r="LKW134" s="65"/>
      <c r="LKZ134" s="78"/>
      <c r="LLA134" s="78"/>
      <c r="LLB134" s="65"/>
      <c r="LLE134" s="78"/>
      <c r="LLF134" s="78"/>
      <c r="LLG134" s="65"/>
      <c r="LLJ134" s="78"/>
      <c r="LLK134" s="78"/>
      <c r="LLL134" s="65"/>
      <c r="LLO134" s="78"/>
      <c r="LLP134" s="78"/>
      <c r="LLQ134" s="65"/>
      <c r="LLT134" s="78"/>
      <c r="LLU134" s="78"/>
      <c r="LLV134" s="65"/>
      <c r="LLY134" s="78"/>
      <c r="LLZ134" s="78"/>
      <c r="LMA134" s="65"/>
      <c r="LMD134" s="78"/>
      <c r="LME134" s="78"/>
      <c r="LMF134" s="65"/>
      <c r="LMI134" s="78"/>
      <c r="LMJ134" s="78"/>
      <c r="LMK134" s="65"/>
      <c r="LMN134" s="78"/>
      <c r="LMO134" s="78"/>
      <c r="LMP134" s="65"/>
      <c r="LMS134" s="78"/>
      <c r="LMT134" s="78"/>
      <c r="LMU134" s="65"/>
      <c r="LMX134" s="78"/>
      <c r="LMY134" s="78"/>
      <c r="LMZ134" s="65"/>
      <c r="LNC134" s="78"/>
      <c r="LND134" s="78"/>
      <c r="LNE134" s="65"/>
      <c r="LNH134" s="78"/>
      <c r="LNI134" s="78"/>
      <c r="LNJ134" s="65"/>
      <c r="LNM134" s="78"/>
      <c r="LNN134" s="78"/>
      <c r="LNO134" s="65"/>
      <c r="LNR134" s="78"/>
      <c r="LNS134" s="78"/>
      <c r="LNT134" s="65"/>
      <c r="LNW134" s="78"/>
      <c r="LNX134" s="78"/>
      <c r="LNY134" s="65"/>
      <c r="LOB134" s="78"/>
      <c r="LOC134" s="78"/>
      <c r="LOD134" s="65"/>
      <c r="LOG134" s="78"/>
      <c r="LOH134" s="78"/>
      <c r="LOI134" s="65"/>
      <c r="LOL134" s="78"/>
      <c r="LOM134" s="78"/>
      <c r="LON134" s="65"/>
      <c r="LOQ134" s="78"/>
      <c r="LOR134" s="78"/>
      <c r="LOS134" s="65"/>
      <c r="LOV134" s="78"/>
      <c r="LOW134" s="78"/>
      <c r="LOX134" s="65"/>
      <c r="LPA134" s="78"/>
      <c r="LPB134" s="78"/>
      <c r="LPC134" s="65"/>
      <c r="LPF134" s="78"/>
      <c r="LPG134" s="78"/>
      <c r="LPH134" s="65"/>
      <c r="LPK134" s="78"/>
      <c r="LPL134" s="78"/>
      <c r="LPM134" s="65"/>
      <c r="LPP134" s="78"/>
      <c r="LPQ134" s="78"/>
      <c r="LPR134" s="65"/>
      <c r="LPU134" s="78"/>
      <c r="LPV134" s="78"/>
      <c r="LPW134" s="65"/>
      <c r="LPZ134" s="78"/>
      <c r="LQA134" s="78"/>
      <c r="LQB134" s="65"/>
      <c r="LQE134" s="78"/>
      <c r="LQF134" s="78"/>
      <c r="LQG134" s="65"/>
      <c r="LQJ134" s="78"/>
      <c r="LQK134" s="78"/>
      <c r="LQL134" s="65"/>
      <c r="LQO134" s="78"/>
      <c r="LQP134" s="78"/>
      <c r="LQQ134" s="65"/>
      <c r="LQT134" s="78"/>
      <c r="LQU134" s="78"/>
      <c r="LQV134" s="65"/>
      <c r="LQY134" s="78"/>
      <c r="LQZ134" s="78"/>
      <c r="LRA134" s="65"/>
      <c r="LRD134" s="78"/>
      <c r="LRE134" s="78"/>
      <c r="LRF134" s="65"/>
      <c r="LRI134" s="78"/>
      <c r="LRJ134" s="78"/>
      <c r="LRK134" s="65"/>
      <c r="LRN134" s="78"/>
      <c r="LRO134" s="78"/>
      <c r="LRP134" s="65"/>
      <c r="LRS134" s="78"/>
      <c r="LRT134" s="78"/>
      <c r="LRU134" s="65"/>
      <c r="LRX134" s="78"/>
      <c r="LRY134" s="78"/>
      <c r="LRZ134" s="65"/>
      <c r="LSC134" s="78"/>
      <c r="LSD134" s="78"/>
      <c r="LSE134" s="65"/>
      <c r="LSH134" s="78"/>
      <c r="LSI134" s="78"/>
      <c r="LSJ134" s="65"/>
      <c r="LSM134" s="78"/>
      <c r="LSN134" s="78"/>
      <c r="LSO134" s="65"/>
      <c r="LSR134" s="78"/>
      <c r="LSS134" s="78"/>
      <c r="LST134" s="65"/>
      <c r="LSW134" s="78"/>
      <c r="LSX134" s="78"/>
      <c r="LSY134" s="65"/>
      <c r="LTB134" s="78"/>
      <c r="LTC134" s="78"/>
      <c r="LTD134" s="65"/>
      <c r="LTG134" s="78"/>
      <c r="LTH134" s="78"/>
      <c r="LTI134" s="65"/>
      <c r="LTL134" s="78"/>
      <c r="LTM134" s="78"/>
      <c r="LTN134" s="65"/>
      <c r="LTQ134" s="78"/>
      <c r="LTR134" s="78"/>
      <c r="LTS134" s="65"/>
      <c r="LTV134" s="78"/>
      <c r="LTW134" s="78"/>
      <c r="LTX134" s="65"/>
      <c r="LUA134" s="78"/>
      <c r="LUB134" s="78"/>
      <c r="LUC134" s="65"/>
      <c r="LUF134" s="78"/>
      <c r="LUG134" s="78"/>
      <c r="LUH134" s="65"/>
      <c r="LUK134" s="78"/>
      <c r="LUL134" s="78"/>
      <c r="LUM134" s="65"/>
      <c r="LUP134" s="78"/>
      <c r="LUQ134" s="78"/>
      <c r="LUR134" s="65"/>
      <c r="LUU134" s="78"/>
      <c r="LUV134" s="78"/>
      <c r="LUW134" s="65"/>
      <c r="LUZ134" s="78"/>
      <c r="LVA134" s="78"/>
      <c r="LVB134" s="65"/>
      <c r="LVE134" s="78"/>
      <c r="LVF134" s="78"/>
      <c r="LVG134" s="65"/>
      <c r="LVJ134" s="78"/>
      <c r="LVK134" s="78"/>
      <c r="LVL134" s="65"/>
      <c r="LVO134" s="78"/>
      <c r="LVP134" s="78"/>
      <c r="LVQ134" s="65"/>
      <c r="LVT134" s="78"/>
      <c r="LVU134" s="78"/>
      <c r="LVV134" s="65"/>
      <c r="LVY134" s="78"/>
      <c r="LVZ134" s="78"/>
      <c r="LWA134" s="65"/>
      <c r="LWD134" s="78"/>
      <c r="LWE134" s="78"/>
      <c r="LWF134" s="65"/>
      <c r="LWI134" s="78"/>
      <c r="LWJ134" s="78"/>
      <c r="LWK134" s="65"/>
      <c r="LWN134" s="78"/>
      <c r="LWO134" s="78"/>
      <c r="LWP134" s="65"/>
      <c r="LWS134" s="78"/>
      <c r="LWT134" s="78"/>
      <c r="LWU134" s="65"/>
      <c r="LWX134" s="78"/>
      <c r="LWY134" s="78"/>
      <c r="LWZ134" s="65"/>
      <c r="LXC134" s="78"/>
      <c r="LXD134" s="78"/>
      <c r="LXE134" s="65"/>
      <c r="LXH134" s="78"/>
      <c r="LXI134" s="78"/>
      <c r="LXJ134" s="65"/>
      <c r="LXM134" s="78"/>
      <c r="LXN134" s="78"/>
      <c r="LXO134" s="65"/>
      <c r="LXR134" s="78"/>
      <c r="LXS134" s="78"/>
      <c r="LXT134" s="65"/>
      <c r="LXW134" s="78"/>
      <c r="LXX134" s="78"/>
      <c r="LXY134" s="65"/>
      <c r="LYB134" s="78"/>
      <c r="LYC134" s="78"/>
      <c r="LYD134" s="65"/>
      <c r="LYG134" s="78"/>
      <c r="LYH134" s="78"/>
      <c r="LYI134" s="65"/>
      <c r="LYL134" s="78"/>
      <c r="LYM134" s="78"/>
      <c r="LYN134" s="65"/>
      <c r="LYQ134" s="78"/>
      <c r="LYR134" s="78"/>
      <c r="LYS134" s="65"/>
      <c r="LYV134" s="78"/>
      <c r="LYW134" s="78"/>
      <c r="LYX134" s="65"/>
      <c r="LZA134" s="78"/>
      <c r="LZB134" s="78"/>
      <c r="LZC134" s="65"/>
      <c r="LZF134" s="78"/>
      <c r="LZG134" s="78"/>
      <c r="LZH134" s="65"/>
      <c r="LZK134" s="78"/>
      <c r="LZL134" s="78"/>
      <c r="LZM134" s="65"/>
      <c r="LZP134" s="78"/>
      <c r="LZQ134" s="78"/>
      <c r="LZR134" s="65"/>
      <c r="LZU134" s="78"/>
      <c r="LZV134" s="78"/>
      <c r="LZW134" s="65"/>
      <c r="LZZ134" s="78"/>
      <c r="MAA134" s="78"/>
      <c r="MAB134" s="65"/>
      <c r="MAE134" s="78"/>
      <c r="MAF134" s="78"/>
      <c r="MAG134" s="65"/>
      <c r="MAJ134" s="78"/>
      <c r="MAK134" s="78"/>
      <c r="MAL134" s="65"/>
      <c r="MAO134" s="78"/>
      <c r="MAP134" s="78"/>
      <c r="MAQ134" s="65"/>
      <c r="MAT134" s="78"/>
      <c r="MAU134" s="78"/>
      <c r="MAV134" s="65"/>
      <c r="MAY134" s="78"/>
      <c r="MAZ134" s="78"/>
      <c r="MBA134" s="65"/>
      <c r="MBD134" s="78"/>
      <c r="MBE134" s="78"/>
      <c r="MBF134" s="65"/>
      <c r="MBI134" s="78"/>
      <c r="MBJ134" s="78"/>
      <c r="MBK134" s="65"/>
      <c r="MBN134" s="78"/>
      <c r="MBO134" s="78"/>
      <c r="MBP134" s="65"/>
      <c r="MBS134" s="78"/>
      <c r="MBT134" s="78"/>
      <c r="MBU134" s="65"/>
      <c r="MBX134" s="78"/>
      <c r="MBY134" s="78"/>
      <c r="MBZ134" s="65"/>
      <c r="MCC134" s="78"/>
      <c r="MCD134" s="78"/>
      <c r="MCE134" s="65"/>
      <c r="MCH134" s="78"/>
      <c r="MCI134" s="78"/>
      <c r="MCJ134" s="65"/>
      <c r="MCM134" s="78"/>
      <c r="MCN134" s="78"/>
      <c r="MCO134" s="65"/>
      <c r="MCR134" s="78"/>
      <c r="MCS134" s="78"/>
      <c r="MCT134" s="65"/>
      <c r="MCW134" s="78"/>
      <c r="MCX134" s="78"/>
      <c r="MCY134" s="65"/>
      <c r="MDB134" s="78"/>
      <c r="MDC134" s="78"/>
      <c r="MDD134" s="65"/>
      <c r="MDG134" s="78"/>
      <c r="MDH134" s="78"/>
      <c r="MDI134" s="65"/>
      <c r="MDL134" s="78"/>
      <c r="MDM134" s="78"/>
      <c r="MDN134" s="65"/>
      <c r="MDQ134" s="78"/>
      <c r="MDR134" s="78"/>
      <c r="MDS134" s="65"/>
      <c r="MDV134" s="78"/>
      <c r="MDW134" s="78"/>
      <c r="MDX134" s="65"/>
      <c r="MEA134" s="78"/>
      <c r="MEB134" s="78"/>
      <c r="MEC134" s="65"/>
      <c r="MEF134" s="78"/>
      <c r="MEG134" s="78"/>
      <c r="MEH134" s="65"/>
      <c r="MEK134" s="78"/>
      <c r="MEL134" s="78"/>
      <c r="MEM134" s="65"/>
      <c r="MEP134" s="78"/>
      <c r="MEQ134" s="78"/>
      <c r="MER134" s="65"/>
      <c r="MEU134" s="78"/>
      <c r="MEV134" s="78"/>
      <c r="MEW134" s="65"/>
      <c r="MEZ134" s="78"/>
      <c r="MFA134" s="78"/>
      <c r="MFB134" s="65"/>
      <c r="MFE134" s="78"/>
      <c r="MFF134" s="78"/>
      <c r="MFG134" s="65"/>
      <c r="MFJ134" s="78"/>
      <c r="MFK134" s="78"/>
      <c r="MFL134" s="65"/>
      <c r="MFO134" s="78"/>
      <c r="MFP134" s="78"/>
      <c r="MFQ134" s="65"/>
      <c r="MFT134" s="78"/>
      <c r="MFU134" s="78"/>
      <c r="MFV134" s="65"/>
      <c r="MFY134" s="78"/>
      <c r="MFZ134" s="78"/>
      <c r="MGA134" s="65"/>
      <c r="MGD134" s="78"/>
      <c r="MGE134" s="78"/>
      <c r="MGF134" s="65"/>
      <c r="MGI134" s="78"/>
      <c r="MGJ134" s="78"/>
      <c r="MGK134" s="65"/>
      <c r="MGN134" s="78"/>
      <c r="MGO134" s="78"/>
      <c r="MGP134" s="65"/>
      <c r="MGS134" s="78"/>
      <c r="MGT134" s="78"/>
      <c r="MGU134" s="65"/>
      <c r="MGX134" s="78"/>
      <c r="MGY134" s="78"/>
      <c r="MGZ134" s="65"/>
      <c r="MHC134" s="78"/>
      <c r="MHD134" s="78"/>
      <c r="MHE134" s="65"/>
      <c r="MHH134" s="78"/>
      <c r="MHI134" s="78"/>
      <c r="MHJ134" s="65"/>
      <c r="MHM134" s="78"/>
      <c r="MHN134" s="78"/>
      <c r="MHO134" s="65"/>
      <c r="MHR134" s="78"/>
      <c r="MHS134" s="78"/>
      <c r="MHT134" s="65"/>
      <c r="MHW134" s="78"/>
      <c r="MHX134" s="78"/>
      <c r="MHY134" s="65"/>
      <c r="MIB134" s="78"/>
      <c r="MIC134" s="78"/>
      <c r="MID134" s="65"/>
      <c r="MIG134" s="78"/>
      <c r="MIH134" s="78"/>
      <c r="MII134" s="65"/>
      <c r="MIL134" s="78"/>
      <c r="MIM134" s="78"/>
      <c r="MIN134" s="65"/>
      <c r="MIQ134" s="78"/>
      <c r="MIR134" s="78"/>
      <c r="MIS134" s="65"/>
      <c r="MIV134" s="78"/>
      <c r="MIW134" s="78"/>
      <c r="MIX134" s="65"/>
      <c r="MJA134" s="78"/>
      <c r="MJB134" s="78"/>
      <c r="MJC134" s="65"/>
      <c r="MJF134" s="78"/>
      <c r="MJG134" s="78"/>
      <c r="MJH134" s="65"/>
      <c r="MJK134" s="78"/>
      <c r="MJL134" s="78"/>
      <c r="MJM134" s="65"/>
      <c r="MJP134" s="78"/>
      <c r="MJQ134" s="78"/>
      <c r="MJR134" s="65"/>
      <c r="MJU134" s="78"/>
      <c r="MJV134" s="78"/>
      <c r="MJW134" s="65"/>
      <c r="MJZ134" s="78"/>
      <c r="MKA134" s="78"/>
      <c r="MKB134" s="65"/>
      <c r="MKE134" s="78"/>
      <c r="MKF134" s="78"/>
      <c r="MKG134" s="65"/>
      <c r="MKJ134" s="78"/>
      <c r="MKK134" s="78"/>
      <c r="MKL134" s="65"/>
      <c r="MKO134" s="78"/>
      <c r="MKP134" s="78"/>
      <c r="MKQ134" s="65"/>
      <c r="MKT134" s="78"/>
      <c r="MKU134" s="78"/>
      <c r="MKV134" s="65"/>
      <c r="MKY134" s="78"/>
      <c r="MKZ134" s="78"/>
      <c r="MLA134" s="65"/>
      <c r="MLD134" s="78"/>
      <c r="MLE134" s="78"/>
      <c r="MLF134" s="65"/>
      <c r="MLI134" s="78"/>
      <c r="MLJ134" s="78"/>
      <c r="MLK134" s="65"/>
      <c r="MLN134" s="78"/>
      <c r="MLO134" s="78"/>
      <c r="MLP134" s="65"/>
      <c r="MLS134" s="78"/>
      <c r="MLT134" s="78"/>
      <c r="MLU134" s="65"/>
      <c r="MLX134" s="78"/>
      <c r="MLY134" s="78"/>
      <c r="MLZ134" s="65"/>
      <c r="MMC134" s="78"/>
      <c r="MMD134" s="78"/>
      <c r="MME134" s="65"/>
      <c r="MMH134" s="78"/>
      <c r="MMI134" s="78"/>
      <c r="MMJ134" s="65"/>
      <c r="MMM134" s="78"/>
      <c r="MMN134" s="78"/>
      <c r="MMO134" s="65"/>
      <c r="MMR134" s="78"/>
      <c r="MMS134" s="78"/>
      <c r="MMT134" s="65"/>
      <c r="MMW134" s="78"/>
      <c r="MMX134" s="78"/>
      <c r="MMY134" s="65"/>
      <c r="MNB134" s="78"/>
      <c r="MNC134" s="78"/>
      <c r="MND134" s="65"/>
      <c r="MNG134" s="78"/>
      <c r="MNH134" s="78"/>
      <c r="MNI134" s="65"/>
      <c r="MNL134" s="78"/>
      <c r="MNM134" s="78"/>
      <c r="MNN134" s="65"/>
      <c r="MNQ134" s="78"/>
      <c r="MNR134" s="78"/>
      <c r="MNS134" s="65"/>
      <c r="MNV134" s="78"/>
      <c r="MNW134" s="78"/>
      <c r="MNX134" s="65"/>
      <c r="MOA134" s="78"/>
      <c r="MOB134" s="78"/>
      <c r="MOC134" s="65"/>
      <c r="MOF134" s="78"/>
      <c r="MOG134" s="78"/>
      <c r="MOH134" s="65"/>
      <c r="MOK134" s="78"/>
      <c r="MOL134" s="78"/>
      <c r="MOM134" s="65"/>
      <c r="MOP134" s="78"/>
      <c r="MOQ134" s="78"/>
      <c r="MOR134" s="65"/>
      <c r="MOU134" s="78"/>
      <c r="MOV134" s="78"/>
      <c r="MOW134" s="65"/>
      <c r="MOZ134" s="78"/>
      <c r="MPA134" s="78"/>
      <c r="MPB134" s="65"/>
      <c r="MPE134" s="78"/>
      <c r="MPF134" s="78"/>
      <c r="MPG134" s="65"/>
      <c r="MPJ134" s="78"/>
      <c r="MPK134" s="78"/>
      <c r="MPL134" s="65"/>
      <c r="MPO134" s="78"/>
      <c r="MPP134" s="78"/>
      <c r="MPQ134" s="65"/>
      <c r="MPT134" s="78"/>
      <c r="MPU134" s="78"/>
      <c r="MPV134" s="65"/>
      <c r="MPY134" s="78"/>
      <c r="MPZ134" s="78"/>
      <c r="MQA134" s="65"/>
      <c r="MQD134" s="78"/>
      <c r="MQE134" s="78"/>
      <c r="MQF134" s="65"/>
      <c r="MQI134" s="78"/>
      <c r="MQJ134" s="78"/>
      <c r="MQK134" s="65"/>
      <c r="MQN134" s="78"/>
      <c r="MQO134" s="78"/>
      <c r="MQP134" s="65"/>
      <c r="MQS134" s="78"/>
      <c r="MQT134" s="78"/>
      <c r="MQU134" s="65"/>
      <c r="MQX134" s="78"/>
      <c r="MQY134" s="78"/>
      <c r="MQZ134" s="65"/>
      <c r="MRC134" s="78"/>
      <c r="MRD134" s="78"/>
      <c r="MRE134" s="65"/>
      <c r="MRH134" s="78"/>
      <c r="MRI134" s="78"/>
      <c r="MRJ134" s="65"/>
      <c r="MRM134" s="78"/>
      <c r="MRN134" s="78"/>
      <c r="MRO134" s="65"/>
      <c r="MRR134" s="78"/>
      <c r="MRS134" s="78"/>
      <c r="MRT134" s="65"/>
      <c r="MRW134" s="78"/>
      <c r="MRX134" s="78"/>
      <c r="MRY134" s="65"/>
      <c r="MSB134" s="78"/>
      <c r="MSC134" s="78"/>
      <c r="MSD134" s="65"/>
      <c r="MSG134" s="78"/>
      <c r="MSH134" s="78"/>
      <c r="MSI134" s="65"/>
      <c r="MSL134" s="78"/>
      <c r="MSM134" s="78"/>
      <c r="MSN134" s="65"/>
      <c r="MSQ134" s="78"/>
      <c r="MSR134" s="78"/>
      <c r="MSS134" s="65"/>
      <c r="MSV134" s="78"/>
      <c r="MSW134" s="78"/>
      <c r="MSX134" s="65"/>
      <c r="MTA134" s="78"/>
      <c r="MTB134" s="78"/>
      <c r="MTC134" s="65"/>
      <c r="MTF134" s="78"/>
      <c r="MTG134" s="78"/>
      <c r="MTH134" s="65"/>
      <c r="MTK134" s="78"/>
      <c r="MTL134" s="78"/>
      <c r="MTM134" s="65"/>
      <c r="MTP134" s="78"/>
      <c r="MTQ134" s="78"/>
      <c r="MTR134" s="65"/>
      <c r="MTU134" s="78"/>
      <c r="MTV134" s="78"/>
      <c r="MTW134" s="65"/>
      <c r="MTZ134" s="78"/>
      <c r="MUA134" s="78"/>
      <c r="MUB134" s="65"/>
      <c r="MUE134" s="78"/>
      <c r="MUF134" s="78"/>
      <c r="MUG134" s="65"/>
      <c r="MUJ134" s="78"/>
      <c r="MUK134" s="78"/>
      <c r="MUL134" s="65"/>
      <c r="MUO134" s="78"/>
      <c r="MUP134" s="78"/>
      <c r="MUQ134" s="65"/>
      <c r="MUT134" s="78"/>
      <c r="MUU134" s="78"/>
      <c r="MUV134" s="65"/>
      <c r="MUY134" s="78"/>
      <c r="MUZ134" s="78"/>
      <c r="MVA134" s="65"/>
      <c r="MVD134" s="78"/>
      <c r="MVE134" s="78"/>
      <c r="MVF134" s="65"/>
      <c r="MVI134" s="78"/>
      <c r="MVJ134" s="78"/>
      <c r="MVK134" s="65"/>
      <c r="MVN134" s="78"/>
      <c r="MVO134" s="78"/>
      <c r="MVP134" s="65"/>
      <c r="MVS134" s="78"/>
      <c r="MVT134" s="78"/>
      <c r="MVU134" s="65"/>
      <c r="MVX134" s="78"/>
      <c r="MVY134" s="78"/>
      <c r="MVZ134" s="65"/>
      <c r="MWC134" s="78"/>
      <c r="MWD134" s="78"/>
      <c r="MWE134" s="65"/>
      <c r="MWH134" s="78"/>
      <c r="MWI134" s="78"/>
      <c r="MWJ134" s="65"/>
      <c r="MWM134" s="78"/>
      <c r="MWN134" s="78"/>
      <c r="MWO134" s="65"/>
      <c r="MWR134" s="78"/>
      <c r="MWS134" s="78"/>
      <c r="MWT134" s="65"/>
      <c r="MWW134" s="78"/>
      <c r="MWX134" s="78"/>
      <c r="MWY134" s="65"/>
      <c r="MXB134" s="78"/>
      <c r="MXC134" s="78"/>
      <c r="MXD134" s="65"/>
      <c r="MXG134" s="78"/>
      <c r="MXH134" s="78"/>
      <c r="MXI134" s="65"/>
      <c r="MXL134" s="78"/>
      <c r="MXM134" s="78"/>
      <c r="MXN134" s="65"/>
      <c r="MXQ134" s="78"/>
      <c r="MXR134" s="78"/>
      <c r="MXS134" s="65"/>
      <c r="MXV134" s="78"/>
      <c r="MXW134" s="78"/>
      <c r="MXX134" s="65"/>
      <c r="MYA134" s="78"/>
      <c r="MYB134" s="78"/>
      <c r="MYC134" s="65"/>
      <c r="MYF134" s="78"/>
      <c r="MYG134" s="78"/>
      <c r="MYH134" s="65"/>
      <c r="MYK134" s="78"/>
      <c r="MYL134" s="78"/>
      <c r="MYM134" s="65"/>
      <c r="MYP134" s="78"/>
      <c r="MYQ134" s="78"/>
      <c r="MYR134" s="65"/>
      <c r="MYU134" s="78"/>
      <c r="MYV134" s="78"/>
      <c r="MYW134" s="65"/>
      <c r="MYZ134" s="78"/>
      <c r="MZA134" s="78"/>
      <c r="MZB134" s="65"/>
      <c r="MZE134" s="78"/>
      <c r="MZF134" s="78"/>
      <c r="MZG134" s="65"/>
      <c r="MZJ134" s="78"/>
      <c r="MZK134" s="78"/>
      <c r="MZL134" s="65"/>
      <c r="MZO134" s="78"/>
      <c r="MZP134" s="78"/>
      <c r="MZQ134" s="65"/>
      <c r="MZT134" s="78"/>
      <c r="MZU134" s="78"/>
      <c r="MZV134" s="65"/>
      <c r="MZY134" s="78"/>
      <c r="MZZ134" s="78"/>
      <c r="NAA134" s="65"/>
      <c r="NAD134" s="78"/>
      <c r="NAE134" s="78"/>
      <c r="NAF134" s="65"/>
      <c r="NAI134" s="78"/>
      <c r="NAJ134" s="78"/>
      <c r="NAK134" s="65"/>
      <c r="NAN134" s="78"/>
      <c r="NAO134" s="78"/>
      <c r="NAP134" s="65"/>
      <c r="NAS134" s="78"/>
      <c r="NAT134" s="78"/>
      <c r="NAU134" s="65"/>
      <c r="NAX134" s="78"/>
      <c r="NAY134" s="78"/>
      <c r="NAZ134" s="65"/>
      <c r="NBC134" s="78"/>
      <c r="NBD134" s="78"/>
      <c r="NBE134" s="65"/>
      <c r="NBH134" s="78"/>
      <c r="NBI134" s="78"/>
      <c r="NBJ134" s="65"/>
      <c r="NBM134" s="78"/>
      <c r="NBN134" s="78"/>
      <c r="NBO134" s="65"/>
      <c r="NBR134" s="78"/>
      <c r="NBS134" s="78"/>
      <c r="NBT134" s="65"/>
      <c r="NBW134" s="78"/>
      <c r="NBX134" s="78"/>
      <c r="NBY134" s="65"/>
      <c r="NCB134" s="78"/>
      <c r="NCC134" s="78"/>
      <c r="NCD134" s="65"/>
      <c r="NCG134" s="78"/>
      <c r="NCH134" s="78"/>
      <c r="NCI134" s="65"/>
      <c r="NCL134" s="78"/>
      <c r="NCM134" s="78"/>
      <c r="NCN134" s="65"/>
      <c r="NCQ134" s="78"/>
      <c r="NCR134" s="78"/>
      <c r="NCS134" s="65"/>
      <c r="NCV134" s="78"/>
      <c r="NCW134" s="78"/>
      <c r="NCX134" s="65"/>
      <c r="NDA134" s="78"/>
      <c r="NDB134" s="78"/>
      <c r="NDC134" s="65"/>
      <c r="NDF134" s="78"/>
      <c r="NDG134" s="78"/>
      <c r="NDH134" s="65"/>
      <c r="NDK134" s="78"/>
      <c r="NDL134" s="78"/>
      <c r="NDM134" s="65"/>
      <c r="NDP134" s="78"/>
      <c r="NDQ134" s="78"/>
      <c r="NDR134" s="65"/>
      <c r="NDU134" s="78"/>
      <c r="NDV134" s="78"/>
      <c r="NDW134" s="65"/>
      <c r="NDZ134" s="78"/>
      <c r="NEA134" s="78"/>
      <c r="NEB134" s="65"/>
      <c r="NEE134" s="78"/>
      <c r="NEF134" s="78"/>
      <c r="NEG134" s="65"/>
      <c r="NEJ134" s="78"/>
      <c r="NEK134" s="78"/>
      <c r="NEL134" s="65"/>
      <c r="NEO134" s="78"/>
      <c r="NEP134" s="78"/>
      <c r="NEQ134" s="65"/>
      <c r="NET134" s="78"/>
      <c r="NEU134" s="78"/>
      <c r="NEV134" s="65"/>
      <c r="NEY134" s="78"/>
      <c r="NEZ134" s="78"/>
      <c r="NFA134" s="65"/>
      <c r="NFD134" s="78"/>
      <c r="NFE134" s="78"/>
      <c r="NFF134" s="65"/>
      <c r="NFI134" s="78"/>
      <c r="NFJ134" s="78"/>
      <c r="NFK134" s="65"/>
      <c r="NFN134" s="78"/>
      <c r="NFO134" s="78"/>
      <c r="NFP134" s="65"/>
      <c r="NFS134" s="78"/>
      <c r="NFT134" s="78"/>
      <c r="NFU134" s="65"/>
      <c r="NFX134" s="78"/>
      <c r="NFY134" s="78"/>
      <c r="NFZ134" s="65"/>
      <c r="NGC134" s="78"/>
      <c r="NGD134" s="78"/>
      <c r="NGE134" s="65"/>
      <c r="NGH134" s="78"/>
      <c r="NGI134" s="78"/>
      <c r="NGJ134" s="65"/>
      <c r="NGM134" s="78"/>
      <c r="NGN134" s="78"/>
      <c r="NGO134" s="65"/>
      <c r="NGR134" s="78"/>
      <c r="NGS134" s="78"/>
      <c r="NGT134" s="65"/>
      <c r="NGW134" s="78"/>
      <c r="NGX134" s="78"/>
      <c r="NGY134" s="65"/>
      <c r="NHB134" s="78"/>
      <c r="NHC134" s="78"/>
      <c r="NHD134" s="65"/>
      <c r="NHG134" s="78"/>
      <c r="NHH134" s="78"/>
      <c r="NHI134" s="65"/>
      <c r="NHL134" s="78"/>
      <c r="NHM134" s="78"/>
      <c r="NHN134" s="65"/>
      <c r="NHQ134" s="78"/>
      <c r="NHR134" s="78"/>
      <c r="NHS134" s="65"/>
      <c r="NHV134" s="78"/>
      <c r="NHW134" s="78"/>
      <c r="NHX134" s="65"/>
      <c r="NIA134" s="78"/>
      <c r="NIB134" s="78"/>
      <c r="NIC134" s="65"/>
      <c r="NIF134" s="78"/>
      <c r="NIG134" s="78"/>
      <c r="NIH134" s="65"/>
      <c r="NIK134" s="78"/>
      <c r="NIL134" s="78"/>
      <c r="NIM134" s="65"/>
      <c r="NIP134" s="78"/>
      <c r="NIQ134" s="78"/>
      <c r="NIR134" s="65"/>
      <c r="NIU134" s="78"/>
      <c r="NIV134" s="78"/>
      <c r="NIW134" s="65"/>
      <c r="NIZ134" s="78"/>
      <c r="NJA134" s="78"/>
      <c r="NJB134" s="65"/>
      <c r="NJE134" s="78"/>
      <c r="NJF134" s="78"/>
      <c r="NJG134" s="65"/>
      <c r="NJJ134" s="78"/>
      <c r="NJK134" s="78"/>
      <c r="NJL134" s="65"/>
      <c r="NJO134" s="78"/>
      <c r="NJP134" s="78"/>
      <c r="NJQ134" s="65"/>
      <c r="NJT134" s="78"/>
      <c r="NJU134" s="78"/>
      <c r="NJV134" s="65"/>
      <c r="NJY134" s="78"/>
      <c r="NJZ134" s="78"/>
      <c r="NKA134" s="65"/>
      <c r="NKD134" s="78"/>
      <c r="NKE134" s="78"/>
      <c r="NKF134" s="65"/>
      <c r="NKI134" s="78"/>
      <c r="NKJ134" s="78"/>
      <c r="NKK134" s="65"/>
      <c r="NKN134" s="78"/>
      <c r="NKO134" s="78"/>
      <c r="NKP134" s="65"/>
      <c r="NKS134" s="78"/>
      <c r="NKT134" s="78"/>
      <c r="NKU134" s="65"/>
      <c r="NKX134" s="78"/>
      <c r="NKY134" s="78"/>
      <c r="NKZ134" s="65"/>
      <c r="NLC134" s="78"/>
      <c r="NLD134" s="78"/>
      <c r="NLE134" s="65"/>
      <c r="NLH134" s="78"/>
      <c r="NLI134" s="78"/>
      <c r="NLJ134" s="65"/>
      <c r="NLM134" s="78"/>
      <c r="NLN134" s="78"/>
      <c r="NLO134" s="65"/>
      <c r="NLR134" s="78"/>
      <c r="NLS134" s="78"/>
      <c r="NLT134" s="65"/>
      <c r="NLW134" s="78"/>
      <c r="NLX134" s="78"/>
      <c r="NLY134" s="65"/>
      <c r="NMB134" s="78"/>
      <c r="NMC134" s="78"/>
      <c r="NMD134" s="65"/>
      <c r="NMG134" s="78"/>
      <c r="NMH134" s="78"/>
      <c r="NMI134" s="65"/>
      <c r="NML134" s="78"/>
      <c r="NMM134" s="78"/>
      <c r="NMN134" s="65"/>
      <c r="NMQ134" s="78"/>
      <c r="NMR134" s="78"/>
      <c r="NMS134" s="65"/>
      <c r="NMV134" s="78"/>
      <c r="NMW134" s="78"/>
      <c r="NMX134" s="65"/>
      <c r="NNA134" s="78"/>
      <c r="NNB134" s="78"/>
      <c r="NNC134" s="65"/>
      <c r="NNF134" s="78"/>
      <c r="NNG134" s="78"/>
      <c r="NNH134" s="65"/>
      <c r="NNK134" s="78"/>
      <c r="NNL134" s="78"/>
      <c r="NNM134" s="65"/>
      <c r="NNP134" s="78"/>
      <c r="NNQ134" s="78"/>
      <c r="NNR134" s="65"/>
      <c r="NNU134" s="78"/>
      <c r="NNV134" s="78"/>
      <c r="NNW134" s="65"/>
      <c r="NNZ134" s="78"/>
      <c r="NOA134" s="78"/>
      <c r="NOB134" s="65"/>
      <c r="NOE134" s="78"/>
      <c r="NOF134" s="78"/>
      <c r="NOG134" s="65"/>
      <c r="NOJ134" s="78"/>
      <c r="NOK134" s="78"/>
      <c r="NOL134" s="65"/>
      <c r="NOO134" s="78"/>
      <c r="NOP134" s="78"/>
      <c r="NOQ134" s="65"/>
      <c r="NOT134" s="78"/>
      <c r="NOU134" s="78"/>
      <c r="NOV134" s="65"/>
      <c r="NOY134" s="78"/>
      <c r="NOZ134" s="78"/>
      <c r="NPA134" s="65"/>
      <c r="NPD134" s="78"/>
      <c r="NPE134" s="78"/>
      <c r="NPF134" s="65"/>
      <c r="NPI134" s="78"/>
      <c r="NPJ134" s="78"/>
      <c r="NPK134" s="65"/>
      <c r="NPN134" s="78"/>
      <c r="NPO134" s="78"/>
      <c r="NPP134" s="65"/>
      <c r="NPS134" s="78"/>
      <c r="NPT134" s="78"/>
      <c r="NPU134" s="65"/>
      <c r="NPX134" s="78"/>
      <c r="NPY134" s="78"/>
      <c r="NPZ134" s="65"/>
      <c r="NQC134" s="78"/>
      <c r="NQD134" s="78"/>
      <c r="NQE134" s="65"/>
      <c r="NQH134" s="78"/>
      <c r="NQI134" s="78"/>
      <c r="NQJ134" s="65"/>
      <c r="NQM134" s="78"/>
      <c r="NQN134" s="78"/>
      <c r="NQO134" s="65"/>
      <c r="NQR134" s="78"/>
      <c r="NQS134" s="78"/>
      <c r="NQT134" s="65"/>
      <c r="NQW134" s="78"/>
      <c r="NQX134" s="78"/>
      <c r="NQY134" s="65"/>
      <c r="NRB134" s="78"/>
      <c r="NRC134" s="78"/>
      <c r="NRD134" s="65"/>
      <c r="NRG134" s="78"/>
      <c r="NRH134" s="78"/>
      <c r="NRI134" s="65"/>
      <c r="NRL134" s="78"/>
      <c r="NRM134" s="78"/>
      <c r="NRN134" s="65"/>
      <c r="NRQ134" s="78"/>
      <c r="NRR134" s="78"/>
      <c r="NRS134" s="65"/>
      <c r="NRV134" s="78"/>
      <c r="NRW134" s="78"/>
      <c r="NRX134" s="65"/>
      <c r="NSA134" s="78"/>
      <c r="NSB134" s="78"/>
      <c r="NSC134" s="65"/>
      <c r="NSF134" s="78"/>
      <c r="NSG134" s="78"/>
      <c r="NSH134" s="65"/>
      <c r="NSK134" s="78"/>
      <c r="NSL134" s="78"/>
      <c r="NSM134" s="65"/>
      <c r="NSP134" s="78"/>
      <c r="NSQ134" s="78"/>
      <c r="NSR134" s="65"/>
      <c r="NSU134" s="78"/>
      <c r="NSV134" s="78"/>
      <c r="NSW134" s="65"/>
      <c r="NSZ134" s="78"/>
      <c r="NTA134" s="78"/>
      <c r="NTB134" s="65"/>
      <c r="NTE134" s="78"/>
      <c r="NTF134" s="78"/>
      <c r="NTG134" s="65"/>
      <c r="NTJ134" s="78"/>
      <c r="NTK134" s="78"/>
      <c r="NTL134" s="65"/>
      <c r="NTO134" s="78"/>
      <c r="NTP134" s="78"/>
      <c r="NTQ134" s="65"/>
      <c r="NTT134" s="78"/>
      <c r="NTU134" s="78"/>
      <c r="NTV134" s="65"/>
      <c r="NTY134" s="78"/>
      <c r="NTZ134" s="78"/>
      <c r="NUA134" s="65"/>
      <c r="NUD134" s="78"/>
      <c r="NUE134" s="78"/>
      <c r="NUF134" s="65"/>
      <c r="NUI134" s="78"/>
      <c r="NUJ134" s="78"/>
      <c r="NUK134" s="65"/>
      <c r="NUN134" s="78"/>
      <c r="NUO134" s="78"/>
      <c r="NUP134" s="65"/>
      <c r="NUS134" s="78"/>
      <c r="NUT134" s="78"/>
      <c r="NUU134" s="65"/>
      <c r="NUX134" s="78"/>
      <c r="NUY134" s="78"/>
      <c r="NUZ134" s="65"/>
      <c r="NVC134" s="78"/>
      <c r="NVD134" s="78"/>
      <c r="NVE134" s="65"/>
      <c r="NVH134" s="78"/>
      <c r="NVI134" s="78"/>
      <c r="NVJ134" s="65"/>
      <c r="NVM134" s="78"/>
      <c r="NVN134" s="78"/>
      <c r="NVO134" s="65"/>
      <c r="NVR134" s="78"/>
      <c r="NVS134" s="78"/>
      <c r="NVT134" s="65"/>
      <c r="NVW134" s="78"/>
      <c r="NVX134" s="78"/>
      <c r="NVY134" s="65"/>
      <c r="NWB134" s="78"/>
      <c r="NWC134" s="78"/>
      <c r="NWD134" s="65"/>
      <c r="NWG134" s="78"/>
      <c r="NWH134" s="78"/>
      <c r="NWI134" s="65"/>
      <c r="NWL134" s="78"/>
      <c r="NWM134" s="78"/>
      <c r="NWN134" s="65"/>
      <c r="NWQ134" s="78"/>
      <c r="NWR134" s="78"/>
      <c r="NWS134" s="65"/>
      <c r="NWV134" s="78"/>
      <c r="NWW134" s="78"/>
      <c r="NWX134" s="65"/>
      <c r="NXA134" s="78"/>
      <c r="NXB134" s="78"/>
      <c r="NXC134" s="65"/>
      <c r="NXF134" s="78"/>
      <c r="NXG134" s="78"/>
      <c r="NXH134" s="65"/>
      <c r="NXK134" s="78"/>
      <c r="NXL134" s="78"/>
      <c r="NXM134" s="65"/>
      <c r="NXP134" s="78"/>
      <c r="NXQ134" s="78"/>
      <c r="NXR134" s="65"/>
      <c r="NXU134" s="78"/>
      <c r="NXV134" s="78"/>
      <c r="NXW134" s="65"/>
      <c r="NXZ134" s="78"/>
      <c r="NYA134" s="78"/>
      <c r="NYB134" s="65"/>
      <c r="NYE134" s="78"/>
      <c r="NYF134" s="78"/>
      <c r="NYG134" s="65"/>
      <c r="NYJ134" s="78"/>
      <c r="NYK134" s="78"/>
      <c r="NYL134" s="65"/>
      <c r="NYO134" s="78"/>
      <c r="NYP134" s="78"/>
      <c r="NYQ134" s="65"/>
      <c r="NYT134" s="78"/>
      <c r="NYU134" s="78"/>
      <c r="NYV134" s="65"/>
      <c r="NYY134" s="78"/>
      <c r="NYZ134" s="78"/>
      <c r="NZA134" s="65"/>
      <c r="NZD134" s="78"/>
      <c r="NZE134" s="78"/>
      <c r="NZF134" s="65"/>
      <c r="NZI134" s="78"/>
      <c r="NZJ134" s="78"/>
      <c r="NZK134" s="65"/>
      <c r="NZN134" s="78"/>
      <c r="NZO134" s="78"/>
      <c r="NZP134" s="65"/>
      <c r="NZS134" s="78"/>
      <c r="NZT134" s="78"/>
      <c r="NZU134" s="65"/>
      <c r="NZX134" s="78"/>
      <c r="NZY134" s="78"/>
      <c r="NZZ134" s="65"/>
      <c r="OAC134" s="78"/>
      <c r="OAD134" s="78"/>
      <c r="OAE134" s="65"/>
      <c r="OAH134" s="78"/>
      <c r="OAI134" s="78"/>
      <c r="OAJ134" s="65"/>
      <c r="OAM134" s="78"/>
      <c r="OAN134" s="78"/>
      <c r="OAO134" s="65"/>
      <c r="OAR134" s="78"/>
      <c r="OAS134" s="78"/>
      <c r="OAT134" s="65"/>
      <c r="OAW134" s="78"/>
      <c r="OAX134" s="78"/>
      <c r="OAY134" s="65"/>
      <c r="OBB134" s="78"/>
      <c r="OBC134" s="78"/>
      <c r="OBD134" s="65"/>
      <c r="OBG134" s="78"/>
      <c r="OBH134" s="78"/>
      <c r="OBI134" s="65"/>
      <c r="OBL134" s="78"/>
      <c r="OBM134" s="78"/>
      <c r="OBN134" s="65"/>
      <c r="OBQ134" s="78"/>
      <c r="OBR134" s="78"/>
      <c r="OBS134" s="65"/>
      <c r="OBV134" s="78"/>
      <c r="OBW134" s="78"/>
      <c r="OBX134" s="65"/>
      <c r="OCA134" s="78"/>
      <c r="OCB134" s="78"/>
      <c r="OCC134" s="65"/>
      <c r="OCF134" s="78"/>
      <c r="OCG134" s="78"/>
      <c r="OCH134" s="65"/>
      <c r="OCK134" s="78"/>
      <c r="OCL134" s="78"/>
      <c r="OCM134" s="65"/>
      <c r="OCP134" s="78"/>
      <c r="OCQ134" s="78"/>
      <c r="OCR134" s="65"/>
      <c r="OCU134" s="78"/>
      <c r="OCV134" s="78"/>
      <c r="OCW134" s="65"/>
      <c r="OCZ134" s="78"/>
      <c r="ODA134" s="78"/>
      <c r="ODB134" s="65"/>
      <c r="ODE134" s="78"/>
      <c r="ODF134" s="78"/>
      <c r="ODG134" s="65"/>
      <c r="ODJ134" s="78"/>
      <c r="ODK134" s="78"/>
      <c r="ODL134" s="65"/>
      <c r="ODO134" s="78"/>
      <c r="ODP134" s="78"/>
      <c r="ODQ134" s="65"/>
      <c r="ODT134" s="78"/>
      <c r="ODU134" s="78"/>
      <c r="ODV134" s="65"/>
      <c r="ODY134" s="78"/>
      <c r="ODZ134" s="78"/>
      <c r="OEA134" s="65"/>
      <c r="OED134" s="78"/>
      <c r="OEE134" s="78"/>
      <c r="OEF134" s="65"/>
      <c r="OEI134" s="78"/>
      <c r="OEJ134" s="78"/>
      <c r="OEK134" s="65"/>
      <c r="OEN134" s="78"/>
      <c r="OEO134" s="78"/>
      <c r="OEP134" s="65"/>
      <c r="OES134" s="78"/>
      <c r="OET134" s="78"/>
      <c r="OEU134" s="65"/>
      <c r="OEX134" s="78"/>
      <c r="OEY134" s="78"/>
      <c r="OEZ134" s="65"/>
      <c r="OFC134" s="78"/>
      <c r="OFD134" s="78"/>
      <c r="OFE134" s="65"/>
      <c r="OFH134" s="78"/>
      <c r="OFI134" s="78"/>
      <c r="OFJ134" s="65"/>
      <c r="OFM134" s="78"/>
      <c r="OFN134" s="78"/>
      <c r="OFO134" s="65"/>
      <c r="OFR134" s="78"/>
      <c r="OFS134" s="78"/>
      <c r="OFT134" s="65"/>
      <c r="OFW134" s="78"/>
      <c r="OFX134" s="78"/>
      <c r="OFY134" s="65"/>
      <c r="OGB134" s="78"/>
      <c r="OGC134" s="78"/>
      <c r="OGD134" s="65"/>
      <c r="OGG134" s="78"/>
      <c r="OGH134" s="78"/>
      <c r="OGI134" s="65"/>
      <c r="OGL134" s="78"/>
      <c r="OGM134" s="78"/>
      <c r="OGN134" s="65"/>
      <c r="OGQ134" s="78"/>
      <c r="OGR134" s="78"/>
      <c r="OGS134" s="65"/>
      <c r="OGV134" s="78"/>
      <c r="OGW134" s="78"/>
      <c r="OGX134" s="65"/>
      <c r="OHA134" s="78"/>
      <c r="OHB134" s="78"/>
      <c r="OHC134" s="65"/>
      <c r="OHF134" s="78"/>
      <c r="OHG134" s="78"/>
      <c r="OHH134" s="65"/>
      <c r="OHK134" s="78"/>
      <c r="OHL134" s="78"/>
      <c r="OHM134" s="65"/>
      <c r="OHP134" s="78"/>
      <c r="OHQ134" s="78"/>
      <c r="OHR134" s="65"/>
      <c r="OHU134" s="78"/>
      <c r="OHV134" s="78"/>
      <c r="OHW134" s="65"/>
      <c r="OHZ134" s="78"/>
      <c r="OIA134" s="78"/>
      <c r="OIB134" s="65"/>
      <c r="OIE134" s="78"/>
      <c r="OIF134" s="78"/>
      <c r="OIG134" s="65"/>
      <c r="OIJ134" s="78"/>
      <c r="OIK134" s="78"/>
      <c r="OIL134" s="65"/>
      <c r="OIO134" s="78"/>
      <c r="OIP134" s="78"/>
      <c r="OIQ134" s="65"/>
      <c r="OIT134" s="78"/>
      <c r="OIU134" s="78"/>
      <c r="OIV134" s="65"/>
      <c r="OIY134" s="78"/>
      <c r="OIZ134" s="78"/>
      <c r="OJA134" s="65"/>
      <c r="OJD134" s="78"/>
      <c r="OJE134" s="78"/>
      <c r="OJF134" s="65"/>
      <c r="OJI134" s="78"/>
      <c r="OJJ134" s="78"/>
      <c r="OJK134" s="65"/>
      <c r="OJN134" s="78"/>
      <c r="OJO134" s="78"/>
      <c r="OJP134" s="65"/>
      <c r="OJS134" s="78"/>
      <c r="OJT134" s="78"/>
      <c r="OJU134" s="65"/>
      <c r="OJX134" s="78"/>
      <c r="OJY134" s="78"/>
      <c r="OJZ134" s="65"/>
      <c r="OKC134" s="78"/>
      <c r="OKD134" s="78"/>
      <c r="OKE134" s="65"/>
      <c r="OKH134" s="78"/>
      <c r="OKI134" s="78"/>
      <c r="OKJ134" s="65"/>
      <c r="OKM134" s="78"/>
      <c r="OKN134" s="78"/>
      <c r="OKO134" s="65"/>
      <c r="OKR134" s="78"/>
      <c r="OKS134" s="78"/>
      <c r="OKT134" s="65"/>
      <c r="OKW134" s="78"/>
      <c r="OKX134" s="78"/>
      <c r="OKY134" s="65"/>
      <c r="OLB134" s="78"/>
      <c r="OLC134" s="78"/>
      <c r="OLD134" s="65"/>
      <c r="OLG134" s="78"/>
      <c r="OLH134" s="78"/>
      <c r="OLI134" s="65"/>
      <c r="OLL134" s="78"/>
      <c r="OLM134" s="78"/>
      <c r="OLN134" s="65"/>
      <c r="OLQ134" s="78"/>
      <c r="OLR134" s="78"/>
      <c r="OLS134" s="65"/>
      <c r="OLV134" s="78"/>
      <c r="OLW134" s="78"/>
      <c r="OLX134" s="65"/>
      <c r="OMA134" s="78"/>
      <c r="OMB134" s="78"/>
      <c r="OMC134" s="65"/>
      <c r="OMF134" s="78"/>
      <c r="OMG134" s="78"/>
      <c r="OMH134" s="65"/>
      <c r="OMK134" s="78"/>
      <c r="OML134" s="78"/>
      <c r="OMM134" s="65"/>
      <c r="OMP134" s="78"/>
      <c r="OMQ134" s="78"/>
      <c r="OMR134" s="65"/>
      <c r="OMU134" s="78"/>
      <c r="OMV134" s="78"/>
      <c r="OMW134" s="65"/>
      <c r="OMZ134" s="78"/>
      <c r="ONA134" s="78"/>
      <c r="ONB134" s="65"/>
      <c r="ONE134" s="78"/>
      <c r="ONF134" s="78"/>
      <c r="ONG134" s="65"/>
      <c r="ONJ134" s="78"/>
      <c r="ONK134" s="78"/>
      <c r="ONL134" s="65"/>
      <c r="ONO134" s="78"/>
      <c r="ONP134" s="78"/>
      <c r="ONQ134" s="65"/>
      <c r="ONT134" s="78"/>
      <c r="ONU134" s="78"/>
      <c r="ONV134" s="65"/>
      <c r="ONY134" s="78"/>
      <c r="ONZ134" s="78"/>
      <c r="OOA134" s="65"/>
      <c r="OOD134" s="78"/>
      <c r="OOE134" s="78"/>
      <c r="OOF134" s="65"/>
      <c r="OOI134" s="78"/>
      <c r="OOJ134" s="78"/>
      <c r="OOK134" s="65"/>
      <c r="OON134" s="78"/>
      <c r="OOO134" s="78"/>
      <c r="OOP134" s="65"/>
      <c r="OOS134" s="78"/>
      <c r="OOT134" s="78"/>
      <c r="OOU134" s="65"/>
      <c r="OOX134" s="78"/>
      <c r="OOY134" s="78"/>
      <c r="OOZ134" s="65"/>
      <c r="OPC134" s="78"/>
      <c r="OPD134" s="78"/>
      <c r="OPE134" s="65"/>
      <c r="OPH134" s="78"/>
      <c r="OPI134" s="78"/>
      <c r="OPJ134" s="65"/>
      <c r="OPM134" s="78"/>
      <c r="OPN134" s="78"/>
      <c r="OPO134" s="65"/>
      <c r="OPR134" s="78"/>
      <c r="OPS134" s="78"/>
      <c r="OPT134" s="65"/>
      <c r="OPW134" s="78"/>
      <c r="OPX134" s="78"/>
      <c r="OPY134" s="65"/>
      <c r="OQB134" s="78"/>
      <c r="OQC134" s="78"/>
      <c r="OQD134" s="65"/>
      <c r="OQG134" s="78"/>
      <c r="OQH134" s="78"/>
      <c r="OQI134" s="65"/>
      <c r="OQL134" s="78"/>
      <c r="OQM134" s="78"/>
      <c r="OQN134" s="65"/>
      <c r="OQQ134" s="78"/>
      <c r="OQR134" s="78"/>
      <c r="OQS134" s="65"/>
      <c r="OQV134" s="78"/>
      <c r="OQW134" s="78"/>
      <c r="OQX134" s="65"/>
      <c r="ORA134" s="78"/>
      <c r="ORB134" s="78"/>
      <c r="ORC134" s="65"/>
      <c r="ORF134" s="78"/>
      <c r="ORG134" s="78"/>
      <c r="ORH134" s="65"/>
      <c r="ORK134" s="78"/>
      <c r="ORL134" s="78"/>
      <c r="ORM134" s="65"/>
      <c r="ORP134" s="78"/>
      <c r="ORQ134" s="78"/>
      <c r="ORR134" s="65"/>
      <c r="ORU134" s="78"/>
      <c r="ORV134" s="78"/>
      <c r="ORW134" s="65"/>
      <c r="ORZ134" s="78"/>
      <c r="OSA134" s="78"/>
      <c r="OSB134" s="65"/>
      <c r="OSE134" s="78"/>
      <c r="OSF134" s="78"/>
      <c r="OSG134" s="65"/>
      <c r="OSJ134" s="78"/>
      <c r="OSK134" s="78"/>
      <c r="OSL134" s="65"/>
      <c r="OSO134" s="78"/>
      <c r="OSP134" s="78"/>
      <c r="OSQ134" s="65"/>
      <c r="OST134" s="78"/>
      <c r="OSU134" s="78"/>
      <c r="OSV134" s="65"/>
      <c r="OSY134" s="78"/>
      <c r="OSZ134" s="78"/>
      <c r="OTA134" s="65"/>
      <c r="OTD134" s="78"/>
      <c r="OTE134" s="78"/>
      <c r="OTF134" s="65"/>
      <c r="OTI134" s="78"/>
      <c r="OTJ134" s="78"/>
      <c r="OTK134" s="65"/>
      <c r="OTN134" s="78"/>
      <c r="OTO134" s="78"/>
      <c r="OTP134" s="65"/>
      <c r="OTS134" s="78"/>
      <c r="OTT134" s="78"/>
      <c r="OTU134" s="65"/>
      <c r="OTX134" s="78"/>
      <c r="OTY134" s="78"/>
      <c r="OTZ134" s="65"/>
      <c r="OUC134" s="78"/>
      <c r="OUD134" s="78"/>
      <c r="OUE134" s="65"/>
      <c r="OUH134" s="78"/>
      <c r="OUI134" s="78"/>
      <c r="OUJ134" s="65"/>
      <c r="OUM134" s="78"/>
      <c r="OUN134" s="78"/>
      <c r="OUO134" s="65"/>
      <c r="OUR134" s="78"/>
      <c r="OUS134" s="78"/>
      <c r="OUT134" s="65"/>
      <c r="OUW134" s="78"/>
      <c r="OUX134" s="78"/>
      <c r="OUY134" s="65"/>
      <c r="OVB134" s="78"/>
      <c r="OVC134" s="78"/>
      <c r="OVD134" s="65"/>
      <c r="OVG134" s="78"/>
      <c r="OVH134" s="78"/>
      <c r="OVI134" s="65"/>
      <c r="OVL134" s="78"/>
      <c r="OVM134" s="78"/>
      <c r="OVN134" s="65"/>
      <c r="OVQ134" s="78"/>
      <c r="OVR134" s="78"/>
      <c r="OVS134" s="65"/>
      <c r="OVV134" s="78"/>
      <c r="OVW134" s="78"/>
      <c r="OVX134" s="65"/>
      <c r="OWA134" s="78"/>
      <c r="OWB134" s="78"/>
      <c r="OWC134" s="65"/>
      <c r="OWF134" s="78"/>
      <c r="OWG134" s="78"/>
      <c r="OWH134" s="65"/>
      <c r="OWK134" s="78"/>
      <c r="OWL134" s="78"/>
      <c r="OWM134" s="65"/>
      <c r="OWP134" s="78"/>
      <c r="OWQ134" s="78"/>
      <c r="OWR134" s="65"/>
      <c r="OWU134" s="78"/>
      <c r="OWV134" s="78"/>
      <c r="OWW134" s="65"/>
      <c r="OWZ134" s="78"/>
      <c r="OXA134" s="78"/>
      <c r="OXB134" s="65"/>
      <c r="OXE134" s="78"/>
      <c r="OXF134" s="78"/>
      <c r="OXG134" s="65"/>
      <c r="OXJ134" s="78"/>
      <c r="OXK134" s="78"/>
      <c r="OXL134" s="65"/>
      <c r="OXO134" s="78"/>
      <c r="OXP134" s="78"/>
      <c r="OXQ134" s="65"/>
      <c r="OXT134" s="78"/>
      <c r="OXU134" s="78"/>
      <c r="OXV134" s="65"/>
      <c r="OXY134" s="78"/>
      <c r="OXZ134" s="78"/>
      <c r="OYA134" s="65"/>
      <c r="OYD134" s="78"/>
      <c r="OYE134" s="78"/>
      <c r="OYF134" s="65"/>
      <c r="OYI134" s="78"/>
      <c r="OYJ134" s="78"/>
      <c r="OYK134" s="65"/>
      <c r="OYN134" s="78"/>
      <c r="OYO134" s="78"/>
      <c r="OYP134" s="65"/>
      <c r="OYS134" s="78"/>
      <c r="OYT134" s="78"/>
      <c r="OYU134" s="65"/>
      <c r="OYX134" s="78"/>
      <c r="OYY134" s="78"/>
      <c r="OYZ134" s="65"/>
      <c r="OZC134" s="78"/>
      <c r="OZD134" s="78"/>
      <c r="OZE134" s="65"/>
      <c r="OZH134" s="78"/>
      <c r="OZI134" s="78"/>
      <c r="OZJ134" s="65"/>
      <c r="OZM134" s="78"/>
      <c r="OZN134" s="78"/>
      <c r="OZO134" s="65"/>
      <c r="OZR134" s="78"/>
      <c r="OZS134" s="78"/>
      <c r="OZT134" s="65"/>
      <c r="OZW134" s="78"/>
      <c r="OZX134" s="78"/>
      <c r="OZY134" s="65"/>
      <c r="PAB134" s="78"/>
      <c r="PAC134" s="78"/>
      <c r="PAD134" s="65"/>
      <c r="PAG134" s="78"/>
      <c r="PAH134" s="78"/>
      <c r="PAI134" s="65"/>
      <c r="PAL134" s="78"/>
      <c r="PAM134" s="78"/>
      <c r="PAN134" s="65"/>
      <c r="PAQ134" s="78"/>
      <c r="PAR134" s="78"/>
      <c r="PAS134" s="65"/>
      <c r="PAV134" s="78"/>
      <c r="PAW134" s="78"/>
      <c r="PAX134" s="65"/>
      <c r="PBA134" s="78"/>
      <c r="PBB134" s="78"/>
      <c r="PBC134" s="65"/>
      <c r="PBF134" s="78"/>
      <c r="PBG134" s="78"/>
      <c r="PBH134" s="65"/>
      <c r="PBK134" s="78"/>
      <c r="PBL134" s="78"/>
      <c r="PBM134" s="65"/>
      <c r="PBP134" s="78"/>
      <c r="PBQ134" s="78"/>
      <c r="PBR134" s="65"/>
      <c r="PBU134" s="78"/>
      <c r="PBV134" s="78"/>
      <c r="PBW134" s="65"/>
      <c r="PBZ134" s="78"/>
      <c r="PCA134" s="78"/>
      <c r="PCB134" s="65"/>
      <c r="PCE134" s="78"/>
      <c r="PCF134" s="78"/>
      <c r="PCG134" s="65"/>
      <c r="PCJ134" s="78"/>
      <c r="PCK134" s="78"/>
      <c r="PCL134" s="65"/>
      <c r="PCO134" s="78"/>
      <c r="PCP134" s="78"/>
      <c r="PCQ134" s="65"/>
      <c r="PCT134" s="78"/>
      <c r="PCU134" s="78"/>
      <c r="PCV134" s="65"/>
      <c r="PCY134" s="78"/>
      <c r="PCZ134" s="78"/>
      <c r="PDA134" s="65"/>
      <c r="PDD134" s="78"/>
      <c r="PDE134" s="78"/>
      <c r="PDF134" s="65"/>
      <c r="PDI134" s="78"/>
      <c r="PDJ134" s="78"/>
      <c r="PDK134" s="65"/>
      <c r="PDN134" s="78"/>
      <c r="PDO134" s="78"/>
      <c r="PDP134" s="65"/>
      <c r="PDS134" s="78"/>
      <c r="PDT134" s="78"/>
      <c r="PDU134" s="65"/>
      <c r="PDX134" s="78"/>
      <c r="PDY134" s="78"/>
      <c r="PDZ134" s="65"/>
      <c r="PEC134" s="78"/>
      <c r="PED134" s="78"/>
      <c r="PEE134" s="65"/>
      <c r="PEH134" s="78"/>
      <c r="PEI134" s="78"/>
      <c r="PEJ134" s="65"/>
      <c r="PEM134" s="78"/>
      <c r="PEN134" s="78"/>
      <c r="PEO134" s="65"/>
      <c r="PER134" s="78"/>
      <c r="PES134" s="78"/>
      <c r="PET134" s="65"/>
      <c r="PEW134" s="78"/>
      <c r="PEX134" s="78"/>
      <c r="PEY134" s="65"/>
      <c r="PFB134" s="78"/>
      <c r="PFC134" s="78"/>
      <c r="PFD134" s="65"/>
      <c r="PFG134" s="78"/>
      <c r="PFH134" s="78"/>
      <c r="PFI134" s="65"/>
      <c r="PFL134" s="78"/>
      <c r="PFM134" s="78"/>
      <c r="PFN134" s="65"/>
      <c r="PFQ134" s="78"/>
      <c r="PFR134" s="78"/>
      <c r="PFS134" s="65"/>
      <c r="PFV134" s="78"/>
      <c r="PFW134" s="78"/>
      <c r="PFX134" s="65"/>
      <c r="PGA134" s="78"/>
      <c r="PGB134" s="78"/>
      <c r="PGC134" s="65"/>
      <c r="PGF134" s="78"/>
      <c r="PGG134" s="78"/>
      <c r="PGH134" s="65"/>
      <c r="PGK134" s="78"/>
      <c r="PGL134" s="78"/>
      <c r="PGM134" s="65"/>
      <c r="PGP134" s="78"/>
      <c r="PGQ134" s="78"/>
      <c r="PGR134" s="65"/>
      <c r="PGU134" s="78"/>
      <c r="PGV134" s="78"/>
      <c r="PGW134" s="65"/>
      <c r="PGZ134" s="78"/>
      <c r="PHA134" s="78"/>
      <c r="PHB134" s="65"/>
      <c r="PHE134" s="78"/>
      <c r="PHF134" s="78"/>
      <c r="PHG134" s="65"/>
      <c r="PHJ134" s="78"/>
      <c r="PHK134" s="78"/>
      <c r="PHL134" s="65"/>
      <c r="PHO134" s="78"/>
      <c r="PHP134" s="78"/>
      <c r="PHQ134" s="65"/>
      <c r="PHT134" s="78"/>
      <c r="PHU134" s="78"/>
      <c r="PHV134" s="65"/>
      <c r="PHY134" s="78"/>
      <c r="PHZ134" s="78"/>
      <c r="PIA134" s="65"/>
      <c r="PID134" s="78"/>
      <c r="PIE134" s="78"/>
      <c r="PIF134" s="65"/>
      <c r="PII134" s="78"/>
      <c r="PIJ134" s="78"/>
      <c r="PIK134" s="65"/>
      <c r="PIN134" s="78"/>
      <c r="PIO134" s="78"/>
      <c r="PIP134" s="65"/>
      <c r="PIS134" s="78"/>
      <c r="PIT134" s="78"/>
      <c r="PIU134" s="65"/>
      <c r="PIX134" s="78"/>
      <c r="PIY134" s="78"/>
      <c r="PIZ134" s="65"/>
      <c r="PJC134" s="78"/>
      <c r="PJD134" s="78"/>
      <c r="PJE134" s="65"/>
      <c r="PJH134" s="78"/>
      <c r="PJI134" s="78"/>
      <c r="PJJ134" s="65"/>
      <c r="PJM134" s="78"/>
      <c r="PJN134" s="78"/>
      <c r="PJO134" s="65"/>
      <c r="PJR134" s="78"/>
      <c r="PJS134" s="78"/>
      <c r="PJT134" s="65"/>
      <c r="PJW134" s="78"/>
      <c r="PJX134" s="78"/>
      <c r="PJY134" s="65"/>
      <c r="PKB134" s="78"/>
      <c r="PKC134" s="78"/>
      <c r="PKD134" s="65"/>
      <c r="PKG134" s="78"/>
      <c r="PKH134" s="78"/>
      <c r="PKI134" s="65"/>
      <c r="PKL134" s="78"/>
      <c r="PKM134" s="78"/>
      <c r="PKN134" s="65"/>
      <c r="PKQ134" s="78"/>
      <c r="PKR134" s="78"/>
      <c r="PKS134" s="65"/>
      <c r="PKV134" s="78"/>
      <c r="PKW134" s="78"/>
      <c r="PKX134" s="65"/>
      <c r="PLA134" s="78"/>
      <c r="PLB134" s="78"/>
      <c r="PLC134" s="65"/>
      <c r="PLF134" s="78"/>
      <c r="PLG134" s="78"/>
      <c r="PLH134" s="65"/>
      <c r="PLK134" s="78"/>
      <c r="PLL134" s="78"/>
      <c r="PLM134" s="65"/>
      <c r="PLP134" s="78"/>
      <c r="PLQ134" s="78"/>
      <c r="PLR134" s="65"/>
      <c r="PLU134" s="78"/>
      <c r="PLV134" s="78"/>
      <c r="PLW134" s="65"/>
      <c r="PLZ134" s="78"/>
      <c r="PMA134" s="78"/>
      <c r="PMB134" s="65"/>
      <c r="PME134" s="78"/>
      <c r="PMF134" s="78"/>
      <c r="PMG134" s="65"/>
      <c r="PMJ134" s="78"/>
      <c r="PMK134" s="78"/>
      <c r="PML134" s="65"/>
      <c r="PMO134" s="78"/>
      <c r="PMP134" s="78"/>
      <c r="PMQ134" s="65"/>
      <c r="PMT134" s="78"/>
      <c r="PMU134" s="78"/>
      <c r="PMV134" s="65"/>
      <c r="PMY134" s="78"/>
      <c r="PMZ134" s="78"/>
      <c r="PNA134" s="65"/>
      <c r="PND134" s="78"/>
      <c r="PNE134" s="78"/>
      <c r="PNF134" s="65"/>
      <c r="PNI134" s="78"/>
      <c r="PNJ134" s="78"/>
      <c r="PNK134" s="65"/>
      <c r="PNN134" s="78"/>
      <c r="PNO134" s="78"/>
      <c r="PNP134" s="65"/>
      <c r="PNS134" s="78"/>
      <c r="PNT134" s="78"/>
      <c r="PNU134" s="65"/>
      <c r="PNX134" s="78"/>
      <c r="PNY134" s="78"/>
      <c r="PNZ134" s="65"/>
      <c r="POC134" s="78"/>
      <c r="POD134" s="78"/>
      <c r="POE134" s="65"/>
      <c r="POH134" s="78"/>
      <c r="POI134" s="78"/>
      <c r="POJ134" s="65"/>
      <c r="POM134" s="78"/>
      <c r="PON134" s="78"/>
      <c r="POO134" s="65"/>
      <c r="POR134" s="78"/>
      <c r="POS134" s="78"/>
      <c r="POT134" s="65"/>
      <c r="POW134" s="78"/>
      <c r="POX134" s="78"/>
      <c r="POY134" s="65"/>
      <c r="PPB134" s="78"/>
      <c r="PPC134" s="78"/>
      <c r="PPD134" s="65"/>
      <c r="PPG134" s="78"/>
      <c r="PPH134" s="78"/>
      <c r="PPI134" s="65"/>
      <c r="PPL134" s="78"/>
      <c r="PPM134" s="78"/>
      <c r="PPN134" s="65"/>
      <c r="PPQ134" s="78"/>
      <c r="PPR134" s="78"/>
      <c r="PPS134" s="65"/>
      <c r="PPV134" s="78"/>
      <c r="PPW134" s="78"/>
      <c r="PPX134" s="65"/>
      <c r="PQA134" s="78"/>
      <c r="PQB134" s="78"/>
      <c r="PQC134" s="65"/>
      <c r="PQF134" s="78"/>
      <c r="PQG134" s="78"/>
      <c r="PQH134" s="65"/>
      <c r="PQK134" s="78"/>
      <c r="PQL134" s="78"/>
      <c r="PQM134" s="65"/>
      <c r="PQP134" s="78"/>
      <c r="PQQ134" s="78"/>
      <c r="PQR134" s="65"/>
      <c r="PQU134" s="78"/>
      <c r="PQV134" s="78"/>
      <c r="PQW134" s="65"/>
      <c r="PQZ134" s="78"/>
      <c r="PRA134" s="78"/>
      <c r="PRB134" s="65"/>
      <c r="PRE134" s="78"/>
      <c r="PRF134" s="78"/>
      <c r="PRG134" s="65"/>
      <c r="PRJ134" s="78"/>
      <c r="PRK134" s="78"/>
      <c r="PRL134" s="65"/>
      <c r="PRO134" s="78"/>
      <c r="PRP134" s="78"/>
      <c r="PRQ134" s="65"/>
      <c r="PRT134" s="78"/>
      <c r="PRU134" s="78"/>
      <c r="PRV134" s="65"/>
      <c r="PRY134" s="78"/>
      <c r="PRZ134" s="78"/>
      <c r="PSA134" s="65"/>
      <c r="PSD134" s="78"/>
      <c r="PSE134" s="78"/>
      <c r="PSF134" s="65"/>
      <c r="PSI134" s="78"/>
      <c r="PSJ134" s="78"/>
      <c r="PSK134" s="65"/>
      <c r="PSN134" s="78"/>
      <c r="PSO134" s="78"/>
      <c r="PSP134" s="65"/>
      <c r="PSS134" s="78"/>
      <c r="PST134" s="78"/>
      <c r="PSU134" s="65"/>
      <c r="PSX134" s="78"/>
      <c r="PSY134" s="78"/>
      <c r="PSZ134" s="65"/>
      <c r="PTC134" s="78"/>
      <c r="PTD134" s="78"/>
      <c r="PTE134" s="65"/>
      <c r="PTH134" s="78"/>
      <c r="PTI134" s="78"/>
      <c r="PTJ134" s="65"/>
      <c r="PTM134" s="78"/>
      <c r="PTN134" s="78"/>
      <c r="PTO134" s="65"/>
      <c r="PTR134" s="78"/>
      <c r="PTS134" s="78"/>
      <c r="PTT134" s="65"/>
      <c r="PTW134" s="78"/>
      <c r="PTX134" s="78"/>
      <c r="PTY134" s="65"/>
      <c r="PUB134" s="78"/>
      <c r="PUC134" s="78"/>
      <c r="PUD134" s="65"/>
      <c r="PUG134" s="78"/>
      <c r="PUH134" s="78"/>
      <c r="PUI134" s="65"/>
      <c r="PUL134" s="78"/>
      <c r="PUM134" s="78"/>
      <c r="PUN134" s="65"/>
      <c r="PUQ134" s="78"/>
      <c r="PUR134" s="78"/>
      <c r="PUS134" s="65"/>
      <c r="PUV134" s="78"/>
      <c r="PUW134" s="78"/>
      <c r="PUX134" s="65"/>
      <c r="PVA134" s="78"/>
      <c r="PVB134" s="78"/>
      <c r="PVC134" s="65"/>
      <c r="PVF134" s="78"/>
      <c r="PVG134" s="78"/>
      <c r="PVH134" s="65"/>
      <c r="PVK134" s="78"/>
      <c r="PVL134" s="78"/>
      <c r="PVM134" s="65"/>
      <c r="PVP134" s="78"/>
      <c r="PVQ134" s="78"/>
      <c r="PVR134" s="65"/>
      <c r="PVU134" s="78"/>
      <c r="PVV134" s="78"/>
      <c r="PVW134" s="65"/>
      <c r="PVZ134" s="78"/>
      <c r="PWA134" s="78"/>
      <c r="PWB134" s="65"/>
      <c r="PWE134" s="78"/>
      <c r="PWF134" s="78"/>
      <c r="PWG134" s="65"/>
      <c r="PWJ134" s="78"/>
      <c r="PWK134" s="78"/>
      <c r="PWL134" s="65"/>
      <c r="PWO134" s="78"/>
      <c r="PWP134" s="78"/>
      <c r="PWQ134" s="65"/>
      <c r="PWT134" s="78"/>
      <c r="PWU134" s="78"/>
      <c r="PWV134" s="65"/>
      <c r="PWY134" s="78"/>
      <c r="PWZ134" s="78"/>
      <c r="PXA134" s="65"/>
      <c r="PXD134" s="78"/>
      <c r="PXE134" s="78"/>
      <c r="PXF134" s="65"/>
      <c r="PXI134" s="78"/>
      <c r="PXJ134" s="78"/>
      <c r="PXK134" s="65"/>
      <c r="PXN134" s="78"/>
      <c r="PXO134" s="78"/>
      <c r="PXP134" s="65"/>
      <c r="PXS134" s="78"/>
      <c r="PXT134" s="78"/>
      <c r="PXU134" s="65"/>
      <c r="PXX134" s="78"/>
      <c r="PXY134" s="78"/>
      <c r="PXZ134" s="65"/>
      <c r="PYC134" s="78"/>
      <c r="PYD134" s="78"/>
      <c r="PYE134" s="65"/>
      <c r="PYH134" s="78"/>
      <c r="PYI134" s="78"/>
      <c r="PYJ134" s="65"/>
      <c r="PYM134" s="78"/>
      <c r="PYN134" s="78"/>
      <c r="PYO134" s="65"/>
      <c r="PYR134" s="78"/>
      <c r="PYS134" s="78"/>
      <c r="PYT134" s="65"/>
      <c r="PYW134" s="78"/>
      <c r="PYX134" s="78"/>
      <c r="PYY134" s="65"/>
      <c r="PZB134" s="78"/>
      <c r="PZC134" s="78"/>
      <c r="PZD134" s="65"/>
      <c r="PZG134" s="78"/>
      <c r="PZH134" s="78"/>
      <c r="PZI134" s="65"/>
      <c r="PZL134" s="78"/>
      <c r="PZM134" s="78"/>
      <c r="PZN134" s="65"/>
      <c r="PZQ134" s="78"/>
      <c r="PZR134" s="78"/>
      <c r="PZS134" s="65"/>
      <c r="PZV134" s="78"/>
      <c r="PZW134" s="78"/>
      <c r="PZX134" s="65"/>
      <c r="QAA134" s="78"/>
      <c r="QAB134" s="78"/>
      <c r="QAC134" s="65"/>
      <c r="QAF134" s="78"/>
      <c r="QAG134" s="78"/>
      <c r="QAH134" s="65"/>
      <c r="QAK134" s="78"/>
      <c r="QAL134" s="78"/>
      <c r="QAM134" s="65"/>
      <c r="QAP134" s="78"/>
      <c r="QAQ134" s="78"/>
      <c r="QAR134" s="65"/>
      <c r="QAU134" s="78"/>
      <c r="QAV134" s="78"/>
      <c r="QAW134" s="65"/>
      <c r="QAZ134" s="78"/>
      <c r="QBA134" s="78"/>
      <c r="QBB134" s="65"/>
      <c r="QBE134" s="78"/>
      <c r="QBF134" s="78"/>
      <c r="QBG134" s="65"/>
      <c r="QBJ134" s="78"/>
      <c r="QBK134" s="78"/>
      <c r="QBL134" s="65"/>
      <c r="QBO134" s="78"/>
      <c r="QBP134" s="78"/>
      <c r="QBQ134" s="65"/>
      <c r="QBT134" s="78"/>
      <c r="QBU134" s="78"/>
      <c r="QBV134" s="65"/>
      <c r="QBY134" s="78"/>
      <c r="QBZ134" s="78"/>
      <c r="QCA134" s="65"/>
      <c r="QCD134" s="78"/>
      <c r="QCE134" s="78"/>
      <c r="QCF134" s="65"/>
      <c r="QCI134" s="78"/>
      <c r="QCJ134" s="78"/>
      <c r="QCK134" s="65"/>
      <c r="QCN134" s="78"/>
      <c r="QCO134" s="78"/>
      <c r="QCP134" s="65"/>
      <c r="QCS134" s="78"/>
      <c r="QCT134" s="78"/>
      <c r="QCU134" s="65"/>
      <c r="QCX134" s="78"/>
      <c r="QCY134" s="78"/>
      <c r="QCZ134" s="65"/>
      <c r="QDC134" s="78"/>
      <c r="QDD134" s="78"/>
      <c r="QDE134" s="65"/>
      <c r="QDH134" s="78"/>
      <c r="QDI134" s="78"/>
      <c r="QDJ134" s="65"/>
      <c r="QDM134" s="78"/>
      <c r="QDN134" s="78"/>
      <c r="QDO134" s="65"/>
      <c r="QDR134" s="78"/>
      <c r="QDS134" s="78"/>
      <c r="QDT134" s="65"/>
      <c r="QDW134" s="78"/>
      <c r="QDX134" s="78"/>
      <c r="QDY134" s="65"/>
      <c r="QEB134" s="78"/>
      <c r="QEC134" s="78"/>
      <c r="QED134" s="65"/>
      <c r="QEG134" s="78"/>
      <c r="QEH134" s="78"/>
      <c r="QEI134" s="65"/>
      <c r="QEL134" s="78"/>
      <c r="QEM134" s="78"/>
      <c r="QEN134" s="65"/>
      <c r="QEQ134" s="78"/>
      <c r="QER134" s="78"/>
      <c r="QES134" s="65"/>
      <c r="QEV134" s="78"/>
      <c r="QEW134" s="78"/>
      <c r="QEX134" s="65"/>
      <c r="QFA134" s="78"/>
      <c r="QFB134" s="78"/>
      <c r="QFC134" s="65"/>
      <c r="QFF134" s="78"/>
      <c r="QFG134" s="78"/>
      <c r="QFH134" s="65"/>
      <c r="QFK134" s="78"/>
      <c r="QFL134" s="78"/>
      <c r="QFM134" s="65"/>
      <c r="QFP134" s="78"/>
      <c r="QFQ134" s="78"/>
      <c r="QFR134" s="65"/>
      <c r="QFU134" s="78"/>
      <c r="QFV134" s="78"/>
      <c r="QFW134" s="65"/>
      <c r="QFZ134" s="78"/>
      <c r="QGA134" s="78"/>
      <c r="QGB134" s="65"/>
      <c r="QGE134" s="78"/>
      <c r="QGF134" s="78"/>
      <c r="QGG134" s="65"/>
      <c r="QGJ134" s="78"/>
      <c r="QGK134" s="78"/>
      <c r="QGL134" s="65"/>
      <c r="QGO134" s="78"/>
      <c r="QGP134" s="78"/>
      <c r="QGQ134" s="65"/>
      <c r="QGT134" s="78"/>
      <c r="QGU134" s="78"/>
      <c r="QGV134" s="65"/>
      <c r="QGY134" s="78"/>
      <c r="QGZ134" s="78"/>
      <c r="QHA134" s="65"/>
      <c r="QHD134" s="78"/>
      <c r="QHE134" s="78"/>
      <c r="QHF134" s="65"/>
      <c r="QHI134" s="78"/>
      <c r="QHJ134" s="78"/>
      <c r="QHK134" s="65"/>
      <c r="QHN134" s="78"/>
      <c r="QHO134" s="78"/>
      <c r="QHP134" s="65"/>
      <c r="QHS134" s="78"/>
      <c r="QHT134" s="78"/>
      <c r="QHU134" s="65"/>
      <c r="QHX134" s="78"/>
      <c r="QHY134" s="78"/>
      <c r="QHZ134" s="65"/>
      <c r="QIC134" s="78"/>
      <c r="QID134" s="78"/>
      <c r="QIE134" s="65"/>
      <c r="QIH134" s="78"/>
      <c r="QII134" s="78"/>
      <c r="QIJ134" s="65"/>
      <c r="QIM134" s="78"/>
      <c r="QIN134" s="78"/>
      <c r="QIO134" s="65"/>
      <c r="QIR134" s="78"/>
      <c r="QIS134" s="78"/>
      <c r="QIT134" s="65"/>
      <c r="QIW134" s="78"/>
      <c r="QIX134" s="78"/>
      <c r="QIY134" s="65"/>
      <c r="QJB134" s="78"/>
      <c r="QJC134" s="78"/>
      <c r="QJD134" s="65"/>
      <c r="QJG134" s="78"/>
      <c r="QJH134" s="78"/>
      <c r="QJI134" s="65"/>
      <c r="QJL134" s="78"/>
      <c r="QJM134" s="78"/>
      <c r="QJN134" s="65"/>
      <c r="QJQ134" s="78"/>
      <c r="QJR134" s="78"/>
      <c r="QJS134" s="65"/>
      <c r="QJV134" s="78"/>
      <c r="QJW134" s="78"/>
      <c r="QJX134" s="65"/>
      <c r="QKA134" s="78"/>
      <c r="QKB134" s="78"/>
      <c r="QKC134" s="65"/>
      <c r="QKF134" s="78"/>
      <c r="QKG134" s="78"/>
      <c r="QKH134" s="65"/>
      <c r="QKK134" s="78"/>
      <c r="QKL134" s="78"/>
      <c r="QKM134" s="65"/>
      <c r="QKP134" s="78"/>
      <c r="QKQ134" s="78"/>
      <c r="QKR134" s="65"/>
      <c r="QKU134" s="78"/>
      <c r="QKV134" s="78"/>
      <c r="QKW134" s="65"/>
      <c r="QKZ134" s="78"/>
      <c r="QLA134" s="78"/>
      <c r="QLB134" s="65"/>
      <c r="QLE134" s="78"/>
      <c r="QLF134" s="78"/>
      <c r="QLG134" s="65"/>
      <c r="QLJ134" s="78"/>
      <c r="QLK134" s="78"/>
      <c r="QLL134" s="65"/>
      <c r="QLO134" s="78"/>
      <c r="QLP134" s="78"/>
      <c r="QLQ134" s="65"/>
      <c r="QLT134" s="78"/>
      <c r="QLU134" s="78"/>
      <c r="QLV134" s="65"/>
      <c r="QLY134" s="78"/>
      <c r="QLZ134" s="78"/>
      <c r="QMA134" s="65"/>
      <c r="QMD134" s="78"/>
      <c r="QME134" s="78"/>
      <c r="QMF134" s="65"/>
      <c r="QMI134" s="78"/>
      <c r="QMJ134" s="78"/>
      <c r="QMK134" s="65"/>
      <c r="QMN134" s="78"/>
      <c r="QMO134" s="78"/>
      <c r="QMP134" s="65"/>
      <c r="QMS134" s="78"/>
      <c r="QMT134" s="78"/>
      <c r="QMU134" s="65"/>
      <c r="QMX134" s="78"/>
      <c r="QMY134" s="78"/>
      <c r="QMZ134" s="65"/>
      <c r="QNC134" s="78"/>
      <c r="QND134" s="78"/>
      <c r="QNE134" s="65"/>
      <c r="QNH134" s="78"/>
      <c r="QNI134" s="78"/>
      <c r="QNJ134" s="65"/>
      <c r="QNM134" s="78"/>
      <c r="QNN134" s="78"/>
      <c r="QNO134" s="65"/>
      <c r="QNR134" s="78"/>
      <c r="QNS134" s="78"/>
      <c r="QNT134" s="65"/>
      <c r="QNW134" s="78"/>
      <c r="QNX134" s="78"/>
      <c r="QNY134" s="65"/>
      <c r="QOB134" s="78"/>
      <c r="QOC134" s="78"/>
      <c r="QOD134" s="65"/>
      <c r="QOG134" s="78"/>
      <c r="QOH134" s="78"/>
      <c r="QOI134" s="65"/>
      <c r="QOL134" s="78"/>
      <c r="QOM134" s="78"/>
      <c r="QON134" s="65"/>
      <c r="QOQ134" s="78"/>
      <c r="QOR134" s="78"/>
      <c r="QOS134" s="65"/>
      <c r="QOV134" s="78"/>
      <c r="QOW134" s="78"/>
      <c r="QOX134" s="65"/>
      <c r="QPA134" s="78"/>
      <c r="QPB134" s="78"/>
      <c r="QPC134" s="65"/>
      <c r="QPF134" s="78"/>
      <c r="QPG134" s="78"/>
      <c r="QPH134" s="65"/>
      <c r="QPK134" s="78"/>
      <c r="QPL134" s="78"/>
      <c r="QPM134" s="65"/>
      <c r="QPP134" s="78"/>
      <c r="QPQ134" s="78"/>
      <c r="QPR134" s="65"/>
      <c r="QPU134" s="78"/>
      <c r="QPV134" s="78"/>
      <c r="QPW134" s="65"/>
      <c r="QPZ134" s="78"/>
      <c r="QQA134" s="78"/>
      <c r="QQB134" s="65"/>
      <c r="QQE134" s="78"/>
      <c r="QQF134" s="78"/>
      <c r="QQG134" s="65"/>
      <c r="QQJ134" s="78"/>
      <c r="QQK134" s="78"/>
      <c r="QQL134" s="65"/>
      <c r="QQO134" s="78"/>
      <c r="QQP134" s="78"/>
      <c r="QQQ134" s="65"/>
      <c r="QQT134" s="78"/>
      <c r="QQU134" s="78"/>
      <c r="QQV134" s="65"/>
      <c r="QQY134" s="78"/>
      <c r="QQZ134" s="78"/>
      <c r="QRA134" s="65"/>
      <c r="QRD134" s="78"/>
      <c r="QRE134" s="78"/>
      <c r="QRF134" s="65"/>
      <c r="QRI134" s="78"/>
      <c r="QRJ134" s="78"/>
      <c r="QRK134" s="65"/>
      <c r="QRN134" s="78"/>
      <c r="QRO134" s="78"/>
      <c r="QRP134" s="65"/>
      <c r="QRS134" s="78"/>
      <c r="QRT134" s="78"/>
      <c r="QRU134" s="65"/>
      <c r="QRX134" s="78"/>
      <c r="QRY134" s="78"/>
      <c r="QRZ134" s="65"/>
      <c r="QSC134" s="78"/>
      <c r="QSD134" s="78"/>
      <c r="QSE134" s="65"/>
      <c r="QSH134" s="78"/>
      <c r="QSI134" s="78"/>
      <c r="QSJ134" s="65"/>
      <c r="QSM134" s="78"/>
      <c r="QSN134" s="78"/>
      <c r="QSO134" s="65"/>
      <c r="QSR134" s="78"/>
      <c r="QSS134" s="78"/>
      <c r="QST134" s="65"/>
      <c r="QSW134" s="78"/>
      <c r="QSX134" s="78"/>
      <c r="QSY134" s="65"/>
      <c r="QTB134" s="78"/>
      <c r="QTC134" s="78"/>
      <c r="QTD134" s="65"/>
      <c r="QTG134" s="78"/>
      <c r="QTH134" s="78"/>
      <c r="QTI134" s="65"/>
      <c r="QTL134" s="78"/>
      <c r="QTM134" s="78"/>
      <c r="QTN134" s="65"/>
      <c r="QTQ134" s="78"/>
      <c r="QTR134" s="78"/>
      <c r="QTS134" s="65"/>
      <c r="QTV134" s="78"/>
      <c r="QTW134" s="78"/>
      <c r="QTX134" s="65"/>
      <c r="QUA134" s="78"/>
      <c r="QUB134" s="78"/>
      <c r="QUC134" s="65"/>
      <c r="QUF134" s="78"/>
      <c r="QUG134" s="78"/>
      <c r="QUH134" s="65"/>
      <c r="QUK134" s="78"/>
      <c r="QUL134" s="78"/>
      <c r="QUM134" s="65"/>
      <c r="QUP134" s="78"/>
      <c r="QUQ134" s="78"/>
      <c r="QUR134" s="65"/>
      <c r="QUU134" s="78"/>
      <c r="QUV134" s="78"/>
      <c r="QUW134" s="65"/>
      <c r="QUZ134" s="78"/>
      <c r="QVA134" s="78"/>
      <c r="QVB134" s="65"/>
      <c r="QVE134" s="78"/>
      <c r="QVF134" s="78"/>
      <c r="QVG134" s="65"/>
      <c r="QVJ134" s="78"/>
      <c r="QVK134" s="78"/>
      <c r="QVL134" s="65"/>
      <c r="QVO134" s="78"/>
      <c r="QVP134" s="78"/>
      <c r="QVQ134" s="65"/>
      <c r="QVT134" s="78"/>
      <c r="QVU134" s="78"/>
      <c r="QVV134" s="65"/>
      <c r="QVY134" s="78"/>
      <c r="QVZ134" s="78"/>
      <c r="QWA134" s="65"/>
      <c r="QWD134" s="78"/>
      <c r="QWE134" s="78"/>
      <c r="QWF134" s="65"/>
      <c r="QWI134" s="78"/>
      <c r="QWJ134" s="78"/>
      <c r="QWK134" s="65"/>
      <c r="QWN134" s="78"/>
      <c r="QWO134" s="78"/>
      <c r="QWP134" s="65"/>
      <c r="QWS134" s="78"/>
      <c r="QWT134" s="78"/>
      <c r="QWU134" s="65"/>
      <c r="QWX134" s="78"/>
      <c r="QWY134" s="78"/>
      <c r="QWZ134" s="65"/>
      <c r="QXC134" s="78"/>
      <c r="QXD134" s="78"/>
      <c r="QXE134" s="65"/>
      <c r="QXH134" s="78"/>
      <c r="QXI134" s="78"/>
      <c r="QXJ134" s="65"/>
      <c r="QXM134" s="78"/>
      <c r="QXN134" s="78"/>
      <c r="QXO134" s="65"/>
      <c r="QXR134" s="78"/>
      <c r="QXS134" s="78"/>
      <c r="QXT134" s="65"/>
      <c r="QXW134" s="78"/>
      <c r="QXX134" s="78"/>
      <c r="QXY134" s="65"/>
      <c r="QYB134" s="78"/>
      <c r="QYC134" s="78"/>
      <c r="QYD134" s="65"/>
      <c r="QYG134" s="78"/>
      <c r="QYH134" s="78"/>
      <c r="QYI134" s="65"/>
      <c r="QYL134" s="78"/>
      <c r="QYM134" s="78"/>
      <c r="QYN134" s="65"/>
      <c r="QYQ134" s="78"/>
      <c r="QYR134" s="78"/>
      <c r="QYS134" s="65"/>
      <c r="QYV134" s="78"/>
      <c r="QYW134" s="78"/>
      <c r="QYX134" s="65"/>
      <c r="QZA134" s="78"/>
      <c r="QZB134" s="78"/>
      <c r="QZC134" s="65"/>
      <c r="QZF134" s="78"/>
      <c r="QZG134" s="78"/>
      <c r="QZH134" s="65"/>
      <c r="QZK134" s="78"/>
      <c r="QZL134" s="78"/>
      <c r="QZM134" s="65"/>
      <c r="QZP134" s="78"/>
      <c r="QZQ134" s="78"/>
      <c r="QZR134" s="65"/>
      <c r="QZU134" s="78"/>
      <c r="QZV134" s="78"/>
      <c r="QZW134" s="65"/>
      <c r="QZZ134" s="78"/>
      <c r="RAA134" s="78"/>
      <c r="RAB134" s="65"/>
      <c r="RAE134" s="78"/>
      <c r="RAF134" s="78"/>
      <c r="RAG134" s="65"/>
      <c r="RAJ134" s="78"/>
      <c r="RAK134" s="78"/>
      <c r="RAL134" s="65"/>
      <c r="RAO134" s="78"/>
      <c r="RAP134" s="78"/>
      <c r="RAQ134" s="65"/>
      <c r="RAT134" s="78"/>
      <c r="RAU134" s="78"/>
      <c r="RAV134" s="65"/>
      <c r="RAY134" s="78"/>
      <c r="RAZ134" s="78"/>
      <c r="RBA134" s="65"/>
      <c r="RBD134" s="78"/>
      <c r="RBE134" s="78"/>
      <c r="RBF134" s="65"/>
      <c r="RBI134" s="78"/>
      <c r="RBJ134" s="78"/>
      <c r="RBK134" s="65"/>
      <c r="RBN134" s="78"/>
      <c r="RBO134" s="78"/>
      <c r="RBP134" s="65"/>
      <c r="RBS134" s="78"/>
      <c r="RBT134" s="78"/>
      <c r="RBU134" s="65"/>
      <c r="RBX134" s="78"/>
      <c r="RBY134" s="78"/>
      <c r="RBZ134" s="65"/>
      <c r="RCC134" s="78"/>
      <c r="RCD134" s="78"/>
      <c r="RCE134" s="65"/>
      <c r="RCH134" s="78"/>
      <c r="RCI134" s="78"/>
      <c r="RCJ134" s="65"/>
      <c r="RCM134" s="78"/>
      <c r="RCN134" s="78"/>
      <c r="RCO134" s="65"/>
      <c r="RCR134" s="78"/>
      <c r="RCS134" s="78"/>
      <c r="RCT134" s="65"/>
      <c r="RCW134" s="78"/>
      <c r="RCX134" s="78"/>
      <c r="RCY134" s="65"/>
      <c r="RDB134" s="78"/>
      <c r="RDC134" s="78"/>
      <c r="RDD134" s="65"/>
      <c r="RDG134" s="78"/>
      <c r="RDH134" s="78"/>
      <c r="RDI134" s="65"/>
      <c r="RDL134" s="78"/>
      <c r="RDM134" s="78"/>
      <c r="RDN134" s="65"/>
      <c r="RDQ134" s="78"/>
      <c r="RDR134" s="78"/>
      <c r="RDS134" s="65"/>
      <c r="RDV134" s="78"/>
      <c r="RDW134" s="78"/>
      <c r="RDX134" s="65"/>
      <c r="REA134" s="78"/>
      <c r="REB134" s="78"/>
      <c r="REC134" s="65"/>
      <c r="REF134" s="78"/>
      <c r="REG134" s="78"/>
      <c r="REH134" s="65"/>
      <c r="REK134" s="78"/>
      <c r="REL134" s="78"/>
      <c r="REM134" s="65"/>
      <c r="REP134" s="78"/>
      <c r="REQ134" s="78"/>
      <c r="RER134" s="65"/>
      <c r="REU134" s="78"/>
      <c r="REV134" s="78"/>
      <c r="REW134" s="65"/>
      <c r="REZ134" s="78"/>
      <c r="RFA134" s="78"/>
      <c r="RFB134" s="65"/>
      <c r="RFE134" s="78"/>
      <c r="RFF134" s="78"/>
      <c r="RFG134" s="65"/>
      <c r="RFJ134" s="78"/>
      <c r="RFK134" s="78"/>
      <c r="RFL134" s="65"/>
      <c r="RFO134" s="78"/>
      <c r="RFP134" s="78"/>
      <c r="RFQ134" s="65"/>
      <c r="RFT134" s="78"/>
      <c r="RFU134" s="78"/>
      <c r="RFV134" s="65"/>
      <c r="RFY134" s="78"/>
      <c r="RFZ134" s="78"/>
      <c r="RGA134" s="65"/>
      <c r="RGD134" s="78"/>
      <c r="RGE134" s="78"/>
      <c r="RGF134" s="65"/>
      <c r="RGI134" s="78"/>
      <c r="RGJ134" s="78"/>
      <c r="RGK134" s="65"/>
      <c r="RGN134" s="78"/>
      <c r="RGO134" s="78"/>
      <c r="RGP134" s="65"/>
      <c r="RGS134" s="78"/>
      <c r="RGT134" s="78"/>
      <c r="RGU134" s="65"/>
      <c r="RGX134" s="78"/>
      <c r="RGY134" s="78"/>
      <c r="RGZ134" s="65"/>
      <c r="RHC134" s="78"/>
      <c r="RHD134" s="78"/>
      <c r="RHE134" s="65"/>
      <c r="RHH134" s="78"/>
      <c r="RHI134" s="78"/>
      <c r="RHJ134" s="65"/>
      <c r="RHM134" s="78"/>
      <c r="RHN134" s="78"/>
      <c r="RHO134" s="65"/>
      <c r="RHR134" s="78"/>
      <c r="RHS134" s="78"/>
      <c r="RHT134" s="65"/>
      <c r="RHW134" s="78"/>
      <c r="RHX134" s="78"/>
      <c r="RHY134" s="65"/>
      <c r="RIB134" s="78"/>
      <c r="RIC134" s="78"/>
      <c r="RID134" s="65"/>
      <c r="RIG134" s="78"/>
      <c r="RIH134" s="78"/>
      <c r="RII134" s="65"/>
      <c r="RIL134" s="78"/>
      <c r="RIM134" s="78"/>
      <c r="RIN134" s="65"/>
      <c r="RIQ134" s="78"/>
      <c r="RIR134" s="78"/>
      <c r="RIS134" s="65"/>
      <c r="RIV134" s="78"/>
      <c r="RIW134" s="78"/>
      <c r="RIX134" s="65"/>
      <c r="RJA134" s="78"/>
      <c r="RJB134" s="78"/>
      <c r="RJC134" s="65"/>
      <c r="RJF134" s="78"/>
      <c r="RJG134" s="78"/>
      <c r="RJH134" s="65"/>
      <c r="RJK134" s="78"/>
      <c r="RJL134" s="78"/>
      <c r="RJM134" s="65"/>
      <c r="RJP134" s="78"/>
      <c r="RJQ134" s="78"/>
      <c r="RJR134" s="65"/>
      <c r="RJU134" s="78"/>
      <c r="RJV134" s="78"/>
      <c r="RJW134" s="65"/>
      <c r="RJZ134" s="78"/>
      <c r="RKA134" s="78"/>
      <c r="RKB134" s="65"/>
      <c r="RKE134" s="78"/>
      <c r="RKF134" s="78"/>
      <c r="RKG134" s="65"/>
      <c r="RKJ134" s="78"/>
      <c r="RKK134" s="78"/>
      <c r="RKL134" s="65"/>
      <c r="RKO134" s="78"/>
      <c r="RKP134" s="78"/>
      <c r="RKQ134" s="65"/>
      <c r="RKT134" s="78"/>
      <c r="RKU134" s="78"/>
      <c r="RKV134" s="65"/>
      <c r="RKY134" s="78"/>
      <c r="RKZ134" s="78"/>
      <c r="RLA134" s="65"/>
      <c r="RLD134" s="78"/>
      <c r="RLE134" s="78"/>
      <c r="RLF134" s="65"/>
      <c r="RLI134" s="78"/>
      <c r="RLJ134" s="78"/>
      <c r="RLK134" s="65"/>
      <c r="RLN134" s="78"/>
      <c r="RLO134" s="78"/>
      <c r="RLP134" s="65"/>
      <c r="RLS134" s="78"/>
      <c r="RLT134" s="78"/>
      <c r="RLU134" s="65"/>
      <c r="RLX134" s="78"/>
      <c r="RLY134" s="78"/>
      <c r="RLZ134" s="65"/>
      <c r="RMC134" s="78"/>
      <c r="RMD134" s="78"/>
      <c r="RME134" s="65"/>
      <c r="RMH134" s="78"/>
      <c r="RMI134" s="78"/>
      <c r="RMJ134" s="65"/>
      <c r="RMM134" s="78"/>
      <c r="RMN134" s="78"/>
      <c r="RMO134" s="65"/>
      <c r="RMR134" s="78"/>
      <c r="RMS134" s="78"/>
      <c r="RMT134" s="65"/>
      <c r="RMW134" s="78"/>
      <c r="RMX134" s="78"/>
      <c r="RMY134" s="65"/>
      <c r="RNB134" s="78"/>
      <c r="RNC134" s="78"/>
      <c r="RND134" s="65"/>
      <c r="RNG134" s="78"/>
      <c r="RNH134" s="78"/>
      <c r="RNI134" s="65"/>
      <c r="RNL134" s="78"/>
      <c r="RNM134" s="78"/>
      <c r="RNN134" s="65"/>
      <c r="RNQ134" s="78"/>
      <c r="RNR134" s="78"/>
      <c r="RNS134" s="65"/>
      <c r="RNV134" s="78"/>
      <c r="RNW134" s="78"/>
      <c r="RNX134" s="65"/>
      <c r="ROA134" s="78"/>
      <c r="ROB134" s="78"/>
      <c r="ROC134" s="65"/>
      <c r="ROF134" s="78"/>
      <c r="ROG134" s="78"/>
      <c r="ROH134" s="65"/>
      <c r="ROK134" s="78"/>
      <c r="ROL134" s="78"/>
      <c r="ROM134" s="65"/>
      <c r="ROP134" s="78"/>
      <c r="ROQ134" s="78"/>
      <c r="ROR134" s="65"/>
      <c r="ROU134" s="78"/>
      <c r="ROV134" s="78"/>
      <c r="ROW134" s="65"/>
      <c r="ROZ134" s="78"/>
      <c r="RPA134" s="78"/>
      <c r="RPB134" s="65"/>
      <c r="RPE134" s="78"/>
      <c r="RPF134" s="78"/>
      <c r="RPG134" s="65"/>
      <c r="RPJ134" s="78"/>
      <c r="RPK134" s="78"/>
      <c r="RPL134" s="65"/>
      <c r="RPO134" s="78"/>
      <c r="RPP134" s="78"/>
      <c r="RPQ134" s="65"/>
      <c r="RPT134" s="78"/>
      <c r="RPU134" s="78"/>
      <c r="RPV134" s="65"/>
      <c r="RPY134" s="78"/>
      <c r="RPZ134" s="78"/>
      <c r="RQA134" s="65"/>
      <c r="RQD134" s="78"/>
      <c r="RQE134" s="78"/>
      <c r="RQF134" s="65"/>
      <c r="RQI134" s="78"/>
      <c r="RQJ134" s="78"/>
      <c r="RQK134" s="65"/>
      <c r="RQN134" s="78"/>
      <c r="RQO134" s="78"/>
      <c r="RQP134" s="65"/>
      <c r="RQS134" s="78"/>
      <c r="RQT134" s="78"/>
      <c r="RQU134" s="65"/>
      <c r="RQX134" s="78"/>
      <c r="RQY134" s="78"/>
      <c r="RQZ134" s="65"/>
      <c r="RRC134" s="78"/>
      <c r="RRD134" s="78"/>
      <c r="RRE134" s="65"/>
      <c r="RRH134" s="78"/>
      <c r="RRI134" s="78"/>
      <c r="RRJ134" s="65"/>
      <c r="RRM134" s="78"/>
      <c r="RRN134" s="78"/>
      <c r="RRO134" s="65"/>
      <c r="RRR134" s="78"/>
      <c r="RRS134" s="78"/>
      <c r="RRT134" s="65"/>
      <c r="RRW134" s="78"/>
      <c r="RRX134" s="78"/>
      <c r="RRY134" s="65"/>
      <c r="RSB134" s="78"/>
      <c r="RSC134" s="78"/>
      <c r="RSD134" s="65"/>
      <c r="RSG134" s="78"/>
      <c r="RSH134" s="78"/>
      <c r="RSI134" s="65"/>
      <c r="RSL134" s="78"/>
      <c r="RSM134" s="78"/>
      <c r="RSN134" s="65"/>
      <c r="RSQ134" s="78"/>
      <c r="RSR134" s="78"/>
      <c r="RSS134" s="65"/>
      <c r="RSV134" s="78"/>
      <c r="RSW134" s="78"/>
      <c r="RSX134" s="65"/>
      <c r="RTA134" s="78"/>
      <c r="RTB134" s="78"/>
      <c r="RTC134" s="65"/>
      <c r="RTF134" s="78"/>
      <c r="RTG134" s="78"/>
      <c r="RTH134" s="65"/>
      <c r="RTK134" s="78"/>
      <c r="RTL134" s="78"/>
      <c r="RTM134" s="65"/>
      <c r="RTP134" s="78"/>
      <c r="RTQ134" s="78"/>
      <c r="RTR134" s="65"/>
      <c r="RTU134" s="78"/>
      <c r="RTV134" s="78"/>
      <c r="RTW134" s="65"/>
      <c r="RTZ134" s="78"/>
      <c r="RUA134" s="78"/>
      <c r="RUB134" s="65"/>
      <c r="RUE134" s="78"/>
      <c r="RUF134" s="78"/>
      <c r="RUG134" s="65"/>
      <c r="RUJ134" s="78"/>
      <c r="RUK134" s="78"/>
      <c r="RUL134" s="65"/>
      <c r="RUO134" s="78"/>
      <c r="RUP134" s="78"/>
      <c r="RUQ134" s="65"/>
      <c r="RUT134" s="78"/>
      <c r="RUU134" s="78"/>
      <c r="RUV134" s="65"/>
      <c r="RUY134" s="78"/>
      <c r="RUZ134" s="78"/>
      <c r="RVA134" s="65"/>
      <c r="RVD134" s="78"/>
      <c r="RVE134" s="78"/>
      <c r="RVF134" s="65"/>
      <c r="RVI134" s="78"/>
      <c r="RVJ134" s="78"/>
      <c r="RVK134" s="65"/>
      <c r="RVN134" s="78"/>
      <c r="RVO134" s="78"/>
      <c r="RVP134" s="65"/>
      <c r="RVS134" s="78"/>
      <c r="RVT134" s="78"/>
      <c r="RVU134" s="65"/>
      <c r="RVX134" s="78"/>
      <c r="RVY134" s="78"/>
      <c r="RVZ134" s="65"/>
      <c r="RWC134" s="78"/>
      <c r="RWD134" s="78"/>
      <c r="RWE134" s="65"/>
      <c r="RWH134" s="78"/>
      <c r="RWI134" s="78"/>
      <c r="RWJ134" s="65"/>
      <c r="RWM134" s="78"/>
      <c r="RWN134" s="78"/>
      <c r="RWO134" s="65"/>
      <c r="RWR134" s="78"/>
      <c r="RWS134" s="78"/>
      <c r="RWT134" s="65"/>
      <c r="RWW134" s="78"/>
      <c r="RWX134" s="78"/>
      <c r="RWY134" s="65"/>
      <c r="RXB134" s="78"/>
      <c r="RXC134" s="78"/>
      <c r="RXD134" s="65"/>
      <c r="RXG134" s="78"/>
      <c r="RXH134" s="78"/>
      <c r="RXI134" s="65"/>
      <c r="RXL134" s="78"/>
      <c r="RXM134" s="78"/>
      <c r="RXN134" s="65"/>
      <c r="RXQ134" s="78"/>
      <c r="RXR134" s="78"/>
      <c r="RXS134" s="65"/>
      <c r="RXV134" s="78"/>
      <c r="RXW134" s="78"/>
      <c r="RXX134" s="65"/>
      <c r="RYA134" s="78"/>
      <c r="RYB134" s="78"/>
      <c r="RYC134" s="65"/>
      <c r="RYF134" s="78"/>
      <c r="RYG134" s="78"/>
      <c r="RYH134" s="65"/>
      <c r="RYK134" s="78"/>
      <c r="RYL134" s="78"/>
      <c r="RYM134" s="65"/>
      <c r="RYP134" s="78"/>
      <c r="RYQ134" s="78"/>
      <c r="RYR134" s="65"/>
      <c r="RYU134" s="78"/>
      <c r="RYV134" s="78"/>
      <c r="RYW134" s="65"/>
      <c r="RYZ134" s="78"/>
      <c r="RZA134" s="78"/>
      <c r="RZB134" s="65"/>
      <c r="RZE134" s="78"/>
      <c r="RZF134" s="78"/>
      <c r="RZG134" s="65"/>
      <c r="RZJ134" s="78"/>
      <c r="RZK134" s="78"/>
      <c r="RZL134" s="65"/>
      <c r="RZO134" s="78"/>
      <c r="RZP134" s="78"/>
      <c r="RZQ134" s="65"/>
      <c r="RZT134" s="78"/>
      <c r="RZU134" s="78"/>
      <c r="RZV134" s="65"/>
      <c r="RZY134" s="78"/>
      <c r="RZZ134" s="78"/>
      <c r="SAA134" s="65"/>
      <c r="SAD134" s="78"/>
      <c r="SAE134" s="78"/>
      <c r="SAF134" s="65"/>
      <c r="SAI134" s="78"/>
      <c r="SAJ134" s="78"/>
      <c r="SAK134" s="65"/>
      <c r="SAN134" s="78"/>
      <c r="SAO134" s="78"/>
      <c r="SAP134" s="65"/>
      <c r="SAS134" s="78"/>
      <c r="SAT134" s="78"/>
      <c r="SAU134" s="65"/>
      <c r="SAX134" s="78"/>
      <c r="SAY134" s="78"/>
      <c r="SAZ134" s="65"/>
      <c r="SBC134" s="78"/>
      <c r="SBD134" s="78"/>
      <c r="SBE134" s="65"/>
      <c r="SBH134" s="78"/>
      <c r="SBI134" s="78"/>
      <c r="SBJ134" s="65"/>
      <c r="SBM134" s="78"/>
      <c r="SBN134" s="78"/>
      <c r="SBO134" s="65"/>
      <c r="SBR134" s="78"/>
      <c r="SBS134" s="78"/>
      <c r="SBT134" s="65"/>
      <c r="SBW134" s="78"/>
      <c r="SBX134" s="78"/>
      <c r="SBY134" s="65"/>
      <c r="SCB134" s="78"/>
      <c r="SCC134" s="78"/>
      <c r="SCD134" s="65"/>
      <c r="SCG134" s="78"/>
      <c r="SCH134" s="78"/>
      <c r="SCI134" s="65"/>
      <c r="SCL134" s="78"/>
      <c r="SCM134" s="78"/>
      <c r="SCN134" s="65"/>
      <c r="SCQ134" s="78"/>
      <c r="SCR134" s="78"/>
      <c r="SCS134" s="65"/>
      <c r="SCV134" s="78"/>
      <c r="SCW134" s="78"/>
      <c r="SCX134" s="65"/>
      <c r="SDA134" s="78"/>
      <c r="SDB134" s="78"/>
      <c r="SDC134" s="65"/>
      <c r="SDF134" s="78"/>
      <c r="SDG134" s="78"/>
      <c r="SDH134" s="65"/>
      <c r="SDK134" s="78"/>
      <c r="SDL134" s="78"/>
      <c r="SDM134" s="65"/>
      <c r="SDP134" s="78"/>
      <c r="SDQ134" s="78"/>
      <c r="SDR134" s="65"/>
      <c r="SDU134" s="78"/>
      <c r="SDV134" s="78"/>
      <c r="SDW134" s="65"/>
      <c r="SDZ134" s="78"/>
      <c r="SEA134" s="78"/>
      <c r="SEB134" s="65"/>
      <c r="SEE134" s="78"/>
      <c r="SEF134" s="78"/>
      <c r="SEG134" s="65"/>
      <c r="SEJ134" s="78"/>
      <c r="SEK134" s="78"/>
      <c r="SEL134" s="65"/>
      <c r="SEO134" s="78"/>
      <c r="SEP134" s="78"/>
      <c r="SEQ134" s="65"/>
      <c r="SET134" s="78"/>
      <c r="SEU134" s="78"/>
      <c r="SEV134" s="65"/>
      <c r="SEY134" s="78"/>
      <c r="SEZ134" s="78"/>
      <c r="SFA134" s="65"/>
      <c r="SFD134" s="78"/>
      <c r="SFE134" s="78"/>
      <c r="SFF134" s="65"/>
      <c r="SFI134" s="78"/>
      <c r="SFJ134" s="78"/>
      <c r="SFK134" s="65"/>
      <c r="SFN134" s="78"/>
      <c r="SFO134" s="78"/>
      <c r="SFP134" s="65"/>
      <c r="SFS134" s="78"/>
      <c r="SFT134" s="78"/>
      <c r="SFU134" s="65"/>
      <c r="SFX134" s="78"/>
      <c r="SFY134" s="78"/>
      <c r="SFZ134" s="65"/>
      <c r="SGC134" s="78"/>
      <c r="SGD134" s="78"/>
      <c r="SGE134" s="65"/>
      <c r="SGH134" s="78"/>
      <c r="SGI134" s="78"/>
      <c r="SGJ134" s="65"/>
      <c r="SGM134" s="78"/>
      <c r="SGN134" s="78"/>
      <c r="SGO134" s="65"/>
      <c r="SGR134" s="78"/>
      <c r="SGS134" s="78"/>
      <c r="SGT134" s="65"/>
      <c r="SGW134" s="78"/>
      <c r="SGX134" s="78"/>
      <c r="SGY134" s="65"/>
      <c r="SHB134" s="78"/>
      <c r="SHC134" s="78"/>
      <c r="SHD134" s="65"/>
      <c r="SHG134" s="78"/>
      <c r="SHH134" s="78"/>
      <c r="SHI134" s="65"/>
      <c r="SHL134" s="78"/>
      <c r="SHM134" s="78"/>
      <c r="SHN134" s="65"/>
      <c r="SHQ134" s="78"/>
      <c r="SHR134" s="78"/>
      <c r="SHS134" s="65"/>
      <c r="SHV134" s="78"/>
      <c r="SHW134" s="78"/>
      <c r="SHX134" s="65"/>
      <c r="SIA134" s="78"/>
      <c r="SIB134" s="78"/>
      <c r="SIC134" s="65"/>
      <c r="SIF134" s="78"/>
      <c r="SIG134" s="78"/>
      <c r="SIH134" s="65"/>
      <c r="SIK134" s="78"/>
      <c r="SIL134" s="78"/>
      <c r="SIM134" s="65"/>
      <c r="SIP134" s="78"/>
      <c r="SIQ134" s="78"/>
      <c r="SIR134" s="65"/>
      <c r="SIU134" s="78"/>
      <c r="SIV134" s="78"/>
      <c r="SIW134" s="65"/>
      <c r="SIZ134" s="78"/>
      <c r="SJA134" s="78"/>
      <c r="SJB134" s="65"/>
      <c r="SJE134" s="78"/>
      <c r="SJF134" s="78"/>
      <c r="SJG134" s="65"/>
      <c r="SJJ134" s="78"/>
      <c r="SJK134" s="78"/>
      <c r="SJL134" s="65"/>
      <c r="SJO134" s="78"/>
      <c r="SJP134" s="78"/>
      <c r="SJQ134" s="65"/>
      <c r="SJT134" s="78"/>
      <c r="SJU134" s="78"/>
      <c r="SJV134" s="65"/>
      <c r="SJY134" s="78"/>
      <c r="SJZ134" s="78"/>
      <c r="SKA134" s="65"/>
      <c r="SKD134" s="78"/>
      <c r="SKE134" s="78"/>
      <c r="SKF134" s="65"/>
      <c r="SKI134" s="78"/>
      <c r="SKJ134" s="78"/>
      <c r="SKK134" s="65"/>
      <c r="SKN134" s="78"/>
      <c r="SKO134" s="78"/>
      <c r="SKP134" s="65"/>
      <c r="SKS134" s="78"/>
      <c r="SKT134" s="78"/>
      <c r="SKU134" s="65"/>
      <c r="SKX134" s="78"/>
      <c r="SKY134" s="78"/>
      <c r="SKZ134" s="65"/>
      <c r="SLC134" s="78"/>
      <c r="SLD134" s="78"/>
      <c r="SLE134" s="65"/>
      <c r="SLH134" s="78"/>
      <c r="SLI134" s="78"/>
      <c r="SLJ134" s="65"/>
      <c r="SLM134" s="78"/>
      <c r="SLN134" s="78"/>
      <c r="SLO134" s="65"/>
      <c r="SLR134" s="78"/>
      <c r="SLS134" s="78"/>
      <c r="SLT134" s="65"/>
      <c r="SLW134" s="78"/>
      <c r="SLX134" s="78"/>
      <c r="SLY134" s="65"/>
      <c r="SMB134" s="78"/>
      <c r="SMC134" s="78"/>
      <c r="SMD134" s="65"/>
      <c r="SMG134" s="78"/>
      <c r="SMH134" s="78"/>
      <c r="SMI134" s="65"/>
      <c r="SML134" s="78"/>
      <c r="SMM134" s="78"/>
      <c r="SMN134" s="65"/>
      <c r="SMQ134" s="78"/>
      <c r="SMR134" s="78"/>
      <c r="SMS134" s="65"/>
      <c r="SMV134" s="78"/>
      <c r="SMW134" s="78"/>
      <c r="SMX134" s="65"/>
      <c r="SNA134" s="78"/>
      <c r="SNB134" s="78"/>
      <c r="SNC134" s="65"/>
      <c r="SNF134" s="78"/>
      <c r="SNG134" s="78"/>
      <c r="SNH134" s="65"/>
      <c r="SNK134" s="78"/>
      <c r="SNL134" s="78"/>
      <c r="SNM134" s="65"/>
      <c r="SNP134" s="78"/>
      <c r="SNQ134" s="78"/>
      <c r="SNR134" s="65"/>
      <c r="SNU134" s="78"/>
      <c r="SNV134" s="78"/>
      <c r="SNW134" s="65"/>
      <c r="SNZ134" s="78"/>
      <c r="SOA134" s="78"/>
      <c r="SOB134" s="65"/>
      <c r="SOE134" s="78"/>
      <c r="SOF134" s="78"/>
      <c r="SOG134" s="65"/>
      <c r="SOJ134" s="78"/>
      <c r="SOK134" s="78"/>
      <c r="SOL134" s="65"/>
      <c r="SOO134" s="78"/>
      <c r="SOP134" s="78"/>
      <c r="SOQ134" s="65"/>
      <c r="SOT134" s="78"/>
      <c r="SOU134" s="78"/>
      <c r="SOV134" s="65"/>
      <c r="SOY134" s="78"/>
      <c r="SOZ134" s="78"/>
      <c r="SPA134" s="65"/>
      <c r="SPD134" s="78"/>
      <c r="SPE134" s="78"/>
      <c r="SPF134" s="65"/>
      <c r="SPI134" s="78"/>
      <c r="SPJ134" s="78"/>
      <c r="SPK134" s="65"/>
      <c r="SPN134" s="78"/>
      <c r="SPO134" s="78"/>
      <c r="SPP134" s="65"/>
      <c r="SPS134" s="78"/>
      <c r="SPT134" s="78"/>
      <c r="SPU134" s="65"/>
      <c r="SPX134" s="78"/>
      <c r="SPY134" s="78"/>
      <c r="SPZ134" s="65"/>
      <c r="SQC134" s="78"/>
      <c r="SQD134" s="78"/>
      <c r="SQE134" s="65"/>
      <c r="SQH134" s="78"/>
      <c r="SQI134" s="78"/>
      <c r="SQJ134" s="65"/>
      <c r="SQM134" s="78"/>
      <c r="SQN134" s="78"/>
      <c r="SQO134" s="65"/>
      <c r="SQR134" s="78"/>
      <c r="SQS134" s="78"/>
      <c r="SQT134" s="65"/>
      <c r="SQW134" s="78"/>
      <c r="SQX134" s="78"/>
      <c r="SQY134" s="65"/>
      <c r="SRB134" s="78"/>
      <c r="SRC134" s="78"/>
      <c r="SRD134" s="65"/>
      <c r="SRG134" s="78"/>
      <c r="SRH134" s="78"/>
      <c r="SRI134" s="65"/>
      <c r="SRL134" s="78"/>
      <c r="SRM134" s="78"/>
      <c r="SRN134" s="65"/>
      <c r="SRQ134" s="78"/>
      <c r="SRR134" s="78"/>
      <c r="SRS134" s="65"/>
      <c r="SRV134" s="78"/>
      <c r="SRW134" s="78"/>
      <c r="SRX134" s="65"/>
      <c r="SSA134" s="78"/>
      <c r="SSB134" s="78"/>
      <c r="SSC134" s="65"/>
      <c r="SSF134" s="78"/>
      <c r="SSG134" s="78"/>
      <c r="SSH134" s="65"/>
      <c r="SSK134" s="78"/>
      <c r="SSL134" s="78"/>
      <c r="SSM134" s="65"/>
      <c r="SSP134" s="78"/>
      <c r="SSQ134" s="78"/>
      <c r="SSR134" s="65"/>
      <c r="SSU134" s="78"/>
      <c r="SSV134" s="78"/>
      <c r="SSW134" s="65"/>
      <c r="SSZ134" s="78"/>
      <c r="STA134" s="78"/>
      <c r="STB134" s="65"/>
      <c r="STE134" s="78"/>
      <c r="STF134" s="78"/>
      <c r="STG134" s="65"/>
      <c r="STJ134" s="78"/>
      <c r="STK134" s="78"/>
      <c r="STL134" s="65"/>
      <c r="STO134" s="78"/>
      <c r="STP134" s="78"/>
      <c r="STQ134" s="65"/>
      <c r="STT134" s="78"/>
      <c r="STU134" s="78"/>
      <c r="STV134" s="65"/>
      <c r="STY134" s="78"/>
      <c r="STZ134" s="78"/>
      <c r="SUA134" s="65"/>
      <c r="SUD134" s="78"/>
      <c r="SUE134" s="78"/>
      <c r="SUF134" s="65"/>
      <c r="SUI134" s="78"/>
      <c r="SUJ134" s="78"/>
      <c r="SUK134" s="65"/>
      <c r="SUN134" s="78"/>
      <c r="SUO134" s="78"/>
      <c r="SUP134" s="65"/>
      <c r="SUS134" s="78"/>
      <c r="SUT134" s="78"/>
      <c r="SUU134" s="65"/>
      <c r="SUX134" s="78"/>
      <c r="SUY134" s="78"/>
      <c r="SUZ134" s="65"/>
      <c r="SVC134" s="78"/>
      <c r="SVD134" s="78"/>
      <c r="SVE134" s="65"/>
      <c r="SVH134" s="78"/>
      <c r="SVI134" s="78"/>
      <c r="SVJ134" s="65"/>
      <c r="SVM134" s="78"/>
      <c r="SVN134" s="78"/>
      <c r="SVO134" s="65"/>
      <c r="SVR134" s="78"/>
      <c r="SVS134" s="78"/>
      <c r="SVT134" s="65"/>
      <c r="SVW134" s="78"/>
      <c r="SVX134" s="78"/>
      <c r="SVY134" s="65"/>
      <c r="SWB134" s="78"/>
      <c r="SWC134" s="78"/>
      <c r="SWD134" s="65"/>
      <c r="SWG134" s="78"/>
      <c r="SWH134" s="78"/>
      <c r="SWI134" s="65"/>
      <c r="SWL134" s="78"/>
      <c r="SWM134" s="78"/>
      <c r="SWN134" s="65"/>
      <c r="SWQ134" s="78"/>
      <c r="SWR134" s="78"/>
      <c r="SWS134" s="65"/>
      <c r="SWV134" s="78"/>
      <c r="SWW134" s="78"/>
      <c r="SWX134" s="65"/>
      <c r="SXA134" s="78"/>
      <c r="SXB134" s="78"/>
      <c r="SXC134" s="65"/>
      <c r="SXF134" s="78"/>
      <c r="SXG134" s="78"/>
      <c r="SXH134" s="65"/>
      <c r="SXK134" s="78"/>
      <c r="SXL134" s="78"/>
      <c r="SXM134" s="65"/>
      <c r="SXP134" s="78"/>
      <c r="SXQ134" s="78"/>
      <c r="SXR134" s="65"/>
      <c r="SXU134" s="78"/>
      <c r="SXV134" s="78"/>
      <c r="SXW134" s="65"/>
      <c r="SXZ134" s="78"/>
      <c r="SYA134" s="78"/>
      <c r="SYB134" s="65"/>
      <c r="SYE134" s="78"/>
      <c r="SYF134" s="78"/>
      <c r="SYG134" s="65"/>
      <c r="SYJ134" s="78"/>
      <c r="SYK134" s="78"/>
      <c r="SYL134" s="65"/>
      <c r="SYO134" s="78"/>
      <c r="SYP134" s="78"/>
      <c r="SYQ134" s="65"/>
      <c r="SYT134" s="78"/>
      <c r="SYU134" s="78"/>
      <c r="SYV134" s="65"/>
      <c r="SYY134" s="78"/>
      <c r="SYZ134" s="78"/>
      <c r="SZA134" s="65"/>
      <c r="SZD134" s="78"/>
      <c r="SZE134" s="78"/>
      <c r="SZF134" s="65"/>
      <c r="SZI134" s="78"/>
      <c r="SZJ134" s="78"/>
      <c r="SZK134" s="65"/>
      <c r="SZN134" s="78"/>
      <c r="SZO134" s="78"/>
      <c r="SZP134" s="65"/>
      <c r="SZS134" s="78"/>
      <c r="SZT134" s="78"/>
      <c r="SZU134" s="65"/>
      <c r="SZX134" s="78"/>
      <c r="SZY134" s="78"/>
      <c r="SZZ134" s="65"/>
      <c r="TAC134" s="78"/>
      <c r="TAD134" s="78"/>
      <c r="TAE134" s="65"/>
      <c r="TAH134" s="78"/>
      <c r="TAI134" s="78"/>
      <c r="TAJ134" s="65"/>
      <c r="TAM134" s="78"/>
      <c r="TAN134" s="78"/>
      <c r="TAO134" s="65"/>
      <c r="TAR134" s="78"/>
      <c r="TAS134" s="78"/>
      <c r="TAT134" s="65"/>
      <c r="TAW134" s="78"/>
      <c r="TAX134" s="78"/>
      <c r="TAY134" s="65"/>
      <c r="TBB134" s="78"/>
      <c r="TBC134" s="78"/>
      <c r="TBD134" s="65"/>
      <c r="TBG134" s="78"/>
      <c r="TBH134" s="78"/>
      <c r="TBI134" s="65"/>
      <c r="TBL134" s="78"/>
      <c r="TBM134" s="78"/>
      <c r="TBN134" s="65"/>
      <c r="TBQ134" s="78"/>
      <c r="TBR134" s="78"/>
      <c r="TBS134" s="65"/>
      <c r="TBV134" s="78"/>
      <c r="TBW134" s="78"/>
      <c r="TBX134" s="65"/>
      <c r="TCA134" s="78"/>
      <c r="TCB134" s="78"/>
      <c r="TCC134" s="65"/>
      <c r="TCF134" s="78"/>
      <c r="TCG134" s="78"/>
      <c r="TCH134" s="65"/>
      <c r="TCK134" s="78"/>
      <c r="TCL134" s="78"/>
      <c r="TCM134" s="65"/>
      <c r="TCP134" s="78"/>
      <c r="TCQ134" s="78"/>
      <c r="TCR134" s="65"/>
      <c r="TCU134" s="78"/>
      <c r="TCV134" s="78"/>
      <c r="TCW134" s="65"/>
      <c r="TCZ134" s="78"/>
      <c r="TDA134" s="78"/>
      <c r="TDB134" s="65"/>
      <c r="TDE134" s="78"/>
      <c r="TDF134" s="78"/>
      <c r="TDG134" s="65"/>
      <c r="TDJ134" s="78"/>
      <c r="TDK134" s="78"/>
      <c r="TDL134" s="65"/>
      <c r="TDO134" s="78"/>
      <c r="TDP134" s="78"/>
      <c r="TDQ134" s="65"/>
      <c r="TDT134" s="78"/>
      <c r="TDU134" s="78"/>
      <c r="TDV134" s="65"/>
      <c r="TDY134" s="78"/>
      <c r="TDZ134" s="78"/>
      <c r="TEA134" s="65"/>
      <c r="TED134" s="78"/>
      <c r="TEE134" s="78"/>
      <c r="TEF134" s="65"/>
      <c r="TEI134" s="78"/>
      <c r="TEJ134" s="78"/>
      <c r="TEK134" s="65"/>
      <c r="TEN134" s="78"/>
      <c r="TEO134" s="78"/>
      <c r="TEP134" s="65"/>
      <c r="TES134" s="78"/>
      <c r="TET134" s="78"/>
      <c r="TEU134" s="65"/>
      <c r="TEX134" s="78"/>
      <c r="TEY134" s="78"/>
      <c r="TEZ134" s="65"/>
      <c r="TFC134" s="78"/>
      <c r="TFD134" s="78"/>
      <c r="TFE134" s="65"/>
      <c r="TFH134" s="78"/>
      <c r="TFI134" s="78"/>
      <c r="TFJ134" s="65"/>
      <c r="TFM134" s="78"/>
      <c r="TFN134" s="78"/>
      <c r="TFO134" s="65"/>
      <c r="TFR134" s="78"/>
      <c r="TFS134" s="78"/>
      <c r="TFT134" s="65"/>
      <c r="TFW134" s="78"/>
      <c r="TFX134" s="78"/>
      <c r="TFY134" s="65"/>
      <c r="TGB134" s="78"/>
      <c r="TGC134" s="78"/>
      <c r="TGD134" s="65"/>
      <c r="TGG134" s="78"/>
      <c r="TGH134" s="78"/>
      <c r="TGI134" s="65"/>
      <c r="TGL134" s="78"/>
      <c r="TGM134" s="78"/>
      <c r="TGN134" s="65"/>
      <c r="TGQ134" s="78"/>
      <c r="TGR134" s="78"/>
      <c r="TGS134" s="65"/>
      <c r="TGV134" s="78"/>
      <c r="TGW134" s="78"/>
      <c r="TGX134" s="65"/>
      <c r="THA134" s="78"/>
      <c r="THB134" s="78"/>
      <c r="THC134" s="65"/>
      <c r="THF134" s="78"/>
      <c r="THG134" s="78"/>
      <c r="THH134" s="65"/>
      <c r="THK134" s="78"/>
      <c r="THL134" s="78"/>
      <c r="THM134" s="65"/>
      <c r="THP134" s="78"/>
      <c r="THQ134" s="78"/>
      <c r="THR134" s="65"/>
      <c r="THU134" s="78"/>
      <c r="THV134" s="78"/>
      <c r="THW134" s="65"/>
      <c r="THZ134" s="78"/>
      <c r="TIA134" s="78"/>
      <c r="TIB134" s="65"/>
      <c r="TIE134" s="78"/>
      <c r="TIF134" s="78"/>
      <c r="TIG134" s="65"/>
      <c r="TIJ134" s="78"/>
      <c r="TIK134" s="78"/>
      <c r="TIL134" s="65"/>
      <c r="TIO134" s="78"/>
      <c r="TIP134" s="78"/>
      <c r="TIQ134" s="65"/>
      <c r="TIT134" s="78"/>
      <c r="TIU134" s="78"/>
      <c r="TIV134" s="65"/>
      <c r="TIY134" s="78"/>
      <c r="TIZ134" s="78"/>
      <c r="TJA134" s="65"/>
      <c r="TJD134" s="78"/>
      <c r="TJE134" s="78"/>
      <c r="TJF134" s="65"/>
      <c r="TJI134" s="78"/>
      <c r="TJJ134" s="78"/>
      <c r="TJK134" s="65"/>
      <c r="TJN134" s="78"/>
      <c r="TJO134" s="78"/>
      <c r="TJP134" s="65"/>
      <c r="TJS134" s="78"/>
      <c r="TJT134" s="78"/>
      <c r="TJU134" s="65"/>
      <c r="TJX134" s="78"/>
      <c r="TJY134" s="78"/>
      <c r="TJZ134" s="65"/>
      <c r="TKC134" s="78"/>
      <c r="TKD134" s="78"/>
      <c r="TKE134" s="65"/>
      <c r="TKH134" s="78"/>
      <c r="TKI134" s="78"/>
      <c r="TKJ134" s="65"/>
      <c r="TKM134" s="78"/>
      <c r="TKN134" s="78"/>
      <c r="TKO134" s="65"/>
      <c r="TKR134" s="78"/>
      <c r="TKS134" s="78"/>
      <c r="TKT134" s="65"/>
      <c r="TKW134" s="78"/>
      <c r="TKX134" s="78"/>
      <c r="TKY134" s="65"/>
      <c r="TLB134" s="78"/>
      <c r="TLC134" s="78"/>
      <c r="TLD134" s="65"/>
      <c r="TLG134" s="78"/>
      <c r="TLH134" s="78"/>
      <c r="TLI134" s="65"/>
      <c r="TLL134" s="78"/>
      <c r="TLM134" s="78"/>
      <c r="TLN134" s="65"/>
      <c r="TLQ134" s="78"/>
      <c r="TLR134" s="78"/>
      <c r="TLS134" s="65"/>
      <c r="TLV134" s="78"/>
      <c r="TLW134" s="78"/>
      <c r="TLX134" s="65"/>
      <c r="TMA134" s="78"/>
      <c r="TMB134" s="78"/>
      <c r="TMC134" s="65"/>
      <c r="TMF134" s="78"/>
      <c r="TMG134" s="78"/>
      <c r="TMH134" s="65"/>
      <c r="TMK134" s="78"/>
      <c r="TML134" s="78"/>
      <c r="TMM134" s="65"/>
      <c r="TMP134" s="78"/>
      <c r="TMQ134" s="78"/>
      <c r="TMR134" s="65"/>
      <c r="TMU134" s="78"/>
      <c r="TMV134" s="78"/>
      <c r="TMW134" s="65"/>
      <c r="TMZ134" s="78"/>
      <c r="TNA134" s="78"/>
      <c r="TNB134" s="65"/>
      <c r="TNE134" s="78"/>
      <c r="TNF134" s="78"/>
      <c r="TNG134" s="65"/>
      <c r="TNJ134" s="78"/>
      <c r="TNK134" s="78"/>
      <c r="TNL134" s="65"/>
      <c r="TNO134" s="78"/>
      <c r="TNP134" s="78"/>
      <c r="TNQ134" s="65"/>
      <c r="TNT134" s="78"/>
      <c r="TNU134" s="78"/>
      <c r="TNV134" s="65"/>
      <c r="TNY134" s="78"/>
      <c r="TNZ134" s="78"/>
      <c r="TOA134" s="65"/>
      <c r="TOD134" s="78"/>
      <c r="TOE134" s="78"/>
      <c r="TOF134" s="65"/>
      <c r="TOI134" s="78"/>
      <c r="TOJ134" s="78"/>
      <c r="TOK134" s="65"/>
      <c r="TON134" s="78"/>
      <c r="TOO134" s="78"/>
      <c r="TOP134" s="65"/>
      <c r="TOS134" s="78"/>
      <c r="TOT134" s="78"/>
      <c r="TOU134" s="65"/>
      <c r="TOX134" s="78"/>
      <c r="TOY134" s="78"/>
      <c r="TOZ134" s="65"/>
      <c r="TPC134" s="78"/>
      <c r="TPD134" s="78"/>
      <c r="TPE134" s="65"/>
      <c r="TPH134" s="78"/>
      <c r="TPI134" s="78"/>
      <c r="TPJ134" s="65"/>
      <c r="TPM134" s="78"/>
      <c r="TPN134" s="78"/>
      <c r="TPO134" s="65"/>
      <c r="TPR134" s="78"/>
      <c r="TPS134" s="78"/>
      <c r="TPT134" s="65"/>
      <c r="TPW134" s="78"/>
      <c r="TPX134" s="78"/>
      <c r="TPY134" s="65"/>
      <c r="TQB134" s="78"/>
      <c r="TQC134" s="78"/>
      <c r="TQD134" s="65"/>
      <c r="TQG134" s="78"/>
      <c r="TQH134" s="78"/>
      <c r="TQI134" s="65"/>
      <c r="TQL134" s="78"/>
      <c r="TQM134" s="78"/>
      <c r="TQN134" s="65"/>
      <c r="TQQ134" s="78"/>
      <c r="TQR134" s="78"/>
      <c r="TQS134" s="65"/>
      <c r="TQV134" s="78"/>
      <c r="TQW134" s="78"/>
      <c r="TQX134" s="65"/>
      <c r="TRA134" s="78"/>
      <c r="TRB134" s="78"/>
      <c r="TRC134" s="65"/>
      <c r="TRF134" s="78"/>
      <c r="TRG134" s="78"/>
      <c r="TRH134" s="65"/>
      <c r="TRK134" s="78"/>
      <c r="TRL134" s="78"/>
      <c r="TRM134" s="65"/>
      <c r="TRP134" s="78"/>
      <c r="TRQ134" s="78"/>
      <c r="TRR134" s="65"/>
      <c r="TRU134" s="78"/>
      <c r="TRV134" s="78"/>
      <c r="TRW134" s="65"/>
      <c r="TRZ134" s="78"/>
      <c r="TSA134" s="78"/>
      <c r="TSB134" s="65"/>
      <c r="TSE134" s="78"/>
      <c r="TSF134" s="78"/>
      <c r="TSG134" s="65"/>
      <c r="TSJ134" s="78"/>
      <c r="TSK134" s="78"/>
      <c r="TSL134" s="65"/>
      <c r="TSO134" s="78"/>
      <c r="TSP134" s="78"/>
      <c r="TSQ134" s="65"/>
      <c r="TST134" s="78"/>
      <c r="TSU134" s="78"/>
      <c r="TSV134" s="65"/>
      <c r="TSY134" s="78"/>
      <c r="TSZ134" s="78"/>
      <c r="TTA134" s="65"/>
      <c r="TTD134" s="78"/>
      <c r="TTE134" s="78"/>
      <c r="TTF134" s="65"/>
      <c r="TTI134" s="78"/>
      <c r="TTJ134" s="78"/>
      <c r="TTK134" s="65"/>
      <c r="TTN134" s="78"/>
      <c r="TTO134" s="78"/>
      <c r="TTP134" s="65"/>
      <c r="TTS134" s="78"/>
      <c r="TTT134" s="78"/>
      <c r="TTU134" s="65"/>
      <c r="TTX134" s="78"/>
      <c r="TTY134" s="78"/>
      <c r="TTZ134" s="65"/>
      <c r="TUC134" s="78"/>
      <c r="TUD134" s="78"/>
      <c r="TUE134" s="65"/>
      <c r="TUH134" s="78"/>
      <c r="TUI134" s="78"/>
      <c r="TUJ134" s="65"/>
      <c r="TUM134" s="78"/>
      <c r="TUN134" s="78"/>
      <c r="TUO134" s="65"/>
      <c r="TUR134" s="78"/>
      <c r="TUS134" s="78"/>
      <c r="TUT134" s="65"/>
      <c r="TUW134" s="78"/>
      <c r="TUX134" s="78"/>
      <c r="TUY134" s="65"/>
      <c r="TVB134" s="78"/>
      <c r="TVC134" s="78"/>
      <c r="TVD134" s="65"/>
      <c r="TVG134" s="78"/>
      <c r="TVH134" s="78"/>
      <c r="TVI134" s="65"/>
      <c r="TVL134" s="78"/>
      <c r="TVM134" s="78"/>
      <c r="TVN134" s="65"/>
      <c r="TVQ134" s="78"/>
      <c r="TVR134" s="78"/>
      <c r="TVS134" s="65"/>
      <c r="TVV134" s="78"/>
      <c r="TVW134" s="78"/>
      <c r="TVX134" s="65"/>
      <c r="TWA134" s="78"/>
      <c r="TWB134" s="78"/>
      <c r="TWC134" s="65"/>
      <c r="TWF134" s="78"/>
      <c r="TWG134" s="78"/>
      <c r="TWH134" s="65"/>
      <c r="TWK134" s="78"/>
      <c r="TWL134" s="78"/>
      <c r="TWM134" s="65"/>
      <c r="TWP134" s="78"/>
      <c r="TWQ134" s="78"/>
      <c r="TWR134" s="65"/>
      <c r="TWU134" s="78"/>
      <c r="TWV134" s="78"/>
      <c r="TWW134" s="65"/>
      <c r="TWZ134" s="78"/>
      <c r="TXA134" s="78"/>
      <c r="TXB134" s="65"/>
      <c r="TXE134" s="78"/>
      <c r="TXF134" s="78"/>
      <c r="TXG134" s="65"/>
      <c r="TXJ134" s="78"/>
      <c r="TXK134" s="78"/>
      <c r="TXL134" s="65"/>
      <c r="TXO134" s="78"/>
      <c r="TXP134" s="78"/>
      <c r="TXQ134" s="65"/>
      <c r="TXT134" s="78"/>
      <c r="TXU134" s="78"/>
      <c r="TXV134" s="65"/>
      <c r="TXY134" s="78"/>
      <c r="TXZ134" s="78"/>
      <c r="TYA134" s="65"/>
      <c r="TYD134" s="78"/>
      <c r="TYE134" s="78"/>
      <c r="TYF134" s="65"/>
      <c r="TYI134" s="78"/>
      <c r="TYJ134" s="78"/>
      <c r="TYK134" s="65"/>
      <c r="TYN134" s="78"/>
      <c r="TYO134" s="78"/>
      <c r="TYP134" s="65"/>
      <c r="TYS134" s="78"/>
      <c r="TYT134" s="78"/>
      <c r="TYU134" s="65"/>
      <c r="TYX134" s="78"/>
      <c r="TYY134" s="78"/>
      <c r="TYZ134" s="65"/>
      <c r="TZC134" s="78"/>
      <c r="TZD134" s="78"/>
      <c r="TZE134" s="65"/>
      <c r="TZH134" s="78"/>
      <c r="TZI134" s="78"/>
      <c r="TZJ134" s="65"/>
      <c r="TZM134" s="78"/>
      <c r="TZN134" s="78"/>
      <c r="TZO134" s="65"/>
      <c r="TZR134" s="78"/>
      <c r="TZS134" s="78"/>
      <c r="TZT134" s="65"/>
      <c r="TZW134" s="78"/>
      <c r="TZX134" s="78"/>
      <c r="TZY134" s="65"/>
      <c r="UAB134" s="78"/>
      <c r="UAC134" s="78"/>
      <c r="UAD134" s="65"/>
      <c r="UAG134" s="78"/>
      <c r="UAH134" s="78"/>
      <c r="UAI134" s="65"/>
      <c r="UAL134" s="78"/>
      <c r="UAM134" s="78"/>
      <c r="UAN134" s="65"/>
      <c r="UAQ134" s="78"/>
      <c r="UAR134" s="78"/>
      <c r="UAS134" s="65"/>
      <c r="UAV134" s="78"/>
      <c r="UAW134" s="78"/>
      <c r="UAX134" s="65"/>
      <c r="UBA134" s="78"/>
      <c r="UBB134" s="78"/>
      <c r="UBC134" s="65"/>
      <c r="UBF134" s="78"/>
      <c r="UBG134" s="78"/>
      <c r="UBH134" s="65"/>
      <c r="UBK134" s="78"/>
      <c r="UBL134" s="78"/>
      <c r="UBM134" s="65"/>
      <c r="UBP134" s="78"/>
      <c r="UBQ134" s="78"/>
      <c r="UBR134" s="65"/>
      <c r="UBU134" s="78"/>
      <c r="UBV134" s="78"/>
      <c r="UBW134" s="65"/>
      <c r="UBZ134" s="78"/>
      <c r="UCA134" s="78"/>
      <c r="UCB134" s="65"/>
      <c r="UCE134" s="78"/>
      <c r="UCF134" s="78"/>
      <c r="UCG134" s="65"/>
      <c r="UCJ134" s="78"/>
      <c r="UCK134" s="78"/>
      <c r="UCL134" s="65"/>
      <c r="UCO134" s="78"/>
      <c r="UCP134" s="78"/>
      <c r="UCQ134" s="65"/>
      <c r="UCT134" s="78"/>
      <c r="UCU134" s="78"/>
      <c r="UCV134" s="65"/>
      <c r="UCY134" s="78"/>
      <c r="UCZ134" s="78"/>
      <c r="UDA134" s="65"/>
      <c r="UDD134" s="78"/>
      <c r="UDE134" s="78"/>
      <c r="UDF134" s="65"/>
      <c r="UDI134" s="78"/>
      <c r="UDJ134" s="78"/>
      <c r="UDK134" s="65"/>
      <c r="UDN134" s="78"/>
      <c r="UDO134" s="78"/>
      <c r="UDP134" s="65"/>
      <c r="UDS134" s="78"/>
      <c r="UDT134" s="78"/>
      <c r="UDU134" s="65"/>
      <c r="UDX134" s="78"/>
      <c r="UDY134" s="78"/>
      <c r="UDZ134" s="65"/>
      <c r="UEC134" s="78"/>
      <c r="UED134" s="78"/>
      <c r="UEE134" s="65"/>
      <c r="UEH134" s="78"/>
      <c r="UEI134" s="78"/>
      <c r="UEJ134" s="65"/>
      <c r="UEM134" s="78"/>
      <c r="UEN134" s="78"/>
      <c r="UEO134" s="65"/>
      <c r="UER134" s="78"/>
      <c r="UES134" s="78"/>
      <c r="UET134" s="65"/>
      <c r="UEW134" s="78"/>
      <c r="UEX134" s="78"/>
      <c r="UEY134" s="65"/>
      <c r="UFB134" s="78"/>
      <c r="UFC134" s="78"/>
      <c r="UFD134" s="65"/>
      <c r="UFG134" s="78"/>
      <c r="UFH134" s="78"/>
      <c r="UFI134" s="65"/>
      <c r="UFL134" s="78"/>
      <c r="UFM134" s="78"/>
      <c r="UFN134" s="65"/>
      <c r="UFQ134" s="78"/>
      <c r="UFR134" s="78"/>
      <c r="UFS134" s="65"/>
      <c r="UFV134" s="78"/>
      <c r="UFW134" s="78"/>
      <c r="UFX134" s="65"/>
      <c r="UGA134" s="78"/>
      <c r="UGB134" s="78"/>
      <c r="UGC134" s="65"/>
      <c r="UGF134" s="78"/>
      <c r="UGG134" s="78"/>
      <c r="UGH134" s="65"/>
      <c r="UGK134" s="78"/>
      <c r="UGL134" s="78"/>
      <c r="UGM134" s="65"/>
      <c r="UGP134" s="78"/>
      <c r="UGQ134" s="78"/>
      <c r="UGR134" s="65"/>
      <c r="UGU134" s="78"/>
      <c r="UGV134" s="78"/>
      <c r="UGW134" s="65"/>
      <c r="UGZ134" s="78"/>
      <c r="UHA134" s="78"/>
      <c r="UHB134" s="65"/>
      <c r="UHE134" s="78"/>
      <c r="UHF134" s="78"/>
      <c r="UHG134" s="65"/>
      <c r="UHJ134" s="78"/>
      <c r="UHK134" s="78"/>
      <c r="UHL134" s="65"/>
      <c r="UHO134" s="78"/>
      <c r="UHP134" s="78"/>
      <c r="UHQ134" s="65"/>
      <c r="UHT134" s="78"/>
      <c r="UHU134" s="78"/>
      <c r="UHV134" s="65"/>
      <c r="UHY134" s="78"/>
      <c r="UHZ134" s="78"/>
      <c r="UIA134" s="65"/>
      <c r="UID134" s="78"/>
      <c r="UIE134" s="78"/>
      <c r="UIF134" s="65"/>
      <c r="UII134" s="78"/>
      <c r="UIJ134" s="78"/>
      <c r="UIK134" s="65"/>
      <c r="UIN134" s="78"/>
      <c r="UIO134" s="78"/>
      <c r="UIP134" s="65"/>
      <c r="UIS134" s="78"/>
      <c r="UIT134" s="78"/>
      <c r="UIU134" s="65"/>
      <c r="UIX134" s="78"/>
      <c r="UIY134" s="78"/>
      <c r="UIZ134" s="65"/>
      <c r="UJC134" s="78"/>
      <c r="UJD134" s="78"/>
      <c r="UJE134" s="65"/>
      <c r="UJH134" s="78"/>
      <c r="UJI134" s="78"/>
      <c r="UJJ134" s="65"/>
      <c r="UJM134" s="78"/>
      <c r="UJN134" s="78"/>
      <c r="UJO134" s="65"/>
      <c r="UJR134" s="78"/>
      <c r="UJS134" s="78"/>
      <c r="UJT134" s="65"/>
      <c r="UJW134" s="78"/>
      <c r="UJX134" s="78"/>
      <c r="UJY134" s="65"/>
      <c r="UKB134" s="78"/>
      <c r="UKC134" s="78"/>
      <c r="UKD134" s="65"/>
      <c r="UKG134" s="78"/>
      <c r="UKH134" s="78"/>
      <c r="UKI134" s="65"/>
      <c r="UKL134" s="78"/>
      <c r="UKM134" s="78"/>
      <c r="UKN134" s="65"/>
      <c r="UKQ134" s="78"/>
      <c r="UKR134" s="78"/>
      <c r="UKS134" s="65"/>
      <c r="UKV134" s="78"/>
      <c r="UKW134" s="78"/>
      <c r="UKX134" s="65"/>
      <c r="ULA134" s="78"/>
      <c r="ULB134" s="78"/>
      <c r="ULC134" s="65"/>
      <c r="ULF134" s="78"/>
      <c r="ULG134" s="78"/>
      <c r="ULH134" s="65"/>
      <c r="ULK134" s="78"/>
      <c r="ULL134" s="78"/>
      <c r="ULM134" s="65"/>
      <c r="ULP134" s="78"/>
      <c r="ULQ134" s="78"/>
      <c r="ULR134" s="65"/>
      <c r="ULU134" s="78"/>
      <c r="ULV134" s="78"/>
      <c r="ULW134" s="65"/>
      <c r="ULZ134" s="78"/>
      <c r="UMA134" s="78"/>
      <c r="UMB134" s="65"/>
      <c r="UME134" s="78"/>
      <c r="UMF134" s="78"/>
      <c r="UMG134" s="65"/>
      <c r="UMJ134" s="78"/>
      <c r="UMK134" s="78"/>
      <c r="UML134" s="65"/>
      <c r="UMO134" s="78"/>
      <c r="UMP134" s="78"/>
      <c r="UMQ134" s="65"/>
      <c r="UMT134" s="78"/>
      <c r="UMU134" s="78"/>
      <c r="UMV134" s="65"/>
      <c r="UMY134" s="78"/>
      <c r="UMZ134" s="78"/>
      <c r="UNA134" s="65"/>
      <c r="UND134" s="78"/>
      <c r="UNE134" s="78"/>
      <c r="UNF134" s="65"/>
      <c r="UNI134" s="78"/>
      <c r="UNJ134" s="78"/>
      <c r="UNK134" s="65"/>
      <c r="UNN134" s="78"/>
      <c r="UNO134" s="78"/>
      <c r="UNP134" s="65"/>
      <c r="UNS134" s="78"/>
      <c r="UNT134" s="78"/>
      <c r="UNU134" s="65"/>
      <c r="UNX134" s="78"/>
      <c r="UNY134" s="78"/>
      <c r="UNZ134" s="65"/>
      <c r="UOC134" s="78"/>
      <c r="UOD134" s="78"/>
      <c r="UOE134" s="65"/>
      <c r="UOH134" s="78"/>
      <c r="UOI134" s="78"/>
      <c r="UOJ134" s="65"/>
      <c r="UOM134" s="78"/>
      <c r="UON134" s="78"/>
      <c r="UOO134" s="65"/>
      <c r="UOR134" s="78"/>
      <c r="UOS134" s="78"/>
      <c r="UOT134" s="65"/>
      <c r="UOW134" s="78"/>
      <c r="UOX134" s="78"/>
      <c r="UOY134" s="65"/>
      <c r="UPB134" s="78"/>
      <c r="UPC134" s="78"/>
      <c r="UPD134" s="65"/>
      <c r="UPG134" s="78"/>
      <c r="UPH134" s="78"/>
      <c r="UPI134" s="65"/>
      <c r="UPL134" s="78"/>
      <c r="UPM134" s="78"/>
      <c r="UPN134" s="65"/>
      <c r="UPQ134" s="78"/>
      <c r="UPR134" s="78"/>
      <c r="UPS134" s="65"/>
      <c r="UPV134" s="78"/>
      <c r="UPW134" s="78"/>
      <c r="UPX134" s="65"/>
      <c r="UQA134" s="78"/>
      <c r="UQB134" s="78"/>
      <c r="UQC134" s="65"/>
      <c r="UQF134" s="78"/>
      <c r="UQG134" s="78"/>
      <c r="UQH134" s="65"/>
      <c r="UQK134" s="78"/>
      <c r="UQL134" s="78"/>
      <c r="UQM134" s="65"/>
      <c r="UQP134" s="78"/>
      <c r="UQQ134" s="78"/>
      <c r="UQR134" s="65"/>
      <c r="UQU134" s="78"/>
      <c r="UQV134" s="78"/>
      <c r="UQW134" s="65"/>
      <c r="UQZ134" s="78"/>
      <c r="URA134" s="78"/>
      <c r="URB134" s="65"/>
      <c r="URE134" s="78"/>
      <c r="URF134" s="78"/>
      <c r="URG134" s="65"/>
      <c r="URJ134" s="78"/>
      <c r="URK134" s="78"/>
      <c r="URL134" s="65"/>
      <c r="URO134" s="78"/>
      <c r="URP134" s="78"/>
      <c r="URQ134" s="65"/>
      <c r="URT134" s="78"/>
      <c r="URU134" s="78"/>
      <c r="URV134" s="65"/>
      <c r="URY134" s="78"/>
      <c r="URZ134" s="78"/>
      <c r="USA134" s="65"/>
      <c r="USD134" s="78"/>
      <c r="USE134" s="78"/>
      <c r="USF134" s="65"/>
      <c r="USI134" s="78"/>
      <c r="USJ134" s="78"/>
      <c r="USK134" s="65"/>
      <c r="USN134" s="78"/>
      <c r="USO134" s="78"/>
      <c r="USP134" s="65"/>
      <c r="USS134" s="78"/>
      <c r="UST134" s="78"/>
      <c r="USU134" s="65"/>
      <c r="USX134" s="78"/>
      <c r="USY134" s="78"/>
      <c r="USZ134" s="65"/>
      <c r="UTC134" s="78"/>
      <c r="UTD134" s="78"/>
      <c r="UTE134" s="65"/>
      <c r="UTH134" s="78"/>
      <c r="UTI134" s="78"/>
      <c r="UTJ134" s="65"/>
      <c r="UTM134" s="78"/>
      <c r="UTN134" s="78"/>
      <c r="UTO134" s="65"/>
      <c r="UTR134" s="78"/>
      <c r="UTS134" s="78"/>
      <c r="UTT134" s="65"/>
      <c r="UTW134" s="78"/>
      <c r="UTX134" s="78"/>
      <c r="UTY134" s="65"/>
      <c r="UUB134" s="78"/>
      <c r="UUC134" s="78"/>
      <c r="UUD134" s="65"/>
      <c r="UUG134" s="78"/>
      <c r="UUH134" s="78"/>
      <c r="UUI134" s="65"/>
      <c r="UUL134" s="78"/>
      <c r="UUM134" s="78"/>
      <c r="UUN134" s="65"/>
      <c r="UUQ134" s="78"/>
      <c r="UUR134" s="78"/>
      <c r="UUS134" s="65"/>
      <c r="UUV134" s="78"/>
      <c r="UUW134" s="78"/>
      <c r="UUX134" s="65"/>
      <c r="UVA134" s="78"/>
      <c r="UVB134" s="78"/>
      <c r="UVC134" s="65"/>
      <c r="UVF134" s="78"/>
      <c r="UVG134" s="78"/>
      <c r="UVH134" s="65"/>
      <c r="UVK134" s="78"/>
      <c r="UVL134" s="78"/>
      <c r="UVM134" s="65"/>
      <c r="UVP134" s="78"/>
      <c r="UVQ134" s="78"/>
      <c r="UVR134" s="65"/>
      <c r="UVU134" s="78"/>
      <c r="UVV134" s="78"/>
      <c r="UVW134" s="65"/>
      <c r="UVZ134" s="78"/>
      <c r="UWA134" s="78"/>
      <c r="UWB134" s="65"/>
      <c r="UWE134" s="78"/>
      <c r="UWF134" s="78"/>
      <c r="UWG134" s="65"/>
      <c r="UWJ134" s="78"/>
      <c r="UWK134" s="78"/>
      <c r="UWL134" s="65"/>
      <c r="UWO134" s="78"/>
      <c r="UWP134" s="78"/>
      <c r="UWQ134" s="65"/>
      <c r="UWT134" s="78"/>
      <c r="UWU134" s="78"/>
      <c r="UWV134" s="65"/>
      <c r="UWY134" s="78"/>
      <c r="UWZ134" s="78"/>
      <c r="UXA134" s="65"/>
      <c r="UXD134" s="78"/>
      <c r="UXE134" s="78"/>
      <c r="UXF134" s="65"/>
      <c r="UXI134" s="78"/>
      <c r="UXJ134" s="78"/>
      <c r="UXK134" s="65"/>
      <c r="UXN134" s="78"/>
      <c r="UXO134" s="78"/>
      <c r="UXP134" s="65"/>
      <c r="UXS134" s="78"/>
      <c r="UXT134" s="78"/>
      <c r="UXU134" s="65"/>
      <c r="UXX134" s="78"/>
      <c r="UXY134" s="78"/>
      <c r="UXZ134" s="65"/>
      <c r="UYC134" s="78"/>
      <c r="UYD134" s="78"/>
      <c r="UYE134" s="65"/>
      <c r="UYH134" s="78"/>
      <c r="UYI134" s="78"/>
      <c r="UYJ134" s="65"/>
      <c r="UYM134" s="78"/>
      <c r="UYN134" s="78"/>
      <c r="UYO134" s="65"/>
      <c r="UYR134" s="78"/>
      <c r="UYS134" s="78"/>
      <c r="UYT134" s="65"/>
      <c r="UYW134" s="78"/>
      <c r="UYX134" s="78"/>
      <c r="UYY134" s="65"/>
      <c r="UZB134" s="78"/>
      <c r="UZC134" s="78"/>
      <c r="UZD134" s="65"/>
      <c r="UZG134" s="78"/>
      <c r="UZH134" s="78"/>
      <c r="UZI134" s="65"/>
      <c r="UZL134" s="78"/>
      <c r="UZM134" s="78"/>
      <c r="UZN134" s="65"/>
      <c r="UZQ134" s="78"/>
      <c r="UZR134" s="78"/>
      <c r="UZS134" s="65"/>
      <c r="UZV134" s="78"/>
      <c r="UZW134" s="78"/>
      <c r="UZX134" s="65"/>
      <c r="VAA134" s="78"/>
      <c r="VAB134" s="78"/>
      <c r="VAC134" s="65"/>
      <c r="VAF134" s="78"/>
      <c r="VAG134" s="78"/>
      <c r="VAH134" s="65"/>
      <c r="VAK134" s="78"/>
      <c r="VAL134" s="78"/>
      <c r="VAM134" s="65"/>
      <c r="VAP134" s="78"/>
      <c r="VAQ134" s="78"/>
      <c r="VAR134" s="65"/>
      <c r="VAU134" s="78"/>
      <c r="VAV134" s="78"/>
      <c r="VAW134" s="65"/>
      <c r="VAZ134" s="78"/>
      <c r="VBA134" s="78"/>
      <c r="VBB134" s="65"/>
      <c r="VBE134" s="78"/>
      <c r="VBF134" s="78"/>
      <c r="VBG134" s="65"/>
      <c r="VBJ134" s="78"/>
      <c r="VBK134" s="78"/>
      <c r="VBL134" s="65"/>
      <c r="VBO134" s="78"/>
      <c r="VBP134" s="78"/>
      <c r="VBQ134" s="65"/>
      <c r="VBT134" s="78"/>
      <c r="VBU134" s="78"/>
      <c r="VBV134" s="65"/>
      <c r="VBY134" s="78"/>
      <c r="VBZ134" s="78"/>
      <c r="VCA134" s="65"/>
      <c r="VCD134" s="78"/>
      <c r="VCE134" s="78"/>
      <c r="VCF134" s="65"/>
      <c r="VCI134" s="78"/>
      <c r="VCJ134" s="78"/>
      <c r="VCK134" s="65"/>
      <c r="VCN134" s="78"/>
      <c r="VCO134" s="78"/>
      <c r="VCP134" s="65"/>
      <c r="VCS134" s="78"/>
      <c r="VCT134" s="78"/>
      <c r="VCU134" s="65"/>
      <c r="VCX134" s="78"/>
      <c r="VCY134" s="78"/>
      <c r="VCZ134" s="65"/>
      <c r="VDC134" s="78"/>
      <c r="VDD134" s="78"/>
      <c r="VDE134" s="65"/>
      <c r="VDH134" s="78"/>
      <c r="VDI134" s="78"/>
      <c r="VDJ134" s="65"/>
      <c r="VDM134" s="78"/>
      <c r="VDN134" s="78"/>
      <c r="VDO134" s="65"/>
      <c r="VDR134" s="78"/>
      <c r="VDS134" s="78"/>
      <c r="VDT134" s="65"/>
      <c r="VDW134" s="78"/>
      <c r="VDX134" s="78"/>
      <c r="VDY134" s="65"/>
      <c r="VEB134" s="78"/>
      <c r="VEC134" s="78"/>
      <c r="VED134" s="65"/>
      <c r="VEG134" s="78"/>
      <c r="VEH134" s="78"/>
      <c r="VEI134" s="65"/>
      <c r="VEL134" s="78"/>
      <c r="VEM134" s="78"/>
      <c r="VEN134" s="65"/>
      <c r="VEQ134" s="78"/>
      <c r="VER134" s="78"/>
      <c r="VES134" s="65"/>
      <c r="VEV134" s="78"/>
      <c r="VEW134" s="78"/>
      <c r="VEX134" s="65"/>
      <c r="VFA134" s="78"/>
      <c r="VFB134" s="78"/>
      <c r="VFC134" s="65"/>
      <c r="VFF134" s="78"/>
      <c r="VFG134" s="78"/>
      <c r="VFH134" s="65"/>
      <c r="VFK134" s="78"/>
      <c r="VFL134" s="78"/>
      <c r="VFM134" s="65"/>
      <c r="VFP134" s="78"/>
      <c r="VFQ134" s="78"/>
      <c r="VFR134" s="65"/>
      <c r="VFU134" s="78"/>
      <c r="VFV134" s="78"/>
      <c r="VFW134" s="65"/>
      <c r="VFZ134" s="78"/>
      <c r="VGA134" s="78"/>
      <c r="VGB134" s="65"/>
      <c r="VGE134" s="78"/>
      <c r="VGF134" s="78"/>
      <c r="VGG134" s="65"/>
      <c r="VGJ134" s="78"/>
      <c r="VGK134" s="78"/>
      <c r="VGL134" s="65"/>
      <c r="VGO134" s="78"/>
      <c r="VGP134" s="78"/>
      <c r="VGQ134" s="65"/>
      <c r="VGT134" s="78"/>
      <c r="VGU134" s="78"/>
      <c r="VGV134" s="65"/>
      <c r="VGY134" s="78"/>
      <c r="VGZ134" s="78"/>
      <c r="VHA134" s="65"/>
      <c r="VHD134" s="78"/>
      <c r="VHE134" s="78"/>
      <c r="VHF134" s="65"/>
      <c r="VHI134" s="78"/>
      <c r="VHJ134" s="78"/>
      <c r="VHK134" s="65"/>
      <c r="VHN134" s="78"/>
      <c r="VHO134" s="78"/>
      <c r="VHP134" s="65"/>
      <c r="VHS134" s="78"/>
      <c r="VHT134" s="78"/>
      <c r="VHU134" s="65"/>
      <c r="VHX134" s="78"/>
      <c r="VHY134" s="78"/>
      <c r="VHZ134" s="65"/>
      <c r="VIC134" s="78"/>
      <c r="VID134" s="78"/>
      <c r="VIE134" s="65"/>
      <c r="VIH134" s="78"/>
      <c r="VII134" s="78"/>
      <c r="VIJ134" s="65"/>
      <c r="VIM134" s="78"/>
      <c r="VIN134" s="78"/>
      <c r="VIO134" s="65"/>
      <c r="VIR134" s="78"/>
      <c r="VIS134" s="78"/>
      <c r="VIT134" s="65"/>
      <c r="VIW134" s="78"/>
      <c r="VIX134" s="78"/>
      <c r="VIY134" s="65"/>
      <c r="VJB134" s="78"/>
      <c r="VJC134" s="78"/>
      <c r="VJD134" s="65"/>
      <c r="VJG134" s="78"/>
      <c r="VJH134" s="78"/>
      <c r="VJI134" s="65"/>
      <c r="VJL134" s="78"/>
      <c r="VJM134" s="78"/>
      <c r="VJN134" s="65"/>
      <c r="VJQ134" s="78"/>
      <c r="VJR134" s="78"/>
      <c r="VJS134" s="65"/>
      <c r="VJV134" s="78"/>
      <c r="VJW134" s="78"/>
      <c r="VJX134" s="65"/>
      <c r="VKA134" s="78"/>
      <c r="VKB134" s="78"/>
      <c r="VKC134" s="65"/>
      <c r="VKF134" s="78"/>
      <c r="VKG134" s="78"/>
      <c r="VKH134" s="65"/>
      <c r="VKK134" s="78"/>
      <c r="VKL134" s="78"/>
      <c r="VKM134" s="65"/>
      <c r="VKP134" s="78"/>
      <c r="VKQ134" s="78"/>
      <c r="VKR134" s="65"/>
      <c r="VKU134" s="78"/>
      <c r="VKV134" s="78"/>
      <c r="VKW134" s="65"/>
      <c r="VKZ134" s="78"/>
      <c r="VLA134" s="78"/>
      <c r="VLB134" s="65"/>
      <c r="VLE134" s="78"/>
      <c r="VLF134" s="78"/>
      <c r="VLG134" s="65"/>
      <c r="VLJ134" s="78"/>
      <c r="VLK134" s="78"/>
      <c r="VLL134" s="65"/>
      <c r="VLO134" s="78"/>
      <c r="VLP134" s="78"/>
      <c r="VLQ134" s="65"/>
      <c r="VLT134" s="78"/>
      <c r="VLU134" s="78"/>
      <c r="VLV134" s="65"/>
      <c r="VLY134" s="78"/>
      <c r="VLZ134" s="78"/>
      <c r="VMA134" s="65"/>
      <c r="VMD134" s="78"/>
      <c r="VME134" s="78"/>
      <c r="VMF134" s="65"/>
      <c r="VMI134" s="78"/>
      <c r="VMJ134" s="78"/>
      <c r="VMK134" s="65"/>
      <c r="VMN134" s="78"/>
      <c r="VMO134" s="78"/>
      <c r="VMP134" s="65"/>
      <c r="VMS134" s="78"/>
      <c r="VMT134" s="78"/>
      <c r="VMU134" s="65"/>
      <c r="VMX134" s="78"/>
      <c r="VMY134" s="78"/>
      <c r="VMZ134" s="65"/>
      <c r="VNC134" s="78"/>
      <c r="VND134" s="78"/>
      <c r="VNE134" s="65"/>
      <c r="VNH134" s="78"/>
      <c r="VNI134" s="78"/>
      <c r="VNJ134" s="65"/>
      <c r="VNM134" s="78"/>
      <c r="VNN134" s="78"/>
      <c r="VNO134" s="65"/>
      <c r="VNR134" s="78"/>
      <c r="VNS134" s="78"/>
      <c r="VNT134" s="65"/>
      <c r="VNW134" s="78"/>
      <c r="VNX134" s="78"/>
      <c r="VNY134" s="65"/>
      <c r="VOB134" s="78"/>
      <c r="VOC134" s="78"/>
      <c r="VOD134" s="65"/>
      <c r="VOG134" s="78"/>
      <c r="VOH134" s="78"/>
      <c r="VOI134" s="65"/>
      <c r="VOL134" s="78"/>
      <c r="VOM134" s="78"/>
      <c r="VON134" s="65"/>
      <c r="VOQ134" s="78"/>
      <c r="VOR134" s="78"/>
      <c r="VOS134" s="65"/>
      <c r="VOV134" s="78"/>
      <c r="VOW134" s="78"/>
      <c r="VOX134" s="65"/>
      <c r="VPA134" s="78"/>
      <c r="VPB134" s="78"/>
      <c r="VPC134" s="65"/>
      <c r="VPF134" s="78"/>
      <c r="VPG134" s="78"/>
      <c r="VPH134" s="65"/>
      <c r="VPK134" s="78"/>
      <c r="VPL134" s="78"/>
      <c r="VPM134" s="65"/>
      <c r="VPP134" s="78"/>
      <c r="VPQ134" s="78"/>
      <c r="VPR134" s="65"/>
      <c r="VPU134" s="78"/>
      <c r="VPV134" s="78"/>
      <c r="VPW134" s="65"/>
      <c r="VPZ134" s="78"/>
      <c r="VQA134" s="78"/>
      <c r="VQB134" s="65"/>
      <c r="VQE134" s="78"/>
      <c r="VQF134" s="78"/>
      <c r="VQG134" s="65"/>
      <c r="VQJ134" s="78"/>
      <c r="VQK134" s="78"/>
      <c r="VQL134" s="65"/>
      <c r="VQO134" s="78"/>
      <c r="VQP134" s="78"/>
      <c r="VQQ134" s="65"/>
      <c r="VQT134" s="78"/>
      <c r="VQU134" s="78"/>
      <c r="VQV134" s="65"/>
      <c r="VQY134" s="78"/>
      <c r="VQZ134" s="78"/>
      <c r="VRA134" s="65"/>
      <c r="VRD134" s="78"/>
      <c r="VRE134" s="78"/>
      <c r="VRF134" s="65"/>
      <c r="VRI134" s="78"/>
      <c r="VRJ134" s="78"/>
      <c r="VRK134" s="65"/>
      <c r="VRN134" s="78"/>
      <c r="VRO134" s="78"/>
      <c r="VRP134" s="65"/>
      <c r="VRS134" s="78"/>
      <c r="VRT134" s="78"/>
      <c r="VRU134" s="65"/>
      <c r="VRX134" s="78"/>
      <c r="VRY134" s="78"/>
      <c r="VRZ134" s="65"/>
      <c r="VSC134" s="78"/>
      <c r="VSD134" s="78"/>
      <c r="VSE134" s="65"/>
      <c r="VSH134" s="78"/>
      <c r="VSI134" s="78"/>
      <c r="VSJ134" s="65"/>
      <c r="VSM134" s="78"/>
      <c r="VSN134" s="78"/>
      <c r="VSO134" s="65"/>
      <c r="VSR134" s="78"/>
      <c r="VSS134" s="78"/>
      <c r="VST134" s="65"/>
      <c r="VSW134" s="78"/>
      <c r="VSX134" s="78"/>
      <c r="VSY134" s="65"/>
      <c r="VTB134" s="78"/>
      <c r="VTC134" s="78"/>
      <c r="VTD134" s="65"/>
      <c r="VTG134" s="78"/>
      <c r="VTH134" s="78"/>
      <c r="VTI134" s="65"/>
      <c r="VTL134" s="78"/>
      <c r="VTM134" s="78"/>
      <c r="VTN134" s="65"/>
      <c r="VTQ134" s="78"/>
      <c r="VTR134" s="78"/>
      <c r="VTS134" s="65"/>
      <c r="VTV134" s="78"/>
      <c r="VTW134" s="78"/>
      <c r="VTX134" s="65"/>
      <c r="VUA134" s="78"/>
      <c r="VUB134" s="78"/>
      <c r="VUC134" s="65"/>
      <c r="VUF134" s="78"/>
      <c r="VUG134" s="78"/>
      <c r="VUH134" s="65"/>
      <c r="VUK134" s="78"/>
      <c r="VUL134" s="78"/>
      <c r="VUM134" s="65"/>
      <c r="VUP134" s="78"/>
      <c r="VUQ134" s="78"/>
      <c r="VUR134" s="65"/>
      <c r="VUU134" s="78"/>
      <c r="VUV134" s="78"/>
      <c r="VUW134" s="65"/>
      <c r="VUZ134" s="78"/>
      <c r="VVA134" s="78"/>
      <c r="VVB134" s="65"/>
      <c r="VVE134" s="78"/>
      <c r="VVF134" s="78"/>
      <c r="VVG134" s="65"/>
      <c r="VVJ134" s="78"/>
      <c r="VVK134" s="78"/>
      <c r="VVL134" s="65"/>
      <c r="VVO134" s="78"/>
      <c r="VVP134" s="78"/>
      <c r="VVQ134" s="65"/>
      <c r="VVT134" s="78"/>
      <c r="VVU134" s="78"/>
      <c r="VVV134" s="65"/>
      <c r="VVY134" s="78"/>
      <c r="VVZ134" s="78"/>
      <c r="VWA134" s="65"/>
      <c r="VWD134" s="78"/>
      <c r="VWE134" s="78"/>
      <c r="VWF134" s="65"/>
      <c r="VWI134" s="78"/>
      <c r="VWJ134" s="78"/>
      <c r="VWK134" s="65"/>
      <c r="VWN134" s="78"/>
      <c r="VWO134" s="78"/>
      <c r="VWP134" s="65"/>
      <c r="VWS134" s="78"/>
      <c r="VWT134" s="78"/>
      <c r="VWU134" s="65"/>
      <c r="VWX134" s="78"/>
      <c r="VWY134" s="78"/>
      <c r="VWZ134" s="65"/>
      <c r="VXC134" s="78"/>
      <c r="VXD134" s="78"/>
      <c r="VXE134" s="65"/>
      <c r="VXH134" s="78"/>
      <c r="VXI134" s="78"/>
      <c r="VXJ134" s="65"/>
      <c r="VXM134" s="78"/>
      <c r="VXN134" s="78"/>
      <c r="VXO134" s="65"/>
      <c r="VXR134" s="78"/>
      <c r="VXS134" s="78"/>
      <c r="VXT134" s="65"/>
      <c r="VXW134" s="78"/>
      <c r="VXX134" s="78"/>
      <c r="VXY134" s="65"/>
      <c r="VYB134" s="78"/>
      <c r="VYC134" s="78"/>
      <c r="VYD134" s="65"/>
      <c r="VYG134" s="78"/>
      <c r="VYH134" s="78"/>
      <c r="VYI134" s="65"/>
      <c r="VYL134" s="78"/>
      <c r="VYM134" s="78"/>
      <c r="VYN134" s="65"/>
      <c r="VYQ134" s="78"/>
      <c r="VYR134" s="78"/>
      <c r="VYS134" s="65"/>
      <c r="VYV134" s="78"/>
      <c r="VYW134" s="78"/>
      <c r="VYX134" s="65"/>
      <c r="VZA134" s="78"/>
      <c r="VZB134" s="78"/>
      <c r="VZC134" s="65"/>
      <c r="VZF134" s="78"/>
      <c r="VZG134" s="78"/>
      <c r="VZH134" s="65"/>
      <c r="VZK134" s="78"/>
      <c r="VZL134" s="78"/>
      <c r="VZM134" s="65"/>
      <c r="VZP134" s="78"/>
      <c r="VZQ134" s="78"/>
      <c r="VZR134" s="65"/>
      <c r="VZU134" s="78"/>
      <c r="VZV134" s="78"/>
      <c r="VZW134" s="65"/>
      <c r="VZZ134" s="78"/>
      <c r="WAA134" s="78"/>
      <c r="WAB134" s="65"/>
      <c r="WAE134" s="78"/>
      <c r="WAF134" s="78"/>
      <c r="WAG134" s="65"/>
      <c r="WAJ134" s="78"/>
      <c r="WAK134" s="78"/>
      <c r="WAL134" s="65"/>
      <c r="WAO134" s="78"/>
      <c r="WAP134" s="78"/>
      <c r="WAQ134" s="65"/>
      <c r="WAT134" s="78"/>
      <c r="WAU134" s="78"/>
      <c r="WAV134" s="65"/>
      <c r="WAY134" s="78"/>
      <c r="WAZ134" s="78"/>
      <c r="WBA134" s="65"/>
      <c r="WBD134" s="78"/>
      <c r="WBE134" s="78"/>
      <c r="WBF134" s="65"/>
      <c r="WBI134" s="78"/>
      <c r="WBJ134" s="78"/>
      <c r="WBK134" s="65"/>
      <c r="WBN134" s="78"/>
      <c r="WBO134" s="78"/>
      <c r="WBP134" s="65"/>
      <c r="WBS134" s="78"/>
      <c r="WBT134" s="78"/>
      <c r="WBU134" s="65"/>
      <c r="WBX134" s="78"/>
      <c r="WBY134" s="78"/>
      <c r="WBZ134" s="65"/>
      <c r="WCC134" s="78"/>
      <c r="WCD134" s="78"/>
      <c r="WCE134" s="65"/>
      <c r="WCH134" s="78"/>
      <c r="WCI134" s="78"/>
      <c r="WCJ134" s="65"/>
      <c r="WCM134" s="78"/>
      <c r="WCN134" s="78"/>
      <c r="WCO134" s="65"/>
      <c r="WCR134" s="78"/>
      <c r="WCS134" s="78"/>
      <c r="WCT134" s="65"/>
      <c r="WCW134" s="78"/>
      <c r="WCX134" s="78"/>
      <c r="WCY134" s="65"/>
      <c r="WDB134" s="78"/>
      <c r="WDC134" s="78"/>
      <c r="WDD134" s="65"/>
      <c r="WDG134" s="78"/>
      <c r="WDH134" s="78"/>
      <c r="WDI134" s="65"/>
      <c r="WDL134" s="78"/>
      <c r="WDM134" s="78"/>
      <c r="WDN134" s="65"/>
      <c r="WDQ134" s="78"/>
      <c r="WDR134" s="78"/>
      <c r="WDS134" s="65"/>
      <c r="WDV134" s="78"/>
      <c r="WDW134" s="78"/>
      <c r="WDX134" s="65"/>
      <c r="WEA134" s="78"/>
      <c r="WEB134" s="78"/>
      <c r="WEC134" s="65"/>
      <c r="WEF134" s="78"/>
      <c r="WEG134" s="78"/>
      <c r="WEH134" s="65"/>
      <c r="WEK134" s="78"/>
      <c r="WEL134" s="78"/>
      <c r="WEM134" s="65"/>
      <c r="WEP134" s="78"/>
      <c r="WEQ134" s="78"/>
      <c r="WER134" s="65"/>
      <c r="WEU134" s="78"/>
      <c r="WEV134" s="78"/>
      <c r="WEW134" s="65"/>
      <c r="WEZ134" s="78"/>
      <c r="WFA134" s="78"/>
      <c r="WFB134" s="65"/>
      <c r="WFE134" s="78"/>
      <c r="WFF134" s="78"/>
      <c r="WFG134" s="65"/>
      <c r="WFJ134" s="78"/>
      <c r="WFK134" s="78"/>
      <c r="WFL134" s="65"/>
      <c r="WFO134" s="78"/>
      <c r="WFP134" s="78"/>
      <c r="WFQ134" s="65"/>
      <c r="WFT134" s="78"/>
      <c r="WFU134" s="78"/>
      <c r="WFV134" s="65"/>
      <c r="WFY134" s="78"/>
      <c r="WFZ134" s="78"/>
      <c r="WGA134" s="65"/>
      <c r="WGD134" s="78"/>
      <c r="WGE134" s="78"/>
      <c r="WGF134" s="65"/>
      <c r="WGI134" s="78"/>
      <c r="WGJ134" s="78"/>
      <c r="WGK134" s="65"/>
      <c r="WGN134" s="78"/>
      <c r="WGO134" s="78"/>
      <c r="WGP134" s="65"/>
      <c r="WGS134" s="78"/>
      <c r="WGT134" s="78"/>
      <c r="WGU134" s="65"/>
      <c r="WGX134" s="78"/>
      <c r="WGY134" s="78"/>
      <c r="WGZ134" s="65"/>
      <c r="WHC134" s="78"/>
      <c r="WHD134" s="78"/>
      <c r="WHE134" s="65"/>
      <c r="WHH134" s="78"/>
      <c r="WHI134" s="78"/>
      <c r="WHJ134" s="65"/>
      <c r="WHM134" s="78"/>
      <c r="WHN134" s="78"/>
      <c r="WHO134" s="65"/>
      <c r="WHR134" s="78"/>
      <c r="WHS134" s="78"/>
      <c r="WHT134" s="65"/>
      <c r="WHW134" s="78"/>
      <c r="WHX134" s="78"/>
      <c r="WHY134" s="65"/>
      <c r="WIB134" s="78"/>
      <c r="WIC134" s="78"/>
      <c r="WID134" s="65"/>
      <c r="WIG134" s="78"/>
      <c r="WIH134" s="78"/>
      <c r="WII134" s="65"/>
      <c r="WIL134" s="78"/>
      <c r="WIM134" s="78"/>
      <c r="WIN134" s="65"/>
      <c r="WIQ134" s="78"/>
      <c r="WIR134" s="78"/>
      <c r="WIS134" s="65"/>
      <c r="WIV134" s="78"/>
      <c r="WIW134" s="78"/>
      <c r="WIX134" s="65"/>
      <c r="WJA134" s="78"/>
      <c r="WJB134" s="78"/>
      <c r="WJC134" s="65"/>
      <c r="WJF134" s="78"/>
      <c r="WJG134" s="78"/>
      <c r="WJH134" s="65"/>
      <c r="WJK134" s="78"/>
      <c r="WJL134" s="78"/>
      <c r="WJM134" s="65"/>
      <c r="WJP134" s="78"/>
      <c r="WJQ134" s="78"/>
      <c r="WJR134" s="65"/>
      <c r="WJU134" s="78"/>
      <c r="WJV134" s="78"/>
      <c r="WJW134" s="65"/>
      <c r="WJZ134" s="78"/>
      <c r="WKA134" s="78"/>
      <c r="WKB134" s="65"/>
      <c r="WKE134" s="78"/>
      <c r="WKF134" s="78"/>
      <c r="WKG134" s="65"/>
      <c r="WKJ134" s="78"/>
      <c r="WKK134" s="78"/>
      <c r="WKL134" s="65"/>
      <c r="WKO134" s="78"/>
      <c r="WKP134" s="78"/>
      <c r="WKQ134" s="65"/>
      <c r="WKT134" s="78"/>
      <c r="WKU134" s="78"/>
      <c r="WKV134" s="65"/>
      <c r="WKY134" s="78"/>
      <c r="WKZ134" s="78"/>
      <c r="WLA134" s="65"/>
      <c r="WLD134" s="78"/>
      <c r="WLE134" s="78"/>
      <c r="WLF134" s="65"/>
      <c r="WLI134" s="78"/>
      <c r="WLJ134" s="78"/>
      <c r="WLK134" s="65"/>
      <c r="WLN134" s="78"/>
      <c r="WLO134" s="78"/>
      <c r="WLP134" s="65"/>
      <c r="WLS134" s="78"/>
      <c r="WLT134" s="78"/>
      <c r="WLU134" s="65"/>
      <c r="WLX134" s="78"/>
      <c r="WLY134" s="78"/>
      <c r="WLZ134" s="65"/>
      <c r="WMC134" s="78"/>
      <c r="WMD134" s="78"/>
      <c r="WME134" s="65"/>
      <c r="WMH134" s="78"/>
      <c r="WMI134" s="78"/>
      <c r="WMJ134" s="65"/>
      <c r="WMM134" s="78"/>
      <c r="WMN134" s="78"/>
      <c r="WMO134" s="65"/>
      <c r="WMR134" s="78"/>
      <c r="WMS134" s="78"/>
      <c r="WMT134" s="65"/>
      <c r="WMW134" s="78"/>
      <c r="WMX134" s="78"/>
      <c r="WMY134" s="65"/>
      <c r="WNB134" s="78"/>
      <c r="WNC134" s="78"/>
      <c r="WND134" s="65"/>
      <c r="WNG134" s="78"/>
      <c r="WNH134" s="78"/>
      <c r="WNI134" s="65"/>
      <c r="WNL134" s="78"/>
      <c r="WNM134" s="78"/>
      <c r="WNN134" s="65"/>
      <c r="WNQ134" s="78"/>
      <c r="WNR134" s="78"/>
      <c r="WNS134" s="65"/>
      <c r="WNV134" s="78"/>
      <c r="WNW134" s="78"/>
      <c r="WNX134" s="65"/>
      <c r="WOA134" s="78"/>
      <c r="WOB134" s="78"/>
      <c r="WOC134" s="65"/>
      <c r="WOF134" s="78"/>
      <c r="WOG134" s="78"/>
      <c r="WOH134" s="65"/>
      <c r="WOK134" s="78"/>
      <c r="WOL134" s="78"/>
      <c r="WOM134" s="65"/>
      <c r="WOP134" s="78"/>
      <c r="WOQ134" s="78"/>
      <c r="WOR134" s="65"/>
      <c r="WOU134" s="78"/>
      <c r="WOV134" s="78"/>
      <c r="WOW134" s="65"/>
      <c r="WOZ134" s="78"/>
      <c r="WPA134" s="78"/>
      <c r="WPB134" s="65"/>
      <c r="WPE134" s="78"/>
      <c r="WPF134" s="78"/>
      <c r="WPG134" s="65"/>
      <c r="WPJ134" s="78"/>
      <c r="WPK134" s="78"/>
      <c r="WPL134" s="65"/>
      <c r="WPO134" s="78"/>
      <c r="WPP134" s="78"/>
      <c r="WPQ134" s="65"/>
      <c r="WPT134" s="78"/>
      <c r="WPU134" s="78"/>
      <c r="WPV134" s="65"/>
      <c r="WPY134" s="78"/>
      <c r="WPZ134" s="78"/>
      <c r="WQA134" s="65"/>
      <c r="WQD134" s="78"/>
      <c r="WQE134" s="78"/>
      <c r="WQF134" s="65"/>
      <c r="WQI134" s="78"/>
      <c r="WQJ134" s="78"/>
      <c r="WQK134" s="65"/>
      <c r="WQN134" s="78"/>
      <c r="WQO134" s="78"/>
      <c r="WQP134" s="65"/>
      <c r="WQS134" s="78"/>
      <c r="WQT134" s="78"/>
      <c r="WQU134" s="65"/>
      <c r="WQX134" s="78"/>
      <c r="WQY134" s="78"/>
      <c r="WQZ134" s="65"/>
      <c r="WRC134" s="78"/>
      <c r="WRD134" s="78"/>
      <c r="WRE134" s="65"/>
      <c r="WRH134" s="78"/>
      <c r="WRI134" s="78"/>
      <c r="WRJ134" s="65"/>
      <c r="WRM134" s="78"/>
      <c r="WRN134" s="78"/>
      <c r="WRO134" s="65"/>
      <c r="WRR134" s="78"/>
      <c r="WRS134" s="78"/>
      <c r="WRT134" s="65"/>
      <c r="WRW134" s="78"/>
      <c r="WRX134" s="78"/>
      <c r="WRY134" s="65"/>
      <c r="WSB134" s="78"/>
      <c r="WSC134" s="78"/>
      <c r="WSD134" s="65"/>
      <c r="WSG134" s="78"/>
      <c r="WSH134" s="78"/>
      <c r="WSI134" s="65"/>
      <c r="WSL134" s="78"/>
      <c r="WSM134" s="78"/>
      <c r="WSN134" s="65"/>
      <c r="WSQ134" s="78"/>
      <c r="WSR134" s="78"/>
      <c r="WSS134" s="65"/>
      <c r="WSV134" s="78"/>
      <c r="WSW134" s="78"/>
      <c r="WSX134" s="65"/>
      <c r="WTA134" s="78"/>
      <c r="WTB134" s="78"/>
      <c r="WTC134" s="65"/>
      <c r="WTF134" s="78"/>
      <c r="WTG134" s="78"/>
      <c r="WTH134" s="65"/>
      <c r="WTK134" s="78"/>
      <c r="WTL134" s="78"/>
      <c r="WTM134" s="65"/>
      <c r="WTP134" s="78"/>
      <c r="WTQ134" s="78"/>
      <c r="WTR134" s="65"/>
      <c r="WTU134" s="78"/>
      <c r="WTV134" s="78"/>
      <c r="WTW134" s="65"/>
      <c r="WTZ134" s="78"/>
      <c r="WUA134" s="78"/>
      <c r="WUB134" s="65"/>
      <c r="WUE134" s="78"/>
      <c r="WUF134" s="78"/>
      <c r="WUG134" s="65"/>
      <c r="WUJ134" s="78"/>
      <c r="WUK134" s="78"/>
      <c r="WUL134" s="65"/>
      <c r="WUO134" s="78"/>
      <c r="WUP134" s="78"/>
      <c r="WUQ134" s="65"/>
      <c r="WUT134" s="78"/>
      <c r="WUU134" s="78"/>
      <c r="WUV134" s="65"/>
      <c r="WUY134" s="78"/>
      <c r="WUZ134" s="78"/>
      <c r="WVA134" s="65"/>
      <c r="WVD134" s="78"/>
      <c r="WVE134" s="78"/>
      <c r="WVF134" s="65"/>
      <c r="WVI134" s="78"/>
      <c r="WVJ134" s="78"/>
      <c r="WVK134" s="65"/>
      <c r="WVN134" s="78"/>
      <c r="WVO134" s="78"/>
      <c r="WVP134" s="65"/>
      <c r="WVS134" s="78"/>
      <c r="WVT134" s="78"/>
      <c r="WVU134" s="65"/>
      <c r="WVX134" s="78"/>
      <c r="WVY134" s="78"/>
      <c r="WVZ134" s="65"/>
      <c r="WWC134" s="78"/>
      <c r="WWD134" s="78"/>
      <c r="WWE134" s="65"/>
      <c r="WWH134" s="78"/>
      <c r="WWI134" s="78"/>
      <c r="WWJ134" s="65"/>
      <c r="WWM134" s="78"/>
      <c r="WWN134" s="78"/>
      <c r="WWO134" s="65"/>
      <c r="WWR134" s="78"/>
      <c r="WWS134" s="78"/>
      <c r="WWT134" s="65"/>
      <c r="WWW134" s="78"/>
      <c r="WWX134" s="78"/>
      <c r="WWY134" s="65"/>
      <c r="WXB134" s="78"/>
      <c r="WXC134" s="78"/>
      <c r="WXD134" s="65"/>
      <c r="WXG134" s="78"/>
      <c r="WXH134" s="78"/>
      <c r="WXI134" s="65"/>
      <c r="WXL134" s="78"/>
      <c r="WXM134" s="78"/>
      <c r="WXN134" s="65"/>
      <c r="WXQ134" s="78"/>
      <c r="WXR134" s="78"/>
      <c r="WXS134" s="65"/>
      <c r="WXV134" s="78"/>
      <c r="WXW134" s="78"/>
      <c r="WXX134" s="65"/>
      <c r="WYA134" s="78"/>
      <c r="WYB134" s="78"/>
      <c r="WYC134" s="65"/>
      <c r="WYF134" s="78"/>
      <c r="WYG134" s="78"/>
      <c r="WYH134" s="65"/>
      <c r="WYK134" s="78"/>
      <c r="WYL134" s="78"/>
      <c r="WYM134" s="65"/>
      <c r="WYP134" s="78"/>
      <c r="WYQ134" s="78"/>
      <c r="WYR134" s="65"/>
      <c r="WYU134" s="78"/>
      <c r="WYV134" s="78"/>
      <c r="WYW134" s="65"/>
      <c r="WYZ134" s="78"/>
      <c r="WZA134" s="78"/>
      <c r="WZB134" s="65"/>
      <c r="WZE134" s="78"/>
      <c r="WZF134" s="78"/>
      <c r="WZG134" s="65"/>
      <c r="WZJ134" s="78"/>
      <c r="WZK134" s="78"/>
      <c r="WZL134" s="65"/>
      <c r="WZO134" s="78"/>
      <c r="WZP134" s="78"/>
      <c r="WZQ134" s="65"/>
      <c r="WZT134" s="78"/>
      <c r="WZU134" s="78"/>
      <c r="WZV134" s="65"/>
      <c r="WZY134" s="78"/>
      <c r="WZZ134" s="78"/>
      <c r="XAA134" s="65"/>
      <c r="XAD134" s="78"/>
      <c r="XAE134" s="78"/>
      <c r="XAF134" s="65"/>
      <c r="XAI134" s="78"/>
      <c r="XAJ134" s="78"/>
      <c r="XAK134" s="65"/>
      <c r="XAN134" s="78"/>
      <c r="XAO134" s="78"/>
      <c r="XAP134" s="65"/>
      <c r="XAS134" s="78"/>
      <c r="XAT134" s="78"/>
      <c r="XAU134" s="65"/>
      <c r="XAX134" s="78"/>
      <c r="XAY134" s="78"/>
      <c r="XAZ134" s="65"/>
      <c r="XBC134" s="78"/>
      <c r="XBD134" s="78"/>
      <c r="XBE134" s="65"/>
      <c r="XBH134" s="78"/>
      <c r="XBI134" s="78"/>
      <c r="XBJ134" s="65"/>
      <c r="XBM134" s="78"/>
      <c r="XBN134" s="78"/>
      <c r="XBO134" s="65"/>
      <c r="XBR134" s="78"/>
      <c r="XBS134" s="78"/>
      <c r="XBT134" s="65"/>
      <c r="XBW134" s="78"/>
      <c r="XBX134" s="78"/>
      <c r="XBY134" s="65"/>
      <c r="XCB134" s="78"/>
      <c r="XCC134" s="78"/>
      <c r="XCD134" s="65"/>
      <c r="XCG134" s="78"/>
      <c r="XCH134" s="78"/>
      <c r="XCI134" s="65"/>
      <c r="XCL134" s="78"/>
      <c r="XCM134" s="78"/>
      <c r="XCN134" s="65"/>
      <c r="XCQ134" s="78"/>
      <c r="XCR134" s="78"/>
      <c r="XCS134" s="65"/>
      <c r="XCV134" s="78"/>
      <c r="XCW134" s="78"/>
      <c r="XCX134" s="65"/>
      <c r="XDA134" s="78"/>
      <c r="XDB134" s="78"/>
      <c r="XDC134" s="65"/>
      <c r="XDF134" s="78"/>
      <c r="XDG134" s="78"/>
      <c r="XDH134" s="65"/>
      <c r="XDK134" s="78"/>
      <c r="XDL134" s="78"/>
      <c r="XDM134" s="65"/>
      <c r="XDP134" s="78"/>
      <c r="XDQ134" s="78"/>
      <c r="XDR134" s="65"/>
      <c r="XDU134" s="78"/>
      <c r="XDV134" s="78"/>
      <c r="XDW134" s="65"/>
      <c r="XDZ134" s="78"/>
      <c r="XEA134" s="78"/>
      <c r="XEB134" s="65"/>
      <c r="XEE134" s="78"/>
      <c r="XEF134" s="78"/>
      <c r="XEG134" s="65"/>
      <c r="XEJ134" s="78"/>
      <c r="XEK134" s="78"/>
      <c r="XEL134" s="65"/>
      <c r="XEO134" s="78"/>
      <c r="XEP134" s="78"/>
      <c r="XEQ134" s="65"/>
      <c r="XET134" s="78"/>
      <c r="XEU134" s="78"/>
      <c r="XEV134" s="65"/>
      <c r="XEY134" s="78"/>
      <c r="XEZ134" s="78"/>
      <c r="XFA134" s="65"/>
      <c r="XFD134" s="78"/>
    </row>
    <row r="135" spans="1:2046 2049:3071 3074:4096 4099:7166 7169:8191 8194:9216 9219:12286 12289:13311 13314:14336 14339:16384" x14ac:dyDescent="0.25">
      <c r="A135" s="65" t="s">
        <v>972</v>
      </c>
      <c r="D135" s="78"/>
      <c r="E135" s="78"/>
      <c r="F135" s="65"/>
      <c r="I135" s="78"/>
      <c r="J135" s="78"/>
      <c r="K135" s="65"/>
      <c r="N135" s="78"/>
      <c r="O135" s="78"/>
      <c r="P135" s="65"/>
      <c r="S135" s="78"/>
      <c r="T135" s="78"/>
      <c r="U135" s="65"/>
      <c r="X135" s="78"/>
      <c r="Y135" s="78"/>
      <c r="Z135" s="65"/>
      <c r="AC135" s="78"/>
      <c r="AD135" s="78"/>
      <c r="AE135" s="65"/>
      <c r="AH135" s="78"/>
      <c r="AI135" s="78"/>
      <c r="AJ135" s="65"/>
      <c r="AM135" s="78"/>
      <c r="AN135" s="78"/>
      <c r="AO135" s="65"/>
      <c r="AR135" s="78"/>
      <c r="AS135" s="78"/>
      <c r="AT135" s="65"/>
      <c r="AW135" s="78"/>
      <c r="AX135" s="78"/>
      <c r="AY135" s="65"/>
      <c r="BB135" s="78"/>
      <c r="BC135" s="78"/>
      <c r="BD135" s="65"/>
      <c r="BG135" s="78"/>
      <c r="BH135" s="78"/>
      <c r="BI135" s="65"/>
      <c r="BL135" s="78"/>
      <c r="BM135" s="78"/>
      <c r="BN135" s="65"/>
      <c r="BQ135" s="78"/>
      <c r="BR135" s="78"/>
      <c r="BS135" s="65"/>
      <c r="BV135" s="78"/>
      <c r="BW135" s="78"/>
      <c r="BX135" s="65"/>
      <c r="CA135" s="78"/>
      <c r="CB135" s="78"/>
      <c r="CC135" s="65"/>
      <c r="CF135" s="78"/>
      <c r="CG135" s="78"/>
      <c r="CH135" s="65"/>
      <c r="CK135" s="78"/>
      <c r="CL135" s="78"/>
      <c r="CM135" s="65"/>
      <c r="CP135" s="78"/>
      <c r="CQ135" s="78"/>
      <c r="CR135" s="65"/>
      <c r="CU135" s="78"/>
      <c r="CV135" s="78"/>
      <c r="CW135" s="65"/>
      <c r="CZ135" s="78"/>
      <c r="DA135" s="78"/>
      <c r="DB135" s="65"/>
      <c r="DE135" s="78"/>
      <c r="DF135" s="78"/>
      <c r="DG135" s="65"/>
      <c r="DJ135" s="78"/>
      <c r="DK135" s="78"/>
      <c r="DL135" s="65"/>
      <c r="DO135" s="78"/>
      <c r="DP135" s="78"/>
      <c r="DQ135" s="65"/>
      <c r="DT135" s="78"/>
      <c r="DU135" s="78"/>
      <c r="DV135" s="65"/>
      <c r="DY135" s="78"/>
      <c r="DZ135" s="78"/>
      <c r="EA135" s="65"/>
      <c r="ED135" s="78"/>
      <c r="EE135" s="78"/>
      <c r="EF135" s="65"/>
      <c r="EI135" s="78"/>
      <c r="EJ135" s="78"/>
      <c r="EK135" s="65"/>
      <c r="EN135" s="78"/>
      <c r="EO135" s="78"/>
      <c r="EP135" s="65"/>
      <c r="ES135" s="78"/>
      <c r="ET135" s="78"/>
      <c r="EU135" s="65"/>
      <c r="EX135" s="78"/>
      <c r="EY135" s="78"/>
      <c r="EZ135" s="65"/>
      <c r="FC135" s="78"/>
      <c r="FD135" s="78"/>
      <c r="FE135" s="65"/>
      <c r="FH135" s="78"/>
      <c r="FI135" s="78"/>
      <c r="FJ135" s="65"/>
      <c r="FM135" s="78"/>
      <c r="FN135" s="78"/>
      <c r="FO135" s="65"/>
      <c r="FR135" s="78"/>
      <c r="FS135" s="78"/>
      <c r="FT135" s="65"/>
      <c r="FW135" s="78"/>
      <c r="FX135" s="78"/>
      <c r="FY135" s="65"/>
      <c r="GB135" s="78"/>
      <c r="GC135" s="78"/>
      <c r="GD135" s="65"/>
      <c r="GG135" s="78"/>
      <c r="GH135" s="78"/>
      <c r="GI135" s="65"/>
      <c r="GL135" s="78"/>
      <c r="GM135" s="78"/>
      <c r="GN135" s="65"/>
      <c r="GQ135" s="78"/>
      <c r="GR135" s="78"/>
      <c r="GS135" s="65"/>
      <c r="GV135" s="78"/>
      <c r="GW135" s="78"/>
      <c r="GX135" s="65"/>
      <c r="HA135" s="78"/>
      <c r="HB135" s="78"/>
      <c r="HC135" s="65"/>
      <c r="HF135" s="78"/>
      <c r="HG135" s="78"/>
      <c r="HH135" s="65"/>
      <c r="HK135" s="78"/>
      <c r="HL135" s="78"/>
      <c r="HM135" s="65"/>
      <c r="HP135" s="78"/>
      <c r="HQ135" s="78"/>
      <c r="HR135" s="65"/>
      <c r="HU135" s="78"/>
      <c r="HV135" s="78"/>
      <c r="HW135" s="65"/>
      <c r="HZ135" s="78"/>
      <c r="IA135" s="78"/>
      <c r="IB135" s="65"/>
      <c r="IE135" s="78"/>
      <c r="IF135" s="78"/>
      <c r="IG135" s="65"/>
      <c r="IJ135" s="78"/>
      <c r="IK135" s="78"/>
      <c r="IL135" s="65"/>
      <c r="IO135" s="78"/>
      <c r="IP135" s="78"/>
      <c r="IQ135" s="65"/>
      <c r="IT135" s="78"/>
      <c r="IU135" s="78"/>
      <c r="IV135" s="65"/>
      <c r="IY135" s="78"/>
      <c r="IZ135" s="78"/>
      <c r="JA135" s="65"/>
      <c r="JD135" s="78"/>
      <c r="JE135" s="78"/>
      <c r="JF135" s="65"/>
      <c r="JI135" s="78"/>
      <c r="JJ135" s="78"/>
      <c r="JK135" s="65"/>
      <c r="JN135" s="78"/>
      <c r="JO135" s="78"/>
      <c r="JP135" s="65"/>
      <c r="JS135" s="78"/>
      <c r="JT135" s="78"/>
      <c r="JU135" s="65"/>
      <c r="JX135" s="78"/>
      <c r="JY135" s="78"/>
      <c r="JZ135" s="65"/>
      <c r="KC135" s="78"/>
      <c r="KD135" s="78"/>
      <c r="KE135" s="65"/>
      <c r="KH135" s="78"/>
      <c r="KI135" s="78"/>
      <c r="KJ135" s="65"/>
      <c r="KM135" s="78"/>
      <c r="KN135" s="78"/>
      <c r="KO135" s="65"/>
      <c r="KR135" s="78"/>
      <c r="KS135" s="78"/>
      <c r="KT135" s="65"/>
      <c r="KW135" s="78"/>
      <c r="KX135" s="78"/>
      <c r="KY135" s="65"/>
      <c r="LB135" s="78"/>
      <c r="LC135" s="78"/>
      <c r="LD135" s="65"/>
      <c r="LG135" s="78"/>
      <c r="LH135" s="78"/>
      <c r="LI135" s="65"/>
      <c r="LL135" s="78"/>
      <c r="LM135" s="78"/>
      <c r="LN135" s="65"/>
      <c r="LQ135" s="78"/>
      <c r="LR135" s="78"/>
      <c r="LS135" s="65"/>
      <c r="LV135" s="78"/>
      <c r="LW135" s="78"/>
      <c r="LX135" s="65"/>
      <c r="MA135" s="78"/>
      <c r="MB135" s="78"/>
      <c r="MC135" s="65"/>
      <c r="MF135" s="78"/>
      <c r="MG135" s="78"/>
      <c r="MH135" s="65"/>
      <c r="MK135" s="78"/>
      <c r="ML135" s="78"/>
      <c r="MM135" s="65"/>
      <c r="MP135" s="78"/>
      <c r="MQ135" s="78"/>
      <c r="MR135" s="65"/>
      <c r="MU135" s="78"/>
      <c r="MV135" s="78"/>
      <c r="MW135" s="65"/>
      <c r="MZ135" s="78"/>
      <c r="NA135" s="78"/>
      <c r="NB135" s="65"/>
      <c r="NE135" s="78"/>
      <c r="NF135" s="78"/>
      <c r="NG135" s="65"/>
      <c r="NJ135" s="78"/>
      <c r="NK135" s="78"/>
      <c r="NL135" s="65"/>
      <c r="NO135" s="78"/>
      <c r="NP135" s="78"/>
      <c r="NQ135" s="65"/>
      <c r="NT135" s="78"/>
      <c r="NU135" s="78"/>
      <c r="NV135" s="65"/>
      <c r="NY135" s="78"/>
      <c r="NZ135" s="78"/>
      <c r="OA135" s="65"/>
      <c r="OD135" s="78"/>
      <c r="OE135" s="78"/>
      <c r="OF135" s="65"/>
      <c r="OI135" s="78"/>
      <c r="OJ135" s="78"/>
      <c r="OK135" s="65"/>
      <c r="ON135" s="78"/>
      <c r="OO135" s="78"/>
      <c r="OP135" s="65"/>
      <c r="OS135" s="78"/>
      <c r="OT135" s="78"/>
      <c r="OU135" s="65"/>
      <c r="OX135" s="78"/>
      <c r="OY135" s="78"/>
      <c r="OZ135" s="65"/>
      <c r="PC135" s="78"/>
      <c r="PD135" s="78"/>
      <c r="PE135" s="65"/>
      <c r="PH135" s="78"/>
      <c r="PI135" s="78"/>
      <c r="PJ135" s="65"/>
      <c r="PM135" s="78"/>
      <c r="PN135" s="78"/>
      <c r="PO135" s="65"/>
      <c r="PR135" s="78"/>
      <c r="PS135" s="78"/>
      <c r="PT135" s="65"/>
      <c r="PW135" s="78"/>
      <c r="PX135" s="78"/>
      <c r="PY135" s="65"/>
      <c r="QB135" s="78"/>
      <c r="QC135" s="78"/>
      <c r="QD135" s="65"/>
      <c r="QG135" s="78"/>
      <c r="QH135" s="78"/>
      <c r="QI135" s="65"/>
      <c r="QL135" s="78"/>
      <c r="QM135" s="78"/>
      <c r="QN135" s="65"/>
      <c r="QQ135" s="78"/>
      <c r="QR135" s="78"/>
      <c r="QS135" s="65"/>
      <c r="QV135" s="78"/>
      <c r="QW135" s="78"/>
      <c r="QX135" s="65"/>
      <c r="RA135" s="78"/>
      <c r="RB135" s="78"/>
      <c r="RC135" s="65"/>
      <c r="RF135" s="78"/>
      <c r="RG135" s="78"/>
      <c r="RH135" s="65"/>
      <c r="RK135" s="78"/>
      <c r="RL135" s="78"/>
      <c r="RM135" s="65"/>
      <c r="RP135" s="78"/>
      <c r="RQ135" s="78"/>
      <c r="RR135" s="65"/>
      <c r="RU135" s="78"/>
      <c r="RV135" s="78"/>
      <c r="RW135" s="65"/>
      <c r="RZ135" s="78"/>
      <c r="SA135" s="78"/>
      <c r="SB135" s="65"/>
      <c r="SE135" s="78"/>
      <c r="SF135" s="78"/>
      <c r="SG135" s="65"/>
      <c r="SJ135" s="78"/>
      <c r="SK135" s="78"/>
      <c r="SL135" s="65"/>
      <c r="SO135" s="78"/>
      <c r="SP135" s="78"/>
      <c r="SQ135" s="65"/>
      <c r="ST135" s="78"/>
      <c r="SU135" s="78"/>
      <c r="SV135" s="65"/>
      <c r="SY135" s="78"/>
      <c r="SZ135" s="78"/>
      <c r="TA135" s="65"/>
      <c r="TD135" s="78"/>
      <c r="TE135" s="78"/>
      <c r="TF135" s="65"/>
      <c r="TI135" s="78"/>
      <c r="TJ135" s="78"/>
      <c r="TK135" s="65"/>
      <c r="TN135" s="78"/>
      <c r="TO135" s="78"/>
      <c r="TP135" s="65"/>
      <c r="TS135" s="78"/>
      <c r="TT135" s="78"/>
      <c r="TU135" s="65"/>
      <c r="TX135" s="78"/>
      <c r="TY135" s="78"/>
      <c r="TZ135" s="65"/>
      <c r="UC135" s="78"/>
      <c r="UD135" s="78"/>
      <c r="UE135" s="65"/>
      <c r="UH135" s="78"/>
      <c r="UI135" s="78"/>
      <c r="UJ135" s="65"/>
      <c r="UM135" s="78"/>
      <c r="UN135" s="78"/>
      <c r="UO135" s="65"/>
      <c r="UR135" s="78"/>
      <c r="US135" s="78"/>
      <c r="UT135" s="65"/>
      <c r="UW135" s="78"/>
      <c r="UX135" s="78"/>
      <c r="UY135" s="65"/>
      <c r="VB135" s="78"/>
      <c r="VC135" s="78"/>
      <c r="VD135" s="65"/>
      <c r="VG135" s="78"/>
      <c r="VH135" s="78"/>
      <c r="VI135" s="65"/>
      <c r="VL135" s="78"/>
      <c r="VM135" s="78"/>
      <c r="VN135" s="65"/>
      <c r="VQ135" s="78"/>
      <c r="VR135" s="78"/>
      <c r="VS135" s="65"/>
      <c r="VV135" s="78"/>
      <c r="VW135" s="78"/>
      <c r="VX135" s="65"/>
      <c r="WA135" s="78"/>
      <c r="WB135" s="78"/>
      <c r="WC135" s="65"/>
      <c r="WF135" s="78"/>
      <c r="WG135" s="78"/>
      <c r="WH135" s="65"/>
      <c r="WK135" s="78"/>
      <c r="WL135" s="78"/>
      <c r="WM135" s="65"/>
      <c r="WP135" s="78"/>
      <c r="WQ135" s="78"/>
      <c r="WR135" s="65"/>
      <c r="WU135" s="78"/>
      <c r="WV135" s="78"/>
      <c r="WW135" s="65"/>
      <c r="WZ135" s="78"/>
      <c r="XA135" s="78"/>
      <c r="XB135" s="65"/>
      <c r="XE135" s="78"/>
      <c r="XF135" s="78"/>
      <c r="XG135" s="65"/>
      <c r="XJ135" s="78"/>
      <c r="XK135" s="78"/>
      <c r="XL135" s="65"/>
      <c r="XO135" s="78"/>
      <c r="XP135" s="78"/>
      <c r="XQ135" s="65"/>
      <c r="XT135" s="78"/>
      <c r="XU135" s="78"/>
      <c r="XV135" s="65"/>
      <c r="XY135" s="78"/>
      <c r="XZ135" s="78"/>
      <c r="YA135" s="65"/>
      <c r="YD135" s="78"/>
      <c r="YE135" s="78"/>
      <c r="YF135" s="65"/>
      <c r="YI135" s="78"/>
      <c r="YJ135" s="78"/>
      <c r="YK135" s="65"/>
      <c r="YN135" s="78"/>
      <c r="YO135" s="78"/>
      <c r="YP135" s="65"/>
      <c r="YS135" s="78"/>
      <c r="YT135" s="78"/>
      <c r="YU135" s="65"/>
      <c r="YX135" s="78"/>
      <c r="YY135" s="78"/>
      <c r="YZ135" s="65"/>
      <c r="ZC135" s="78"/>
      <c r="ZD135" s="78"/>
      <c r="ZE135" s="65"/>
      <c r="ZH135" s="78"/>
      <c r="ZI135" s="78"/>
      <c r="ZJ135" s="65"/>
      <c r="ZM135" s="78"/>
      <c r="ZN135" s="78"/>
      <c r="ZO135" s="65"/>
      <c r="ZR135" s="78"/>
      <c r="ZS135" s="78"/>
      <c r="ZT135" s="65"/>
      <c r="ZW135" s="78"/>
      <c r="ZX135" s="78"/>
      <c r="ZY135" s="65"/>
      <c r="AAB135" s="78"/>
      <c r="AAC135" s="78"/>
      <c r="AAD135" s="65"/>
      <c r="AAG135" s="78"/>
      <c r="AAH135" s="78"/>
      <c r="AAI135" s="65"/>
      <c r="AAL135" s="78"/>
      <c r="AAM135" s="78"/>
      <c r="AAN135" s="65"/>
      <c r="AAQ135" s="78"/>
      <c r="AAR135" s="78"/>
      <c r="AAS135" s="65"/>
      <c r="AAV135" s="78"/>
      <c r="AAW135" s="78"/>
      <c r="AAX135" s="65"/>
      <c r="ABA135" s="78"/>
      <c r="ABB135" s="78"/>
      <c r="ABC135" s="65"/>
      <c r="ABF135" s="78"/>
      <c r="ABG135" s="78"/>
      <c r="ABH135" s="65"/>
      <c r="ABK135" s="78"/>
      <c r="ABL135" s="78"/>
      <c r="ABM135" s="65"/>
      <c r="ABP135" s="78"/>
      <c r="ABQ135" s="78"/>
      <c r="ABR135" s="65"/>
      <c r="ABU135" s="78"/>
      <c r="ABV135" s="78"/>
      <c r="ABW135" s="65"/>
      <c r="ABZ135" s="78"/>
      <c r="ACA135" s="78"/>
      <c r="ACB135" s="65"/>
      <c r="ACE135" s="78"/>
      <c r="ACF135" s="78"/>
      <c r="ACG135" s="65"/>
      <c r="ACJ135" s="78"/>
      <c r="ACK135" s="78"/>
      <c r="ACL135" s="65"/>
      <c r="ACO135" s="78"/>
      <c r="ACP135" s="78"/>
      <c r="ACQ135" s="65"/>
      <c r="ACT135" s="78"/>
      <c r="ACU135" s="78"/>
      <c r="ACV135" s="65"/>
      <c r="ACY135" s="78"/>
      <c r="ACZ135" s="78"/>
      <c r="ADA135" s="65"/>
      <c r="ADD135" s="78"/>
      <c r="ADE135" s="78"/>
      <c r="ADF135" s="65"/>
      <c r="ADI135" s="78"/>
      <c r="ADJ135" s="78"/>
      <c r="ADK135" s="65"/>
      <c r="ADN135" s="78"/>
      <c r="ADO135" s="78"/>
      <c r="ADP135" s="65"/>
      <c r="ADS135" s="78"/>
      <c r="ADT135" s="78"/>
      <c r="ADU135" s="65"/>
      <c r="ADX135" s="78"/>
      <c r="ADY135" s="78"/>
      <c r="ADZ135" s="65"/>
      <c r="AEC135" s="78"/>
      <c r="AED135" s="78"/>
      <c r="AEE135" s="65"/>
      <c r="AEH135" s="78"/>
      <c r="AEI135" s="78"/>
      <c r="AEJ135" s="65"/>
      <c r="AEM135" s="78"/>
      <c r="AEN135" s="78"/>
      <c r="AEO135" s="65"/>
      <c r="AER135" s="78"/>
      <c r="AES135" s="78"/>
      <c r="AET135" s="65"/>
      <c r="AEW135" s="78"/>
      <c r="AEX135" s="78"/>
      <c r="AEY135" s="65"/>
      <c r="AFB135" s="78"/>
      <c r="AFC135" s="78"/>
      <c r="AFD135" s="65"/>
      <c r="AFG135" s="78"/>
      <c r="AFH135" s="78"/>
      <c r="AFI135" s="65"/>
      <c r="AFL135" s="78"/>
      <c r="AFM135" s="78"/>
      <c r="AFN135" s="65"/>
      <c r="AFQ135" s="78"/>
      <c r="AFR135" s="78"/>
      <c r="AFS135" s="65"/>
      <c r="AFV135" s="78"/>
      <c r="AFW135" s="78"/>
      <c r="AFX135" s="65"/>
      <c r="AGA135" s="78"/>
      <c r="AGB135" s="78"/>
      <c r="AGC135" s="65"/>
      <c r="AGF135" s="78"/>
      <c r="AGG135" s="78"/>
      <c r="AGH135" s="65"/>
      <c r="AGK135" s="78"/>
      <c r="AGL135" s="78"/>
      <c r="AGM135" s="65"/>
      <c r="AGP135" s="78"/>
      <c r="AGQ135" s="78"/>
      <c r="AGR135" s="65"/>
      <c r="AGU135" s="78"/>
      <c r="AGV135" s="78"/>
      <c r="AGW135" s="65"/>
      <c r="AGZ135" s="78"/>
      <c r="AHA135" s="78"/>
      <c r="AHB135" s="65"/>
      <c r="AHE135" s="78"/>
      <c r="AHF135" s="78"/>
      <c r="AHG135" s="65"/>
      <c r="AHJ135" s="78"/>
      <c r="AHK135" s="78"/>
      <c r="AHL135" s="65"/>
      <c r="AHO135" s="78"/>
      <c r="AHP135" s="78"/>
      <c r="AHQ135" s="65"/>
      <c r="AHT135" s="78"/>
      <c r="AHU135" s="78"/>
      <c r="AHV135" s="65"/>
      <c r="AHY135" s="78"/>
      <c r="AHZ135" s="78"/>
      <c r="AIA135" s="65"/>
      <c r="AID135" s="78"/>
      <c r="AIE135" s="78"/>
      <c r="AIF135" s="65"/>
      <c r="AII135" s="78"/>
      <c r="AIJ135" s="78"/>
      <c r="AIK135" s="65"/>
      <c r="AIN135" s="78"/>
      <c r="AIO135" s="78"/>
      <c r="AIP135" s="65"/>
      <c r="AIS135" s="78"/>
      <c r="AIT135" s="78"/>
      <c r="AIU135" s="65"/>
      <c r="AIX135" s="78"/>
      <c r="AIY135" s="78"/>
      <c r="AIZ135" s="65"/>
      <c r="AJC135" s="78"/>
      <c r="AJD135" s="78"/>
      <c r="AJE135" s="65"/>
      <c r="AJH135" s="78"/>
      <c r="AJI135" s="78"/>
      <c r="AJJ135" s="65"/>
      <c r="AJM135" s="78"/>
      <c r="AJN135" s="78"/>
      <c r="AJO135" s="65"/>
      <c r="AJR135" s="78"/>
      <c r="AJS135" s="78"/>
      <c r="AJT135" s="65"/>
      <c r="AJW135" s="78"/>
      <c r="AJX135" s="78"/>
      <c r="AJY135" s="65"/>
      <c r="AKB135" s="78"/>
      <c r="AKC135" s="78"/>
      <c r="AKD135" s="65"/>
      <c r="AKG135" s="78"/>
      <c r="AKH135" s="78"/>
      <c r="AKI135" s="65"/>
      <c r="AKL135" s="78"/>
      <c r="AKM135" s="78"/>
      <c r="AKN135" s="65"/>
      <c r="AKQ135" s="78"/>
      <c r="AKR135" s="78"/>
      <c r="AKS135" s="65"/>
      <c r="AKV135" s="78"/>
      <c r="AKW135" s="78"/>
      <c r="AKX135" s="65"/>
      <c r="ALA135" s="78"/>
      <c r="ALB135" s="78"/>
      <c r="ALC135" s="65"/>
      <c r="ALF135" s="78"/>
      <c r="ALG135" s="78"/>
      <c r="ALH135" s="65"/>
      <c r="ALK135" s="78"/>
      <c r="ALL135" s="78"/>
      <c r="ALM135" s="65"/>
      <c r="ALP135" s="78"/>
      <c r="ALQ135" s="78"/>
      <c r="ALR135" s="65"/>
      <c r="ALU135" s="78"/>
      <c r="ALV135" s="78"/>
      <c r="ALW135" s="65"/>
      <c r="ALZ135" s="78"/>
      <c r="AMA135" s="78"/>
      <c r="AMB135" s="65"/>
      <c r="AME135" s="78"/>
      <c r="AMF135" s="78"/>
      <c r="AMG135" s="65"/>
      <c r="AMJ135" s="78"/>
      <c r="AMK135" s="78"/>
      <c r="AML135" s="65"/>
      <c r="AMO135" s="78"/>
      <c r="AMP135" s="78"/>
      <c r="AMQ135" s="65"/>
      <c r="AMT135" s="78"/>
      <c r="AMU135" s="78"/>
      <c r="AMV135" s="65"/>
      <c r="AMY135" s="78"/>
      <c r="AMZ135" s="78"/>
      <c r="ANA135" s="65"/>
      <c r="AND135" s="78"/>
      <c r="ANE135" s="78"/>
      <c r="ANF135" s="65"/>
      <c r="ANI135" s="78"/>
      <c r="ANJ135" s="78"/>
      <c r="ANK135" s="65"/>
      <c r="ANN135" s="78"/>
      <c r="ANO135" s="78"/>
      <c r="ANP135" s="65"/>
      <c r="ANS135" s="78"/>
      <c r="ANT135" s="78"/>
      <c r="ANU135" s="65"/>
      <c r="ANX135" s="78"/>
      <c r="ANY135" s="78"/>
      <c r="ANZ135" s="65"/>
      <c r="AOC135" s="78"/>
      <c r="AOD135" s="78"/>
      <c r="AOE135" s="65"/>
      <c r="AOH135" s="78"/>
      <c r="AOI135" s="78"/>
      <c r="AOJ135" s="65"/>
      <c r="AOM135" s="78"/>
      <c r="AON135" s="78"/>
      <c r="AOO135" s="65"/>
      <c r="AOR135" s="78"/>
      <c r="AOS135" s="78"/>
      <c r="AOT135" s="65"/>
      <c r="AOW135" s="78"/>
      <c r="AOX135" s="78"/>
      <c r="AOY135" s="65"/>
      <c r="APB135" s="78"/>
      <c r="APC135" s="78"/>
      <c r="APD135" s="65"/>
      <c r="APG135" s="78"/>
      <c r="APH135" s="78"/>
      <c r="API135" s="65"/>
      <c r="APL135" s="78"/>
      <c r="APM135" s="78"/>
      <c r="APN135" s="65"/>
      <c r="APQ135" s="78"/>
      <c r="APR135" s="78"/>
      <c r="APS135" s="65"/>
      <c r="APV135" s="78"/>
      <c r="APW135" s="78"/>
      <c r="APX135" s="65"/>
      <c r="AQA135" s="78"/>
      <c r="AQB135" s="78"/>
      <c r="AQC135" s="65"/>
      <c r="AQF135" s="78"/>
      <c r="AQG135" s="78"/>
      <c r="AQH135" s="65"/>
      <c r="AQK135" s="78"/>
      <c r="AQL135" s="78"/>
      <c r="AQM135" s="65"/>
      <c r="AQP135" s="78"/>
      <c r="AQQ135" s="78"/>
      <c r="AQR135" s="65"/>
      <c r="AQU135" s="78"/>
      <c r="AQV135" s="78"/>
      <c r="AQW135" s="65"/>
      <c r="AQZ135" s="78"/>
      <c r="ARA135" s="78"/>
      <c r="ARB135" s="65"/>
      <c r="ARE135" s="78"/>
      <c r="ARF135" s="78"/>
      <c r="ARG135" s="65"/>
      <c r="ARJ135" s="78"/>
      <c r="ARK135" s="78"/>
      <c r="ARL135" s="65"/>
      <c r="ARO135" s="78"/>
      <c r="ARP135" s="78"/>
      <c r="ARQ135" s="65"/>
      <c r="ART135" s="78"/>
      <c r="ARU135" s="78"/>
      <c r="ARV135" s="65"/>
      <c r="ARY135" s="78"/>
      <c r="ARZ135" s="78"/>
      <c r="ASA135" s="65"/>
      <c r="ASD135" s="78"/>
      <c r="ASE135" s="78"/>
      <c r="ASF135" s="65"/>
      <c r="ASI135" s="78"/>
      <c r="ASJ135" s="78"/>
      <c r="ASK135" s="65"/>
      <c r="ASN135" s="78"/>
      <c r="ASO135" s="78"/>
      <c r="ASP135" s="65"/>
      <c r="ASS135" s="78"/>
      <c r="AST135" s="78"/>
      <c r="ASU135" s="65"/>
      <c r="ASX135" s="78"/>
      <c r="ASY135" s="78"/>
      <c r="ASZ135" s="65"/>
      <c r="ATC135" s="78"/>
      <c r="ATD135" s="78"/>
      <c r="ATE135" s="65"/>
      <c r="ATH135" s="78"/>
      <c r="ATI135" s="78"/>
      <c r="ATJ135" s="65"/>
      <c r="ATM135" s="78"/>
      <c r="ATN135" s="78"/>
      <c r="ATO135" s="65"/>
      <c r="ATR135" s="78"/>
      <c r="ATS135" s="78"/>
      <c r="ATT135" s="65"/>
      <c r="ATW135" s="78"/>
      <c r="ATX135" s="78"/>
      <c r="ATY135" s="65"/>
      <c r="AUB135" s="78"/>
      <c r="AUC135" s="78"/>
      <c r="AUD135" s="65"/>
      <c r="AUG135" s="78"/>
      <c r="AUH135" s="78"/>
      <c r="AUI135" s="65"/>
      <c r="AUL135" s="78"/>
      <c r="AUM135" s="78"/>
      <c r="AUN135" s="65"/>
      <c r="AUQ135" s="78"/>
      <c r="AUR135" s="78"/>
      <c r="AUS135" s="65"/>
      <c r="AUV135" s="78"/>
      <c r="AUW135" s="78"/>
      <c r="AUX135" s="65"/>
      <c r="AVA135" s="78"/>
      <c r="AVB135" s="78"/>
      <c r="AVC135" s="65"/>
      <c r="AVF135" s="78"/>
      <c r="AVG135" s="78"/>
      <c r="AVH135" s="65"/>
      <c r="AVK135" s="78"/>
      <c r="AVL135" s="78"/>
      <c r="AVM135" s="65"/>
      <c r="AVP135" s="78"/>
      <c r="AVQ135" s="78"/>
      <c r="AVR135" s="65"/>
      <c r="AVU135" s="78"/>
      <c r="AVV135" s="78"/>
      <c r="AVW135" s="65"/>
      <c r="AVZ135" s="78"/>
      <c r="AWA135" s="78"/>
      <c r="AWB135" s="65"/>
      <c r="AWE135" s="78"/>
      <c r="AWF135" s="78"/>
      <c r="AWG135" s="65"/>
      <c r="AWJ135" s="78"/>
      <c r="AWK135" s="78"/>
      <c r="AWL135" s="65"/>
      <c r="AWO135" s="78"/>
      <c r="AWP135" s="78"/>
      <c r="AWQ135" s="65"/>
      <c r="AWT135" s="78"/>
      <c r="AWU135" s="78"/>
      <c r="AWV135" s="65"/>
      <c r="AWY135" s="78"/>
      <c r="AWZ135" s="78"/>
      <c r="AXA135" s="65"/>
      <c r="AXD135" s="78"/>
      <c r="AXE135" s="78"/>
      <c r="AXF135" s="65"/>
      <c r="AXI135" s="78"/>
      <c r="AXJ135" s="78"/>
      <c r="AXK135" s="65"/>
      <c r="AXN135" s="78"/>
      <c r="AXO135" s="78"/>
      <c r="AXP135" s="65"/>
      <c r="AXS135" s="78"/>
      <c r="AXT135" s="78"/>
      <c r="AXU135" s="65"/>
      <c r="AXX135" s="78"/>
      <c r="AXY135" s="78"/>
      <c r="AXZ135" s="65"/>
      <c r="AYC135" s="78"/>
      <c r="AYD135" s="78"/>
      <c r="AYE135" s="65"/>
      <c r="AYH135" s="78"/>
      <c r="AYI135" s="78"/>
      <c r="AYJ135" s="65"/>
      <c r="AYM135" s="78"/>
      <c r="AYN135" s="78"/>
      <c r="AYO135" s="65"/>
      <c r="AYR135" s="78"/>
      <c r="AYS135" s="78"/>
      <c r="AYT135" s="65"/>
      <c r="AYW135" s="78"/>
      <c r="AYX135" s="78"/>
      <c r="AYY135" s="65"/>
      <c r="AZB135" s="78"/>
      <c r="AZC135" s="78"/>
      <c r="AZD135" s="65"/>
      <c r="AZG135" s="78"/>
      <c r="AZH135" s="78"/>
      <c r="AZI135" s="65"/>
      <c r="AZL135" s="78"/>
      <c r="AZM135" s="78"/>
      <c r="AZN135" s="65"/>
      <c r="AZQ135" s="78"/>
      <c r="AZR135" s="78"/>
      <c r="AZS135" s="65"/>
      <c r="AZV135" s="78"/>
      <c r="AZW135" s="78"/>
      <c r="AZX135" s="65"/>
      <c r="BAA135" s="78"/>
      <c r="BAB135" s="78"/>
      <c r="BAC135" s="65"/>
      <c r="BAF135" s="78"/>
      <c r="BAG135" s="78"/>
      <c r="BAH135" s="65"/>
      <c r="BAK135" s="78"/>
      <c r="BAL135" s="78"/>
      <c r="BAM135" s="65"/>
      <c r="BAP135" s="78"/>
      <c r="BAQ135" s="78"/>
      <c r="BAR135" s="65"/>
      <c r="BAU135" s="78"/>
      <c r="BAV135" s="78"/>
      <c r="BAW135" s="65"/>
      <c r="BAZ135" s="78"/>
      <c r="BBA135" s="78"/>
      <c r="BBB135" s="65"/>
      <c r="BBE135" s="78"/>
      <c r="BBF135" s="78"/>
      <c r="BBG135" s="65"/>
      <c r="BBJ135" s="78"/>
      <c r="BBK135" s="78"/>
      <c r="BBL135" s="65"/>
      <c r="BBO135" s="78"/>
      <c r="BBP135" s="78"/>
      <c r="BBQ135" s="65"/>
      <c r="BBT135" s="78"/>
      <c r="BBU135" s="78"/>
      <c r="BBV135" s="65"/>
      <c r="BBY135" s="78"/>
      <c r="BBZ135" s="78"/>
      <c r="BCA135" s="65"/>
      <c r="BCD135" s="78"/>
      <c r="BCE135" s="78"/>
      <c r="BCF135" s="65"/>
      <c r="BCI135" s="78"/>
      <c r="BCJ135" s="78"/>
      <c r="BCK135" s="65"/>
      <c r="BCN135" s="78"/>
      <c r="BCO135" s="78"/>
      <c r="BCP135" s="65"/>
      <c r="BCS135" s="78"/>
      <c r="BCT135" s="78"/>
      <c r="BCU135" s="65"/>
      <c r="BCX135" s="78"/>
      <c r="BCY135" s="78"/>
      <c r="BCZ135" s="65"/>
      <c r="BDC135" s="78"/>
      <c r="BDD135" s="78"/>
      <c r="BDE135" s="65"/>
      <c r="BDH135" s="78"/>
      <c r="BDI135" s="78"/>
      <c r="BDJ135" s="65"/>
      <c r="BDM135" s="78"/>
      <c r="BDN135" s="78"/>
      <c r="BDO135" s="65"/>
      <c r="BDR135" s="78"/>
      <c r="BDS135" s="78"/>
      <c r="BDT135" s="65"/>
      <c r="BDW135" s="78"/>
      <c r="BDX135" s="78"/>
      <c r="BDY135" s="65"/>
      <c r="BEB135" s="78"/>
      <c r="BEC135" s="78"/>
      <c r="BED135" s="65"/>
      <c r="BEG135" s="78"/>
      <c r="BEH135" s="78"/>
      <c r="BEI135" s="65"/>
      <c r="BEL135" s="78"/>
      <c r="BEM135" s="78"/>
      <c r="BEN135" s="65"/>
      <c r="BEQ135" s="78"/>
      <c r="BER135" s="78"/>
      <c r="BES135" s="65"/>
      <c r="BEV135" s="78"/>
      <c r="BEW135" s="78"/>
      <c r="BEX135" s="65"/>
      <c r="BFA135" s="78"/>
      <c r="BFB135" s="78"/>
      <c r="BFC135" s="65"/>
      <c r="BFF135" s="78"/>
      <c r="BFG135" s="78"/>
      <c r="BFH135" s="65"/>
      <c r="BFK135" s="78"/>
      <c r="BFL135" s="78"/>
      <c r="BFM135" s="65"/>
      <c r="BFP135" s="78"/>
      <c r="BFQ135" s="78"/>
      <c r="BFR135" s="65"/>
      <c r="BFU135" s="78"/>
      <c r="BFV135" s="78"/>
      <c r="BFW135" s="65"/>
      <c r="BFZ135" s="78"/>
      <c r="BGA135" s="78"/>
      <c r="BGB135" s="65"/>
      <c r="BGE135" s="78"/>
      <c r="BGF135" s="78"/>
      <c r="BGG135" s="65"/>
      <c r="BGJ135" s="78"/>
      <c r="BGK135" s="78"/>
      <c r="BGL135" s="65"/>
      <c r="BGO135" s="78"/>
      <c r="BGP135" s="78"/>
      <c r="BGQ135" s="65"/>
      <c r="BGT135" s="78"/>
      <c r="BGU135" s="78"/>
      <c r="BGV135" s="65"/>
      <c r="BGY135" s="78"/>
      <c r="BGZ135" s="78"/>
      <c r="BHA135" s="65"/>
      <c r="BHD135" s="78"/>
      <c r="BHE135" s="78"/>
      <c r="BHF135" s="65"/>
      <c r="BHI135" s="78"/>
      <c r="BHJ135" s="78"/>
      <c r="BHK135" s="65"/>
      <c r="BHN135" s="78"/>
      <c r="BHO135" s="78"/>
      <c r="BHP135" s="65"/>
      <c r="BHS135" s="78"/>
      <c r="BHT135" s="78"/>
      <c r="BHU135" s="65"/>
      <c r="BHX135" s="78"/>
      <c r="BHY135" s="78"/>
      <c r="BHZ135" s="65"/>
      <c r="BIC135" s="78"/>
      <c r="BID135" s="78"/>
      <c r="BIE135" s="65"/>
      <c r="BIH135" s="78"/>
      <c r="BII135" s="78"/>
      <c r="BIJ135" s="65"/>
      <c r="BIM135" s="78"/>
      <c r="BIN135" s="78"/>
      <c r="BIO135" s="65"/>
      <c r="BIR135" s="78"/>
      <c r="BIS135" s="78"/>
      <c r="BIT135" s="65"/>
      <c r="BIW135" s="78"/>
      <c r="BIX135" s="78"/>
      <c r="BIY135" s="65"/>
      <c r="BJB135" s="78"/>
      <c r="BJC135" s="78"/>
      <c r="BJD135" s="65"/>
      <c r="BJG135" s="78"/>
      <c r="BJH135" s="78"/>
      <c r="BJI135" s="65"/>
      <c r="BJL135" s="78"/>
      <c r="BJM135" s="78"/>
      <c r="BJN135" s="65"/>
      <c r="BJQ135" s="78"/>
      <c r="BJR135" s="78"/>
      <c r="BJS135" s="65"/>
      <c r="BJV135" s="78"/>
      <c r="BJW135" s="78"/>
      <c r="BJX135" s="65"/>
      <c r="BKA135" s="78"/>
      <c r="BKB135" s="78"/>
      <c r="BKC135" s="65"/>
      <c r="BKF135" s="78"/>
      <c r="BKG135" s="78"/>
      <c r="BKH135" s="65"/>
      <c r="BKK135" s="78"/>
      <c r="BKL135" s="78"/>
      <c r="BKM135" s="65"/>
      <c r="BKP135" s="78"/>
      <c r="BKQ135" s="78"/>
      <c r="BKR135" s="65"/>
      <c r="BKU135" s="78"/>
      <c r="BKV135" s="78"/>
      <c r="BKW135" s="65"/>
      <c r="BKZ135" s="78"/>
      <c r="BLA135" s="78"/>
      <c r="BLB135" s="65"/>
      <c r="BLE135" s="78"/>
      <c r="BLF135" s="78"/>
      <c r="BLG135" s="65"/>
      <c r="BLJ135" s="78"/>
      <c r="BLK135" s="78"/>
      <c r="BLL135" s="65"/>
      <c r="BLO135" s="78"/>
      <c r="BLP135" s="78"/>
      <c r="BLQ135" s="65"/>
      <c r="BLT135" s="78"/>
      <c r="BLU135" s="78"/>
      <c r="BLV135" s="65"/>
      <c r="BLY135" s="78"/>
      <c r="BLZ135" s="78"/>
      <c r="BMA135" s="65"/>
      <c r="BMD135" s="78"/>
      <c r="BME135" s="78"/>
      <c r="BMF135" s="65"/>
      <c r="BMI135" s="78"/>
      <c r="BMJ135" s="78"/>
      <c r="BMK135" s="65"/>
      <c r="BMN135" s="78"/>
      <c r="BMO135" s="78"/>
      <c r="BMP135" s="65"/>
      <c r="BMS135" s="78"/>
      <c r="BMT135" s="78"/>
      <c r="BMU135" s="65"/>
      <c r="BMX135" s="78"/>
      <c r="BMY135" s="78"/>
      <c r="BMZ135" s="65"/>
      <c r="BNC135" s="78"/>
      <c r="BND135" s="78"/>
      <c r="BNE135" s="65"/>
      <c r="BNH135" s="78"/>
      <c r="BNI135" s="78"/>
      <c r="BNJ135" s="65"/>
      <c r="BNM135" s="78"/>
      <c r="BNN135" s="78"/>
      <c r="BNO135" s="65"/>
      <c r="BNR135" s="78"/>
      <c r="BNS135" s="78"/>
      <c r="BNT135" s="65"/>
      <c r="BNW135" s="78"/>
      <c r="BNX135" s="78"/>
      <c r="BNY135" s="65"/>
      <c r="BOB135" s="78"/>
      <c r="BOC135" s="78"/>
      <c r="BOD135" s="65"/>
      <c r="BOG135" s="78"/>
      <c r="BOH135" s="78"/>
      <c r="BOI135" s="65"/>
      <c r="BOL135" s="78"/>
      <c r="BOM135" s="78"/>
      <c r="BON135" s="65"/>
      <c r="BOQ135" s="78"/>
      <c r="BOR135" s="78"/>
      <c r="BOS135" s="65"/>
      <c r="BOV135" s="78"/>
      <c r="BOW135" s="78"/>
      <c r="BOX135" s="65"/>
      <c r="BPA135" s="78"/>
      <c r="BPB135" s="78"/>
      <c r="BPC135" s="65"/>
      <c r="BPF135" s="78"/>
      <c r="BPG135" s="78"/>
      <c r="BPH135" s="65"/>
      <c r="BPK135" s="78"/>
      <c r="BPL135" s="78"/>
      <c r="BPM135" s="65"/>
      <c r="BPP135" s="78"/>
      <c r="BPQ135" s="78"/>
      <c r="BPR135" s="65"/>
      <c r="BPU135" s="78"/>
      <c r="BPV135" s="78"/>
      <c r="BPW135" s="65"/>
      <c r="BPZ135" s="78"/>
      <c r="BQA135" s="78"/>
      <c r="BQB135" s="65"/>
      <c r="BQE135" s="78"/>
      <c r="BQF135" s="78"/>
      <c r="BQG135" s="65"/>
      <c r="BQJ135" s="78"/>
      <c r="BQK135" s="78"/>
      <c r="BQL135" s="65"/>
      <c r="BQO135" s="78"/>
      <c r="BQP135" s="78"/>
      <c r="BQQ135" s="65"/>
      <c r="BQT135" s="78"/>
      <c r="BQU135" s="78"/>
      <c r="BQV135" s="65"/>
      <c r="BQY135" s="78"/>
      <c r="BQZ135" s="78"/>
      <c r="BRA135" s="65"/>
      <c r="BRD135" s="78"/>
      <c r="BRE135" s="78"/>
      <c r="BRF135" s="65"/>
      <c r="BRI135" s="78"/>
      <c r="BRJ135" s="78"/>
      <c r="BRK135" s="65"/>
      <c r="BRN135" s="78"/>
      <c r="BRO135" s="78"/>
      <c r="BRP135" s="65"/>
      <c r="BRS135" s="78"/>
      <c r="BRT135" s="78"/>
      <c r="BRU135" s="65"/>
      <c r="BRX135" s="78"/>
      <c r="BRY135" s="78"/>
      <c r="BRZ135" s="65"/>
      <c r="BSC135" s="78"/>
      <c r="BSD135" s="78"/>
      <c r="BSE135" s="65"/>
      <c r="BSH135" s="78"/>
      <c r="BSI135" s="78"/>
      <c r="BSJ135" s="65"/>
      <c r="BSM135" s="78"/>
      <c r="BSN135" s="78"/>
      <c r="BSO135" s="65"/>
      <c r="BSR135" s="78"/>
      <c r="BSS135" s="78"/>
      <c r="BST135" s="65"/>
      <c r="BSW135" s="78"/>
      <c r="BSX135" s="78"/>
      <c r="BSY135" s="65"/>
      <c r="BTB135" s="78"/>
      <c r="BTC135" s="78"/>
      <c r="BTD135" s="65"/>
      <c r="BTG135" s="78"/>
      <c r="BTH135" s="78"/>
      <c r="BTI135" s="65"/>
      <c r="BTL135" s="78"/>
      <c r="BTM135" s="78"/>
      <c r="BTN135" s="65"/>
      <c r="BTQ135" s="78"/>
      <c r="BTR135" s="78"/>
      <c r="BTS135" s="65"/>
      <c r="BTV135" s="78"/>
      <c r="BTW135" s="78"/>
      <c r="BTX135" s="65"/>
      <c r="BUA135" s="78"/>
      <c r="BUB135" s="78"/>
      <c r="BUC135" s="65"/>
      <c r="BUF135" s="78"/>
      <c r="BUG135" s="78"/>
      <c r="BUH135" s="65"/>
      <c r="BUK135" s="78"/>
      <c r="BUL135" s="78"/>
      <c r="BUM135" s="65"/>
      <c r="BUP135" s="78"/>
      <c r="BUQ135" s="78"/>
      <c r="BUR135" s="65"/>
      <c r="BUU135" s="78"/>
      <c r="BUV135" s="78"/>
      <c r="BUW135" s="65"/>
      <c r="BUZ135" s="78"/>
      <c r="BVA135" s="78"/>
      <c r="BVB135" s="65"/>
      <c r="BVE135" s="78"/>
      <c r="BVF135" s="78"/>
      <c r="BVG135" s="65"/>
      <c r="BVJ135" s="78"/>
      <c r="BVK135" s="78"/>
      <c r="BVL135" s="65"/>
      <c r="BVO135" s="78"/>
      <c r="BVP135" s="78"/>
      <c r="BVQ135" s="65"/>
      <c r="BVT135" s="78"/>
      <c r="BVU135" s="78"/>
      <c r="BVV135" s="65"/>
      <c r="BVY135" s="78"/>
      <c r="BVZ135" s="78"/>
      <c r="BWA135" s="65"/>
      <c r="BWD135" s="78"/>
      <c r="BWE135" s="78"/>
      <c r="BWF135" s="65"/>
      <c r="BWI135" s="78"/>
      <c r="BWJ135" s="78"/>
      <c r="BWK135" s="65"/>
      <c r="BWN135" s="78"/>
      <c r="BWO135" s="78"/>
      <c r="BWP135" s="65"/>
      <c r="BWS135" s="78"/>
      <c r="BWT135" s="78"/>
      <c r="BWU135" s="65"/>
      <c r="BWX135" s="78"/>
      <c r="BWY135" s="78"/>
      <c r="BWZ135" s="65"/>
      <c r="BXC135" s="78"/>
      <c r="BXD135" s="78"/>
      <c r="BXE135" s="65"/>
      <c r="BXH135" s="78"/>
      <c r="BXI135" s="78"/>
      <c r="BXJ135" s="65"/>
      <c r="BXM135" s="78"/>
      <c r="BXN135" s="78"/>
      <c r="BXO135" s="65"/>
      <c r="BXR135" s="78"/>
      <c r="BXS135" s="78"/>
      <c r="BXT135" s="65"/>
      <c r="BXW135" s="78"/>
      <c r="BXX135" s="78"/>
      <c r="BXY135" s="65"/>
      <c r="BYB135" s="78"/>
      <c r="BYC135" s="78"/>
      <c r="BYD135" s="65"/>
      <c r="BYG135" s="78"/>
      <c r="BYH135" s="78"/>
      <c r="BYI135" s="65"/>
      <c r="BYL135" s="78"/>
      <c r="BYM135" s="78"/>
      <c r="BYN135" s="65"/>
      <c r="BYQ135" s="78"/>
      <c r="BYR135" s="78"/>
      <c r="BYS135" s="65"/>
      <c r="BYV135" s="78"/>
      <c r="BYW135" s="78"/>
      <c r="BYX135" s="65"/>
      <c r="BZA135" s="78"/>
      <c r="BZB135" s="78"/>
      <c r="BZC135" s="65"/>
      <c r="BZF135" s="78"/>
      <c r="BZG135" s="78"/>
      <c r="BZH135" s="65"/>
      <c r="BZK135" s="78"/>
      <c r="BZL135" s="78"/>
      <c r="BZM135" s="65"/>
      <c r="BZP135" s="78"/>
      <c r="BZQ135" s="78"/>
      <c r="BZR135" s="65"/>
      <c r="BZU135" s="78"/>
      <c r="BZV135" s="78"/>
      <c r="BZW135" s="65"/>
      <c r="BZZ135" s="78"/>
      <c r="CAA135" s="78"/>
      <c r="CAB135" s="65"/>
      <c r="CAE135" s="78"/>
      <c r="CAF135" s="78"/>
      <c r="CAG135" s="65"/>
      <c r="CAJ135" s="78"/>
      <c r="CAK135" s="78"/>
      <c r="CAL135" s="65"/>
      <c r="CAO135" s="78"/>
      <c r="CAP135" s="78"/>
      <c r="CAQ135" s="65"/>
      <c r="CAT135" s="78"/>
      <c r="CAU135" s="78"/>
      <c r="CAV135" s="65"/>
      <c r="CAY135" s="78"/>
      <c r="CAZ135" s="78"/>
      <c r="CBA135" s="65"/>
      <c r="CBD135" s="78"/>
      <c r="CBE135" s="78"/>
      <c r="CBF135" s="65"/>
      <c r="CBI135" s="78"/>
      <c r="CBJ135" s="78"/>
      <c r="CBK135" s="65"/>
      <c r="CBN135" s="78"/>
      <c r="CBO135" s="78"/>
      <c r="CBP135" s="65"/>
      <c r="CBS135" s="78"/>
      <c r="CBT135" s="78"/>
      <c r="CBU135" s="65"/>
      <c r="CBX135" s="78"/>
      <c r="CBY135" s="78"/>
      <c r="CBZ135" s="65"/>
      <c r="CCC135" s="78"/>
      <c r="CCD135" s="78"/>
      <c r="CCE135" s="65"/>
      <c r="CCH135" s="78"/>
      <c r="CCI135" s="78"/>
      <c r="CCJ135" s="65"/>
      <c r="CCM135" s="78"/>
      <c r="CCN135" s="78"/>
      <c r="CCO135" s="65"/>
      <c r="CCR135" s="78"/>
      <c r="CCS135" s="78"/>
      <c r="CCT135" s="65"/>
      <c r="CCW135" s="78"/>
      <c r="CCX135" s="78"/>
      <c r="CCY135" s="65"/>
      <c r="CDB135" s="78"/>
      <c r="CDC135" s="78"/>
      <c r="CDD135" s="65"/>
      <c r="CDG135" s="78"/>
      <c r="CDH135" s="78"/>
      <c r="CDI135" s="65"/>
      <c r="CDL135" s="78"/>
      <c r="CDM135" s="78"/>
      <c r="CDN135" s="65"/>
      <c r="CDQ135" s="78"/>
      <c r="CDR135" s="78"/>
      <c r="CDS135" s="65"/>
      <c r="CDV135" s="78"/>
      <c r="CDW135" s="78"/>
      <c r="CDX135" s="65"/>
      <c r="CEA135" s="78"/>
      <c r="CEB135" s="78"/>
      <c r="CEC135" s="65"/>
      <c r="CEF135" s="78"/>
      <c r="CEG135" s="78"/>
      <c r="CEH135" s="65"/>
      <c r="CEK135" s="78"/>
      <c r="CEL135" s="78"/>
      <c r="CEM135" s="65"/>
      <c r="CEP135" s="78"/>
      <c r="CEQ135" s="78"/>
      <c r="CER135" s="65"/>
      <c r="CEU135" s="78"/>
      <c r="CEV135" s="78"/>
      <c r="CEW135" s="65"/>
      <c r="CEZ135" s="78"/>
      <c r="CFA135" s="78"/>
      <c r="CFB135" s="65"/>
      <c r="CFE135" s="78"/>
      <c r="CFF135" s="78"/>
      <c r="CFG135" s="65"/>
      <c r="CFJ135" s="78"/>
      <c r="CFK135" s="78"/>
      <c r="CFL135" s="65"/>
      <c r="CFO135" s="78"/>
      <c r="CFP135" s="78"/>
      <c r="CFQ135" s="65"/>
      <c r="CFT135" s="78"/>
      <c r="CFU135" s="78"/>
      <c r="CFV135" s="65"/>
      <c r="CFY135" s="78"/>
      <c r="CFZ135" s="78"/>
      <c r="CGA135" s="65"/>
      <c r="CGD135" s="78"/>
      <c r="CGE135" s="78"/>
      <c r="CGF135" s="65"/>
      <c r="CGI135" s="78"/>
      <c r="CGJ135" s="78"/>
      <c r="CGK135" s="65"/>
      <c r="CGN135" s="78"/>
      <c r="CGO135" s="78"/>
      <c r="CGP135" s="65"/>
      <c r="CGS135" s="78"/>
      <c r="CGT135" s="78"/>
      <c r="CGU135" s="65"/>
      <c r="CGX135" s="78"/>
      <c r="CGY135" s="78"/>
      <c r="CGZ135" s="65"/>
      <c r="CHC135" s="78"/>
      <c r="CHD135" s="78"/>
      <c r="CHE135" s="65"/>
      <c r="CHH135" s="78"/>
      <c r="CHI135" s="78"/>
      <c r="CHJ135" s="65"/>
      <c r="CHM135" s="78"/>
      <c r="CHN135" s="78"/>
      <c r="CHO135" s="65"/>
      <c r="CHR135" s="78"/>
      <c r="CHS135" s="78"/>
      <c r="CHT135" s="65"/>
      <c r="CHW135" s="78"/>
      <c r="CHX135" s="78"/>
      <c r="CHY135" s="65"/>
      <c r="CIB135" s="78"/>
      <c r="CIC135" s="78"/>
      <c r="CID135" s="65"/>
      <c r="CIG135" s="78"/>
      <c r="CIH135" s="78"/>
      <c r="CII135" s="65"/>
      <c r="CIL135" s="78"/>
      <c r="CIM135" s="78"/>
      <c r="CIN135" s="65"/>
      <c r="CIQ135" s="78"/>
      <c r="CIR135" s="78"/>
      <c r="CIS135" s="65"/>
      <c r="CIV135" s="78"/>
      <c r="CIW135" s="78"/>
      <c r="CIX135" s="65"/>
      <c r="CJA135" s="78"/>
      <c r="CJB135" s="78"/>
      <c r="CJC135" s="65"/>
      <c r="CJF135" s="78"/>
      <c r="CJG135" s="78"/>
      <c r="CJH135" s="65"/>
      <c r="CJK135" s="78"/>
      <c r="CJL135" s="78"/>
      <c r="CJM135" s="65"/>
      <c r="CJP135" s="78"/>
      <c r="CJQ135" s="78"/>
      <c r="CJR135" s="65"/>
      <c r="CJU135" s="78"/>
      <c r="CJV135" s="78"/>
      <c r="CJW135" s="65"/>
      <c r="CJZ135" s="78"/>
      <c r="CKA135" s="78"/>
      <c r="CKB135" s="65"/>
      <c r="CKE135" s="78"/>
      <c r="CKF135" s="78"/>
      <c r="CKG135" s="65"/>
      <c r="CKJ135" s="78"/>
      <c r="CKK135" s="78"/>
      <c r="CKL135" s="65"/>
      <c r="CKO135" s="78"/>
      <c r="CKP135" s="78"/>
      <c r="CKQ135" s="65"/>
      <c r="CKT135" s="78"/>
      <c r="CKU135" s="78"/>
      <c r="CKV135" s="65"/>
      <c r="CKY135" s="78"/>
      <c r="CKZ135" s="78"/>
      <c r="CLA135" s="65"/>
      <c r="CLD135" s="78"/>
      <c r="CLE135" s="78"/>
      <c r="CLF135" s="65"/>
      <c r="CLI135" s="78"/>
      <c r="CLJ135" s="78"/>
      <c r="CLK135" s="65"/>
      <c r="CLN135" s="78"/>
      <c r="CLO135" s="78"/>
      <c r="CLP135" s="65"/>
      <c r="CLS135" s="78"/>
      <c r="CLT135" s="78"/>
      <c r="CLU135" s="65"/>
      <c r="CLX135" s="78"/>
      <c r="CLY135" s="78"/>
      <c r="CLZ135" s="65"/>
      <c r="CMC135" s="78"/>
      <c r="CMD135" s="78"/>
      <c r="CME135" s="65"/>
      <c r="CMH135" s="78"/>
      <c r="CMI135" s="78"/>
      <c r="CMJ135" s="65"/>
      <c r="CMM135" s="78"/>
      <c r="CMN135" s="78"/>
      <c r="CMO135" s="65"/>
      <c r="CMR135" s="78"/>
      <c r="CMS135" s="78"/>
      <c r="CMT135" s="65"/>
      <c r="CMW135" s="78"/>
      <c r="CMX135" s="78"/>
      <c r="CMY135" s="65"/>
      <c r="CNB135" s="78"/>
      <c r="CNC135" s="78"/>
      <c r="CND135" s="65"/>
      <c r="CNG135" s="78"/>
      <c r="CNH135" s="78"/>
      <c r="CNI135" s="65"/>
      <c r="CNL135" s="78"/>
      <c r="CNM135" s="78"/>
      <c r="CNN135" s="65"/>
      <c r="CNQ135" s="78"/>
      <c r="CNR135" s="78"/>
      <c r="CNS135" s="65"/>
      <c r="CNV135" s="78"/>
      <c r="CNW135" s="78"/>
      <c r="CNX135" s="65"/>
      <c r="COA135" s="78"/>
      <c r="COB135" s="78"/>
      <c r="COC135" s="65"/>
      <c r="COF135" s="78"/>
      <c r="COG135" s="78"/>
      <c r="COH135" s="65"/>
      <c r="COK135" s="78"/>
      <c r="COL135" s="78"/>
      <c r="COM135" s="65"/>
      <c r="COP135" s="78"/>
      <c r="COQ135" s="78"/>
      <c r="COR135" s="65"/>
      <c r="COU135" s="78"/>
      <c r="COV135" s="78"/>
      <c r="COW135" s="65"/>
      <c r="COZ135" s="78"/>
      <c r="CPA135" s="78"/>
      <c r="CPB135" s="65"/>
      <c r="CPE135" s="78"/>
      <c r="CPF135" s="78"/>
      <c r="CPG135" s="65"/>
      <c r="CPJ135" s="78"/>
      <c r="CPK135" s="78"/>
      <c r="CPL135" s="65"/>
      <c r="CPO135" s="78"/>
      <c r="CPP135" s="78"/>
      <c r="CPQ135" s="65"/>
      <c r="CPT135" s="78"/>
      <c r="CPU135" s="78"/>
      <c r="CPV135" s="65"/>
      <c r="CPY135" s="78"/>
      <c r="CPZ135" s="78"/>
      <c r="CQA135" s="65"/>
      <c r="CQD135" s="78"/>
      <c r="CQE135" s="78"/>
      <c r="CQF135" s="65"/>
      <c r="CQI135" s="78"/>
      <c r="CQJ135" s="78"/>
      <c r="CQK135" s="65"/>
      <c r="CQN135" s="78"/>
      <c r="CQO135" s="78"/>
      <c r="CQP135" s="65"/>
      <c r="CQS135" s="78"/>
      <c r="CQT135" s="78"/>
      <c r="CQU135" s="65"/>
      <c r="CQX135" s="78"/>
      <c r="CQY135" s="78"/>
      <c r="CQZ135" s="65"/>
      <c r="CRC135" s="78"/>
      <c r="CRD135" s="78"/>
      <c r="CRE135" s="65"/>
      <c r="CRH135" s="78"/>
      <c r="CRI135" s="78"/>
      <c r="CRJ135" s="65"/>
      <c r="CRM135" s="78"/>
      <c r="CRN135" s="78"/>
      <c r="CRO135" s="65"/>
      <c r="CRR135" s="78"/>
      <c r="CRS135" s="78"/>
      <c r="CRT135" s="65"/>
      <c r="CRW135" s="78"/>
      <c r="CRX135" s="78"/>
      <c r="CRY135" s="65"/>
      <c r="CSB135" s="78"/>
      <c r="CSC135" s="78"/>
      <c r="CSD135" s="65"/>
      <c r="CSG135" s="78"/>
      <c r="CSH135" s="78"/>
      <c r="CSI135" s="65"/>
      <c r="CSL135" s="78"/>
      <c r="CSM135" s="78"/>
      <c r="CSN135" s="65"/>
      <c r="CSQ135" s="78"/>
      <c r="CSR135" s="78"/>
      <c r="CSS135" s="65"/>
      <c r="CSV135" s="78"/>
      <c r="CSW135" s="78"/>
      <c r="CSX135" s="65"/>
      <c r="CTA135" s="78"/>
      <c r="CTB135" s="78"/>
      <c r="CTC135" s="65"/>
      <c r="CTF135" s="78"/>
      <c r="CTG135" s="78"/>
      <c r="CTH135" s="65"/>
      <c r="CTK135" s="78"/>
      <c r="CTL135" s="78"/>
      <c r="CTM135" s="65"/>
      <c r="CTP135" s="78"/>
      <c r="CTQ135" s="78"/>
      <c r="CTR135" s="65"/>
      <c r="CTU135" s="78"/>
      <c r="CTV135" s="78"/>
      <c r="CTW135" s="65"/>
      <c r="CTZ135" s="78"/>
      <c r="CUA135" s="78"/>
      <c r="CUB135" s="65"/>
      <c r="CUE135" s="78"/>
      <c r="CUF135" s="78"/>
      <c r="CUG135" s="65"/>
      <c r="CUJ135" s="78"/>
      <c r="CUK135" s="78"/>
      <c r="CUL135" s="65"/>
      <c r="CUO135" s="78"/>
      <c r="CUP135" s="78"/>
      <c r="CUQ135" s="65"/>
      <c r="CUT135" s="78"/>
      <c r="CUU135" s="78"/>
      <c r="CUV135" s="65"/>
      <c r="CUY135" s="78"/>
      <c r="CUZ135" s="78"/>
      <c r="CVA135" s="65"/>
      <c r="CVD135" s="78"/>
      <c r="CVE135" s="78"/>
      <c r="CVF135" s="65"/>
      <c r="CVI135" s="78"/>
      <c r="CVJ135" s="78"/>
      <c r="CVK135" s="65"/>
      <c r="CVN135" s="78"/>
      <c r="CVO135" s="78"/>
      <c r="CVP135" s="65"/>
      <c r="CVS135" s="78"/>
      <c r="CVT135" s="78"/>
      <c r="CVU135" s="65"/>
      <c r="CVX135" s="78"/>
      <c r="CVY135" s="78"/>
      <c r="CVZ135" s="65"/>
      <c r="CWC135" s="78"/>
      <c r="CWD135" s="78"/>
      <c r="CWE135" s="65"/>
      <c r="CWH135" s="78"/>
      <c r="CWI135" s="78"/>
      <c r="CWJ135" s="65"/>
      <c r="CWM135" s="78"/>
      <c r="CWN135" s="78"/>
      <c r="CWO135" s="65"/>
      <c r="CWR135" s="78"/>
      <c r="CWS135" s="78"/>
      <c r="CWT135" s="65"/>
      <c r="CWW135" s="78"/>
      <c r="CWX135" s="78"/>
      <c r="CWY135" s="65"/>
      <c r="CXB135" s="78"/>
      <c r="CXC135" s="78"/>
      <c r="CXD135" s="65"/>
      <c r="CXG135" s="78"/>
      <c r="CXH135" s="78"/>
      <c r="CXI135" s="65"/>
      <c r="CXL135" s="78"/>
      <c r="CXM135" s="78"/>
      <c r="CXN135" s="65"/>
      <c r="CXQ135" s="78"/>
      <c r="CXR135" s="78"/>
      <c r="CXS135" s="65"/>
      <c r="CXV135" s="78"/>
      <c r="CXW135" s="78"/>
      <c r="CXX135" s="65"/>
      <c r="CYA135" s="78"/>
      <c r="CYB135" s="78"/>
      <c r="CYC135" s="65"/>
      <c r="CYF135" s="78"/>
      <c r="CYG135" s="78"/>
      <c r="CYH135" s="65"/>
      <c r="CYK135" s="78"/>
      <c r="CYL135" s="78"/>
      <c r="CYM135" s="65"/>
      <c r="CYP135" s="78"/>
      <c r="CYQ135" s="78"/>
      <c r="CYR135" s="65"/>
      <c r="CYU135" s="78"/>
      <c r="CYV135" s="78"/>
      <c r="CYW135" s="65"/>
      <c r="CYZ135" s="78"/>
      <c r="CZA135" s="78"/>
      <c r="CZB135" s="65"/>
      <c r="CZE135" s="78"/>
      <c r="CZF135" s="78"/>
      <c r="CZG135" s="65"/>
      <c r="CZJ135" s="78"/>
      <c r="CZK135" s="78"/>
      <c r="CZL135" s="65"/>
      <c r="CZO135" s="78"/>
      <c r="CZP135" s="78"/>
      <c r="CZQ135" s="65"/>
      <c r="CZT135" s="78"/>
      <c r="CZU135" s="78"/>
      <c r="CZV135" s="65"/>
      <c r="CZY135" s="78"/>
      <c r="CZZ135" s="78"/>
      <c r="DAA135" s="65"/>
      <c r="DAD135" s="78"/>
      <c r="DAE135" s="78"/>
      <c r="DAF135" s="65"/>
      <c r="DAI135" s="78"/>
      <c r="DAJ135" s="78"/>
      <c r="DAK135" s="65"/>
      <c r="DAN135" s="78"/>
      <c r="DAO135" s="78"/>
      <c r="DAP135" s="65"/>
      <c r="DAS135" s="78"/>
      <c r="DAT135" s="78"/>
      <c r="DAU135" s="65"/>
      <c r="DAX135" s="78"/>
      <c r="DAY135" s="78"/>
      <c r="DAZ135" s="65"/>
      <c r="DBC135" s="78"/>
      <c r="DBD135" s="78"/>
      <c r="DBE135" s="65"/>
      <c r="DBH135" s="78"/>
      <c r="DBI135" s="78"/>
      <c r="DBJ135" s="65"/>
      <c r="DBM135" s="78"/>
      <c r="DBN135" s="78"/>
      <c r="DBO135" s="65"/>
      <c r="DBR135" s="78"/>
      <c r="DBS135" s="78"/>
      <c r="DBT135" s="65"/>
      <c r="DBW135" s="78"/>
      <c r="DBX135" s="78"/>
      <c r="DBY135" s="65"/>
      <c r="DCB135" s="78"/>
      <c r="DCC135" s="78"/>
      <c r="DCD135" s="65"/>
      <c r="DCG135" s="78"/>
      <c r="DCH135" s="78"/>
      <c r="DCI135" s="65"/>
      <c r="DCL135" s="78"/>
      <c r="DCM135" s="78"/>
      <c r="DCN135" s="65"/>
      <c r="DCQ135" s="78"/>
      <c r="DCR135" s="78"/>
      <c r="DCS135" s="65"/>
      <c r="DCV135" s="78"/>
      <c r="DCW135" s="78"/>
      <c r="DCX135" s="65"/>
      <c r="DDA135" s="78"/>
      <c r="DDB135" s="78"/>
      <c r="DDC135" s="65"/>
      <c r="DDF135" s="78"/>
      <c r="DDG135" s="78"/>
      <c r="DDH135" s="65"/>
      <c r="DDK135" s="78"/>
      <c r="DDL135" s="78"/>
      <c r="DDM135" s="65"/>
      <c r="DDP135" s="78"/>
      <c r="DDQ135" s="78"/>
      <c r="DDR135" s="65"/>
      <c r="DDU135" s="78"/>
      <c r="DDV135" s="78"/>
      <c r="DDW135" s="65"/>
      <c r="DDZ135" s="78"/>
      <c r="DEA135" s="78"/>
      <c r="DEB135" s="65"/>
      <c r="DEE135" s="78"/>
      <c r="DEF135" s="78"/>
      <c r="DEG135" s="65"/>
      <c r="DEJ135" s="78"/>
      <c r="DEK135" s="78"/>
      <c r="DEL135" s="65"/>
      <c r="DEO135" s="78"/>
      <c r="DEP135" s="78"/>
      <c r="DEQ135" s="65"/>
      <c r="DET135" s="78"/>
      <c r="DEU135" s="78"/>
      <c r="DEV135" s="65"/>
      <c r="DEY135" s="78"/>
      <c r="DEZ135" s="78"/>
      <c r="DFA135" s="65"/>
      <c r="DFD135" s="78"/>
      <c r="DFE135" s="78"/>
      <c r="DFF135" s="65"/>
      <c r="DFI135" s="78"/>
      <c r="DFJ135" s="78"/>
      <c r="DFK135" s="65"/>
      <c r="DFN135" s="78"/>
      <c r="DFO135" s="78"/>
      <c r="DFP135" s="65"/>
      <c r="DFS135" s="78"/>
      <c r="DFT135" s="78"/>
      <c r="DFU135" s="65"/>
      <c r="DFX135" s="78"/>
      <c r="DFY135" s="78"/>
      <c r="DFZ135" s="65"/>
      <c r="DGC135" s="78"/>
      <c r="DGD135" s="78"/>
      <c r="DGE135" s="65"/>
      <c r="DGH135" s="78"/>
      <c r="DGI135" s="78"/>
      <c r="DGJ135" s="65"/>
      <c r="DGM135" s="78"/>
      <c r="DGN135" s="78"/>
      <c r="DGO135" s="65"/>
      <c r="DGR135" s="78"/>
      <c r="DGS135" s="78"/>
      <c r="DGT135" s="65"/>
      <c r="DGW135" s="78"/>
      <c r="DGX135" s="78"/>
      <c r="DGY135" s="65"/>
      <c r="DHB135" s="78"/>
      <c r="DHC135" s="78"/>
      <c r="DHD135" s="65"/>
      <c r="DHG135" s="78"/>
      <c r="DHH135" s="78"/>
      <c r="DHI135" s="65"/>
      <c r="DHL135" s="78"/>
      <c r="DHM135" s="78"/>
      <c r="DHN135" s="65"/>
      <c r="DHQ135" s="78"/>
      <c r="DHR135" s="78"/>
      <c r="DHS135" s="65"/>
      <c r="DHV135" s="78"/>
      <c r="DHW135" s="78"/>
      <c r="DHX135" s="65"/>
      <c r="DIA135" s="78"/>
      <c r="DIB135" s="78"/>
      <c r="DIC135" s="65"/>
      <c r="DIF135" s="78"/>
      <c r="DIG135" s="78"/>
      <c r="DIH135" s="65"/>
      <c r="DIK135" s="78"/>
      <c r="DIL135" s="78"/>
      <c r="DIM135" s="65"/>
      <c r="DIP135" s="78"/>
      <c r="DIQ135" s="78"/>
      <c r="DIR135" s="65"/>
      <c r="DIU135" s="78"/>
      <c r="DIV135" s="78"/>
      <c r="DIW135" s="65"/>
      <c r="DIZ135" s="78"/>
      <c r="DJA135" s="78"/>
      <c r="DJB135" s="65"/>
      <c r="DJE135" s="78"/>
      <c r="DJF135" s="78"/>
      <c r="DJG135" s="65"/>
      <c r="DJJ135" s="78"/>
      <c r="DJK135" s="78"/>
      <c r="DJL135" s="65"/>
      <c r="DJO135" s="78"/>
      <c r="DJP135" s="78"/>
      <c r="DJQ135" s="65"/>
      <c r="DJT135" s="78"/>
      <c r="DJU135" s="78"/>
      <c r="DJV135" s="65"/>
      <c r="DJY135" s="78"/>
      <c r="DJZ135" s="78"/>
      <c r="DKA135" s="65"/>
      <c r="DKD135" s="78"/>
      <c r="DKE135" s="78"/>
      <c r="DKF135" s="65"/>
      <c r="DKI135" s="78"/>
      <c r="DKJ135" s="78"/>
      <c r="DKK135" s="65"/>
      <c r="DKN135" s="78"/>
      <c r="DKO135" s="78"/>
      <c r="DKP135" s="65"/>
      <c r="DKS135" s="78"/>
      <c r="DKT135" s="78"/>
      <c r="DKU135" s="65"/>
      <c r="DKX135" s="78"/>
      <c r="DKY135" s="78"/>
      <c r="DKZ135" s="65"/>
      <c r="DLC135" s="78"/>
      <c r="DLD135" s="78"/>
      <c r="DLE135" s="65"/>
      <c r="DLH135" s="78"/>
      <c r="DLI135" s="78"/>
      <c r="DLJ135" s="65"/>
      <c r="DLM135" s="78"/>
      <c r="DLN135" s="78"/>
      <c r="DLO135" s="65"/>
      <c r="DLR135" s="78"/>
      <c r="DLS135" s="78"/>
      <c r="DLT135" s="65"/>
      <c r="DLW135" s="78"/>
      <c r="DLX135" s="78"/>
      <c r="DLY135" s="65"/>
      <c r="DMB135" s="78"/>
      <c r="DMC135" s="78"/>
      <c r="DMD135" s="65"/>
      <c r="DMG135" s="78"/>
      <c r="DMH135" s="78"/>
      <c r="DMI135" s="65"/>
      <c r="DML135" s="78"/>
      <c r="DMM135" s="78"/>
      <c r="DMN135" s="65"/>
      <c r="DMQ135" s="78"/>
      <c r="DMR135" s="78"/>
      <c r="DMS135" s="65"/>
      <c r="DMV135" s="78"/>
      <c r="DMW135" s="78"/>
      <c r="DMX135" s="65"/>
      <c r="DNA135" s="78"/>
      <c r="DNB135" s="78"/>
      <c r="DNC135" s="65"/>
      <c r="DNF135" s="78"/>
      <c r="DNG135" s="78"/>
      <c r="DNH135" s="65"/>
      <c r="DNK135" s="78"/>
      <c r="DNL135" s="78"/>
      <c r="DNM135" s="65"/>
      <c r="DNP135" s="78"/>
      <c r="DNQ135" s="78"/>
      <c r="DNR135" s="65"/>
      <c r="DNU135" s="78"/>
      <c r="DNV135" s="78"/>
      <c r="DNW135" s="65"/>
      <c r="DNZ135" s="78"/>
      <c r="DOA135" s="78"/>
      <c r="DOB135" s="65"/>
      <c r="DOE135" s="78"/>
      <c r="DOF135" s="78"/>
      <c r="DOG135" s="65"/>
      <c r="DOJ135" s="78"/>
      <c r="DOK135" s="78"/>
      <c r="DOL135" s="65"/>
      <c r="DOO135" s="78"/>
      <c r="DOP135" s="78"/>
      <c r="DOQ135" s="65"/>
      <c r="DOT135" s="78"/>
      <c r="DOU135" s="78"/>
      <c r="DOV135" s="65"/>
      <c r="DOY135" s="78"/>
      <c r="DOZ135" s="78"/>
      <c r="DPA135" s="65"/>
      <c r="DPD135" s="78"/>
      <c r="DPE135" s="78"/>
      <c r="DPF135" s="65"/>
      <c r="DPI135" s="78"/>
      <c r="DPJ135" s="78"/>
      <c r="DPK135" s="65"/>
      <c r="DPN135" s="78"/>
      <c r="DPO135" s="78"/>
      <c r="DPP135" s="65"/>
      <c r="DPS135" s="78"/>
      <c r="DPT135" s="78"/>
      <c r="DPU135" s="65"/>
      <c r="DPX135" s="78"/>
      <c r="DPY135" s="78"/>
      <c r="DPZ135" s="65"/>
      <c r="DQC135" s="78"/>
      <c r="DQD135" s="78"/>
      <c r="DQE135" s="65"/>
      <c r="DQH135" s="78"/>
      <c r="DQI135" s="78"/>
      <c r="DQJ135" s="65"/>
      <c r="DQM135" s="78"/>
      <c r="DQN135" s="78"/>
      <c r="DQO135" s="65"/>
      <c r="DQR135" s="78"/>
      <c r="DQS135" s="78"/>
      <c r="DQT135" s="65"/>
      <c r="DQW135" s="78"/>
      <c r="DQX135" s="78"/>
      <c r="DQY135" s="65"/>
      <c r="DRB135" s="78"/>
      <c r="DRC135" s="78"/>
      <c r="DRD135" s="65"/>
      <c r="DRG135" s="78"/>
      <c r="DRH135" s="78"/>
      <c r="DRI135" s="65"/>
      <c r="DRL135" s="78"/>
      <c r="DRM135" s="78"/>
      <c r="DRN135" s="65"/>
      <c r="DRQ135" s="78"/>
      <c r="DRR135" s="78"/>
      <c r="DRS135" s="65"/>
      <c r="DRV135" s="78"/>
      <c r="DRW135" s="78"/>
      <c r="DRX135" s="65"/>
      <c r="DSA135" s="78"/>
      <c r="DSB135" s="78"/>
      <c r="DSC135" s="65"/>
      <c r="DSF135" s="78"/>
      <c r="DSG135" s="78"/>
      <c r="DSH135" s="65"/>
      <c r="DSK135" s="78"/>
      <c r="DSL135" s="78"/>
      <c r="DSM135" s="65"/>
      <c r="DSP135" s="78"/>
      <c r="DSQ135" s="78"/>
      <c r="DSR135" s="65"/>
      <c r="DSU135" s="78"/>
      <c r="DSV135" s="78"/>
      <c r="DSW135" s="65"/>
      <c r="DSZ135" s="78"/>
      <c r="DTA135" s="78"/>
      <c r="DTB135" s="65"/>
      <c r="DTE135" s="78"/>
      <c r="DTF135" s="78"/>
      <c r="DTG135" s="65"/>
      <c r="DTJ135" s="78"/>
      <c r="DTK135" s="78"/>
      <c r="DTL135" s="65"/>
      <c r="DTO135" s="78"/>
      <c r="DTP135" s="78"/>
      <c r="DTQ135" s="65"/>
      <c r="DTT135" s="78"/>
      <c r="DTU135" s="78"/>
      <c r="DTV135" s="65"/>
      <c r="DTY135" s="78"/>
      <c r="DTZ135" s="78"/>
      <c r="DUA135" s="65"/>
      <c r="DUD135" s="78"/>
      <c r="DUE135" s="78"/>
      <c r="DUF135" s="65"/>
      <c r="DUI135" s="78"/>
      <c r="DUJ135" s="78"/>
      <c r="DUK135" s="65"/>
      <c r="DUN135" s="78"/>
      <c r="DUO135" s="78"/>
      <c r="DUP135" s="65"/>
      <c r="DUS135" s="78"/>
      <c r="DUT135" s="78"/>
      <c r="DUU135" s="65"/>
      <c r="DUX135" s="78"/>
      <c r="DUY135" s="78"/>
      <c r="DUZ135" s="65"/>
      <c r="DVC135" s="78"/>
      <c r="DVD135" s="78"/>
      <c r="DVE135" s="65"/>
      <c r="DVH135" s="78"/>
      <c r="DVI135" s="78"/>
      <c r="DVJ135" s="65"/>
      <c r="DVM135" s="78"/>
      <c r="DVN135" s="78"/>
      <c r="DVO135" s="65"/>
      <c r="DVR135" s="78"/>
      <c r="DVS135" s="78"/>
      <c r="DVT135" s="65"/>
      <c r="DVW135" s="78"/>
      <c r="DVX135" s="78"/>
      <c r="DVY135" s="65"/>
      <c r="DWB135" s="78"/>
      <c r="DWC135" s="78"/>
      <c r="DWD135" s="65"/>
      <c r="DWG135" s="78"/>
      <c r="DWH135" s="78"/>
      <c r="DWI135" s="65"/>
      <c r="DWL135" s="78"/>
      <c r="DWM135" s="78"/>
      <c r="DWN135" s="65"/>
      <c r="DWQ135" s="78"/>
      <c r="DWR135" s="78"/>
      <c r="DWS135" s="65"/>
      <c r="DWV135" s="78"/>
      <c r="DWW135" s="78"/>
      <c r="DWX135" s="65"/>
      <c r="DXA135" s="78"/>
      <c r="DXB135" s="78"/>
      <c r="DXC135" s="65"/>
      <c r="DXF135" s="78"/>
      <c r="DXG135" s="78"/>
      <c r="DXH135" s="65"/>
      <c r="DXK135" s="78"/>
      <c r="DXL135" s="78"/>
      <c r="DXM135" s="65"/>
      <c r="DXP135" s="78"/>
      <c r="DXQ135" s="78"/>
      <c r="DXR135" s="65"/>
      <c r="DXU135" s="78"/>
      <c r="DXV135" s="78"/>
      <c r="DXW135" s="65"/>
      <c r="DXZ135" s="78"/>
      <c r="DYA135" s="78"/>
      <c r="DYB135" s="65"/>
      <c r="DYE135" s="78"/>
      <c r="DYF135" s="78"/>
      <c r="DYG135" s="65"/>
      <c r="DYJ135" s="78"/>
      <c r="DYK135" s="78"/>
      <c r="DYL135" s="65"/>
      <c r="DYO135" s="78"/>
      <c r="DYP135" s="78"/>
      <c r="DYQ135" s="65"/>
      <c r="DYT135" s="78"/>
      <c r="DYU135" s="78"/>
      <c r="DYV135" s="65"/>
      <c r="DYY135" s="78"/>
      <c r="DYZ135" s="78"/>
      <c r="DZA135" s="65"/>
      <c r="DZD135" s="78"/>
      <c r="DZE135" s="78"/>
      <c r="DZF135" s="65"/>
      <c r="DZI135" s="78"/>
      <c r="DZJ135" s="78"/>
      <c r="DZK135" s="65"/>
      <c r="DZN135" s="78"/>
      <c r="DZO135" s="78"/>
      <c r="DZP135" s="65"/>
      <c r="DZS135" s="78"/>
      <c r="DZT135" s="78"/>
      <c r="DZU135" s="65"/>
      <c r="DZX135" s="78"/>
      <c r="DZY135" s="78"/>
      <c r="DZZ135" s="65"/>
      <c r="EAC135" s="78"/>
      <c r="EAD135" s="78"/>
      <c r="EAE135" s="65"/>
      <c r="EAH135" s="78"/>
      <c r="EAI135" s="78"/>
      <c r="EAJ135" s="65"/>
      <c r="EAM135" s="78"/>
      <c r="EAN135" s="78"/>
      <c r="EAO135" s="65"/>
      <c r="EAR135" s="78"/>
      <c r="EAS135" s="78"/>
      <c r="EAT135" s="65"/>
      <c r="EAW135" s="78"/>
      <c r="EAX135" s="78"/>
      <c r="EAY135" s="65"/>
      <c r="EBB135" s="78"/>
      <c r="EBC135" s="78"/>
      <c r="EBD135" s="65"/>
      <c r="EBG135" s="78"/>
      <c r="EBH135" s="78"/>
      <c r="EBI135" s="65"/>
      <c r="EBL135" s="78"/>
      <c r="EBM135" s="78"/>
      <c r="EBN135" s="65"/>
      <c r="EBQ135" s="78"/>
      <c r="EBR135" s="78"/>
      <c r="EBS135" s="65"/>
      <c r="EBV135" s="78"/>
      <c r="EBW135" s="78"/>
      <c r="EBX135" s="65"/>
      <c r="ECA135" s="78"/>
      <c r="ECB135" s="78"/>
      <c r="ECC135" s="65"/>
      <c r="ECF135" s="78"/>
      <c r="ECG135" s="78"/>
      <c r="ECH135" s="65"/>
      <c r="ECK135" s="78"/>
      <c r="ECL135" s="78"/>
      <c r="ECM135" s="65"/>
      <c r="ECP135" s="78"/>
      <c r="ECQ135" s="78"/>
      <c r="ECR135" s="65"/>
      <c r="ECU135" s="78"/>
      <c r="ECV135" s="78"/>
      <c r="ECW135" s="65"/>
      <c r="ECZ135" s="78"/>
      <c r="EDA135" s="78"/>
      <c r="EDB135" s="65"/>
      <c r="EDE135" s="78"/>
      <c r="EDF135" s="78"/>
      <c r="EDG135" s="65"/>
      <c r="EDJ135" s="78"/>
      <c r="EDK135" s="78"/>
      <c r="EDL135" s="65"/>
      <c r="EDO135" s="78"/>
      <c r="EDP135" s="78"/>
      <c r="EDQ135" s="65"/>
      <c r="EDT135" s="78"/>
      <c r="EDU135" s="78"/>
      <c r="EDV135" s="65"/>
      <c r="EDY135" s="78"/>
      <c r="EDZ135" s="78"/>
      <c r="EEA135" s="65"/>
      <c r="EED135" s="78"/>
      <c r="EEE135" s="78"/>
      <c r="EEF135" s="65"/>
      <c r="EEI135" s="78"/>
      <c r="EEJ135" s="78"/>
      <c r="EEK135" s="65"/>
      <c r="EEN135" s="78"/>
      <c r="EEO135" s="78"/>
      <c r="EEP135" s="65"/>
      <c r="EES135" s="78"/>
      <c r="EET135" s="78"/>
      <c r="EEU135" s="65"/>
      <c r="EEX135" s="78"/>
      <c r="EEY135" s="78"/>
      <c r="EEZ135" s="65"/>
      <c r="EFC135" s="78"/>
      <c r="EFD135" s="78"/>
      <c r="EFE135" s="65"/>
      <c r="EFH135" s="78"/>
      <c r="EFI135" s="78"/>
      <c r="EFJ135" s="65"/>
      <c r="EFM135" s="78"/>
      <c r="EFN135" s="78"/>
      <c r="EFO135" s="65"/>
      <c r="EFR135" s="78"/>
      <c r="EFS135" s="78"/>
      <c r="EFT135" s="65"/>
      <c r="EFW135" s="78"/>
      <c r="EFX135" s="78"/>
      <c r="EFY135" s="65"/>
      <c r="EGB135" s="78"/>
      <c r="EGC135" s="78"/>
      <c r="EGD135" s="65"/>
      <c r="EGG135" s="78"/>
      <c r="EGH135" s="78"/>
      <c r="EGI135" s="65"/>
      <c r="EGL135" s="78"/>
      <c r="EGM135" s="78"/>
      <c r="EGN135" s="65"/>
      <c r="EGQ135" s="78"/>
      <c r="EGR135" s="78"/>
      <c r="EGS135" s="65"/>
      <c r="EGV135" s="78"/>
      <c r="EGW135" s="78"/>
      <c r="EGX135" s="65"/>
      <c r="EHA135" s="78"/>
      <c r="EHB135" s="78"/>
      <c r="EHC135" s="65"/>
      <c r="EHF135" s="78"/>
      <c r="EHG135" s="78"/>
      <c r="EHH135" s="65"/>
      <c r="EHK135" s="78"/>
      <c r="EHL135" s="78"/>
      <c r="EHM135" s="65"/>
      <c r="EHP135" s="78"/>
      <c r="EHQ135" s="78"/>
      <c r="EHR135" s="65"/>
      <c r="EHU135" s="78"/>
      <c r="EHV135" s="78"/>
      <c r="EHW135" s="65"/>
      <c r="EHZ135" s="78"/>
      <c r="EIA135" s="78"/>
      <c r="EIB135" s="65"/>
      <c r="EIE135" s="78"/>
      <c r="EIF135" s="78"/>
      <c r="EIG135" s="65"/>
      <c r="EIJ135" s="78"/>
      <c r="EIK135" s="78"/>
      <c r="EIL135" s="65"/>
      <c r="EIO135" s="78"/>
      <c r="EIP135" s="78"/>
      <c r="EIQ135" s="65"/>
      <c r="EIT135" s="78"/>
      <c r="EIU135" s="78"/>
      <c r="EIV135" s="65"/>
      <c r="EIY135" s="78"/>
      <c r="EIZ135" s="78"/>
      <c r="EJA135" s="65"/>
      <c r="EJD135" s="78"/>
      <c r="EJE135" s="78"/>
      <c r="EJF135" s="65"/>
      <c r="EJI135" s="78"/>
      <c r="EJJ135" s="78"/>
      <c r="EJK135" s="65"/>
      <c r="EJN135" s="78"/>
      <c r="EJO135" s="78"/>
      <c r="EJP135" s="65"/>
      <c r="EJS135" s="78"/>
      <c r="EJT135" s="78"/>
      <c r="EJU135" s="65"/>
      <c r="EJX135" s="78"/>
      <c r="EJY135" s="78"/>
      <c r="EJZ135" s="65"/>
      <c r="EKC135" s="78"/>
      <c r="EKD135" s="78"/>
      <c r="EKE135" s="65"/>
      <c r="EKH135" s="78"/>
      <c r="EKI135" s="78"/>
      <c r="EKJ135" s="65"/>
      <c r="EKM135" s="78"/>
      <c r="EKN135" s="78"/>
      <c r="EKO135" s="65"/>
      <c r="EKR135" s="78"/>
      <c r="EKS135" s="78"/>
      <c r="EKT135" s="65"/>
      <c r="EKW135" s="78"/>
      <c r="EKX135" s="78"/>
      <c r="EKY135" s="65"/>
      <c r="ELB135" s="78"/>
      <c r="ELC135" s="78"/>
      <c r="ELD135" s="65"/>
      <c r="ELG135" s="78"/>
      <c r="ELH135" s="78"/>
      <c r="ELI135" s="65"/>
      <c r="ELL135" s="78"/>
      <c r="ELM135" s="78"/>
      <c r="ELN135" s="65"/>
      <c r="ELQ135" s="78"/>
      <c r="ELR135" s="78"/>
      <c r="ELS135" s="65"/>
      <c r="ELV135" s="78"/>
      <c r="ELW135" s="78"/>
      <c r="ELX135" s="65"/>
      <c r="EMA135" s="78"/>
      <c r="EMB135" s="78"/>
      <c r="EMC135" s="65"/>
      <c r="EMF135" s="78"/>
      <c r="EMG135" s="78"/>
      <c r="EMH135" s="65"/>
      <c r="EMK135" s="78"/>
      <c r="EML135" s="78"/>
      <c r="EMM135" s="65"/>
      <c r="EMP135" s="78"/>
      <c r="EMQ135" s="78"/>
      <c r="EMR135" s="65"/>
      <c r="EMU135" s="78"/>
      <c r="EMV135" s="78"/>
      <c r="EMW135" s="65"/>
      <c r="EMZ135" s="78"/>
      <c r="ENA135" s="78"/>
      <c r="ENB135" s="65"/>
      <c r="ENE135" s="78"/>
      <c r="ENF135" s="78"/>
      <c r="ENG135" s="65"/>
      <c r="ENJ135" s="78"/>
      <c r="ENK135" s="78"/>
      <c r="ENL135" s="65"/>
      <c r="ENO135" s="78"/>
      <c r="ENP135" s="78"/>
      <c r="ENQ135" s="65"/>
      <c r="ENT135" s="78"/>
      <c r="ENU135" s="78"/>
      <c r="ENV135" s="65"/>
      <c r="ENY135" s="78"/>
      <c r="ENZ135" s="78"/>
      <c r="EOA135" s="65"/>
      <c r="EOD135" s="78"/>
      <c r="EOE135" s="78"/>
      <c r="EOF135" s="65"/>
      <c r="EOI135" s="78"/>
      <c r="EOJ135" s="78"/>
      <c r="EOK135" s="65"/>
      <c r="EON135" s="78"/>
      <c r="EOO135" s="78"/>
      <c r="EOP135" s="65"/>
      <c r="EOS135" s="78"/>
      <c r="EOT135" s="78"/>
      <c r="EOU135" s="65"/>
      <c r="EOX135" s="78"/>
      <c r="EOY135" s="78"/>
      <c r="EOZ135" s="65"/>
      <c r="EPC135" s="78"/>
      <c r="EPD135" s="78"/>
      <c r="EPE135" s="65"/>
      <c r="EPH135" s="78"/>
      <c r="EPI135" s="78"/>
      <c r="EPJ135" s="65"/>
      <c r="EPM135" s="78"/>
      <c r="EPN135" s="78"/>
      <c r="EPO135" s="65"/>
      <c r="EPR135" s="78"/>
      <c r="EPS135" s="78"/>
      <c r="EPT135" s="65"/>
      <c r="EPW135" s="78"/>
      <c r="EPX135" s="78"/>
      <c r="EPY135" s="65"/>
      <c r="EQB135" s="78"/>
      <c r="EQC135" s="78"/>
      <c r="EQD135" s="65"/>
      <c r="EQG135" s="78"/>
      <c r="EQH135" s="78"/>
      <c r="EQI135" s="65"/>
      <c r="EQL135" s="78"/>
      <c r="EQM135" s="78"/>
      <c r="EQN135" s="65"/>
      <c r="EQQ135" s="78"/>
      <c r="EQR135" s="78"/>
      <c r="EQS135" s="65"/>
      <c r="EQV135" s="78"/>
      <c r="EQW135" s="78"/>
      <c r="EQX135" s="65"/>
      <c r="ERA135" s="78"/>
      <c r="ERB135" s="78"/>
      <c r="ERC135" s="65"/>
      <c r="ERF135" s="78"/>
      <c r="ERG135" s="78"/>
      <c r="ERH135" s="65"/>
      <c r="ERK135" s="78"/>
      <c r="ERL135" s="78"/>
      <c r="ERM135" s="65"/>
      <c r="ERP135" s="78"/>
      <c r="ERQ135" s="78"/>
      <c r="ERR135" s="65"/>
      <c r="ERU135" s="78"/>
      <c r="ERV135" s="78"/>
      <c r="ERW135" s="65"/>
      <c r="ERZ135" s="78"/>
      <c r="ESA135" s="78"/>
      <c r="ESB135" s="65"/>
      <c r="ESE135" s="78"/>
      <c r="ESF135" s="78"/>
      <c r="ESG135" s="65"/>
      <c r="ESJ135" s="78"/>
      <c r="ESK135" s="78"/>
      <c r="ESL135" s="65"/>
      <c r="ESO135" s="78"/>
      <c r="ESP135" s="78"/>
      <c r="ESQ135" s="65"/>
      <c r="EST135" s="78"/>
      <c r="ESU135" s="78"/>
      <c r="ESV135" s="65"/>
      <c r="ESY135" s="78"/>
      <c r="ESZ135" s="78"/>
      <c r="ETA135" s="65"/>
      <c r="ETD135" s="78"/>
      <c r="ETE135" s="78"/>
      <c r="ETF135" s="65"/>
      <c r="ETI135" s="78"/>
      <c r="ETJ135" s="78"/>
      <c r="ETK135" s="65"/>
      <c r="ETN135" s="78"/>
      <c r="ETO135" s="78"/>
      <c r="ETP135" s="65"/>
      <c r="ETS135" s="78"/>
      <c r="ETT135" s="78"/>
      <c r="ETU135" s="65"/>
      <c r="ETX135" s="78"/>
      <c r="ETY135" s="78"/>
      <c r="ETZ135" s="65"/>
      <c r="EUC135" s="78"/>
      <c r="EUD135" s="78"/>
      <c r="EUE135" s="65"/>
      <c r="EUH135" s="78"/>
      <c r="EUI135" s="78"/>
      <c r="EUJ135" s="65"/>
      <c r="EUM135" s="78"/>
      <c r="EUN135" s="78"/>
      <c r="EUO135" s="65"/>
      <c r="EUR135" s="78"/>
      <c r="EUS135" s="78"/>
      <c r="EUT135" s="65"/>
      <c r="EUW135" s="78"/>
      <c r="EUX135" s="78"/>
      <c r="EUY135" s="65"/>
      <c r="EVB135" s="78"/>
      <c r="EVC135" s="78"/>
      <c r="EVD135" s="65"/>
      <c r="EVG135" s="78"/>
      <c r="EVH135" s="78"/>
      <c r="EVI135" s="65"/>
      <c r="EVL135" s="78"/>
      <c r="EVM135" s="78"/>
      <c r="EVN135" s="65"/>
      <c r="EVQ135" s="78"/>
      <c r="EVR135" s="78"/>
      <c r="EVS135" s="65"/>
      <c r="EVV135" s="78"/>
      <c r="EVW135" s="78"/>
      <c r="EVX135" s="65"/>
      <c r="EWA135" s="78"/>
      <c r="EWB135" s="78"/>
      <c r="EWC135" s="65"/>
      <c r="EWF135" s="78"/>
      <c r="EWG135" s="78"/>
      <c r="EWH135" s="65"/>
      <c r="EWK135" s="78"/>
      <c r="EWL135" s="78"/>
      <c r="EWM135" s="65"/>
      <c r="EWP135" s="78"/>
      <c r="EWQ135" s="78"/>
      <c r="EWR135" s="65"/>
      <c r="EWU135" s="78"/>
      <c r="EWV135" s="78"/>
      <c r="EWW135" s="65"/>
      <c r="EWZ135" s="78"/>
      <c r="EXA135" s="78"/>
      <c r="EXB135" s="65"/>
      <c r="EXE135" s="78"/>
      <c r="EXF135" s="78"/>
      <c r="EXG135" s="65"/>
      <c r="EXJ135" s="78"/>
      <c r="EXK135" s="78"/>
      <c r="EXL135" s="65"/>
      <c r="EXO135" s="78"/>
      <c r="EXP135" s="78"/>
      <c r="EXQ135" s="65"/>
      <c r="EXT135" s="78"/>
      <c r="EXU135" s="78"/>
      <c r="EXV135" s="65"/>
      <c r="EXY135" s="78"/>
      <c r="EXZ135" s="78"/>
      <c r="EYA135" s="65"/>
      <c r="EYD135" s="78"/>
      <c r="EYE135" s="78"/>
      <c r="EYF135" s="65"/>
      <c r="EYI135" s="78"/>
      <c r="EYJ135" s="78"/>
      <c r="EYK135" s="65"/>
      <c r="EYN135" s="78"/>
      <c r="EYO135" s="78"/>
      <c r="EYP135" s="65"/>
      <c r="EYS135" s="78"/>
      <c r="EYT135" s="78"/>
      <c r="EYU135" s="65"/>
      <c r="EYX135" s="78"/>
      <c r="EYY135" s="78"/>
      <c r="EYZ135" s="65"/>
      <c r="EZC135" s="78"/>
      <c r="EZD135" s="78"/>
      <c r="EZE135" s="65"/>
      <c r="EZH135" s="78"/>
      <c r="EZI135" s="78"/>
      <c r="EZJ135" s="65"/>
      <c r="EZM135" s="78"/>
      <c r="EZN135" s="78"/>
      <c r="EZO135" s="65"/>
      <c r="EZR135" s="78"/>
      <c r="EZS135" s="78"/>
      <c r="EZT135" s="65"/>
      <c r="EZW135" s="78"/>
      <c r="EZX135" s="78"/>
      <c r="EZY135" s="65"/>
      <c r="FAB135" s="78"/>
      <c r="FAC135" s="78"/>
      <c r="FAD135" s="65"/>
      <c r="FAG135" s="78"/>
      <c r="FAH135" s="78"/>
      <c r="FAI135" s="65"/>
      <c r="FAL135" s="78"/>
      <c r="FAM135" s="78"/>
      <c r="FAN135" s="65"/>
      <c r="FAQ135" s="78"/>
      <c r="FAR135" s="78"/>
      <c r="FAS135" s="65"/>
      <c r="FAV135" s="78"/>
      <c r="FAW135" s="78"/>
      <c r="FAX135" s="65"/>
      <c r="FBA135" s="78"/>
      <c r="FBB135" s="78"/>
      <c r="FBC135" s="65"/>
      <c r="FBF135" s="78"/>
      <c r="FBG135" s="78"/>
      <c r="FBH135" s="65"/>
      <c r="FBK135" s="78"/>
      <c r="FBL135" s="78"/>
      <c r="FBM135" s="65"/>
      <c r="FBP135" s="78"/>
      <c r="FBQ135" s="78"/>
      <c r="FBR135" s="65"/>
      <c r="FBU135" s="78"/>
      <c r="FBV135" s="78"/>
      <c r="FBW135" s="65"/>
      <c r="FBZ135" s="78"/>
      <c r="FCA135" s="78"/>
      <c r="FCB135" s="65"/>
      <c r="FCE135" s="78"/>
      <c r="FCF135" s="78"/>
      <c r="FCG135" s="65"/>
      <c r="FCJ135" s="78"/>
      <c r="FCK135" s="78"/>
      <c r="FCL135" s="65"/>
      <c r="FCO135" s="78"/>
      <c r="FCP135" s="78"/>
      <c r="FCQ135" s="65"/>
      <c r="FCT135" s="78"/>
      <c r="FCU135" s="78"/>
      <c r="FCV135" s="65"/>
      <c r="FCY135" s="78"/>
      <c r="FCZ135" s="78"/>
      <c r="FDA135" s="65"/>
      <c r="FDD135" s="78"/>
      <c r="FDE135" s="78"/>
      <c r="FDF135" s="65"/>
      <c r="FDI135" s="78"/>
      <c r="FDJ135" s="78"/>
      <c r="FDK135" s="65"/>
      <c r="FDN135" s="78"/>
      <c r="FDO135" s="78"/>
      <c r="FDP135" s="65"/>
      <c r="FDS135" s="78"/>
      <c r="FDT135" s="78"/>
      <c r="FDU135" s="65"/>
      <c r="FDX135" s="78"/>
      <c r="FDY135" s="78"/>
      <c r="FDZ135" s="65"/>
      <c r="FEC135" s="78"/>
      <c r="FED135" s="78"/>
      <c r="FEE135" s="65"/>
      <c r="FEH135" s="78"/>
      <c r="FEI135" s="78"/>
      <c r="FEJ135" s="65"/>
      <c r="FEM135" s="78"/>
      <c r="FEN135" s="78"/>
      <c r="FEO135" s="65"/>
      <c r="FER135" s="78"/>
      <c r="FES135" s="78"/>
      <c r="FET135" s="65"/>
      <c r="FEW135" s="78"/>
      <c r="FEX135" s="78"/>
      <c r="FEY135" s="65"/>
      <c r="FFB135" s="78"/>
      <c r="FFC135" s="78"/>
      <c r="FFD135" s="65"/>
      <c r="FFG135" s="78"/>
      <c r="FFH135" s="78"/>
      <c r="FFI135" s="65"/>
      <c r="FFL135" s="78"/>
      <c r="FFM135" s="78"/>
      <c r="FFN135" s="65"/>
      <c r="FFQ135" s="78"/>
      <c r="FFR135" s="78"/>
      <c r="FFS135" s="65"/>
      <c r="FFV135" s="78"/>
      <c r="FFW135" s="78"/>
      <c r="FFX135" s="65"/>
      <c r="FGA135" s="78"/>
      <c r="FGB135" s="78"/>
      <c r="FGC135" s="65"/>
      <c r="FGF135" s="78"/>
      <c r="FGG135" s="78"/>
      <c r="FGH135" s="65"/>
      <c r="FGK135" s="78"/>
      <c r="FGL135" s="78"/>
      <c r="FGM135" s="65"/>
      <c r="FGP135" s="78"/>
      <c r="FGQ135" s="78"/>
      <c r="FGR135" s="65"/>
      <c r="FGU135" s="78"/>
      <c r="FGV135" s="78"/>
      <c r="FGW135" s="65"/>
      <c r="FGZ135" s="78"/>
      <c r="FHA135" s="78"/>
      <c r="FHB135" s="65"/>
      <c r="FHE135" s="78"/>
      <c r="FHF135" s="78"/>
      <c r="FHG135" s="65"/>
      <c r="FHJ135" s="78"/>
      <c r="FHK135" s="78"/>
      <c r="FHL135" s="65"/>
      <c r="FHO135" s="78"/>
      <c r="FHP135" s="78"/>
      <c r="FHQ135" s="65"/>
      <c r="FHT135" s="78"/>
      <c r="FHU135" s="78"/>
      <c r="FHV135" s="65"/>
      <c r="FHY135" s="78"/>
      <c r="FHZ135" s="78"/>
      <c r="FIA135" s="65"/>
      <c r="FID135" s="78"/>
      <c r="FIE135" s="78"/>
      <c r="FIF135" s="65"/>
      <c r="FII135" s="78"/>
      <c r="FIJ135" s="78"/>
      <c r="FIK135" s="65"/>
      <c r="FIN135" s="78"/>
      <c r="FIO135" s="78"/>
      <c r="FIP135" s="65"/>
      <c r="FIS135" s="78"/>
      <c r="FIT135" s="78"/>
      <c r="FIU135" s="65"/>
      <c r="FIX135" s="78"/>
      <c r="FIY135" s="78"/>
      <c r="FIZ135" s="65"/>
      <c r="FJC135" s="78"/>
      <c r="FJD135" s="78"/>
      <c r="FJE135" s="65"/>
      <c r="FJH135" s="78"/>
      <c r="FJI135" s="78"/>
      <c r="FJJ135" s="65"/>
      <c r="FJM135" s="78"/>
      <c r="FJN135" s="78"/>
      <c r="FJO135" s="65"/>
      <c r="FJR135" s="78"/>
      <c r="FJS135" s="78"/>
      <c r="FJT135" s="65"/>
      <c r="FJW135" s="78"/>
      <c r="FJX135" s="78"/>
      <c r="FJY135" s="65"/>
      <c r="FKB135" s="78"/>
      <c r="FKC135" s="78"/>
      <c r="FKD135" s="65"/>
      <c r="FKG135" s="78"/>
      <c r="FKH135" s="78"/>
      <c r="FKI135" s="65"/>
      <c r="FKL135" s="78"/>
      <c r="FKM135" s="78"/>
      <c r="FKN135" s="65"/>
      <c r="FKQ135" s="78"/>
      <c r="FKR135" s="78"/>
      <c r="FKS135" s="65"/>
      <c r="FKV135" s="78"/>
      <c r="FKW135" s="78"/>
      <c r="FKX135" s="65"/>
      <c r="FLA135" s="78"/>
      <c r="FLB135" s="78"/>
      <c r="FLC135" s="65"/>
      <c r="FLF135" s="78"/>
      <c r="FLG135" s="78"/>
      <c r="FLH135" s="65"/>
      <c r="FLK135" s="78"/>
      <c r="FLL135" s="78"/>
      <c r="FLM135" s="65"/>
      <c r="FLP135" s="78"/>
      <c r="FLQ135" s="78"/>
      <c r="FLR135" s="65"/>
      <c r="FLU135" s="78"/>
      <c r="FLV135" s="78"/>
      <c r="FLW135" s="65"/>
      <c r="FLZ135" s="78"/>
      <c r="FMA135" s="78"/>
      <c r="FMB135" s="65"/>
      <c r="FME135" s="78"/>
      <c r="FMF135" s="78"/>
      <c r="FMG135" s="65"/>
      <c r="FMJ135" s="78"/>
      <c r="FMK135" s="78"/>
      <c r="FML135" s="65"/>
      <c r="FMO135" s="78"/>
      <c r="FMP135" s="78"/>
      <c r="FMQ135" s="65"/>
      <c r="FMT135" s="78"/>
      <c r="FMU135" s="78"/>
      <c r="FMV135" s="65"/>
      <c r="FMY135" s="78"/>
      <c r="FMZ135" s="78"/>
      <c r="FNA135" s="65"/>
      <c r="FND135" s="78"/>
      <c r="FNE135" s="78"/>
      <c r="FNF135" s="65"/>
      <c r="FNI135" s="78"/>
      <c r="FNJ135" s="78"/>
      <c r="FNK135" s="65"/>
      <c r="FNN135" s="78"/>
      <c r="FNO135" s="78"/>
      <c r="FNP135" s="65"/>
      <c r="FNS135" s="78"/>
      <c r="FNT135" s="78"/>
      <c r="FNU135" s="65"/>
      <c r="FNX135" s="78"/>
      <c r="FNY135" s="78"/>
      <c r="FNZ135" s="65"/>
      <c r="FOC135" s="78"/>
      <c r="FOD135" s="78"/>
      <c r="FOE135" s="65"/>
      <c r="FOH135" s="78"/>
      <c r="FOI135" s="78"/>
      <c r="FOJ135" s="65"/>
      <c r="FOM135" s="78"/>
      <c r="FON135" s="78"/>
      <c r="FOO135" s="65"/>
      <c r="FOR135" s="78"/>
      <c r="FOS135" s="78"/>
      <c r="FOT135" s="65"/>
      <c r="FOW135" s="78"/>
      <c r="FOX135" s="78"/>
      <c r="FOY135" s="65"/>
      <c r="FPB135" s="78"/>
      <c r="FPC135" s="78"/>
      <c r="FPD135" s="65"/>
      <c r="FPG135" s="78"/>
      <c r="FPH135" s="78"/>
      <c r="FPI135" s="65"/>
      <c r="FPL135" s="78"/>
      <c r="FPM135" s="78"/>
      <c r="FPN135" s="65"/>
      <c r="FPQ135" s="78"/>
      <c r="FPR135" s="78"/>
      <c r="FPS135" s="65"/>
      <c r="FPV135" s="78"/>
      <c r="FPW135" s="78"/>
      <c r="FPX135" s="65"/>
      <c r="FQA135" s="78"/>
      <c r="FQB135" s="78"/>
      <c r="FQC135" s="65"/>
      <c r="FQF135" s="78"/>
      <c r="FQG135" s="78"/>
      <c r="FQH135" s="65"/>
      <c r="FQK135" s="78"/>
      <c r="FQL135" s="78"/>
      <c r="FQM135" s="65"/>
      <c r="FQP135" s="78"/>
      <c r="FQQ135" s="78"/>
      <c r="FQR135" s="65"/>
      <c r="FQU135" s="78"/>
      <c r="FQV135" s="78"/>
      <c r="FQW135" s="65"/>
      <c r="FQZ135" s="78"/>
      <c r="FRA135" s="78"/>
      <c r="FRB135" s="65"/>
      <c r="FRE135" s="78"/>
      <c r="FRF135" s="78"/>
      <c r="FRG135" s="65"/>
      <c r="FRJ135" s="78"/>
      <c r="FRK135" s="78"/>
      <c r="FRL135" s="65"/>
      <c r="FRO135" s="78"/>
      <c r="FRP135" s="78"/>
      <c r="FRQ135" s="65"/>
      <c r="FRT135" s="78"/>
      <c r="FRU135" s="78"/>
      <c r="FRV135" s="65"/>
      <c r="FRY135" s="78"/>
      <c r="FRZ135" s="78"/>
      <c r="FSA135" s="65"/>
      <c r="FSD135" s="78"/>
      <c r="FSE135" s="78"/>
      <c r="FSF135" s="65"/>
      <c r="FSI135" s="78"/>
      <c r="FSJ135" s="78"/>
      <c r="FSK135" s="65"/>
      <c r="FSN135" s="78"/>
      <c r="FSO135" s="78"/>
      <c r="FSP135" s="65"/>
      <c r="FSS135" s="78"/>
      <c r="FST135" s="78"/>
      <c r="FSU135" s="65"/>
      <c r="FSX135" s="78"/>
      <c r="FSY135" s="78"/>
      <c r="FSZ135" s="65"/>
      <c r="FTC135" s="78"/>
      <c r="FTD135" s="78"/>
      <c r="FTE135" s="65"/>
      <c r="FTH135" s="78"/>
      <c r="FTI135" s="78"/>
      <c r="FTJ135" s="65"/>
      <c r="FTM135" s="78"/>
      <c r="FTN135" s="78"/>
      <c r="FTO135" s="65"/>
      <c r="FTR135" s="78"/>
      <c r="FTS135" s="78"/>
      <c r="FTT135" s="65"/>
      <c r="FTW135" s="78"/>
      <c r="FTX135" s="78"/>
      <c r="FTY135" s="65"/>
      <c r="FUB135" s="78"/>
      <c r="FUC135" s="78"/>
      <c r="FUD135" s="65"/>
      <c r="FUG135" s="78"/>
      <c r="FUH135" s="78"/>
      <c r="FUI135" s="65"/>
      <c r="FUL135" s="78"/>
      <c r="FUM135" s="78"/>
      <c r="FUN135" s="65"/>
      <c r="FUQ135" s="78"/>
      <c r="FUR135" s="78"/>
      <c r="FUS135" s="65"/>
      <c r="FUV135" s="78"/>
      <c r="FUW135" s="78"/>
      <c r="FUX135" s="65"/>
      <c r="FVA135" s="78"/>
      <c r="FVB135" s="78"/>
      <c r="FVC135" s="65"/>
      <c r="FVF135" s="78"/>
      <c r="FVG135" s="78"/>
      <c r="FVH135" s="65"/>
      <c r="FVK135" s="78"/>
      <c r="FVL135" s="78"/>
      <c r="FVM135" s="65"/>
      <c r="FVP135" s="78"/>
      <c r="FVQ135" s="78"/>
      <c r="FVR135" s="65"/>
      <c r="FVU135" s="78"/>
      <c r="FVV135" s="78"/>
      <c r="FVW135" s="65"/>
      <c r="FVZ135" s="78"/>
      <c r="FWA135" s="78"/>
      <c r="FWB135" s="65"/>
      <c r="FWE135" s="78"/>
      <c r="FWF135" s="78"/>
      <c r="FWG135" s="65"/>
      <c r="FWJ135" s="78"/>
      <c r="FWK135" s="78"/>
      <c r="FWL135" s="65"/>
      <c r="FWO135" s="78"/>
      <c r="FWP135" s="78"/>
      <c r="FWQ135" s="65"/>
      <c r="FWT135" s="78"/>
      <c r="FWU135" s="78"/>
      <c r="FWV135" s="65"/>
      <c r="FWY135" s="78"/>
      <c r="FWZ135" s="78"/>
      <c r="FXA135" s="65"/>
      <c r="FXD135" s="78"/>
      <c r="FXE135" s="78"/>
      <c r="FXF135" s="65"/>
      <c r="FXI135" s="78"/>
      <c r="FXJ135" s="78"/>
      <c r="FXK135" s="65"/>
      <c r="FXN135" s="78"/>
      <c r="FXO135" s="78"/>
      <c r="FXP135" s="65"/>
      <c r="FXS135" s="78"/>
      <c r="FXT135" s="78"/>
      <c r="FXU135" s="65"/>
      <c r="FXX135" s="78"/>
      <c r="FXY135" s="78"/>
      <c r="FXZ135" s="65"/>
      <c r="FYC135" s="78"/>
      <c r="FYD135" s="78"/>
      <c r="FYE135" s="65"/>
      <c r="FYH135" s="78"/>
      <c r="FYI135" s="78"/>
      <c r="FYJ135" s="65"/>
      <c r="FYM135" s="78"/>
      <c r="FYN135" s="78"/>
      <c r="FYO135" s="65"/>
      <c r="FYR135" s="78"/>
      <c r="FYS135" s="78"/>
      <c r="FYT135" s="65"/>
      <c r="FYW135" s="78"/>
      <c r="FYX135" s="78"/>
      <c r="FYY135" s="65"/>
      <c r="FZB135" s="78"/>
      <c r="FZC135" s="78"/>
      <c r="FZD135" s="65"/>
      <c r="FZG135" s="78"/>
      <c r="FZH135" s="78"/>
      <c r="FZI135" s="65"/>
      <c r="FZL135" s="78"/>
      <c r="FZM135" s="78"/>
      <c r="FZN135" s="65"/>
      <c r="FZQ135" s="78"/>
      <c r="FZR135" s="78"/>
      <c r="FZS135" s="65"/>
      <c r="FZV135" s="78"/>
      <c r="FZW135" s="78"/>
      <c r="FZX135" s="65"/>
      <c r="GAA135" s="78"/>
      <c r="GAB135" s="78"/>
      <c r="GAC135" s="65"/>
      <c r="GAF135" s="78"/>
      <c r="GAG135" s="78"/>
      <c r="GAH135" s="65"/>
      <c r="GAK135" s="78"/>
      <c r="GAL135" s="78"/>
      <c r="GAM135" s="65"/>
      <c r="GAP135" s="78"/>
      <c r="GAQ135" s="78"/>
      <c r="GAR135" s="65"/>
      <c r="GAU135" s="78"/>
      <c r="GAV135" s="78"/>
      <c r="GAW135" s="65"/>
      <c r="GAZ135" s="78"/>
      <c r="GBA135" s="78"/>
      <c r="GBB135" s="65"/>
      <c r="GBE135" s="78"/>
      <c r="GBF135" s="78"/>
      <c r="GBG135" s="65"/>
      <c r="GBJ135" s="78"/>
      <c r="GBK135" s="78"/>
      <c r="GBL135" s="65"/>
      <c r="GBO135" s="78"/>
      <c r="GBP135" s="78"/>
      <c r="GBQ135" s="65"/>
      <c r="GBT135" s="78"/>
      <c r="GBU135" s="78"/>
      <c r="GBV135" s="65"/>
      <c r="GBY135" s="78"/>
      <c r="GBZ135" s="78"/>
      <c r="GCA135" s="65"/>
      <c r="GCD135" s="78"/>
      <c r="GCE135" s="78"/>
      <c r="GCF135" s="65"/>
      <c r="GCI135" s="78"/>
      <c r="GCJ135" s="78"/>
      <c r="GCK135" s="65"/>
      <c r="GCN135" s="78"/>
      <c r="GCO135" s="78"/>
      <c r="GCP135" s="65"/>
      <c r="GCS135" s="78"/>
      <c r="GCT135" s="78"/>
      <c r="GCU135" s="65"/>
      <c r="GCX135" s="78"/>
      <c r="GCY135" s="78"/>
      <c r="GCZ135" s="65"/>
      <c r="GDC135" s="78"/>
      <c r="GDD135" s="78"/>
      <c r="GDE135" s="65"/>
      <c r="GDH135" s="78"/>
      <c r="GDI135" s="78"/>
      <c r="GDJ135" s="65"/>
      <c r="GDM135" s="78"/>
      <c r="GDN135" s="78"/>
      <c r="GDO135" s="65"/>
      <c r="GDR135" s="78"/>
      <c r="GDS135" s="78"/>
      <c r="GDT135" s="65"/>
      <c r="GDW135" s="78"/>
      <c r="GDX135" s="78"/>
      <c r="GDY135" s="65"/>
      <c r="GEB135" s="78"/>
      <c r="GEC135" s="78"/>
      <c r="GED135" s="65"/>
      <c r="GEG135" s="78"/>
      <c r="GEH135" s="78"/>
      <c r="GEI135" s="65"/>
      <c r="GEL135" s="78"/>
      <c r="GEM135" s="78"/>
      <c r="GEN135" s="65"/>
      <c r="GEQ135" s="78"/>
      <c r="GER135" s="78"/>
      <c r="GES135" s="65"/>
      <c r="GEV135" s="78"/>
      <c r="GEW135" s="78"/>
      <c r="GEX135" s="65"/>
      <c r="GFA135" s="78"/>
      <c r="GFB135" s="78"/>
      <c r="GFC135" s="65"/>
      <c r="GFF135" s="78"/>
      <c r="GFG135" s="78"/>
      <c r="GFH135" s="65"/>
      <c r="GFK135" s="78"/>
      <c r="GFL135" s="78"/>
      <c r="GFM135" s="65"/>
      <c r="GFP135" s="78"/>
      <c r="GFQ135" s="78"/>
      <c r="GFR135" s="65"/>
      <c r="GFU135" s="78"/>
      <c r="GFV135" s="78"/>
      <c r="GFW135" s="65"/>
      <c r="GFZ135" s="78"/>
      <c r="GGA135" s="78"/>
      <c r="GGB135" s="65"/>
      <c r="GGE135" s="78"/>
      <c r="GGF135" s="78"/>
      <c r="GGG135" s="65"/>
      <c r="GGJ135" s="78"/>
      <c r="GGK135" s="78"/>
      <c r="GGL135" s="65"/>
      <c r="GGO135" s="78"/>
      <c r="GGP135" s="78"/>
      <c r="GGQ135" s="65"/>
      <c r="GGT135" s="78"/>
      <c r="GGU135" s="78"/>
      <c r="GGV135" s="65"/>
      <c r="GGY135" s="78"/>
      <c r="GGZ135" s="78"/>
      <c r="GHA135" s="65"/>
      <c r="GHD135" s="78"/>
      <c r="GHE135" s="78"/>
      <c r="GHF135" s="65"/>
      <c r="GHI135" s="78"/>
      <c r="GHJ135" s="78"/>
      <c r="GHK135" s="65"/>
      <c r="GHN135" s="78"/>
      <c r="GHO135" s="78"/>
      <c r="GHP135" s="65"/>
      <c r="GHS135" s="78"/>
      <c r="GHT135" s="78"/>
      <c r="GHU135" s="65"/>
      <c r="GHX135" s="78"/>
      <c r="GHY135" s="78"/>
      <c r="GHZ135" s="65"/>
      <c r="GIC135" s="78"/>
      <c r="GID135" s="78"/>
      <c r="GIE135" s="65"/>
      <c r="GIH135" s="78"/>
      <c r="GII135" s="78"/>
      <c r="GIJ135" s="65"/>
      <c r="GIM135" s="78"/>
      <c r="GIN135" s="78"/>
      <c r="GIO135" s="65"/>
      <c r="GIR135" s="78"/>
      <c r="GIS135" s="78"/>
      <c r="GIT135" s="65"/>
      <c r="GIW135" s="78"/>
      <c r="GIX135" s="78"/>
      <c r="GIY135" s="65"/>
      <c r="GJB135" s="78"/>
      <c r="GJC135" s="78"/>
      <c r="GJD135" s="65"/>
      <c r="GJG135" s="78"/>
      <c r="GJH135" s="78"/>
      <c r="GJI135" s="65"/>
      <c r="GJL135" s="78"/>
      <c r="GJM135" s="78"/>
      <c r="GJN135" s="65"/>
      <c r="GJQ135" s="78"/>
      <c r="GJR135" s="78"/>
      <c r="GJS135" s="65"/>
      <c r="GJV135" s="78"/>
      <c r="GJW135" s="78"/>
      <c r="GJX135" s="65"/>
      <c r="GKA135" s="78"/>
      <c r="GKB135" s="78"/>
      <c r="GKC135" s="65"/>
      <c r="GKF135" s="78"/>
      <c r="GKG135" s="78"/>
      <c r="GKH135" s="65"/>
      <c r="GKK135" s="78"/>
      <c r="GKL135" s="78"/>
      <c r="GKM135" s="65"/>
      <c r="GKP135" s="78"/>
      <c r="GKQ135" s="78"/>
      <c r="GKR135" s="65"/>
      <c r="GKU135" s="78"/>
      <c r="GKV135" s="78"/>
      <c r="GKW135" s="65"/>
      <c r="GKZ135" s="78"/>
      <c r="GLA135" s="78"/>
      <c r="GLB135" s="65"/>
      <c r="GLE135" s="78"/>
      <c r="GLF135" s="78"/>
      <c r="GLG135" s="65"/>
      <c r="GLJ135" s="78"/>
      <c r="GLK135" s="78"/>
      <c r="GLL135" s="65"/>
      <c r="GLO135" s="78"/>
      <c r="GLP135" s="78"/>
      <c r="GLQ135" s="65"/>
      <c r="GLT135" s="78"/>
      <c r="GLU135" s="78"/>
      <c r="GLV135" s="65"/>
      <c r="GLY135" s="78"/>
      <c r="GLZ135" s="78"/>
      <c r="GMA135" s="65"/>
      <c r="GMD135" s="78"/>
      <c r="GME135" s="78"/>
      <c r="GMF135" s="65"/>
      <c r="GMI135" s="78"/>
      <c r="GMJ135" s="78"/>
      <c r="GMK135" s="65"/>
      <c r="GMN135" s="78"/>
      <c r="GMO135" s="78"/>
      <c r="GMP135" s="65"/>
      <c r="GMS135" s="78"/>
      <c r="GMT135" s="78"/>
      <c r="GMU135" s="65"/>
      <c r="GMX135" s="78"/>
      <c r="GMY135" s="78"/>
      <c r="GMZ135" s="65"/>
      <c r="GNC135" s="78"/>
      <c r="GND135" s="78"/>
      <c r="GNE135" s="65"/>
      <c r="GNH135" s="78"/>
      <c r="GNI135" s="78"/>
      <c r="GNJ135" s="65"/>
      <c r="GNM135" s="78"/>
      <c r="GNN135" s="78"/>
      <c r="GNO135" s="65"/>
      <c r="GNR135" s="78"/>
      <c r="GNS135" s="78"/>
      <c r="GNT135" s="65"/>
      <c r="GNW135" s="78"/>
      <c r="GNX135" s="78"/>
      <c r="GNY135" s="65"/>
      <c r="GOB135" s="78"/>
      <c r="GOC135" s="78"/>
      <c r="GOD135" s="65"/>
      <c r="GOG135" s="78"/>
      <c r="GOH135" s="78"/>
      <c r="GOI135" s="65"/>
      <c r="GOL135" s="78"/>
      <c r="GOM135" s="78"/>
      <c r="GON135" s="65"/>
      <c r="GOQ135" s="78"/>
      <c r="GOR135" s="78"/>
      <c r="GOS135" s="65"/>
      <c r="GOV135" s="78"/>
      <c r="GOW135" s="78"/>
      <c r="GOX135" s="65"/>
      <c r="GPA135" s="78"/>
      <c r="GPB135" s="78"/>
      <c r="GPC135" s="65"/>
      <c r="GPF135" s="78"/>
      <c r="GPG135" s="78"/>
      <c r="GPH135" s="65"/>
      <c r="GPK135" s="78"/>
      <c r="GPL135" s="78"/>
      <c r="GPM135" s="65"/>
      <c r="GPP135" s="78"/>
      <c r="GPQ135" s="78"/>
      <c r="GPR135" s="65"/>
      <c r="GPU135" s="78"/>
      <c r="GPV135" s="78"/>
      <c r="GPW135" s="65"/>
      <c r="GPZ135" s="78"/>
      <c r="GQA135" s="78"/>
      <c r="GQB135" s="65"/>
      <c r="GQE135" s="78"/>
      <c r="GQF135" s="78"/>
      <c r="GQG135" s="65"/>
      <c r="GQJ135" s="78"/>
      <c r="GQK135" s="78"/>
      <c r="GQL135" s="65"/>
      <c r="GQO135" s="78"/>
      <c r="GQP135" s="78"/>
      <c r="GQQ135" s="65"/>
      <c r="GQT135" s="78"/>
      <c r="GQU135" s="78"/>
      <c r="GQV135" s="65"/>
      <c r="GQY135" s="78"/>
      <c r="GQZ135" s="78"/>
      <c r="GRA135" s="65"/>
      <c r="GRD135" s="78"/>
      <c r="GRE135" s="78"/>
      <c r="GRF135" s="65"/>
      <c r="GRI135" s="78"/>
      <c r="GRJ135" s="78"/>
      <c r="GRK135" s="65"/>
      <c r="GRN135" s="78"/>
      <c r="GRO135" s="78"/>
      <c r="GRP135" s="65"/>
      <c r="GRS135" s="78"/>
      <c r="GRT135" s="78"/>
      <c r="GRU135" s="65"/>
      <c r="GRX135" s="78"/>
      <c r="GRY135" s="78"/>
      <c r="GRZ135" s="65"/>
      <c r="GSC135" s="78"/>
      <c r="GSD135" s="78"/>
      <c r="GSE135" s="65"/>
      <c r="GSH135" s="78"/>
      <c r="GSI135" s="78"/>
      <c r="GSJ135" s="65"/>
      <c r="GSM135" s="78"/>
      <c r="GSN135" s="78"/>
      <c r="GSO135" s="65"/>
      <c r="GSR135" s="78"/>
      <c r="GSS135" s="78"/>
      <c r="GST135" s="65"/>
      <c r="GSW135" s="78"/>
      <c r="GSX135" s="78"/>
      <c r="GSY135" s="65"/>
      <c r="GTB135" s="78"/>
      <c r="GTC135" s="78"/>
      <c r="GTD135" s="65"/>
      <c r="GTG135" s="78"/>
      <c r="GTH135" s="78"/>
      <c r="GTI135" s="65"/>
      <c r="GTL135" s="78"/>
      <c r="GTM135" s="78"/>
      <c r="GTN135" s="65"/>
      <c r="GTQ135" s="78"/>
      <c r="GTR135" s="78"/>
      <c r="GTS135" s="65"/>
      <c r="GTV135" s="78"/>
      <c r="GTW135" s="78"/>
      <c r="GTX135" s="65"/>
      <c r="GUA135" s="78"/>
      <c r="GUB135" s="78"/>
      <c r="GUC135" s="65"/>
      <c r="GUF135" s="78"/>
      <c r="GUG135" s="78"/>
      <c r="GUH135" s="65"/>
      <c r="GUK135" s="78"/>
      <c r="GUL135" s="78"/>
      <c r="GUM135" s="65"/>
      <c r="GUP135" s="78"/>
      <c r="GUQ135" s="78"/>
      <c r="GUR135" s="65"/>
      <c r="GUU135" s="78"/>
      <c r="GUV135" s="78"/>
      <c r="GUW135" s="65"/>
      <c r="GUZ135" s="78"/>
      <c r="GVA135" s="78"/>
      <c r="GVB135" s="65"/>
      <c r="GVE135" s="78"/>
      <c r="GVF135" s="78"/>
      <c r="GVG135" s="65"/>
      <c r="GVJ135" s="78"/>
      <c r="GVK135" s="78"/>
      <c r="GVL135" s="65"/>
      <c r="GVO135" s="78"/>
      <c r="GVP135" s="78"/>
      <c r="GVQ135" s="65"/>
      <c r="GVT135" s="78"/>
      <c r="GVU135" s="78"/>
      <c r="GVV135" s="65"/>
      <c r="GVY135" s="78"/>
      <c r="GVZ135" s="78"/>
      <c r="GWA135" s="65"/>
      <c r="GWD135" s="78"/>
      <c r="GWE135" s="78"/>
      <c r="GWF135" s="65"/>
      <c r="GWI135" s="78"/>
      <c r="GWJ135" s="78"/>
      <c r="GWK135" s="65"/>
      <c r="GWN135" s="78"/>
      <c r="GWO135" s="78"/>
      <c r="GWP135" s="65"/>
      <c r="GWS135" s="78"/>
      <c r="GWT135" s="78"/>
      <c r="GWU135" s="65"/>
      <c r="GWX135" s="78"/>
      <c r="GWY135" s="78"/>
      <c r="GWZ135" s="65"/>
      <c r="GXC135" s="78"/>
      <c r="GXD135" s="78"/>
      <c r="GXE135" s="65"/>
      <c r="GXH135" s="78"/>
      <c r="GXI135" s="78"/>
      <c r="GXJ135" s="65"/>
      <c r="GXM135" s="78"/>
      <c r="GXN135" s="78"/>
      <c r="GXO135" s="65"/>
      <c r="GXR135" s="78"/>
      <c r="GXS135" s="78"/>
      <c r="GXT135" s="65"/>
      <c r="GXW135" s="78"/>
      <c r="GXX135" s="78"/>
      <c r="GXY135" s="65"/>
      <c r="GYB135" s="78"/>
      <c r="GYC135" s="78"/>
      <c r="GYD135" s="65"/>
      <c r="GYG135" s="78"/>
      <c r="GYH135" s="78"/>
      <c r="GYI135" s="65"/>
      <c r="GYL135" s="78"/>
      <c r="GYM135" s="78"/>
      <c r="GYN135" s="65"/>
      <c r="GYQ135" s="78"/>
      <c r="GYR135" s="78"/>
      <c r="GYS135" s="65"/>
      <c r="GYV135" s="78"/>
      <c r="GYW135" s="78"/>
      <c r="GYX135" s="65"/>
      <c r="GZA135" s="78"/>
      <c r="GZB135" s="78"/>
      <c r="GZC135" s="65"/>
      <c r="GZF135" s="78"/>
      <c r="GZG135" s="78"/>
      <c r="GZH135" s="65"/>
      <c r="GZK135" s="78"/>
      <c r="GZL135" s="78"/>
      <c r="GZM135" s="65"/>
      <c r="GZP135" s="78"/>
      <c r="GZQ135" s="78"/>
      <c r="GZR135" s="65"/>
      <c r="GZU135" s="78"/>
      <c r="GZV135" s="78"/>
      <c r="GZW135" s="65"/>
      <c r="GZZ135" s="78"/>
      <c r="HAA135" s="78"/>
      <c r="HAB135" s="65"/>
      <c r="HAE135" s="78"/>
      <c r="HAF135" s="78"/>
      <c r="HAG135" s="65"/>
      <c r="HAJ135" s="78"/>
      <c r="HAK135" s="78"/>
      <c r="HAL135" s="65"/>
      <c r="HAO135" s="78"/>
      <c r="HAP135" s="78"/>
      <c r="HAQ135" s="65"/>
      <c r="HAT135" s="78"/>
      <c r="HAU135" s="78"/>
      <c r="HAV135" s="65"/>
      <c r="HAY135" s="78"/>
      <c r="HAZ135" s="78"/>
      <c r="HBA135" s="65"/>
      <c r="HBD135" s="78"/>
      <c r="HBE135" s="78"/>
      <c r="HBF135" s="65"/>
      <c r="HBI135" s="78"/>
      <c r="HBJ135" s="78"/>
      <c r="HBK135" s="65"/>
      <c r="HBN135" s="78"/>
      <c r="HBO135" s="78"/>
      <c r="HBP135" s="65"/>
      <c r="HBS135" s="78"/>
      <c r="HBT135" s="78"/>
      <c r="HBU135" s="65"/>
      <c r="HBX135" s="78"/>
      <c r="HBY135" s="78"/>
      <c r="HBZ135" s="65"/>
      <c r="HCC135" s="78"/>
      <c r="HCD135" s="78"/>
      <c r="HCE135" s="65"/>
      <c r="HCH135" s="78"/>
      <c r="HCI135" s="78"/>
      <c r="HCJ135" s="65"/>
      <c r="HCM135" s="78"/>
      <c r="HCN135" s="78"/>
      <c r="HCO135" s="65"/>
      <c r="HCR135" s="78"/>
      <c r="HCS135" s="78"/>
      <c r="HCT135" s="65"/>
      <c r="HCW135" s="78"/>
      <c r="HCX135" s="78"/>
      <c r="HCY135" s="65"/>
      <c r="HDB135" s="78"/>
      <c r="HDC135" s="78"/>
      <c r="HDD135" s="65"/>
      <c r="HDG135" s="78"/>
      <c r="HDH135" s="78"/>
      <c r="HDI135" s="65"/>
      <c r="HDL135" s="78"/>
      <c r="HDM135" s="78"/>
      <c r="HDN135" s="65"/>
      <c r="HDQ135" s="78"/>
      <c r="HDR135" s="78"/>
      <c r="HDS135" s="65"/>
      <c r="HDV135" s="78"/>
      <c r="HDW135" s="78"/>
      <c r="HDX135" s="65"/>
      <c r="HEA135" s="78"/>
      <c r="HEB135" s="78"/>
      <c r="HEC135" s="65"/>
      <c r="HEF135" s="78"/>
      <c r="HEG135" s="78"/>
      <c r="HEH135" s="65"/>
      <c r="HEK135" s="78"/>
      <c r="HEL135" s="78"/>
      <c r="HEM135" s="65"/>
      <c r="HEP135" s="78"/>
      <c r="HEQ135" s="78"/>
      <c r="HER135" s="65"/>
      <c r="HEU135" s="78"/>
      <c r="HEV135" s="78"/>
      <c r="HEW135" s="65"/>
      <c r="HEZ135" s="78"/>
      <c r="HFA135" s="78"/>
      <c r="HFB135" s="65"/>
      <c r="HFE135" s="78"/>
      <c r="HFF135" s="78"/>
      <c r="HFG135" s="65"/>
      <c r="HFJ135" s="78"/>
      <c r="HFK135" s="78"/>
      <c r="HFL135" s="65"/>
      <c r="HFO135" s="78"/>
      <c r="HFP135" s="78"/>
      <c r="HFQ135" s="65"/>
      <c r="HFT135" s="78"/>
      <c r="HFU135" s="78"/>
      <c r="HFV135" s="65"/>
      <c r="HFY135" s="78"/>
      <c r="HFZ135" s="78"/>
      <c r="HGA135" s="65"/>
      <c r="HGD135" s="78"/>
      <c r="HGE135" s="78"/>
      <c r="HGF135" s="65"/>
      <c r="HGI135" s="78"/>
      <c r="HGJ135" s="78"/>
      <c r="HGK135" s="65"/>
      <c r="HGN135" s="78"/>
      <c r="HGO135" s="78"/>
      <c r="HGP135" s="65"/>
      <c r="HGS135" s="78"/>
      <c r="HGT135" s="78"/>
      <c r="HGU135" s="65"/>
      <c r="HGX135" s="78"/>
      <c r="HGY135" s="78"/>
      <c r="HGZ135" s="65"/>
      <c r="HHC135" s="78"/>
      <c r="HHD135" s="78"/>
      <c r="HHE135" s="65"/>
      <c r="HHH135" s="78"/>
      <c r="HHI135" s="78"/>
      <c r="HHJ135" s="65"/>
      <c r="HHM135" s="78"/>
      <c r="HHN135" s="78"/>
      <c r="HHO135" s="65"/>
      <c r="HHR135" s="78"/>
      <c r="HHS135" s="78"/>
      <c r="HHT135" s="65"/>
      <c r="HHW135" s="78"/>
      <c r="HHX135" s="78"/>
      <c r="HHY135" s="65"/>
      <c r="HIB135" s="78"/>
      <c r="HIC135" s="78"/>
      <c r="HID135" s="65"/>
      <c r="HIG135" s="78"/>
      <c r="HIH135" s="78"/>
      <c r="HII135" s="65"/>
      <c r="HIL135" s="78"/>
      <c r="HIM135" s="78"/>
      <c r="HIN135" s="65"/>
      <c r="HIQ135" s="78"/>
      <c r="HIR135" s="78"/>
      <c r="HIS135" s="65"/>
      <c r="HIV135" s="78"/>
      <c r="HIW135" s="78"/>
      <c r="HIX135" s="65"/>
      <c r="HJA135" s="78"/>
      <c r="HJB135" s="78"/>
      <c r="HJC135" s="65"/>
      <c r="HJF135" s="78"/>
      <c r="HJG135" s="78"/>
      <c r="HJH135" s="65"/>
      <c r="HJK135" s="78"/>
      <c r="HJL135" s="78"/>
      <c r="HJM135" s="65"/>
      <c r="HJP135" s="78"/>
      <c r="HJQ135" s="78"/>
      <c r="HJR135" s="65"/>
      <c r="HJU135" s="78"/>
      <c r="HJV135" s="78"/>
      <c r="HJW135" s="65"/>
      <c r="HJZ135" s="78"/>
      <c r="HKA135" s="78"/>
      <c r="HKB135" s="65"/>
      <c r="HKE135" s="78"/>
      <c r="HKF135" s="78"/>
      <c r="HKG135" s="65"/>
      <c r="HKJ135" s="78"/>
      <c r="HKK135" s="78"/>
      <c r="HKL135" s="65"/>
      <c r="HKO135" s="78"/>
      <c r="HKP135" s="78"/>
      <c r="HKQ135" s="65"/>
      <c r="HKT135" s="78"/>
      <c r="HKU135" s="78"/>
      <c r="HKV135" s="65"/>
      <c r="HKY135" s="78"/>
      <c r="HKZ135" s="78"/>
      <c r="HLA135" s="65"/>
      <c r="HLD135" s="78"/>
      <c r="HLE135" s="78"/>
      <c r="HLF135" s="65"/>
      <c r="HLI135" s="78"/>
      <c r="HLJ135" s="78"/>
      <c r="HLK135" s="65"/>
      <c r="HLN135" s="78"/>
      <c r="HLO135" s="78"/>
      <c r="HLP135" s="65"/>
      <c r="HLS135" s="78"/>
      <c r="HLT135" s="78"/>
      <c r="HLU135" s="65"/>
      <c r="HLX135" s="78"/>
      <c r="HLY135" s="78"/>
      <c r="HLZ135" s="65"/>
      <c r="HMC135" s="78"/>
      <c r="HMD135" s="78"/>
      <c r="HME135" s="65"/>
      <c r="HMH135" s="78"/>
      <c r="HMI135" s="78"/>
      <c r="HMJ135" s="65"/>
      <c r="HMM135" s="78"/>
      <c r="HMN135" s="78"/>
      <c r="HMO135" s="65"/>
      <c r="HMR135" s="78"/>
      <c r="HMS135" s="78"/>
      <c r="HMT135" s="65"/>
      <c r="HMW135" s="78"/>
      <c r="HMX135" s="78"/>
      <c r="HMY135" s="65"/>
      <c r="HNB135" s="78"/>
      <c r="HNC135" s="78"/>
      <c r="HND135" s="65"/>
      <c r="HNG135" s="78"/>
      <c r="HNH135" s="78"/>
      <c r="HNI135" s="65"/>
      <c r="HNL135" s="78"/>
      <c r="HNM135" s="78"/>
      <c r="HNN135" s="65"/>
      <c r="HNQ135" s="78"/>
      <c r="HNR135" s="78"/>
      <c r="HNS135" s="65"/>
      <c r="HNV135" s="78"/>
      <c r="HNW135" s="78"/>
      <c r="HNX135" s="65"/>
      <c r="HOA135" s="78"/>
      <c r="HOB135" s="78"/>
      <c r="HOC135" s="65"/>
      <c r="HOF135" s="78"/>
      <c r="HOG135" s="78"/>
      <c r="HOH135" s="65"/>
      <c r="HOK135" s="78"/>
      <c r="HOL135" s="78"/>
      <c r="HOM135" s="65"/>
      <c r="HOP135" s="78"/>
      <c r="HOQ135" s="78"/>
      <c r="HOR135" s="65"/>
      <c r="HOU135" s="78"/>
      <c r="HOV135" s="78"/>
      <c r="HOW135" s="65"/>
      <c r="HOZ135" s="78"/>
      <c r="HPA135" s="78"/>
      <c r="HPB135" s="65"/>
      <c r="HPE135" s="78"/>
      <c r="HPF135" s="78"/>
      <c r="HPG135" s="65"/>
      <c r="HPJ135" s="78"/>
      <c r="HPK135" s="78"/>
      <c r="HPL135" s="65"/>
      <c r="HPO135" s="78"/>
      <c r="HPP135" s="78"/>
      <c r="HPQ135" s="65"/>
      <c r="HPT135" s="78"/>
      <c r="HPU135" s="78"/>
      <c r="HPV135" s="65"/>
      <c r="HPY135" s="78"/>
      <c r="HPZ135" s="78"/>
      <c r="HQA135" s="65"/>
      <c r="HQD135" s="78"/>
      <c r="HQE135" s="78"/>
      <c r="HQF135" s="65"/>
      <c r="HQI135" s="78"/>
      <c r="HQJ135" s="78"/>
      <c r="HQK135" s="65"/>
      <c r="HQN135" s="78"/>
      <c r="HQO135" s="78"/>
      <c r="HQP135" s="65"/>
      <c r="HQS135" s="78"/>
      <c r="HQT135" s="78"/>
      <c r="HQU135" s="65"/>
      <c r="HQX135" s="78"/>
      <c r="HQY135" s="78"/>
      <c r="HQZ135" s="65"/>
      <c r="HRC135" s="78"/>
      <c r="HRD135" s="78"/>
      <c r="HRE135" s="65"/>
      <c r="HRH135" s="78"/>
      <c r="HRI135" s="78"/>
      <c r="HRJ135" s="65"/>
      <c r="HRM135" s="78"/>
      <c r="HRN135" s="78"/>
      <c r="HRO135" s="65"/>
      <c r="HRR135" s="78"/>
      <c r="HRS135" s="78"/>
      <c r="HRT135" s="65"/>
      <c r="HRW135" s="78"/>
      <c r="HRX135" s="78"/>
      <c r="HRY135" s="65"/>
      <c r="HSB135" s="78"/>
      <c r="HSC135" s="78"/>
      <c r="HSD135" s="65"/>
      <c r="HSG135" s="78"/>
      <c r="HSH135" s="78"/>
      <c r="HSI135" s="65"/>
      <c r="HSL135" s="78"/>
      <c r="HSM135" s="78"/>
      <c r="HSN135" s="65"/>
      <c r="HSQ135" s="78"/>
      <c r="HSR135" s="78"/>
      <c r="HSS135" s="65"/>
      <c r="HSV135" s="78"/>
      <c r="HSW135" s="78"/>
      <c r="HSX135" s="65"/>
      <c r="HTA135" s="78"/>
      <c r="HTB135" s="78"/>
      <c r="HTC135" s="65"/>
      <c r="HTF135" s="78"/>
      <c r="HTG135" s="78"/>
      <c r="HTH135" s="65"/>
      <c r="HTK135" s="78"/>
      <c r="HTL135" s="78"/>
      <c r="HTM135" s="65"/>
      <c r="HTP135" s="78"/>
      <c r="HTQ135" s="78"/>
      <c r="HTR135" s="65"/>
      <c r="HTU135" s="78"/>
      <c r="HTV135" s="78"/>
      <c r="HTW135" s="65"/>
      <c r="HTZ135" s="78"/>
      <c r="HUA135" s="78"/>
      <c r="HUB135" s="65"/>
      <c r="HUE135" s="78"/>
      <c r="HUF135" s="78"/>
      <c r="HUG135" s="65"/>
      <c r="HUJ135" s="78"/>
      <c r="HUK135" s="78"/>
      <c r="HUL135" s="65"/>
      <c r="HUO135" s="78"/>
      <c r="HUP135" s="78"/>
      <c r="HUQ135" s="65"/>
      <c r="HUT135" s="78"/>
      <c r="HUU135" s="78"/>
      <c r="HUV135" s="65"/>
      <c r="HUY135" s="78"/>
      <c r="HUZ135" s="78"/>
      <c r="HVA135" s="65"/>
      <c r="HVD135" s="78"/>
      <c r="HVE135" s="78"/>
      <c r="HVF135" s="65"/>
      <c r="HVI135" s="78"/>
      <c r="HVJ135" s="78"/>
      <c r="HVK135" s="65"/>
      <c r="HVN135" s="78"/>
      <c r="HVO135" s="78"/>
      <c r="HVP135" s="65"/>
      <c r="HVS135" s="78"/>
      <c r="HVT135" s="78"/>
      <c r="HVU135" s="65"/>
      <c r="HVX135" s="78"/>
      <c r="HVY135" s="78"/>
      <c r="HVZ135" s="65"/>
      <c r="HWC135" s="78"/>
      <c r="HWD135" s="78"/>
      <c r="HWE135" s="65"/>
      <c r="HWH135" s="78"/>
      <c r="HWI135" s="78"/>
      <c r="HWJ135" s="65"/>
      <c r="HWM135" s="78"/>
      <c r="HWN135" s="78"/>
      <c r="HWO135" s="65"/>
      <c r="HWR135" s="78"/>
      <c r="HWS135" s="78"/>
      <c r="HWT135" s="65"/>
      <c r="HWW135" s="78"/>
      <c r="HWX135" s="78"/>
      <c r="HWY135" s="65"/>
      <c r="HXB135" s="78"/>
      <c r="HXC135" s="78"/>
      <c r="HXD135" s="65"/>
      <c r="HXG135" s="78"/>
      <c r="HXH135" s="78"/>
      <c r="HXI135" s="65"/>
      <c r="HXL135" s="78"/>
      <c r="HXM135" s="78"/>
      <c r="HXN135" s="65"/>
      <c r="HXQ135" s="78"/>
      <c r="HXR135" s="78"/>
      <c r="HXS135" s="65"/>
      <c r="HXV135" s="78"/>
      <c r="HXW135" s="78"/>
      <c r="HXX135" s="65"/>
      <c r="HYA135" s="78"/>
      <c r="HYB135" s="78"/>
      <c r="HYC135" s="65"/>
      <c r="HYF135" s="78"/>
      <c r="HYG135" s="78"/>
      <c r="HYH135" s="65"/>
      <c r="HYK135" s="78"/>
      <c r="HYL135" s="78"/>
      <c r="HYM135" s="65"/>
      <c r="HYP135" s="78"/>
      <c r="HYQ135" s="78"/>
      <c r="HYR135" s="65"/>
      <c r="HYU135" s="78"/>
      <c r="HYV135" s="78"/>
      <c r="HYW135" s="65"/>
      <c r="HYZ135" s="78"/>
      <c r="HZA135" s="78"/>
      <c r="HZB135" s="65"/>
      <c r="HZE135" s="78"/>
      <c r="HZF135" s="78"/>
      <c r="HZG135" s="65"/>
      <c r="HZJ135" s="78"/>
      <c r="HZK135" s="78"/>
      <c r="HZL135" s="65"/>
      <c r="HZO135" s="78"/>
      <c r="HZP135" s="78"/>
      <c r="HZQ135" s="65"/>
      <c r="HZT135" s="78"/>
      <c r="HZU135" s="78"/>
      <c r="HZV135" s="65"/>
      <c r="HZY135" s="78"/>
      <c r="HZZ135" s="78"/>
      <c r="IAA135" s="65"/>
      <c r="IAD135" s="78"/>
      <c r="IAE135" s="78"/>
      <c r="IAF135" s="65"/>
      <c r="IAI135" s="78"/>
      <c r="IAJ135" s="78"/>
      <c r="IAK135" s="65"/>
      <c r="IAN135" s="78"/>
      <c r="IAO135" s="78"/>
      <c r="IAP135" s="65"/>
      <c r="IAS135" s="78"/>
      <c r="IAT135" s="78"/>
      <c r="IAU135" s="65"/>
      <c r="IAX135" s="78"/>
      <c r="IAY135" s="78"/>
      <c r="IAZ135" s="65"/>
      <c r="IBC135" s="78"/>
      <c r="IBD135" s="78"/>
      <c r="IBE135" s="65"/>
      <c r="IBH135" s="78"/>
      <c r="IBI135" s="78"/>
      <c r="IBJ135" s="65"/>
      <c r="IBM135" s="78"/>
      <c r="IBN135" s="78"/>
      <c r="IBO135" s="65"/>
      <c r="IBR135" s="78"/>
      <c r="IBS135" s="78"/>
      <c r="IBT135" s="65"/>
      <c r="IBW135" s="78"/>
      <c r="IBX135" s="78"/>
      <c r="IBY135" s="65"/>
      <c r="ICB135" s="78"/>
      <c r="ICC135" s="78"/>
      <c r="ICD135" s="65"/>
      <c r="ICG135" s="78"/>
      <c r="ICH135" s="78"/>
      <c r="ICI135" s="65"/>
      <c r="ICL135" s="78"/>
      <c r="ICM135" s="78"/>
      <c r="ICN135" s="65"/>
      <c r="ICQ135" s="78"/>
      <c r="ICR135" s="78"/>
      <c r="ICS135" s="65"/>
      <c r="ICV135" s="78"/>
      <c r="ICW135" s="78"/>
      <c r="ICX135" s="65"/>
      <c r="IDA135" s="78"/>
      <c r="IDB135" s="78"/>
      <c r="IDC135" s="65"/>
      <c r="IDF135" s="78"/>
      <c r="IDG135" s="78"/>
      <c r="IDH135" s="65"/>
      <c r="IDK135" s="78"/>
      <c r="IDL135" s="78"/>
      <c r="IDM135" s="65"/>
      <c r="IDP135" s="78"/>
      <c r="IDQ135" s="78"/>
      <c r="IDR135" s="65"/>
      <c r="IDU135" s="78"/>
      <c r="IDV135" s="78"/>
      <c r="IDW135" s="65"/>
      <c r="IDZ135" s="78"/>
      <c r="IEA135" s="78"/>
      <c r="IEB135" s="65"/>
      <c r="IEE135" s="78"/>
      <c r="IEF135" s="78"/>
      <c r="IEG135" s="65"/>
      <c r="IEJ135" s="78"/>
      <c r="IEK135" s="78"/>
      <c r="IEL135" s="65"/>
      <c r="IEO135" s="78"/>
      <c r="IEP135" s="78"/>
      <c r="IEQ135" s="65"/>
      <c r="IET135" s="78"/>
      <c r="IEU135" s="78"/>
      <c r="IEV135" s="65"/>
      <c r="IEY135" s="78"/>
      <c r="IEZ135" s="78"/>
      <c r="IFA135" s="65"/>
      <c r="IFD135" s="78"/>
      <c r="IFE135" s="78"/>
      <c r="IFF135" s="65"/>
      <c r="IFI135" s="78"/>
      <c r="IFJ135" s="78"/>
      <c r="IFK135" s="65"/>
      <c r="IFN135" s="78"/>
      <c r="IFO135" s="78"/>
      <c r="IFP135" s="65"/>
      <c r="IFS135" s="78"/>
      <c r="IFT135" s="78"/>
      <c r="IFU135" s="65"/>
      <c r="IFX135" s="78"/>
      <c r="IFY135" s="78"/>
      <c r="IFZ135" s="65"/>
      <c r="IGC135" s="78"/>
      <c r="IGD135" s="78"/>
      <c r="IGE135" s="65"/>
      <c r="IGH135" s="78"/>
      <c r="IGI135" s="78"/>
      <c r="IGJ135" s="65"/>
      <c r="IGM135" s="78"/>
      <c r="IGN135" s="78"/>
      <c r="IGO135" s="65"/>
      <c r="IGR135" s="78"/>
      <c r="IGS135" s="78"/>
      <c r="IGT135" s="65"/>
      <c r="IGW135" s="78"/>
      <c r="IGX135" s="78"/>
      <c r="IGY135" s="65"/>
      <c r="IHB135" s="78"/>
      <c r="IHC135" s="78"/>
      <c r="IHD135" s="65"/>
      <c r="IHG135" s="78"/>
      <c r="IHH135" s="78"/>
      <c r="IHI135" s="65"/>
      <c r="IHL135" s="78"/>
      <c r="IHM135" s="78"/>
      <c r="IHN135" s="65"/>
      <c r="IHQ135" s="78"/>
      <c r="IHR135" s="78"/>
      <c r="IHS135" s="65"/>
      <c r="IHV135" s="78"/>
      <c r="IHW135" s="78"/>
      <c r="IHX135" s="65"/>
      <c r="IIA135" s="78"/>
      <c r="IIB135" s="78"/>
      <c r="IIC135" s="65"/>
      <c r="IIF135" s="78"/>
      <c r="IIG135" s="78"/>
      <c r="IIH135" s="65"/>
      <c r="IIK135" s="78"/>
      <c r="IIL135" s="78"/>
      <c r="IIM135" s="65"/>
      <c r="IIP135" s="78"/>
      <c r="IIQ135" s="78"/>
      <c r="IIR135" s="65"/>
      <c r="IIU135" s="78"/>
      <c r="IIV135" s="78"/>
      <c r="IIW135" s="65"/>
      <c r="IIZ135" s="78"/>
      <c r="IJA135" s="78"/>
      <c r="IJB135" s="65"/>
      <c r="IJE135" s="78"/>
      <c r="IJF135" s="78"/>
      <c r="IJG135" s="65"/>
      <c r="IJJ135" s="78"/>
      <c r="IJK135" s="78"/>
      <c r="IJL135" s="65"/>
      <c r="IJO135" s="78"/>
      <c r="IJP135" s="78"/>
      <c r="IJQ135" s="65"/>
      <c r="IJT135" s="78"/>
      <c r="IJU135" s="78"/>
      <c r="IJV135" s="65"/>
      <c r="IJY135" s="78"/>
      <c r="IJZ135" s="78"/>
      <c r="IKA135" s="65"/>
      <c r="IKD135" s="78"/>
      <c r="IKE135" s="78"/>
      <c r="IKF135" s="65"/>
      <c r="IKI135" s="78"/>
      <c r="IKJ135" s="78"/>
      <c r="IKK135" s="65"/>
      <c r="IKN135" s="78"/>
      <c r="IKO135" s="78"/>
      <c r="IKP135" s="65"/>
      <c r="IKS135" s="78"/>
      <c r="IKT135" s="78"/>
      <c r="IKU135" s="65"/>
      <c r="IKX135" s="78"/>
      <c r="IKY135" s="78"/>
      <c r="IKZ135" s="65"/>
      <c r="ILC135" s="78"/>
      <c r="ILD135" s="78"/>
      <c r="ILE135" s="65"/>
      <c r="ILH135" s="78"/>
      <c r="ILI135" s="78"/>
      <c r="ILJ135" s="65"/>
      <c r="ILM135" s="78"/>
      <c r="ILN135" s="78"/>
      <c r="ILO135" s="65"/>
      <c r="ILR135" s="78"/>
      <c r="ILS135" s="78"/>
      <c r="ILT135" s="65"/>
      <c r="ILW135" s="78"/>
      <c r="ILX135" s="78"/>
      <c r="ILY135" s="65"/>
      <c r="IMB135" s="78"/>
      <c r="IMC135" s="78"/>
      <c r="IMD135" s="65"/>
      <c r="IMG135" s="78"/>
      <c r="IMH135" s="78"/>
      <c r="IMI135" s="65"/>
      <c r="IML135" s="78"/>
      <c r="IMM135" s="78"/>
      <c r="IMN135" s="65"/>
      <c r="IMQ135" s="78"/>
      <c r="IMR135" s="78"/>
      <c r="IMS135" s="65"/>
      <c r="IMV135" s="78"/>
      <c r="IMW135" s="78"/>
      <c r="IMX135" s="65"/>
      <c r="INA135" s="78"/>
      <c r="INB135" s="78"/>
      <c r="INC135" s="65"/>
      <c r="INF135" s="78"/>
      <c r="ING135" s="78"/>
      <c r="INH135" s="65"/>
      <c r="INK135" s="78"/>
      <c r="INL135" s="78"/>
      <c r="INM135" s="65"/>
      <c r="INP135" s="78"/>
      <c r="INQ135" s="78"/>
      <c r="INR135" s="65"/>
      <c r="INU135" s="78"/>
      <c r="INV135" s="78"/>
      <c r="INW135" s="65"/>
      <c r="INZ135" s="78"/>
      <c r="IOA135" s="78"/>
      <c r="IOB135" s="65"/>
      <c r="IOE135" s="78"/>
      <c r="IOF135" s="78"/>
      <c r="IOG135" s="65"/>
      <c r="IOJ135" s="78"/>
      <c r="IOK135" s="78"/>
      <c r="IOL135" s="65"/>
      <c r="IOO135" s="78"/>
      <c r="IOP135" s="78"/>
      <c r="IOQ135" s="65"/>
      <c r="IOT135" s="78"/>
      <c r="IOU135" s="78"/>
      <c r="IOV135" s="65"/>
      <c r="IOY135" s="78"/>
      <c r="IOZ135" s="78"/>
      <c r="IPA135" s="65"/>
      <c r="IPD135" s="78"/>
      <c r="IPE135" s="78"/>
      <c r="IPF135" s="65"/>
      <c r="IPI135" s="78"/>
      <c r="IPJ135" s="78"/>
      <c r="IPK135" s="65"/>
      <c r="IPN135" s="78"/>
      <c r="IPO135" s="78"/>
      <c r="IPP135" s="65"/>
      <c r="IPS135" s="78"/>
      <c r="IPT135" s="78"/>
      <c r="IPU135" s="65"/>
      <c r="IPX135" s="78"/>
      <c r="IPY135" s="78"/>
      <c r="IPZ135" s="65"/>
      <c r="IQC135" s="78"/>
      <c r="IQD135" s="78"/>
      <c r="IQE135" s="65"/>
      <c r="IQH135" s="78"/>
      <c r="IQI135" s="78"/>
      <c r="IQJ135" s="65"/>
      <c r="IQM135" s="78"/>
      <c r="IQN135" s="78"/>
      <c r="IQO135" s="65"/>
      <c r="IQR135" s="78"/>
      <c r="IQS135" s="78"/>
      <c r="IQT135" s="65"/>
      <c r="IQW135" s="78"/>
      <c r="IQX135" s="78"/>
      <c r="IQY135" s="65"/>
      <c r="IRB135" s="78"/>
      <c r="IRC135" s="78"/>
      <c r="IRD135" s="65"/>
      <c r="IRG135" s="78"/>
      <c r="IRH135" s="78"/>
      <c r="IRI135" s="65"/>
      <c r="IRL135" s="78"/>
      <c r="IRM135" s="78"/>
      <c r="IRN135" s="65"/>
      <c r="IRQ135" s="78"/>
      <c r="IRR135" s="78"/>
      <c r="IRS135" s="65"/>
      <c r="IRV135" s="78"/>
      <c r="IRW135" s="78"/>
      <c r="IRX135" s="65"/>
      <c r="ISA135" s="78"/>
      <c r="ISB135" s="78"/>
      <c r="ISC135" s="65"/>
      <c r="ISF135" s="78"/>
      <c r="ISG135" s="78"/>
      <c r="ISH135" s="65"/>
      <c r="ISK135" s="78"/>
      <c r="ISL135" s="78"/>
      <c r="ISM135" s="65"/>
      <c r="ISP135" s="78"/>
      <c r="ISQ135" s="78"/>
      <c r="ISR135" s="65"/>
      <c r="ISU135" s="78"/>
      <c r="ISV135" s="78"/>
      <c r="ISW135" s="65"/>
      <c r="ISZ135" s="78"/>
      <c r="ITA135" s="78"/>
      <c r="ITB135" s="65"/>
      <c r="ITE135" s="78"/>
      <c r="ITF135" s="78"/>
      <c r="ITG135" s="65"/>
      <c r="ITJ135" s="78"/>
      <c r="ITK135" s="78"/>
      <c r="ITL135" s="65"/>
      <c r="ITO135" s="78"/>
      <c r="ITP135" s="78"/>
      <c r="ITQ135" s="65"/>
      <c r="ITT135" s="78"/>
      <c r="ITU135" s="78"/>
      <c r="ITV135" s="65"/>
      <c r="ITY135" s="78"/>
      <c r="ITZ135" s="78"/>
      <c r="IUA135" s="65"/>
      <c r="IUD135" s="78"/>
      <c r="IUE135" s="78"/>
      <c r="IUF135" s="65"/>
      <c r="IUI135" s="78"/>
      <c r="IUJ135" s="78"/>
      <c r="IUK135" s="65"/>
      <c r="IUN135" s="78"/>
      <c r="IUO135" s="78"/>
      <c r="IUP135" s="65"/>
      <c r="IUS135" s="78"/>
      <c r="IUT135" s="78"/>
      <c r="IUU135" s="65"/>
      <c r="IUX135" s="78"/>
      <c r="IUY135" s="78"/>
      <c r="IUZ135" s="65"/>
      <c r="IVC135" s="78"/>
      <c r="IVD135" s="78"/>
      <c r="IVE135" s="65"/>
      <c r="IVH135" s="78"/>
      <c r="IVI135" s="78"/>
      <c r="IVJ135" s="65"/>
      <c r="IVM135" s="78"/>
      <c r="IVN135" s="78"/>
      <c r="IVO135" s="65"/>
      <c r="IVR135" s="78"/>
      <c r="IVS135" s="78"/>
      <c r="IVT135" s="65"/>
      <c r="IVW135" s="78"/>
      <c r="IVX135" s="78"/>
      <c r="IVY135" s="65"/>
      <c r="IWB135" s="78"/>
      <c r="IWC135" s="78"/>
      <c r="IWD135" s="65"/>
      <c r="IWG135" s="78"/>
      <c r="IWH135" s="78"/>
      <c r="IWI135" s="65"/>
      <c r="IWL135" s="78"/>
      <c r="IWM135" s="78"/>
      <c r="IWN135" s="65"/>
      <c r="IWQ135" s="78"/>
      <c r="IWR135" s="78"/>
      <c r="IWS135" s="65"/>
      <c r="IWV135" s="78"/>
      <c r="IWW135" s="78"/>
      <c r="IWX135" s="65"/>
      <c r="IXA135" s="78"/>
      <c r="IXB135" s="78"/>
      <c r="IXC135" s="65"/>
      <c r="IXF135" s="78"/>
      <c r="IXG135" s="78"/>
      <c r="IXH135" s="65"/>
      <c r="IXK135" s="78"/>
      <c r="IXL135" s="78"/>
      <c r="IXM135" s="65"/>
      <c r="IXP135" s="78"/>
      <c r="IXQ135" s="78"/>
      <c r="IXR135" s="65"/>
      <c r="IXU135" s="78"/>
      <c r="IXV135" s="78"/>
      <c r="IXW135" s="65"/>
      <c r="IXZ135" s="78"/>
      <c r="IYA135" s="78"/>
      <c r="IYB135" s="65"/>
      <c r="IYE135" s="78"/>
      <c r="IYF135" s="78"/>
      <c r="IYG135" s="65"/>
      <c r="IYJ135" s="78"/>
      <c r="IYK135" s="78"/>
      <c r="IYL135" s="65"/>
      <c r="IYO135" s="78"/>
      <c r="IYP135" s="78"/>
      <c r="IYQ135" s="65"/>
      <c r="IYT135" s="78"/>
      <c r="IYU135" s="78"/>
      <c r="IYV135" s="65"/>
      <c r="IYY135" s="78"/>
      <c r="IYZ135" s="78"/>
      <c r="IZA135" s="65"/>
      <c r="IZD135" s="78"/>
      <c r="IZE135" s="78"/>
      <c r="IZF135" s="65"/>
      <c r="IZI135" s="78"/>
      <c r="IZJ135" s="78"/>
      <c r="IZK135" s="65"/>
      <c r="IZN135" s="78"/>
      <c r="IZO135" s="78"/>
      <c r="IZP135" s="65"/>
      <c r="IZS135" s="78"/>
      <c r="IZT135" s="78"/>
      <c r="IZU135" s="65"/>
      <c r="IZX135" s="78"/>
      <c r="IZY135" s="78"/>
      <c r="IZZ135" s="65"/>
      <c r="JAC135" s="78"/>
      <c r="JAD135" s="78"/>
      <c r="JAE135" s="65"/>
      <c r="JAH135" s="78"/>
      <c r="JAI135" s="78"/>
      <c r="JAJ135" s="65"/>
      <c r="JAM135" s="78"/>
      <c r="JAN135" s="78"/>
      <c r="JAO135" s="65"/>
      <c r="JAR135" s="78"/>
      <c r="JAS135" s="78"/>
      <c r="JAT135" s="65"/>
      <c r="JAW135" s="78"/>
      <c r="JAX135" s="78"/>
      <c r="JAY135" s="65"/>
      <c r="JBB135" s="78"/>
      <c r="JBC135" s="78"/>
      <c r="JBD135" s="65"/>
      <c r="JBG135" s="78"/>
      <c r="JBH135" s="78"/>
      <c r="JBI135" s="65"/>
      <c r="JBL135" s="78"/>
      <c r="JBM135" s="78"/>
      <c r="JBN135" s="65"/>
      <c r="JBQ135" s="78"/>
      <c r="JBR135" s="78"/>
      <c r="JBS135" s="65"/>
      <c r="JBV135" s="78"/>
      <c r="JBW135" s="78"/>
      <c r="JBX135" s="65"/>
      <c r="JCA135" s="78"/>
      <c r="JCB135" s="78"/>
      <c r="JCC135" s="65"/>
      <c r="JCF135" s="78"/>
      <c r="JCG135" s="78"/>
      <c r="JCH135" s="65"/>
      <c r="JCK135" s="78"/>
      <c r="JCL135" s="78"/>
      <c r="JCM135" s="65"/>
      <c r="JCP135" s="78"/>
      <c r="JCQ135" s="78"/>
      <c r="JCR135" s="65"/>
      <c r="JCU135" s="78"/>
      <c r="JCV135" s="78"/>
      <c r="JCW135" s="65"/>
      <c r="JCZ135" s="78"/>
      <c r="JDA135" s="78"/>
      <c r="JDB135" s="65"/>
      <c r="JDE135" s="78"/>
      <c r="JDF135" s="78"/>
      <c r="JDG135" s="65"/>
      <c r="JDJ135" s="78"/>
      <c r="JDK135" s="78"/>
      <c r="JDL135" s="65"/>
      <c r="JDO135" s="78"/>
      <c r="JDP135" s="78"/>
      <c r="JDQ135" s="65"/>
      <c r="JDT135" s="78"/>
      <c r="JDU135" s="78"/>
      <c r="JDV135" s="65"/>
      <c r="JDY135" s="78"/>
      <c r="JDZ135" s="78"/>
      <c r="JEA135" s="65"/>
      <c r="JED135" s="78"/>
      <c r="JEE135" s="78"/>
      <c r="JEF135" s="65"/>
      <c r="JEI135" s="78"/>
      <c r="JEJ135" s="78"/>
      <c r="JEK135" s="65"/>
      <c r="JEN135" s="78"/>
      <c r="JEO135" s="78"/>
      <c r="JEP135" s="65"/>
      <c r="JES135" s="78"/>
      <c r="JET135" s="78"/>
      <c r="JEU135" s="65"/>
      <c r="JEX135" s="78"/>
      <c r="JEY135" s="78"/>
      <c r="JEZ135" s="65"/>
      <c r="JFC135" s="78"/>
      <c r="JFD135" s="78"/>
      <c r="JFE135" s="65"/>
      <c r="JFH135" s="78"/>
      <c r="JFI135" s="78"/>
      <c r="JFJ135" s="65"/>
      <c r="JFM135" s="78"/>
      <c r="JFN135" s="78"/>
      <c r="JFO135" s="65"/>
      <c r="JFR135" s="78"/>
      <c r="JFS135" s="78"/>
      <c r="JFT135" s="65"/>
      <c r="JFW135" s="78"/>
      <c r="JFX135" s="78"/>
      <c r="JFY135" s="65"/>
      <c r="JGB135" s="78"/>
      <c r="JGC135" s="78"/>
      <c r="JGD135" s="65"/>
      <c r="JGG135" s="78"/>
      <c r="JGH135" s="78"/>
      <c r="JGI135" s="65"/>
      <c r="JGL135" s="78"/>
      <c r="JGM135" s="78"/>
      <c r="JGN135" s="65"/>
      <c r="JGQ135" s="78"/>
      <c r="JGR135" s="78"/>
      <c r="JGS135" s="65"/>
      <c r="JGV135" s="78"/>
      <c r="JGW135" s="78"/>
      <c r="JGX135" s="65"/>
      <c r="JHA135" s="78"/>
      <c r="JHB135" s="78"/>
      <c r="JHC135" s="65"/>
      <c r="JHF135" s="78"/>
      <c r="JHG135" s="78"/>
      <c r="JHH135" s="65"/>
      <c r="JHK135" s="78"/>
      <c r="JHL135" s="78"/>
      <c r="JHM135" s="65"/>
      <c r="JHP135" s="78"/>
      <c r="JHQ135" s="78"/>
      <c r="JHR135" s="65"/>
      <c r="JHU135" s="78"/>
      <c r="JHV135" s="78"/>
      <c r="JHW135" s="65"/>
      <c r="JHZ135" s="78"/>
      <c r="JIA135" s="78"/>
      <c r="JIB135" s="65"/>
      <c r="JIE135" s="78"/>
      <c r="JIF135" s="78"/>
      <c r="JIG135" s="65"/>
      <c r="JIJ135" s="78"/>
      <c r="JIK135" s="78"/>
      <c r="JIL135" s="65"/>
      <c r="JIO135" s="78"/>
      <c r="JIP135" s="78"/>
      <c r="JIQ135" s="65"/>
      <c r="JIT135" s="78"/>
      <c r="JIU135" s="78"/>
      <c r="JIV135" s="65"/>
      <c r="JIY135" s="78"/>
      <c r="JIZ135" s="78"/>
      <c r="JJA135" s="65"/>
      <c r="JJD135" s="78"/>
      <c r="JJE135" s="78"/>
      <c r="JJF135" s="65"/>
      <c r="JJI135" s="78"/>
      <c r="JJJ135" s="78"/>
      <c r="JJK135" s="65"/>
      <c r="JJN135" s="78"/>
      <c r="JJO135" s="78"/>
      <c r="JJP135" s="65"/>
      <c r="JJS135" s="78"/>
      <c r="JJT135" s="78"/>
      <c r="JJU135" s="65"/>
      <c r="JJX135" s="78"/>
      <c r="JJY135" s="78"/>
      <c r="JJZ135" s="65"/>
      <c r="JKC135" s="78"/>
      <c r="JKD135" s="78"/>
      <c r="JKE135" s="65"/>
      <c r="JKH135" s="78"/>
      <c r="JKI135" s="78"/>
      <c r="JKJ135" s="65"/>
      <c r="JKM135" s="78"/>
      <c r="JKN135" s="78"/>
      <c r="JKO135" s="65"/>
      <c r="JKR135" s="78"/>
      <c r="JKS135" s="78"/>
      <c r="JKT135" s="65"/>
      <c r="JKW135" s="78"/>
      <c r="JKX135" s="78"/>
      <c r="JKY135" s="65"/>
      <c r="JLB135" s="78"/>
      <c r="JLC135" s="78"/>
      <c r="JLD135" s="65"/>
      <c r="JLG135" s="78"/>
      <c r="JLH135" s="78"/>
      <c r="JLI135" s="65"/>
      <c r="JLL135" s="78"/>
      <c r="JLM135" s="78"/>
      <c r="JLN135" s="65"/>
      <c r="JLQ135" s="78"/>
      <c r="JLR135" s="78"/>
      <c r="JLS135" s="65"/>
      <c r="JLV135" s="78"/>
      <c r="JLW135" s="78"/>
      <c r="JLX135" s="65"/>
      <c r="JMA135" s="78"/>
      <c r="JMB135" s="78"/>
      <c r="JMC135" s="65"/>
      <c r="JMF135" s="78"/>
      <c r="JMG135" s="78"/>
      <c r="JMH135" s="65"/>
      <c r="JMK135" s="78"/>
      <c r="JML135" s="78"/>
      <c r="JMM135" s="65"/>
      <c r="JMP135" s="78"/>
      <c r="JMQ135" s="78"/>
      <c r="JMR135" s="65"/>
      <c r="JMU135" s="78"/>
      <c r="JMV135" s="78"/>
      <c r="JMW135" s="65"/>
      <c r="JMZ135" s="78"/>
      <c r="JNA135" s="78"/>
      <c r="JNB135" s="65"/>
      <c r="JNE135" s="78"/>
      <c r="JNF135" s="78"/>
      <c r="JNG135" s="65"/>
      <c r="JNJ135" s="78"/>
      <c r="JNK135" s="78"/>
      <c r="JNL135" s="65"/>
      <c r="JNO135" s="78"/>
      <c r="JNP135" s="78"/>
      <c r="JNQ135" s="65"/>
      <c r="JNT135" s="78"/>
      <c r="JNU135" s="78"/>
      <c r="JNV135" s="65"/>
      <c r="JNY135" s="78"/>
      <c r="JNZ135" s="78"/>
      <c r="JOA135" s="65"/>
      <c r="JOD135" s="78"/>
      <c r="JOE135" s="78"/>
      <c r="JOF135" s="65"/>
      <c r="JOI135" s="78"/>
      <c r="JOJ135" s="78"/>
      <c r="JOK135" s="65"/>
      <c r="JON135" s="78"/>
      <c r="JOO135" s="78"/>
      <c r="JOP135" s="65"/>
      <c r="JOS135" s="78"/>
      <c r="JOT135" s="78"/>
      <c r="JOU135" s="65"/>
      <c r="JOX135" s="78"/>
      <c r="JOY135" s="78"/>
      <c r="JOZ135" s="65"/>
      <c r="JPC135" s="78"/>
      <c r="JPD135" s="78"/>
      <c r="JPE135" s="65"/>
      <c r="JPH135" s="78"/>
      <c r="JPI135" s="78"/>
      <c r="JPJ135" s="65"/>
      <c r="JPM135" s="78"/>
      <c r="JPN135" s="78"/>
      <c r="JPO135" s="65"/>
      <c r="JPR135" s="78"/>
      <c r="JPS135" s="78"/>
      <c r="JPT135" s="65"/>
      <c r="JPW135" s="78"/>
      <c r="JPX135" s="78"/>
      <c r="JPY135" s="65"/>
      <c r="JQB135" s="78"/>
      <c r="JQC135" s="78"/>
      <c r="JQD135" s="65"/>
      <c r="JQG135" s="78"/>
      <c r="JQH135" s="78"/>
      <c r="JQI135" s="65"/>
      <c r="JQL135" s="78"/>
      <c r="JQM135" s="78"/>
      <c r="JQN135" s="65"/>
      <c r="JQQ135" s="78"/>
      <c r="JQR135" s="78"/>
      <c r="JQS135" s="65"/>
      <c r="JQV135" s="78"/>
      <c r="JQW135" s="78"/>
      <c r="JQX135" s="65"/>
      <c r="JRA135" s="78"/>
      <c r="JRB135" s="78"/>
      <c r="JRC135" s="65"/>
      <c r="JRF135" s="78"/>
      <c r="JRG135" s="78"/>
      <c r="JRH135" s="65"/>
      <c r="JRK135" s="78"/>
      <c r="JRL135" s="78"/>
      <c r="JRM135" s="65"/>
      <c r="JRP135" s="78"/>
      <c r="JRQ135" s="78"/>
      <c r="JRR135" s="65"/>
      <c r="JRU135" s="78"/>
      <c r="JRV135" s="78"/>
      <c r="JRW135" s="65"/>
      <c r="JRZ135" s="78"/>
      <c r="JSA135" s="78"/>
      <c r="JSB135" s="65"/>
      <c r="JSE135" s="78"/>
      <c r="JSF135" s="78"/>
      <c r="JSG135" s="65"/>
      <c r="JSJ135" s="78"/>
      <c r="JSK135" s="78"/>
      <c r="JSL135" s="65"/>
      <c r="JSO135" s="78"/>
      <c r="JSP135" s="78"/>
      <c r="JSQ135" s="65"/>
      <c r="JST135" s="78"/>
      <c r="JSU135" s="78"/>
      <c r="JSV135" s="65"/>
      <c r="JSY135" s="78"/>
      <c r="JSZ135" s="78"/>
      <c r="JTA135" s="65"/>
      <c r="JTD135" s="78"/>
      <c r="JTE135" s="78"/>
      <c r="JTF135" s="65"/>
      <c r="JTI135" s="78"/>
      <c r="JTJ135" s="78"/>
      <c r="JTK135" s="65"/>
      <c r="JTN135" s="78"/>
      <c r="JTO135" s="78"/>
      <c r="JTP135" s="65"/>
      <c r="JTS135" s="78"/>
      <c r="JTT135" s="78"/>
      <c r="JTU135" s="65"/>
      <c r="JTX135" s="78"/>
      <c r="JTY135" s="78"/>
      <c r="JTZ135" s="65"/>
      <c r="JUC135" s="78"/>
      <c r="JUD135" s="78"/>
      <c r="JUE135" s="65"/>
      <c r="JUH135" s="78"/>
      <c r="JUI135" s="78"/>
      <c r="JUJ135" s="65"/>
      <c r="JUM135" s="78"/>
      <c r="JUN135" s="78"/>
      <c r="JUO135" s="65"/>
      <c r="JUR135" s="78"/>
      <c r="JUS135" s="78"/>
      <c r="JUT135" s="65"/>
      <c r="JUW135" s="78"/>
      <c r="JUX135" s="78"/>
      <c r="JUY135" s="65"/>
      <c r="JVB135" s="78"/>
      <c r="JVC135" s="78"/>
      <c r="JVD135" s="65"/>
      <c r="JVG135" s="78"/>
      <c r="JVH135" s="78"/>
      <c r="JVI135" s="65"/>
      <c r="JVL135" s="78"/>
      <c r="JVM135" s="78"/>
      <c r="JVN135" s="65"/>
      <c r="JVQ135" s="78"/>
      <c r="JVR135" s="78"/>
      <c r="JVS135" s="65"/>
      <c r="JVV135" s="78"/>
      <c r="JVW135" s="78"/>
      <c r="JVX135" s="65"/>
      <c r="JWA135" s="78"/>
      <c r="JWB135" s="78"/>
      <c r="JWC135" s="65"/>
      <c r="JWF135" s="78"/>
      <c r="JWG135" s="78"/>
      <c r="JWH135" s="65"/>
      <c r="JWK135" s="78"/>
      <c r="JWL135" s="78"/>
      <c r="JWM135" s="65"/>
      <c r="JWP135" s="78"/>
      <c r="JWQ135" s="78"/>
      <c r="JWR135" s="65"/>
      <c r="JWU135" s="78"/>
      <c r="JWV135" s="78"/>
      <c r="JWW135" s="65"/>
      <c r="JWZ135" s="78"/>
      <c r="JXA135" s="78"/>
      <c r="JXB135" s="65"/>
      <c r="JXE135" s="78"/>
      <c r="JXF135" s="78"/>
      <c r="JXG135" s="65"/>
      <c r="JXJ135" s="78"/>
      <c r="JXK135" s="78"/>
      <c r="JXL135" s="65"/>
      <c r="JXO135" s="78"/>
      <c r="JXP135" s="78"/>
      <c r="JXQ135" s="65"/>
      <c r="JXT135" s="78"/>
      <c r="JXU135" s="78"/>
      <c r="JXV135" s="65"/>
      <c r="JXY135" s="78"/>
      <c r="JXZ135" s="78"/>
      <c r="JYA135" s="65"/>
      <c r="JYD135" s="78"/>
      <c r="JYE135" s="78"/>
      <c r="JYF135" s="65"/>
      <c r="JYI135" s="78"/>
      <c r="JYJ135" s="78"/>
      <c r="JYK135" s="65"/>
      <c r="JYN135" s="78"/>
      <c r="JYO135" s="78"/>
      <c r="JYP135" s="65"/>
      <c r="JYS135" s="78"/>
      <c r="JYT135" s="78"/>
      <c r="JYU135" s="65"/>
      <c r="JYX135" s="78"/>
      <c r="JYY135" s="78"/>
      <c r="JYZ135" s="65"/>
      <c r="JZC135" s="78"/>
      <c r="JZD135" s="78"/>
      <c r="JZE135" s="65"/>
      <c r="JZH135" s="78"/>
      <c r="JZI135" s="78"/>
      <c r="JZJ135" s="65"/>
      <c r="JZM135" s="78"/>
      <c r="JZN135" s="78"/>
      <c r="JZO135" s="65"/>
      <c r="JZR135" s="78"/>
      <c r="JZS135" s="78"/>
      <c r="JZT135" s="65"/>
      <c r="JZW135" s="78"/>
      <c r="JZX135" s="78"/>
      <c r="JZY135" s="65"/>
      <c r="KAB135" s="78"/>
      <c r="KAC135" s="78"/>
      <c r="KAD135" s="65"/>
      <c r="KAG135" s="78"/>
      <c r="KAH135" s="78"/>
      <c r="KAI135" s="65"/>
      <c r="KAL135" s="78"/>
      <c r="KAM135" s="78"/>
      <c r="KAN135" s="65"/>
      <c r="KAQ135" s="78"/>
      <c r="KAR135" s="78"/>
      <c r="KAS135" s="65"/>
      <c r="KAV135" s="78"/>
      <c r="KAW135" s="78"/>
      <c r="KAX135" s="65"/>
      <c r="KBA135" s="78"/>
      <c r="KBB135" s="78"/>
      <c r="KBC135" s="65"/>
      <c r="KBF135" s="78"/>
      <c r="KBG135" s="78"/>
      <c r="KBH135" s="65"/>
      <c r="KBK135" s="78"/>
      <c r="KBL135" s="78"/>
      <c r="KBM135" s="65"/>
      <c r="KBP135" s="78"/>
      <c r="KBQ135" s="78"/>
      <c r="KBR135" s="65"/>
      <c r="KBU135" s="78"/>
      <c r="KBV135" s="78"/>
      <c r="KBW135" s="65"/>
      <c r="KBZ135" s="78"/>
      <c r="KCA135" s="78"/>
      <c r="KCB135" s="65"/>
      <c r="KCE135" s="78"/>
      <c r="KCF135" s="78"/>
      <c r="KCG135" s="65"/>
      <c r="KCJ135" s="78"/>
      <c r="KCK135" s="78"/>
      <c r="KCL135" s="65"/>
      <c r="KCO135" s="78"/>
      <c r="KCP135" s="78"/>
      <c r="KCQ135" s="65"/>
      <c r="KCT135" s="78"/>
      <c r="KCU135" s="78"/>
      <c r="KCV135" s="65"/>
      <c r="KCY135" s="78"/>
      <c r="KCZ135" s="78"/>
      <c r="KDA135" s="65"/>
      <c r="KDD135" s="78"/>
      <c r="KDE135" s="78"/>
      <c r="KDF135" s="65"/>
      <c r="KDI135" s="78"/>
      <c r="KDJ135" s="78"/>
      <c r="KDK135" s="65"/>
      <c r="KDN135" s="78"/>
      <c r="KDO135" s="78"/>
      <c r="KDP135" s="65"/>
      <c r="KDS135" s="78"/>
      <c r="KDT135" s="78"/>
      <c r="KDU135" s="65"/>
      <c r="KDX135" s="78"/>
      <c r="KDY135" s="78"/>
      <c r="KDZ135" s="65"/>
      <c r="KEC135" s="78"/>
      <c r="KED135" s="78"/>
      <c r="KEE135" s="65"/>
      <c r="KEH135" s="78"/>
      <c r="KEI135" s="78"/>
      <c r="KEJ135" s="65"/>
      <c r="KEM135" s="78"/>
      <c r="KEN135" s="78"/>
      <c r="KEO135" s="65"/>
      <c r="KER135" s="78"/>
      <c r="KES135" s="78"/>
      <c r="KET135" s="65"/>
      <c r="KEW135" s="78"/>
      <c r="KEX135" s="78"/>
      <c r="KEY135" s="65"/>
      <c r="KFB135" s="78"/>
      <c r="KFC135" s="78"/>
      <c r="KFD135" s="65"/>
      <c r="KFG135" s="78"/>
      <c r="KFH135" s="78"/>
      <c r="KFI135" s="65"/>
      <c r="KFL135" s="78"/>
      <c r="KFM135" s="78"/>
      <c r="KFN135" s="65"/>
      <c r="KFQ135" s="78"/>
      <c r="KFR135" s="78"/>
      <c r="KFS135" s="65"/>
      <c r="KFV135" s="78"/>
      <c r="KFW135" s="78"/>
      <c r="KFX135" s="65"/>
      <c r="KGA135" s="78"/>
      <c r="KGB135" s="78"/>
      <c r="KGC135" s="65"/>
      <c r="KGF135" s="78"/>
      <c r="KGG135" s="78"/>
      <c r="KGH135" s="65"/>
      <c r="KGK135" s="78"/>
      <c r="KGL135" s="78"/>
      <c r="KGM135" s="65"/>
      <c r="KGP135" s="78"/>
      <c r="KGQ135" s="78"/>
      <c r="KGR135" s="65"/>
      <c r="KGU135" s="78"/>
      <c r="KGV135" s="78"/>
      <c r="KGW135" s="65"/>
      <c r="KGZ135" s="78"/>
      <c r="KHA135" s="78"/>
      <c r="KHB135" s="65"/>
      <c r="KHE135" s="78"/>
      <c r="KHF135" s="78"/>
      <c r="KHG135" s="65"/>
      <c r="KHJ135" s="78"/>
      <c r="KHK135" s="78"/>
      <c r="KHL135" s="65"/>
      <c r="KHO135" s="78"/>
      <c r="KHP135" s="78"/>
      <c r="KHQ135" s="65"/>
      <c r="KHT135" s="78"/>
      <c r="KHU135" s="78"/>
      <c r="KHV135" s="65"/>
      <c r="KHY135" s="78"/>
      <c r="KHZ135" s="78"/>
      <c r="KIA135" s="65"/>
      <c r="KID135" s="78"/>
      <c r="KIE135" s="78"/>
      <c r="KIF135" s="65"/>
      <c r="KII135" s="78"/>
      <c r="KIJ135" s="78"/>
      <c r="KIK135" s="65"/>
      <c r="KIN135" s="78"/>
      <c r="KIO135" s="78"/>
      <c r="KIP135" s="65"/>
      <c r="KIS135" s="78"/>
      <c r="KIT135" s="78"/>
      <c r="KIU135" s="65"/>
      <c r="KIX135" s="78"/>
      <c r="KIY135" s="78"/>
      <c r="KIZ135" s="65"/>
      <c r="KJC135" s="78"/>
      <c r="KJD135" s="78"/>
      <c r="KJE135" s="65"/>
      <c r="KJH135" s="78"/>
      <c r="KJI135" s="78"/>
      <c r="KJJ135" s="65"/>
      <c r="KJM135" s="78"/>
      <c r="KJN135" s="78"/>
      <c r="KJO135" s="65"/>
      <c r="KJR135" s="78"/>
      <c r="KJS135" s="78"/>
      <c r="KJT135" s="65"/>
      <c r="KJW135" s="78"/>
      <c r="KJX135" s="78"/>
      <c r="KJY135" s="65"/>
      <c r="KKB135" s="78"/>
      <c r="KKC135" s="78"/>
      <c r="KKD135" s="65"/>
      <c r="KKG135" s="78"/>
      <c r="KKH135" s="78"/>
      <c r="KKI135" s="65"/>
      <c r="KKL135" s="78"/>
      <c r="KKM135" s="78"/>
      <c r="KKN135" s="65"/>
      <c r="KKQ135" s="78"/>
      <c r="KKR135" s="78"/>
      <c r="KKS135" s="65"/>
      <c r="KKV135" s="78"/>
      <c r="KKW135" s="78"/>
      <c r="KKX135" s="65"/>
      <c r="KLA135" s="78"/>
      <c r="KLB135" s="78"/>
      <c r="KLC135" s="65"/>
      <c r="KLF135" s="78"/>
      <c r="KLG135" s="78"/>
      <c r="KLH135" s="65"/>
      <c r="KLK135" s="78"/>
      <c r="KLL135" s="78"/>
      <c r="KLM135" s="65"/>
      <c r="KLP135" s="78"/>
      <c r="KLQ135" s="78"/>
      <c r="KLR135" s="65"/>
      <c r="KLU135" s="78"/>
      <c r="KLV135" s="78"/>
      <c r="KLW135" s="65"/>
      <c r="KLZ135" s="78"/>
      <c r="KMA135" s="78"/>
      <c r="KMB135" s="65"/>
      <c r="KME135" s="78"/>
      <c r="KMF135" s="78"/>
      <c r="KMG135" s="65"/>
      <c r="KMJ135" s="78"/>
      <c r="KMK135" s="78"/>
      <c r="KML135" s="65"/>
      <c r="KMO135" s="78"/>
      <c r="KMP135" s="78"/>
      <c r="KMQ135" s="65"/>
      <c r="KMT135" s="78"/>
      <c r="KMU135" s="78"/>
      <c r="KMV135" s="65"/>
      <c r="KMY135" s="78"/>
      <c r="KMZ135" s="78"/>
      <c r="KNA135" s="65"/>
      <c r="KND135" s="78"/>
      <c r="KNE135" s="78"/>
      <c r="KNF135" s="65"/>
      <c r="KNI135" s="78"/>
      <c r="KNJ135" s="78"/>
      <c r="KNK135" s="65"/>
      <c r="KNN135" s="78"/>
      <c r="KNO135" s="78"/>
      <c r="KNP135" s="65"/>
      <c r="KNS135" s="78"/>
      <c r="KNT135" s="78"/>
      <c r="KNU135" s="65"/>
      <c r="KNX135" s="78"/>
      <c r="KNY135" s="78"/>
      <c r="KNZ135" s="65"/>
      <c r="KOC135" s="78"/>
      <c r="KOD135" s="78"/>
      <c r="KOE135" s="65"/>
      <c r="KOH135" s="78"/>
      <c r="KOI135" s="78"/>
      <c r="KOJ135" s="65"/>
      <c r="KOM135" s="78"/>
      <c r="KON135" s="78"/>
      <c r="KOO135" s="65"/>
      <c r="KOR135" s="78"/>
      <c r="KOS135" s="78"/>
      <c r="KOT135" s="65"/>
      <c r="KOW135" s="78"/>
      <c r="KOX135" s="78"/>
      <c r="KOY135" s="65"/>
      <c r="KPB135" s="78"/>
      <c r="KPC135" s="78"/>
      <c r="KPD135" s="65"/>
      <c r="KPG135" s="78"/>
      <c r="KPH135" s="78"/>
      <c r="KPI135" s="65"/>
      <c r="KPL135" s="78"/>
      <c r="KPM135" s="78"/>
      <c r="KPN135" s="65"/>
      <c r="KPQ135" s="78"/>
      <c r="KPR135" s="78"/>
      <c r="KPS135" s="65"/>
      <c r="KPV135" s="78"/>
      <c r="KPW135" s="78"/>
      <c r="KPX135" s="65"/>
      <c r="KQA135" s="78"/>
      <c r="KQB135" s="78"/>
      <c r="KQC135" s="65"/>
      <c r="KQF135" s="78"/>
      <c r="KQG135" s="78"/>
      <c r="KQH135" s="65"/>
      <c r="KQK135" s="78"/>
      <c r="KQL135" s="78"/>
      <c r="KQM135" s="65"/>
      <c r="KQP135" s="78"/>
      <c r="KQQ135" s="78"/>
      <c r="KQR135" s="65"/>
      <c r="KQU135" s="78"/>
      <c r="KQV135" s="78"/>
      <c r="KQW135" s="65"/>
      <c r="KQZ135" s="78"/>
      <c r="KRA135" s="78"/>
      <c r="KRB135" s="65"/>
      <c r="KRE135" s="78"/>
      <c r="KRF135" s="78"/>
      <c r="KRG135" s="65"/>
      <c r="KRJ135" s="78"/>
      <c r="KRK135" s="78"/>
      <c r="KRL135" s="65"/>
      <c r="KRO135" s="78"/>
      <c r="KRP135" s="78"/>
      <c r="KRQ135" s="65"/>
      <c r="KRT135" s="78"/>
      <c r="KRU135" s="78"/>
      <c r="KRV135" s="65"/>
      <c r="KRY135" s="78"/>
      <c r="KRZ135" s="78"/>
      <c r="KSA135" s="65"/>
      <c r="KSD135" s="78"/>
      <c r="KSE135" s="78"/>
      <c r="KSF135" s="65"/>
      <c r="KSI135" s="78"/>
      <c r="KSJ135" s="78"/>
      <c r="KSK135" s="65"/>
      <c r="KSN135" s="78"/>
      <c r="KSO135" s="78"/>
      <c r="KSP135" s="65"/>
      <c r="KSS135" s="78"/>
      <c r="KST135" s="78"/>
      <c r="KSU135" s="65"/>
      <c r="KSX135" s="78"/>
      <c r="KSY135" s="78"/>
      <c r="KSZ135" s="65"/>
      <c r="KTC135" s="78"/>
      <c r="KTD135" s="78"/>
      <c r="KTE135" s="65"/>
      <c r="KTH135" s="78"/>
      <c r="KTI135" s="78"/>
      <c r="KTJ135" s="65"/>
      <c r="KTM135" s="78"/>
      <c r="KTN135" s="78"/>
      <c r="KTO135" s="65"/>
      <c r="KTR135" s="78"/>
      <c r="KTS135" s="78"/>
      <c r="KTT135" s="65"/>
      <c r="KTW135" s="78"/>
      <c r="KTX135" s="78"/>
      <c r="KTY135" s="65"/>
      <c r="KUB135" s="78"/>
      <c r="KUC135" s="78"/>
      <c r="KUD135" s="65"/>
      <c r="KUG135" s="78"/>
      <c r="KUH135" s="78"/>
      <c r="KUI135" s="65"/>
      <c r="KUL135" s="78"/>
      <c r="KUM135" s="78"/>
      <c r="KUN135" s="65"/>
      <c r="KUQ135" s="78"/>
      <c r="KUR135" s="78"/>
      <c r="KUS135" s="65"/>
      <c r="KUV135" s="78"/>
      <c r="KUW135" s="78"/>
      <c r="KUX135" s="65"/>
      <c r="KVA135" s="78"/>
      <c r="KVB135" s="78"/>
      <c r="KVC135" s="65"/>
      <c r="KVF135" s="78"/>
      <c r="KVG135" s="78"/>
      <c r="KVH135" s="65"/>
      <c r="KVK135" s="78"/>
      <c r="KVL135" s="78"/>
      <c r="KVM135" s="65"/>
      <c r="KVP135" s="78"/>
      <c r="KVQ135" s="78"/>
      <c r="KVR135" s="65"/>
      <c r="KVU135" s="78"/>
      <c r="KVV135" s="78"/>
      <c r="KVW135" s="65"/>
      <c r="KVZ135" s="78"/>
      <c r="KWA135" s="78"/>
      <c r="KWB135" s="65"/>
      <c r="KWE135" s="78"/>
      <c r="KWF135" s="78"/>
      <c r="KWG135" s="65"/>
      <c r="KWJ135" s="78"/>
      <c r="KWK135" s="78"/>
      <c r="KWL135" s="65"/>
      <c r="KWO135" s="78"/>
      <c r="KWP135" s="78"/>
      <c r="KWQ135" s="65"/>
      <c r="KWT135" s="78"/>
      <c r="KWU135" s="78"/>
      <c r="KWV135" s="65"/>
      <c r="KWY135" s="78"/>
      <c r="KWZ135" s="78"/>
      <c r="KXA135" s="65"/>
      <c r="KXD135" s="78"/>
      <c r="KXE135" s="78"/>
      <c r="KXF135" s="65"/>
      <c r="KXI135" s="78"/>
      <c r="KXJ135" s="78"/>
      <c r="KXK135" s="65"/>
      <c r="KXN135" s="78"/>
      <c r="KXO135" s="78"/>
      <c r="KXP135" s="65"/>
      <c r="KXS135" s="78"/>
      <c r="KXT135" s="78"/>
      <c r="KXU135" s="65"/>
      <c r="KXX135" s="78"/>
      <c r="KXY135" s="78"/>
      <c r="KXZ135" s="65"/>
      <c r="KYC135" s="78"/>
      <c r="KYD135" s="78"/>
      <c r="KYE135" s="65"/>
      <c r="KYH135" s="78"/>
      <c r="KYI135" s="78"/>
      <c r="KYJ135" s="65"/>
      <c r="KYM135" s="78"/>
      <c r="KYN135" s="78"/>
      <c r="KYO135" s="65"/>
      <c r="KYR135" s="78"/>
      <c r="KYS135" s="78"/>
      <c r="KYT135" s="65"/>
      <c r="KYW135" s="78"/>
      <c r="KYX135" s="78"/>
      <c r="KYY135" s="65"/>
      <c r="KZB135" s="78"/>
      <c r="KZC135" s="78"/>
      <c r="KZD135" s="65"/>
      <c r="KZG135" s="78"/>
      <c r="KZH135" s="78"/>
      <c r="KZI135" s="65"/>
      <c r="KZL135" s="78"/>
      <c r="KZM135" s="78"/>
      <c r="KZN135" s="65"/>
      <c r="KZQ135" s="78"/>
      <c r="KZR135" s="78"/>
      <c r="KZS135" s="65"/>
      <c r="KZV135" s="78"/>
      <c r="KZW135" s="78"/>
      <c r="KZX135" s="65"/>
      <c r="LAA135" s="78"/>
      <c r="LAB135" s="78"/>
      <c r="LAC135" s="65"/>
      <c r="LAF135" s="78"/>
      <c r="LAG135" s="78"/>
      <c r="LAH135" s="65"/>
      <c r="LAK135" s="78"/>
      <c r="LAL135" s="78"/>
      <c r="LAM135" s="65"/>
      <c r="LAP135" s="78"/>
      <c r="LAQ135" s="78"/>
      <c r="LAR135" s="65"/>
      <c r="LAU135" s="78"/>
      <c r="LAV135" s="78"/>
      <c r="LAW135" s="65"/>
      <c r="LAZ135" s="78"/>
      <c r="LBA135" s="78"/>
      <c r="LBB135" s="65"/>
      <c r="LBE135" s="78"/>
      <c r="LBF135" s="78"/>
      <c r="LBG135" s="65"/>
      <c r="LBJ135" s="78"/>
      <c r="LBK135" s="78"/>
      <c r="LBL135" s="65"/>
      <c r="LBO135" s="78"/>
      <c r="LBP135" s="78"/>
      <c r="LBQ135" s="65"/>
      <c r="LBT135" s="78"/>
      <c r="LBU135" s="78"/>
      <c r="LBV135" s="65"/>
      <c r="LBY135" s="78"/>
      <c r="LBZ135" s="78"/>
      <c r="LCA135" s="65"/>
      <c r="LCD135" s="78"/>
      <c r="LCE135" s="78"/>
      <c r="LCF135" s="65"/>
      <c r="LCI135" s="78"/>
      <c r="LCJ135" s="78"/>
      <c r="LCK135" s="65"/>
      <c r="LCN135" s="78"/>
      <c r="LCO135" s="78"/>
      <c r="LCP135" s="65"/>
      <c r="LCS135" s="78"/>
      <c r="LCT135" s="78"/>
      <c r="LCU135" s="65"/>
      <c r="LCX135" s="78"/>
      <c r="LCY135" s="78"/>
      <c r="LCZ135" s="65"/>
      <c r="LDC135" s="78"/>
      <c r="LDD135" s="78"/>
      <c r="LDE135" s="65"/>
      <c r="LDH135" s="78"/>
      <c r="LDI135" s="78"/>
      <c r="LDJ135" s="65"/>
      <c r="LDM135" s="78"/>
      <c r="LDN135" s="78"/>
      <c r="LDO135" s="65"/>
      <c r="LDR135" s="78"/>
      <c r="LDS135" s="78"/>
      <c r="LDT135" s="65"/>
      <c r="LDW135" s="78"/>
      <c r="LDX135" s="78"/>
      <c r="LDY135" s="65"/>
      <c r="LEB135" s="78"/>
      <c r="LEC135" s="78"/>
      <c r="LED135" s="65"/>
      <c r="LEG135" s="78"/>
      <c r="LEH135" s="78"/>
      <c r="LEI135" s="65"/>
      <c r="LEL135" s="78"/>
      <c r="LEM135" s="78"/>
      <c r="LEN135" s="65"/>
      <c r="LEQ135" s="78"/>
      <c r="LER135" s="78"/>
      <c r="LES135" s="65"/>
      <c r="LEV135" s="78"/>
      <c r="LEW135" s="78"/>
      <c r="LEX135" s="65"/>
      <c r="LFA135" s="78"/>
      <c r="LFB135" s="78"/>
      <c r="LFC135" s="65"/>
      <c r="LFF135" s="78"/>
      <c r="LFG135" s="78"/>
      <c r="LFH135" s="65"/>
      <c r="LFK135" s="78"/>
      <c r="LFL135" s="78"/>
      <c r="LFM135" s="65"/>
      <c r="LFP135" s="78"/>
      <c r="LFQ135" s="78"/>
      <c r="LFR135" s="65"/>
      <c r="LFU135" s="78"/>
      <c r="LFV135" s="78"/>
      <c r="LFW135" s="65"/>
      <c r="LFZ135" s="78"/>
      <c r="LGA135" s="78"/>
      <c r="LGB135" s="65"/>
      <c r="LGE135" s="78"/>
      <c r="LGF135" s="78"/>
      <c r="LGG135" s="65"/>
      <c r="LGJ135" s="78"/>
      <c r="LGK135" s="78"/>
      <c r="LGL135" s="65"/>
      <c r="LGO135" s="78"/>
      <c r="LGP135" s="78"/>
      <c r="LGQ135" s="65"/>
      <c r="LGT135" s="78"/>
      <c r="LGU135" s="78"/>
      <c r="LGV135" s="65"/>
      <c r="LGY135" s="78"/>
      <c r="LGZ135" s="78"/>
      <c r="LHA135" s="65"/>
      <c r="LHD135" s="78"/>
      <c r="LHE135" s="78"/>
      <c r="LHF135" s="65"/>
      <c r="LHI135" s="78"/>
      <c r="LHJ135" s="78"/>
      <c r="LHK135" s="65"/>
      <c r="LHN135" s="78"/>
      <c r="LHO135" s="78"/>
      <c r="LHP135" s="65"/>
      <c r="LHS135" s="78"/>
      <c r="LHT135" s="78"/>
      <c r="LHU135" s="65"/>
      <c r="LHX135" s="78"/>
      <c r="LHY135" s="78"/>
      <c r="LHZ135" s="65"/>
      <c r="LIC135" s="78"/>
      <c r="LID135" s="78"/>
      <c r="LIE135" s="65"/>
      <c r="LIH135" s="78"/>
      <c r="LII135" s="78"/>
      <c r="LIJ135" s="65"/>
      <c r="LIM135" s="78"/>
      <c r="LIN135" s="78"/>
      <c r="LIO135" s="65"/>
      <c r="LIR135" s="78"/>
      <c r="LIS135" s="78"/>
      <c r="LIT135" s="65"/>
      <c r="LIW135" s="78"/>
      <c r="LIX135" s="78"/>
      <c r="LIY135" s="65"/>
      <c r="LJB135" s="78"/>
      <c r="LJC135" s="78"/>
      <c r="LJD135" s="65"/>
      <c r="LJG135" s="78"/>
      <c r="LJH135" s="78"/>
      <c r="LJI135" s="65"/>
      <c r="LJL135" s="78"/>
      <c r="LJM135" s="78"/>
      <c r="LJN135" s="65"/>
      <c r="LJQ135" s="78"/>
      <c r="LJR135" s="78"/>
      <c r="LJS135" s="65"/>
      <c r="LJV135" s="78"/>
      <c r="LJW135" s="78"/>
      <c r="LJX135" s="65"/>
      <c r="LKA135" s="78"/>
      <c r="LKB135" s="78"/>
      <c r="LKC135" s="65"/>
      <c r="LKF135" s="78"/>
      <c r="LKG135" s="78"/>
      <c r="LKH135" s="65"/>
      <c r="LKK135" s="78"/>
      <c r="LKL135" s="78"/>
      <c r="LKM135" s="65"/>
      <c r="LKP135" s="78"/>
      <c r="LKQ135" s="78"/>
      <c r="LKR135" s="65"/>
      <c r="LKU135" s="78"/>
      <c r="LKV135" s="78"/>
      <c r="LKW135" s="65"/>
      <c r="LKZ135" s="78"/>
      <c r="LLA135" s="78"/>
      <c r="LLB135" s="65"/>
      <c r="LLE135" s="78"/>
      <c r="LLF135" s="78"/>
      <c r="LLG135" s="65"/>
      <c r="LLJ135" s="78"/>
      <c r="LLK135" s="78"/>
      <c r="LLL135" s="65"/>
      <c r="LLO135" s="78"/>
      <c r="LLP135" s="78"/>
      <c r="LLQ135" s="65"/>
      <c r="LLT135" s="78"/>
      <c r="LLU135" s="78"/>
      <c r="LLV135" s="65"/>
      <c r="LLY135" s="78"/>
      <c r="LLZ135" s="78"/>
      <c r="LMA135" s="65"/>
      <c r="LMD135" s="78"/>
      <c r="LME135" s="78"/>
      <c r="LMF135" s="65"/>
      <c r="LMI135" s="78"/>
      <c r="LMJ135" s="78"/>
      <c r="LMK135" s="65"/>
      <c r="LMN135" s="78"/>
      <c r="LMO135" s="78"/>
      <c r="LMP135" s="65"/>
      <c r="LMS135" s="78"/>
      <c r="LMT135" s="78"/>
      <c r="LMU135" s="65"/>
      <c r="LMX135" s="78"/>
      <c r="LMY135" s="78"/>
      <c r="LMZ135" s="65"/>
      <c r="LNC135" s="78"/>
      <c r="LND135" s="78"/>
      <c r="LNE135" s="65"/>
      <c r="LNH135" s="78"/>
      <c r="LNI135" s="78"/>
      <c r="LNJ135" s="65"/>
      <c r="LNM135" s="78"/>
      <c r="LNN135" s="78"/>
      <c r="LNO135" s="65"/>
      <c r="LNR135" s="78"/>
      <c r="LNS135" s="78"/>
      <c r="LNT135" s="65"/>
      <c r="LNW135" s="78"/>
      <c r="LNX135" s="78"/>
      <c r="LNY135" s="65"/>
      <c r="LOB135" s="78"/>
      <c r="LOC135" s="78"/>
      <c r="LOD135" s="65"/>
      <c r="LOG135" s="78"/>
      <c r="LOH135" s="78"/>
      <c r="LOI135" s="65"/>
      <c r="LOL135" s="78"/>
      <c r="LOM135" s="78"/>
      <c r="LON135" s="65"/>
      <c r="LOQ135" s="78"/>
      <c r="LOR135" s="78"/>
      <c r="LOS135" s="65"/>
      <c r="LOV135" s="78"/>
      <c r="LOW135" s="78"/>
      <c r="LOX135" s="65"/>
      <c r="LPA135" s="78"/>
      <c r="LPB135" s="78"/>
      <c r="LPC135" s="65"/>
      <c r="LPF135" s="78"/>
      <c r="LPG135" s="78"/>
      <c r="LPH135" s="65"/>
      <c r="LPK135" s="78"/>
      <c r="LPL135" s="78"/>
      <c r="LPM135" s="65"/>
      <c r="LPP135" s="78"/>
      <c r="LPQ135" s="78"/>
      <c r="LPR135" s="65"/>
      <c r="LPU135" s="78"/>
      <c r="LPV135" s="78"/>
      <c r="LPW135" s="65"/>
      <c r="LPZ135" s="78"/>
      <c r="LQA135" s="78"/>
      <c r="LQB135" s="65"/>
      <c r="LQE135" s="78"/>
      <c r="LQF135" s="78"/>
      <c r="LQG135" s="65"/>
      <c r="LQJ135" s="78"/>
      <c r="LQK135" s="78"/>
      <c r="LQL135" s="65"/>
      <c r="LQO135" s="78"/>
      <c r="LQP135" s="78"/>
      <c r="LQQ135" s="65"/>
      <c r="LQT135" s="78"/>
      <c r="LQU135" s="78"/>
      <c r="LQV135" s="65"/>
      <c r="LQY135" s="78"/>
      <c r="LQZ135" s="78"/>
      <c r="LRA135" s="65"/>
      <c r="LRD135" s="78"/>
      <c r="LRE135" s="78"/>
      <c r="LRF135" s="65"/>
      <c r="LRI135" s="78"/>
      <c r="LRJ135" s="78"/>
      <c r="LRK135" s="65"/>
      <c r="LRN135" s="78"/>
      <c r="LRO135" s="78"/>
      <c r="LRP135" s="65"/>
      <c r="LRS135" s="78"/>
      <c r="LRT135" s="78"/>
      <c r="LRU135" s="65"/>
      <c r="LRX135" s="78"/>
      <c r="LRY135" s="78"/>
      <c r="LRZ135" s="65"/>
      <c r="LSC135" s="78"/>
      <c r="LSD135" s="78"/>
      <c r="LSE135" s="65"/>
      <c r="LSH135" s="78"/>
      <c r="LSI135" s="78"/>
      <c r="LSJ135" s="65"/>
      <c r="LSM135" s="78"/>
      <c r="LSN135" s="78"/>
      <c r="LSO135" s="65"/>
      <c r="LSR135" s="78"/>
      <c r="LSS135" s="78"/>
      <c r="LST135" s="65"/>
      <c r="LSW135" s="78"/>
      <c r="LSX135" s="78"/>
      <c r="LSY135" s="65"/>
      <c r="LTB135" s="78"/>
      <c r="LTC135" s="78"/>
      <c r="LTD135" s="65"/>
      <c r="LTG135" s="78"/>
      <c r="LTH135" s="78"/>
      <c r="LTI135" s="65"/>
      <c r="LTL135" s="78"/>
      <c r="LTM135" s="78"/>
      <c r="LTN135" s="65"/>
      <c r="LTQ135" s="78"/>
      <c r="LTR135" s="78"/>
      <c r="LTS135" s="65"/>
      <c r="LTV135" s="78"/>
      <c r="LTW135" s="78"/>
      <c r="LTX135" s="65"/>
      <c r="LUA135" s="78"/>
      <c r="LUB135" s="78"/>
      <c r="LUC135" s="65"/>
      <c r="LUF135" s="78"/>
      <c r="LUG135" s="78"/>
      <c r="LUH135" s="65"/>
      <c r="LUK135" s="78"/>
      <c r="LUL135" s="78"/>
      <c r="LUM135" s="65"/>
      <c r="LUP135" s="78"/>
      <c r="LUQ135" s="78"/>
      <c r="LUR135" s="65"/>
      <c r="LUU135" s="78"/>
      <c r="LUV135" s="78"/>
      <c r="LUW135" s="65"/>
      <c r="LUZ135" s="78"/>
      <c r="LVA135" s="78"/>
      <c r="LVB135" s="65"/>
      <c r="LVE135" s="78"/>
      <c r="LVF135" s="78"/>
      <c r="LVG135" s="65"/>
      <c r="LVJ135" s="78"/>
      <c r="LVK135" s="78"/>
      <c r="LVL135" s="65"/>
      <c r="LVO135" s="78"/>
      <c r="LVP135" s="78"/>
      <c r="LVQ135" s="65"/>
      <c r="LVT135" s="78"/>
      <c r="LVU135" s="78"/>
      <c r="LVV135" s="65"/>
      <c r="LVY135" s="78"/>
      <c r="LVZ135" s="78"/>
      <c r="LWA135" s="65"/>
      <c r="LWD135" s="78"/>
      <c r="LWE135" s="78"/>
      <c r="LWF135" s="65"/>
      <c r="LWI135" s="78"/>
      <c r="LWJ135" s="78"/>
      <c r="LWK135" s="65"/>
      <c r="LWN135" s="78"/>
      <c r="LWO135" s="78"/>
      <c r="LWP135" s="65"/>
      <c r="LWS135" s="78"/>
      <c r="LWT135" s="78"/>
      <c r="LWU135" s="65"/>
      <c r="LWX135" s="78"/>
      <c r="LWY135" s="78"/>
      <c r="LWZ135" s="65"/>
      <c r="LXC135" s="78"/>
      <c r="LXD135" s="78"/>
      <c r="LXE135" s="65"/>
      <c r="LXH135" s="78"/>
      <c r="LXI135" s="78"/>
      <c r="LXJ135" s="65"/>
      <c r="LXM135" s="78"/>
      <c r="LXN135" s="78"/>
      <c r="LXO135" s="65"/>
      <c r="LXR135" s="78"/>
      <c r="LXS135" s="78"/>
      <c r="LXT135" s="65"/>
      <c r="LXW135" s="78"/>
      <c r="LXX135" s="78"/>
      <c r="LXY135" s="65"/>
      <c r="LYB135" s="78"/>
      <c r="LYC135" s="78"/>
      <c r="LYD135" s="65"/>
      <c r="LYG135" s="78"/>
      <c r="LYH135" s="78"/>
      <c r="LYI135" s="65"/>
      <c r="LYL135" s="78"/>
      <c r="LYM135" s="78"/>
      <c r="LYN135" s="65"/>
      <c r="LYQ135" s="78"/>
      <c r="LYR135" s="78"/>
      <c r="LYS135" s="65"/>
      <c r="LYV135" s="78"/>
      <c r="LYW135" s="78"/>
      <c r="LYX135" s="65"/>
      <c r="LZA135" s="78"/>
      <c r="LZB135" s="78"/>
      <c r="LZC135" s="65"/>
      <c r="LZF135" s="78"/>
      <c r="LZG135" s="78"/>
      <c r="LZH135" s="65"/>
      <c r="LZK135" s="78"/>
      <c r="LZL135" s="78"/>
      <c r="LZM135" s="65"/>
      <c r="LZP135" s="78"/>
      <c r="LZQ135" s="78"/>
      <c r="LZR135" s="65"/>
      <c r="LZU135" s="78"/>
      <c r="LZV135" s="78"/>
      <c r="LZW135" s="65"/>
      <c r="LZZ135" s="78"/>
      <c r="MAA135" s="78"/>
      <c r="MAB135" s="65"/>
      <c r="MAE135" s="78"/>
      <c r="MAF135" s="78"/>
      <c r="MAG135" s="65"/>
      <c r="MAJ135" s="78"/>
      <c r="MAK135" s="78"/>
      <c r="MAL135" s="65"/>
      <c r="MAO135" s="78"/>
      <c r="MAP135" s="78"/>
      <c r="MAQ135" s="65"/>
      <c r="MAT135" s="78"/>
      <c r="MAU135" s="78"/>
      <c r="MAV135" s="65"/>
      <c r="MAY135" s="78"/>
      <c r="MAZ135" s="78"/>
      <c r="MBA135" s="65"/>
      <c r="MBD135" s="78"/>
      <c r="MBE135" s="78"/>
      <c r="MBF135" s="65"/>
      <c r="MBI135" s="78"/>
      <c r="MBJ135" s="78"/>
      <c r="MBK135" s="65"/>
      <c r="MBN135" s="78"/>
      <c r="MBO135" s="78"/>
      <c r="MBP135" s="65"/>
      <c r="MBS135" s="78"/>
      <c r="MBT135" s="78"/>
      <c r="MBU135" s="65"/>
      <c r="MBX135" s="78"/>
      <c r="MBY135" s="78"/>
      <c r="MBZ135" s="65"/>
      <c r="MCC135" s="78"/>
      <c r="MCD135" s="78"/>
      <c r="MCE135" s="65"/>
      <c r="MCH135" s="78"/>
      <c r="MCI135" s="78"/>
      <c r="MCJ135" s="65"/>
      <c r="MCM135" s="78"/>
      <c r="MCN135" s="78"/>
      <c r="MCO135" s="65"/>
      <c r="MCR135" s="78"/>
      <c r="MCS135" s="78"/>
      <c r="MCT135" s="65"/>
      <c r="MCW135" s="78"/>
      <c r="MCX135" s="78"/>
      <c r="MCY135" s="65"/>
      <c r="MDB135" s="78"/>
      <c r="MDC135" s="78"/>
      <c r="MDD135" s="65"/>
      <c r="MDG135" s="78"/>
      <c r="MDH135" s="78"/>
      <c r="MDI135" s="65"/>
      <c r="MDL135" s="78"/>
      <c r="MDM135" s="78"/>
      <c r="MDN135" s="65"/>
      <c r="MDQ135" s="78"/>
      <c r="MDR135" s="78"/>
      <c r="MDS135" s="65"/>
      <c r="MDV135" s="78"/>
      <c r="MDW135" s="78"/>
      <c r="MDX135" s="65"/>
      <c r="MEA135" s="78"/>
      <c r="MEB135" s="78"/>
      <c r="MEC135" s="65"/>
      <c r="MEF135" s="78"/>
      <c r="MEG135" s="78"/>
      <c r="MEH135" s="65"/>
      <c r="MEK135" s="78"/>
      <c r="MEL135" s="78"/>
      <c r="MEM135" s="65"/>
      <c r="MEP135" s="78"/>
      <c r="MEQ135" s="78"/>
      <c r="MER135" s="65"/>
      <c r="MEU135" s="78"/>
      <c r="MEV135" s="78"/>
      <c r="MEW135" s="65"/>
      <c r="MEZ135" s="78"/>
      <c r="MFA135" s="78"/>
      <c r="MFB135" s="65"/>
      <c r="MFE135" s="78"/>
      <c r="MFF135" s="78"/>
      <c r="MFG135" s="65"/>
      <c r="MFJ135" s="78"/>
      <c r="MFK135" s="78"/>
      <c r="MFL135" s="65"/>
      <c r="MFO135" s="78"/>
      <c r="MFP135" s="78"/>
      <c r="MFQ135" s="65"/>
      <c r="MFT135" s="78"/>
      <c r="MFU135" s="78"/>
      <c r="MFV135" s="65"/>
      <c r="MFY135" s="78"/>
      <c r="MFZ135" s="78"/>
      <c r="MGA135" s="65"/>
      <c r="MGD135" s="78"/>
      <c r="MGE135" s="78"/>
      <c r="MGF135" s="65"/>
      <c r="MGI135" s="78"/>
      <c r="MGJ135" s="78"/>
      <c r="MGK135" s="65"/>
      <c r="MGN135" s="78"/>
      <c r="MGO135" s="78"/>
      <c r="MGP135" s="65"/>
      <c r="MGS135" s="78"/>
      <c r="MGT135" s="78"/>
      <c r="MGU135" s="65"/>
      <c r="MGX135" s="78"/>
      <c r="MGY135" s="78"/>
      <c r="MGZ135" s="65"/>
      <c r="MHC135" s="78"/>
      <c r="MHD135" s="78"/>
      <c r="MHE135" s="65"/>
      <c r="MHH135" s="78"/>
      <c r="MHI135" s="78"/>
      <c r="MHJ135" s="65"/>
      <c r="MHM135" s="78"/>
      <c r="MHN135" s="78"/>
      <c r="MHO135" s="65"/>
      <c r="MHR135" s="78"/>
      <c r="MHS135" s="78"/>
      <c r="MHT135" s="65"/>
      <c r="MHW135" s="78"/>
      <c r="MHX135" s="78"/>
      <c r="MHY135" s="65"/>
      <c r="MIB135" s="78"/>
      <c r="MIC135" s="78"/>
      <c r="MID135" s="65"/>
      <c r="MIG135" s="78"/>
      <c r="MIH135" s="78"/>
      <c r="MII135" s="65"/>
      <c r="MIL135" s="78"/>
      <c r="MIM135" s="78"/>
      <c r="MIN135" s="65"/>
      <c r="MIQ135" s="78"/>
      <c r="MIR135" s="78"/>
      <c r="MIS135" s="65"/>
      <c r="MIV135" s="78"/>
      <c r="MIW135" s="78"/>
      <c r="MIX135" s="65"/>
      <c r="MJA135" s="78"/>
      <c r="MJB135" s="78"/>
      <c r="MJC135" s="65"/>
      <c r="MJF135" s="78"/>
      <c r="MJG135" s="78"/>
      <c r="MJH135" s="65"/>
      <c r="MJK135" s="78"/>
      <c r="MJL135" s="78"/>
      <c r="MJM135" s="65"/>
      <c r="MJP135" s="78"/>
      <c r="MJQ135" s="78"/>
      <c r="MJR135" s="65"/>
      <c r="MJU135" s="78"/>
      <c r="MJV135" s="78"/>
      <c r="MJW135" s="65"/>
      <c r="MJZ135" s="78"/>
      <c r="MKA135" s="78"/>
      <c r="MKB135" s="65"/>
      <c r="MKE135" s="78"/>
      <c r="MKF135" s="78"/>
      <c r="MKG135" s="65"/>
      <c r="MKJ135" s="78"/>
      <c r="MKK135" s="78"/>
      <c r="MKL135" s="65"/>
      <c r="MKO135" s="78"/>
      <c r="MKP135" s="78"/>
      <c r="MKQ135" s="65"/>
      <c r="MKT135" s="78"/>
      <c r="MKU135" s="78"/>
      <c r="MKV135" s="65"/>
      <c r="MKY135" s="78"/>
      <c r="MKZ135" s="78"/>
      <c r="MLA135" s="65"/>
      <c r="MLD135" s="78"/>
      <c r="MLE135" s="78"/>
      <c r="MLF135" s="65"/>
      <c r="MLI135" s="78"/>
      <c r="MLJ135" s="78"/>
      <c r="MLK135" s="65"/>
      <c r="MLN135" s="78"/>
      <c r="MLO135" s="78"/>
      <c r="MLP135" s="65"/>
      <c r="MLS135" s="78"/>
      <c r="MLT135" s="78"/>
      <c r="MLU135" s="65"/>
      <c r="MLX135" s="78"/>
      <c r="MLY135" s="78"/>
      <c r="MLZ135" s="65"/>
      <c r="MMC135" s="78"/>
      <c r="MMD135" s="78"/>
      <c r="MME135" s="65"/>
      <c r="MMH135" s="78"/>
      <c r="MMI135" s="78"/>
      <c r="MMJ135" s="65"/>
      <c r="MMM135" s="78"/>
      <c r="MMN135" s="78"/>
      <c r="MMO135" s="65"/>
      <c r="MMR135" s="78"/>
      <c r="MMS135" s="78"/>
      <c r="MMT135" s="65"/>
      <c r="MMW135" s="78"/>
      <c r="MMX135" s="78"/>
      <c r="MMY135" s="65"/>
      <c r="MNB135" s="78"/>
      <c r="MNC135" s="78"/>
      <c r="MND135" s="65"/>
      <c r="MNG135" s="78"/>
      <c r="MNH135" s="78"/>
      <c r="MNI135" s="65"/>
      <c r="MNL135" s="78"/>
      <c r="MNM135" s="78"/>
      <c r="MNN135" s="65"/>
      <c r="MNQ135" s="78"/>
      <c r="MNR135" s="78"/>
      <c r="MNS135" s="65"/>
      <c r="MNV135" s="78"/>
      <c r="MNW135" s="78"/>
      <c r="MNX135" s="65"/>
      <c r="MOA135" s="78"/>
      <c r="MOB135" s="78"/>
      <c r="MOC135" s="65"/>
      <c r="MOF135" s="78"/>
      <c r="MOG135" s="78"/>
      <c r="MOH135" s="65"/>
      <c r="MOK135" s="78"/>
      <c r="MOL135" s="78"/>
      <c r="MOM135" s="65"/>
      <c r="MOP135" s="78"/>
      <c r="MOQ135" s="78"/>
      <c r="MOR135" s="65"/>
      <c r="MOU135" s="78"/>
      <c r="MOV135" s="78"/>
      <c r="MOW135" s="65"/>
      <c r="MOZ135" s="78"/>
      <c r="MPA135" s="78"/>
      <c r="MPB135" s="65"/>
      <c r="MPE135" s="78"/>
      <c r="MPF135" s="78"/>
      <c r="MPG135" s="65"/>
      <c r="MPJ135" s="78"/>
      <c r="MPK135" s="78"/>
      <c r="MPL135" s="65"/>
      <c r="MPO135" s="78"/>
      <c r="MPP135" s="78"/>
      <c r="MPQ135" s="65"/>
      <c r="MPT135" s="78"/>
      <c r="MPU135" s="78"/>
      <c r="MPV135" s="65"/>
      <c r="MPY135" s="78"/>
      <c r="MPZ135" s="78"/>
      <c r="MQA135" s="65"/>
      <c r="MQD135" s="78"/>
      <c r="MQE135" s="78"/>
      <c r="MQF135" s="65"/>
      <c r="MQI135" s="78"/>
      <c r="MQJ135" s="78"/>
      <c r="MQK135" s="65"/>
      <c r="MQN135" s="78"/>
      <c r="MQO135" s="78"/>
      <c r="MQP135" s="65"/>
      <c r="MQS135" s="78"/>
      <c r="MQT135" s="78"/>
      <c r="MQU135" s="65"/>
      <c r="MQX135" s="78"/>
      <c r="MQY135" s="78"/>
      <c r="MQZ135" s="65"/>
      <c r="MRC135" s="78"/>
      <c r="MRD135" s="78"/>
      <c r="MRE135" s="65"/>
      <c r="MRH135" s="78"/>
      <c r="MRI135" s="78"/>
      <c r="MRJ135" s="65"/>
      <c r="MRM135" s="78"/>
      <c r="MRN135" s="78"/>
      <c r="MRO135" s="65"/>
      <c r="MRR135" s="78"/>
      <c r="MRS135" s="78"/>
      <c r="MRT135" s="65"/>
      <c r="MRW135" s="78"/>
      <c r="MRX135" s="78"/>
      <c r="MRY135" s="65"/>
      <c r="MSB135" s="78"/>
      <c r="MSC135" s="78"/>
      <c r="MSD135" s="65"/>
      <c r="MSG135" s="78"/>
      <c r="MSH135" s="78"/>
      <c r="MSI135" s="65"/>
      <c r="MSL135" s="78"/>
      <c r="MSM135" s="78"/>
      <c r="MSN135" s="65"/>
      <c r="MSQ135" s="78"/>
      <c r="MSR135" s="78"/>
      <c r="MSS135" s="65"/>
      <c r="MSV135" s="78"/>
      <c r="MSW135" s="78"/>
      <c r="MSX135" s="65"/>
      <c r="MTA135" s="78"/>
      <c r="MTB135" s="78"/>
      <c r="MTC135" s="65"/>
      <c r="MTF135" s="78"/>
      <c r="MTG135" s="78"/>
      <c r="MTH135" s="65"/>
      <c r="MTK135" s="78"/>
      <c r="MTL135" s="78"/>
      <c r="MTM135" s="65"/>
      <c r="MTP135" s="78"/>
      <c r="MTQ135" s="78"/>
      <c r="MTR135" s="65"/>
      <c r="MTU135" s="78"/>
      <c r="MTV135" s="78"/>
      <c r="MTW135" s="65"/>
      <c r="MTZ135" s="78"/>
      <c r="MUA135" s="78"/>
      <c r="MUB135" s="65"/>
      <c r="MUE135" s="78"/>
      <c r="MUF135" s="78"/>
      <c r="MUG135" s="65"/>
      <c r="MUJ135" s="78"/>
      <c r="MUK135" s="78"/>
      <c r="MUL135" s="65"/>
      <c r="MUO135" s="78"/>
      <c r="MUP135" s="78"/>
      <c r="MUQ135" s="65"/>
      <c r="MUT135" s="78"/>
      <c r="MUU135" s="78"/>
      <c r="MUV135" s="65"/>
      <c r="MUY135" s="78"/>
      <c r="MUZ135" s="78"/>
      <c r="MVA135" s="65"/>
      <c r="MVD135" s="78"/>
      <c r="MVE135" s="78"/>
      <c r="MVF135" s="65"/>
      <c r="MVI135" s="78"/>
      <c r="MVJ135" s="78"/>
      <c r="MVK135" s="65"/>
      <c r="MVN135" s="78"/>
      <c r="MVO135" s="78"/>
      <c r="MVP135" s="65"/>
      <c r="MVS135" s="78"/>
      <c r="MVT135" s="78"/>
      <c r="MVU135" s="65"/>
      <c r="MVX135" s="78"/>
      <c r="MVY135" s="78"/>
      <c r="MVZ135" s="65"/>
      <c r="MWC135" s="78"/>
      <c r="MWD135" s="78"/>
      <c r="MWE135" s="65"/>
      <c r="MWH135" s="78"/>
      <c r="MWI135" s="78"/>
      <c r="MWJ135" s="65"/>
      <c r="MWM135" s="78"/>
      <c r="MWN135" s="78"/>
      <c r="MWO135" s="65"/>
      <c r="MWR135" s="78"/>
      <c r="MWS135" s="78"/>
      <c r="MWT135" s="65"/>
      <c r="MWW135" s="78"/>
      <c r="MWX135" s="78"/>
      <c r="MWY135" s="65"/>
      <c r="MXB135" s="78"/>
      <c r="MXC135" s="78"/>
      <c r="MXD135" s="65"/>
      <c r="MXG135" s="78"/>
      <c r="MXH135" s="78"/>
      <c r="MXI135" s="65"/>
      <c r="MXL135" s="78"/>
      <c r="MXM135" s="78"/>
      <c r="MXN135" s="65"/>
      <c r="MXQ135" s="78"/>
      <c r="MXR135" s="78"/>
      <c r="MXS135" s="65"/>
      <c r="MXV135" s="78"/>
      <c r="MXW135" s="78"/>
      <c r="MXX135" s="65"/>
      <c r="MYA135" s="78"/>
      <c r="MYB135" s="78"/>
      <c r="MYC135" s="65"/>
      <c r="MYF135" s="78"/>
      <c r="MYG135" s="78"/>
      <c r="MYH135" s="65"/>
      <c r="MYK135" s="78"/>
      <c r="MYL135" s="78"/>
      <c r="MYM135" s="65"/>
      <c r="MYP135" s="78"/>
      <c r="MYQ135" s="78"/>
      <c r="MYR135" s="65"/>
      <c r="MYU135" s="78"/>
      <c r="MYV135" s="78"/>
      <c r="MYW135" s="65"/>
      <c r="MYZ135" s="78"/>
      <c r="MZA135" s="78"/>
      <c r="MZB135" s="65"/>
      <c r="MZE135" s="78"/>
      <c r="MZF135" s="78"/>
      <c r="MZG135" s="65"/>
      <c r="MZJ135" s="78"/>
      <c r="MZK135" s="78"/>
      <c r="MZL135" s="65"/>
      <c r="MZO135" s="78"/>
      <c r="MZP135" s="78"/>
      <c r="MZQ135" s="65"/>
      <c r="MZT135" s="78"/>
      <c r="MZU135" s="78"/>
      <c r="MZV135" s="65"/>
      <c r="MZY135" s="78"/>
      <c r="MZZ135" s="78"/>
      <c r="NAA135" s="65"/>
      <c r="NAD135" s="78"/>
      <c r="NAE135" s="78"/>
      <c r="NAF135" s="65"/>
      <c r="NAI135" s="78"/>
      <c r="NAJ135" s="78"/>
      <c r="NAK135" s="65"/>
      <c r="NAN135" s="78"/>
      <c r="NAO135" s="78"/>
      <c r="NAP135" s="65"/>
      <c r="NAS135" s="78"/>
      <c r="NAT135" s="78"/>
      <c r="NAU135" s="65"/>
      <c r="NAX135" s="78"/>
      <c r="NAY135" s="78"/>
      <c r="NAZ135" s="65"/>
      <c r="NBC135" s="78"/>
      <c r="NBD135" s="78"/>
      <c r="NBE135" s="65"/>
      <c r="NBH135" s="78"/>
      <c r="NBI135" s="78"/>
      <c r="NBJ135" s="65"/>
      <c r="NBM135" s="78"/>
      <c r="NBN135" s="78"/>
      <c r="NBO135" s="65"/>
      <c r="NBR135" s="78"/>
      <c r="NBS135" s="78"/>
      <c r="NBT135" s="65"/>
      <c r="NBW135" s="78"/>
      <c r="NBX135" s="78"/>
      <c r="NBY135" s="65"/>
      <c r="NCB135" s="78"/>
      <c r="NCC135" s="78"/>
      <c r="NCD135" s="65"/>
      <c r="NCG135" s="78"/>
      <c r="NCH135" s="78"/>
      <c r="NCI135" s="65"/>
      <c r="NCL135" s="78"/>
      <c r="NCM135" s="78"/>
      <c r="NCN135" s="65"/>
      <c r="NCQ135" s="78"/>
      <c r="NCR135" s="78"/>
      <c r="NCS135" s="65"/>
      <c r="NCV135" s="78"/>
      <c r="NCW135" s="78"/>
      <c r="NCX135" s="65"/>
      <c r="NDA135" s="78"/>
      <c r="NDB135" s="78"/>
      <c r="NDC135" s="65"/>
      <c r="NDF135" s="78"/>
      <c r="NDG135" s="78"/>
      <c r="NDH135" s="65"/>
      <c r="NDK135" s="78"/>
      <c r="NDL135" s="78"/>
      <c r="NDM135" s="65"/>
      <c r="NDP135" s="78"/>
      <c r="NDQ135" s="78"/>
      <c r="NDR135" s="65"/>
      <c r="NDU135" s="78"/>
      <c r="NDV135" s="78"/>
      <c r="NDW135" s="65"/>
      <c r="NDZ135" s="78"/>
      <c r="NEA135" s="78"/>
      <c r="NEB135" s="65"/>
      <c r="NEE135" s="78"/>
      <c r="NEF135" s="78"/>
      <c r="NEG135" s="65"/>
      <c r="NEJ135" s="78"/>
      <c r="NEK135" s="78"/>
      <c r="NEL135" s="65"/>
      <c r="NEO135" s="78"/>
      <c r="NEP135" s="78"/>
      <c r="NEQ135" s="65"/>
      <c r="NET135" s="78"/>
      <c r="NEU135" s="78"/>
      <c r="NEV135" s="65"/>
      <c r="NEY135" s="78"/>
      <c r="NEZ135" s="78"/>
      <c r="NFA135" s="65"/>
      <c r="NFD135" s="78"/>
      <c r="NFE135" s="78"/>
      <c r="NFF135" s="65"/>
      <c r="NFI135" s="78"/>
      <c r="NFJ135" s="78"/>
      <c r="NFK135" s="65"/>
      <c r="NFN135" s="78"/>
      <c r="NFO135" s="78"/>
      <c r="NFP135" s="65"/>
      <c r="NFS135" s="78"/>
      <c r="NFT135" s="78"/>
      <c r="NFU135" s="65"/>
      <c r="NFX135" s="78"/>
      <c r="NFY135" s="78"/>
      <c r="NFZ135" s="65"/>
      <c r="NGC135" s="78"/>
      <c r="NGD135" s="78"/>
      <c r="NGE135" s="65"/>
      <c r="NGH135" s="78"/>
      <c r="NGI135" s="78"/>
      <c r="NGJ135" s="65"/>
      <c r="NGM135" s="78"/>
      <c r="NGN135" s="78"/>
      <c r="NGO135" s="65"/>
      <c r="NGR135" s="78"/>
      <c r="NGS135" s="78"/>
      <c r="NGT135" s="65"/>
      <c r="NGW135" s="78"/>
      <c r="NGX135" s="78"/>
      <c r="NGY135" s="65"/>
      <c r="NHB135" s="78"/>
      <c r="NHC135" s="78"/>
      <c r="NHD135" s="65"/>
      <c r="NHG135" s="78"/>
      <c r="NHH135" s="78"/>
      <c r="NHI135" s="65"/>
      <c r="NHL135" s="78"/>
      <c r="NHM135" s="78"/>
      <c r="NHN135" s="65"/>
      <c r="NHQ135" s="78"/>
      <c r="NHR135" s="78"/>
      <c r="NHS135" s="65"/>
      <c r="NHV135" s="78"/>
      <c r="NHW135" s="78"/>
      <c r="NHX135" s="65"/>
      <c r="NIA135" s="78"/>
      <c r="NIB135" s="78"/>
      <c r="NIC135" s="65"/>
      <c r="NIF135" s="78"/>
      <c r="NIG135" s="78"/>
      <c r="NIH135" s="65"/>
      <c r="NIK135" s="78"/>
      <c r="NIL135" s="78"/>
      <c r="NIM135" s="65"/>
      <c r="NIP135" s="78"/>
      <c r="NIQ135" s="78"/>
      <c r="NIR135" s="65"/>
      <c r="NIU135" s="78"/>
      <c r="NIV135" s="78"/>
      <c r="NIW135" s="65"/>
      <c r="NIZ135" s="78"/>
      <c r="NJA135" s="78"/>
      <c r="NJB135" s="65"/>
      <c r="NJE135" s="78"/>
      <c r="NJF135" s="78"/>
      <c r="NJG135" s="65"/>
      <c r="NJJ135" s="78"/>
      <c r="NJK135" s="78"/>
      <c r="NJL135" s="65"/>
      <c r="NJO135" s="78"/>
      <c r="NJP135" s="78"/>
      <c r="NJQ135" s="65"/>
      <c r="NJT135" s="78"/>
      <c r="NJU135" s="78"/>
      <c r="NJV135" s="65"/>
      <c r="NJY135" s="78"/>
      <c r="NJZ135" s="78"/>
      <c r="NKA135" s="65"/>
      <c r="NKD135" s="78"/>
      <c r="NKE135" s="78"/>
      <c r="NKF135" s="65"/>
      <c r="NKI135" s="78"/>
      <c r="NKJ135" s="78"/>
      <c r="NKK135" s="65"/>
      <c r="NKN135" s="78"/>
      <c r="NKO135" s="78"/>
      <c r="NKP135" s="65"/>
      <c r="NKS135" s="78"/>
      <c r="NKT135" s="78"/>
      <c r="NKU135" s="65"/>
      <c r="NKX135" s="78"/>
      <c r="NKY135" s="78"/>
      <c r="NKZ135" s="65"/>
      <c r="NLC135" s="78"/>
      <c r="NLD135" s="78"/>
      <c r="NLE135" s="65"/>
      <c r="NLH135" s="78"/>
      <c r="NLI135" s="78"/>
      <c r="NLJ135" s="65"/>
      <c r="NLM135" s="78"/>
      <c r="NLN135" s="78"/>
      <c r="NLO135" s="65"/>
      <c r="NLR135" s="78"/>
      <c r="NLS135" s="78"/>
      <c r="NLT135" s="65"/>
      <c r="NLW135" s="78"/>
      <c r="NLX135" s="78"/>
      <c r="NLY135" s="65"/>
      <c r="NMB135" s="78"/>
      <c r="NMC135" s="78"/>
      <c r="NMD135" s="65"/>
      <c r="NMG135" s="78"/>
      <c r="NMH135" s="78"/>
      <c r="NMI135" s="65"/>
      <c r="NML135" s="78"/>
      <c r="NMM135" s="78"/>
      <c r="NMN135" s="65"/>
      <c r="NMQ135" s="78"/>
      <c r="NMR135" s="78"/>
      <c r="NMS135" s="65"/>
      <c r="NMV135" s="78"/>
      <c r="NMW135" s="78"/>
      <c r="NMX135" s="65"/>
      <c r="NNA135" s="78"/>
      <c r="NNB135" s="78"/>
      <c r="NNC135" s="65"/>
      <c r="NNF135" s="78"/>
      <c r="NNG135" s="78"/>
      <c r="NNH135" s="65"/>
      <c r="NNK135" s="78"/>
      <c r="NNL135" s="78"/>
      <c r="NNM135" s="65"/>
      <c r="NNP135" s="78"/>
      <c r="NNQ135" s="78"/>
      <c r="NNR135" s="65"/>
      <c r="NNU135" s="78"/>
      <c r="NNV135" s="78"/>
      <c r="NNW135" s="65"/>
      <c r="NNZ135" s="78"/>
      <c r="NOA135" s="78"/>
      <c r="NOB135" s="65"/>
      <c r="NOE135" s="78"/>
      <c r="NOF135" s="78"/>
      <c r="NOG135" s="65"/>
      <c r="NOJ135" s="78"/>
      <c r="NOK135" s="78"/>
      <c r="NOL135" s="65"/>
      <c r="NOO135" s="78"/>
      <c r="NOP135" s="78"/>
      <c r="NOQ135" s="65"/>
      <c r="NOT135" s="78"/>
      <c r="NOU135" s="78"/>
      <c r="NOV135" s="65"/>
      <c r="NOY135" s="78"/>
      <c r="NOZ135" s="78"/>
      <c r="NPA135" s="65"/>
      <c r="NPD135" s="78"/>
      <c r="NPE135" s="78"/>
      <c r="NPF135" s="65"/>
      <c r="NPI135" s="78"/>
      <c r="NPJ135" s="78"/>
      <c r="NPK135" s="65"/>
      <c r="NPN135" s="78"/>
      <c r="NPO135" s="78"/>
      <c r="NPP135" s="65"/>
      <c r="NPS135" s="78"/>
      <c r="NPT135" s="78"/>
      <c r="NPU135" s="65"/>
      <c r="NPX135" s="78"/>
      <c r="NPY135" s="78"/>
      <c r="NPZ135" s="65"/>
      <c r="NQC135" s="78"/>
      <c r="NQD135" s="78"/>
      <c r="NQE135" s="65"/>
      <c r="NQH135" s="78"/>
      <c r="NQI135" s="78"/>
      <c r="NQJ135" s="65"/>
      <c r="NQM135" s="78"/>
      <c r="NQN135" s="78"/>
      <c r="NQO135" s="65"/>
      <c r="NQR135" s="78"/>
      <c r="NQS135" s="78"/>
      <c r="NQT135" s="65"/>
      <c r="NQW135" s="78"/>
      <c r="NQX135" s="78"/>
      <c r="NQY135" s="65"/>
      <c r="NRB135" s="78"/>
      <c r="NRC135" s="78"/>
      <c r="NRD135" s="65"/>
      <c r="NRG135" s="78"/>
      <c r="NRH135" s="78"/>
      <c r="NRI135" s="65"/>
      <c r="NRL135" s="78"/>
      <c r="NRM135" s="78"/>
      <c r="NRN135" s="65"/>
      <c r="NRQ135" s="78"/>
      <c r="NRR135" s="78"/>
      <c r="NRS135" s="65"/>
      <c r="NRV135" s="78"/>
      <c r="NRW135" s="78"/>
      <c r="NRX135" s="65"/>
      <c r="NSA135" s="78"/>
      <c r="NSB135" s="78"/>
      <c r="NSC135" s="65"/>
      <c r="NSF135" s="78"/>
      <c r="NSG135" s="78"/>
      <c r="NSH135" s="65"/>
      <c r="NSK135" s="78"/>
      <c r="NSL135" s="78"/>
      <c r="NSM135" s="65"/>
      <c r="NSP135" s="78"/>
      <c r="NSQ135" s="78"/>
      <c r="NSR135" s="65"/>
      <c r="NSU135" s="78"/>
      <c r="NSV135" s="78"/>
      <c r="NSW135" s="65"/>
      <c r="NSZ135" s="78"/>
      <c r="NTA135" s="78"/>
      <c r="NTB135" s="65"/>
      <c r="NTE135" s="78"/>
      <c r="NTF135" s="78"/>
      <c r="NTG135" s="65"/>
      <c r="NTJ135" s="78"/>
      <c r="NTK135" s="78"/>
      <c r="NTL135" s="65"/>
      <c r="NTO135" s="78"/>
      <c r="NTP135" s="78"/>
      <c r="NTQ135" s="65"/>
      <c r="NTT135" s="78"/>
      <c r="NTU135" s="78"/>
      <c r="NTV135" s="65"/>
      <c r="NTY135" s="78"/>
      <c r="NTZ135" s="78"/>
      <c r="NUA135" s="65"/>
      <c r="NUD135" s="78"/>
      <c r="NUE135" s="78"/>
      <c r="NUF135" s="65"/>
      <c r="NUI135" s="78"/>
      <c r="NUJ135" s="78"/>
      <c r="NUK135" s="65"/>
      <c r="NUN135" s="78"/>
      <c r="NUO135" s="78"/>
      <c r="NUP135" s="65"/>
      <c r="NUS135" s="78"/>
      <c r="NUT135" s="78"/>
      <c r="NUU135" s="65"/>
      <c r="NUX135" s="78"/>
      <c r="NUY135" s="78"/>
      <c r="NUZ135" s="65"/>
      <c r="NVC135" s="78"/>
      <c r="NVD135" s="78"/>
      <c r="NVE135" s="65"/>
      <c r="NVH135" s="78"/>
      <c r="NVI135" s="78"/>
      <c r="NVJ135" s="65"/>
      <c r="NVM135" s="78"/>
      <c r="NVN135" s="78"/>
      <c r="NVO135" s="65"/>
      <c r="NVR135" s="78"/>
      <c r="NVS135" s="78"/>
      <c r="NVT135" s="65"/>
      <c r="NVW135" s="78"/>
      <c r="NVX135" s="78"/>
      <c r="NVY135" s="65"/>
      <c r="NWB135" s="78"/>
      <c r="NWC135" s="78"/>
      <c r="NWD135" s="65"/>
      <c r="NWG135" s="78"/>
      <c r="NWH135" s="78"/>
      <c r="NWI135" s="65"/>
      <c r="NWL135" s="78"/>
      <c r="NWM135" s="78"/>
      <c r="NWN135" s="65"/>
      <c r="NWQ135" s="78"/>
      <c r="NWR135" s="78"/>
      <c r="NWS135" s="65"/>
      <c r="NWV135" s="78"/>
      <c r="NWW135" s="78"/>
      <c r="NWX135" s="65"/>
      <c r="NXA135" s="78"/>
      <c r="NXB135" s="78"/>
      <c r="NXC135" s="65"/>
      <c r="NXF135" s="78"/>
      <c r="NXG135" s="78"/>
      <c r="NXH135" s="65"/>
      <c r="NXK135" s="78"/>
      <c r="NXL135" s="78"/>
      <c r="NXM135" s="65"/>
      <c r="NXP135" s="78"/>
      <c r="NXQ135" s="78"/>
      <c r="NXR135" s="65"/>
      <c r="NXU135" s="78"/>
      <c r="NXV135" s="78"/>
      <c r="NXW135" s="65"/>
      <c r="NXZ135" s="78"/>
      <c r="NYA135" s="78"/>
      <c r="NYB135" s="65"/>
      <c r="NYE135" s="78"/>
      <c r="NYF135" s="78"/>
      <c r="NYG135" s="65"/>
      <c r="NYJ135" s="78"/>
      <c r="NYK135" s="78"/>
      <c r="NYL135" s="65"/>
      <c r="NYO135" s="78"/>
      <c r="NYP135" s="78"/>
      <c r="NYQ135" s="65"/>
      <c r="NYT135" s="78"/>
      <c r="NYU135" s="78"/>
      <c r="NYV135" s="65"/>
      <c r="NYY135" s="78"/>
      <c r="NYZ135" s="78"/>
      <c r="NZA135" s="65"/>
      <c r="NZD135" s="78"/>
      <c r="NZE135" s="78"/>
      <c r="NZF135" s="65"/>
      <c r="NZI135" s="78"/>
      <c r="NZJ135" s="78"/>
      <c r="NZK135" s="65"/>
      <c r="NZN135" s="78"/>
      <c r="NZO135" s="78"/>
      <c r="NZP135" s="65"/>
      <c r="NZS135" s="78"/>
      <c r="NZT135" s="78"/>
      <c r="NZU135" s="65"/>
      <c r="NZX135" s="78"/>
      <c r="NZY135" s="78"/>
      <c r="NZZ135" s="65"/>
      <c r="OAC135" s="78"/>
      <c r="OAD135" s="78"/>
      <c r="OAE135" s="65"/>
      <c r="OAH135" s="78"/>
      <c r="OAI135" s="78"/>
      <c r="OAJ135" s="65"/>
      <c r="OAM135" s="78"/>
      <c r="OAN135" s="78"/>
      <c r="OAO135" s="65"/>
      <c r="OAR135" s="78"/>
      <c r="OAS135" s="78"/>
      <c r="OAT135" s="65"/>
      <c r="OAW135" s="78"/>
      <c r="OAX135" s="78"/>
      <c r="OAY135" s="65"/>
      <c r="OBB135" s="78"/>
      <c r="OBC135" s="78"/>
      <c r="OBD135" s="65"/>
      <c r="OBG135" s="78"/>
      <c r="OBH135" s="78"/>
      <c r="OBI135" s="65"/>
      <c r="OBL135" s="78"/>
      <c r="OBM135" s="78"/>
      <c r="OBN135" s="65"/>
      <c r="OBQ135" s="78"/>
      <c r="OBR135" s="78"/>
      <c r="OBS135" s="65"/>
      <c r="OBV135" s="78"/>
      <c r="OBW135" s="78"/>
      <c r="OBX135" s="65"/>
      <c r="OCA135" s="78"/>
      <c r="OCB135" s="78"/>
      <c r="OCC135" s="65"/>
      <c r="OCF135" s="78"/>
      <c r="OCG135" s="78"/>
      <c r="OCH135" s="65"/>
      <c r="OCK135" s="78"/>
      <c r="OCL135" s="78"/>
      <c r="OCM135" s="65"/>
      <c r="OCP135" s="78"/>
      <c r="OCQ135" s="78"/>
      <c r="OCR135" s="65"/>
      <c r="OCU135" s="78"/>
      <c r="OCV135" s="78"/>
      <c r="OCW135" s="65"/>
      <c r="OCZ135" s="78"/>
      <c r="ODA135" s="78"/>
      <c r="ODB135" s="65"/>
      <c r="ODE135" s="78"/>
      <c r="ODF135" s="78"/>
      <c r="ODG135" s="65"/>
      <c r="ODJ135" s="78"/>
      <c r="ODK135" s="78"/>
      <c r="ODL135" s="65"/>
      <c r="ODO135" s="78"/>
      <c r="ODP135" s="78"/>
      <c r="ODQ135" s="65"/>
      <c r="ODT135" s="78"/>
      <c r="ODU135" s="78"/>
      <c r="ODV135" s="65"/>
      <c r="ODY135" s="78"/>
      <c r="ODZ135" s="78"/>
      <c r="OEA135" s="65"/>
      <c r="OED135" s="78"/>
      <c r="OEE135" s="78"/>
      <c r="OEF135" s="65"/>
      <c r="OEI135" s="78"/>
      <c r="OEJ135" s="78"/>
      <c r="OEK135" s="65"/>
      <c r="OEN135" s="78"/>
      <c r="OEO135" s="78"/>
      <c r="OEP135" s="65"/>
      <c r="OES135" s="78"/>
      <c r="OET135" s="78"/>
      <c r="OEU135" s="65"/>
      <c r="OEX135" s="78"/>
      <c r="OEY135" s="78"/>
      <c r="OEZ135" s="65"/>
      <c r="OFC135" s="78"/>
      <c r="OFD135" s="78"/>
      <c r="OFE135" s="65"/>
      <c r="OFH135" s="78"/>
      <c r="OFI135" s="78"/>
      <c r="OFJ135" s="65"/>
      <c r="OFM135" s="78"/>
      <c r="OFN135" s="78"/>
      <c r="OFO135" s="65"/>
      <c r="OFR135" s="78"/>
      <c r="OFS135" s="78"/>
      <c r="OFT135" s="65"/>
      <c r="OFW135" s="78"/>
      <c r="OFX135" s="78"/>
      <c r="OFY135" s="65"/>
      <c r="OGB135" s="78"/>
      <c r="OGC135" s="78"/>
      <c r="OGD135" s="65"/>
      <c r="OGG135" s="78"/>
      <c r="OGH135" s="78"/>
      <c r="OGI135" s="65"/>
      <c r="OGL135" s="78"/>
      <c r="OGM135" s="78"/>
      <c r="OGN135" s="65"/>
      <c r="OGQ135" s="78"/>
      <c r="OGR135" s="78"/>
      <c r="OGS135" s="65"/>
      <c r="OGV135" s="78"/>
      <c r="OGW135" s="78"/>
      <c r="OGX135" s="65"/>
      <c r="OHA135" s="78"/>
      <c r="OHB135" s="78"/>
      <c r="OHC135" s="65"/>
      <c r="OHF135" s="78"/>
      <c r="OHG135" s="78"/>
      <c r="OHH135" s="65"/>
      <c r="OHK135" s="78"/>
      <c r="OHL135" s="78"/>
      <c r="OHM135" s="65"/>
      <c r="OHP135" s="78"/>
      <c r="OHQ135" s="78"/>
      <c r="OHR135" s="65"/>
      <c r="OHU135" s="78"/>
      <c r="OHV135" s="78"/>
      <c r="OHW135" s="65"/>
      <c r="OHZ135" s="78"/>
      <c r="OIA135" s="78"/>
      <c r="OIB135" s="65"/>
      <c r="OIE135" s="78"/>
      <c r="OIF135" s="78"/>
      <c r="OIG135" s="65"/>
      <c r="OIJ135" s="78"/>
      <c r="OIK135" s="78"/>
      <c r="OIL135" s="65"/>
      <c r="OIO135" s="78"/>
      <c r="OIP135" s="78"/>
      <c r="OIQ135" s="65"/>
      <c r="OIT135" s="78"/>
      <c r="OIU135" s="78"/>
      <c r="OIV135" s="65"/>
      <c r="OIY135" s="78"/>
      <c r="OIZ135" s="78"/>
      <c r="OJA135" s="65"/>
      <c r="OJD135" s="78"/>
      <c r="OJE135" s="78"/>
      <c r="OJF135" s="65"/>
      <c r="OJI135" s="78"/>
      <c r="OJJ135" s="78"/>
      <c r="OJK135" s="65"/>
      <c r="OJN135" s="78"/>
      <c r="OJO135" s="78"/>
      <c r="OJP135" s="65"/>
      <c r="OJS135" s="78"/>
      <c r="OJT135" s="78"/>
      <c r="OJU135" s="65"/>
      <c r="OJX135" s="78"/>
      <c r="OJY135" s="78"/>
      <c r="OJZ135" s="65"/>
      <c r="OKC135" s="78"/>
      <c r="OKD135" s="78"/>
      <c r="OKE135" s="65"/>
      <c r="OKH135" s="78"/>
      <c r="OKI135" s="78"/>
      <c r="OKJ135" s="65"/>
      <c r="OKM135" s="78"/>
      <c r="OKN135" s="78"/>
      <c r="OKO135" s="65"/>
      <c r="OKR135" s="78"/>
      <c r="OKS135" s="78"/>
      <c r="OKT135" s="65"/>
      <c r="OKW135" s="78"/>
      <c r="OKX135" s="78"/>
      <c r="OKY135" s="65"/>
      <c r="OLB135" s="78"/>
      <c r="OLC135" s="78"/>
      <c r="OLD135" s="65"/>
      <c r="OLG135" s="78"/>
      <c r="OLH135" s="78"/>
      <c r="OLI135" s="65"/>
      <c r="OLL135" s="78"/>
      <c r="OLM135" s="78"/>
      <c r="OLN135" s="65"/>
      <c r="OLQ135" s="78"/>
      <c r="OLR135" s="78"/>
      <c r="OLS135" s="65"/>
      <c r="OLV135" s="78"/>
      <c r="OLW135" s="78"/>
      <c r="OLX135" s="65"/>
      <c r="OMA135" s="78"/>
      <c r="OMB135" s="78"/>
      <c r="OMC135" s="65"/>
      <c r="OMF135" s="78"/>
      <c r="OMG135" s="78"/>
      <c r="OMH135" s="65"/>
      <c r="OMK135" s="78"/>
      <c r="OML135" s="78"/>
      <c r="OMM135" s="65"/>
      <c r="OMP135" s="78"/>
      <c r="OMQ135" s="78"/>
      <c r="OMR135" s="65"/>
      <c r="OMU135" s="78"/>
      <c r="OMV135" s="78"/>
      <c r="OMW135" s="65"/>
      <c r="OMZ135" s="78"/>
      <c r="ONA135" s="78"/>
      <c r="ONB135" s="65"/>
      <c r="ONE135" s="78"/>
      <c r="ONF135" s="78"/>
      <c r="ONG135" s="65"/>
      <c r="ONJ135" s="78"/>
      <c r="ONK135" s="78"/>
      <c r="ONL135" s="65"/>
      <c r="ONO135" s="78"/>
      <c r="ONP135" s="78"/>
      <c r="ONQ135" s="65"/>
      <c r="ONT135" s="78"/>
      <c r="ONU135" s="78"/>
      <c r="ONV135" s="65"/>
      <c r="ONY135" s="78"/>
      <c r="ONZ135" s="78"/>
      <c r="OOA135" s="65"/>
      <c r="OOD135" s="78"/>
      <c r="OOE135" s="78"/>
      <c r="OOF135" s="65"/>
      <c r="OOI135" s="78"/>
      <c r="OOJ135" s="78"/>
      <c r="OOK135" s="65"/>
      <c r="OON135" s="78"/>
      <c r="OOO135" s="78"/>
      <c r="OOP135" s="65"/>
      <c r="OOS135" s="78"/>
      <c r="OOT135" s="78"/>
      <c r="OOU135" s="65"/>
      <c r="OOX135" s="78"/>
      <c r="OOY135" s="78"/>
      <c r="OOZ135" s="65"/>
      <c r="OPC135" s="78"/>
      <c r="OPD135" s="78"/>
      <c r="OPE135" s="65"/>
      <c r="OPH135" s="78"/>
      <c r="OPI135" s="78"/>
      <c r="OPJ135" s="65"/>
      <c r="OPM135" s="78"/>
      <c r="OPN135" s="78"/>
      <c r="OPO135" s="65"/>
      <c r="OPR135" s="78"/>
      <c r="OPS135" s="78"/>
      <c r="OPT135" s="65"/>
      <c r="OPW135" s="78"/>
      <c r="OPX135" s="78"/>
      <c r="OPY135" s="65"/>
      <c r="OQB135" s="78"/>
      <c r="OQC135" s="78"/>
      <c r="OQD135" s="65"/>
      <c r="OQG135" s="78"/>
      <c r="OQH135" s="78"/>
      <c r="OQI135" s="65"/>
      <c r="OQL135" s="78"/>
      <c r="OQM135" s="78"/>
      <c r="OQN135" s="65"/>
      <c r="OQQ135" s="78"/>
      <c r="OQR135" s="78"/>
      <c r="OQS135" s="65"/>
      <c r="OQV135" s="78"/>
      <c r="OQW135" s="78"/>
      <c r="OQX135" s="65"/>
      <c r="ORA135" s="78"/>
      <c r="ORB135" s="78"/>
      <c r="ORC135" s="65"/>
      <c r="ORF135" s="78"/>
      <c r="ORG135" s="78"/>
      <c r="ORH135" s="65"/>
      <c r="ORK135" s="78"/>
      <c r="ORL135" s="78"/>
      <c r="ORM135" s="65"/>
      <c r="ORP135" s="78"/>
      <c r="ORQ135" s="78"/>
      <c r="ORR135" s="65"/>
      <c r="ORU135" s="78"/>
      <c r="ORV135" s="78"/>
      <c r="ORW135" s="65"/>
      <c r="ORZ135" s="78"/>
      <c r="OSA135" s="78"/>
      <c r="OSB135" s="65"/>
      <c r="OSE135" s="78"/>
      <c r="OSF135" s="78"/>
      <c r="OSG135" s="65"/>
      <c r="OSJ135" s="78"/>
      <c r="OSK135" s="78"/>
      <c r="OSL135" s="65"/>
      <c r="OSO135" s="78"/>
      <c r="OSP135" s="78"/>
      <c r="OSQ135" s="65"/>
      <c r="OST135" s="78"/>
      <c r="OSU135" s="78"/>
      <c r="OSV135" s="65"/>
      <c r="OSY135" s="78"/>
      <c r="OSZ135" s="78"/>
      <c r="OTA135" s="65"/>
      <c r="OTD135" s="78"/>
      <c r="OTE135" s="78"/>
      <c r="OTF135" s="65"/>
      <c r="OTI135" s="78"/>
      <c r="OTJ135" s="78"/>
      <c r="OTK135" s="65"/>
      <c r="OTN135" s="78"/>
      <c r="OTO135" s="78"/>
      <c r="OTP135" s="65"/>
      <c r="OTS135" s="78"/>
      <c r="OTT135" s="78"/>
      <c r="OTU135" s="65"/>
      <c r="OTX135" s="78"/>
      <c r="OTY135" s="78"/>
      <c r="OTZ135" s="65"/>
      <c r="OUC135" s="78"/>
      <c r="OUD135" s="78"/>
      <c r="OUE135" s="65"/>
      <c r="OUH135" s="78"/>
      <c r="OUI135" s="78"/>
      <c r="OUJ135" s="65"/>
      <c r="OUM135" s="78"/>
      <c r="OUN135" s="78"/>
      <c r="OUO135" s="65"/>
      <c r="OUR135" s="78"/>
      <c r="OUS135" s="78"/>
      <c r="OUT135" s="65"/>
      <c r="OUW135" s="78"/>
      <c r="OUX135" s="78"/>
      <c r="OUY135" s="65"/>
      <c r="OVB135" s="78"/>
      <c r="OVC135" s="78"/>
      <c r="OVD135" s="65"/>
      <c r="OVG135" s="78"/>
      <c r="OVH135" s="78"/>
      <c r="OVI135" s="65"/>
      <c r="OVL135" s="78"/>
      <c r="OVM135" s="78"/>
      <c r="OVN135" s="65"/>
      <c r="OVQ135" s="78"/>
      <c r="OVR135" s="78"/>
      <c r="OVS135" s="65"/>
      <c r="OVV135" s="78"/>
      <c r="OVW135" s="78"/>
      <c r="OVX135" s="65"/>
      <c r="OWA135" s="78"/>
      <c r="OWB135" s="78"/>
      <c r="OWC135" s="65"/>
      <c r="OWF135" s="78"/>
      <c r="OWG135" s="78"/>
      <c r="OWH135" s="65"/>
      <c r="OWK135" s="78"/>
      <c r="OWL135" s="78"/>
      <c r="OWM135" s="65"/>
      <c r="OWP135" s="78"/>
      <c r="OWQ135" s="78"/>
      <c r="OWR135" s="65"/>
      <c r="OWU135" s="78"/>
      <c r="OWV135" s="78"/>
      <c r="OWW135" s="65"/>
      <c r="OWZ135" s="78"/>
      <c r="OXA135" s="78"/>
      <c r="OXB135" s="65"/>
      <c r="OXE135" s="78"/>
      <c r="OXF135" s="78"/>
      <c r="OXG135" s="65"/>
      <c r="OXJ135" s="78"/>
      <c r="OXK135" s="78"/>
      <c r="OXL135" s="65"/>
      <c r="OXO135" s="78"/>
      <c r="OXP135" s="78"/>
      <c r="OXQ135" s="65"/>
      <c r="OXT135" s="78"/>
      <c r="OXU135" s="78"/>
      <c r="OXV135" s="65"/>
      <c r="OXY135" s="78"/>
      <c r="OXZ135" s="78"/>
      <c r="OYA135" s="65"/>
      <c r="OYD135" s="78"/>
      <c r="OYE135" s="78"/>
      <c r="OYF135" s="65"/>
      <c r="OYI135" s="78"/>
      <c r="OYJ135" s="78"/>
      <c r="OYK135" s="65"/>
      <c r="OYN135" s="78"/>
      <c r="OYO135" s="78"/>
      <c r="OYP135" s="65"/>
      <c r="OYS135" s="78"/>
      <c r="OYT135" s="78"/>
      <c r="OYU135" s="65"/>
      <c r="OYX135" s="78"/>
      <c r="OYY135" s="78"/>
      <c r="OYZ135" s="65"/>
      <c r="OZC135" s="78"/>
      <c r="OZD135" s="78"/>
      <c r="OZE135" s="65"/>
      <c r="OZH135" s="78"/>
      <c r="OZI135" s="78"/>
      <c r="OZJ135" s="65"/>
      <c r="OZM135" s="78"/>
      <c r="OZN135" s="78"/>
      <c r="OZO135" s="65"/>
      <c r="OZR135" s="78"/>
      <c r="OZS135" s="78"/>
      <c r="OZT135" s="65"/>
      <c r="OZW135" s="78"/>
      <c r="OZX135" s="78"/>
      <c r="OZY135" s="65"/>
      <c r="PAB135" s="78"/>
      <c r="PAC135" s="78"/>
      <c r="PAD135" s="65"/>
      <c r="PAG135" s="78"/>
      <c r="PAH135" s="78"/>
      <c r="PAI135" s="65"/>
      <c r="PAL135" s="78"/>
      <c r="PAM135" s="78"/>
      <c r="PAN135" s="65"/>
      <c r="PAQ135" s="78"/>
      <c r="PAR135" s="78"/>
      <c r="PAS135" s="65"/>
      <c r="PAV135" s="78"/>
      <c r="PAW135" s="78"/>
      <c r="PAX135" s="65"/>
      <c r="PBA135" s="78"/>
      <c r="PBB135" s="78"/>
      <c r="PBC135" s="65"/>
      <c r="PBF135" s="78"/>
      <c r="PBG135" s="78"/>
      <c r="PBH135" s="65"/>
      <c r="PBK135" s="78"/>
      <c r="PBL135" s="78"/>
      <c r="PBM135" s="65"/>
      <c r="PBP135" s="78"/>
      <c r="PBQ135" s="78"/>
      <c r="PBR135" s="65"/>
      <c r="PBU135" s="78"/>
      <c r="PBV135" s="78"/>
      <c r="PBW135" s="65"/>
      <c r="PBZ135" s="78"/>
      <c r="PCA135" s="78"/>
      <c r="PCB135" s="65"/>
      <c r="PCE135" s="78"/>
      <c r="PCF135" s="78"/>
      <c r="PCG135" s="65"/>
      <c r="PCJ135" s="78"/>
      <c r="PCK135" s="78"/>
      <c r="PCL135" s="65"/>
      <c r="PCO135" s="78"/>
      <c r="PCP135" s="78"/>
      <c r="PCQ135" s="65"/>
      <c r="PCT135" s="78"/>
      <c r="PCU135" s="78"/>
      <c r="PCV135" s="65"/>
      <c r="PCY135" s="78"/>
      <c r="PCZ135" s="78"/>
      <c r="PDA135" s="65"/>
      <c r="PDD135" s="78"/>
      <c r="PDE135" s="78"/>
      <c r="PDF135" s="65"/>
      <c r="PDI135" s="78"/>
      <c r="PDJ135" s="78"/>
      <c r="PDK135" s="65"/>
      <c r="PDN135" s="78"/>
      <c r="PDO135" s="78"/>
      <c r="PDP135" s="65"/>
      <c r="PDS135" s="78"/>
      <c r="PDT135" s="78"/>
      <c r="PDU135" s="65"/>
      <c r="PDX135" s="78"/>
      <c r="PDY135" s="78"/>
      <c r="PDZ135" s="65"/>
      <c r="PEC135" s="78"/>
      <c r="PED135" s="78"/>
      <c r="PEE135" s="65"/>
      <c r="PEH135" s="78"/>
      <c r="PEI135" s="78"/>
      <c r="PEJ135" s="65"/>
      <c r="PEM135" s="78"/>
      <c r="PEN135" s="78"/>
      <c r="PEO135" s="65"/>
      <c r="PER135" s="78"/>
      <c r="PES135" s="78"/>
      <c r="PET135" s="65"/>
      <c r="PEW135" s="78"/>
      <c r="PEX135" s="78"/>
      <c r="PEY135" s="65"/>
      <c r="PFB135" s="78"/>
      <c r="PFC135" s="78"/>
      <c r="PFD135" s="65"/>
      <c r="PFG135" s="78"/>
      <c r="PFH135" s="78"/>
      <c r="PFI135" s="65"/>
      <c r="PFL135" s="78"/>
      <c r="PFM135" s="78"/>
      <c r="PFN135" s="65"/>
      <c r="PFQ135" s="78"/>
      <c r="PFR135" s="78"/>
      <c r="PFS135" s="65"/>
      <c r="PFV135" s="78"/>
      <c r="PFW135" s="78"/>
      <c r="PFX135" s="65"/>
      <c r="PGA135" s="78"/>
      <c r="PGB135" s="78"/>
      <c r="PGC135" s="65"/>
      <c r="PGF135" s="78"/>
      <c r="PGG135" s="78"/>
      <c r="PGH135" s="65"/>
      <c r="PGK135" s="78"/>
      <c r="PGL135" s="78"/>
      <c r="PGM135" s="65"/>
      <c r="PGP135" s="78"/>
      <c r="PGQ135" s="78"/>
      <c r="PGR135" s="65"/>
      <c r="PGU135" s="78"/>
      <c r="PGV135" s="78"/>
      <c r="PGW135" s="65"/>
      <c r="PGZ135" s="78"/>
      <c r="PHA135" s="78"/>
      <c r="PHB135" s="65"/>
      <c r="PHE135" s="78"/>
      <c r="PHF135" s="78"/>
      <c r="PHG135" s="65"/>
      <c r="PHJ135" s="78"/>
      <c r="PHK135" s="78"/>
      <c r="PHL135" s="65"/>
      <c r="PHO135" s="78"/>
      <c r="PHP135" s="78"/>
      <c r="PHQ135" s="65"/>
      <c r="PHT135" s="78"/>
      <c r="PHU135" s="78"/>
      <c r="PHV135" s="65"/>
      <c r="PHY135" s="78"/>
      <c r="PHZ135" s="78"/>
      <c r="PIA135" s="65"/>
      <c r="PID135" s="78"/>
      <c r="PIE135" s="78"/>
      <c r="PIF135" s="65"/>
      <c r="PII135" s="78"/>
      <c r="PIJ135" s="78"/>
      <c r="PIK135" s="65"/>
      <c r="PIN135" s="78"/>
      <c r="PIO135" s="78"/>
      <c r="PIP135" s="65"/>
      <c r="PIS135" s="78"/>
      <c r="PIT135" s="78"/>
      <c r="PIU135" s="65"/>
      <c r="PIX135" s="78"/>
      <c r="PIY135" s="78"/>
      <c r="PIZ135" s="65"/>
      <c r="PJC135" s="78"/>
      <c r="PJD135" s="78"/>
      <c r="PJE135" s="65"/>
      <c r="PJH135" s="78"/>
      <c r="PJI135" s="78"/>
      <c r="PJJ135" s="65"/>
      <c r="PJM135" s="78"/>
      <c r="PJN135" s="78"/>
      <c r="PJO135" s="65"/>
      <c r="PJR135" s="78"/>
      <c r="PJS135" s="78"/>
      <c r="PJT135" s="65"/>
      <c r="PJW135" s="78"/>
      <c r="PJX135" s="78"/>
      <c r="PJY135" s="65"/>
      <c r="PKB135" s="78"/>
      <c r="PKC135" s="78"/>
      <c r="PKD135" s="65"/>
      <c r="PKG135" s="78"/>
      <c r="PKH135" s="78"/>
      <c r="PKI135" s="65"/>
      <c r="PKL135" s="78"/>
      <c r="PKM135" s="78"/>
      <c r="PKN135" s="65"/>
      <c r="PKQ135" s="78"/>
      <c r="PKR135" s="78"/>
      <c r="PKS135" s="65"/>
      <c r="PKV135" s="78"/>
      <c r="PKW135" s="78"/>
      <c r="PKX135" s="65"/>
      <c r="PLA135" s="78"/>
      <c r="PLB135" s="78"/>
      <c r="PLC135" s="65"/>
      <c r="PLF135" s="78"/>
      <c r="PLG135" s="78"/>
      <c r="PLH135" s="65"/>
      <c r="PLK135" s="78"/>
      <c r="PLL135" s="78"/>
      <c r="PLM135" s="65"/>
      <c r="PLP135" s="78"/>
      <c r="PLQ135" s="78"/>
      <c r="PLR135" s="65"/>
      <c r="PLU135" s="78"/>
      <c r="PLV135" s="78"/>
      <c r="PLW135" s="65"/>
      <c r="PLZ135" s="78"/>
      <c r="PMA135" s="78"/>
      <c r="PMB135" s="65"/>
      <c r="PME135" s="78"/>
      <c r="PMF135" s="78"/>
      <c r="PMG135" s="65"/>
      <c r="PMJ135" s="78"/>
      <c r="PMK135" s="78"/>
      <c r="PML135" s="65"/>
      <c r="PMO135" s="78"/>
      <c r="PMP135" s="78"/>
      <c r="PMQ135" s="65"/>
      <c r="PMT135" s="78"/>
      <c r="PMU135" s="78"/>
      <c r="PMV135" s="65"/>
      <c r="PMY135" s="78"/>
      <c r="PMZ135" s="78"/>
      <c r="PNA135" s="65"/>
      <c r="PND135" s="78"/>
      <c r="PNE135" s="78"/>
      <c r="PNF135" s="65"/>
      <c r="PNI135" s="78"/>
      <c r="PNJ135" s="78"/>
      <c r="PNK135" s="65"/>
      <c r="PNN135" s="78"/>
      <c r="PNO135" s="78"/>
      <c r="PNP135" s="65"/>
      <c r="PNS135" s="78"/>
      <c r="PNT135" s="78"/>
      <c r="PNU135" s="65"/>
      <c r="PNX135" s="78"/>
      <c r="PNY135" s="78"/>
      <c r="PNZ135" s="65"/>
      <c r="POC135" s="78"/>
      <c r="POD135" s="78"/>
      <c r="POE135" s="65"/>
      <c r="POH135" s="78"/>
      <c r="POI135" s="78"/>
      <c r="POJ135" s="65"/>
      <c r="POM135" s="78"/>
      <c r="PON135" s="78"/>
      <c r="POO135" s="65"/>
      <c r="POR135" s="78"/>
      <c r="POS135" s="78"/>
      <c r="POT135" s="65"/>
      <c r="POW135" s="78"/>
      <c r="POX135" s="78"/>
      <c r="POY135" s="65"/>
      <c r="PPB135" s="78"/>
      <c r="PPC135" s="78"/>
      <c r="PPD135" s="65"/>
      <c r="PPG135" s="78"/>
      <c r="PPH135" s="78"/>
      <c r="PPI135" s="65"/>
      <c r="PPL135" s="78"/>
      <c r="PPM135" s="78"/>
      <c r="PPN135" s="65"/>
      <c r="PPQ135" s="78"/>
      <c r="PPR135" s="78"/>
      <c r="PPS135" s="65"/>
      <c r="PPV135" s="78"/>
      <c r="PPW135" s="78"/>
      <c r="PPX135" s="65"/>
      <c r="PQA135" s="78"/>
      <c r="PQB135" s="78"/>
      <c r="PQC135" s="65"/>
      <c r="PQF135" s="78"/>
      <c r="PQG135" s="78"/>
      <c r="PQH135" s="65"/>
      <c r="PQK135" s="78"/>
      <c r="PQL135" s="78"/>
      <c r="PQM135" s="65"/>
      <c r="PQP135" s="78"/>
      <c r="PQQ135" s="78"/>
      <c r="PQR135" s="65"/>
      <c r="PQU135" s="78"/>
      <c r="PQV135" s="78"/>
      <c r="PQW135" s="65"/>
      <c r="PQZ135" s="78"/>
      <c r="PRA135" s="78"/>
      <c r="PRB135" s="65"/>
      <c r="PRE135" s="78"/>
      <c r="PRF135" s="78"/>
      <c r="PRG135" s="65"/>
      <c r="PRJ135" s="78"/>
      <c r="PRK135" s="78"/>
      <c r="PRL135" s="65"/>
      <c r="PRO135" s="78"/>
      <c r="PRP135" s="78"/>
      <c r="PRQ135" s="65"/>
      <c r="PRT135" s="78"/>
      <c r="PRU135" s="78"/>
      <c r="PRV135" s="65"/>
      <c r="PRY135" s="78"/>
      <c r="PRZ135" s="78"/>
      <c r="PSA135" s="65"/>
      <c r="PSD135" s="78"/>
      <c r="PSE135" s="78"/>
      <c r="PSF135" s="65"/>
      <c r="PSI135" s="78"/>
      <c r="PSJ135" s="78"/>
      <c r="PSK135" s="65"/>
      <c r="PSN135" s="78"/>
      <c r="PSO135" s="78"/>
      <c r="PSP135" s="65"/>
      <c r="PSS135" s="78"/>
      <c r="PST135" s="78"/>
      <c r="PSU135" s="65"/>
      <c r="PSX135" s="78"/>
      <c r="PSY135" s="78"/>
      <c r="PSZ135" s="65"/>
      <c r="PTC135" s="78"/>
      <c r="PTD135" s="78"/>
      <c r="PTE135" s="65"/>
      <c r="PTH135" s="78"/>
      <c r="PTI135" s="78"/>
      <c r="PTJ135" s="65"/>
      <c r="PTM135" s="78"/>
      <c r="PTN135" s="78"/>
      <c r="PTO135" s="65"/>
      <c r="PTR135" s="78"/>
      <c r="PTS135" s="78"/>
      <c r="PTT135" s="65"/>
      <c r="PTW135" s="78"/>
      <c r="PTX135" s="78"/>
      <c r="PTY135" s="65"/>
      <c r="PUB135" s="78"/>
      <c r="PUC135" s="78"/>
      <c r="PUD135" s="65"/>
      <c r="PUG135" s="78"/>
      <c r="PUH135" s="78"/>
      <c r="PUI135" s="65"/>
      <c r="PUL135" s="78"/>
      <c r="PUM135" s="78"/>
      <c r="PUN135" s="65"/>
      <c r="PUQ135" s="78"/>
      <c r="PUR135" s="78"/>
      <c r="PUS135" s="65"/>
      <c r="PUV135" s="78"/>
      <c r="PUW135" s="78"/>
      <c r="PUX135" s="65"/>
      <c r="PVA135" s="78"/>
      <c r="PVB135" s="78"/>
      <c r="PVC135" s="65"/>
      <c r="PVF135" s="78"/>
      <c r="PVG135" s="78"/>
      <c r="PVH135" s="65"/>
      <c r="PVK135" s="78"/>
      <c r="PVL135" s="78"/>
      <c r="PVM135" s="65"/>
      <c r="PVP135" s="78"/>
      <c r="PVQ135" s="78"/>
      <c r="PVR135" s="65"/>
      <c r="PVU135" s="78"/>
      <c r="PVV135" s="78"/>
      <c r="PVW135" s="65"/>
      <c r="PVZ135" s="78"/>
      <c r="PWA135" s="78"/>
      <c r="PWB135" s="65"/>
      <c r="PWE135" s="78"/>
      <c r="PWF135" s="78"/>
      <c r="PWG135" s="65"/>
      <c r="PWJ135" s="78"/>
      <c r="PWK135" s="78"/>
      <c r="PWL135" s="65"/>
      <c r="PWO135" s="78"/>
      <c r="PWP135" s="78"/>
      <c r="PWQ135" s="65"/>
      <c r="PWT135" s="78"/>
      <c r="PWU135" s="78"/>
      <c r="PWV135" s="65"/>
      <c r="PWY135" s="78"/>
      <c r="PWZ135" s="78"/>
      <c r="PXA135" s="65"/>
      <c r="PXD135" s="78"/>
      <c r="PXE135" s="78"/>
      <c r="PXF135" s="65"/>
      <c r="PXI135" s="78"/>
      <c r="PXJ135" s="78"/>
      <c r="PXK135" s="65"/>
      <c r="PXN135" s="78"/>
      <c r="PXO135" s="78"/>
      <c r="PXP135" s="65"/>
      <c r="PXS135" s="78"/>
      <c r="PXT135" s="78"/>
      <c r="PXU135" s="65"/>
      <c r="PXX135" s="78"/>
      <c r="PXY135" s="78"/>
      <c r="PXZ135" s="65"/>
      <c r="PYC135" s="78"/>
      <c r="PYD135" s="78"/>
      <c r="PYE135" s="65"/>
      <c r="PYH135" s="78"/>
      <c r="PYI135" s="78"/>
      <c r="PYJ135" s="65"/>
      <c r="PYM135" s="78"/>
      <c r="PYN135" s="78"/>
      <c r="PYO135" s="65"/>
      <c r="PYR135" s="78"/>
      <c r="PYS135" s="78"/>
      <c r="PYT135" s="65"/>
      <c r="PYW135" s="78"/>
      <c r="PYX135" s="78"/>
      <c r="PYY135" s="65"/>
      <c r="PZB135" s="78"/>
      <c r="PZC135" s="78"/>
      <c r="PZD135" s="65"/>
      <c r="PZG135" s="78"/>
      <c r="PZH135" s="78"/>
      <c r="PZI135" s="65"/>
      <c r="PZL135" s="78"/>
      <c r="PZM135" s="78"/>
      <c r="PZN135" s="65"/>
      <c r="PZQ135" s="78"/>
      <c r="PZR135" s="78"/>
      <c r="PZS135" s="65"/>
      <c r="PZV135" s="78"/>
      <c r="PZW135" s="78"/>
      <c r="PZX135" s="65"/>
      <c r="QAA135" s="78"/>
      <c r="QAB135" s="78"/>
      <c r="QAC135" s="65"/>
      <c r="QAF135" s="78"/>
      <c r="QAG135" s="78"/>
      <c r="QAH135" s="65"/>
      <c r="QAK135" s="78"/>
      <c r="QAL135" s="78"/>
      <c r="QAM135" s="65"/>
      <c r="QAP135" s="78"/>
      <c r="QAQ135" s="78"/>
      <c r="QAR135" s="65"/>
      <c r="QAU135" s="78"/>
      <c r="QAV135" s="78"/>
      <c r="QAW135" s="65"/>
      <c r="QAZ135" s="78"/>
      <c r="QBA135" s="78"/>
      <c r="QBB135" s="65"/>
      <c r="QBE135" s="78"/>
      <c r="QBF135" s="78"/>
      <c r="QBG135" s="65"/>
      <c r="QBJ135" s="78"/>
      <c r="QBK135" s="78"/>
      <c r="QBL135" s="65"/>
      <c r="QBO135" s="78"/>
      <c r="QBP135" s="78"/>
      <c r="QBQ135" s="65"/>
      <c r="QBT135" s="78"/>
      <c r="QBU135" s="78"/>
      <c r="QBV135" s="65"/>
      <c r="QBY135" s="78"/>
      <c r="QBZ135" s="78"/>
      <c r="QCA135" s="65"/>
      <c r="QCD135" s="78"/>
      <c r="QCE135" s="78"/>
      <c r="QCF135" s="65"/>
      <c r="QCI135" s="78"/>
      <c r="QCJ135" s="78"/>
      <c r="QCK135" s="65"/>
      <c r="QCN135" s="78"/>
      <c r="QCO135" s="78"/>
      <c r="QCP135" s="65"/>
      <c r="QCS135" s="78"/>
      <c r="QCT135" s="78"/>
      <c r="QCU135" s="65"/>
      <c r="QCX135" s="78"/>
      <c r="QCY135" s="78"/>
      <c r="QCZ135" s="65"/>
      <c r="QDC135" s="78"/>
      <c r="QDD135" s="78"/>
      <c r="QDE135" s="65"/>
      <c r="QDH135" s="78"/>
      <c r="QDI135" s="78"/>
      <c r="QDJ135" s="65"/>
      <c r="QDM135" s="78"/>
      <c r="QDN135" s="78"/>
      <c r="QDO135" s="65"/>
      <c r="QDR135" s="78"/>
      <c r="QDS135" s="78"/>
      <c r="QDT135" s="65"/>
      <c r="QDW135" s="78"/>
      <c r="QDX135" s="78"/>
      <c r="QDY135" s="65"/>
      <c r="QEB135" s="78"/>
      <c r="QEC135" s="78"/>
      <c r="QED135" s="65"/>
      <c r="QEG135" s="78"/>
      <c r="QEH135" s="78"/>
      <c r="QEI135" s="65"/>
      <c r="QEL135" s="78"/>
      <c r="QEM135" s="78"/>
      <c r="QEN135" s="65"/>
      <c r="QEQ135" s="78"/>
      <c r="QER135" s="78"/>
      <c r="QES135" s="65"/>
      <c r="QEV135" s="78"/>
      <c r="QEW135" s="78"/>
      <c r="QEX135" s="65"/>
      <c r="QFA135" s="78"/>
      <c r="QFB135" s="78"/>
      <c r="QFC135" s="65"/>
      <c r="QFF135" s="78"/>
      <c r="QFG135" s="78"/>
      <c r="QFH135" s="65"/>
      <c r="QFK135" s="78"/>
      <c r="QFL135" s="78"/>
      <c r="QFM135" s="65"/>
      <c r="QFP135" s="78"/>
      <c r="QFQ135" s="78"/>
      <c r="QFR135" s="65"/>
      <c r="QFU135" s="78"/>
      <c r="QFV135" s="78"/>
      <c r="QFW135" s="65"/>
      <c r="QFZ135" s="78"/>
      <c r="QGA135" s="78"/>
      <c r="QGB135" s="65"/>
      <c r="QGE135" s="78"/>
      <c r="QGF135" s="78"/>
      <c r="QGG135" s="65"/>
      <c r="QGJ135" s="78"/>
      <c r="QGK135" s="78"/>
      <c r="QGL135" s="65"/>
      <c r="QGO135" s="78"/>
      <c r="QGP135" s="78"/>
      <c r="QGQ135" s="65"/>
      <c r="QGT135" s="78"/>
      <c r="QGU135" s="78"/>
      <c r="QGV135" s="65"/>
      <c r="QGY135" s="78"/>
      <c r="QGZ135" s="78"/>
      <c r="QHA135" s="65"/>
      <c r="QHD135" s="78"/>
      <c r="QHE135" s="78"/>
      <c r="QHF135" s="65"/>
      <c r="QHI135" s="78"/>
      <c r="QHJ135" s="78"/>
      <c r="QHK135" s="65"/>
      <c r="QHN135" s="78"/>
      <c r="QHO135" s="78"/>
      <c r="QHP135" s="65"/>
      <c r="QHS135" s="78"/>
      <c r="QHT135" s="78"/>
      <c r="QHU135" s="65"/>
      <c r="QHX135" s="78"/>
      <c r="QHY135" s="78"/>
      <c r="QHZ135" s="65"/>
      <c r="QIC135" s="78"/>
      <c r="QID135" s="78"/>
      <c r="QIE135" s="65"/>
      <c r="QIH135" s="78"/>
      <c r="QII135" s="78"/>
      <c r="QIJ135" s="65"/>
      <c r="QIM135" s="78"/>
      <c r="QIN135" s="78"/>
      <c r="QIO135" s="65"/>
      <c r="QIR135" s="78"/>
      <c r="QIS135" s="78"/>
      <c r="QIT135" s="65"/>
      <c r="QIW135" s="78"/>
      <c r="QIX135" s="78"/>
      <c r="QIY135" s="65"/>
      <c r="QJB135" s="78"/>
      <c r="QJC135" s="78"/>
      <c r="QJD135" s="65"/>
      <c r="QJG135" s="78"/>
      <c r="QJH135" s="78"/>
      <c r="QJI135" s="65"/>
      <c r="QJL135" s="78"/>
      <c r="QJM135" s="78"/>
      <c r="QJN135" s="65"/>
      <c r="QJQ135" s="78"/>
      <c r="QJR135" s="78"/>
      <c r="QJS135" s="65"/>
      <c r="QJV135" s="78"/>
      <c r="QJW135" s="78"/>
      <c r="QJX135" s="65"/>
      <c r="QKA135" s="78"/>
      <c r="QKB135" s="78"/>
      <c r="QKC135" s="65"/>
      <c r="QKF135" s="78"/>
      <c r="QKG135" s="78"/>
      <c r="QKH135" s="65"/>
      <c r="QKK135" s="78"/>
      <c r="QKL135" s="78"/>
      <c r="QKM135" s="65"/>
      <c r="QKP135" s="78"/>
      <c r="QKQ135" s="78"/>
      <c r="QKR135" s="65"/>
      <c r="QKU135" s="78"/>
      <c r="QKV135" s="78"/>
      <c r="QKW135" s="65"/>
      <c r="QKZ135" s="78"/>
      <c r="QLA135" s="78"/>
      <c r="QLB135" s="65"/>
      <c r="QLE135" s="78"/>
      <c r="QLF135" s="78"/>
      <c r="QLG135" s="65"/>
      <c r="QLJ135" s="78"/>
      <c r="QLK135" s="78"/>
      <c r="QLL135" s="65"/>
      <c r="QLO135" s="78"/>
      <c r="QLP135" s="78"/>
      <c r="QLQ135" s="65"/>
      <c r="QLT135" s="78"/>
      <c r="QLU135" s="78"/>
      <c r="QLV135" s="65"/>
      <c r="QLY135" s="78"/>
      <c r="QLZ135" s="78"/>
      <c r="QMA135" s="65"/>
      <c r="QMD135" s="78"/>
      <c r="QME135" s="78"/>
      <c r="QMF135" s="65"/>
      <c r="QMI135" s="78"/>
      <c r="QMJ135" s="78"/>
      <c r="QMK135" s="65"/>
      <c r="QMN135" s="78"/>
      <c r="QMO135" s="78"/>
      <c r="QMP135" s="65"/>
      <c r="QMS135" s="78"/>
      <c r="QMT135" s="78"/>
      <c r="QMU135" s="65"/>
      <c r="QMX135" s="78"/>
      <c r="QMY135" s="78"/>
      <c r="QMZ135" s="65"/>
      <c r="QNC135" s="78"/>
      <c r="QND135" s="78"/>
      <c r="QNE135" s="65"/>
      <c r="QNH135" s="78"/>
      <c r="QNI135" s="78"/>
      <c r="QNJ135" s="65"/>
      <c r="QNM135" s="78"/>
      <c r="QNN135" s="78"/>
      <c r="QNO135" s="65"/>
      <c r="QNR135" s="78"/>
      <c r="QNS135" s="78"/>
      <c r="QNT135" s="65"/>
      <c r="QNW135" s="78"/>
      <c r="QNX135" s="78"/>
      <c r="QNY135" s="65"/>
      <c r="QOB135" s="78"/>
      <c r="QOC135" s="78"/>
      <c r="QOD135" s="65"/>
      <c r="QOG135" s="78"/>
      <c r="QOH135" s="78"/>
      <c r="QOI135" s="65"/>
      <c r="QOL135" s="78"/>
      <c r="QOM135" s="78"/>
      <c r="QON135" s="65"/>
      <c r="QOQ135" s="78"/>
      <c r="QOR135" s="78"/>
      <c r="QOS135" s="65"/>
      <c r="QOV135" s="78"/>
      <c r="QOW135" s="78"/>
      <c r="QOX135" s="65"/>
      <c r="QPA135" s="78"/>
      <c r="QPB135" s="78"/>
      <c r="QPC135" s="65"/>
      <c r="QPF135" s="78"/>
      <c r="QPG135" s="78"/>
      <c r="QPH135" s="65"/>
      <c r="QPK135" s="78"/>
      <c r="QPL135" s="78"/>
      <c r="QPM135" s="65"/>
      <c r="QPP135" s="78"/>
      <c r="QPQ135" s="78"/>
      <c r="QPR135" s="65"/>
      <c r="QPU135" s="78"/>
      <c r="QPV135" s="78"/>
      <c r="QPW135" s="65"/>
      <c r="QPZ135" s="78"/>
      <c r="QQA135" s="78"/>
      <c r="QQB135" s="65"/>
      <c r="QQE135" s="78"/>
      <c r="QQF135" s="78"/>
      <c r="QQG135" s="65"/>
      <c r="QQJ135" s="78"/>
      <c r="QQK135" s="78"/>
      <c r="QQL135" s="65"/>
      <c r="QQO135" s="78"/>
      <c r="QQP135" s="78"/>
      <c r="QQQ135" s="65"/>
      <c r="QQT135" s="78"/>
      <c r="QQU135" s="78"/>
      <c r="QQV135" s="65"/>
      <c r="QQY135" s="78"/>
      <c r="QQZ135" s="78"/>
      <c r="QRA135" s="65"/>
      <c r="QRD135" s="78"/>
      <c r="QRE135" s="78"/>
      <c r="QRF135" s="65"/>
      <c r="QRI135" s="78"/>
      <c r="QRJ135" s="78"/>
      <c r="QRK135" s="65"/>
      <c r="QRN135" s="78"/>
      <c r="QRO135" s="78"/>
      <c r="QRP135" s="65"/>
      <c r="QRS135" s="78"/>
      <c r="QRT135" s="78"/>
      <c r="QRU135" s="65"/>
      <c r="QRX135" s="78"/>
      <c r="QRY135" s="78"/>
      <c r="QRZ135" s="65"/>
      <c r="QSC135" s="78"/>
      <c r="QSD135" s="78"/>
      <c r="QSE135" s="65"/>
      <c r="QSH135" s="78"/>
      <c r="QSI135" s="78"/>
      <c r="QSJ135" s="65"/>
      <c r="QSM135" s="78"/>
      <c r="QSN135" s="78"/>
      <c r="QSO135" s="65"/>
      <c r="QSR135" s="78"/>
      <c r="QSS135" s="78"/>
      <c r="QST135" s="65"/>
      <c r="QSW135" s="78"/>
      <c r="QSX135" s="78"/>
      <c r="QSY135" s="65"/>
      <c r="QTB135" s="78"/>
      <c r="QTC135" s="78"/>
      <c r="QTD135" s="65"/>
      <c r="QTG135" s="78"/>
      <c r="QTH135" s="78"/>
      <c r="QTI135" s="65"/>
      <c r="QTL135" s="78"/>
      <c r="QTM135" s="78"/>
      <c r="QTN135" s="65"/>
      <c r="QTQ135" s="78"/>
      <c r="QTR135" s="78"/>
      <c r="QTS135" s="65"/>
      <c r="QTV135" s="78"/>
      <c r="QTW135" s="78"/>
      <c r="QTX135" s="65"/>
      <c r="QUA135" s="78"/>
      <c r="QUB135" s="78"/>
      <c r="QUC135" s="65"/>
      <c r="QUF135" s="78"/>
      <c r="QUG135" s="78"/>
      <c r="QUH135" s="65"/>
      <c r="QUK135" s="78"/>
      <c r="QUL135" s="78"/>
      <c r="QUM135" s="65"/>
      <c r="QUP135" s="78"/>
      <c r="QUQ135" s="78"/>
      <c r="QUR135" s="65"/>
      <c r="QUU135" s="78"/>
      <c r="QUV135" s="78"/>
      <c r="QUW135" s="65"/>
      <c r="QUZ135" s="78"/>
      <c r="QVA135" s="78"/>
      <c r="QVB135" s="65"/>
      <c r="QVE135" s="78"/>
      <c r="QVF135" s="78"/>
      <c r="QVG135" s="65"/>
      <c r="QVJ135" s="78"/>
      <c r="QVK135" s="78"/>
      <c r="QVL135" s="65"/>
      <c r="QVO135" s="78"/>
      <c r="QVP135" s="78"/>
      <c r="QVQ135" s="65"/>
      <c r="QVT135" s="78"/>
      <c r="QVU135" s="78"/>
      <c r="QVV135" s="65"/>
      <c r="QVY135" s="78"/>
      <c r="QVZ135" s="78"/>
      <c r="QWA135" s="65"/>
      <c r="QWD135" s="78"/>
      <c r="QWE135" s="78"/>
      <c r="QWF135" s="65"/>
      <c r="QWI135" s="78"/>
      <c r="QWJ135" s="78"/>
      <c r="QWK135" s="65"/>
      <c r="QWN135" s="78"/>
      <c r="QWO135" s="78"/>
      <c r="QWP135" s="65"/>
      <c r="QWS135" s="78"/>
      <c r="QWT135" s="78"/>
      <c r="QWU135" s="65"/>
      <c r="QWX135" s="78"/>
      <c r="QWY135" s="78"/>
      <c r="QWZ135" s="65"/>
      <c r="QXC135" s="78"/>
      <c r="QXD135" s="78"/>
      <c r="QXE135" s="65"/>
      <c r="QXH135" s="78"/>
      <c r="QXI135" s="78"/>
      <c r="QXJ135" s="65"/>
      <c r="QXM135" s="78"/>
      <c r="QXN135" s="78"/>
      <c r="QXO135" s="65"/>
      <c r="QXR135" s="78"/>
      <c r="QXS135" s="78"/>
      <c r="QXT135" s="65"/>
      <c r="QXW135" s="78"/>
      <c r="QXX135" s="78"/>
      <c r="QXY135" s="65"/>
      <c r="QYB135" s="78"/>
      <c r="QYC135" s="78"/>
      <c r="QYD135" s="65"/>
      <c r="QYG135" s="78"/>
      <c r="QYH135" s="78"/>
      <c r="QYI135" s="65"/>
      <c r="QYL135" s="78"/>
      <c r="QYM135" s="78"/>
      <c r="QYN135" s="65"/>
      <c r="QYQ135" s="78"/>
      <c r="QYR135" s="78"/>
      <c r="QYS135" s="65"/>
      <c r="QYV135" s="78"/>
      <c r="QYW135" s="78"/>
      <c r="QYX135" s="65"/>
      <c r="QZA135" s="78"/>
      <c r="QZB135" s="78"/>
      <c r="QZC135" s="65"/>
      <c r="QZF135" s="78"/>
      <c r="QZG135" s="78"/>
      <c r="QZH135" s="65"/>
      <c r="QZK135" s="78"/>
      <c r="QZL135" s="78"/>
      <c r="QZM135" s="65"/>
      <c r="QZP135" s="78"/>
      <c r="QZQ135" s="78"/>
      <c r="QZR135" s="65"/>
      <c r="QZU135" s="78"/>
      <c r="QZV135" s="78"/>
      <c r="QZW135" s="65"/>
      <c r="QZZ135" s="78"/>
      <c r="RAA135" s="78"/>
      <c r="RAB135" s="65"/>
      <c r="RAE135" s="78"/>
      <c r="RAF135" s="78"/>
      <c r="RAG135" s="65"/>
      <c r="RAJ135" s="78"/>
      <c r="RAK135" s="78"/>
      <c r="RAL135" s="65"/>
      <c r="RAO135" s="78"/>
      <c r="RAP135" s="78"/>
      <c r="RAQ135" s="65"/>
      <c r="RAT135" s="78"/>
      <c r="RAU135" s="78"/>
      <c r="RAV135" s="65"/>
      <c r="RAY135" s="78"/>
      <c r="RAZ135" s="78"/>
      <c r="RBA135" s="65"/>
      <c r="RBD135" s="78"/>
      <c r="RBE135" s="78"/>
      <c r="RBF135" s="65"/>
      <c r="RBI135" s="78"/>
      <c r="RBJ135" s="78"/>
      <c r="RBK135" s="65"/>
      <c r="RBN135" s="78"/>
      <c r="RBO135" s="78"/>
      <c r="RBP135" s="65"/>
      <c r="RBS135" s="78"/>
      <c r="RBT135" s="78"/>
      <c r="RBU135" s="65"/>
      <c r="RBX135" s="78"/>
      <c r="RBY135" s="78"/>
      <c r="RBZ135" s="65"/>
      <c r="RCC135" s="78"/>
      <c r="RCD135" s="78"/>
      <c r="RCE135" s="65"/>
      <c r="RCH135" s="78"/>
      <c r="RCI135" s="78"/>
      <c r="RCJ135" s="65"/>
      <c r="RCM135" s="78"/>
      <c r="RCN135" s="78"/>
      <c r="RCO135" s="65"/>
      <c r="RCR135" s="78"/>
      <c r="RCS135" s="78"/>
      <c r="RCT135" s="65"/>
      <c r="RCW135" s="78"/>
      <c r="RCX135" s="78"/>
      <c r="RCY135" s="65"/>
      <c r="RDB135" s="78"/>
      <c r="RDC135" s="78"/>
      <c r="RDD135" s="65"/>
      <c r="RDG135" s="78"/>
      <c r="RDH135" s="78"/>
      <c r="RDI135" s="65"/>
      <c r="RDL135" s="78"/>
      <c r="RDM135" s="78"/>
      <c r="RDN135" s="65"/>
      <c r="RDQ135" s="78"/>
      <c r="RDR135" s="78"/>
      <c r="RDS135" s="65"/>
      <c r="RDV135" s="78"/>
      <c r="RDW135" s="78"/>
      <c r="RDX135" s="65"/>
      <c r="REA135" s="78"/>
      <c r="REB135" s="78"/>
      <c r="REC135" s="65"/>
      <c r="REF135" s="78"/>
      <c r="REG135" s="78"/>
      <c r="REH135" s="65"/>
      <c r="REK135" s="78"/>
      <c r="REL135" s="78"/>
      <c r="REM135" s="65"/>
      <c r="REP135" s="78"/>
      <c r="REQ135" s="78"/>
      <c r="RER135" s="65"/>
      <c r="REU135" s="78"/>
      <c r="REV135" s="78"/>
      <c r="REW135" s="65"/>
      <c r="REZ135" s="78"/>
      <c r="RFA135" s="78"/>
      <c r="RFB135" s="65"/>
      <c r="RFE135" s="78"/>
      <c r="RFF135" s="78"/>
      <c r="RFG135" s="65"/>
      <c r="RFJ135" s="78"/>
      <c r="RFK135" s="78"/>
      <c r="RFL135" s="65"/>
      <c r="RFO135" s="78"/>
      <c r="RFP135" s="78"/>
      <c r="RFQ135" s="65"/>
      <c r="RFT135" s="78"/>
      <c r="RFU135" s="78"/>
      <c r="RFV135" s="65"/>
      <c r="RFY135" s="78"/>
      <c r="RFZ135" s="78"/>
      <c r="RGA135" s="65"/>
      <c r="RGD135" s="78"/>
      <c r="RGE135" s="78"/>
      <c r="RGF135" s="65"/>
      <c r="RGI135" s="78"/>
      <c r="RGJ135" s="78"/>
      <c r="RGK135" s="65"/>
      <c r="RGN135" s="78"/>
      <c r="RGO135" s="78"/>
      <c r="RGP135" s="65"/>
      <c r="RGS135" s="78"/>
      <c r="RGT135" s="78"/>
      <c r="RGU135" s="65"/>
      <c r="RGX135" s="78"/>
      <c r="RGY135" s="78"/>
      <c r="RGZ135" s="65"/>
      <c r="RHC135" s="78"/>
      <c r="RHD135" s="78"/>
      <c r="RHE135" s="65"/>
      <c r="RHH135" s="78"/>
      <c r="RHI135" s="78"/>
      <c r="RHJ135" s="65"/>
      <c r="RHM135" s="78"/>
      <c r="RHN135" s="78"/>
      <c r="RHO135" s="65"/>
      <c r="RHR135" s="78"/>
      <c r="RHS135" s="78"/>
      <c r="RHT135" s="65"/>
      <c r="RHW135" s="78"/>
      <c r="RHX135" s="78"/>
      <c r="RHY135" s="65"/>
      <c r="RIB135" s="78"/>
      <c r="RIC135" s="78"/>
      <c r="RID135" s="65"/>
      <c r="RIG135" s="78"/>
      <c r="RIH135" s="78"/>
      <c r="RII135" s="65"/>
      <c r="RIL135" s="78"/>
      <c r="RIM135" s="78"/>
      <c r="RIN135" s="65"/>
      <c r="RIQ135" s="78"/>
      <c r="RIR135" s="78"/>
      <c r="RIS135" s="65"/>
      <c r="RIV135" s="78"/>
      <c r="RIW135" s="78"/>
      <c r="RIX135" s="65"/>
      <c r="RJA135" s="78"/>
      <c r="RJB135" s="78"/>
      <c r="RJC135" s="65"/>
      <c r="RJF135" s="78"/>
      <c r="RJG135" s="78"/>
      <c r="RJH135" s="65"/>
      <c r="RJK135" s="78"/>
      <c r="RJL135" s="78"/>
      <c r="RJM135" s="65"/>
      <c r="RJP135" s="78"/>
      <c r="RJQ135" s="78"/>
      <c r="RJR135" s="65"/>
      <c r="RJU135" s="78"/>
      <c r="RJV135" s="78"/>
      <c r="RJW135" s="65"/>
      <c r="RJZ135" s="78"/>
      <c r="RKA135" s="78"/>
      <c r="RKB135" s="65"/>
      <c r="RKE135" s="78"/>
      <c r="RKF135" s="78"/>
      <c r="RKG135" s="65"/>
      <c r="RKJ135" s="78"/>
      <c r="RKK135" s="78"/>
      <c r="RKL135" s="65"/>
      <c r="RKO135" s="78"/>
      <c r="RKP135" s="78"/>
      <c r="RKQ135" s="65"/>
      <c r="RKT135" s="78"/>
      <c r="RKU135" s="78"/>
      <c r="RKV135" s="65"/>
      <c r="RKY135" s="78"/>
      <c r="RKZ135" s="78"/>
      <c r="RLA135" s="65"/>
      <c r="RLD135" s="78"/>
      <c r="RLE135" s="78"/>
      <c r="RLF135" s="65"/>
      <c r="RLI135" s="78"/>
      <c r="RLJ135" s="78"/>
      <c r="RLK135" s="65"/>
      <c r="RLN135" s="78"/>
      <c r="RLO135" s="78"/>
      <c r="RLP135" s="65"/>
      <c r="RLS135" s="78"/>
      <c r="RLT135" s="78"/>
      <c r="RLU135" s="65"/>
      <c r="RLX135" s="78"/>
      <c r="RLY135" s="78"/>
      <c r="RLZ135" s="65"/>
      <c r="RMC135" s="78"/>
      <c r="RMD135" s="78"/>
      <c r="RME135" s="65"/>
      <c r="RMH135" s="78"/>
      <c r="RMI135" s="78"/>
      <c r="RMJ135" s="65"/>
      <c r="RMM135" s="78"/>
      <c r="RMN135" s="78"/>
      <c r="RMO135" s="65"/>
      <c r="RMR135" s="78"/>
      <c r="RMS135" s="78"/>
      <c r="RMT135" s="65"/>
      <c r="RMW135" s="78"/>
      <c r="RMX135" s="78"/>
      <c r="RMY135" s="65"/>
      <c r="RNB135" s="78"/>
      <c r="RNC135" s="78"/>
      <c r="RND135" s="65"/>
      <c r="RNG135" s="78"/>
      <c r="RNH135" s="78"/>
      <c r="RNI135" s="65"/>
      <c r="RNL135" s="78"/>
      <c r="RNM135" s="78"/>
      <c r="RNN135" s="65"/>
      <c r="RNQ135" s="78"/>
      <c r="RNR135" s="78"/>
      <c r="RNS135" s="65"/>
      <c r="RNV135" s="78"/>
      <c r="RNW135" s="78"/>
      <c r="RNX135" s="65"/>
      <c r="ROA135" s="78"/>
      <c r="ROB135" s="78"/>
      <c r="ROC135" s="65"/>
      <c r="ROF135" s="78"/>
      <c r="ROG135" s="78"/>
      <c r="ROH135" s="65"/>
      <c r="ROK135" s="78"/>
      <c r="ROL135" s="78"/>
      <c r="ROM135" s="65"/>
      <c r="ROP135" s="78"/>
      <c r="ROQ135" s="78"/>
      <c r="ROR135" s="65"/>
      <c r="ROU135" s="78"/>
      <c r="ROV135" s="78"/>
      <c r="ROW135" s="65"/>
      <c r="ROZ135" s="78"/>
      <c r="RPA135" s="78"/>
      <c r="RPB135" s="65"/>
      <c r="RPE135" s="78"/>
      <c r="RPF135" s="78"/>
      <c r="RPG135" s="65"/>
      <c r="RPJ135" s="78"/>
      <c r="RPK135" s="78"/>
      <c r="RPL135" s="65"/>
      <c r="RPO135" s="78"/>
      <c r="RPP135" s="78"/>
      <c r="RPQ135" s="65"/>
      <c r="RPT135" s="78"/>
      <c r="RPU135" s="78"/>
      <c r="RPV135" s="65"/>
      <c r="RPY135" s="78"/>
      <c r="RPZ135" s="78"/>
      <c r="RQA135" s="65"/>
      <c r="RQD135" s="78"/>
      <c r="RQE135" s="78"/>
      <c r="RQF135" s="65"/>
      <c r="RQI135" s="78"/>
      <c r="RQJ135" s="78"/>
      <c r="RQK135" s="65"/>
      <c r="RQN135" s="78"/>
      <c r="RQO135" s="78"/>
      <c r="RQP135" s="65"/>
      <c r="RQS135" s="78"/>
      <c r="RQT135" s="78"/>
      <c r="RQU135" s="65"/>
      <c r="RQX135" s="78"/>
      <c r="RQY135" s="78"/>
      <c r="RQZ135" s="65"/>
      <c r="RRC135" s="78"/>
      <c r="RRD135" s="78"/>
      <c r="RRE135" s="65"/>
      <c r="RRH135" s="78"/>
      <c r="RRI135" s="78"/>
      <c r="RRJ135" s="65"/>
      <c r="RRM135" s="78"/>
      <c r="RRN135" s="78"/>
      <c r="RRO135" s="65"/>
      <c r="RRR135" s="78"/>
      <c r="RRS135" s="78"/>
      <c r="RRT135" s="65"/>
      <c r="RRW135" s="78"/>
      <c r="RRX135" s="78"/>
      <c r="RRY135" s="65"/>
      <c r="RSB135" s="78"/>
      <c r="RSC135" s="78"/>
      <c r="RSD135" s="65"/>
      <c r="RSG135" s="78"/>
      <c r="RSH135" s="78"/>
      <c r="RSI135" s="65"/>
      <c r="RSL135" s="78"/>
      <c r="RSM135" s="78"/>
      <c r="RSN135" s="65"/>
      <c r="RSQ135" s="78"/>
      <c r="RSR135" s="78"/>
      <c r="RSS135" s="65"/>
      <c r="RSV135" s="78"/>
      <c r="RSW135" s="78"/>
      <c r="RSX135" s="65"/>
      <c r="RTA135" s="78"/>
      <c r="RTB135" s="78"/>
      <c r="RTC135" s="65"/>
      <c r="RTF135" s="78"/>
      <c r="RTG135" s="78"/>
      <c r="RTH135" s="65"/>
      <c r="RTK135" s="78"/>
      <c r="RTL135" s="78"/>
      <c r="RTM135" s="65"/>
      <c r="RTP135" s="78"/>
      <c r="RTQ135" s="78"/>
      <c r="RTR135" s="65"/>
      <c r="RTU135" s="78"/>
      <c r="RTV135" s="78"/>
      <c r="RTW135" s="65"/>
      <c r="RTZ135" s="78"/>
      <c r="RUA135" s="78"/>
      <c r="RUB135" s="65"/>
      <c r="RUE135" s="78"/>
      <c r="RUF135" s="78"/>
      <c r="RUG135" s="65"/>
      <c r="RUJ135" s="78"/>
      <c r="RUK135" s="78"/>
      <c r="RUL135" s="65"/>
      <c r="RUO135" s="78"/>
      <c r="RUP135" s="78"/>
      <c r="RUQ135" s="65"/>
      <c r="RUT135" s="78"/>
      <c r="RUU135" s="78"/>
      <c r="RUV135" s="65"/>
      <c r="RUY135" s="78"/>
      <c r="RUZ135" s="78"/>
      <c r="RVA135" s="65"/>
      <c r="RVD135" s="78"/>
      <c r="RVE135" s="78"/>
      <c r="RVF135" s="65"/>
      <c r="RVI135" s="78"/>
      <c r="RVJ135" s="78"/>
      <c r="RVK135" s="65"/>
      <c r="RVN135" s="78"/>
      <c r="RVO135" s="78"/>
      <c r="RVP135" s="65"/>
      <c r="RVS135" s="78"/>
      <c r="RVT135" s="78"/>
      <c r="RVU135" s="65"/>
      <c r="RVX135" s="78"/>
      <c r="RVY135" s="78"/>
      <c r="RVZ135" s="65"/>
      <c r="RWC135" s="78"/>
      <c r="RWD135" s="78"/>
      <c r="RWE135" s="65"/>
      <c r="RWH135" s="78"/>
      <c r="RWI135" s="78"/>
      <c r="RWJ135" s="65"/>
      <c r="RWM135" s="78"/>
      <c r="RWN135" s="78"/>
      <c r="RWO135" s="65"/>
      <c r="RWR135" s="78"/>
      <c r="RWS135" s="78"/>
      <c r="RWT135" s="65"/>
      <c r="RWW135" s="78"/>
      <c r="RWX135" s="78"/>
      <c r="RWY135" s="65"/>
      <c r="RXB135" s="78"/>
      <c r="RXC135" s="78"/>
      <c r="RXD135" s="65"/>
      <c r="RXG135" s="78"/>
      <c r="RXH135" s="78"/>
      <c r="RXI135" s="65"/>
      <c r="RXL135" s="78"/>
      <c r="RXM135" s="78"/>
      <c r="RXN135" s="65"/>
      <c r="RXQ135" s="78"/>
      <c r="RXR135" s="78"/>
      <c r="RXS135" s="65"/>
      <c r="RXV135" s="78"/>
      <c r="RXW135" s="78"/>
      <c r="RXX135" s="65"/>
      <c r="RYA135" s="78"/>
      <c r="RYB135" s="78"/>
      <c r="RYC135" s="65"/>
      <c r="RYF135" s="78"/>
      <c r="RYG135" s="78"/>
      <c r="RYH135" s="65"/>
      <c r="RYK135" s="78"/>
      <c r="RYL135" s="78"/>
      <c r="RYM135" s="65"/>
      <c r="RYP135" s="78"/>
      <c r="RYQ135" s="78"/>
      <c r="RYR135" s="65"/>
      <c r="RYU135" s="78"/>
      <c r="RYV135" s="78"/>
      <c r="RYW135" s="65"/>
      <c r="RYZ135" s="78"/>
      <c r="RZA135" s="78"/>
      <c r="RZB135" s="65"/>
      <c r="RZE135" s="78"/>
      <c r="RZF135" s="78"/>
      <c r="RZG135" s="65"/>
      <c r="RZJ135" s="78"/>
      <c r="RZK135" s="78"/>
      <c r="RZL135" s="65"/>
      <c r="RZO135" s="78"/>
      <c r="RZP135" s="78"/>
      <c r="RZQ135" s="65"/>
      <c r="RZT135" s="78"/>
      <c r="RZU135" s="78"/>
      <c r="RZV135" s="65"/>
      <c r="RZY135" s="78"/>
      <c r="RZZ135" s="78"/>
      <c r="SAA135" s="65"/>
      <c r="SAD135" s="78"/>
      <c r="SAE135" s="78"/>
      <c r="SAF135" s="65"/>
      <c r="SAI135" s="78"/>
      <c r="SAJ135" s="78"/>
      <c r="SAK135" s="65"/>
      <c r="SAN135" s="78"/>
      <c r="SAO135" s="78"/>
      <c r="SAP135" s="65"/>
      <c r="SAS135" s="78"/>
      <c r="SAT135" s="78"/>
      <c r="SAU135" s="65"/>
      <c r="SAX135" s="78"/>
      <c r="SAY135" s="78"/>
      <c r="SAZ135" s="65"/>
      <c r="SBC135" s="78"/>
      <c r="SBD135" s="78"/>
      <c r="SBE135" s="65"/>
      <c r="SBH135" s="78"/>
      <c r="SBI135" s="78"/>
      <c r="SBJ135" s="65"/>
      <c r="SBM135" s="78"/>
      <c r="SBN135" s="78"/>
      <c r="SBO135" s="65"/>
      <c r="SBR135" s="78"/>
      <c r="SBS135" s="78"/>
      <c r="SBT135" s="65"/>
      <c r="SBW135" s="78"/>
      <c r="SBX135" s="78"/>
      <c r="SBY135" s="65"/>
      <c r="SCB135" s="78"/>
      <c r="SCC135" s="78"/>
      <c r="SCD135" s="65"/>
      <c r="SCG135" s="78"/>
      <c r="SCH135" s="78"/>
      <c r="SCI135" s="65"/>
      <c r="SCL135" s="78"/>
      <c r="SCM135" s="78"/>
      <c r="SCN135" s="65"/>
      <c r="SCQ135" s="78"/>
      <c r="SCR135" s="78"/>
      <c r="SCS135" s="65"/>
      <c r="SCV135" s="78"/>
      <c r="SCW135" s="78"/>
      <c r="SCX135" s="65"/>
      <c r="SDA135" s="78"/>
      <c r="SDB135" s="78"/>
      <c r="SDC135" s="65"/>
      <c r="SDF135" s="78"/>
      <c r="SDG135" s="78"/>
      <c r="SDH135" s="65"/>
      <c r="SDK135" s="78"/>
      <c r="SDL135" s="78"/>
      <c r="SDM135" s="65"/>
      <c r="SDP135" s="78"/>
      <c r="SDQ135" s="78"/>
      <c r="SDR135" s="65"/>
      <c r="SDU135" s="78"/>
      <c r="SDV135" s="78"/>
      <c r="SDW135" s="65"/>
      <c r="SDZ135" s="78"/>
      <c r="SEA135" s="78"/>
      <c r="SEB135" s="65"/>
      <c r="SEE135" s="78"/>
      <c r="SEF135" s="78"/>
      <c r="SEG135" s="65"/>
      <c r="SEJ135" s="78"/>
      <c r="SEK135" s="78"/>
      <c r="SEL135" s="65"/>
      <c r="SEO135" s="78"/>
      <c r="SEP135" s="78"/>
      <c r="SEQ135" s="65"/>
      <c r="SET135" s="78"/>
      <c r="SEU135" s="78"/>
      <c r="SEV135" s="65"/>
      <c r="SEY135" s="78"/>
      <c r="SEZ135" s="78"/>
      <c r="SFA135" s="65"/>
      <c r="SFD135" s="78"/>
      <c r="SFE135" s="78"/>
      <c r="SFF135" s="65"/>
      <c r="SFI135" s="78"/>
      <c r="SFJ135" s="78"/>
      <c r="SFK135" s="65"/>
      <c r="SFN135" s="78"/>
      <c r="SFO135" s="78"/>
      <c r="SFP135" s="65"/>
      <c r="SFS135" s="78"/>
      <c r="SFT135" s="78"/>
      <c r="SFU135" s="65"/>
      <c r="SFX135" s="78"/>
      <c r="SFY135" s="78"/>
      <c r="SFZ135" s="65"/>
      <c r="SGC135" s="78"/>
      <c r="SGD135" s="78"/>
      <c r="SGE135" s="65"/>
      <c r="SGH135" s="78"/>
      <c r="SGI135" s="78"/>
      <c r="SGJ135" s="65"/>
      <c r="SGM135" s="78"/>
      <c r="SGN135" s="78"/>
      <c r="SGO135" s="65"/>
      <c r="SGR135" s="78"/>
      <c r="SGS135" s="78"/>
      <c r="SGT135" s="65"/>
      <c r="SGW135" s="78"/>
      <c r="SGX135" s="78"/>
      <c r="SGY135" s="65"/>
      <c r="SHB135" s="78"/>
      <c r="SHC135" s="78"/>
      <c r="SHD135" s="65"/>
      <c r="SHG135" s="78"/>
      <c r="SHH135" s="78"/>
      <c r="SHI135" s="65"/>
      <c r="SHL135" s="78"/>
      <c r="SHM135" s="78"/>
      <c r="SHN135" s="65"/>
      <c r="SHQ135" s="78"/>
      <c r="SHR135" s="78"/>
      <c r="SHS135" s="65"/>
      <c r="SHV135" s="78"/>
      <c r="SHW135" s="78"/>
      <c r="SHX135" s="65"/>
      <c r="SIA135" s="78"/>
      <c r="SIB135" s="78"/>
      <c r="SIC135" s="65"/>
      <c r="SIF135" s="78"/>
      <c r="SIG135" s="78"/>
      <c r="SIH135" s="65"/>
      <c r="SIK135" s="78"/>
      <c r="SIL135" s="78"/>
      <c r="SIM135" s="65"/>
      <c r="SIP135" s="78"/>
      <c r="SIQ135" s="78"/>
      <c r="SIR135" s="65"/>
      <c r="SIU135" s="78"/>
      <c r="SIV135" s="78"/>
      <c r="SIW135" s="65"/>
      <c r="SIZ135" s="78"/>
      <c r="SJA135" s="78"/>
      <c r="SJB135" s="65"/>
      <c r="SJE135" s="78"/>
      <c r="SJF135" s="78"/>
      <c r="SJG135" s="65"/>
      <c r="SJJ135" s="78"/>
      <c r="SJK135" s="78"/>
      <c r="SJL135" s="65"/>
      <c r="SJO135" s="78"/>
      <c r="SJP135" s="78"/>
      <c r="SJQ135" s="65"/>
      <c r="SJT135" s="78"/>
      <c r="SJU135" s="78"/>
      <c r="SJV135" s="65"/>
      <c r="SJY135" s="78"/>
      <c r="SJZ135" s="78"/>
      <c r="SKA135" s="65"/>
      <c r="SKD135" s="78"/>
      <c r="SKE135" s="78"/>
      <c r="SKF135" s="65"/>
      <c r="SKI135" s="78"/>
      <c r="SKJ135" s="78"/>
      <c r="SKK135" s="65"/>
      <c r="SKN135" s="78"/>
      <c r="SKO135" s="78"/>
      <c r="SKP135" s="65"/>
      <c r="SKS135" s="78"/>
      <c r="SKT135" s="78"/>
      <c r="SKU135" s="65"/>
      <c r="SKX135" s="78"/>
      <c r="SKY135" s="78"/>
      <c r="SKZ135" s="65"/>
      <c r="SLC135" s="78"/>
      <c r="SLD135" s="78"/>
      <c r="SLE135" s="65"/>
      <c r="SLH135" s="78"/>
      <c r="SLI135" s="78"/>
      <c r="SLJ135" s="65"/>
      <c r="SLM135" s="78"/>
      <c r="SLN135" s="78"/>
      <c r="SLO135" s="65"/>
      <c r="SLR135" s="78"/>
      <c r="SLS135" s="78"/>
      <c r="SLT135" s="65"/>
      <c r="SLW135" s="78"/>
      <c r="SLX135" s="78"/>
      <c r="SLY135" s="65"/>
      <c r="SMB135" s="78"/>
      <c r="SMC135" s="78"/>
      <c r="SMD135" s="65"/>
      <c r="SMG135" s="78"/>
      <c r="SMH135" s="78"/>
      <c r="SMI135" s="65"/>
      <c r="SML135" s="78"/>
      <c r="SMM135" s="78"/>
      <c r="SMN135" s="65"/>
      <c r="SMQ135" s="78"/>
      <c r="SMR135" s="78"/>
      <c r="SMS135" s="65"/>
      <c r="SMV135" s="78"/>
      <c r="SMW135" s="78"/>
      <c r="SMX135" s="65"/>
      <c r="SNA135" s="78"/>
      <c r="SNB135" s="78"/>
      <c r="SNC135" s="65"/>
      <c r="SNF135" s="78"/>
      <c r="SNG135" s="78"/>
      <c r="SNH135" s="65"/>
      <c r="SNK135" s="78"/>
      <c r="SNL135" s="78"/>
      <c r="SNM135" s="65"/>
      <c r="SNP135" s="78"/>
      <c r="SNQ135" s="78"/>
      <c r="SNR135" s="65"/>
      <c r="SNU135" s="78"/>
      <c r="SNV135" s="78"/>
      <c r="SNW135" s="65"/>
      <c r="SNZ135" s="78"/>
      <c r="SOA135" s="78"/>
      <c r="SOB135" s="65"/>
      <c r="SOE135" s="78"/>
      <c r="SOF135" s="78"/>
      <c r="SOG135" s="65"/>
      <c r="SOJ135" s="78"/>
      <c r="SOK135" s="78"/>
      <c r="SOL135" s="65"/>
      <c r="SOO135" s="78"/>
      <c r="SOP135" s="78"/>
      <c r="SOQ135" s="65"/>
      <c r="SOT135" s="78"/>
      <c r="SOU135" s="78"/>
      <c r="SOV135" s="65"/>
      <c r="SOY135" s="78"/>
      <c r="SOZ135" s="78"/>
      <c r="SPA135" s="65"/>
      <c r="SPD135" s="78"/>
      <c r="SPE135" s="78"/>
      <c r="SPF135" s="65"/>
      <c r="SPI135" s="78"/>
      <c r="SPJ135" s="78"/>
      <c r="SPK135" s="65"/>
      <c r="SPN135" s="78"/>
      <c r="SPO135" s="78"/>
      <c r="SPP135" s="65"/>
      <c r="SPS135" s="78"/>
      <c r="SPT135" s="78"/>
      <c r="SPU135" s="65"/>
      <c r="SPX135" s="78"/>
      <c r="SPY135" s="78"/>
      <c r="SPZ135" s="65"/>
      <c r="SQC135" s="78"/>
      <c r="SQD135" s="78"/>
      <c r="SQE135" s="65"/>
      <c r="SQH135" s="78"/>
      <c r="SQI135" s="78"/>
      <c r="SQJ135" s="65"/>
      <c r="SQM135" s="78"/>
      <c r="SQN135" s="78"/>
      <c r="SQO135" s="65"/>
      <c r="SQR135" s="78"/>
      <c r="SQS135" s="78"/>
      <c r="SQT135" s="65"/>
      <c r="SQW135" s="78"/>
      <c r="SQX135" s="78"/>
      <c r="SQY135" s="65"/>
      <c r="SRB135" s="78"/>
      <c r="SRC135" s="78"/>
      <c r="SRD135" s="65"/>
      <c r="SRG135" s="78"/>
      <c r="SRH135" s="78"/>
      <c r="SRI135" s="65"/>
      <c r="SRL135" s="78"/>
      <c r="SRM135" s="78"/>
      <c r="SRN135" s="65"/>
      <c r="SRQ135" s="78"/>
      <c r="SRR135" s="78"/>
      <c r="SRS135" s="65"/>
      <c r="SRV135" s="78"/>
      <c r="SRW135" s="78"/>
      <c r="SRX135" s="65"/>
      <c r="SSA135" s="78"/>
      <c r="SSB135" s="78"/>
      <c r="SSC135" s="65"/>
      <c r="SSF135" s="78"/>
      <c r="SSG135" s="78"/>
      <c r="SSH135" s="65"/>
      <c r="SSK135" s="78"/>
      <c r="SSL135" s="78"/>
      <c r="SSM135" s="65"/>
      <c r="SSP135" s="78"/>
      <c r="SSQ135" s="78"/>
      <c r="SSR135" s="65"/>
      <c r="SSU135" s="78"/>
      <c r="SSV135" s="78"/>
      <c r="SSW135" s="65"/>
      <c r="SSZ135" s="78"/>
      <c r="STA135" s="78"/>
      <c r="STB135" s="65"/>
      <c r="STE135" s="78"/>
      <c r="STF135" s="78"/>
      <c r="STG135" s="65"/>
      <c r="STJ135" s="78"/>
      <c r="STK135" s="78"/>
      <c r="STL135" s="65"/>
      <c r="STO135" s="78"/>
      <c r="STP135" s="78"/>
      <c r="STQ135" s="65"/>
      <c r="STT135" s="78"/>
      <c r="STU135" s="78"/>
      <c r="STV135" s="65"/>
      <c r="STY135" s="78"/>
      <c r="STZ135" s="78"/>
      <c r="SUA135" s="65"/>
      <c r="SUD135" s="78"/>
      <c r="SUE135" s="78"/>
      <c r="SUF135" s="65"/>
      <c r="SUI135" s="78"/>
      <c r="SUJ135" s="78"/>
      <c r="SUK135" s="65"/>
      <c r="SUN135" s="78"/>
      <c r="SUO135" s="78"/>
      <c r="SUP135" s="65"/>
      <c r="SUS135" s="78"/>
      <c r="SUT135" s="78"/>
      <c r="SUU135" s="65"/>
      <c r="SUX135" s="78"/>
      <c r="SUY135" s="78"/>
      <c r="SUZ135" s="65"/>
      <c r="SVC135" s="78"/>
      <c r="SVD135" s="78"/>
      <c r="SVE135" s="65"/>
      <c r="SVH135" s="78"/>
      <c r="SVI135" s="78"/>
      <c r="SVJ135" s="65"/>
      <c r="SVM135" s="78"/>
      <c r="SVN135" s="78"/>
      <c r="SVO135" s="65"/>
      <c r="SVR135" s="78"/>
      <c r="SVS135" s="78"/>
      <c r="SVT135" s="65"/>
      <c r="SVW135" s="78"/>
      <c r="SVX135" s="78"/>
      <c r="SVY135" s="65"/>
      <c r="SWB135" s="78"/>
      <c r="SWC135" s="78"/>
      <c r="SWD135" s="65"/>
      <c r="SWG135" s="78"/>
      <c r="SWH135" s="78"/>
      <c r="SWI135" s="65"/>
      <c r="SWL135" s="78"/>
      <c r="SWM135" s="78"/>
      <c r="SWN135" s="65"/>
      <c r="SWQ135" s="78"/>
      <c r="SWR135" s="78"/>
      <c r="SWS135" s="65"/>
      <c r="SWV135" s="78"/>
      <c r="SWW135" s="78"/>
      <c r="SWX135" s="65"/>
      <c r="SXA135" s="78"/>
      <c r="SXB135" s="78"/>
      <c r="SXC135" s="65"/>
      <c r="SXF135" s="78"/>
      <c r="SXG135" s="78"/>
      <c r="SXH135" s="65"/>
      <c r="SXK135" s="78"/>
      <c r="SXL135" s="78"/>
      <c r="SXM135" s="65"/>
      <c r="SXP135" s="78"/>
      <c r="SXQ135" s="78"/>
      <c r="SXR135" s="65"/>
      <c r="SXU135" s="78"/>
      <c r="SXV135" s="78"/>
      <c r="SXW135" s="65"/>
      <c r="SXZ135" s="78"/>
      <c r="SYA135" s="78"/>
      <c r="SYB135" s="65"/>
      <c r="SYE135" s="78"/>
      <c r="SYF135" s="78"/>
      <c r="SYG135" s="65"/>
      <c r="SYJ135" s="78"/>
      <c r="SYK135" s="78"/>
      <c r="SYL135" s="65"/>
      <c r="SYO135" s="78"/>
      <c r="SYP135" s="78"/>
      <c r="SYQ135" s="65"/>
      <c r="SYT135" s="78"/>
      <c r="SYU135" s="78"/>
      <c r="SYV135" s="65"/>
      <c r="SYY135" s="78"/>
      <c r="SYZ135" s="78"/>
      <c r="SZA135" s="65"/>
      <c r="SZD135" s="78"/>
      <c r="SZE135" s="78"/>
      <c r="SZF135" s="65"/>
      <c r="SZI135" s="78"/>
      <c r="SZJ135" s="78"/>
      <c r="SZK135" s="65"/>
      <c r="SZN135" s="78"/>
      <c r="SZO135" s="78"/>
      <c r="SZP135" s="65"/>
      <c r="SZS135" s="78"/>
      <c r="SZT135" s="78"/>
      <c r="SZU135" s="65"/>
      <c r="SZX135" s="78"/>
      <c r="SZY135" s="78"/>
      <c r="SZZ135" s="65"/>
      <c r="TAC135" s="78"/>
      <c r="TAD135" s="78"/>
      <c r="TAE135" s="65"/>
      <c r="TAH135" s="78"/>
      <c r="TAI135" s="78"/>
      <c r="TAJ135" s="65"/>
      <c r="TAM135" s="78"/>
      <c r="TAN135" s="78"/>
      <c r="TAO135" s="65"/>
      <c r="TAR135" s="78"/>
      <c r="TAS135" s="78"/>
      <c r="TAT135" s="65"/>
      <c r="TAW135" s="78"/>
      <c r="TAX135" s="78"/>
      <c r="TAY135" s="65"/>
      <c r="TBB135" s="78"/>
      <c r="TBC135" s="78"/>
      <c r="TBD135" s="65"/>
      <c r="TBG135" s="78"/>
      <c r="TBH135" s="78"/>
      <c r="TBI135" s="65"/>
      <c r="TBL135" s="78"/>
      <c r="TBM135" s="78"/>
      <c r="TBN135" s="65"/>
      <c r="TBQ135" s="78"/>
      <c r="TBR135" s="78"/>
      <c r="TBS135" s="65"/>
      <c r="TBV135" s="78"/>
      <c r="TBW135" s="78"/>
      <c r="TBX135" s="65"/>
      <c r="TCA135" s="78"/>
      <c r="TCB135" s="78"/>
      <c r="TCC135" s="65"/>
      <c r="TCF135" s="78"/>
      <c r="TCG135" s="78"/>
      <c r="TCH135" s="65"/>
      <c r="TCK135" s="78"/>
      <c r="TCL135" s="78"/>
      <c r="TCM135" s="65"/>
      <c r="TCP135" s="78"/>
      <c r="TCQ135" s="78"/>
      <c r="TCR135" s="65"/>
      <c r="TCU135" s="78"/>
      <c r="TCV135" s="78"/>
      <c r="TCW135" s="65"/>
      <c r="TCZ135" s="78"/>
      <c r="TDA135" s="78"/>
      <c r="TDB135" s="65"/>
      <c r="TDE135" s="78"/>
      <c r="TDF135" s="78"/>
      <c r="TDG135" s="65"/>
      <c r="TDJ135" s="78"/>
      <c r="TDK135" s="78"/>
      <c r="TDL135" s="65"/>
      <c r="TDO135" s="78"/>
      <c r="TDP135" s="78"/>
      <c r="TDQ135" s="65"/>
      <c r="TDT135" s="78"/>
      <c r="TDU135" s="78"/>
      <c r="TDV135" s="65"/>
      <c r="TDY135" s="78"/>
      <c r="TDZ135" s="78"/>
      <c r="TEA135" s="65"/>
      <c r="TED135" s="78"/>
      <c r="TEE135" s="78"/>
      <c r="TEF135" s="65"/>
      <c r="TEI135" s="78"/>
      <c r="TEJ135" s="78"/>
      <c r="TEK135" s="65"/>
      <c r="TEN135" s="78"/>
      <c r="TEO135" s="78"/>
      <c r="TEP135" s="65"/>
      <c r="TES135" s="78"/>
      <c r="TET135" s="78"/>
      <c r="TEU135" s="65"/>
      <c r="TEX135" s="78"/>
      <c r="TEY135" s="78"/>
      <c r="TEZ135" s="65"/>
      <c r="TFC135" s="78"/>
      <c r="TFD135" s="78"/>
      <c r="TFE135" s="65"/>
      <c r="TFH135" s="78"/>
      <c r="TFI135" s="78"/>
      <c r="TFJ135" s="65"/>
      <c r="TFM135" s="78"/>
      <c r="TFN135" s="78"/>
      <c r="TFO135" s="65"/>
      <c r="TFR135" s="78"/>
      <c r="TFS135" s="78"/>
      <c r="TFT135" s="65"/>
      <c r="TFW135" s="78"/>
      <c r="TFX135" s="78"/>
      <c r="TFY135" s="65"/>
      <c r="TGB135" s="78"/>
      <c r="TGC135" s="78"/>
      <c r="TGD135" s="65"/>
      <c r="TGG135" s="78"/>
      <c r="TGH135" s="78"/>
      <c r="TGI135" s="65"/>
      <c r="TGL135" s="78"/>
      <c r="TGM135" s="78"/>
      <c r="TGN135" s="65"/>
      <c r="TGQ135" s="78"/>
      <c r="TGR135" s="78"/>
      <c r="TGS135" s="65"/>
      <c r="TGV135" s="78"/>
      <c r="TGW135" s="78"/>
      <c r="TGX135" s="65"/>
      <c r="THA135" s="78"/>
      <c r="THB135" s="78"/>
      <c r="THC135" s="65"/>
      <c r="THF135" s="78"/>
      <c r="THG135" s="78"/>
      <c r="THH135" s="65"/>
      <c r="THK135" s="78"/>
      <c r="THL135" s="78"/>
      <c r="THM135" s="65"/>
      <c r="THP135" s="78"/>
      <c r="THQ135" s="78"/>
      <c r="THR135" s="65"/>
      <c r="THU135" s="78"/>
      <c r="THV135" s="78"/>
      <c r="THW135" s="65"/>
      <c r="THZ135" s="78"/>
      <c r="TIA135" s="78"/>
      <c r="TIB135" s="65"/>
      <c r="TIE135" s="78"/>
      <c r="TIF135" s="78"/>
      <c r="TIG135" s="65"/>
      <c r="TIJ135" s="78"/>
      <c r="TIK135" s="78"/>
      <c r="TIL135" s="65"/>
      <c r="TIO135" s="78"/>
      <c r="TIP135" s="78"/>
      <c r="TIQ135" s="65"/>
      <c r="TIT135" s="78"/>
      <c r="TIU135" s="78"/>
      <c r="TIV135" s="65"/>
      <c r="TIY135" s="78"/>
      <c r="TIZ135" s="78"/>
      <c r="TJA135" s="65"/>
      <c r="TJD135" s="78"/>
      <c r="TJE135" s="78"/>
      <c r="TJF135" s="65"/>
      <c r="TJI135" s="78"/>
      <c r="TJJ135" s="78"/>
      <c r="TJK135" s="65"/>
      <c r="TJN135" s="78"/>
      <c r="TJO135" s="78"/>
      <c r="TJP135" s="65"/>
      <c r="TJS135" s="78"/>
      <c r="TJT135" s="78"/>
      <c r="TJU135" s="65"/>
      <c r="TJX135" s="78"/>
      <c r="TJY135" s="78"/>
      <c r="TJZ135" s="65"/>
      <c r="TKC135" s="78"/>
      <c r="TKD135" s="78"/>
      <c r="TKE135" s="65"/>
      <c r="TKH135" s="78"/>
      <c r="TKI135" s="78"/>
      <c r="TKJ135" s="65"/>
      <c r="TKM135" s="78"/>
      <c r="TKN135" s="78"/>
      <c r="TKO135" s="65"/>
      <c r="TKR135" s="78"/>
      <c r="TKS135" s="78"/>
      <c r="TKT135" s="65"/>
      <c r="TKW135" s="78"/>
      <c r="TKX135" s="78"/>
      <c r="TKY135" s="65"/>
      <c r="TLB135" s="78"/>
      <c r="TLC135" s="78"/>
      <c r="TLD135" s="65"/>
      <c r="TLG135" s="78"/>
      <c r="TLH135" s="78"/>
      <c r="TLI135" s="65"/>
      <c r="TLL135" s="78"/>
      <c r="TLM135" s="78"/>
      <c r="TLN135" s="65"/>
      <c r="TLQ135" s="78"/>
      <c r="TLR135" s="78"/>
      <c r="TLS135" s="65"/>
      <c r="TLV135" s="78"/>
      <c r="TLW135" s="78"/>
      <c r="TLX135" s="65"/>
      <c r="TMA135" s="78"/>
      <c r="TMB135" s="78"/>
      <c r="TMC135" s="65"/>
      <c r="TMF135" s="78"/>
      <c r="TMG135" s="78"/>
      <c r="TMH135" s="65"/>
      <c r="TMK135" s="78"/>
      <c r="TML135" s="78"/>
      <c r="TMM135" s="65"/>
      <c r="TMP135" s="78"/>
      <c r="TMQ135" s="78"/>
      <c r="TMR135" s="65"/>
      <c r="TMU135" s="78"/>
      <c r="TMV135" s="78"/>
      <c r="TMW135" s="65"/>
      <c r="TMZ135" s="78"/>
      <c r="TNA135" s="78"/>
      <c r="TNB135" s="65"/>
      <c r="TNE135" s="78"/>
      <c r="TNF135" s="78"/>
      <c r="TNG135" s="65"/>
      <c r="TNJ135" s="78"/>
      <c r="TNK135" s="78"/>
      <c r="TNL135" s="65"/>
      <c r="TNO135" s="78"/>
      <c r="TNP135" s="78"/>
      <c r="TNQ135" s="65"/>
      <c r="TNT135" s="78"/>
      <c r="TNU135" s="78"/>
      <c r="TNV135" s="65"/>
      <c r="TNY135" s="78"/>
      <c r="TNZ135" s="78"/>
      <c r="TOA135" s="65"/>
      <c r="TOD135" s="78"/>
      <c r="TOE135" s="78"/>
      <c r="TOF135" s="65"/>
      <c r="TOI135" s="78"/>
      <c r="TOJ135" s="78"/>
      <c r="TOK135" s="65"/>
      <c r="TON135" s="78"/>
      <c r="TOO135" s="78"/>
      <c r="TOP135" s="65"/>
      <c r="TOS135" s="78"/>
      <c r="TOT135" s="78"/>
      <c r="TOU135" s="65"/>
      <c r="TOX135" s="78"/>
      <c r="TOY135" s="78"/>
      <c r="TOZ135" s="65"/>
      <c r="TPC135" s="78"/>
      <c r="TPD135" s="78"/>
      <c r="TPE135" s="65"/>
      <c r="TPH135" s="78"/>
      <c r="TPI135" s="78"/>
      <c r="TPJ135" s="65"/>
      <c r="TPM135" s="78"/>
      <c r="TPN135" s="78"/>
      <c r="TPO135" s="65"/>
      <c r="TPR135" s="78"/>
      <c r="TPS135" s="78"/>
      <c r="TPT135" s="65"/>
      <c r="TPW135" s="78"/>
      <c r="TPX135" s="78"/>
      <c r="TPY135" s="65"/>
      <c r="TQB135" s="78"/>
      <c r="TQC135" s="78"/>
      <c r="TQD135" s="65"/>
      <c r="TQG135" s="78"/>
      <c r="TQH135" s="78"/>
      <c r="TQI135" s="65"/>
      <c r="TQL135" s="78"/>
      <c r="TQM135" s="78"/>
      <c r="TQN135" s="65"/>
      <c r="TQQ135" s="78"/>
      <c r="TQR135" s="78"/>
      <c r="TQS135" s="65"/>
      <c r="TQV135" s="78"/>
      <c r="TQW135" s="78"/>
      <c r="TQX135" s="65"/>
      <c r="TRA135" s="78"/>
      <c r="TRB135" s="78"/>
      <c r="TRC135" s="65"/>
      <c r="TRF135" s="78"/>
      <c r="TRG135" s="78"/>
      <c r="TRH135" s="65"/>
      <c r="TRK135" s="78"/>
      <c r="TRL135" s="78"/>
      <c r="TRM135" s="65"/>
      <c r="TRP135" s="78"/>
      <c r="TRQ135" s="78"/>
      <c r="TRR135" s="65"/>
      <c r="TRU135" s="78"/>
      <c r="TRV135" s="78"/>
      <c r="TRW135" s="65"/>
      <c r="TRZ135" s="78"/>
      <c r="TSA135" s="78"/>
      <c r="TSB135" s="65"/>
      <c r="TSE135" s="78"/>
      <c r="TSF135" s="78"/>
      <c r="TSG135" s="65"/>
      <c r="TSJ135" s="78"/>
      <c r="TSK135" s="78"/>
      <c r="TSL135" s="65"/>
      <c r="TSO135" s="78"/>
      <c r="TSP135" s="78"/>
      <c r="TSQ135" s="65"/>
      <c r="TST135" s="78"/>
      <c r="TSU135" s="78"/>
      <c r="TSV135" s="65"/>
      <c r="TSY135" s="78"/>
      <c r="TSZ135" s="78"/>
      <c r="TTA135" s="65"/>
      <c r="TTD135" s="78"/>
      <c r="TTE135" s="78"/>
      <c r="TTF135" s="65"/>
      <c r="TTI135" s="78"/>
      <c r="TTJ135" s="78"/>
      <c r="TTK135" s="65"/>
      <c r="TTN135" s="78"/>
      <c r="TTO135" s="78"/>
      <c r="TTP135" s="65"/>
      <c r="TTS135" s="78"/>
      <c r="TTT135" s="78"/>
      <c r="TTU135" s="65"/>
      <c r="TTX135" s="78"/>
      <c r="TTY135" s="78"/>
      <c r="TTZ135" s="65"/>
      <c r="TUC135" s="78"/>
      <c r="TUD135" s="78"/>
      <c r="TUE135" s="65"/>
      <c r="TUH135" s="78"/>
      <c r="TUI135" s="78"/>
      <c r="TUJ135" s="65"/>
      <c r="TUM135" s="78"/>
      <c r="TUN135" s="78"/>
      <c r="TUO135" s="65"/>
      <c r="TUR135" s="78"/>
      <c r="TUS135" s="78"/>
      <c r="TUT135" s="65"/>
      <c r="TUW135" s="78"/>
      <c r="TUX135" s="78"/>
      <c r="TUY135" s="65"/>
      <c r="TVB135" s="78"/>
      <c r="TVC135" s="78"/>
      <c r="TVD135" s="65"/>
      <c r="TVG135" s="78"/>
      <c r="TVH135" s="78"/>
      <c r="TVI135" s="65"/>
      <c r="TVL135" s="78"/>
      <c r="TVM135" s="78"/>
      <c r="TVN135" s="65"/>
      <c r="TVQ135" s="78"/>
      <c r="TVR135" s="78"/>
      <c r="TVS135" s="65"/>
      <c r="TVV135" s="78"/>
      <c r="TVW135" s="78"/>
      <c r="TVX135" s="65"/>
      <c r="TWA135" s="78"/>
      <c r="TWB135" s="78"/>
      <c r="TWC135" s="65"/>
      <c r="TWF135" s="78"/>
      <c r="TWG135" s="78"/>
      <c r="TWH135" s="65"/>
      <c r="TWK135" s="78"/>
      <c r="TWL135" s="78"/>
      <c r="TWM135" s="65"/>
      <c r="TWP135" s="78"/>
      <c r="TWQ135" s="78"/>
      <c r="TWR135" s="65"/>
      <c r="TWU135" s="78"/>
      <c r="TWV135" s="78"/>
      <c r="TWW135" s="65"/>
      <c r="TWZ135" s="78"/>
      <c r="TXA135" s="78"/>
      <c r="TXB135" s="65"/>
      <c r="TXE135" s="78"/>
      <c r="TXF135" s="78"/>
      <c r="TXG135" s="65"/>
      <c r="TXJ135" s="78"/>
      <c r="TXK135" s="78"/>
      <c r="TXL135" s="65"/>
      <c r="TXO135" s="78"/>
      <c r="TXP135" s="78"/>
      <c r="TXQ135" s="65"/>
      <c r="TXT135" s="78"/>
      <c r="TXU135" s="78"/>
      <c r="TXV135" s="65"/>
      <c r="TXY135" s="78"/>
      <c r="TXZ135" s="78"/>
      <c r="TYA135" s="65"/>
      <c r="TYD135" s="78"/>
      <c r="TYE135" s="78"/>
      <c r="TYF135" s="65"/>
      <c r="TYI135" s="78"/>
      <c r="TYJ135" s="78"/>
      <c r="TYK135" s="65"/>
      <c r="TYN135" s="78"/>
      <c r="TYO135" s="78"/>
      <c r="TYP135" s="65"/>
      <c r="TYS135" s="78"/>
      <c r="TYT135" s="78"/>
      <c r="TYU135" s="65"/>
      <c r="TYX135" s="78"/>
      <c r="TYY135" s="78"/>
      <c r="TYZ135" s="65"/>
      <c r="TZC135" s="78"/>
      <c r="TZD135" s="78"/>
      <c r="TZE135" s="65"/>
      <c r="TZH135" s="78"/>
      <c r="TZI135" s="78"/>
      <c r="TZJ135" s="65"/>
      <c r="TZM135" s="78"/>
      <c r="TZN135" s="78"/>
      <c r="TZO135" s="65"/>
      <c r="TZR135" s="78"/>
      <c r="TZS135" s="78"/>
      <c r="TZT135" s="65"/>
      <c r="TZW135" s="78"/>
      <c r="TZX135" s="78"/>
      <c r="TZY135" s="65"/>
      <c r="UAB135" s="78"/>
      <c r="UAC135" s="78"/>
      <c r="UAD135" s="65"/>
      <c r="UAG135" s="78"/>
      <c r="UAH135" s="78"/>
      <c r="UAI135" s="65"/>
      <c r="UAL135" s="78"/>
      <c r="UAM135" s="78"/>
      <c r="UAN135" s="65"/>
      <c r="UAQ135" s="78"/>
      <c r="UAR135" s="78"/>
      <c r="UAS135" s="65"/>
      <c r="UAV135" s="78"/>
      <c r="UAW135" s="78"/>
      <c r="UAX135" s="65"/>
      <c r="UBA135" s="78"/>
      <c r="UBB135" s="78"/>
      <c r="UBC135" s="65"/>
      <c r="UBF135" s="78"/>
      <c r="UBG135" s="78"/>
      <c r="UBH135" s="65"/>
      <c r="UBK135" s="78"/>
      <c r="UBL135" s="78"/>
      <c r="UBM135" s="65"/>
      <c r="UBP135" s="78"/>
      <c r="UBQ135" s="78"/>
      <c r="UBR135" s="65"/>
      <c r="UBU135" s="78"/>
      <c r="UBV135" s="78"/>
      <c r="UBW135" s="65"/>
      <c r="UBZ135" s="78"/>
      <c r="UCA135" s="78"/>
      <c r="UCB135" s="65"/>
      <c r="UCE135" s="78"/>
      <c r="UCF135" s="78"/>
      <c r="UCG135" s="65"/>
      <c r="UCJ135" s="78"/>
      <c r="UCK135" s="78"/>
      <c r="UCL135" s="65"/>
      <c r="UCO135" s="78"/>
      <c r="UCP135" s="78"/>
      <c r="UCQ135" s="65"/>
      <c r="UCT135" s="78"/>
      <c r="UCU135" s="78"/>
      <c r="UCV135" s="65"/>
      <c r="UCY135" s="78"/>
      <c r="UCZ135" s="78"/>
      <c r="UDA135" s="65"/>
      <c r="UDD135" s="78"/>
      <c r="UDE135" s="78"/>
      <c r="UDF135" s="65"/>
      <c r="UDI135" s="78"/>
      <c r="UDJ135" s="78"/>
      <c r="UDK135" s="65"/>
      <c r="UDN135" s="78"/>
      <c r="UDO135" s="78"/>
      <c r="UDP135" s="65"/>
      <c r="UDS135" s="78"/>
      <c r="UDT135" s="78"/>
      <c r="UDU135" s="65"/>
      <c r="UDX135" s="78"/>
      <c r="UDY135" s="78"/>
      <c r="UDZ135" s="65"/>
      <c r="UEC135" s="78"/>
      <c r="UED135" s="78"/>
      <c r="UEE135" s="65"/>
      <c r="UEH135" s="78"/>
      <c r="UEI135" s="78"/>
      <c r="UEJ135" s="65"/>
      <c r="UEM135" s="78"/>
      <c r="UEN135" s="78"/>
      <c r="UEO135" s="65"/>
      <c r="UER135" s="78"/>
      <c r="UES135" s="78"/>
      <c r="UET135" s="65"/>
      <c r="UEW135" s="78"/>
      <c r="UEX135" s="78"/>
      <c r="UEY135" s="65"/>
      <c r="UFB135" s="78"/>
      <c r="UFC135" s="78"/>
      <c r="UFD135" s="65"/>
      <c r="UFG135" s="78"/>
      <c r="UFH135" s="78"/>
      <c r="UFI135" s="65"/>
      <c r="UFL135" s="78"/>
      <c r="UFM135" s="78"/>
      <c r="UFN135" s="65"/>
      <c r="UFQ135" s="78"/>
      <c r="UFR135" s="78"/>
      <c r="UFS135" s="65"/>
      <c r="UFV135" s="78"/>
      <c r="UFW135" s="78"/>
      <c r="UFX135" s="65"/>
      <c r="UGA135" s="78"/>
      <c r="UGB135" s="78"/>
      <c r="UGC135" s="65"/>
      <c r="UGF135" s="78"/>
      <c r="UGG135" s="78"/>
      <c r="UGH135" s="65"/>
      <c r="UGK135" s="78"/>
      <c r="UGL135" s="78"/>
      <c r="UGM135" s="65"/>
      <c r="UGP135" s="78"/>
      <c r="UGQ135" s="78"/>
      <c r="UGR135" s="65"/>
      <c r="UGU135" s="78"/>
      <c r="UGV135" s="78"/>
      <c r="UGW135" s="65"/>
      <c r="UGZ135" s="78"/>
      <c r="UHA135" s="78"/>
      <c r="UHB135" s="65"/>
      <c r="UHE135" s="78"/>
      <c r="UHF135" s="78"/>
      <c r="UHG135" s="65"/>
      <c r="UHJ135" s="78"/>
      <c r="UHK135" s="78"/>
      <c r="UHL135" s="65"/>
      <c r="UHO135" s="78"/>
      <c r="UHP135" s="78"/>
      <c r="UHQ135" s="65"/>
      <c r="UHT135" s="78"/>
      <c r="UHU135" s="78"/>
      <c r="UHV135" s="65"/>
      <c r="UHY135" s="78"/>
      <c r="UHZ135" s="78"/>
      <c r="UIA135" s="65"/>
      <c r="UID135" s="78"/>
      <c r="UIE135" s="78"/>
      <c r="UIF135" s="65"/>
      <c r="UII135" s="78"/>
      <c r="UIJ135" s="78"/>
      <c r="UIK135" s="65"/>
      <c r="UIN135" s="78"/>
      <c r="UIO135" s="78"/>
      <c r="UIP135" s="65"/>
      <c r="UIS135" s="78"/>
      <c r="UIT135" s="78"/>
      <c r="UIU135" s="65"/>
      <c r="UIX135" s="78"/>
      <c r="UIY135" s="78"/>
      <c r="UIZ135" s="65"/>
      <c r="UJC135" s="78"/>
      <c r="UJD135" s="78"/>
      <c r="UJE135" s="65"/>
      <c r="UJH135" s="78"/>
      <c r="UJI135" s="78"/>
      <c r="UJJ135" s="65"/>
      <c r="UJM135" s="78"/>
      <c r="UJN135" s="78"/>
      <c r="UJO135" s="65"/>
      <c r="UJR135" s="78"/>
      <c r="UJS135" s="78"/>
      <c r="UJT135" s="65"/>
      <c r="UJW135" s="78"/>
      <c r="UJX135" s="78"/>
      <c r="UJY135" s="65"/>
      <c r="UKB135" s="78"/>
      <c r="UKC135" s="78"/>
      <c r="UKD135" s="65"/>
      <c r="UKG135" s="78"/>
      <c r="UKH135" s="78"/>
      <c r="UKI135" s="65"/>
      <c r="UKL135" s="78"/>
      <c r="UKM135" s="78"/>
      <c r="UKN135" s="65"/>
      <c r="UKQ135" s="78"/>
      <c r="UKR135" s="78"/>
      <c r="UKS135" s="65"/>
      <c r="UKV135" s="78"/>
      <c r="UKW135" s="78"/>
      <c r="UKX135" s="65"/>
      <c r="ULA135" s="78"/>
      <c r="ULB135" s="78"/>
      <c r="ULC135" s="65"/>
      <c r="ULF135" s="78"/>
      <c r="ULG135" s="78"/>
      <c r="ULH135" s="65"/>
      <c r="ULK135" s="78"/>
      <c r="ULL135" s="78"/>
      <c r="ULM135" s="65"/>
      <c r="ULP135" s="78"/>
      <c r="ULQ135" s="78"/>
      <c r="ULR135" s="65"/>
      <c r="ULU135" s="78"/>
      <c r="ULV135" s="78"/>
      <c r="ULW135" s="65"/>
      <c r="ULZ135" s="78"/>
      <c r="UMA135" s="78"/>
      <c r="UMB135" s="65"/>
      <c r="UME135" s="78"/>
      <c r="UMF135" s="78"/>
      <c r="UMG135" s="65"/>
      <c r="UMJ135" s="78"/>
      <c r="UMK135" s="78"/>
      <c r="UML135" s="65"/>
      <c r="UMO135" s="78"/>
      <c r="UMP135" s="78"/>
      <c r="UMQ135" s="65"/>
      <c r="UMT135" s="78"/>
      <c r="UMU135" s="78"/>
      <c r="UMV135" s="65"/>
      <c r="UMY135" s="78"/>
      <c r="UMZ135" s="78"/>
      <c r="UNA135" s="65"/>
      <c r="UND135" s="78"/>
      <c r="UNE135" s="78"/>
      <c r="UNF135" s="65"/>
      <c r="UNI135" s="78"/>
      <c r="UNJ135" s="78"/>
      <c r="UNK135" s="65"/>
      <c r="UNN135" s="78"/>
      <c r="UNO135" s="78"/>
      <c r="UNP135" s="65"/>
      <c r="UNS135" s="78"/>
      <c r="UNT135" s="78"/>
      <c r="UNU135" s="65"/>
      <c r="UNX135" s="78"/>
      <c r="UNY135" s="78"/>
      <c r="UNZ135" s="65"/>
      <c r="UOC135" s="78"/>
      <c r="UOD135" s="78"/>
      <c r="UOE135" s="65"/>
      <c r="UOH135" s="78"/>
      <c r="UOI135" s="78"/>
      <c r="UOJ135" s="65"/>
      <c r="UOM135" s="78"/>
      <c r="UON135" s="78"/>
      <c r="UOO135" s="65"/>
      <c r="UOR135" s="78"/>
      <c r="UOS135" s="78"/>
      <c r="UOT135" s="65"/>
      <c r="UOW135" s="78"/>
      <c r="UOX135" s="78"/>
      <c r="UOY135" s="65"/>
      <c r="UPB135" s="78"/>
      <c r="UPC135" s="78"/>
      <c r="UPD135" s="65"/>
      <c r="UPG135" s="78"/>
      <c r="UPH135" s="78"/>
      <c r="UPI135" s="65"/>
      <c r="UPL135" s="78"/>
      <c r="UPM135" s="78"/>
      <c r="UPN135" s="65"/>
      <c r="UPQ135" s="78"/>
      <c r="UPR135" s="78"/>
      <c r="UPS135" s="65"/>
      <c r="UPV135" s="78"/>
      <c r="UPW135" s="78"/>
      <c r="UPX135" s="65"/>
      <c r="UQA135" s="78"/>
      <c r="UQB135" s="78"/>
      <c r="UQC135" s="65"/>
      <c r="UQF135" s="78"/>
      <c r="UQG135" s="78"/>
      <c r="UQH135" s="65"/>
      <c r="UQK135" s="78"/>
      <c r="UQL135" s="78"/>
      <c r="UQM135" s="65"/>
      <c r="UQP135" s="78"/>
      <c r="UQQ135" s="78"/>
      <c r="UQR135" s="65"/>
      <c r="UQU135" s="78"/>
      <c r="UQV135" s="78"/>
      <c r="UQW135" s="65"/>
      <c r="UQZ135" s="78"/>
      <c r="URA135" s="78"/>
      <c r="URB135" s="65"/>
      <c r="URE135" s="78"/>
      <c r="URF135" s="78"/>
      <c r="URG135" s="65"/>
      <c r="URJ135" s="78"/>
      <c r="URK135" s="78"/>
      <c r="URL135" s="65"/>
      <c r="URO135" s="78"/>
      <c r="URP135" s="78"/>
      <c r="URQ135" s="65"/>
      <c r="URT135" s="78"/>
      <c r="URU135" s="78"/>
      <c r="URV135" s="65"/>
      <c r="URY135" s="78"/>
      <c r="URZ135" s="78"/>
      <c r="USA135" s="65"/>
      <c r="USD135" s="78"/>
      <c r="USE135" s="78"/>
      <c r="USF135" s="65"/>
      <c r="USI135" s="78"/>
      <c r="USJ135" s="78"/>
      <c r="USK135" s="65"/>
      <c r="USN135" s="78"/>
      <c r="USO135" s="78"/>
      <c r="USP135" s="65"/>
      <c r="USS135" s="78"/>
      <c r="UST135" s="78"/>
      <c r="USU135" s="65"/>
      <c r="USX135" s="78"/>
      <c r="USY135" s="78"/>
      <c r="USZ135" s="65"/>
      <c r="UTC135" s="78"/>
      <c r="UTD135" s="78"/>
      <c r="UTE135" s="65"/>
      <c r="UTH135" s="78"/>
      <c r="UTI135" s="78"/>
      <c r="UTJ135" s="65"/>
      <c r="UTM135" s="78"/>
      <c r="UTN135" s="78"/>
      <c r="UTO135" s="65"/>
      <c r="UTR135" s="78"/>
      <c r="UTS135" s="78"/>
      <c r="UTT135" s="65"/>
      <c r="UTW135" s="78"/>
      <c r="UTX135" s="78"/>
      <c r="UTY135" s="65"/>
      <c r="UUB135" s="78"/>
      <c r="UUC135" s="78"/>
      <c r="UUD135" s="65"/>
      <c r="UUG135" s="78"/>
      <c r="UUH135" s="78"/>
      <c r="UUI135" s="65"/>
      <c r="UUL135" s="78"/>
      <c r="UUM135" s="78"/>
      <c r="UUN135" s="65"/>
      <c r="UUQ135" s="78"/>
      <c r="UUR135" s="78"/>
      <c r="UUS135" s="65"/>
      <c r="UUV135" s="78"/>
      <c r="UUW135" s="78"/>
      <c r="UUX135" s="65"/>
      <c r="UVA135" s="78"/>
      <c r="UVB135" s="78"/>
      <c r="UVC135" s="65"/>
      <c r="UVF135" s="78"/>
      <c r="UVG135" s="78"/>
      <c r="UVH135" s="65"/>
      <c r="UVK135" s="78"/>
      <c r="UVL135" s="78"/>
      <c r="UVM135" s="65"/>
      <c r="UVP135" s="78"/>
      <c r="UVQ135" s="78"/>
      <c r="UVR135" s="65"/>
      <c r="UVU135" s="78"/>
      <c r="UVV135" s="78"/>
      <c r="UVW135" s="65"/>
      <c r="UVZ135" s="78"/>
      <c r="UWA135" s="78"/>
      <c r="UWB135" s="65"/>
      <c r="UWE135" s="78"/>
      <c r="UWF135" s="78"/>
      <c r="UWG135" s="65"/>
      <c r="UWJ135" s="78"/>
      <c r="UWK135" s="78"/>
      <c r="UWL135" s="65"/>
      <c r="UWO135" s="78"/>
      <c r="UWP135" s="78"/>
      <c r="UWQ135" s="65"/>
      <c r="UWT135" s="78"/>
      <c r="UWU135" s="78"/>
      <c r="UWV135" s="65"/>
      <c r="UWY135" s="78"/>
      <c r="UWZ135" s="78"/>
      <c r="UXA135" s="65"/>
      <c r="UXD135" s="78"/>
      <c r="UXE135" s="78"/>
      <c r="UXF135" s="65"/>
      <c r="UXI135" s="78"/>
      <c r="UXJ135" s="78"/>
      <c r="UXK135" s="65"/>
      <c r="UXN135" s="78"/>
      <c r="UXO135" s="78"/>
      <c r="UXP135" s="65"/>
      <c r="UXS135" s="78"/>
      <c r="UXT135" s="78"/>
      <c r="UXU135" s="65"/>
      <c r="UXX135" s="78"/>
      <c r="UXY135" s="78"/>
      <c r="UXZ135" s="65"/>
      <c r="UYC135" s="78"/>
      <c r="UYD135" s="78"/>
      <c r="UYE135" s="65"/>
      <c r="UYH135" s="78"/>
      <c r="UYI135" s="78"/>
      <c r="UYJ135" s="65"/>
      <c r="UYM135" s="78"/>
      <c r="UYN135" s="78"/>
      <c r="UYO135" s="65"/>
      <c r="UYR135" s="78"/>
      <c r="UYS135" s="78"/>
      <c r="UYT135" s="65"/>
      <c r="UYW135" s="78"/>
      <c r="UYX135" s="78"/>
      <c r="UYY135" s="65"/>
      <c r="UZB135" s="78"/>
      <c r="UZC135" s="78"/>
      <c r="UZD135" s="65"/>
      <c r="UZG135" s="78"/>
      <c r="UZH135" s="78"/>
      <c r="UZI135" s="65"/>
      <c r="UZL135" s="78"/>
      <c r="UZM135" s="78"/>
      <c r="UZN135" s="65"/>
      <c r="UZQ135" s="78"/>
      <c r="UZR135" s="78"/>
      <c r="UZS135" s="65"/>
      <c r="UZV135" s="78"/>
      <c r="UZW135" s="78"/>
      <c r="UZX135" s="65"/>
      <c r="VAA135" s="78"/>
      <c r="VAB135" s="78"/>
      <c r="VAC135" s="65"/>
      <c r="VAF135" s="78"/>
      <c r="VAG135" s="78"/>
      <c r="VAH135" s="65"/>
      <c r="VAK135" s="78"/>
      <c r="VAL135" s="78"/>
      <c r="VAM135" s="65"/>
      <c r="VAP135" s="78"/>
      <c r="VAQ135" s="78"/>
      <c r="VAR135" s="65"/>
      <c r="VAU135" s="78"/>
      <c r="VAV135" s="78"/>
      <c r="VAW135" s="65"/>
      <c r="VAZ135" s="78"/>
      <c r="VBA135" s="78"/>
      <c r="VBB135" s="65"/>
      <c r="VBE135" s="78"/>
      <c r="VBF135" s="78"/>
      <c r="VBG135" s="65"/>
      <c r="VBJ135" s="78"/>
      <c r="VBK135" s="78"/>
      <c r="VBL135" s="65"/>
      <c r="VBO135" s="78"/>
      <c r="VBP135" s="78"/>
      <c r="VBQ135" s="65"/>
      <c r="VBT135" s="78"/>
      <c r="VBU135" s="78"/>
      <c r="VBV135" s="65"/>
      <c r="VBY135" s="78"/>
      <c r="VBZ135" s="78"/>
      <c r="VCA135" s="65"/>
      <c r="VCD135" s="78"/>
      <c r="VCE135" s="78"/>
      <c r="VCF135" s="65"/>
      <c r="VCI135" s="78"/>
      <c r="VCJ135" s="78"/>
      <c r="VCK135" s="65"/>
      <c r="VCN135" s="78"/>
      <c r="VCO135" s="78"/>
      <c r="VCP135" s="65"/>
      <c r="VCS135" s="78"/>
      <c r="VCT135" s="78"/>
      <c r="VCU135" s="65"/>
      <c r="VCX135" s="78"/>
      <c r="VCY135" s="78"/>
      <c r="VCZ135" s="65"/>
      <c r="VDC135" s="78"/>
      <c r="VDD135" s="78"/>
      <c r="VDE135" s="65"/>
      <c r="VDH135" s="78"/>
      <c r="VDI135" s="78"/>
      <c r="VDJ135" s="65"/>
      <c r="VDM135" s="78"/>
      <c r="VDN135" s="78"/>
      <c r="VDO135" s="65"/>
      <c r="VDR135" s="78"/>
      <c r="VDS135" s="78"/>
      <c r="VDT135" s="65"/>
      <c r="VDW135" s="78"/>
      <c r="VDX135" s="78"/>
      <c r="VDY135" s="65"/>
      <c r="VEB135" s="78"/>
      <c r="VEC135" s="78"/>
      <c r="VED135" s="65"/>
      <c r="VEG135" s="78"/>
      <c r="VEH135" s="78"/>
      <c r="VEI135" s="65"/>
      <c r="VEL135" s="78"/>
      <c r="VEM135" s="78"/>
      <c r="VEN135" s="65"/>
      <c r="VEQ135" s="78"/>
      <c r="VER135" s="78"/>
      <c r="VES135" s="65"/>
      <c r="VEV135" s="78"/>
      <c r="VEW135" s="78"/>
      <c r="VEX135" s="65"/>
      <c r="VFA135" s="78"/>
      <c r="VFB135" s="78"/>
      <c r="VFC135" s="65"/>
      <c r="VFF135" s="78"/>
      <c r="VFG135" s="78"/>
      <c r="VFH135" s="65"/>
      <c r="VFK135" s="78"/>
      <c r="VFL135" s="78"/>
      <c r="VFM135" s="65"/>
      <c r="VFP135" s="78"/>
      <c r="VFQ135" s="78"/>
      <c r="VFR135" s="65"/>
      <c r="VFU135" s="78"/>
      <c r="VFV135" s="78"/>
      <c r="VFW135" s="65"/>
      <c r="VFZ135" s="78"/>
      <c r="VGA135" s="78"/>
      <c r="VGB135" s="65"/>
      <c r="VGE135" s="78"/>
      <c r="VGF135" s="78"/>
      <c r="VGG135" s="65"/>
      <c r="VGJ135" s="78"/>
      <c r="VGK135" s="78"/>
      <c r="VGL135" s="65"/>
      <c r="VGO135" s="78"/>
      <c r="VGP135" s="78"/>
      <c r="VGQ135" s="65"/>
      <c r="VGT135" s="78"/>
      <c r="VGU135" s="78"/>
      <c r="VGV135" s="65"/>
      <c r="VGY135" s="78"/>
      <c r="VGZ135" s="78"/>
      <c r="VHA135" s="65"/>
      <c r="VHD135" s="78"/>
      <c r="VHE135" s="78"/>
      <c r="VHF135" s="65"/>
      <c r="VHI135" s="78"/>
      <c r="VHJ135" s="78"/>
      <c r="VHK135" s="65"/>
      <c r="VHN135" s="78"/>
      <c r="VHO135" s="78"/>
      <c r="VHP135" s="65"/>
      <c r="VHS135" s="78"/>
      <c r="VHT135" s="78"/>
      <c r="VHU135" s="65"/>
      <c r="VHX135" s="78"/>
      <c r="VHY135" s="78"/>
      <c r="VHZ135" s="65"/>
      <c r="VIC135" s="78"/>
      <c r="VID135" s="78"/>
      <c r="VIE135" s="65"/>
      <c r="VIH135" s="78"/>
      <c r="VII135" s="78"/>
      <c r="VIJ135" s="65"/>
      <c r="VIM135" s="78"/>
      <c r="VIN135" s="78"/>
      <c r="VIO135" s="65"/>
      <c r="VIR135" s="78"/>
      <c r="VIS135" s="78"/>
      <c r="VIT135" s="65"/>
      <c r="VIW135" s="78"/>
      <c r="VIX135" s="78"/>
      <c r="VIY135" s="65"/>
      <c r="VJB135" s="78"/>
      <c r="VJC135" s="78"/>
      <c r="VJD135" s="65"/>
      <c r="VJG135" s="78"/>
      <c r="VJH135" s="78"/>
      <c r="VJI135" s="65"/>
      <c r="VJL135" s="78"/>
      <c r="VJM135" s="78"/>
      <c r="VJN135" s="65"/>
      <c r="VJQ135" s="78"/>
      <c r="VJR135" s="78"/>
      <c r="VJS135" s="65"/>
      <c r="VJV135" s="78"/>
      <c r="VJW135" s="78"/>
      <c r="VJX135" s="65"/>
      <c r="VKA135" s="78"/>
      <c r="VKB135" s="78"/>
      <c r="VKC135" s="65"/>
      <c r="VKF135" s="78"/>
      <c r="VKG135" s="78"/>
      <c r="VKH135" s="65"/>
      <c r="VKK135" s="78"/>
      <c r="VKL135" s="78"/>
      <c r="VKM135" s="65"/>
      <c r="VKP135" s="78"/>
      <c r="VKQ135" s="78"/>
      <c r="VKR135" s="65"/>
      <c r="VKU135" s="78"/>
      <c r="VKV135" s="78"/>
      <c r="VKW135" s="65"/>
      <c r="VKZ135" s="78"/>
      <c r="VLA135" s="78"/>
      <c r="VLB135" s="65"/>
      <c r="VLE135" s="78"/>
      <c r="VLF135" s="78"/>
      <c r="VLG135" s="65"/>
      <c r="VLJ135" s="78"/>
      <c r="VLK135" s="78"/>
      <c r="VLL135" s="65"/>
      <c r="VLO135" s="78"/>
      <c r="VLP135" s="78"/>
      <c r="VLQ135" s="65"/>
      <c r="VLT135" s="78"/>
      <c r="VLU135" s="78"/>
      <c r="VLV135" s="65"/>
      <c r="VLY135" s="78"/>
      <c r="VLZ135" s="78"/>
      <c r="VMA135" s="65"/>
      <c r="VMD135" s="78"/>
      <c r="VME135" s="78"/>
      <c r="VMF135" s="65"/>
      <c r="VMI135" s="78"/>
      <c r="VMJ135" s="78"/>
      <c r="VMK135" s="65"/>
      <c r="VMN135" s="78"/>
      <c r="VMO135" s="78"/>
      <c r="VMP135" s="65"/>
      <c r="VMS135" s="78"/>
      <c r="VMT135" s="78"/>
      <c r="VMU135" s="65"/>
      <c r="VMX135" s="78"/>
      <c r="VMY135" s="78"/>
      <c r="VMZ135" s="65"/>
      <c r="VNC135" s="78"/>
      <c r="VND135" s="78"/>
      <c r="VNE135" s="65"/>
      <c r="VNH135" s="78"/>
      <c r="VNI135" s="78"/>
      <c r="VNJ135" s="65"/>
      <c r="VNM135" s="78"/>
      <c r="VNN135" s="78"/>
      <c r="VNO135" s="65"/>
      <c r="VNR135" s="78"/>
      <c r="VNS135" s="78"/>
      <c r="VNT135" s="65"/>
      <c r="VNW135" s="78"/>
      <c r="VNX135" s="78"/>
      <c r="VNY135" s="65"/>
      <c r="VOB135" s="78"/>
      <c r="VOC135" s="78"/>
      <c r="VOD135" s="65"/>
      <c r="VOG135" s="78"/>
      <c r="VOH135" s="78"/>
      <c r="VOI135" s="65"/>
      <c r="VOL135" s="78"/>
      <c r="VOM135" s="78"/>
      <c r="VON135" s="65"/>
      <c r="VOQ135" s="78"/>
      <c r="VOR135" s="78"/>
      <c r="VOS135" s="65"/>
      <c r="VOV135" s="78"/>
      <c r="VOW135" s="78"/>
      <c r="VOX135" s="65"/>
      <c r="VPA135" s="78"/>
      <c r="VPB135" s="78"/>
      <c r="VPC135" s="65"/>
      <c r="VPF135" s="78"/>
      <c r="VPG135" s="78"/>
      <c r="VPH135" s="65"/>
      <c r="VPK135" s="78"/>
      <c r="VPL135" s="78"/>
      <c r="VPM135" s="65"/>
      <c r="VPP135" s="78"/>
      <c r="VPQ135" s="78"/>
      <c r="VPR135" s="65"/>
      <c r="VPU135" s="78"/>
      <c r="VPV135" s="78"/>
      <c r="VPW135" s="65"/>
      <c r="VPZ135" s="78"/>
      <c r="VQA135" s="78"/>
      <c r="VQB135" s="65"/>
      <c r="VQE135" s="78"/>
      <c r="VQF135" s="78"/>
      <c r="VQG135" s="65"/>
      <c r="VQJ135" s="78"/>
      <c r="VQK135" s="78"/>
      <c r="VQL135" s="65"/>
      <c r="VQO135" s="78"/>
      <c r="VQP135" s="78"/>
      <c r="VQQ135" s="65"/>
      <c r="VQT135" s="78"/>
      <c r="VQU135" s="78"/>
      <c r="VQV135" s="65"/>
      <c r="VQY135" s="78"/>
      <c r="VQZ135" s="78"/>
      <c r="VRA135" s="65"/>
      <c r="VRD135" s="78"/>
      <c r="VRE135" s="78"/>
      <c r="VRF135" s="65"/>
      <c r="VRI135" s="78"/>
      <c r="VRJ135" s="78"/>
      <c r="VRK135" s="65"/>
      <c r="VRN135" s="78"/>
      <c r="VRO135" s="78"/>
      <c r="VRP135" s="65"/>
      <c r="VRS135" s="78"/>
      <c r="VRT135" s="78"/>
      <c r="VRU135" s="65"/>
      <c r="VRX135" s="78"/>
      <c r="VRY135" s="78"/>
      <c r="VRZ135" s="65"/>
      <c r="VSC135" s="78"/>
      <c r="VSD135" s="78"/>
      <c r="VSE135" s="65"/>
      <c r="VSH135" s="78"/>
      <c r="VSI135" s="78"/>
      <c r="VSJ135" s="65"/>
      <c r="VSM135" s="78"/>
      <c r="VSN135" s="78"/>
      <c r="VSO135" s="65"/>
      <c r="VSR135" s="78"/>
      <c r="VSS135" s="78"/>
      <c r="VST135" s="65"/>
      <c r="VSW135" s="78"/>
      <c r="VSX135" s="78"/>
      <c r="VSY135" s="65"/>
      <c r="VTB135" s="78"/>
      <c r="VTC135" s="78"/>
      <c r="VTD135" s="65"/>
      <c r="VTG135" s="78"/>
      <c r="VTH135" s="78"/>
      <c r="VTI135" s="65"/>
      <c r="VTL135" s="78"/>
      <c r="VTM135" s="78"/>
      <c r="VTN135" s="65"/>
      <c r="VTQ135" s="78"/>
      <c r="VTR135" s="78"/>
      <c r="VTS135" s="65"/>
      <c r="VTV135" s="78"/>
      <c r="VTW135" s="78"/>
      <c r="VTX135" s="65"/>
      <c r="VUA135" s="78"/>
      <c r="VUB135" s="78"/>
      <c r="VUC135" s="65"/>
      <c r="VUF135" s="78"/>
      <c r="VUG135" s="78"/>
      <c r="VUH135" s="65"/>
      <c r="VUK135" s="78"/>
      <c r="VUL135" s="78"/>
      <c r="VUM135" s="65"/>
      <c r="VUP135" s="78"/>
      <c r="VUQ135" s="78"/>
      <c r="VUR135" s="65"/>
      <c r="VUU135" s="78"/>
      <c r="VUV135" s="78"/>
      <c r="VUW135" s="65"/>
      <c r="VUZ135" s="78"/>
      <c r="VVA135" s="78"/>
      <c r="VVB135" s="65"/>
      <c r="VVE135" s="78"/>
      <c r="VVF135" s="78"/>
      <c r="VVG135" s="65"/>
      <c r="VVJ135" s="78"/>
      <c r="VVK135" s="78"/>
      <c r="VVL135" s="65"/>
      <c r="VVO135" s="78"/>
      <c r="VVP135" s="78"/>
      <c r="VVQ135" s="65"/>
      <c r="VVT135" s="78"/>
      <c r="VVU135" s="78"/>
      <c r="VVV135" s="65"/>
      <c r="VVY135" s="78"/>
      <c r="VVZ135" s="78"/>
      <c r="VWA135" s="65"/>
      <c r="VWD135" s="78"/>
      <c r="VWE135" s="78"/>
      <c r="VWF135" s="65"/>
      <c r="VWI135" s="78"/>
      <c r="VWJ135" s="78"/>
      <c r="VWK135" s="65"/>
      <c r="VWN135" s="78"/>
      <c r="VWO135" s="78"/>
      <c r="VWP135" s="65"/>
      <c r="VWS135" s="78"/>
      <c r="VWT135" s="78"/>
      <c r="VWU135" s="65"/>
      <c r="VWX135" s="78"/>
      <c r="VWY135" s="78"/>
      <c r="VWZ135" s="65"/>
      <c r="VXC135" s="78"/>
      <c r="VXD135" s="78"/>
      <c r="VXE135" s="65"/>
      <c r="VXH135" s="78"/>
      <c r="VXI135" s="78"/>
      <c r="VXJ135" s="65"/>
      <c r="VXM135" s="78"/>
      <c r="VXN135" s="78"/>
      <c r="VXO135" s="65"/>
      <c r="VXR135" s="78"/>
      <c r="VXS135" s="78"/>
      <c r="VXT135" s="65"/>
      <c r="VXW135" s="78"/>
      <c r="VXX135" s="78"/>
      <c r="VXY135" s="65"/>
      <c r="VYB135" s="78"/>
      <c r="VYC135" s="78"/>
      <c r="VYD135" s="65"/>
      <c r="VYG135" s="78"/>
      <c r="VYH135" s="78"/>
      <c r="VYI135" s="65"/>
      <c r="VYL135" s="78"/>
      <c r="VYM135" s="78"/>
      <c r="VYN135" s="65"/>
      <c r="VYQ135" s="78"/>
      <c r="VYR135" s="78"/>
      <c r="VYS135" s="65"/>
      <c r="VYV135" s="78"/>
      <c r="VYW135" s="78"/>
      <c r="VYX135" s="65"/>
      <c r="VZA135" s="78"/>
      <c r="VZB135" s="78"/>
      <c r="VZC135" s="65"/>
      <c r="VZF135" s="78"/>
      <c r="VZG135" s="78"/>
      <c r="VZH135" s="65"/>
      <c r="VZK135" s="78"/>
      <c r="VZL135" s="78"/>
      <c r="VZM135" s="65"/>
      <c r="VZP135" s="78"/>
      <c r="VZQ135" s="78"/>
      <c r="VZR135" s="65"/>
      <c r="VZU135" s="78"/>
      <c r="VZV135" s="78"/>
      <c r="VZW135" s="65"/>
      <c r="VZZ135" s="78"/>
      <c r="WAA135" s="78"/>
      <c r="WAB135" s="65"/>
      <c r="WAE135" s="78"/>
      <c r="WAF135" s="78"/>
      <c r="WAG135" s="65"/>
      <c r="WAJ135" s="78"/>
      <c r="WAK135" s="78"/>
      <c r="WAL135" s="65"/>
      <c r="WAO135" s="78"/>
      <c r="WAP135" s="78"/>
      <c r="WAQ135" s="65"/>
      <c r="WAT135" s="78"/>
      <c r="WAU135" s="78"/>
      <c r="WAV135" s="65"/>
      <c r="WAY135" s="78"/>
      <c r="WAZ135" s="78"/>
      <c r="WBA135" s="65"/>
      <c r="WBD135" s="78"/>
      <c r="WBE135" s="78"/>
      <c r="WBF135" s="65"/>
      <c r="WBI135" s="78"/>
      <c r="WBJ135" s="78"/>
      <c r="WBK135" s="65"/>
      <c r="WBN135" s="78"/>
      <c r="WBO135" s="78"/>
      <c r="WBP135" s="65"/>
      <c r="WBS135" s="78"/>
      <c r="WBT135" s="78"/>
      <c r="WBU135" s="65"/>
      <c r="WBX135" s="78"/>
      <c r="WBY135" s="78"/>
      <c r="WBZ135" s="65"/>
      <c r="WCC135" s="78"/>
      <c r="WCD135" s="78"/>
      <c r="WCE135" s="65"/>
      <c r="WCH135" s="78"/>
      <c r="WCI135" s="78"/>
      <c r="WCJ135" s="65"/>
      <c r="WCM135" s="78"/>
      <c r="WCN135" s="78"/>
      <c r="WCO135" s="65"/>
      <c r="WCR135" s="78"/>
      <c r="WCS135" s="78"/>
      <c r="WCT135" s="65"/>
      <c r="WCW135" s="78"/>
      <c r="WCX135" s="78"/>
      <c r="WCY135" s="65"/>
      <c r="WDB135" s="78"/>
      <c r="WDC135" s="78"/>
      <c r="WDD135" s="65"/>
      <c r="WDG135" s="78"/>
      <c r="WDH135" s="78"/>
      <c r="WDI135" s="65"/>
      <c r="WDL135" s="78"/>
      <c r="WDM135" s="78"/>
      <c r="WDN135" s="65"/>
      <c r="WDQ135" s="78"/>
      <c r="WDR135" s="78"/>
      <c r="WDS135" s="65"/>
      <c r="WDV135" s="78"/>
      <c r="WDW135" s="78"/>
      <c r="WDX135" s="65"/>
      <c r="WEA135" s="78"/>
      <c r="WEB135" s="78"/>
      <c r="WEC135" s="65"/>
      <c r="WEF135" s="78"/>
      <c r="WEG135" s="78"/>
      <c r="WEH135" s="65"/>
      <c r="WEK135" s="78"/>
      <c r="WEL135" s="78"/>
      <c r="WEM135" s="65"/>
      <c r="WEP135" s="78"/>
      <c r="WEQ135" s="78"/>
      <c r="WER135" s="65"/>
      <c r="WEU135" s="78"/>
      <c r="WEV135" s="78"/>
      <c r="WEW135" s="65"/>
      <c r="WEZ135" s="78"/>
      <c r="WFA135" s="78"/>
      <c r="WFB135" s="65"/>
      <c r="WFE135" s="78"/>
      <c r="WFF135" s="78"/>
      <c r="WFG135" s="65"/>
      <c r="WFJ135" s="78"/>
      <c r="WFK135" s="78"/>
      <c r="WFL135" s="65"/>
      <c r="WFO135" s="78"/>
      <c r="WFP135" s="78"/>
      <c r="WFQ135" s="65"/>
      <c r="WFT135" s="78"/>
      <c r="WFU135" s="78"/>
      <c r="WFV135" s="65"/>
      <c r="WFY135" s="78"/>
      <c r="WFZ135" s="78"/>
      <c r="WGA135" s="65"/>
      <c r="WGD135" s="78"/>
      <c r="WGE135" s="78"/>
      <c r="WGF135" s="65"/>
      <c r="WGI135" s="78"/>
      <c r="WGJ135" s="78"/>
      <c r="WGK135" s="65"/>
      <c r="WGN135" s="78"/>
      <c r="WGO135" s="78"/>
      <c r="WGP135" s="65"/>
      <c r="WGS135" s="78"/>
      <c r="WGT135" s="78"/>
      <c r="WGU135" s="65"/>
      <c r="WGX135" s="78"/>
      <c r="WGY135" s="78"/>
      <c r="WGZ135" s="65"/>
      <c r="WHC135" s="78"/>
      <c r="WHD135" s="78"/>
      <c r="WHE135" s="65"/>
      <c r="WHH135" s="78"/>
      <c r="WHI135" s="78"/>
      <c r="WHJ135" s="65"/>
      <c r="WHM135" s="78"/>
      <c r="WHN135" s="78"/>
      <c r="WHO135" s="65"/>
      <c r="WHR135" s="78"/>
      <c r="WHS135" s="78"/>
      <c r="WHT135" s="65"/>
      <c r="WHW135" s="78"/>
      <c r="WHX135" s="78"/>
      <c r="WHY135" s="65"/>
      <c r="WIB135" s="78"/>
      <c r="WIC135" s="78"/>
      <c r="WID135" s="65"/>
      <c r="WIG135" s="78"/>
      <c r="WIH135" s="78"/>
      <c r="WII135" s="65"/>
      <c r="WIL135" s="78"/>
      <c r="WIM135" s="78"/>
      <c r="WIN135" s="65"/>
      <c r="WIQ135" s="78"/>
      <c r="WIR135" s="78"/>
      <c r="WIS135" s="65"/>
      <c r="WIV135" s="78"/>
      <c r="WIW135" s="78"/>
      <c r="WIX135" s="65"/>
      <c r="WJA135" s="78"/>
      <c r="WJB135" s="78"/>
      <c r="WJC135" s="65"/>
      <c r="WJF135" s="78"/>
      <c r="WJG135" s="78"/>
      <c r="WJH135" s="65"/>
      <c r="WJK135" s="78"/>
      <c r="WJL135" s="78"/>
      <c r="WJM135" s="65"/>
      <c r="WJP135" s="78"/>
      <c r="WJQ135" s="78"/>
      <c r="WJR135" s="65"/>
      <c r="WJU135" s="78"/>
      <c r="WJV135" s="78"/>
      <c r="WJW135" s="65"/>
      <c r="WJZ135" s="78"/>
      <c r="WKA135" s="78"/>
      <c r="WKB135" s="65"/>
      <c r="WKE135" s="78"/>
      <c r="WKF135" s="78"/>
      <c r="WKG135" s="65"/>
      <c r="WKJ135" s="78"/>
      <c r="WKK135" s="78"/>
      <c r="WKL135" s="65"/>
      <c r="WKO135" s="78"/>
      <c r="WKP135" s="78"/>
      <c r="WKQ135" s="65"/>
      <c r="WKT135" s="78"/>
      <c r="WKU135" s="78"/>
      <c r="WKV135" s="65"/>
      <c r="WKY135" s="78"/>
      <c r="WKZ135" s="78"/>
      <c r="WLA135" s="65"/>
      <c r="WLD135" s="78"/>
      <c r="WLE135" s="78"/>
      <c r="WLF135" s="65"/>
      <c r="WLI135" s="78"/>
      <c r="WLJ135" s="78"/>
      <c r="WLK135" s="65"/>
      <c r="WLN135" s="78"/>
      <c r="WLO135" s="78"/>
      <c r="WLP135" s="65"/>
      <c r="WLS135" s="78"/>
      <c r="WLT135" s="78"/>
      <c r="WLU135" s="65"/>
      <c r="WLX135" s="78"/>
      <c r="WLY135" s="78"/>
      <c r="WLZ135" s="65"/>
      <c r="WMC135" s="78"/>
      <c r="WMD135" s="78"/>
      <c r="WME135" s="65"/>
      <c r="WMH135" s="78"/>
      <c r="WMI135" s="78"/>
      <c r="WMJ135" s="65"/>
      <c r="WMM135" s="78"/>
      <c r="WMN135" s="78"/>
      <c r="WMO135" s="65"/>
      <c r="WMR135" s="78"/>
      <c r="WMS135" s="78"/>
      <c r="WMT135" s="65"/>
      <c r="WMW135" s="78"/>
      <c r="WMX135" s="78"/>
      <c r="WMY135" s="65"/>
      <c r="WNB135" s="78"/>
      <c r="WNC135" s="78"/>
      <c r="WND135" s="65"/>
      <c r="WNG135" s="78"/>
      <c r="WNH135" s="78"/>
      <c r="WNI135" s="65"/>
      <c r="WNL135" s="78"/>
      <c r="WNM135" s="78"/>
      <c r="WNN135" s="65"/>
      <c r="WNQ135" s="78"/>
      <c r="WNR135" s="78"/>
      <c r="WNS135" s="65"/>
      <c r="WNV135" s="78"/>
      <c r="WNW135" s="78"/>
      <c r="WNX135" s="65"/>
      <c r="WOA135" s="78"/>
      <c r="WOB135" s="78"/>
      <c r="WOC135" s="65"/>
      <c r="WOF135" s="78"/>
      <c r="WOG135" s="78"/>
      <c r="WOH135" s="65"/>
      <c r="WOK135" s="78"/>
      <c r="WOL135" s="78"/>
      <c r="WOM135" s="65"/>
      <c r="WOP135" s="78"/>
      <c r="WOQ135" s="78"/>
      <c r="WOR135" s="65"/>
      <c r="WOU135" s="78"/>
      <c r="WOV135" s="78"/>
      <c r="WOW135" s="65"/>
      <c r="WOZ135" s="78"/>
      <c r="WPA135" s="78"/>
      <c r="WPB135" s="65"/>
      <c r="WPE135" s="78"/>
      <c r="WPF135" s="78"/>
      <c r="WPG135" s="65"/>
      <c r="WPJ135" s="78"/>
      <c r="WPK135" s="78"/>
      <c r="WPL135" s="65"/>
      <c r="WPO135" s="78"/>
      <c r="WPP135" s="78"/>
      <c r="WPQ135" s="65"/>
      <c r="WPT135" s="78"/>
      <c r="WPU135" s="78"/>
      <c r="WPV135" s="65"/>
      <c r="WPY135" s="78"/>
      <c r="WPZ135" s="78"/>
      <c r="WQA135" s="65"/>
      <c r="WQD135" s="78"/>
      <c r="WQE135" s="78"/>
      <c r="WQF135" s="65"/>
      <c r="WQI135" s="78"/>
      <c r="WQJ135" s="78"/>
      <c r="WQK135" s="65"/>
      <c r="WQN135" s="78"/>
      <c r="WQO135" s="78"/>
      <c r="WQP135" s="65"/>
      <c r="WQS135" s="78"/>
      <c r="WQT135" s="78"/>
      <c r="WQU135" s="65"/>
      <c r="WQX135" s="78"/>
      <c r="WQY135" s="78"/>
      <c r="WQZ135" s="65"/>
      <c r="WRC135" s="78"/>
      <c r="WRD135" s="78"/>
      <c r="WRE135" s="65"/>
      <c r="WRH135" s="78"/>
      <c r="WRI135" s="78"/>
      <c r="WRJ135" s="65"/>
      <c r="WRM135" s="78"/>
      <c r="WRN135" s="78"/>
      <c r="WRO135" s="65"/>
      <c r="WRR135" s="78"/>
      <c r="WRS135" s="78"/>
      <c r="WRT135" s="65"/>
      <c r="WRW135" s="78"/>
      <c r="WRX135" s="78"/>
      <c r="WRY135" s="65"/>
      <c r="WSB135" s="78"/>
      <c r="WSC135" s="78"/>
      <c r="WSD135" s="65"/>
      <c r="WSG135" s="78"/>
      <c r="WSH135" s="78"/>
      <c r="WSI135" s="65"/>
      <c r="WSL135" s="78"/>
      <c r="WSM135" s="78"/>
      <c r="WSN135" s="65"/>
      <c r="WSQ135" s="78"/>
      <c r="WSR135" s="78"/>
      <c r="WSS135" s="65"/>
      <c r="WSV135" s="78"/>
      <c r="WSW135" s="78"/>
      <c r="WSX135" s="65"/>
      <c r="WTA135" s="78"/>
      <c r="WTB135" s="78"/>
      <c r="WTC135" s="65"/>
      <c r="WTF135" s="78"/>
      <c r="WTG135" s="78"/>
      <c r="WTH135" s="65"/>
      <c r="WTK135" s="78"/>
      <c r="WTL135" s="78"/>
      <c r="WTM135" s="65"/>
      <c r="WTP135" s="78"/>
      <c r="WTQ135" s="78"/>
      <c r="WTR135" s="65"/>
      <c r="WTU135" s="78"/>
      <c r="WTV135" s="78"/>
      <c r="WTW135" s="65"/>
      <c r="WTZ135" s="78"/>
      <c r="WUA135" s="78"/>
      <c r="WUB135" s="65"/>
      <c r="WUE135" s="78"/>
      <c r="WUF135" s="78"/>
      <c r="WUG135" s="65"/>
      <c r="WUJ135" s="78"/>
      <c r="WUK135" s="78"/>
      <c r="WUL135" s="65"/>
      <c r="WUO135" s="78"/>
      <c r="WUP135" s="78"/>
      <c r="WUQ135" s="65"/>
      <c r="WUT135" s="78"/>
      <c r="WUU135" s="78"/>
      <c r="WUV135" s="65"/>
      <c r="WUY135" s="78"/>
      <c r="WUZ135" s="78"/>
      <c r="WVA135" s="65"/>
      <c r="WVD135" s="78"/>
      <c r="WVE135" s="78"/>
      <c r="WVF135" s="65"/>
      <c r="WVI135" s="78"/>
      <c r="WVJ135" s="78"/>
      <c r="WVK135" s="65"/>
      <c r="WVN135" s="78"/>
      <c r="WVO135" s="78"/>
      <c r="WVP135" s="65"/>
      <c r="WVS135" s="78"/>
      <c r="WVT135" s="78"/>
      <c r="WVU135" s="65"/>
      <c r="WVX135" s="78"/>
      <c r="WVY135" s="78"/>
      <c r="WVZ135" s="65"/>
      <c r="WWC135" s="78"/>
      <c r="WWD135" s="78"/>
      <c r="WWE135" s="65"/>
      <c r="WWH135" s="78"/>
      <c r="WWI135" s="78"/>
      <c r="WWJ135" s="65"/>
      <c r="WWM135" s="78"/>
      <c r="WWN135" s="78"/>
      <c r="WWO135" s="65"/>
      <c r="WWR135" s="78"/>
      <c r="WWS135" s="78"/>
      <c r="WWT135" s="65"/>
      <c r="WWW135" s="78"/>
      <c r="WWX135" s="78"/>
      <c r="WWY135" s="65"/>
      <c r="WXB135" s="78"/>
      <c r="WXC135" s="78"/>
      <c r="WXD135" s="65"/>
      <c r="WXG135" s="78"/>
      <c r="WXH135" s="78"/>
      <c r="WXI135" s="65"/>
      <c r="WXL135" s="78"/>
      <c r="WXM135" s="78"/>
      <c r="WXN135" s="65"/>
      <c r="WXQ135" s="78"/>
      <c r="WXR135" s="78"/>
      <c r="WXS135" s="65"/>
      <c r="WXV135" s="78"/>
      <c r="WXW135" s="78"/>
      <c r="WXX135" s="65"/>
      <c r="WYA135" s="78"/>
      <c r="WYB135" s="78"/>
      <c r="WYC135" s="65"/>
      <c r="WYF135" s="78"/>
      <c r="WYG135" s="78"/>
      <c r="WYH135" s="65"/>
      <c r="WYK135" s="78"/>
      <c r="WYL135" s="78"/>
      <c r="WYM135" s="65"/>
      <c r="WYP135" s="78"/>
      <c r="WYQ135" s="78"/>
      <c r="WYR135" s="65"/>
      <c r="WYU135" s="78"/>
      <c r="WYV135" s="78"/>
      <c r="WYW135" s="65"/>
      <c r="WYZ135" s="78"/>
      <c r="WZA135" s="78"/>
      <c r="WZB135" s="65"/>
      <c r="WZE135" s="78"/>
      <c r="WZF135" s="78"/>
      <c r="WZG135" s="65"/>
      <c r="WZJ135" s="78"/>
      <c r="WZK135" s="78"/>
      <c r="WZL135" s="65"/>
      <c r="WZO135" s="78"/>
      <c r="WZP135" s="78"/>
      <c r="WZQ135" s="65"/>
      <c r="WZT135" s="78"/>
      <c r="WZU135" s="78"/>
      <c r="WZV135" s="65"/>
      <c r="WZY135" s="78"/>
      <c r="WZZ135" s="78"/>
      <c r="XAA135" s="65"/>
      <c r="XAD135" s="78"/>
      <c r="XAE135" s="78"/>
      <c r="XAF135" s="65"/>
      <c r="XAI135" s="78"/>
      <c r="XAJ135" s="78"/>
      <c r="XAK135" s="65"/>
      <c r="XAN135" s="78"/>
      <c r="XAO135" s="78"/>
      <c r="XAP135" s="65"/>
      <c r="XAS135" s="78"/>
      <c r="XAT135" s="78"/>
      <c r="XAU135" s="65"/>
      <c r="XAX135" s="78"/>
      <c r="XAY135" s="78"/>
      <c r="XAZ135" s="65"/>
      <c r="XBC135" s="78"/>
      <c r="XBD135" s="78"/>
      <c r="XBE135" s="65"/>
      <c r="XBH135" s="78"/>
      <c r="XBI135" s="78"/>
      <c r="XBJ135" s="65"/>
      <c r="XBM135" s="78"/>
      <c r="XBN135" s="78"/>
      <c r="XBO135" s="65"/>
      <c r="XBR135" s="78"/>
      <c r="XBS135" s="78"/>
      <c r="XBT135" s="65"/>
      <c r="XBW135" s="78"/>
      <c r="XBX135" s="78"/>
      <c r="XBY135" s="65"/>
      <c r="XCB135" s="78"/>
      <c r="XCC135" s="78"/>
      <c r="XCD135" s="65"/>
      <c r="XCG135" s="78"/>
      <c r="XCH135" s="78"/>
      <c r="XCI135" s="65"/>
      <c r="XCL135" s="78"/>
      <c r="XCM135" s="78"/>
      <c r="XCN135" s="65"/>
      <c r="XCQ135" s="78"/>
      <c r="XCR135" s="78"/>
      <c r="XCS135" s="65"/>
      <c r="XCV135" s="78"/>
      <c r="XCW135" s="78"/>
      <c r="XCX135" s="65"/>
      <c r="XDA135" s="78"/>
      <c r="XDB135" s="78"/>
      <c r="XDC135" s="65"/>
      <c r="XDF135" s="78"/>
      <c r="XDG135" s="78"/>
      <c r="XDH135" s="65"/>
      <c r="XDK135" s="78"/>
      <c r="XDL135" s="78"/>
      <c r="XDM135" s="65"/>
      <c r="XDP135" s="78"/>
      <c r="XDQ135" s="78"/>
      <c r="XDR135" s="65"/>
      <c r="XDU135" s="78"/>
      <c r="XDV135" s="78"/>
      <c r="XDW135" s="65"/>
      <c r="XDZ135" s="78"/>
      <c r="XEA135" s="78"/>
      <c r="XEB135" s="65"/>
      <c r="XEE135" s="78"/>
      <c r="XEF135" s="78"/>
      <c r="XEG135" s="65"/>
      <c r="XEJ135" s="78"/>
      <c r="XEK135" s="78"/>
      <c r="XEL135" s="65"/>
      <c r="XEO135" s="78"/>
      <c r="XEP135" s="78"/>
      <c r="XEQ135" s="65"/>
      <c r="XET135" s="78"/>
      <c r="XEU135" s="78"/>
      <c r="XEV135" s="65"/>
      <c r="XEY135" s="78"/>
      <c r="XEZ135" s="78"/>
      <c r="XFA135" s="65"/>
      <c r="XFD135" s="78"/>
    </row>
    <row r="136" spans="1:2046 2049:3071 3074:4096 4099:7166 7169:8191 8194:9216 9219:12286 12289:13311 13314:14336 14339:16384" x14ac:dyDescent="0.25">
      <c r="A136" s="5" t="s">
        <v>51</v>
      </c>
    </row>
    <row r="137" spans="1:2046 2049:3071 3074:4096 4099:7166 7169:8191 8194:9216 9219:12286 12289:13311 13314:14336 14339:16384" ht="14.45" customHeight="1" x14ac:dyDescent="0.25">
      <c r="A137" s="91" t="s">
        <v>31</v>
      </c>
      <c r="B137" s="92"/>
      <c r="C137" s="92"/>
      <c r="D137" s="92"/>
      <c r="E137" s="93"/>
    </row>
    <row r="138" spans="1:2046 2049:3071 3074:4096 4099:7166 7169:8191 8194:9216 9219:12286 12289:13311 13314:14336 14339:16384" x14ac:dyDescent="0.25">
      <c r="A138" s="94" t="s">
        <v>32</v>
      </c>
      <c r="B138" s="94"/>
      <c r="C138" s="94"/>
      <c r="D138" s="94"/>
      <c r="E138" s="94"/>
    </row>
    <row r="139" spans="1:2046 2049:3071 3074:4096 4099:7166 7169:8191 8194:9216 9219:12286 12289:13311 13314:14336 14339:16384" x14ac:dyDescent="0.25">
      <c r="A139" s="29" t="s">
        <v>33</v>
      </c>
      <c r="B139" s="29" t="s">
        <v>34</v>
      </c>
      <c r="C139" s="29" t="s">
        <v>35</v>
      </c>
      <c r="D139" s="30" t="s">
        <v>0</v>
      </c>
      <c r="E139" s="30" t="s">
        <v>1</v>
      </c>
    </row>
    <row r="140" spans="1:2046 2049:3071 3074:4096 4099:7166 7169:8191 8194:9216 9219:12286 12289:13311 13314:14336 14339:16384" x14ac:dyDescent="0.25">
      <c r="A140" s="31" t="s">
        <v>36</v>
      </c>
      <c r="B140" s="57">
        <v>44418</v>
      </c>
      <c r="C140" s="57">
        <v>46252</v>
      </c>
      <c r="D140" s="58">
        <v>0.145560251931107</v>
      </c>
      <c r="E140" s="59">
        <v>4</v>
      </c>
    </row>
    <row r="141" spans="1:2046 2049:3071 3074:4096 4099:7166 7169:8191 8194:9216 9219:12286 12289:13311 13314:14336 14339:16384" x14ac:dyDescent="0.25">
      <c r="A141" s="31" t="s">
        <v>37</v>
      </c>
      <c r="B141" s="57">
        <v>44390</v>
      </c>
      <c r="C141" s="57">
        <v>46224</v>
      </c>
      <c r="D141" s="58">
        <v>0.14551184883009396</v>
      </c>
      <c r="E141" s="59">
        <v>4</v>
      </c>
    </row>
    <row r="142" spans="1:2046 2049:3071 3074:4096 4099:7166 7169:8191 8194:9216 9219:12286 12289:13311 13314:14336 14339:16384" x14ac:dyDescent="0.25">
      <c r="A142" s="60" t="s">
        <v>38</v>
      </c>
      <c r="B142" s="57">
        <v>44362</v>
      </c>
      <c r="C142" s="57">
        <v>46196</v>
      </c>
      <c r="D142" s="58">
        <v>0.14546688967866669</v>
      </c>
      <c r="E142" s="59">
        <v>4</v>
      </c>
    </row>
    <row r="143" spans="1:2046 2049:3071 3074:4096 4099:7166 7169:8191 8194:9216 9219:12286 12289:13311 13314:14336 14339:16384" x14ac:dyDescent="0.25">
      <c r="A143" s="60" t="s">
        <v>39</v>
      </c>
      <c r="B143" s="57">
        <v>44334</v>
      </c>
      <c r="C143" s="57">
        <v>46168</v>
      </c>
      <c r="D143" s="58">
        <v>0.145565600295222</v>
      </c>
      <c r="E143" s="59">
        <v>4</v>
      </c>
    </row>
    <row r="144" spans="1:2046 2049:3071 3074:4096 4099:7166 7169:8191 8194:9216 9219:12286 12289:13311 13314:14336 14339:16384" x14ac:dyDescent="0.25">
      <c r="A144" s="60" t="s">
        <v>40</v>
      </c>
      <c r="B144" s="57">
        <v>44306</v>
      </c>
      <c r="C144" s="57">
        <v>46140</v>
      </c>
      <c r="D144" s="58">
        <v>0.14443252963252201</v>
      </c>
      <c r="E144" s="59">
        <v>4</v>
      </c>
    </row>
    <row r="146" spans="1:5" x14ac:dyDescent="0.25">
      <c r="A146" s="102" t="s">
        <v>94</v>
      </c>
      <c r="B146" s="103"/>
      <c r="C146" s="103"/>
      <c r="D146" s="103"/>
      <c r="E146" s="103"/>
    </row>
    <row r="147" spans="1:5" ht="14.45" customHeight="1" x14ac:dyDescent="0.25">
      <c r="A147" s="1" t="s">
        <v>958</v>
      </c>
      <c r="B147" s="2"/>
      <c r="C147" s="96" t="s">
        <v>3</v>
      </c>
      <c r="D147" s="96" t="s">
        <v>959</v>
      </c>
      <c r="E147" s="96"/>
    </row>
    <row r="148" spans="1:5" x14ac:dyDescent="0.25">
      <c r="A148" s="74" t="s">
        <v>1151</v>
      </c>
      <c r="B148" s="75"/>
      <c r="C148" s="97"/>
      <c r="D148" s="97"/>
      <c r="E148" s="97"/>
    </row>
    <row r="149" spans="1:5" x14ac:dyDescent="0.25">
      <c r="A149" s="76" t="s">
        <v>6</v>
      </c>
      <c r="B149" s="77"/>
      <c r="C149" s="98"/>
      <c r="D149" s="98"/>
      <c r="E149" s="98"/>
    </row>
    <row r="150" spans="1:5" x14ac:dyDescent="0.25">
      <c r="A150" s="8" t="s">
        <v>7</v>
      </c>
      <c r="B150" s="9" t="s">
        <v>960</v>
      </c>
      <c r="C150" s="10"/>
      <c r="D150" s="11"/>
      <c r="E150" s="11"/>
    </row>
    <row r="151" spans="1:5" x14ac:dyDescent="0.25">
      <c r="A151" s="12"/>
      <c r="B151" s="13" t="s">
        <v>9</v>
      </c>
      <c r="C151" s="14"/>
      <c r="D151" s="15"/>
      <c r="E151" s="15"/>
    </row>
    <row r="152" spans="1:5" x14ac:dyDescent="0.25">
      <c r="A152" s="8" t="s">
        <v>10</v>
      </c>
      <c r="B152" s="16" t="s">
        <v>11</v>
      </c>
      <c r="C152" s="53">
        <v>6010</v>
      </c>
      <c r="D152" s="54">
        <v>6210</v>
      </c>
      <c r="E152" s="55" t="s">
        <v>14</v>
      </c>
    </row>
    <row r="153" spans="1:5" x14ac:dyDescent="0.25">
      <c r="A153" s="19"/>
      <c r="B153" s="20" t="s">
        <v>15</v>
      </c>
      <c r="C153" s="56">
        <v>-0.399101232021429</v>
      </c>
      <c r="D153" s="56">
        <v>-0.146908059932713</v>
      </c>
      <c r="E153" s="22"/>
    </row>
    <row r="154" spans="1:5" x14ac:dyDescent="0.25">
      <c r="A154" s="8" t="s">
        <v>16</v>
      </c>
      <c r="B154" s="16" t="s">
        <v>11</v>
      </c>
      <c r="C154" s="53">
        <v>7810</v>
      </c>
      <c r="D154" s="53">
        <v>7360</v>
      </c>
      <c r="E154" s="55" t="s">
        <v>14</v>
      </c>
    </row>
    <row r="155" spans="1:5" x14ac:dyDescent="0.25">
      <c r="A155" s="19"/>
      <c r="B155" s="20" t="s">
        <v>15</v>
      </c>
      <c r="C155" s="56">
        <v>-0.21932332828721299</v>
      </c>
      <c r="D155" s="56">
        <v>-9.7215505372375305E-2</v>
      </c>
      <c r="E155" s="22"/>
    </row>
    <row r="156" spans="1:5" x14ac:dyDescent="0.25">
      <c r="A156" s="8" t="s">
        <v>19</v>
      </c>
      <c r="B156" s="16" t="s">
        <v>11</v>
      </c>
      <c r="C156" s="53">
        <v>9390</v>
      </c>
      <c r="D156" s="53">
        <v>9860</v>
      </c>
      <c r="E156" s="55" t="s">
        <v>14</v>
      </c>
    </row>
    <row r="157" spans="1:5" x14ac:dyDescent="0.25">
      <c r="A157" s="19"/>
      <c r="B157" s="20" t="s">
        <v>15</v>
      </c>
      <c r="C157" s="56">
        <v>-6.1124608632733599E-2</v>
      </c>
      <c r="D157" s="56">
        <v>-4.7385434680084996E-3</v>
      </c>
      <c r="E157" s="22"/>
    </row>
    <row r="158" spans="1:5" x14ac:dyDescent="0.25">
      <c r="A158" s="8" t="s">
        <v>22</v>
      </c>
      <c r="B158" s="16" t="s">
        <v>11</v>
      </c>
      <c r="C158" s="53">
        <v>12100</v>
      </c>
      <c r="D158" s="53">
        <v>12160</v>
      </c>
      <c r="E158" s="55" t="s">
        <v>14</v>
      </c>
    </row>
    <row r="159" spans="1:5" x14ac:dyDescent="0.25">
      <c r="A159" s="19"/>
      <c r="B159" s="20" t="s">
        <v>15</v>
      </c>
      <c r="C159" s="56">
        <v>0.210143493414095</v>
      </c>
      <c r="D159" s="56">
        <v>6.7230536811159203E-2</v>
      </c>
      <c r="E159" s="22"/>
    </row>
    <row r="160" spans="1:5" ht="34.9" customHeight="1" x14ac:dyDescent="0.25">
      <c r="A160" s="90" t="s">
        <v>25</v>
      </c>
      <c r="B160" s="90"/>
      <c r="C160" s="90"/>
      <c r="D160" s="90"/>
      <c r="E160" s="90"/>
    </row>
    <row r="161" spans="1:2046 2049:3071 3074:4096 4099:7166 7169:8191 8194:9216 9219:12286 12289:13311 13314:14336 14339:16384" x14ac:dyDescent="0.25">
      <c r="A161" s="5" t="s">
        <v>26</v>
      </c>
    </row>
    <row r="162" spans="1:2046 2049:3071 3074:4096 4099:7166 7169:8191 8194:9216 9219:12286 12289:13311 13314:14336 14339:16384" x14ac:dyDescent="0.25">
      <c r="A162" s="65" t="s">
        <v>964</v>
      </c>
      <c r="D162" s="78"/>
      <c r="E162" s="78"/>
    </row>
    <row r="163" spans="1:2046 2049:3071 3074:4096 4099:7166 7169:8191 8194:9216 9219:12286 12289:13311 13314:14336 14339:16384" x14ac:dyDescent="0.25">
      <c r="A163" s="65" t="s">
        <v>1145</v>
      </c>
      <c r="D163" s="78"/>
      <c r="E163" s="78"/>
      <c r="F163" s="65"/>
      <c r="I163" s="78"/>
      <c r="J163" s="78"/>
      <c r="K163" s="65"/>
      <c r="N163" s="78"/>
      <c r="O163" s="78"/>
      <c r="P163" s="65"/>
      <c r="S163" s="78"/>
      <c r="T163" s="78"/>
      <c r="U163" s="65"/>
      <c r="X163" s="78"/>
      <c r="Y163" s="78"/>
      <c r="Z163" s="65"/>
      <c r="AC163" s="78"/>
      <c r="AD163" s="78"/>
      <c r="AE163" s="65"/>
      <c r="AH163" s="78"/>
      <c r="AI163" s="78"/>
      <c r="AJ163" s="65"/>
      <c r="AM163" s="78"/>
      <c r="AN163" s="78"/>
      <c r="AO163" s="65"/>
      <c r="AR163" s="78"/>
      <c r="AS163" s="78"/>
      <c r="AT163" s="65"/>
      <c r="AW163" s="78"/>
      <c r="AX163" s="78"/>
      <c r="AY163" s="65"/>
      <c r="BB163" s="78"/>
      <c r="BC163" s="78"/>
      <c r="BD163" s="65"/>
      <c r="BG163" s="78"/>
      <c r="BH163" s="78"/>
      <c r="BI163" s="65"/>
      <c r="BL163" s="78"/>
      <c r="BM163" s="78"/>
      <c r="BN163" s="65"/>
      <c r="BQ163" s="78"/>
      <c r="BR163" s="78"/>
      <c r="BS163" s="65"/>
      <c r="BV163" s="78"/>
      <c r="BW163" s="78"/>
      <c r="BX163" s="65"/>
      <c r="CA163" s="78"/>
      <c r="CB163" s="78"/>
      <c r="CC163" s="65"/>
      <c r="CF163" s="78"/>
      <c r="CG163" s="78"/>
      <c r="CH163" s="65"/>
      <c r="CK163" s="78"/>
      <c r="CL163" s="78"/>
      <c r="CM163" s="65"/>
      <c r="CP163" s="78"/>
      <c r="CQ163" s="78"/>
      <c r="CR163" s="65"/>
      <c r="CU163" s="78"/>
      <c r="CV163" s="78"/>
      <c r="CW163" s="65"/>
      <c r="CZ163" s="78"/>
      <c r="DA163" s="78"/>
      <c r="DB163" s="65"/>
      <c r="DE163" s="78"/>
      <c r="DF163" s="78"/>
      <c r="DG163" s="65"/>
      <c r="DJ163" s="78"/>
      <c r="DK163" s="78"/>
      <c r="DL163" s="65"/>
      <c r="DO163" s="78"/>
      <c r="DP163" s="78"/>
      <c r="DQ163" s="65"/>
      <c r="DT163" s="78"/>
      <c r="DU163" s="78"/>
      <c r="DV163" s="65"/>
      <c r="DY163" s="78"/>
      <c r="DZ163" s="78"/>
      <c r="EA163" s="65"/>
      <c r="ED163" s="78"/>
      <c r="EE163" s="78"/>
      <c r="EF163" s="65"/>
      <c r="EI163" s="78"/>
      <c r="EJ163" s="78"/>
      <c r="EK163" s="65"/>
      <c r="EN163" s="78"/>
      <c r="EO163" s="78"/>
      <c r="EP163" s="65"/>
      <c r="ES163" s="78"/>
      <c r="ET163" s="78"/>
      <c r="EU163" s="65"/>
      <c r="EX163" s="78"/>
      <c r="EY163" s="78"/>
      <c r="EZ163" s="65"/>
      <c r="FC163" s="78"/>
      <c r="FD163" s="78"/>
      <c r="FE163" s="65"/>
      <c r="FH163" s="78"/>
      <c r="FI163" s="78"/>
      <c r="FJ163" s="65"/>
      <c r="FM163" s="78"/>
      <c r="FN163" s="78"/>
      <c r="FO163" s="65"/>
      <c r="FR163" s="78"/>
      <c r="FS163" s="78"/>
      <c r="FT163" s="65"/>
      <c r="FW163" s="78"/>
      <c r="FX163" s="78"/>
      <c r="FY163" s="65"/>
      <c r="GB163" s="78"/>
      <c r="GC163" s="78"/>
      <c r="GD163" s="65"/>
      <c r="GG163" s="78"/>
      <c r="GH163" s="78"/>
      <c r="GI163" s="65"/>
      <c r="GL163" s="78"/>
      <c r="GM163" s="78"/>
      <c r="GN163" s="65"/>
      <c r="GQ163" s="78"/>
      <c r="GR163" s="78"/>
      <c r="GS163" s="65"/>
      <c r="GV163" s="78"/>
      <c r="GW163" s="78"/>
      <c r="GX163" s="65"/>
      <c r="HA163" s="78"/>
      <c r="HB163" s="78"/>
      <c r="HC163" s="65"/>
      <c r="HF163" s="78"/>
      <c r="HG163" s="78"/>
      <c r="HH163" s="65"/>
      <c r="HK163" s="78"/>
      <c r="HL163" s="78"/>
      <c r="HM163" s="65"/>
      <c r="HP163" s="78"/>
      <c r="HQ163" s="78"/>
      <c r="HR163" s="65"/>
      <c r="HU163" s="78"/>
      <c r="HV163" s="78"/>
      <c r="HW163" s="65"/>
      <c r="HZ163" s="78"/>
      <c r="IA163" s="78"/>
      <c r="IB163" s="65"/>
      <c r="IE163" s="78"/>
      <c r="IF163" s="78"/>
      <c r="IG163" s="65"/>
      <c r="IJ163" s="78"/>
      <c r="IK163" s="78"/>
      <c r="IL163" s="65"/>
      <c r="IO163" s="78"/>
      <c r="IP163" s="78"/>
      <c r="IQ163" s="65"/>
      <c r="IT163" s="78"/>
      <c r="IU163" s="78"/>
      <c r="IV163" s="65"/>
      <c r="IY163" s="78"/>
      <c r="IZ163" s="78"/>
      <c r="JA163" s="65"/>
      <c r="JD163" s="78"/>
      <c r="JE163" s="78"/>
      <c r="JF163" s="65"/>
      <c r="JI163" s="78"/>
      <c r="JJ163" s="78"/>
      <c r="JK163" s="65"/>
      <c r="JN163" s="78"/>
      <c r="JO163" s="78"/>
      <c r="JP163" s="65"/>
      <c r="JS163" s="78"/>
      <c r="JT163" s="78"/>
      <c r="JU163" s="65"/>
      <c r="JX163" s="78"/>
      <c r="JY163" s="78"/>
      <c r="JZ163" s="65"/>
      <c r="KC163" s="78"/>
      <c r="KD163" s="78"/>
      <c r="KE163" s="65"/>
      <c r="KH163" s="78"/>
      <c r="KI163" s="78"/>
      <c r="KJ163" s="65"/>
      <c r="KM163" s="78"/>
      <c r="KN163" s="78"/>
      <c r="KO163" s="65"/>
      <c r="KR163" s="78"/>
      <c r="KS163" s="78"/>
      <c r="KT163" s="65"/>
      <c r="KW163" s="78"/>
      <c r="KX163" s="78"/>
      <c r="KY163" s="65"/>
      <c r="LB163" s="78"/>
      <c r="LC163" s="78"/>
      <c r="LD163" s="65"/>
      <c r="LG163" s="78"/>
      <c r="LH163" s="78"/>
      <c r="LI163" s="65"/>
      <c r="LL163" s="78"/>
      <c r="LM163" s="78"/>
      <c r="LN163" s="65"/>
      <c r="LQ163" s="78"/>
      <c r="LR163" s="78"/>
      <c r="LS163" s="65"/>
      <c r="LV163" s="78"/>
      <c r="LW163" s="78"/>
      <c r="LX163" s="65"/>
      <c r="MA163" s="78"/>
      <c r="MB163" s="78"/>
      <c r="MC163" s="65"/>
      <c r="MF163" s="78"/>
      <c r="MG163" s="78"/>
      <c r="MH163" s="65"/>
      <c r="MK163" s="78"/>
      <c r="ML163" s="78"/>
      <c r="MM163" s="65"/>
      <c r="MP163" s="78"/>
      <c r="MQ163" s="78"/>
      <c r="MR163" s="65"/>
      <c r="MU163" s="78"/>
      <c r="MV163" s="78"/>
      <c r="MW163" s="65"/>
      <c r="MZ163" s="78"/>
      <c r="NA163" s="78"/>
      <c r="NB163" s="65"/>
      <c r="NE163" s="78"/>
      <c r="NF163" s="78"/>
      <c r="NG163" s="65"/>
      <c r="NJ163" s="78"/>
      <c r="NK163" s="78"/>
      <c r="NL163" s="65"/>
      <c r="NO163" s="78"/>
      <c r="NP163" s="78"/>
      <c r="NQ163" s="65"/>
      <c r="NT163" s="78"/>
      <c r="NU163" s="78"/>
      <c r="NV163" s="65"/>
      <c r="NY163" s="78"/>
      <c r="NZ163" s="78"/>
      <c r="OA163" s="65"/>
      <c r="OD163" s="78"/>
      <c r="OE163" s="78"/>
      <c r="OF163" s="65"/>
      <c r="OI163" s="78"/>
      <c r="OJ163" s="78"/>
      <c r="OK163" s="65"/>
      <c r="ON163" s="78"/>
      <c r="OO163" s="78"/>
      <c r="OP163" s="65"/>
      <c r="OS163" s="78"/>
      <c r="OT163" s="78"/>
      <c r="OU163" s="65"/>
      <c r="OX163" s="78"/>
      <c r="OY163" s="78"/>
      <c r="OZ163" s="65"/>
      <c r="PC163" s="78"/>
      <c r="PD163" s="78"/>
      <c r="PE163" s="65"/>
      <c r="PH163" s="78"/>
      <c r="PI163" s="78"/>
      <c r="PJ163" s="65"/>
      <c r="PM163" s="78"/>
      <c r="PN163" s="78"/>
      <c r="PO163" s="65"/>
      <c r="PR163" s="78"/>
      <c r="PS163" s="78"/>
      <c r="PT163" s="65"/>
      <c r="PW163" s="78"/>
      <c r="PX163" s="78"/>
      <c r="PY163" s="65"/>
      <c r="QB163" s="78"/>
      <c r="QC163" s="78"/>
      <c r="QD163" s="65"/>
      <c r="QG163" s="78"/>
      <c r="QH163" s="78"/>
      <c r="QI163" s="65"/>
      <c r="QL163" s="78"/>
      <c r="QM163" s="78"/>
      <c r="QN163" s="65"/>
      <c r="QQ163" s="78"/>
      <c r="QR163" s="78"/>
      <c r="QS163" s="65"/>
      <c r="QV163" s="78"/>
      <c r="QW163" s="78"/>
      <c r="QX163" s="65"/>
      <c r="RA163" s="78"/>
      <c r="RB163" s="78"/>
      <c r="RC163" s="65"/>
      <c r="RF163" s="78"/>
      <c r="RG163" s="78"/>
      <c r="RH163" s="65"/>
      <c r="RK163" s="78"/>
      <c r="RL163" s="78"/>
      <c r="RM163" s="65"/>
      <c r="RP163" s="78"/>
      <c r="RQ163" s="78"/>
      <c r="RR163" s="65"/>
      <c r="RU163" s="78"/>
      <c r="RV163" s="78"/>
      <c r="RW163" s="65"/>
      <c r="RZ163" s="78"/>
      <c r="SA163" s="78"/>
      <c r="SB163" s="65"/>
      <c r="SE163" s="78"/>
      <c r="SF163" s="78"/>
      <c r="SG163" s="65"/>
      <c r="SJ163" s="78"/>
      <c r="SK163" s="78"/>
      <c r="SL163" s="65"/>
      <c r="SO163" s="78"/>
      <c r="SP163" s="78"/>
      <c r="SQ163" s="65"/>
      <c r="ST163" s="78"/>
      <c r="SU163" s="78"/>
      <c r="SV163" s="65"/>
      <c r="SY163" s="78"/>
      <c r="SZ163" s="78"/>
      <c r="TA163" s="65"/>
      <c r="TD163" s="78"/>
      <c r="TE163" s="78"/>
      <c r="TF163" s="65"/>
      <c r="TI163" s="78"/>
      <c r="TJ163" s="78"/>
      <c r="TK163" s="65"/>
      <c r="TN163" s="78"/>
      <c r="TO163" s="78"/>
      <c r="TP163" s="65"/>
      <c r="TS163" s="78"/>
      <c r="TT163" s="78"/>
      <c r="TU163" s="65"/>
      <c r="TX163" s="78"/>
      <c r="TY163" s="78"/>
      <c r="TZ163" s="65"/>
      <c r="UC163" s="78"/>
      <c r="UD163" s="78"/>
      <c r="UE163" s="65"/>
      <c r="UH163" s="78"/>
      <c r="UI163" s="78"/>
      <c r="UJ163" s="65"/>
      <c r="UM163" s="78"/>
      <c r="UN163" s="78"/>
      <c r="UO163" s="65"/>
      <c r="UR163" s="78"/>
      <c r="US163" s="78"/>
      <c r="UT163" s="65"/>
      <c r="UW163" s="78"/>
      <c r="UX163" s="78"/>
      <c r="UY163" s="65"/>
      <c r="VB163" s="78"/>
      <c r="VC163" s="78"/>
      <c r="VD163" s="65"/>
      <c r="VG163" s="78"/>
      <c r="VH163" s="78"/>
      <c r="VI163" s="65"/>
      <c r="VL163" s="78"/>
      <c r="VM163" s="78"/>
      <c r="VN163" s="65"/>
      <c r="VQ163" s="78"/>
      <c r="VR163" s="78"/>
      <c r="VS163" s="65"/>
      <c r="VV163" s="78"/>
      <c r="VW163" s="78"/>
      <c r="VX163" s="65"/>
      <c r="WA163" s="78"/>
      <c r="WB163" s="78"/>
      <c r="WC163" s="65"/>
      <c r="WF163" s="78"/>
      <c r="WG163" s="78"/>
      <c r="WH163" s="65"/>
      <c r="WK163" s="78"/>
      <c r="WL163" s="78"/>
      <c r="WM163" s="65"/>
      <c r="WP163" s="78"/>
      <c r="WQ163" s="78"/>
      <c r="WR163" s="65"/>
      <c r="WU163" s="78"/>
      <c r="WV163" s="78"/>
      <c r="WW163" s="65"/>
      <c r="WZ163" s="78"/>
      <c r="XA163" s="78"/>
      <c r="XB163" s="65"/>
      <c r="XE163" s="78"/>
      <c r="XF163" s="78"/>
      <c r="XG163" s="65"/>
      <c r="XJ163" s="78"/>
      <c r="XK163" s="78"/>
      <c r="XL163" s="65"/>
      <c r="XO163" s="78"/>
      <c r="XP163" s="78"/>
      <c r="XQ163" s="65"/>
      <c r="XT163" s="78"/>
      <c r="XU163" s="78"/>
      <c r="XV163" s="65"/>
      <c r="XY163" s="78"/>
      <c r="XZ163" s="78"/>
      <c r="YA163" s="65"/>
      <c r="YD163" s="78"/>
      <c r="YE163" s="78"/>
      <c r="YF163" s="65"/>
      <c r="YI163" s="78"/>
      <c r="YJ163" s="78"/>
      <c r="YK163" s="65"/>
      <c r="YN163" s="78"/>
      <c r="YO163" s="78"/>
      <c r="YP163" s="65"/>
      <c r="YS163" s="78"/>
      <c r="YT163" s="78"/>
      <c r="YU163" s="65"/>
      <c r="YX163" s="78"/>
      <c r="YY163" s="78"/>
      <c r="YZ163" s="65"/>
      <c r="ZC163" s="78"/>
      <c r="ZD163" s="78"/>
      <c r="ZE163" s="65"/>
      <c r="ZH163" s="78"/>
      <c r="ZI163" s="78"/>
      <c r="ZJ163" s="65"/>
      <c r="ZM163" s="78"/>
      <c r="ZN163" s="78"/>
      <c r="ZO163" s="65"/>
      <c r="ZR163" s="78"/>
      <c r="ZS163" s="78"/>
      <c r="ZT163" s="65"/>
      <c r="ZW163" s="78"/>
      <c r="ZX163" s="78"/>
      <c r="ZY163" s="65"/>
      <c r="AAB163" s="78"/>
      <c r="AAC163" s="78"/>
      <c r="AAD163" s="65"/>
      <c r="AAG163" s="78"/>
      <c r="AAH163" s="78"/>
      <c r="AAI163" s="65"/>
      <c r="AAL163" s="78"/>
      <c r="AAM163" s="78"/>
      <c r="AAN163" s="65"/>
      <c r="AAQ163" s="78"/>
      <c r="AAR163" s="78"/>
      <c r="AAS163" s="65"/>
      <c r="AAV163" s="78"/>
      <c r="AAW163" s="78"/>
      <c r="AAX163" s="65"/>
      <c r="ABA163" s="78"/>
      <c r="ABB163" s="78"/>
      <c r="ABC163" s="65"/>
      <c r="ABF163" s="78"/>
      <c r="ABG163" s="78"/>
      <c r="ABH163" s="65"/>
      <c r="ABK163" s="78"/>
      <c r="ABL163" s="78"/>
      <c r="ABM163" s="65"/>
      <c r="ABP163" s="78"/>
      <c r="ABQ163" s="78"/>
      <c r="ABR163" s="65"/>
      <c r="ABU163" s="78"/>
      <c r="ABV163" s="78"/>
      <c r="ABW163" s="65"/>
      <c r="ABZ163" s="78"/>
      <c r="ACA163" s="78"/>
      <c r="ACB163" s="65"/>
      <c r="ACE163" s="78"/>
      <c r="ACF163" s="78"/>
      <c r="ACG163" s="65"/>
      <c r="ACJ163" s="78"/>
      <c r="ACK163" s="78"/>
      <c r="ACL163" s="65"/>
      <c r="ACO163" s="78"/>
      <c r="ACP163" s="78"/>
      <c r="ACQ163" s="65"/>
      <c r="ACT163" s="78"/>
      <c r="ACU163" s="78"/>
      <c r="ACV163" s="65"/>
      <c r="ACY163" s="78"/>
      <c r="ACZ163" s="78"/>
      <c r="ADA163" s="65"/>
      <c r="ADD163" s="78"/>
      <c r="ADE163" s="78"/>
      <c r="ADF163" s="65"/>
      <c r="ADI163" s="78"/>
      <c r="ADJ163" s="78"/>
      <c r="ADK163" s="65"/>
      <c r="ADN163" s="78"/>
      <c r="ADO163" s="78"/>
      <c r="ADP163" s="65"/>
      <c r="ADS163" s="78"/>
      <c r="ADT163" s="78"/>
      <c r="ADU163" s="65"/>
      <c r="ADX163" s="78"/>
      <c r="ADY163" s="78"/>
      <c r="ADZ163" s="65"/>
      <c r="AEC163" s="78"/>
      <c r="AED163" s="78"/>
      <c r="AEE163" s="65"/>
      <c r="AEH163" s="78"/>
      <c r="AEI163" s="78"/>
      <c r="AEJ163" s="65"/>
      <c r="AEM163" s="78"/>
      <c r="AEN163" s="78"/>
      <c r="AEO163" s="65"/>
      <c r="AER163" s="78"/>
      <c r="AES163" s="78"/>
      <c r="AET163" s="65"/>
      <c r="AEW163" s="78"/>
      <c r="AEX163" s="78"/>
      <c r="AEY163" s="65"/>
      <c r="AFB163" s="78"/>
      <c r="AFC163" s="78"/>
      <c r="AFD163" s="65"/>
      <c r="AFG163" s="78"/>
      <c r="AFH163" s="78"/>
      <c r="AFI163" s="65"/>
      <c r="AFL163" s="78"/>
      <c r="AFM163" s="78"/>
      <c r="AFN163" s="65"/>
      <c r="AFQ163" s="78"/>
      <c r="AFR163" s="78"/>
      <c r="AFS163" s="65"/>
      <c r="AFV163" s="78"/>
      <c r="AFW163" s="78"/>
      <c r="AFX163" s="65"/>
      <c r="AGA163" s="78"/>
      <c r="AGB163" s="78"/>
      <c r="AGC163" s="65"/>
      <c r="AGF163" s="78"/>
      <c r="AGG163" s="78"/>
      <c r="AGH163" s="65"/>
      <c r="AGK163" s="78"/>
      <c r="AGL163" s="78"/>
      <c r="AGM163" s="65"/>
      <c r="AGP163" s="78"/>
      <c r="AGQ163" s="78"/>
      <c r="AGR163" s="65"/>
      <c r="AGU163" s="78"/>
      <c r="AGV163" s="78"/>
      <c r="AGW163" s="65"/>
      <c r="AGZ163" s="78"/>
      <c r="AHA163" s="78"/>
      <c r="AHB163" s="65"/>
      <c r="AHE163" s="78"/>
      <c r="AHF163" s="78"/>
      <c r="AHG163" s="65"/>
      <c r="AHJ163" s="78"/>
      <c r="AHK163" s="78"/>
      <c r="AHL163" s="65"/>
      <c r="AHO163" s="78"/>
      <c r="AHP163" s="78"/>
      <c r="AHQ163" s="65"/>
      <c r="AHT163" s="78"/>
      <c r="AHU163" s="78"/>
      <c r="AHV163" s="65"/>
      <c r="AHY163" s="78"/>
      <c r="AHZ163" s="78"/>
      <c r="AIA163" s="65"/>
      <c r="AID163" s="78"/>
      <c r="AIE163" s="78"/>
      <c r="AIF163" s="65"/>
      <c r="AII163" s="78"/>
      <c r="AIJ163" s="78"/>
      <c r="AIK163" s="65"/>
      <c r="AIN163" s="78"/>
      <c r="AIO163" s="78"/>
      <c r="AIP163" s="65"/>
      <c r="AIS163" s="78"/>
      <c r="AIT163" s="78"/>
      <c r="AIU163" s="65"/>
      <c r="AIX163" s="78"/>
      <c r="AIY163" s="78"/>
      <c r="AIZ163" s="65"/>
      <c r="AJC163" s="78"/>
      <c r="AJD163" s="78"/>
      <c r="AJE163" s="65"/>
      <c r="AJH163" s="78"/>
      <c r="AJI163" s="78"/>
      <c r="AJJ163" s="65"/>
      <c r="AJM163" s="78"/>
      <c r="AJN163" s="78"/>
      <c r="AJO163" s="65"/>
      <c r="AJR163" s="78"/>
      <c r="AJS163" s="78"/>
      <c r="AJT163" s="65"/>
      <c r="AJW163" s="78"/>
      <c r="AJX163" s="78"/>
      <c r="AJY163" s="65"/>
      <c r="AKB163" s="78"/>
      <c r="AKC163" s="78"/>
      <c r="AKD163" s="65"/>
      <c r="AKG163" s="78"/>
      <c r="AKH163" s="78"/>
      <c r="AKI163" s="65"/>
      <c r="AKL163" s="78"/>
      <c r="AKM163" s="78"/>
      <c r="AKN163" s="65"/>
      <c r="AKQ163" s="78"/>
      <c r="AKR163" s="78"/>
      <c r="AKS163" s="65"/>
      <c r="AKV163" s="78"/>
      <c r="AKW163" s="78"/>
      <c r="AKX163" s="65"/>
      <c r="ALA163" s="78"/>
      <c r="ALB163" s="78"/>
      <c r="ALC163" s="65"/>
      <c r="ALF163" s="78"/>
      <c r="ALG163" s="78"/>
      <c r="ALH163" s="65"/>
      <c r="ALK163" s="78"/>
      <c r="ALL163" s="78"/>
      <c r="ALM163" s="65"/>
      <c r="ALP163" s="78"/>
      <c r="ALQ163" s="78"/>
      <c r="ALR163" s="65"/>
      <c r="ALU163" s="78"/>
      <c r="ALV163" s="78"/>
      <c r="ALW163" s="65"/>
      <c r="ALZ163" s="78"/>
      <c r="AMA163" s="78"/>
      <c r="AMB163" s="65"/>
      <c r="AME163" s="78"/>
      <c r="AMF163" s="78"/>
      <c r="AMG163" s="65"/>
      <c r="AMJ163" s="78"/>
      <c r="AMK163" s="78"/>
      <c r="AML163" s="65"/>
      <c r="AMO163" s="78"/>
      <c r="AMP163" s="78"/>
      <c r="AMQ163" s="65"/>
      <c r="AMT163" s="78"/>
      <c r="AMU163" s="78"/>
      <c r="AMV163" s="65"/>
      <c r="AMY163" s="78"/>
      <c r="AMZ163" s="78"/>
      <c r="ANA163" s="65"/>
      <c r="AND163" s="78"/>
      <c r="ANE163" s="78"/>
      <c r="ANF163" s="65"/>
      <c r="ANI163" s="78"/>
      <c r="ANJ163" s="78"/>
      <c r="ANK163" s="65"/>
      <c r="ANN163" s="78"/>
      <c r="ANO163" s="78"/>
      <c r="ANP163" s="65"/>
      <c r="ANS163" s="78"/>
      <c r="ANT163" s="78"/>
      <c r="ANU163" s="65"/>
      <c r="ANX163" s="78"/>
      <c r="ANY163" s="78"/>
      <c r="ANZ163" s="65"/>
      <c r="AOC163" s="78"/>
      <c r="AOD163" s="78"/>
      <c r="AOE163" s="65"/>
      <c r="AOH163" s="78"/>
      <c r="AOI163" s="78"/>
      <c r="AOJ163" s="65"/>
      <c r="AOM163" s="78"/>
      <c r="AON163" s="78"/>
      <c r="AOO163" s="65"/>
      <c r="AOR163" s="78"/>
      <c r="AOS163" s="78"/>
      <c r="AOT163" s="65"/>
      <c r="AOW163" s="78"/>
      <c r="AOX163" s="78"/>
      <c r="AOY163" s="65"/>
      <c r="APB163" s="78"/>
      <c r="APC163" s="78"/>
      <c r="APD163" s="65"/>
      <c r="APG163" s="78"/>
      <c r="APH163" s="78"/>
      <c r="API163" s="65"/>
      <c r="APL163" s="78"/>
      <c r="APM163" s="78"/>
      <c r="APN163" s="65"/>
      <c r="APQ163" s="78"/>
      <c r="APR163" s="78"/>
      <c r="APS163" s="65"/>
      <c r="APV163" s="78"/>
      <c r="APW163" s="78"/>
      <c r="APX163" s="65"/>
      <c r="AQA163" s="78"/>
      <c r="AQB163" s="78"/>
      <c r="AQC163" s="65"/>
      <c r="AQF163" s="78"/>
      <c r="AQG163" s="78"/>
      <c r="AQH163" s="65"/>
      <c r="AQK163" s="78"/>
      <c r="AQL163" s="78"/>
      <c r="AQM163" s="65"/>
      <c r="AQP163" s="78"/>
      <c r="AQQ163" s="78"/>
      <c r="AQR163" s="65"/>
      <c r="AQU163" s="78"/>
      <c r="AQV163" s="78"/>
      <c r="AQW163" s="65"/>
      <c r="AQZ163" s="78"/>
      <c r="ARA163" s="78"/>
      <c r="ARB163" s="65"/>
      <c r="ARE163" s="78"/>
      <c r="ARF163" s="78"/>
      <c r="ARG163" s="65"/>
      <c r="ARJ163" s="78"/>
      <c r="ARK163" s="78"/>
      <c r="ARL163" s="65"/>
      <c r="ARO163" s="78"/>
      <c r="ARP163" s="78"/>
      <c r="ARQ163" s="65"/>
      <c r="ART163" s="78"/>
      <c r="ARU163" s="78"/>
      <c r="ARV163" s="65"/>
      <c r="ARY163" s="78"/>
      <c r="ARZ163" s="78"/>
      <c r="ASA163" s="65"/>
      <c r="ASD163" s="78"/>
      <c r="ASE163" s="78"/>
      <c r="ASF163" s="65"/>
      <c r="ASI163" s="78"/>
      <c r="ASJ163" s="78"/>
      <c r="ASK163" s="65"/>
      <c r="ASN163" s="78"/>
      <c r="ASO163" s="78"/>
      <c r="ASP163" s="65"/>
      <c r="ASS163" s="78"/>
      <c r="AST163" s="78"/>
      <c r="ASU163" s="65"/>
      <c r="ASX163" s="78"/>
      <c r="ASY163" s="78"/>
      <c r="ASZ163" s="65"/>
      <c r="ATC163" s="78"/>
      <c r="ATD163" s="78"/>
      <c r="ATE163" s="65"/>
      <c r="ATH163" s="78"/>
      <c r="ATI163" s="78"/>
      <c r="ATJ163" s="65"/>
      <c r="ATM163" s="78"/>
      <c r="ATN163" s="78"/>
      <c r="ATO163" s="65"/>
      <c r="ATR163" s="78"/>
      <c r="ATS163" s="78"/>
      <c r="ATT163" s="65"/>
      <c r="ATW163" s="78"/>
      <c r="ATX163" s="78"/>
      <c r="ATY163" s="65"/>
      <c r="AUB163" s="78"/>
      <c r="AUC163" s="78"/>
      <c r="AUD163" s="65"/>
      <c r="AUG163" s="78"/>
      <c r="AUH163" s="78"/>
      <c r="AUI163" s="65"/>
      <c r="AUL163" s="78"/>
      <c r="AUM163" s="78"/>
      <c r="AUN163" s="65"/>
      <c r="AUQ163" s="78"/>
      <c r="AUR163" s="78"/>
      <c r="AUS163" s="65"/>
      <c r="AUV163" s="78"/>
      <c r="AUW163" s="78"/>
      <c r="AUX163" s="65"/>
      <c r="AVA163" s="78"/>
      <c r="AVB163" s="78"/>
      <c r="AVC163" s="65"/>
      <c r="AVF163" s="78"/>
      <c r="AVG163" s="78"/>
      <c r="AVH163" s="65"/>
      <c r="AVK163" s="78"/>
      <c r="AVL163" s="78"/>
      <c r="AVM163" s="65"/>
      <c r="AVP163" s="78"/>
      <c r="AVQ163" s="78"/>
      <c r="AVR163" s="65"/>
      <c r="AVU163" s="78"/>
      <c r="AVV163" s="78"/>
      <c r="AVW163" s="65"/>
      <c r="AVZ163" s="78"/>
      <c r="AWA163" s="78"/>
      <c r="AWB163" s="65"/>
      <c r="AWE163" s="78"/>
      <c r="AWF163" s="78"/>
      <c r="AWG163" s="65"/>
      <c r="AWJ163" s="78"/>
      <c r="AWK163" s="78"/>
      <c r="AWL163" s="65"/>
      <c r="AWO163" s="78"/>
      <c r="AWP163" s="78"/>
      <c r="AWQ163" s="65"/>
      <c r="AWT163" s="78"/>
      <c r="AWU163" s="78"/>
      <c r="AWV163" s="65"/>
      <c r="AWY163" s="78"/>
      <c r="AWZ163" s="78"/>
      <c r="AXA163" s="65"/>
      <c r="AXD163" s="78"/>
      <c r="AXE163" s="78"/>
      <c r="AXF163" s="65"/>
      <c r="AXI163" s="78"/>
      <c r="AXJ163" s="78"/>
      <c r="AXK163" s="65"/>
      <c r="AXN163" s="78"/>
      <c r="AXO163" s="78"/>
      <c r="AXP163" s="65"/>
      <c r="AXS163" s="78"/>
      <c r="AXT163" s="78"/>
      <c r="AXU163" s="65"/>
      <c r="AXX163" s="78"/>
      <c r="AXY163" s="78"/>
      <c r="AXZ163" s="65"/>
      <c r="AYC163" s="78"/>
      <c r="AYD163" s="78"/>
      <c r="AYE163" s="65"/>
      <c r="AYH163" s="78"/>
      <c r="AYI163" s="78"/>
      <c r="AYJ163" s="65"/>
      <c r="AYM163" s="78"/>
      <c r="AYN163" s="78"/>
      <c r="AYO163" s="65"/>
      <c r="AYR163" s="78"/>
      <c r="AYS163" s="78"/>
      <c r="AYT163" s="65"/>
      <c r="AYW163" s="78"/>
      <c r="AYX163" s="78"/>
      <c r="AYY163" s="65"/>
      <c r="AZB163" s="78"/>
      <c r="AZC163" s="78"/>
      <c r="AZD163" s="65"/>
      <c r="AZG163" s="78"/>
      <c r="AZH163" s="78"/>
      <c r="AZI163" s="65"/>
      <c r="AZL163" s="78"/>
      <c r="AZM163" s="78"/>
      <c r="AZN163" s="65"/>
      <c r="AZQ163" s="78"/>
      <c r="AZR163" s="78"/>
      <c r="AZS163" s="65"/>
      <c r="AZV163" s="78"/>
      <c r="AZW163" s="78"/>
      <c r="AZX163" s="65"/>
      <c r="BAA163" s="78"/>
      <c r="BAB163" s="78"/>
      <c r="BAC163" s="65"/>
      <c r="BAF163" s="78"/>
      <c r="BAG163" s="78"/>
      <c r="BAH163" s="65"/>
      <c r="BAK163" s="78"/>
      <c r="BAL163" s="78"/>
      <c r="BAM163" s="65"/>
      <c r="BAP163" s="78"/>
      <c r="BAQ163" s="78"/>
      <c r="BAR163" s="65"/>
      <c r="BAU163" s="78"/>
      <c r="BAV163" s="78"/>
      <c r="BAW163" s="65"/>
      <c r="BAZ163" s="78"/>
      <c r="BBA163" s="78"/>
      <c r="BBB163" s="65"/>
      <c r="BBE163" s="78"/>
      <c r="BBF163" s="78"/>
      <c r="BBG163" s="65"/>
      <c r="BBJ163" s="78"/>
      <c r="BBK163" s="78"/>
      <c r="BBL163" s="65"/>
      <c r="BBO163" s="78"/>
      <c r="BBP163" s="78"/>
      <c r="BBQ163" s="65"/>
      <c r="BBT163" s="78"/>
      <c r="BBU163" s="78"/>
      <c r="BBV163" s="65"/>
      <c r="BBY163" s="78"/>
      <c r="BBZ163" s="78"/>
      <c r="BCA163" s="65"/>
      <c r="BCD163" s="78"/>
      <c r="BCE163" s="78"/>
      <c r="BCF163" s="65"/>
      <c r="BCI163" s="78"/>
      <c r="BCJ163" s="78"/>
      <c r="BCK163" s="65"/>
      <c r="BCN163" s="78"/>
      <c r="BCO163" s="78"/>
      <c r="BCP163" s="65"/>
      <c r="BCS163" s="78"/>
      <c r="BCT163" s="78"/>
      <c r="BCU163" s="65"/>
      <c r="BCX163" s="78"/>
      <c r="BCY163" s="78"/>
      <c r="BCZ163" s="65"/>
      <c r="BDC163" s="78"/>
      <c r="BDD163" s="78"/>
      <c r="BDE163" s="65"/>
      <c r="BDH163" s="78"/>
      <c r="BDI163" s="78"/>
      <c r="BDJ163" s="65"/>
      <c r="BDM163" s="78"/>
      <c r="BDN163" s="78"/>
      <c r="BDO163" s="65"/>
      <c r="BDR163" s="78"/>
      <c r="BDS163" s="78"/>
      <c r="BDT163" s="65"/>
      <c r="BDW163" s="78"/>
      <c r="BDX163" s="78"/>
      <c r="BDY163" s="65"/>
      <c r="BEB163" s="78"/>
      <c r="BEC163" s="78"/>
      <c r="BED163" s="65"/>
      <c r="BEG163" s="78"/>
      <c r="BEH163" s="78"/>
      <c r="BEI163" s="65"/>
      <c r="BEL163" s="78"/>
      <c r="BEM163" s="78"/>
      <c r="BEN163" s="65"/>
      <c r="BEQ163" s="78"/>
      <c r="BER163" s="78"/>
      <c r="BES163" s="65"/>
      <c r="BEV163" s="78"/>
      <c r="BEW163" s="78"/>
      <c r="BEX163" s="65"/>
      <c r="BFA163" s="78"/>
      <c r="BFB163" s="78"/>
      <c r="BFC163" s="65"/>
      <c r="BFF163" s="78"/>
      <c r="BFG163" s="78"/>
      <c r="BFH163" s="65"/>
      <c r="BFK163" s="78"/>
      <c r="BFL163" s="78"/>
      <c r="BFM163" s="65"/>
      <c r="BFP163" s="78"/>
      <c r="BFQ163" s="78"/>
      <c r="BFR163" s="65"/>
      <c r="BFU163" s="78"/>
      <c r="BFV163" s="78"/>
      <c r="BFW163" s="65"/>
      <c r="BFZ163" s="78"/>
      <c r="BGA163" s="78"/>
      <c r="BGB163" s="65"/>
      <c r="BGE163" s="78"/>
      <c r="BGF163" s="78"/>
      <c r="BGG163" s="65"/>
      <c r="BGJ163" s="78"/>
      <c r="BGK163" s="78"/>
      <c r="BGL163" s="65"/>
      <c r="BGO163" s="78"/>
      <c r="BGP163" s="78"/>
      <c r="BGQ163" s="65"/>
      <c r="BGT163" s="78"/>
      <c r="BGU163" s="78"/>
      <c r="BGV163" s="65"/>
      <c r="BGY163" s="78"/>
      <c r="BGZ163" s="78"/>
      <c r="BHA163" s="65"/>
      <c r="BHD163" s="78"/>
      <c r="BHE163" s="78"/>
      <c r="BHF163" s="65"/>
      <c r="BHI163" s="78"/>
      <c r="BHJ163" s="78"/>
      <c r="BHK163" s="65"/>
      <c r="BHN163" s="78"/>
      <c r="BHO163" s="78"/>
      <c r="BHP163" s="65"/>
      <c r="BHS163" s="78"/>
      <c r="BHT163" s="78"/>
      <c r="BHU163" s="65"/>
      <c r="BHX163" s="78"/>
      <c r="BHY163" s="78"/>
      <c r="BHZ163" s="65"/>
      <c r="BIC163" s="78"/>
      <c r="BID163" s="78"/>
      <c r="BIE163" s="65"/>
      <c r="BIH163" s="78"/>
      <c r="BII163" s="78"/>
      <c r="BIJ163" s="65"/>
      <c r="BIM163" s="78"/>
      <c r="BIN163" s="78"/>
      <c r="BIO163" s="65"/>
      <c r="BIR163" s="78"/>
      <c r="BIS163" s="78"/>
      <c r="BIT163" s="65"/>
      <c r="BIW163" s="78"/>
      <c r="BIX163" s="78"/>
      <c r="BIY163" s="65"/>
      <c r="BJB163" s="78"/>
      <c r="BJC163" s="78"/>
      <c r="BJD163" s="65"/>
      <c r="BJG163" s="78"/>
      <c r="BJH163" s="78"/>
      <c r="BJI163" s="65"/>
      <c r="BJL163" s="78"/>
      <c r="BJM163" s="78"/>
      <c r="BJN163" s="65"/>
      <c r="BJQ163" s="78"/>
      <c r="BJR163" s="78"/>
      <c r="BJS163" s="65"/>
      <c r="BJV163" s="78"/>
      <c r="BJW163" s="78"/>
      <c r="BJX163" s="65"/>
      <c r="BKA163" s="78"/>
      <c r="BKB163" s="78"/>
      <c r="BKC163" s="65"/>
      <c r="BKF163" s="78"/>
      <c r="BKG163" s="78"/>
      <c r="BKH163" s="65"/>
      <c r="BKK163" s="78"/>
      <c r="BKL163" s="78"/>
      <c r="BKM163" s="65"/>
      <c r="BKP163" s="78"/>
      <c r="BKQ163" s="78"/>
      <c r="BKR163" s="65"/>
      <c r="BKU163" s="78"/>
      <c r="BKV163" s="78"/>
      <c r="BKW163" s="65"/>
      <c r="BKZ163" s="78"/>
      <c r="BLA163" s="78"/>
      <c r="BLB163" s="65"/>
      <c r="BLE163" s="78"/>
      <c r="BLF163" s="78"/>
      <c r="BLG163" s="65"/>
      <c r="BLJ163" s="78"/>
      <c r="BLK163" s="78"/>
      <c r="BLL163" s="65"/>
      <c r="BLO163" s="78"/>
      <c r="BLP163" s="78"/>
      <c r="BLQ163" s="65"/>
      <c r="BLT163" s="78"/>
      <c r="BLU163" s="78"/>
      <c r="BLV163" s="65"/>
      <c r="BLY163" s="78"/>
      <c r="BLZ163" s="78"/>
      <c r="BMA163" s="65"/>
      <c r="BMD163" s="78"/>
      <c r="BME163" s="78"/>
      <c r="BMF163" s="65"/>
      <c r="BMI163" s="78"/>
      <c r="BMJ163" s="78"/>
      <c r="BMK163" s="65"/>
      <c r="BMN163" s="78"/>
      <c r="BMO163" s="78"/>
      <c r="BMP163" s="65"/>
      <c r="BMS163" s="78"/>
      <c r="BMT163" s="78"/>
      <c r="BMU163" s="65"/>
      <c r="BMX163" s="78"/>
      <c r="BMY163" s="78"/>
      <c r="BMZ163" s="65"/>
      <c r="BNC163" s="78"/>
      <c r="BND163" s="78"/>
      <c r="BNE163" s="65"/>
      <c r="BNH163" s="78"/>
      <c r="BNI163" s="78"/>
      <c r="BNJ163" s="65"/>
      <c r="BNM163" s="78"/>
      <c r="BNN163" s="78"/>
      <c r="BNO163" s="65"/>
      <c r="BNR163" s="78"/>
      <c r="BNS163" s="78"/>
      <c r="BNT163" s="65"/>
      <c r="BNW163" s="78"/>
      <c r="BNX163" s="78"/>
      <c r="BNY163" s="65"/>
      <c r="BOB163" s="78"/>
      <c r="BOC163" s="78"/>
      <c r="BOD163" s="65"/>
      <c r="BOG163" s="78"/>
      <c r="BOH163" s="78"/>
      <c r="BOI163" s="65"/>
      <c r="BOL163" s="78"/>
      <c r="BOM163" s="78"/>
      <c r="BON163" s="65"/>
      <c r="BOQ163" s="78"/>
      <c r="BOR163" s="78"/>
      <c r="BOS163" s="65"/>
      <c r="BOV163" s="78"/>
      <c r="BOW163" s="78"/>
      <c r="BOX163" s="65"/>
      <c r="BPA163" s="78"/>
      <c r="BPB163" s="78"/>
      <c r="BPC163" s="65"/>
      <c r="BPF163" s="78"/>
      <c r="BPG163" s="78"/>
      <c r="BPH163" s="65"/>
      <c r="BPK163" s="78"/>
      <c r="BPL163" s="78"/>
      <c r="BPM163" s="65"/>
      <c r="BPP163" s="78"/>
      <c r="BPQ163" s="78"/>
      <c r="BPR163" s="65"/>
      <c r="BPU163" s="78"/>
      <c r="BPV163" s="78"/>
      <c r="BPW163" s="65"/>
      <c r="BPZ163" s="78"/>
      <c r="BQA163" s="78"/>
      <c r="BQB163" s="65"/>
      <c r="BQE163" s="78"/>
      <c r="BQF163" s="78"/>
      <c r="BQG163" s="65"/>
      <c r="BQJ163" s="78"/>
      <c r="BQK163" s="78"/>
      <c r="BQL163" s="65"/>
      <c r="BQO163" s="78"/>
      <c r="BQP163" s="78"/>
      <c r="BQQ163" s="65"/>
      <c r="BQT163" s="78"/>
      <c r="BQU163" s="78"/>
      <c r="BQV163" s="65"/>
      <c r="BQY163" s="78"/>
      <c r="BQZ163" s="78"/>
      <c r="BRA163" s="65"/>
      <c r="BRD163" s="78"/>
      <c r="BRE163" s="78"/>
      <c r="BRF163" s="65"/>
      <c r="BRI163" s="78"/>
      <c r="BRJ163" s="78"/>
      <c r="BRK163" s="65"/>
      <c r="BRN163" s="78"/>
      <c r="BRO163" s="78"/>
      <c r="BRP163" s="65"/>
      <c r="BRS163" s="78"/>
      <c r="BRT163" s="78"/>
      <c r="BRU163" s="65"/>
      <c r="BRX163" s="78"/>
      <c r="BRY163" s="78"/>
      <c r="BRZ163" s="65"/>
      <c r="BSC163" s="78"/>
      <c r="BSD163" s="78"/>
      <c r="BSE163" s="65"/>
      <c r="BSH163" s="78"/>
      <c r="BSI163" s="78"/>
      <c r="BSJ163" s="65"/>
      <c r="BSM163" s="78"/>
      <c r="BSN163" s="78"/>
      <c r="BSO163" s="65"/>
      <c r="BSR163" s="78"/>
      <c r="BSS163" s="78"/>
      <c r="BST163" s="65"/>
      <c r="BSW163" s="78"/>
      <c r="BSX163" s="78"/>
      <c r="BSY163" s="65"/>
      <c r="BTB163" s="78"/>
      <c r="BTC163" s="78"/>
      <c r="BTD163" s="65"/>
      <c r="BTG163" s="78"/>
      <c r="BTH163" s="78"/>
      <c r="BTI163" s="65"/>
      <c r="BTL163" s="78"/>
      <c r="BTM163" s="78"/>
      <c r="BTN163" s="65"/>
      <c r="BTQ163" s="78"/>
      <c r="BTR163" s="78"/>
      <c r="BTS163" s="65"/>
      <c r="BTV163" s="78"/>
      <c r="BTW163" s="78"/>
      <c r="BTX163" s="65"/>
      <c r="BUA163" s="78"/>
      <c r="BUB163" s="78"/>
      <c r="BUC163" s="65"/>
      <c r="BUF163" s="78"/>
      <c r="BUG163" s="78"/>
      <c r="BUH163" s="65"/>
      <c r="BUK163" s="78"/>
      <c r="BUL163" s="78"/>
      <c r="BUM163" s="65"/>
      <c r="BUP163" s="78"/>
      <c r="BUQ163" s="78"/>
      <c r="BUR163" s="65"/>
      <c r="BUU163" s="78"/>
      <c r="BUV163" s="78"/>
      <c r="BUW163" s="65"/>
      <c r="BUZ163" s="78"/>
      <c r="BVA163" s="78"/>
      <c r="BVB163" s="65"/>
      <c r="BVE163" s="78"/>
      <c r="BVF163" s="78"/>
      <c r="BVG163" s="65"/>
      <c r="BVJ163" s="78"/>
      <c r="BVK163" s="78"/>
      <c r="BVL163" s="65"/>
      <c r="BVO163" s="78"/>
      <c r="BVP163" s="78"/>
      <c r="BVQ163" s="65"/>
      <c r="BVT163" s="78"/>
      <c r="BVU163" s="78"/>
      <c r="BVV163" s="65"/>
      <c r="BVY163" s="78"/>
      <c r="BVZ163" s="78"/>
      <c r="BWA163" s="65"/>
      <c r="BWD163" s="78"/>
      <c r="BWE163" s="78"/>
      <c r="BWF163" s="65"/>
      <c r="BWI163" s="78"/>
      <c r="BWJ163" s="78"/>
      <c r="BWK163" s="65"/>
      <c r="BWN163" s="78"/>
      <c r="BWO163" s="78"/>
      <c r="BWP163" s="65"/>
      <c r="BWS163" s="78"/>
      <c r="BWT163" s="78"/>
      <c r="BWU163" s="65"/>
      <c r="BWX163" s="78"/>
      <c r="BWY163" s="78"/>
      <c r="BWZ163" s="65"/>
      <c r="BXC163" s="78"/>
      <c r="BXD163" s="78"/>
      <c r="BXE163" s="65"/>
      <c r="BXH163" s="78"/>
      <c r="BXI163" s="78"/>
      <c r="BXJ163" s="65"/>
      <c r="BXM163" s="78"/>
      <c r="BXN163" s="78"/>
      <c r="BXO163" s="65"/>
      <c r="BXR163" s="78"/>
      <c r="BXS163" s="78"/>
      <c r="BXT163" s="65"/>
      <c r="BXW163" s="78"/>
      <c r="BXX163" s="78"/>
      <c r="BXY163" s="65"/>
      <c r="BYB163" s="78"/>
      <c r="BYC163" s="78"/>
      <c r="BYD163" s="65"/>
      <c r="BYG163" s="78"/>
      <c r="BYH163" s="78"/>
      <c r="BYI163" s="65"/>
      <c r="BYL163" s="78"/>
      <c r="BYM163" s="78"/>
      <c r="BYN163" s="65"/>
      <c r="BYQ163" s="78"/>
      <c r="BYR163" s="78"/>
      <c r="BYS163" s="65"/>
      <c r="BYV163" s="78"/>
      <c r="BYW163" s="78"/>
      <c r="BYX163" s="65"/>
      <c r="BZA163" s="78"/>
      <c r="BZB163" s="78"/>
      <c r="BZC163" s="65"/>
      <c r="BZF163" s="78"/>
      <c r="BZG163" s="78"/>
      <c r="BZH163" s="65"/>
      <c r="BZK163" s="78"/>
      <c r="BZL163" s="78"/>
      <c r="BZM163" s="65"/>
      <c r="BZP163" s="78"/>
      <c r="BZQ163" s="78"/>
      <c r="BZR163" s="65"/>
      <c r="BZU163" s="78"/>
      <c r="BZV163" s="78"/>
      <c r="BZW163" s="65"/>
      <c r="BZZ163" s="78"/>
      <c r="CAA163" s="78"/>
      <c r="CAB163" s="65"/>
      <c r="CAE163" s="78"/>
      <c r="CAF163" s="78"/>
      <c r="CAG163" s="65"/>
      <c r="CAJ163" s="78"/>
      <c r="CAK163" s="78"/>
      <c r="CAL163" s="65"/>
      <c r="CAO163" s="78"/>
      <c r="CAP163" s="78"/>
      <c r="CAQ163" s="65"/>
      <c r="CAT163" s="78"/>
      <c r="CAU163" s="78"/>
      <c r="CAV163" s="65"/>
      <c r="CAY163" s="78"/>
      <c r="CAZ163" s="78"/>
      <c r="CBA163" s="65"/>
      <c r="CBD163" s="78"/>
      <c r="CBE163" s="78"/>
      <c r="CBF163" s="65"/>
      <c r="CBI163" s="78"/>
      <c r="CBJ163" s="78"/>
      <c r="CBK163" s="65"/>
      <c r="CBN163" s="78"/>
      <c r="CBO163" s="78"/>
      <c r="CBP163" s="65"/>
      <c r="CBS163" s="78"/>
      <c r="CBT163" s="78"/>
      <c r="CBU163" s="65"/>
      <c r="CBX163" s="78"/>
      <c r="CBY163" s="78"/>
      <c r="CBZ163" s="65"/>
      <c r="CCC163" s="78"/>
      <c r="CCD163" s="78"/>
      <c r="CCE163" s="65"/>
      <c r="CCH163" s="78"/>
      <c r="CCI163" s="78"/>
      <c r="CCJ163" s="65"/>
      <c r="CCM163" s="78"/>
      <c r="CCN163" s="78"/>
      <c r="CCO163" s="65"/>
      <c r="CCR163" s="78"/>
      <c r="CCS163" s="78"/>
      <c r="CCT163" s="65"/>
      <c r="CCW163" s="78"/>
      <c r="CCX163" s="78"/>
      <c r="CCY163" s="65"/>
      <c r="CDB163" s="78"/>
      <c r="CDC163" s="78"/>
      <c r="CDD163" s="65"/>
      <c r="CDG163" s="78"/>
      <c r="CDH163" s="78"/>
      <c r="CDI163" s="65"/>
      <c r="CDL163" s="78"/>
      <c r="CDM163" s="78"/>
      <c r="CDN163" s="65"/>
      <c r="CDQ163" s="78"/>
      <c r="CDR163" s="78"/>
      <c r="CDS163" s="65"/>
      <c r="CDV163" s="78"/>
      <c r="CDW163" s="78"/>
      <c r="CDX163" s="65"/>
      <c r="CEA163" s="78"/>
      <c r="CEB163" s="78"/>
      <c r="CEC163" s="65"/>
      <c r="CEF163" s="78"/>
      <c r="CEG163" s="78"/>
      <c r="CEH163" s="65"/>
      <c r="CEK163" s="78"/>
      <c r="CEL163" s="78"/>
      <c r="CEM163" s="65"/>
      <c r="CEP163" s="78"/>
      <c r="CEQ163" s="78"/>
      <c r="CER163" s="65"/>
      <c r="CEU163" s="78"/>
      <c r="CEV163" s="78"/>
      <c r="CEW163" s="65"/>
      <c r="CEZ163" s="78"/>
      <c r="CFA163" s="78"/>
      <c r="CFB163" s="65"/>
      <c r="CFE163" s="78"/>
      <c r="CFF163" s="78"/>
      <c r="CFG163" s="65"/>
      <c r="CFJ163" s="78"/>
      <c r="CFK163" s="78"/>
      <c r="CFL163" s="65"/>
      <c r="CFO163" s="78"/>
      <c r="CFP163" s="78"/>
      <c r="CFQ163" s="65"/>
      <c r="CFT163" s="78"/>
      <c r="CFU163" s="78"/>
      <c r="CFV163" s="65"/>
      <c r="CFY163" s="78"/>
      <c r="CFZ163" s="78"/>
      <c r="CGA163" s="65"/>
      <c r="CGD163" s="78"/>
      <c r="CGE163" s="78"/>
      <c r="CGF163" s="65"/>
      <c r="CGI163" s="78"/>
      <c r="CGJ163" s="78"/>
      <c r="CGK163" s="65"/>
      <c r="CGN163" s="78"/>
      <c r="CGO163" s="78"/>
      <c r="CGP163" s="65"/>
      <c r="CGS163" s="78"/>
      <c r="CGT163" s="78"/>
      <c r="CGU163" s="65"/>
      <c r="CGX163" s="78"/>
      <c r="CGY163" s="78"/>
      <c r="CGZ163" s="65"/>
      <c r="CHC163" s="78"/>
      <c r="CHD163" s="78"/>
      <c r="CHE163" s="65"/>
      <c r="CHH163" s="78"/>
      <c r="CHI163" s="78"/>
      <c r="CHJ163" s="65"/>
      <c r="CHM163" s="78"/>
      <c r="CHN163" s="78"/>
      <c r="CHO163" s="65"/>
      <c r="CHR163" s="78"/>
      <c r="CHS163" s="78"/>
      <c r="CHT163" s="65"/>
      <c r="CHW163" s="78"/>
      <c r="CHX163" s="78"/>
      <c r="CHY163" s="65"/>
      <c r="CIB163" s="78"/>
      <c r="CIC163" s="78"/>
      <c r="CID163" s="65"/>
      <c r="CIG163" s="78"/>
      <c r="CIH163" s="78"/>
      <c r="CII163" s="65"/>
      <c r="CIL163" s="78"/>
      <c r="CIM163" s="78"/>
      <c r="CIN163" s="65"/>
      <c r="CIQ163" s="78"/>
      <c r="CIR163" s="78"/>
      <c r="CIS163" s="65"/>
      <c r="CIV163" s="78"/>
      <c r="CIW163" s="78"/>
      <c r="CIX163" s="65"/>
      <c r="CJA163" s="78"/>
      <c r="CJB163" s="78"/>
      <c r="CJC163" s="65"/>
      <c r="CJF163" s="78"/>
      <c r="CJG163" s="78"/>
      <c r="CJH163" s="65"/>
      <c r="CJK163" s="78"/>
      <c r="CJL163" s="78"/>
      <c r="CJM163" s="65"/>
      <c r="CJP163" s="78"/>
      <c r="CJQ163" s="78"/>
      <c r="CJR163" s="65"/>
      <c r="CJU163" s="78"/>
      <c r="CJV163" s="78"/>
      <c r="CJW163" s="65"/>
      <c r="CJZ163" s="78"/>
      <c r="CKA163" s="78"/>
      <c r="CKB163" s="65"/>
      <c r="CKE163" s="78"/>
      <c r="CKF163" s="78"/>
      <c r="CKG163" s="65"/>
      <c r="CKJ163" s="78"/>
      <c r="CKK163" s="78"/>
      <c r="CKL163" s="65"/>
      <c r="CKO163" s="78"/>
      <c r="CKP163" s="78"/>
      <c r="CKQ163" s="65"/>
      <c r="CKT163" s="78"/>
      <c r="CKU163" s="78"/>
      <c r="CKV163" s="65"/>
      <c r="CKY163" s="78"/>
      <c r="CKZ163" s="78"/>
      <c r="CLA163" s="65"/>
      <c r="CLD163" s="78"/>
      <c r="CLE163" s="78"/>
      <c r="CLF163" s="65"/>
      <c r="CLI163" s="78"/>
      <c r="CLJ163" s="78"/>
      <c r="CLK163" s="65"/>
      <c r="CLN163" s="78"/>
      <c r="CLO163" s="78"/>
      <c r="CLP163" s="65"/>
      <c r="CLS163" s="78"/>
      <c r="CLT163" s="78"/>
      <c r="CLU163" s="65"/>
      <c r="CLX163" s="78"/>
      <c r="CLY163" s="78"/>
      <c r="CLZ163" s="65"/>
      <c r="CMC163" s="78"/>
      <c r="CMD163" s="78"/>
      <c r="CME163" s="65"/>
      <c r="CMH163" s="78"/>
      <c r="CMI163" s="78"/>
      <c r="CMJ163" s="65"/>
      <c r="CMM163" s="78"/>
      <c r="CMN163" s="78"/>
      <c r="CMO163" s="65"/>
      <c r="CMR163" s="78"/>
      <c r="CMS163" s="78"/>
      <c r="CMT163" s="65"/>
      <c r="CMW163" s="78"/>
      <c r="CMX163" s="78"/>
      <c r="CMY163" s="65"/>
      <c r="CNB163" s="78"/>
      <c r="CNC163" s="78"/>
      <c r="CND163" s="65"/>
      <c r="CNG163" s="78"/>
      <c r="CNH163" s="78"/>
      <c r="CNI163" s="65"/>
      <c r="CNL163" s="78"/>
      <c r="CNM163" s="78"/>
      <c r="CNN163" s="65"/>
      <c r="CNQ163" s="78"/>
      <c r="CNR163" s="78"/>
      <c r="CNS163" s="65"/>
      <c r="CNV163" s="78"/>
      <c r="CNW163" s="78"/>
      <c r="CNX163" s="65"/>
      <c r="COA163" s="78"/>
      <c r="COB163" s="78"/>
      <c r="COC163" s="65"/>
      <c r="COF163" s="78"/>
      <c r="COG163" s="78"/>
      <c r="COH163" s="65"/>
      <c r="COK163" s="78"/>
      <c r="COL163" s="78"/>
      <c r="COM163" s="65"/>
      <c r="COP163" s="78"/>
      <c r="COQ163" s="78"/>
      <c r="COR163" s="65"/>
      <c r="COU163" s="78"/>
      <c r="COV163" s="78"/>
      <c r="COW163" s="65"/>
      <c r="COZ163" s="78"/>
      <c r="CPA163" s="78"/>
      <c r="CPB163" s="65"/>
      <c r="CPE163" s="78"/>
      <c r="CPF163" s="78"/>
      <c r="CPG163" s="65"/>
      <c r="CPJ163" s="78"/>
      <c r="CPK163" s="78"/>
      <c r="CPL163" s="65"/>
      <c r="CPO163" s="78"/>
      <c r="CPP163" s="78"/>
      <c r="CPQ163" s="65"/>
      <c r="CPT163" s="78"/>
      <c r="CPU163" s="78"/>
      <c r="CPV163" s="65"/>
      <c r="CPY163" s="78"/>
      <c r="CPZ163" s="78"/>
      <c r="CQA163" s="65"/>
      <c r="CQD163" s="78"/>
      <c r="CQE163" s="78"/>
      <c r="CQF163" s="65"/>
      <c r="CQI163" s="78"/>
      <c r="CQJ163" s="78"/>
      <c r="CQK163" s="65"/>
      <c r="CQN163" s="78"/>
      <c r="CQO163" s="78"/>
      <c r="CQP163" s="65"/>
      <c r="CQS163" s="78"/>
      <c r="CQT163" s="78"/>
      <c r="CQU163" s="65"/>
      <c r="CQX163" s="78"/>
      <c r="CQY163" s="78"/>
      <c r="CQZ163" s="65"/>
      <c r="CRC163" s="78"/>
      <c r="CRD163" s="78"/>
      <c r="CRE163" s="65"/>
      <c r="CRH163" s="78"/>
      <c r="CRI163" s="78"/>
      <c r="CRJ163" s="65"/>
      <c r="CRM163" s="78"/>
      <c r="CRN163" s="78"/>
      <c r="CRO163" s="65"/>
      <c r="CRR163" s="78"/>
      <c r="CRS163" s="78"/>
      <c r="CRT163" s="65"/>
      <c r="CRW163" s="78"/>
      <c r="CRX163" s="78"/>
      <c r="CRY163" s="65"/>
      <c r="CSB163" s="78"/>
      <c r="CSC163" s="78"/>
      <c r="CSD163" s="65"/>
      <c r="CSG163" s="78"/>
      <c r="CSH163" s="78"/>
      <c r="CSI163" s="65"/>
      <c r="CSL163" s="78"/>
      <c r="CSM163" s="78"/>
      <c r="CSN163" s="65"/>
      <c r="CSQ163" s="78"/>
      <c r="CSR163" s="78"/>
      <c r="CSS163" s="65"/>
      <c r="CSV163" s="78"/>
      <c r="CSW163" s="78"/>
      <c r="CSX163" s="65"/>
      <c r="CTA163" s="78"/>
      <c r="CTB163" s="78"/>
      <c r="CTC163" s="65"/>
      <c r="CTF163" s="78"/>
      <c r="CTG163" s="78"/>
      <c r="CTH163" s="65"/>
      <c r="CTK163" s="78"/>
      <c r="CTL163" s="78"/>
      <c r="CTM163" s="65"/>
      <c r="CTP163" s="78"/>
      <c r="CTQ163" s="78"/>
      <c r="CTR163" s="65"/>
      <c r="CTU163" s="78"/>
      <c r="CTV163" s="78"/>
      <c r="CTW163" s="65"/>
      <c r="CTZ163" s="78"/>
      <c r="CUA163" s="78"/>
      <c r="CUB163" s="65"/>
      <c r="CUE163" s="78"/>
      <c r="CUF163" s="78"/>
      <c r="CUG163" s="65"/>
      <c r="CUJ163" s="78"/>
      <c r="CUK163" s="78"/>
      <c r="CUL163" s="65"/>
      <c r="CUO163" s="78"/>
      <c r="CUP163" s="78"/>
      <c r="CUQ163" s="65"/>
      <c r="CUT163" s="78"/>
      <c r="CUU163" s="78"/>
      <c r="CUV163" s="65"/>
      <c r="CUY163" s="78"/>
      <c r="CUZ163" s="78"/>
      <c r="CVA163" s="65"/>
      <c r="CVD163" s="78"/>
      <c r="CVE163" s="78"/>
      <c r="CVF163" s="65"/>
      <c r="CVI163" s="78"/>
      <c r="CVJ163" s="78"/>
      <c r="CVK163" s="65"/>
      <c r="CVN163" s="78"/>
      <c r="CVO163" s="78"/>
      <c r="CVP163" s="65"/>
      <c r="CVS163" s="78"/>
      <c r="CVT163" s="78"/>
      <c r="CVU163" s="65"/>
      <c r="CVX163" s="78"/>
      <c r="CVY163" s="78"/>
      <c r="CVZ163" s="65"/>
      <c r="CWC163" s="78"/>
      <c r="CWD163" s="78"/>
      <c r="CWE163" s="65"/>
      <c r="CWH163" s="78"/>
      <c r="CWI163" s="78"/>
      <c r="CWJ163" s="65"/>
      <c r="CWM163" s="78"/>
      <c r="CWN163" s="78"/>
      <c r="CWO163" s="65"/>
      <c r="CWR163" s="78"/>
      <c r="CWS163" s="78"/>
      <c r="CWT163" s="65"/>
      <c r="CWW163" s="78"/>
      <c r="CWX163" s="78"/>
      <c r="CWY163" s="65"/>
      <c r="CXB163" s="78"/>
      <c r="CXC163" s="78"/>
      <c r="CXD163" s="65"/>
      <c r="CXG163" s="78"/>
      <c r="CXH163" s="78"/>
      <c r="CXI163" s="65"/>
      <c r="CXL163" s="78"/>
      <c r="CXM163" s="78"/>
      <c r="CXN163" s="65"/>
      <c r="CXQ163" s="78"/>
      <c r="CXR163" s="78"/>
      <c r="CXS163" s="65"/>
      <c r="CXV163" s="78"/>
      <c r="CXW163" s="78"/>
      <c r="CXX163" s="65"/>
      <c r="CYA163" s="78"/>
      <c r="CYB163" s="78"/>
      <c r="CYC163" s="65"/>
      <c r="CYF163" s="78"/>
      <c r="CYG163" s="78"/>
      <c r="CYH163" s="65"/>
      <c r="CYK163" s="78"/>
      <c r="CYL163" s="78"/>
      <c r="CYM163" s="65"/>
      <c r="CYP163" s="78"/>
      <c r="CYQ163" s="78"/>
      <c r="CYR163" s="65"/>
      <c r="CYU163" s="78"/>
      <c r="CYV163" s="78"/>
      <c r="CYW163" s="65"/>
      <c r="CYZ163" s="78"/>
      <c r="CZA163" s="78"/>
      <c r="CZB163" s="65"/>
      <c r="CZE163" s="78"/>
      <c r="CZF163" s="78"/>
      <c r="CZG163" s="65"/>
      <c r="CZJ163" s="78"/>
      <c r="CZK163" s="78"/>
      <c r="CZL163" s="65"/>
      <c r="CZO163" s="78"/>
      <c r="CZP163" s="78"/>
      <c r="CZQ163" s="65"/>
      <c r="CZT163" s="78"/>
      <c r="CZU163" s="78"/>
      <c r="CZV163" s="65"/>
      <c r="CZY163" s="78"/>
      <c r="CZZ163" s="78"/>
      <c r="DAA163" s="65"/>
      <c r="DAD163" s="78"/>
      <c r="DAE163" s="78"/>
      <c r="DAF163" s="65"/>
      <c r="DAI163" s="78"/>
      <c r="DAJ163" s="78"/>
      <c r="DAK163" s="65"/>
      <c r="DAN163" s="78"/>
      <c r="DAO163" s="78"/>
      <c r="DAP163" s="65"/>
      <c r="DAS163" s="78"/>
      <c r="DAT163" s="78"/>
      <c r="DAU163" s="65"/>
      <c r="DAX163" s="78"/>
      <c r="DAY163" s="78"/>
      <c r="DAZ163" s="65"/>
      <c r="DBC163" s="78"/>
      <c r="DBD163" s="78"/>
      <c r="DBE163" s="65"/>
      <c r="DBH163" s="78"/>
      <c r="DBI163" s="78"/>
      <c r="DBJ163" s="65"/>
      <c r="DBM163" s="78"/>
      <c r="DBN163" s="78"/>
      <c r="DBO163" s="65"/>
      <c r="DBR163" s="78"/>
      <c r="DBS163" s="78"/>
      <c r="DBT163" s="65"/>
      <c r="DBW163" s="78"/>
      <c r="DBX163" s="78"/>
      <c r="DBY163" s="65"/>
      <c r="DCB163" s="78"/>
      <c r="DCC163" s="78"/>
      <c r="DCD163" s="65"/>
      <c r="DCG163" s="78"/>
      <c r="DCH163" s="78"/>
      <c r="DCI163" s="65"/>
      <c r="DCL163" s="78"/>
      <c r="DCM163" s="78"/>
      <c r="DCN163" s="65"/>
      <c r="DCQ163" s="78"/>
      <c r="DCR163" s="78"/>
      <c r="DCS163" s="65"/>
      <c r="DCV163" s="78"/>
      <c r="DCW163" s="78"/>
      <c r="DCX163" s="65"/>
      <c r="DDA163" s="78"/>
      <c r="DDB163" s="78"/>
      <c r="DDC163" s="65"/>
      <c r="DDF163" s="78"/>
      <c r="DDG163" s="78"/>
      <c r="DDH163" s="65"/>
      <c r="DDK163" s="78"/>
      <c r="DDL163" s="78"/>
      <c r="DDM163" s="65"/>
      <c r="DDP163" s="78"/>
      <c r="DDQ163" s="78"/>
      <c r="DDR163" s="65"/>
      <c r="DDU163" s="78"/>
      <c r="DDV163" s="78"/>
      <c r="DDW163" s="65"/>
      <c r="DDZ163" s="78"/>
      <c r="DEA163" s="78"/>
      <c r="DEB163" s="65"/>
      <c r="DEE163" s="78"/>
      <c r="DEF163" s="78"/>
      <c r="DEG163" s="65"/>
      <c r="DEJ163" s="78"/>
      <c r="DEK163" s="78"/>
      <c r="DEL163" s="65"/>
      <c r="DEO163" s="78"/>
      <c r="DEP163" s="78"/>
      <c r="DEQ163" s="65"/>
      <c r="DET163" s="78"/>
      <c r="DEU163" s="78"/>
      <c r="DEV163" s="65"/>
      <c r="DEY163" s="78"/>
      <c r="DEZ163" s="78"/>
      <c r="DFA163" s="65"/>
      <c r="DFD163" s="78"/>
      <c r="DFE163" s="78"/>
      <c r="DFF163" s="65"/>
      <c r="DFI163" s="78"/>
      <c r="DFJ163" s="78"/>
      <c r="DFK163" s="65"/>
      <c r="DFN163" s="78"/>
      <c r="DFO163" s="78"/>
      <c r="DFP163" s="65"/>
      <c r="DFS163" s="78"/>
      <c r="DFT163" s="78"/>
      <c r="DFU163" s="65"/>
      <c r="DFX163" s="78"/>
      <c r="DFY163" s="78"/>
      <c r="DFZ163" s="65"/>
      <c r="DGC163" s="78"/>
      <c r="DGD163" s="78"/>
      <c r="DGE163" s="65"/>
      <c r="DGH163" s="78"/>
      <c r="DGI163" s="78"/>
      <c r="DGJ163" s="65"/>
      <c r="DGM163" s="78"/>
      <c r="DGN163" s="78"/>
      <c r="DGO163" s="65"/>
      <c r="DGR163" s="78"/>
      <c r="DGS163" s="78"/>
      <c r="DGT163" s="65"/>
      <c r="DGW163" s="78"/>
      <c r="DGX163" s="78"/>
      <c r="DGY163" s="65"/>
      <c r="DHB163" s="78"/>
      <c r="DHC163" s="78"/>
      <c r="DHD163" s="65"/>
      <c r="DHG163" s="78"/>
      <c r="DHH163" s="78"/>
      <c r="DHI163" s="65"/>
      <c r="DHL163" s="78"/>
      <c r="DHM163" s="78"/>
      <c r="DHN163" s="65"/>
      <c r="DHQ163" s="78"/>
      <c r="DHR163" s="78"/>
      <c r="DHS163" s="65"/>
      <c r="DHV163" s="78"/>
      <c r="DHW163" s="78"/>
      <c r="DHX163" s="65"/>
      <c r="DIA163" s="78"/>
      <c r="DIB163" s="78"/>
      <c r="DIC163" s="65"/>
      <c r="DIF163" s="78"/>
      <c r="DIG163" s="78"/>
      <c r="DIH163" s="65"/>
      <c r="DIK163" s="78"/>
      <c r="DIL163" s="78"/>
      <c r="DIM163" s="65"/>
      <c r="DIP163" s="78"/>
      <c r="DIQ163" s="78"/>
      <c r="DIR163" s="65"/>
      <c r="DIU163" s="78"/>
      <c r="DIV163" s="78"/>
      <c r="DIW163" s="65"/>
      <c r="DIZ163" s="78"/>
      <c r="DJA163" s="78"/>
      <c r="DJB163" s="65"/>
      <c r="DJE163" s="78"/>
      <c r="DJF163" s="78"/>
      <c r="DJG163" s="65"/>
      <c r="DJJ163" s="78"/>
      <c r="DJK163" s="78"/>
      <c r="DJL163" s="65"/>
      <c r="DJO163" s="78"/>
      <c r="DJP163" s="78"/>
      <c r="DJQ163" s="65"/>
      <c r="DJT163" s="78"/>
      <c r="DJU163" s="78"/>
      <c r="DJV163" s="65"/>
      <c r="DJY163" s="78"/>
      <c r="DJZ163" s="78"/>
      <c r="DKA163" s="65"/>
      <c r="DKD163" s="78"/>
      <c r="DKE163" s="78"/>
      <c r="DKF163" s="65"/>
      <c r="DKI163" s="78"/>
      <c r="DKJ163" s="78"/>
      <c r="DKK163" s="65"/>
      <c r="DKN163" s="78"/>
      <c r="DKO163" s="78"/>
      <c r="DKP163" s="65"/>
      <c r="DKS163" s="78"/>
      <c r="DKT163" s="78"/>
      <c r="DKU163" s="65"/>
      <c r="DKX163" s="78"/>
      <c r="DKY163" s="78"/>
      <c r="DKZ163" s="65"/>
      <c r="DLC163" s="78"/>
      <c r="DLD163" s="78"/>
      <c r="DLE163" s="65"/>
      <c r="DLH163" s="78"/>
      <c r="DLI163" s="78"/>
      <c r="DLJ163" s="65"/>
      <c r="DLM163" s="78"/>
      <c r="DLN163" s="78"/>
      <c r="DLO163" s="65"/>
      <c r="DLR163" s="78"/>
      <c r="DLS163" s="78"/>
      <c r="DLT163" s="65"/>
      <c r="DLW163" s="78"/>
      <c r="DLX163" s="78"/>
      <c r="DLY163" s="65"/>
      <c r="DMB163" s="78"/>
      <c r="DMC163" s="78"/>
      <c r="DMD163" s="65"/>
      <c r="DMG163" s="78"/>
      <c r="DMH163" s="78"/>
      <c r="DMI163" s="65"/>
      <c r="DML163" s="78"/>
      <c r="DMM163" s="78"/>
      <c r="DMN163" s="65"/>
      <c r="DMQ163" s="78"/>
      <c r="DMR163" s="78"/>
      <c r="DMS163" s="65"/>
      <c r="DMV163" s="78"/>
      <c r="DMW163" s="78"/>
      <c r="DMX163" s="65"/>
      <c r="DNA163" s="78"/>
      <c r="DNB163" s="78"/>
      <c r="DNC163" s="65"/>
      <c r="DNF163" s="78"/>
      <c r="DNG163" s="78"/>
      <c r="DNH163" s="65"/>
      <c r="DNK163" s="78"/>
      <c r="DNL163" s="78"/>
      <c r="DNM163" s="65"/>
      <c r="DNP163" s="78"/>
      <c r="DNQ163" s="78"/>
      <c r="DNR163" s="65"/>
      <c r="DNU163" s="78"/>
      <c r="DNV163" s="78"/>
      <c r="DNW163" s="65"/>
      <c r="DNZ163" s="78"/>
      <c r="DOA163" s="78"/>
      <c r="DOB163" s="65"/>
      <c r="DOE163" s="78"/>
      <c r="DOF163" s="78"/>
      <c r="DOG163" s="65"/>
      <c r="DOJ163" s="78"/>
      <c r="DOK163" s="78"/>
      <c r="DOL163" s="65"/>
      <c r="DOO163" s="78"/>
      <c r="DOP163" s="78"/>
      <c r="DOQ163" s="65"/>
      <c r="DOT163" s="78"/>
      <c r="DOU163" s="78"/>
      <c r="DOV163" s="65"/>
      <c r="DOY163" s="78"/>
      <c r="DOZ163" s="78"/>
      <c r="DPA163" s="65"/>
      <c r="DPD163" s="78"/>
      <c r="DPE163" s="78"/>
      <c r="DPF163" s="65"/>
      <c r="DPI163" s="78"/>
      <c r="DPJ163" s="78"/>
      <c r="DPK163" s="65"/>
      <c r="DPN163" s="78"/>
      <c r="DPO163" s="78"/>
      <c r="DPP163" s="65"/>
      <c r="DPS163" s="78"/>
      <c r="DPT163" s="78"/>
      <c r="DPU163" s="65"/>
      <c r="DPX163" s="78"/>
      <c r="DPY163" s="78"/>
      <c r="DPZ163" s="65"/>
      <c r="DQC163" s="78"/>
      <c r="DQD163" s="78"/>
      <c r="DQE163" s="65"/>
      <c r="DQH163" s="78"/>
      <c r="DQI163" s="78"/>
      <c r="DQJ163" s="65"/>
      <c r="DQM163" s="78"/>
      <c r="DQN163" s="78"/>
      <c r="DQO163" s="65"/>
      <c r="DQR163" s="78"/>
      <c r="DQS163" s="78"/>
      <c r="DQT163" s="65"/>
      <c r="DQW163" s="78"/>
      <c r="DQX163" s="78"/>
      <c r="DQY163" s="65"/>
      <c r="DRB163" s="78"/>
      <c r="DRC163" s="78"/>
      <c r="DRD163" s="65"/>
      <c r="DRG163" s="78"/>
      <c r="DRH163" s="78"/>
      <c r="DRI163" s="65"/>
      <c r="DRL163" s="78"/>
      <c r="DRM163" s="78"/>
      <c r="DRN163" s="65"/>
      <c r="DRQ163" s="78"/>
      <c r="DRR163" s="78"/>
      <c r="DRS163" s="65"/>
      <c r="DRV163" s="78"/>
      <c r="DRW163" s="78"/>
      <c r="DRX163" s="65"/>
      <c r="DSA163" s="78"/>
      <c r="DSB163" s="78"/>
      <c r="DSC163" s="65"/>
      <c r="DSF163" s="78"/>
      <c r="DSG163" s="78"/>
      <c r="DSH163" s="65"/>
      <c r="DSK163" s="78"/>
      <c r="DSL163" s="78"/>
      <c r="DSM163" s="65"/>
      <c r="DSP163" s="78"/>
      <c r="DSQ163" s="78"/>
      <c r="DSR163" s="65"/>
      <c r="DSU163" s="78"/>
      <c r="DSV163" s="78"/>
      <c r="DSW163" s="65"/>
      <c r="DSZ163" s="78"/>
      <c r="DTA163" s="78"/>
      <c r="DTB163" s="65"/>
      <c r="DTE163" s="78"/>
      <c r="DTF163" s="78"/>
      <c r="DTG163" s="65"/>
      <c r="DTJ163" s="78"/>
      <c r="DTK163" s="78"/>
      <c r="DTL163" s="65"/>
      <c r="DTO163" s="78"/>
      <c r="DTP163" s="78"/>
      <c r="DTQ163" s="65"/>
      <c r="DTT163" s="78"/>
      <c r="DTU163" s="78"/>
      <c r="DTV163" s="65"/>
      <c r="DTY163" s="78"/>
      <c r="DTZ163" s="78"/>
      <c r="DUA163" s="65"/>
      <c r="DUD163" s="78"/>
      <c r="DUE163" s="78"/>
      <c r="DUF163" s="65"/>
      <c r="DUI163" s="78"/>
      <c r="DUJ163" s="78"/>
      <c r="DUK163" s="65"/>
      <c r="DUN163" s="78"/>
      <c r="DUO163" s="78"/>
      <c r="DUP163" s="65"/>
      <c r="DUS163" s="78"/>
      <c r="DUT163" s="78"/>
      <c r="DUU163" s="65"/>
      <c r="DUX163" s="78"/>
      <c r="DUY163" s="78"/>
      <c r="DUZ163" s="65"/>
      <c r="DVC163" s="78"/>
      <c r="DVD163" s="78"/>
      <c r="DVE163" s="65"/>
      <c r="DVH163" s="78"/>
      <c r="DVI163" s="78"/>
      <c r="DVJ163" s="65"/>
      <c r="DVM163" s="78"/>
      <c r="DVN163" s="78"/>
      <c r="DVO163" s="65"/>
      <c r="DVR163" s="78"/>
      <c r="DVS163" s="78"/>
      <c r="DVT163" s="65"/>
      <c r="DVW163" s="78"/>
      <c r="DVX163" s="78"/>
      <c r="DVY163" s="65"/>
      <c r="DWB163" s="78"/>
      <c r="DWC163" s="78"/>
      <c r="DWD163" s="65"/>
      <c r="DWG163" s="78"/>
      <c r="DWH163" s="78"/>
      <c r="DWI163" s="65"/>
      <c r="DWL163" s="78"/>
      <c r="DWM163" s="78"/>
      <c r="DWN163" s="65"/>
      <c r="DWQ163" s="78"/>
      <c r="DWR163" s="78"/>
      <c r="DWS163" s="65"/>
      <c r="DWV163" s="78"/>
      <c r="DWW163" s="78"/>
      <c r="DWX163" s="65"/>
      <c r="DXA163" s="78"/>
      <c r="DXB163" s="78"/>
      <c r="DXC163" s="65"/>
      <c r="DXF163" s="78"/>
      <c r="DXG163" s="78"/>
      <c r="DXH163" s="65"/>
      <c r="DXK163" s="78"/>
      <c r="DXL163" s="78"/>
      <c r="DXM163" s="65"/>
      <c r="DXP163" s="78"/>
      <c r="DXQ163" s="78"/>
      <c r="DXR163" s="65"/>
      <c r="DXU163" s="78"/>
      <c r="DXV163" s="78"/>
      <c r="DXW163" s="65"/>
      <c r="DXZ163" s="78"/>
      <c r="DYA163" s="78"/>
      <c r="DYB163" s="65"/>
      <c r="DYE163" s="78"/>
      <c r="DYF163" s="78"/>
      <c r="DYG163" s="65"/>
      <c r="DYJ163" s="78"/>
      <c r="DYK163" s="78"/>
      <c r="DYL163" s="65"/>
      <c r="DYO163" s="78"/>
      <c r="DYP163" s="78"/>
      <c r="DYQ163" s="65"/>
      <c r="DYT163" s="78"/>
      <c r="DYU163" s="78"/>
      <c r="DYV163" s="65"/>
      <c r="DYY163" s="78"/>
      <c r="DYZ163" s="78"/>
      <c r="DZA163" s="65"/>
      <c r="DZD163" s="78"/>
      <c r="DZE163" s="78"/>
      <c r="DZF163" s="65"/>
      <c r="DZI163" s="78"/>
      <c r="DZJ163" s="78"/>
      <c r="DZK163" s="65"/>
      <c r="DZN163" s="78"/>
      <c r="DZO163" s="78"/>
      <c r="DZP163" s="65"/>
      <c r="DZS163" s="78"/>
      <c r="DZT163" s="78"/>
      <c r="DZU163" s="65"/>
      <c r="DZX163" s="78"/>
      <c r="DZY163" s="78"/>
      <c r="DZZ163" s="65"/>
      <c r="EAC163" s="78"/>
      <c r="EAD163" s="78"/>
      <c r="EAE163" s="65"/>
      <c r="EAH163" s="78"/>
      <c r="EAI163" s="78"/>
      <c r="EAJ163" s="65"/>
      <c r="EAM163" s="78"/>
      <c r="EAN163" s="78"/>
      <c r="EAO163" s="65"/>
      <c r="EAR163" s="78"/>
      <c r="EAS163" s="78"/>
      <c r="EAT163" s="65"/>
      <c r="EAW163" s="78"/>
      <c r="EAX163" s="78"/>
      <c r="EAY163" s="65"/>
      <c r="EBB163" s="78"/>
      <c r="EBC163" s="78"/>
      <c r="EBD163" s="65"/>
      <c r="EBG163" s="78"/>
      <c r="EBH163" s="78"/>
      <c r="EBI163" s="65"/>
      <c r="EBL163" s="78"/>
      <c r="EBM163" s="78"/>
      <c r="EBN163" s="65"/>
      <c r="EBQ163" s="78"/>
      <c r="EBR163" s="78"/>
      <c r="EBS163" s="65"/>
      <c r="EBV163" s="78"/>
      <c r="EBW163" s="78"/>
      <c r="EBX163" s="65"/>
      <c r="ECA163" s="78"/>
      <c r="ECB163" s="78"/>
      <c r="ECC163" s="65"/>
      <c r="ECF163" s="78"/>
      <c r="ECG163" s="78"/>
      <c r="ECH163" s="65"/>
      <c r="ECK163" s="78"/>
      <c r="ECL163" s="78"/>
      <c r="ECM163" s="65"/>
      <c r="ECP163" s="78"/>
      <c r="ECQ163" s="78"/>
      <c r="ECR163" s="65"/>
      <c r="ECU163" s="78"/>
      <c r="ECV163" s="78"/>
      <c r="ECW163" s="65"/>
      <c r="ECZ163" s="78"/>
      <c r="EDA163" s="78"/>
      <c r="EDB163" s="65"/>
      <c r="EDE163" s="78"/>
      <c r="EDF163" s="78"/>
      <c r="EDG163" s="65"/>
      <c r="EDJ163" s="78"/>
      <c r="EDK163" s="78"/>
      <c r="EDL163" s="65"/>
      <c r="EDO163" s="78"/>
      <c r="EDP163" s="78"/>
      <c r="EDQ163" s="65"/>
      <c r="EDT163" s="78"/>
      <c r="EDU163" s="78"/>
      <c r="EDV163" s="65"/>
      <c r="EDY163" s="78"/>
      <c r="EDZ163" s="78"/>
      <c r="EEA163" s="65"/>
      <c r="EED163" s="78"/>
      <c r="EEE163" s="78"/>
      <c r="EEF163" s="65"/>
      <c r="EEI163" s="78"/>
      <c r="EEJ163" s="78"/>
      <c r="EEK163" s="65"/>
      <c r="EEN163" s="78"/>
      <c r="EEO163" s="78"/>
      <c r="EEP163" s="65"/>
      <c r="EES163" s="78"/>
      <c r="EET163" s="78"/>
      <c r="EEU163" s="65"/>
      <c r="EEX163" s="78"/>
      <c r="EEY163" s="78"/>
      <c r="EEZ163" s="65"/>
      <c r="EFC163" s="78"/>
      <c r="EFD163" s="78"/>
      <c r="EFE163" s="65"/>
      <c r="EFH163" s="78"/>
      <c r="EFI163" s="78"/>
      <c r="EFJ163" s="65"/>
      <c r="EFM163" s="78"/>
      <c r="EFN163" s="78"/>
      <c r="EFO163" s="65"/>
      <c r="EFR163" s="78"/>
      <c r="EFS163" s="78"/>
      <c r="EFT163" s="65"/>
      <c r="EFW163" s="78"/>
      <c r="EFX163" s="78"/>
      <c r="EFY163" s="65"/>
      <c r="EGB163" s="78"/>
      <c r="EGC163" s="78"/>
      <c r="EGD163" s="65"/>
      <c r="EGG163" s="78"/>
      <c r="EGH163" s="78"/>
      <c r="EGI163" s="65"/>
      <c r="EGL163" s="78"/>
      <c r="EGM163" s="78"/>
      <c r="EGN163" s="65"/>
      <c r="EGQ163" s="78"/>
      <c r="EGR163" s="78"/>
      <c r="EGS163" s="65"/>
      <c r="EGV163" s="78"/>
      <c r="EGW163" s="78"/>
      <c r="EGX163" s="65"/>
      <c r="EHA163" s="78"/>
      <c r="EHB163" s="78"/>
      <c r="EHC163" s="65"/>
      <c r="EHF163" s="78"/>
      <c r="EHG163" s="78"/>
      <c r="EHH163" s="65"/>
      <c r="EHK163" s="78"/>
      <c r="EHL163" s="78"/>
      <c r="EHM163" s="65"/>
      <c r="EHP163" s="78"/>
      <c r="EHQ163" s="78"/>
      <c r="EHR163" s="65"/>
      <c r="EHU163" s="78"/>
      <c r="EHV163" s="78"/>
      <c r="EHW163" s="65"/>
      <c r="EHZ163" s="78"/>
      <c r="EIA163" s="78"/>
      <c r="EIB163" s="65"/>
      <c r="EIE163" s="78"/>
      <c r="EIF163" s="78"/>
      <c r="EIG163" s="65"/>
      <c r="EIJ163" s="78"/>
      <c r="EIK163" s="78"/>
      <c r="EIL163" s="65"/>
      <c r="EIO163" s="78"/>
      <c r="EIP163" s="78"/>
      <c r="EIQ163" s="65"/>
      <c r="EIT163" s="78"/>
      <c r="EIU163" s="78"/>
      <c r="EIV163" s="65"/>
      <c r="EIY163" s="78"/>
      <c r="EIZ163" s="78"/>
      <c r="EJA163" s="65"/>
      <c r="EJD163" s="78"/>
      <c r="EJE163" s="78"/>
      <c r="EJF163" s="65"/>
      <c r="EJI163" s="78"/>
      <c r="EJJ163" s="78"/>
      <c r="EJK163" s="65"/>
      <c r="EJN163" s="78"/>
      <c r="EJO163" s="78"/>
      <c r="EJP163" s="65"/>
      <c r="EJS163" s="78"/>
      <c r="EJT163" s="78"/>
      <c r="EJU163" s="65"/>
      <c r="EJX163" s="78"/>
      <c r="EJY163" s="78"/>
      <c r="EJZ163" s="65"/>
      <c r="EKC163" s="78"/>
      <c r="EKD163" s="78"/>
      <c r="EKE163" s="65"/>
      <c r="EKH163" s="78"/>
      <c r="EKI163" s="78"/>
      <c r="EKJ163" s="65"/>
      <c r="EKM163" s="78"/>
      <c r="EKN163" s="78"/>
      <c r="EKO163" s="65"/>
      <c r="EKR163" s="78"/>
      <c r="EKS163" s="78"/>
      <c r="EKT163" s="65"/>
      <c r="EKW163" s="78"/>
      <c r="EKX163" s="78"/>
      <c r="EKY163" s="65"/>
      <c r="ELB163" s="78"/>
      <c r="ELC163" s="78"/>
      <c r="ELD163" s="65"/>
      <c r="ELG163" s="78"/>
      <c r="ELH163" s="78"/>
      <c r="ELI163" s="65"/>
      <c r="ELL163" s="78"/>
      <c r="ELM163" s="78"/>
      <c r="ELN163" s="65"/>
      <c r="ELQ163" s="78"/>
      <c r="ELR163" s="78"/>
      <c r="ELS163" s="65"/>
      <c r="ELV163" s="78"/>
      <c r="ELW163" s="78"/>
      <c r="ELX163" s="65"/>
      <c r="EMA163" s="78"/>
      <c r="EMB163" s="78"/>
      <c r="EMC163" s="65"/>
      <c r="EMF163" s="78"/>
      <c r="EMG163" s="78"/>
      <c r="EMH163" s="65"/>
      <c r="EMK163" s="78"/>
      <c r="EML163" s="78"/>
      <c r="EMM163" s="65"/>
      <c r="EMP163" s="78"/>
      <c r="EMQ163" s="78"/>
      <c r="EMR163" s="65"/>
      <c r="EMU163" s="78"/>
      <c r="EMV163" s="78"/>
      <c r="EMW163" s="65"/>
      <c r="EMZ163" s="78"/>
      <c r="ENA163" s="78"/>
      <c r="ENB163" s="65"/>
      <c r="ENE163" s="78"/>
      <c r="ENF163" s="78"/>
      <c r="ENG163" s="65"/>
      <c r="ENJ163" s="78"/>
      <c r="ENK163" s="78"/>
      <c r="ENL163" s="65"/>
      <c r="ENO163" s="78"/>
      <c r="ENP163" s="78"/>
      <c r="ENQ163" s="65"/>
      <c r="ENT163" s="78"/>
      <c r="ENU163" s="78"/>
      <c r="ENV163" s="65"/>
      <c r="ENY163" s="78"/>
      <c r="ENZ163" s="78"/>
      <c r="EOA163" s="65"/>
      <c r="EOD163" s="78"/>
      <c r="EOE163" s="78"/>
      <c r="EOF163" s="65"/>
      <c r="EOI163" s="78"/>
      <c r="EOJ163" s="78"/>
      <c r="EOK163" s="65"/>
      <c r="EON163" s="78"/>
      <c r="EOO163" s="78"/>
      <c r="EOP163" s="65"/>
      <c r="EOS163" s="78"/>
      <c r="EOT163" s="78"/>
      <c r="EOU163" s="65"/>
      <c r="EOX163" s="78"/>
      <c r="EOY163" s="78"/>
      <c r="EOZ163" s="65"/>
      <c r="EPC163" s="78"/>
      <c r="EPD163" s="78"/>
      <c r="EPE163" s="65"/>
      <c r="EPH163" s="78"/>
      <c r="EPI163" s="78"/>
      <c r="EPJ163" s="65"/>
      <c r="EPM163" s="78"/>
      <c r="EPN163" s="78"/>
      <c r="EPO163" s="65"/>
      <c r="EPR163" s="78"/>
      <c r="EPS163" s="78"/>
      <c r="EPT163" s="65"/>
      <c r="EPW163" s="78"/>
      <c r="EPX163" s="78"/>
      <c r="EPY163" s="65"/>
      <c r="EQB163" s="78"/>
      <c r="EQC163" s="78"/>
      <c r="EQD163" s="65"/>
      <c r="EQG163" s="78"/>
      <c r="EQH163" s="78"/>
      <c r="EQI163" s="65"/>
      <c r="EQL163" s="78"/>
      <c r="EQM163" s="78"/>
      <c r="EQN163" s="65"/>
      <c r="EQQ163" s="78"/>
      <c r="EQR163" s="78"/>
      <c r="EQS163" s="65"/>
      <c r="EQV163" s="78"/>
      <c r="EQW163" s="78"/>
      <c r="EQX163" s="65"/>
      <c r="ERA163" s="78"/>
      <c r="ERB163" s="78"/>
      <c r="ERC163" s="65"/>
      <c r="ERF163" s="78"/>
      <c r="ERG163" s="78"/>
      <c r="ERH163" s="65"/>
      <c r="ERK163" s="78"/>
      <c r="ERL163" s="78"/>
      <c r="ERM163" s="65"/>
      <c r="ERP163" s="78"/>
      <c r="ERQ163" s="78"/>
      <c r="ERR163" s="65"/>
      <c r="ERU163" s="78"/>
      <c r="ERV163" s="78"/>
      <c r="ERW163" s="65"/>
      <c r="ERZ163" s="78"/>
      <c r="ESA163" s="78"/>
      <c r="ESB163" s="65"/>
      <c r="ESE163" s="78"/>
      <c r="ESF163" s="78"/>
      <c r="ESG163" s="65"/>
      <c r="ESJ163" s="78"/>
      <c r="ESK163" s="78"/>
      <c r="ESL163" s="65"/>
      <c r="ESO163" s="78"/>
      <c r="ESP163" s="78"/>
      <c r="ESQ163" s="65"/>
      <c r="EST163" s="78"/>
      <c r="ESU163" s="78"/>
      <c r="ESV163" s="65"/>
      <c r="ESY163" s="78"/>
      <c r="ESZ163" s="78"/>
      <c r="ETA163" s="65"/>
      <c r="ETD163" s="78"/>
      <c r="ETE163" s="78"/>
      <c r="ETF163" s="65"/>
      <c r="ETI163" s="78"/>
      <c r="ETJ163" s="78"/>
      <c r="ETK163" s="65"/>
      <c r="ETN163" s="78"/>
      <c r="ETO163" s="78"/>
      <c r="ETP163" s="65"/>
      <c r="ETS163" s="78"/>
      <c r="ETT163" s="78"/>
      <c r="ETU163" s="65"/>
      <c r="ETX163" s="78"/>
      <c r="ETY163" s="78"/>
      <c r="ETZ163" s="65"/>
      <c r="EUC163" s="78"/>
      <c r="EUD163" s="78"/>
      <c r="EUE163" s="65"/>
      <c r="EUH163" s="78"/>
      <c r="EUI163" s="78"/>
      <c r="EUJ163" s="65"/>
      <c r="EUM163" s="78"/>
      <c r="EUN163" s="78"/>
      <c r="EUO163" s="65"/>
      <c r="EUR163" s="78"/>
      <c r="EUS163" s="78"/>
      <c r="EUT163" s="65"/>
      <c r="EUW163" s="78"/>
      <c r="EUX163" s="78"/>
      <c r="EUY163" s="65"/>
      <c r="EVB163" s="78"/>
      <c r="EVC163" s="78"/>
      <c r="EVD163" s="65"/>
      <c r="EVG163" s="78"/>
      <c r="EVH163" s="78"/>
      <c r="EVI163" s="65"/>
      <c r="EVL163" s="78"/>
      <c r="EVM163" s="78"/>
      <c r="EVN163" s="65"/>
      <c r="EVQ163" s="78"/>
      <c r="EVR163" s="78"/>
      <c r="EVS163" s="65"/>
      <c r="EVV163" s="78"/>
      <c r="EVW163" s="78"/>
      <c r="EVX163" s="65"/>
      <c r="EWA163" s="78"/>
      <c r="EWB163" s="78"/>
      <c r="EWC163" s="65"/>
      <c r="EWF163" s="78"/>
      <c r="EWG163" s="78"/>
      <c r="EWH163" s="65"/>
      <c r="EWK163" s="78"/>
      <c r="EWL163" s="78"/>
      <c r="EWM163" s="65"/>
      <c r="EWP163" s="78"/>
      <c r="EWQ163" s="78"/>
      <c r="EWR163" s="65"/>
      <c r="EWU163" s="78"/>
      <c r="EWV163" s="78"/>
      <c r="EWW163" s="65"/>
      <c r="EWZ163" s="78"/>
      <c r="EXA163" s="78"/>
      <c r="EXB163" s="65"/>
      <c r="EXE163" s="78"/>
      <c r="EXF163" s="78"/>
      <c r="EXG163" s="65"/>
      <c r="EXJ163" s="78"/>
      <c r="EXK163" s="78"/>
      <c r="EXL163" s="65"/>
      <c r="EXO163" s="78"/>
      <c r="EXP163" s="78"/>
      <c r="EXQ163" s="65"/>
      <c r="EXT163" s="78"/>
      <c r="EXU163" s="78"/>
      <c r="EXV163" s="65"/>
      <c r="EXY163" s="78"/>
      <c r="EXZ163" s="78"/>
      <c r="EYA163" s="65"/>
      <c r="EYD163" s="78"/>
      <c r="EYE163" s="78"/>
      <c r="EYF163" s="65"/>
      <c r="EYI163" s="78"/>
      <c r="EYJ163" s="78"/>
      <c r="EYK163" s="65"/>
      <c r="EYN163" s="78"/>
      <c r="EYO163" s="78"/>
      <c r="EYP163" s="65"/>
      <c r="EYS163" s="78"/>
      <c r="EYT163" s="78"/>
      <c r="EYU163" s="65"/>
      <c r="EYX163" s="78"/>
      <c r="EYY163" s="78"/>
      <c r="EYZ163" s="65"/>
      <c r="EZC163" s="78"/>
      <c r="EZD163" s="78"/>
      <c r="EZE163" s="65"/>
      <c r="EZH163" s="78"/>
      <c r="EZI163" s="78"/>
      <c r="EZJ163" s="65"/>
      <c r="EZM163" s="78"/>
      <c r="EZN163" s="78"/>
      <c r="EZO163" s="65"/>
      <c r="EZR163" s="78"/>
      <c r="EZS163" s="78"/>
      <c r="EZT163" s="65"/>
      <c r="EZW163" s="78"/>
      <c r="EZX163" s="78"/>
      <c r="EZY163" s="65"/>
      <c r="FAB163" s="78"/>
      <c r="FAC163" s="78"/>
      <c r="FAD163" s="65"/>
      <c r="FAG163" s="78"/>
      <c r="FAH163" s="78"/>
      <c r="FAI163" s="65"/>
      <c r="FAL163" s="78"/>
      <c r="FAM163" s="78"/>
      <c r="FAN163" s="65"/>
      <c r="FAQ163" s="78"/>
      <c r="FAR163" s="78"/>
      <c r="FAS163" s="65"/>
      <c r="FAV163" s="78"/>
      <c r="FAW163" s="78"/>
      <c r="FAX163" s="65"/>
      <c r="FBA163" s="78"/>
      <c r="FBB163" s="78"/>
      <c r="FBC163" s="65"/>
      <c r="FBF163" s="78"/>
      <c r="FBG163" s="78"/>
      <c r="FBH163" s="65"/>
      <c r="FBK163" s="78"/>
      <c r="FBL163" s="78"/>
      <c r="FBM163" s="65"/>
      <c r="FBP163" s="78"/>
      <c r="FBQ163" s="78"/>
      <c r="FBR163" s="65"/>
      <c r="FBU163" s="78"/>
      <c r="FBV163" s="78"/>
      <c r="FBW163" s="65"/>
      <c r="FBZ163" s="78"/>
      <c r="FCA163" s="78"/>
      <c r="FCB163" s="65"/>
      <c r="FCE163" s="78"/>
      <c r="FCF163" s="78"/>
      <c r="FCG163" s="65"/>
      <c r="FCJ163" s="78"/>
      <c r="FCK163" s="78"/>
      <c r="FCL163" s="65"/>
      <c r="FCO163" s="78"/>
      <c r="FCP163" s="78"/>
      <c r="FCQ163" s="65"/>
      <c r="FCT163" s="78"/>
      <c r="FCU163" s="78"/>
      <c r="FCV163" s="65"/>
      <c r="FCY163" s="78"/>
      <c r="FCZ163" s="78"/>
      <c r="FDA163" s="65"/>
      <c r="FDD163" s="78"/>
      <c r="FDE163" s="78"/>
      <c r="FDF163" s="65"/>
      <c r="FDI163" s="78"/>
      <c r="FDJ163" s="78"/>
      <c r="FDK163" s="65"/>
      <c r="FDN163" s="78"/>
      <c r="FDO163" s="78"/>
      <c r="FDP163" s="65"/>
      <c r="FDS163" s="78"/>
      <c r="FDT163" s="78"/>
      <c r="FDU163" s="65"/>
      <c r="FDX163" s="78"/>
      <c r="FDY163" s="78"/>
      <c r="FDZ163" s="65"/>
      <c r="FEC163" s="78"/>
      <c r="FED163" s="78"/>
      <c r="FEE163" s="65"/>
      <c r="FEH163" s="78"/>
      <c r="FEI163" s="78"/>
      <c r="FEJ163" s="65"/>
      <c r="FEM163" s="78"/>
      <c r="FEN163" s="78"/>
      <c r="FEO163" s="65"/>
      <c r="FER163" s="78"/>
      <c r="FES163" s="78"/>
      <c r="FET163" s="65"/>
      <c r="FEW163" s="78"/>
      <c r="FEX163" s="78"/>
      <c r="FEY163" s="65"/>
      <c r="FFB163" s="78"/>
      <c r="FFC163" s="78"/>
      <c r="FFD163" s="65"/>
      <c r="FFG163" s="78"/>
      <c r="FFH163" s="78"/>
      <c r="FFI163" s="65"/>
      <c r="FFL163" s="78"/>
      <c r="FFM163" s="78"/>
      <c r="FFN163" s="65"/>
      <c r="FFQ163" s="78"/>
      <c r="FFR163" s="78"/>
      <c r="FFS163" s="65"/>
      <c r="FFV163" s="78"/>
      <c r="FFW163" s="78"/>
      <c r="FFX163" s="65"/>
      <c r="FGA163" s="78"/>
      <c r="FGB163" s="78"/>
      <c r="FGC163" s="65"/>
      <c r="FGF163" s="78"/>
      <c r="FGG163" s="78"/>
      <c r="FGH163" s="65"/>
      <c r="FGK163" s="78"/>
      <c r="FGL163" s="78"/>
      <c r="FGM163" s="65"/>
      <c r="FGP163" s="78"/>
      <c r="FGQ163" s="78"/>
      <c r="FGR163" s="65"/>
      <c r="FGU163" s="78"/>
      <c r="FGV163" s="78"/>
      <c r="FGW163" s="65"/>
      <c r="FGZ163" s="78"/>
      <c r="FHA163" s="78"/>
      <c r="FHB163" s="65"/>
      <c r="FHE163" s="78"/>
      <c r="FHF163" s="78"/>
      <c r="FHG163" s="65"/>
      <c r="FHJ163" s="78"/>
      <c r="FHK163" s="78"/>
      <c r="FHL163" s="65"/>
      <c r="FHO163" s="78"/>
      <c r="FHP163" s="78"/>
      <c r="FHQ163" s="65"/>
      <c r="FHT163" s="78"/>
      <c r="FHU163" s="78"/>
      <c r="FHV163" s="65"/>
      <c r="FHY163" s="78"/>
      <c r="FHZ163" s="78"/>
      <c r="FIA163" s="65"/>
      <c r="FID163" s="78"/>
      <c r="FIE163" s="78"/>
      <c r="FIF163" s="65"/>
      <c r="FII163" s="78"/>
      <c r="FIJ163" s="78"/>
      <c r="FIK163" s="65"/>
      <c r="FIN163" s="78"/>
      <c r="FIO163" s="78"/>
      <c r="FIP163" s="65"/>
      <c r="FIS163" s="78"/>
      <c r="FIT163" s="78"/>
      <c r="FIU163" s="65"/>
      <c r="FIX163" s="78"/>
      <c r="FIY163" s="78"/>
      <c r="FIZ163" s="65"/>
      <c r="FJC163" s="78"/>
      <c r="FJD163" s="78"/>
      <c r="FJE163" s="65"/>
      <c r="FJH163" s="78"/>
      <c r="FJI163" s="78"/>
      <c r="FJJ163" s="65"/>
      <c r="FJM163" s="78"/>
      <c r="FJN163" s="78"/>
      <c r="FJO163" s="65"/>
      <c r="FJR163" s="78"/>
      <c r="FJS163" s="78"/>
      <c r="FJT163" s="65"/>
      <c r="FJW163" s="78"/>
      <c r="FJX163" s="78"/>
      <c r="FJY163" s="65"/>
      <c r="FKB163" s="78"/>
      <c r="FKC163" s="78"/>
      <c r="FKD163" s="65"/>
      <c r="FKG163" s="78"/>
      <c r="FKH163" s="78"/>
      <c r="FKI163" s="65"/>
      <c r="FKL163" s="78"/>
      <c r="FKM163" s="78"/>
      <c r="FKN163" s="65"/>
      <c r="FKQ163" s="78"/>
      <c r="FKR163" s="78"/>
      <c r="FKS163" s="65"/>
      <c r="FKV163" s="78"/>
      <c r="FKW163" s="78"/>
      <c r="FKX163" s="65"/>
      <c r="FLA163" s="78"/>
      <c r="FLB163" s="78"/>
      <c r="FLC163" s="65"/>
      <c r="FLF163" s="78"/>
      <c r="FLG163" s="78"/>
      <c r="FLH163" s="65"/>
      <c r="FLK163" s="78"/>
      <c r="FLL163" s="78"/>
      <c r="FLM163" s="65"/>
      <c r="FLP163" s="78"/>
      <c r="FLQ163" s="78"/>
      <c r="FLR163" s="65"/>
      <c r="FLU163" s="78"/>
      <c r="FLV163" s="78"/>
      <c r="FLW163" s="65"/>
      <c r="FLZ163" s="78"/>
      <c r="FMA163" s="78"/>
      <c r="FMB163" s="65"/>
      <c r="FME163" s="78"/>
      <c r="FMF163" s="78"/>
      <c r="FMG163" s="65"/>
      <c r="FMJ163" s="78"/>
      <c r="FMK163" s="78"/>
      <c r="FML163" s="65"/>
      <c r="FMO163" s="78"/>
      <c r="FMP163" s="78"/>
      <c r="FMQ163" s="65"/>
      <c r="FMT163" s="78"/>
      <c r="FMU163" s="78"/>
      <c r="FMV163" s="65"/>
      <c r="FMY163" s="78"/>
      <c r="FMZ163" s="78"/>
      <c r="FNA163" s="65"/>
      <c r="FND163" s="78"/>
      <c r="FNE163" s="78"/>
      <c r="FNF163" s="65"/>
      <c r="FNI163" s="78"/>
      <c r="FNJ163" s="78"/>
      <c r="FNK163" s="65"/>
      <c r="FNN163" s="78"/>
      <c r="FNO163" s="78"/>
      <c r="FNP163" s="65"/>
      <c r="FNS163" s="78"/>
      <c r="FNT163" s="78"/>
      <c r="FNU163" s="65"/>
      <c r="FNX163" s="78"/>
      <c r="FNY163" s="78"/>
      <c r="FNZ163" s="65"/>
      <c r="FOC163" s="78"/>
      <c r="FOD163" s="78"/>
      <c r="FOE163" s="65"/>
      <c r="FOH163" s="78"/>
      <c r="FOI163" s="78"/>
      <c r="FOJ163" s="65"/>
      <c r="FOM163" s="78"/>
      <c r="FON163" s="78"/>
      <c r="FOO163" s="65"/>
      <c r="FOR163" s="78"/>
      <c r="FOS163" s="78"/>
      <c r="FOT163" s="65"/>
      <c r="FOW163" s="78"/>
      <c r="FOX163" s="78"/>
      <c r="FOY163" s="65"/>
      <c r="FPB163" s="78"/>
      <c r="FPC163" s="78"/>
      <c r="FPD163" s="65"/>
      <c r="FPG163" s="78"/>
      <c r="FPH163" s="78"/>
      <c r="FPI163" s="65"/>
      <c r="FPL163" s="78"/>
      <c r="FPM163" s="78"/>
      <c r="FPN163" s="65"/>
      <c r="FPQ163" s="78"/>
      <c r="FPR163" s="78"/>
      <c r="FPS163" s="65"/>
      <c r="FPV163" s="78"/>
      <c r="FPW163" s="78"/>
      <c r="FPX163" s="65"/>
      <c r="FQA163" s="78"/>
      <c r="FQB163" s="78"/>
      <c r="FQC163" s="65"/>
      <c r="FQF163" s="78"/>
      <c r="FQG163" s="78"/>
      <c r="FQH163" s="65"/>
      <c r="FQK163" s="78"/>
      <c r="FQL163" s="78"/>
      <c r="FQM163" s="65"/>
      <c r="FQP163" s="78"/>
      <c r="FQQ163" s="78"/>
      <c r="FQR163" s="65"/>
      <c r="FQU163" s="78"/>
      <c r="FQV163" s="78"/>
      <c r="FQW163" s="65"/>
      <c r="FQZ163" s="78"/>
      <c r="FRA163" s="78"/>
      <c r="FRB163" s="65"/>
      <c r="FRE163" s="78"/>
      <c r="FRF163" s="78"/>
      <c r="FRG163" s="65"/>
      <c r="FRJ163" s="78"/>
      <c r="FRK163" s="78"/>
      <c r="FRL163" s="65"/>
      <c r="FRO163" s="78"/>
      <c r="FRP163" s="78"/>
      <c r="FRQ163" s="65"/>
      <c r="FRT163" s="78"/>
      <c r="FRU163" s="78"/>
      <c r="FRV163" s="65"/>
      <c r="FRY163" s="78"/>
      <c r="FRZ163" s="78"/>
      <c r="FSA163" s="65"/>
      <c r="FSD163" s="78"/>
      <c r="FSE163" s="78"/>
      <c r="FSF163" s="65"/>
      <c r="FSI163" s="78"/>
      <c r="FSJ163" s="78"/>
      <c r="FSK163" s="65"/>
      <c r="FSN163" s="78"/>
      <c r="FSO163" s="78"/>
      <c r="FSP163" s="65"/>
      <c r="FSS163" s="78"/>
      <c r="FST163" s="78"/>
      <c r="FSU163" s="65"/>
      <c r="FSX163" s="78"/>
      <c r="FSY163" s="78"/>
      <c r="FSZ163" s="65"/>
      <c r="FTC163" s="78"/>
      <c r="FTD163" s="78"/>
      <c r="FTE163" s="65"/>
      <c r="FTH163" s="78"/>
      <c r="FTI163" s="78"/>
      <c r="FTJ163" s="65"/>
      <c r="FTM163" s="78"/>
      <c r="FTN163" s="78"/>
      <c r="FTO163" s="65"/>
      <c r="FTR163" s="78"/>
      <c r="FTS163" s="78"/>
      <c r="FTT163" s="65"/>
      <c r="FTW163" s="78"/>
      <c r="FTX163" s="78"/>
      <c r="FTY163" s="65"/>
      <c r="FUB163" s="78"/>
      <c r="FUC163" s="78"/>
      <c r="FUD163" s="65"/>
      <c r="FUG163" s="78"/>
      <c r="FUH163" s="78"/>
      <c r="FUI163" s="65"/>
      <c r="FUL163" s="78"/>
      <c r="FUM163" s="78"/>
      <c r="FUN163" s="65"/>
      <c r="FUQ163" s="78"/>
      <c r="FUR163" s="78"/>
      <c r="FUS163" s="65"/>
      <c r="FUV163" s="78"/>
      <c r="FUW163" s="78"/>
      <c r="FUX163" s="65"/>
      <c r="FVA163" s="78"/>
      <c r="FVB163" s="78"/>
      <c r="FVC163" s="65"/>
      <c r="FVF163" s="78"/>
      <c r="FVG163" s="78"/>
      <c r="FVH163" s="65"/>
      <c r="FVK163" s="78"/>
      <c r="FVL163" s="78"/>
      <c r="FVM163" s="65"/>
      <c r="FVP163" s="78"/>
      <c r="FVQ163" s="78"/>
      <c r="FVR163" s="65"/>
      <c r="FVU163" s="78"/>
      <c r="FVV163" s="78"/>
      <c r="FVW163" s="65"/>
      <c r="FVZ163" s="78"/>
      <c r="FWA163" s="78"/>
      <c r="FWB163" s="65"/>
      <c r="FWE163" s="78"/>
      <c r="FWF163" s="78"/>
      <c r="FWG163" s="65"/>
      <c r="FWJ163" s="78"/>
      <c r="FWK163" s="78"/>
      <c r="FWL163" s="65"/>
      <c r="FWO163" s="78"/>
      <c r="FWP163" s="78"/>
      <c r="FWQ163" s="65"/>
      <c r="FWT163" s="78"/>
      <c r="FWU163" s="78"/>
      <c r="FWV163" s="65"/>
      <c r="FWY163" s="78"/>
      <c r="FWZ163" s="78"/>
      <c r="FXA163" s="65"/>
      <c r="FXD163" s="78"/>
      <c r="FXE163" s="78"/>
      <c r="FXF163" s="65"/>
      <c r="FXI163" s="78"/>
      <c r="FXJ163" s="78"/>
      <c r="FXK163" s="65"/>
      <c r="FXN163" s="78"/>
      <c r="FXO163" s="78"/>
      <c r="FXP163" s="65"/>
      <c r="FXS163" s="78"/>
      <c r="FXT163" s="78"/>
      <c r="FXU163" s="65"/>
      <c r="FXX163" s="78"/>
      <c r="FXY163" s="78"/>
      <c r="FXZ163" s="65"/>
      <c r="FYC163" s="78"/>
      <c r="FYD163" s="78"/>
      <c r="FYE163" s="65"/>
      <c r="FYH163" s="78"/>
      <c r="FYI163" s="78"/>
      <c r="FYJ163" s="65"/>
      <c r="FYM163" s="78"/>
      <c r="FYN163" s="78"/>
      <c r="FYO163" s="65"/>
      <c r="FYR163" s="78"/>
      <c r="FYS163" s="78"/>
      <c r="FYT163" s="65"/>
      <c r="FYW163" s="78"/>
      <c r="FYX163" s="78"/>
      <c r="FYY163" s="65"/>
      <c r="FZB163" s="78"/>
      <c r="FZC163" s="78"/>
      <c r="FZD163" s="65"/>
      <c r="FZG163" s="78"/>
      <c r="FZH163" s="78"/>
      <c r="FZI163" s="65"/>
      <c r="FZL163" s="78"/>
      <c r="FZM163" s="78"/>
      <c r="FZN163" s="65"/>
      <c r="FZQ163" s="78"/>
      <c r="FZR163" s="78"/>
      <c r="FZS163" s="65"/>
      <c r="FZV163" s="78"/>
      <c r="FZW163" s="78"/>
      <c r="FZX163" s="65"/>
      <c r="GAA163" s="78"/>
      <c r="GAB163" s="78"/>
      <c r="GAC163" s="65"/>
      <c r="GAF163" s="78"/>
      <c r="GAG163" s="78"/>
      <c r="GAH163" s="65"/>
      <c r="GAK163" s="78"/>
      <c r="GAL163" s="78"/>
      <c r="GAM163" s="65"/>
      <c r="GAP163" s="78"/>
      <c r="GAQ163" s="78"/>
      <c r="GAR163" s="65"/>
      <c r="GAU163" s="78"/>
      <c r="GAV163" s="78"/>
      <c r="GAW163" s="65"/>
      <c r="GAZ163" s="78"/>
      <c r="GBA163" s="78"/>
      <c r="GBB163" s="65"/>
      <c r="GBE163" s="78"/>
      <c r="GBF163" s="78"/>
      <c r="GBG163" s="65"/>
      <c r="GBJ163" s="78"/>
      <c r="GBK163" s="78"/>
      <c r="GBL163" s="65"/>
      <c r="GBO163" s="78"/>
      <c r="GBP163" s="78"/>
      <c r="GBQ163" s="65"/>
      <c r="GBT163" s="78"/>
      <c r="GBU163" s="78"/>
      <c r="GBV163" s="65"/>
      <c r="GBY163" s="78"/>
      <c r="GBZ163" s="78"/>
      <c r="GCA163" s="65"/>
      <c r="GCD163" s="78"/>
      <c r="GCE163" s="78"/>
      <c r="GCF163" s="65"/>
      <c r="GCI163" s="78"/>
      <c r="GCJ163" s="78"/>
      <c r="GCK163" s="65"/>
      <c r="GCN163" s="78"/>
      <c r="GCO163" s="78"/>
      <c r="GCP163" s="65"/>
      <c r="GCS163" s="78"/>
      <c r="GCT163" s="78"/>
      <c r="GCU163" s="65"/>
      <c r="GCX163" s="78"/>
      <c r="GCY163" s="78"/>
      <c r="GCZ163" s="65"/>
      <c r="GDC163" s="78"/>
      <c r="GDD163" s="78"/>
      <c r="GDE163" s="65"/>
      <c r="GDH163" s="78"/>
      <c r="GDI163" s="78"/>
      <c r="GDJ163" s="65"/>
      <c r="GDM163" s="78"/>
      <c r="GDN163" s="78"/>
      <c r="GDO163" s="65"/>
      <c r="GDR163" s="78"/>
      <c r="GDS163" s="78"/>
      <c r="GDT163" s="65"/>
      <c r="GDW163" s="78"/>
      <c r="GDX163" s="78"/>
      <c r="GDY163" s="65"/>
      <c r="GEB163" s="78"/>
      <c r="GEC163" s="78"/>
      <c r="GED163" s="65"/>
      <c r="GEG163" s="78"/>
      <c r="GEH163" s="78"/>
      <c r="GEI163" s="65"/>
      <c r="GEL163" s="78"/>
      <c r="GEM163" s="78"/>
      <c r="GEN163" s="65"/>
      <c r="GEQ163" s="78"/>
      <c r="GER163" s="78"/>
      <c r="GES163" s="65"/>
      <c r="GEV163" s="78"/>
      <c r="GEW163" s="78"/>
      <c r="GEX163" s="65"/>
      <c r="GFA163" s="78"/>
      <c r="GFB163" s="78"/>
      <c r="GFC163" s="65"/>
      <c r="GFF163" s="78"/>
      <c r="GFG163" s="78"/>
      <c r="GFH163" s="65"/>
      <c r="GFK163" s="78"/>
      <c r="GFL163" s="78"/>
      <c r="GFM163" s="65"/>
      <c r="GFP163" s="78"/>
      <c r="GFQ163" s="78"/>
      <c r="GFR163" s="65"/>
      <c r="GFU163" s="78"/>
      <c r="GFV163" s="78"/>
      <c r="GFW163" s="65"/>
      <c r="GFZ163" s="78"/>
      <c r="GGA163" s="78"/>
      <c r="GGB163" s="65"/>
      <c r="GGE163" s="78"/>
      <c r="GGF163" s="78"/>
      <c r="GGG163" s="65"/>
      <c r="GGJ163" s="78"/>
      <c r="GGK163" s="78"/>
      <c r="GGL163" s="65"/>
      <c r="GGO163" s="78"/>
      <c r="GGP163" s="78"/>
      <c r="GGQ163" s="65"/>
      <c r="GGT163" s="78"/>
      <c r="GGU163" s="78"/>
      <c r="GGV163" s="65"/>
      <c r="GGY163" s="78"/>
      <c r="GGZ163" s="78"/>
      <c r="GHA163" s="65"/>
      <c r="GHD163" s="78"/>
      <c r="GHE163" s="78"/>
      <c r="GHF163" s="65"/>
      <c r="GHI163" s="78"/>
      <c r="GHJ163" s="78"/>
      <c r="GHK163" s="65"/>
      <c r="GHN163" s="78"/>
      <c r="GHO163" s="78"/>
      <c r="GHP163" s="65"/>
      <c r="GHS163" s="78"/>
      <c r="GHT163" s="78"/>
      <c r="GHU163" s="65"/>
      <c r="GHX163" s="78"/>
      <c r="GHY163" s="78"/>
      <c r="GHZ163" s="65"/>
      <c r="GIC163" s="78"/>
      <c r="GID163" s="78"/>
      <c r="GIE163" s="65"/>
      <c r="GIH163" s="78"/>
      <c r="GII163" s="78"/>
      <c r="GIJ163" s="65"/>
      <c r="GIM163" s="78"/>
      <c r="GIN163" s="78"/>
      <c r="GIO163" s="65"/>
      <c r="GIR163" s="78"/>
      <c r="GIS163" s="78"/>
      <c r="GIT163" s="65"/>
      <c r="GIW163" s="78"/>
      <c r="GIX163" s="78"/>
      <c r="GIY163" s="65"/>
      <c r="GJB163" s="78"/>
      <c r="GJC163" s="78"/>
      <c r="GJD163" s="65"/>
      <c r="GJG163" s="78"/>
      <c r="GJH163" s="78"/>
      <c r="GJI163" s="65"/>
      <c r="GJL163" s="78"/>
      <c r="GJM163" s="78"/>
      <c r="GJN163" s="65"/>
      <c r="GJQ163" s="78"/>
      <c r="GJR163" s="78"/>
      <c r="GJS163" s="65"/>
      <c r="GJV163" s="78"/>
      <c r="GJW163" s="78"/>
      <c r="GJX163" s="65"/>
      <c r="GKA163" s="78"/>
      <c r="GKB163" s="78"/>
      <c r="GKC163" s="65"/>
      <c r="GKF163" s="78"/>
      <c r="GKG163" s="78"/>
      <c r="GKH163" s="65"/>
      <c r="GKK163" s="78"/>
      <c r="GKL163" s="78"/>
      <c r="GKM163" s="65"/>
      <c r="GKP163" s="78"/>
      <c r="GKQ163" s="78"/>
      <c r="GKR163" s="65"/>
      <c r="GKU163" s="78"/>
      <c r="GKV163" s="78"/>
      <c r="GKW163" s="65"/>
      <c r="GKZ163" s="78"/>
      <c r="GLA163" s="78"/>
      <c r="GLB163" s="65"/>
      <c r="GLE163" s="78"/>
      <c r="GLF163" s="78"/>
      <c r="GLG163" s="65"/>
      <c r="GLJ163" s="78"/>
      <c r="GLK163" s="78"/>
      <c r="GLL163" s="65"/>
      <c r="GLO163" s="78"/>
      <c r="GLP163" s="78"/>
      <c r="GLQ163" s="65"/>
      <c r="GLT163" s="78"/>
      <c r="GLU163" s="78"/>
      <c r="GLV163" s="65"/>
      <c r="GLY163" s="78"/>
      <c r="GLZ163" s="78"/>
      <c r="GMA163" s="65"/>
      <c r="GMD163" s="78"/>
      <c r="GME163" s="78"/>
      <c r="GMF163" s="65"/>
      <c r="GMI163" s="78"/>
      <c r="GMJ163" s="78"/>
      <c r="GMK163" s="65"/>
      <c r="GMN163" s="78"/>
      <c r="GMO163" s="78"/>
      <c r="GMP163" s="65"/>
      <c r="GMS163" s="78"/>
      <c r="GMT163" s="78"/>
      <c r="GMU163" s="65"/>
      <c r="GMX163" s="78"/>
      <c r="GMY163" s="78"/>
      <c r="GMZ163" s="65"/>
      <c r="GNC163" s="78"/>
      <c r="GND163" s="78"/>
      <c r="GNE163" s="65"/>
      <c r="GNH163" s="78"/>
      <c r="GNI163" s="78"/>
      <c r="GNJ163" s="65"/>
      <c r="GNM163" s="78"/>
      <c r="GNN163" s="78"/>
      <c r="GNO163" s="65"/>
      <c r="GNR163" s="78"/>
      <c r="GNS163" s="78"/>
      <c r="GNT163" s="65"/>
      <c r="GNW163" s="78"/>
      <c r="GNX163" s="78"/>
      <c r="GNY163" s="65"/>
      <c r="GOB163" s="78"/>
      <c r="GOC163" s="78"/>
      <c r="GOD163" s="65"/>
      <c r="GOG163" s="78"/>
      <c r="GOH163" s="78"/>
      <c r="GOI163" s="65"/>
      <c r="GOL163" s="78"/>
      <c r="GOM163" s="78"/>
      <c r="GON163" s="65"/>
      <c r="GOQ163" s="78"/>
      <c r="GOR163" s="78"/>
      <c r="GOS163" s="65"/>
      <c r="GOV163" s="78"/>
      <c r="GOW163" s="78"/>
      <c r="GOX163" s="65"/>
      <c r="GPA163" s="78"/>
      <c r="GPB163" s="78"/>
      <c r="GPC163" s="65"/>
      <c r="GPF163" s="78"/>
      <c r="GPG163" s="78"/>
      <c r="GPH163" s="65"/>
      <c r="GPK163" s="78"/>
      <c r="GPL163" s="78"/>
      <c r="GPM163" s="65"/>
      <c r="GPP163" s="78"/>
      <c r="GPQ163" s="78"/>
      <c r="GPR163" s="65"/>
      <c r="GPU163" s="78"/>
      <c r="GPV163" s="78"/>
      <c r="GPW163" s="65"/>
      <c r="GPZ163" s="78"/>
      <c r="GQA163" s="78"/>
      <c r="GQB163" s="65"/>
      <c r="GQE163" s="78"/>
      <c r="GQF163" s="78"/>
      <c r="GQG163" s="65"/>
      <c r="GQJ163" s="78"/>
      <c r="GQK163" s="78"/>
      <c r="GQL163" s="65"/>
      <c r="GQO163" s="78"/>
      <c r="GQP163" s="78"/>
      <c r="GQQ163" s="65"/>
      <c r="GQT163" s="78"/>
      <c r="GQU163" s="78"/>
      <c r="GQV163" s="65"/>
      <c r="GQY163" s="78"/>
      <c r="GQZ163" s="78"/>
      <c r="GRA163" s="65"/>
      <c r="GRD163" s="78"/>
      <c r="GRE163" s="78"/>
      <c r="GRF163" s="65"/>
      <c r="GRI163" s="78"/>
      <c r="GRJ163" s="78"/>
      <c r="GRK163" s="65"/>
      <c r="GRN163" s="78"/>
      <c r="GRO163" s="78"/>
      <c r="GRP163" s="65"/>
      <c r="GRS163" s="78"/>
      <c r="GRT163" s="78"/>
      <c r="GRU163" s="65"/>
      <c r="GRX163" s="78"/>
      <c r="GRY163" s="78"/>
      <c r="GRZ163" s="65"/>
      <c r="GSC163" s="78"/>
      <c r="GSD163" s="78"/>
      <c r="GSE163" s="65"/>
      <c r="GSH163" s="78"/>
      <c r="GSI163" s="78"/>
      <c r="GSJ163" s="65"/>
      <c r="GSM163" s="78"/>
      <c r="GSN163" s="78"/>
      <c r="GSO163" s="65"/>
      <c r="GSR163" s="78"/>
      <c r="GSS163" s="78"/>
      <c r="GST163" s="65"/>
      <c r="GSW163" s="78"/>
      <c r="GSX163" s="78"/>
      <c r="GSY163" s="65"/>
      <c r="GTB163" s="78"/>
      <c r="GTC163" s="78"/>
      <c r="GTD163" s="65"/>
      <c r="GTG163" s="78"/>
      <c r="GTH163" s="78"/>
      <c r="GTI163" s="65"/>
      <c r="GTL163" s="78"/>
      <c r="GTM163" s="78"/>
      <c r="GTN163" s="65"/>
      <c r="GTQ163" s="78"/>
      <c r="GTR163" s="78"/>
      <c r="GTS163" s="65"/>
      <c r="GTV163" s="78"/>
      <c r="GTW163" s="78"/>
      <c r="GTX163" s="65"/>
      <c r="GUA163" s="78"/>
      <c r="GUB163" s="78"/>
      <c r="GUC163" s="65"/>
      <c r="GUF163" s="78"/>
      <c r="GUG163" s="78"/>
      <c r="GUH163" s="65"/>
      <c r="GUK163" s="78"/>
      <c r="GUL163" s="78"/>
      <c r="GUM163" s="65"/>
      <c r="GUP163" s="78"/>
      <c r="GUQ163" s="78"/>
      <c r="GUR163" s="65"/>
      <c r="GUU163" s="78"/>
      <c r="GUV163" s="78"/>
      <c r="GUW163" s="65"/>
      <c r="GUZ163" s="78"/>
      <c r="GVA163" s="78"/>
      <c r="GVB163" s="65"/>
      <c r="GVE163" s="78"/>
      <c r="GVF163" s="78"/>
      <c r="GVG163" s="65"/>
      <c r="GVJ163" s="78"/>
      <c r="GVK163" s="78"/>
      <c r="GVL163" s="65"/>
      <c r="GVO163" s="78"/>
      <c r="GVP163" s="78"/>
      <c r="GVQ163" s="65"/>
      <c r="GVT163" s="78"/>
      <c r="GVU163" s="78"/>
      <c r="GVV163" s="65"/>
      <c r="GVY163" s="78"/>
      <c r="GVZ163" s="78"/>
      <c r="GWA163" s="65"/>
      <c r="GWD163" s="78"/>
      <c r="GWE163" s="78"/>
      <c r="GWF163" s="65"/>
      <c r="GWI163" s="78"/>
      <c r="GWJ163" s="78"/>
      <c r="GWK163" s="65"/>
      <c r="GWN163" s="78"/>
      <c r="GWO163" s="78"/>
      <c r="GWP163" s="65"/>
      <c r="GWS163" s="78"/>
      <c r="GWT163" s="78"/>
      <c r="GWU163" s="65"/>
      <c r="GWX163" s="78"/>
      <c r="GWY163" s="78"/>
      <c r="GWZ163" s="65"/>
      <c r="GXC163" s="78"/>
      <c r="GXD163" s="78"/>
      <c r="GXE163" s="65"/>
      <c r="GXH163" s="78"/>
      <c r="GXI163" s="78"/>
      <c r="GXJ163" s="65"/>
      <c r="GXM163" s="78"/>
      <c r="GXN163" s="78"/>
      <c r="GXO163" s="65"/>
      <c r="GXR163" s="78"/>
      <c r="GXS163" s="78"/>
      <c r="GXT163" s="65"/>
      <c r="GXW163" s="78"/>
      <c r="GXX163" s="78"/>
      <c r="GXY163" s="65"/>
      <c r="GYB163" s="78"/>
      <c r="GYC163" s="78"/>
      <c r="GYD163" s="65"/>
      <c r="GYG163" s="78"/>
      <c r="GYH163" s="78"/>
      <c r="GYI163" s="65"/>
      <c r="GYL163" s="78"/>
      <c r="GYM163" s="78"/>
      <c r="GYN163" s="65"/>
      <c r="GYQ163" s="78"/>
      <c r="GYR163" s="78"/>
      <c r="GYS163" s="65"/>
      <c r="GYV163" s="78"/>
      <c r="GYW163" s="78"/>
      <c r="GYX163" s="65"/>
      <c r="GZA163" s="78"/>
      <c r="GZB163" s="78"/>
      <c r="GZC163" s="65"/>
      <c r="GZF163" s="78"/>
      <c r="GZG163" s="78"/>
      <c r="GZH163" s="65"/>
      <c r="GZK163" s="78"/>
      <c r="GZL163" s="78"/>
      <c r="GZM163" s="65"/>
      <c r="GZP163" s="78"/>
      <c r="GZQ163" s="78"/>
      <c r="GZR163" s="65"/>
      <c r="GZU163" s="78"/>
      <c r="GZV163" s="78"/>
      <c r="GZW163" s="65"/>
      <c r="GZZ163" s="78"/>
      <c r="HAA163" s="78"/>
      <c r="HAB163" s="65"/>
      <c r="HAE163" s="78"/>
      <c r="HAF163" s="78"/>
      <c r="HAG163" s="65"/>
      <c r="HAJ163" s="78"/>
      <c r="HAK163" s="78"/>
      <c r="HAL163" s="65"/>
      <c r="HAO163" s="78"/>
      <c r="HAP163" s="78"/>
      <c r="HAQ163" s="65"/>
      <c r="HAT163" s="78"/>
      <c r="HAU163" s="78"/>
      <c r="HAV163" s="65"/>
      <c r="HAY163" s="78"/>
      <c r="HAZ163" s="78"/>
      <c r="HBA163" s="65"/>
      <c r="HBD163" s="78"/>
      <c r="HBE163" s="78"/>
      <c r="HBF163" s="65"/>
      <c r="HBI163" s="78"/>
      <c r="HBJ163" s="78"/>
      <c r="HBK163" s="65"/>
      <c r="HBN163" s="78"/>
      <c r="HBO163" s="78"/>
      <c r="HBP163" s="65"/>
      <c r="HBS163" s="78"/>
      <c r="HBT163" s="78"/>
      <c r="HBU163" s="65"/>
      <c r="HBX163" s="78"/>
      <c r="HBY163" s="78"/>
      <c r="HBZ163" s="65"/>
      <c r="HCC163" s="78"/>
      <c r="HCD163" s="78"/>
      <c r="HCE163" s="65"/>
      <c r="HCH163" s="78"/>
      <c r="HCI163" s="78"/>
      <c r="HCJ163" s="65"/>
      <c r="HCM163" s="78"/>
      <c r="HCN163" s="78"/>
      <c r="HCO163" s="65"/>
      <c r="HCR163" s="78"/>
      <c r="HCS163" s="78"/>
      <c r="HCT163" s="65"/>
      <c r="HCW163" s="78"/>
      <c r="HCX163" s="78"/>
      <c r="HCY163" s="65"/>
      <c r="HDB163" s="78"/>
      <c r="HDC163" s="78"/>
      <c r="HDD163" s="65"/>
      <c r="HDG163" s="78"/>
      <c r="HDH163" s="78"/>
      <c r="HDI163" s="65"/>
      <c r="HDL163" s="78"/>
      <c r="HDM163" s="78"/>
      <c r="HDN163" s="65"/>
      <c r="HDQ163" s="78"/>
      <c r="HDR163" s="78"/>
      <c r="HDS163" s="65"/>
      <c r="HDV163" s="78"/>
      <c r="HDW163" s="78"/>
      <c r="HDX163" s="65"/>
      <c r="HEA163" s="78"/>
      <c r="HEB163" s="78"/>
      <c r="HEC163" s="65"/>
      <c r="HEF163" s="78"/>
      <c r="HEG163" s="78"/>
      <c r="HEH163" s="65"/>
      <c r="HEK163" s="78"/>
      <c r="HEL163" s="78"/>
      <c r="HEM163" s="65"/>
      <c r="HEP163" s="78"/>
      <c r="HEQ163" s="78"/>
      <c r="HER163" s="65"/>
      <c r="HEU163" s="78"/>
      <c r="HEV163" s="78"/>
      <c r="HEW163" s="65"/>
      <c r="HEZ163" s="78"/>
      <c r="HFA163" s="78"/>
      <c r="HFB163" s="65"/>
      <c r="HFE163" s="78"/>
      <c r="HFF163" s="78"/>
      <c r="HFG163" s="65"/>
      <c r="HFJ163" s="78"/>
      <c r="HFK163" s="78"/>
      <c r="HFL163" s="65"/>
      <c r="HFO163" s="78"/>
      <c r="HFP163" s="78"/>
      <c r="HFQ163" s="65"/>
      <c r="HFT163" s="78"/>
      <c r="HFU163" s="78"/>
      <c r="HFV163" s="65"/>
      <c r="HFY163" s="78"/>
      <c r="HFZ163" s="78"/>
      <c r="HGA163" s="65"/>
      <c r="HGD163" s="78"/>
      <c r="HGE163" s="78"/>
      <c r="HGF163" s="65"/>
      <c r="HGI163" s="78"/>
      <c r="HGJ163" s="78"/>
      <c r="HGK163" s="65"/>
      <c r="HGN163" s="78"/>
      <c r="HGO163" s="78"/>
      <c r="HGP163" s="65"/>
      <c r="HGS163" s="78"/>
      <c r="HGT163" s="78"/>
      <c r="HGU163" s="65"/>
      <c r="HGX163" s="78"/>
      <c r="HGY163" s="78"/>
      <c r="HGZ163" s="65"/>
      <c r="HHC163" s="78"/>
      <c r="HHD163" s="78"/>
      <c r="HHE163" s="65"/>
      <c r="HHH163" s="78"/>
      <c r="HHI163" s="78"/>
      <c r="HHJ163" s="65"/>
      <c r="HHM163" s="78"/>
      <c r="HHN163" s="78"/>
      <c r="HHO163" s="65"/>
      <c r="HHR163" s="78"/>
      <c r="HHS163" s="78"/>
      <c r="HHT163" s="65"/>
      <c r="HHW163" s="78"/>
      <c r="HHX163" s="78"/>
      <c r="HHY163" s="65"/>
      <c r="HIB163" s="78"/>
      <c r="HIC163" s="78"/>
      <c r="HID163" s="65"/>
      <c r="HIG163" s="78"/>
      <c r="HIH163" s="78"/>
      <c r="HII163" s="65"/>
      <c r="HIL163" s="78"/>
      <c r="HIM163" s="78"/>
      <c r="HIN163" s="65"/>
      <c r="HIQ163" s="78"/>
      <c r="HIR163" s="78"/>
      <c r="HIS163" s="65"/>
      <c r="HIV163" s="78"/>
      <c r="HIW163" s="78"/>
      <c r="HIX163" s="65"/>
      <c r="HJA163" s="78"/>
      <c r="HJB163" s="78"/>
      <c r="HJC163" s="65"/>
      <c r="HJF163" s="78"/>
      <c r="HJG163" s="78"/>
      <c r="HJH163" s="65"/>
      <c r="HJK163" s="78"/>
      <c r="HJL163" s="78"/>
      <c r="HJM163" s="65"/>
      <c r="HJP163" s="78"/>
      <c r="HJQ163" s="78"/>
      <c r="HJR163" s="65"/>
      <c r="HJU163" s="78"/>
      <c r="HJV163" s="78"/>
      <c r="HJW163" s="65"/>
      <c r="HJZ163" s="78"/>
      <c r="HKA163" s="78"/>
      <c r="HKB163" s="65"/>
      <c r="HKE163" s="78"/>
      <c r="HKF163" s="78"/>
      <c r="HKG163" s="65"/>
      <c r="HKJ163" s="78"/>
      <c r="HKK163" s="78"/>
      <c r="HKL163" s="65"/>
      <c r="HKO163" s="78"/>
      <c r="HKP163" s="78"/>
      <c r="HKQ163" s="65"/>
      <c r="HKT163" s="78"/>
      <c r="HKU163" s="78"/>
      <c r="HKV163" s="65"/>
      <c r="HKY163" s="78"/>
      <c r="HKZ163" s="78"/>
      <c r="HLA163" s="65"/>
      <c r="HLD163" s="78"/>
      <c r="HLE163" s="78"/>
      <c r="HLF163" s="65"/>
      <c r="HLI163" s="78"/>
      <c r="HLJ163" s="78"/>
      <c r="HLK163" s="65"/>
      <c r="HLN163" s="78"/>
      <c r="HLO163" s="78"/>
      <c r="HLP163" s="65"/>
      <c r="HLS163" s="78"/>
      <c r="HLT163" s="78"/>
      <c r="HLU163" s="65"/>
      <c r="HLX163" s="78"/>
      <c r="HLY163" s="78"/>
      <c r="HLZ163" s="65"/>
      <c r="HMC163" s="78"/>
      <c r="HMD163" s="78"/>
      <c r="HME163" s="65"/>
      <c r="HMH163" s="78"/>
      <c r="HMI163" s="78"/>
      <c r="HMJ163" s="65"/>
      <c r="HMM163" s="78"/>
      <c r="HMN163" s="78"/>
      <c r="HMO163" s="65"/>
      <c r="HMR163" s="78"/>
      <c r="HMS163" s="78"/>
      <c r="HMT163" s="65"/>
      <c r="HMW163" s="78"/>
      <c r="HMX163" s="78"/>
      <c r="HMY163" s="65"/>
      <c r="HNB163" s="78"/>
      <c r="HNC163" s="78"/>
      <c r="HND163" s="65"/>
      <c r="HNG163" s="78"/>
      <c r="HNH163" s="78"/>
      <c r="HNI163" s="65"/>
      <c r="HNL163" s="78"/>
      <c r="HNM163" s="78"/>
      <c r="HNN163" s="65"/>
      <c r="HNQ163" s="78"/>
      <c r="HNR163" s="78"/>
      <c r="HNS163" s="65"/>
      <c r="HNV163" s="78"/>
      <c r="HNW163" s="78"/>
      <c r="HNX163" s="65"/>
      <c r="HOA163" s="78"/>
      <c r="HOB163" s="78"/>
      <c r="HOC163" s="65"/>
      <c r="HOF163" s="78"/>
      <c r="HOG163" s="78"/>
      <c r="HOH163" s="65"/>
      <c r="HOK163" s="78"/>
      <c r="HOL163" s="78"/>
      <c r="HOM163" s="65"/>
      <c r="HOP163" s="78"/>
      <c r="HOQ163" s="78"/>
      <c r="HOR163" s="65"/>
      <c r="HOU163" s="78"/>
      <c r="HOV163" s="78"/>
      <c r="HOW163" s="65"/>
      <c r="HOZ163" s="78"/>
      <c r="HPA163" s="78"/>
      <c r="HPB163" s="65"/>
      <c r="HPE163" s="78"/>
      <c r="HPF163" s="78"/>
      <c r="HPG163" s="65"/>
      <c r="HPJ163" s="78"/>
      <c r="HPK163" s="78"/>
      <c r="HPL163" s="65"/>
      <c r="HPO163" s="78"/>
      <c r="HPP163" s="78"/>
      <c r="HPQ163" s="65"/>
      <c r="HPT163" s="78"/>
      <c r="HPU163" s="78"/>
      <c r="HPV163" s="65"/>
      <c r="HPY163" s="78"/>
      <c r="HPZ163" s="78"/>
      <c r="HQA163" s="65"/>
      <c r="HQD163" s="78"/>
      <c r="HQE163" s="78"/>
      <c r="HQF163" s="65"/>
      <c r="HQI163" s="78"/>
      <c r="HQJ163" s="78"/>
      <c r="HQK163" s="65"/>
      <c r="HQN163" s="78"/>
      <c r="HQO163" s="78"/>
      <c r="HQP163" s="65"/>
      <c r="HQS163" s="78"/>
      <c r="HQT163" s="78"/>
      <c r="HQU163" s="65"/>
      <c r="HQX163" s="78"/>
      <c r="HQY163" s="78"/>
      <c r="HQZ163" s="65"/>
      <c r="HRC163" s="78"/>
      <c r="HRD163" s="78"/>
      <c r="HRE163" s="65"/>
      <c r="HRH163" s="78"/>
      <c r="HRI163" s="78"/>
      <c r="HRJ163" s="65"/>
      <c r="HRM163" s="78"/>
      <c r="HRN163" s="78"/>
      <c r="HRO163" s="65"/>
      <c r="HRR163" s="78"/>
      <c r="HRS163" s="78"/>
      <c r="HRT163" s="65"/>
      <c r="HRW163" s="78"/>
      <c r="HRX163" s="78"/>
      <c r="HRY163" s="65"/>
      <c r="HSB163" s="78"/>
      <c r="HSC163" s="78"/>
      <c r="HSD163" s="65"/>
      <c r="HSG163" s="78"/>
      <c r="HSH163" s="78"/>
      <c r="HSI163" s="65"/>
      <c r="HSL163" s="78"/>
      <c r="HSM163" s="78"/>
      <c r="HSN163" s="65"/>
      <c r="HSQ163" s="78"/>
      <c r="HSR163" s="78"/>
      <c r="HSS163" s="65"/>
      <c r="HSV163" s="78"/>
      <c r="HSW163" s="78"/>
      <c r="HSX163" s="65"/>
      <c r="HTA163" s="78"/>
      <c r="HTB163" s="78"/>
      <c r="HTC163" s="65"/>
      <c r="HTF163" s="78"/>
      <c r="HTG163" s="78"/>
      <c r="HTH163" s="65"/>
      <c r="HTK163" s="78"/>
      <c r="HTL163" s="78"/>
      <c r="HTM163" s="65"/>
      <c r="HTP163" s="78"/>
      <c r="HTQ163" s="78"/>
      <c r="HTR163" s="65"/>
      <c r="HTU163" s="78"/>
      <c r="HTV163" s="78"/>
      <c r="HTW163" s="65"/>
      <c r="HTZ163" s="78"/>
      <c r="HUA163" s="78"/>
      <c r="HUB163" s="65"/>
      <c r="HUE163" s="78"/>
      <c r="HUF163" s="78"/>
      <c r="HUG163" s="65"/>
      <c r="HUJ163" s="78"/>
      <c r="HUK163" s="78"/>
      <c r="HUL163" s="65"/>
      <c r="HUO163" s="78"/>
      <c r="HUP163" s="78"/>
      <c r="HUQ163" s="65"/>
      <c r="HUT163" s="78"/>
      <c r="HUU163" s="78"/>
      <c r="HUV163" s="65"/>
      <c r="HUY163" s="78"/>
      <c r="HUZ163" s="78"/>
      <c r="HVA163" s="65"/>
      <c r="HVD163" s="78"/>
      <c r="HVE163" s="78"/>
      <c r="HVF163" s="65"/>
      <c r="HVI163" s="78"/>
      <c r="HVJ163" s="78"/>
      <c r="HVK163" s="65"/>
      <c r="HVN163" s="78"/>
      <c r="HVO163" s="78"/>
      <c r="HVP163" s="65"/>
      <c r="HVS163" s="78"/>
      <c r="HVT163" s="78"/>
      <c r="HVU163" s="65"/>
      <c r="HVX163" s="78"/>
      <c r="HVY163" s="78"/>
      <c r="HVZ163" s="65"/>
      <c r="HWC163" s="78"/>
      <c r="HWD163" s="78"/>
      <c r="HWE163" s="65"/>
      <c r="HWH163" s="78"/>
      <c r="HWI163" s="78"/>
      <c r="HWJ163" s="65"/>
      <c r="HWM163" s="78"/>
      <c r="HWN163" s="78"/>
      <c r="HWO163" s="65"/>
      <c r="HWR163" s="78"/>
      <c r="HWS163" s="78"/>
      <c r="HWT163" s="65"/>
      <c r="HWW163" s="78"/>
      <c r="HWX163" s="78"/>
      <c r="HWY163" s="65"/>
      <c r="HXB163" s="78"/>
      <c r="HXC163" s="78"/>
      <c r="HXD163" s="65"/>
      <c r="HXG163" s="78"/>
      <c r="HXH163" s="78"/>
      <c r="HXI163" s="65"/>
      <c r="HXL163" s="78"/>
      <c r="HXM163" s="78"/>
      <c r="HXN163" s="65"/>
      <c r="HXQ163" s="78"/>
      <c r="HXR163" s="78"/>
      <c r="HXS163" s="65"/>
      <c r="HXV163" s="78"/>
      <c r="HXW163" s="78"/>
      <c r="HXX163" s="65"/>
      <c r="HYA163" s="78"/>
      <c r="HYB163" s="78"/>
      <c r="HYC163" s="65"/>
      <c r="HYF163" s="78"/>
      <c r="HYG163" s="78"/>
      <c r="HYH163" s="65"/>
      <c r="HYK163" s="78"/>
      <c r="HYL163" s="78"/>
      <c r="HYM163" s="65"/>
      <c r="HYP163" s="78"/>
      <c r="HYQ163" s="78"/>
      <c r="HYR163" s="65"/>
      <c r="HYU163" s="78"/>
      <c r="HYV163" s="78"/>
      <c r="HYW163" s="65"/>
      <c r="HYZ163" s="78"/>
      <c r="HZA163" s="78"/>
      <c r="HZB163" s="65"/>
      <c r="HZE163" s="78"/>
      <c r="HZF163" s="78"/>
      <c r="HZG163" s="65"/>
      <c r="HZJ163" s="78"/>
      <c r="HZK163" s="78"/>
      <c r="HZL163" s="65"/>
      <c r="HZO163" s="78"/>
      <c r="HZP163" s="78"/>
      <c r="HZQ163" s="65"/>
      <c r="HZT163" s="78"/>
      <c r="HZU163" s="78"/>
      <c r="HZV163" s="65"/>
      <c r="HZY163" s="78"/>
      <c r="HZZ163" s="78"/>
      <c r="IAA163" s="65"/>
      <c r="IAD163" s="78"/>
      <c r="IAE163" s="78"/>
      <c r="IAF163" s="65"/>
      <c r="IAI163" s="78"/>
      <c r="IAJ163" s="78"/>
      <c r="IAK163" s="65"/>
      <c r="IAN163" s="78"/>
      <c r="IAO163" s="78"/>
      <c r="IAP163" s="65"/>
      <c r="IAS163" s="78"/>
      <c r="IAT163" s="78"/>
      <c r="IAU163" s="65"/>
      <c r="IAX163" s="78"/>
      <c r="IAY163" s="78"/>
      <c r="IAZ163" s="65"/>
      <c r="IBC163" s="78"/>
      <c r="IBD163" s="78"/>
      <c r="IBE163" s="65"/>
      <c r="IBH163" s="78"/>
      <c r="IBI163" s="78"/>
      <c r="IBJ163" s="65"/>
      <c r="IBM163" s="78"/>
      <c r="IBN163" s="78"/>
      <c r="IBO163" s="65"/>
      <c r="IBR163" s="78"/>
      <c r="IBS163" s="78"/>
      <c r="IBT163" s="65"/>
      <c r="IBW163" s="78"/>
      <c r="IBX163" s="78"/>
      <c r="IBY163" s="65"/>
      <c r="ICB163" s="78"/>
      <c r="ICC163" s="78"/>
      <c r="ICD163" s="65"/>
      <c r="ICG163" s="78"/>
      <c r="ICH163" s="78"/>
      <c r="ICI163" s="65"/>
      <c r="ICL163" s="78"/>
      <c r="ICM163" s="78"/>
      <c r="ICN163" s="65"/>
      <c r="ICQ163" s="78"/>
      <c r="ICR163" s="78"/>
      <c r="ICS163" s="65"/>
      <c r="ICV163" s="78"/>
      <c r="ICW163" s="78"/>
      <c r="ICX163" s="65"/>
      <c r="IDA163" s="78"/>
      <c r="IDB163" s="78"/>
      <c r="IDC163" s="65"/>
      <c r="IDF163" s="78"/>
      <c r="IDG163" s="78"/>
      <c r="IDH163" s="65"/>
      <c r="IDK163" s="78"/>
      <c r="IDL163" s="78"/>
      <c r="IDM163" s="65"/>
      <c r="IDP163" s="78"/>
      <c r="IDQ163" s="78"/>
      <c r="IDR163" s="65"/>
      <c r="IDU163" s="78"/>
      <c r="IDV163" s="78"/>
      <c r="IDW163" s="65"/>
      <c r="IDZ163" s="78"/>
      <c r="IEA163" s="78"/>
      <c r="IEB163" s="65"/>
      <c r="IEE163" s="78"/>
      <c r="IEF163" s="78"/>
      <c r="IEG163" s="65"/>
      <c r="IEJ163" s="78"/>
      <c r="IEK163" s="78"/>
      <c r="IEL163" s="65"/>
      <c r="IEO163" s="78"/>
      <c r="IEP163" s="78"/>
      <c r="IEQ163" s="65"/>
      <c r="IET163" s="78"/>
      <c r="IEU163" s="78"/>
      <c r="IEV163" s="65"/>
      <c r="IEY163" s="78"/>
      <c r="IEZ163" s="78"/>
      <c r="IFA163" s="65"/>
      <c r="IFD163" s="78"/>
      <c r="IFE163" s="78"/>
      <c r="IFF163" s="65"/>
      <c r="IFI163" s="78"/>
      <c r="IFJ163" s="78"/>
      <c r="IFK163" s="65"/>
      <c r="IFN163" s="78"/>
      <c r="IFO163" s="78"/>
      <c r="IFP163" s="65"/>
      <c r="IFS163" s="78"/>
      <c r="IFT163" s="78"/>
      <c r="IFU163" s="65"/>
      <c r="IFX163" s="78"/>
      <c r="IFY163" s="78"/>
      <c r="IFZ163" s="65"/>
      <c r="IGC163" s="78"/>
      <c r="IGD163" s="78"/>
      <c r="IGE163" s="65"/>
      <c r="IGH163" s="78"/>
      <c r="IGI163" s="78"/>
      <c r="IGJ163" s="65"/>
      <c r="IGM163" s="78"/>
      <c r="IGN163" s="78"/>
      <c r="IGO163" s="65"/>
      <c r="IGR163" s="78"/>
      <c r="IGS163" s="78"/>
      <c r="IGT163" s="65"/>
      <c r="IGW163" s="78"/>
      <c r="IGX163" s="78"/>
      <c r="IGY163" s="65"/>
      <c r="IHB163" s="78"/>
      <c r="IHC163" s="78"/>
      <c r="IHD163" s="65"/>
      <c r="IHG163" s="78"/>
      <c r="IHH163" s="78"/>
      <c r="IHI163" s="65"/>
      <c r="IHL163" s="78"/>
      <c r="IHM163" s="78"/>
      <c r="IHN163" s="65"/>
      <c r="IHQ163" s="78"/>
      <c r="IHR163" s="78"/>
      <c r="IHS163" s="65"/>
      <c r="IHV163" s="78"/>
      <c r="IHW163" s="78"/>
      <c r="IHX163" s="65"/>
      <c r="IIA163" s="78"/>
      <c r="IIB163" s="78"/>
      <c r="IIC163" s="65"/>
      <c r="IIF163" s="78"/>
      <c r="IIG163" s="78"/>
      <c r="IIH163" s="65"/>
      <c r="IIK163" s="78"/>
      <c r="IIL163" s="78"/>
      <c r="IIM163" s="65"/>
      <c r="IIP163" s="78"/>
      <c r="IIQ163" s="78"/>
      <c r="IIR163" s="65"/>
      <c r="IIU163" s="78"/>
      <c r="IIV163" s="78"/>
      <c r="IIW163" s="65"/>
      <c r="IIZ163" s="78"/>
      <c r="IJA163" s="78"/>
      <c r="IJB163" s="65"/>
      <c r="IJE163" s="78"/>
      <c r="IJF163" s="78"/>
      <c r="IJG163" s="65"/>
      <c r="IJJ163" s="78"/>
      <c r="IJK163" s="78"/>
      <c r="IJL163" s="65"/>
      <c r="IJO163" s="78"/>
      <c r="IJP163" s="78"/>
      <c r="IJQ163" s="65"/>
      <c r="IJT163" s="78"/>
      <c r="IJU163" s="78"/>
      <c r="IJV163" s="65"/>
      <c r="IJY163" s="78"/>
      <c r="IJZ163" s="78"/>
      <c r="IKA163" s="65"/>
      <c r="IKD163" s="78"/>
      <c r="IKE163" s="78"/>
      <c r="IKF163" s="65"/>
      <c r="IKI163" s="78"/>
      <c r="IKJ163" s="78"/>
      <c r="IKK163" s="65"/>
      <c r="IKN163" s="78"/>
      <c r="IKO163" s="78"/>
      <c r="IKP163" s="65"/>
      <c r="IKS163" s="78"/>
      <c r="IKT163" s="78"/>
      <c r="IKU163" s="65"/>
      <c r="IKX163" s="78"/>
      <c r="IKY163" s="78"/>
      <c r="IKZ163" s="65"/>
      <c r="ILC163" s="78"/>
      <c r="ILD163" s="78"/>
      <c r="ILE163" s="65"/>
      <c r="ILH163" s="78"/>
      <c r="ILI163" s="78"/>
      <c r="ILJ163" s="65"/>
      <c r="ILM163" s="78"/>
      <c r="ILN163" s="78"/>
      <c r="ILO163" s="65"/>
      <c r="ILR163" s="78"/>
      <c r="ILS163" s="78"/>
      <c r="ILT163" s="65"/>
      <c r="ILW163" s="78"/>
      <c r="ILX163" s="78"/>
      <c r="ILY163" s="65"/>
      <c r="IMB163" s="78"/>
      <c r="IMC163" s="78"/>
      <c r="IMD163" s="65"/>
      <c r="IMG163" s="78"/>
      <c r="IMH163" s="78"/>
      <c r="IMI163" s="65"/>
      <c r="IML163" s="78"/>
      <c r="IMM163" s="78"/>
      <c r="IMN163" s="65"/>
      <c r="IMQ163" s="78"/>
      <c r="IMR163" s="78"/>
      <c r="IMS163" s="65"/>
      <c r="IMV163" s="78"/>
      <c r="IMW163" s="78"/>
      <c r="IMX163" s="65"/>
      <c r="INA163" s="78"/>
      <c r="INB163" s="78"/>
      <c r="INC163" s="65"/>
      <c r="INF163" s="78"/>
      <c r="ING163" s="78"/>
      <c r="INH163" s="65"/>
      <c r="INK163" s="78"/>
      <c r="INL163" s="78"/>
      <c r="INM163" s="65"/>
      <c r="INP163" s="78"/>
      <c r="INQ163" s="78"/>
      <c r="INR163" s="65"/>
      <c r="INU163" s="78"/>
      <c r="INV163" s="78"/>
      <c r="INW163" s="65"/>
      <c r="INZ163" s="78"/>
      <c r="IOA163" s="78"/>
      <c r="IOB163" s="65"/>
      <c r="IOE163" s="78"/>
      <c r="IOF163" s="78"/>
      <c r="IOG163" s="65"/>
      <c r="IOJ163" s="78"/>
      <c r="IOK163" s="78"/>
      <c r="IOL163" s="65"/>
      <c r="IOO163" s="78"/>
      <c r="IOP163" s="78"/>
      <c r="IOQ163" s="65"/>
      <c r="IOT163" s="78"/>
      <c r="IOU163" s="78"/>
      <c r="IOV163" s="65"/>
      <c r="IOY163" s="78"/>
      <c r="IOZ163" s="78"/>
      <c r="IPA163" s="65"/>
      <c r="IPD163" s="78"/>
      <c r="IPE163" s="78"/>
      <c r="IPF163" s="65"/>
      <c r="IPI163" s="78"/>
      <c r="IPJ163" s="78"/>
      <c r="IPK163" s="65"/>
      <c r="IPN163" s="78"/>
      <c r="IPO163" s="78"/>
      <c r="IPP163" s="65"/>
      <c r="IPS163" s="78"/>
      <c r="IPT163" s="78"/>
      <c r="IPU163" s="65"/>
      <c r="IPX163" s="78"/>
      <c r="IPY163" s="78"/>
      <c r="IPZ163" s="65"/>
      <c r="IQC163" s="78"/>
      <c r="IQD163" s="78"/>
      <c r="IQE163" s="65"/>
      <c r="IQH163" s="78"/>
      <c r="IQI163" s="78"/>
      <c r="IQJ163" s="65"/>
      <c r="IQM163" s="78"/>
      <c r="IQN163" s="78"/>
      <c r="IQO163" s="65"/>
      <c r="IQR163" s="78"/>
      <c r="IQS163" s="78"/>
      <c r="IQT163" s="65"/>
      <c r="IQW163" s="78"/>
      <c r="IQX163" s="78"/>
      <c r="IQY163" s="65"/>
      <c r="IRB163" s="78"/>
      <c r="IRC163" s="78"/>
      <c r="IRD163" s="65"/>
      <c r="IRG163" s="78"/>
      <c r="IRH163" s="78"/>
      <c r="IRI163" s="65"/>
      <c r="IRL163" s="78"/>
      <c r="IRM163" s="78"/>
      <c r="IRN163" s="65"/>
      <c r="IRQ163" s="78"/>
      <c r="IRR163" s="78"/>
      <c r="IRS163" s="65"/>
      <c r="IRV163" s="78"/>
      <c r="IRW163" s="78"/>
      <c r="IRX163" s="65"/>
      <c r="ISA163" s="78"/>
      <c r="ISB163" s="78"/>
      <c r="ISC163" s="65"/>
      <c r="ISF163" s="78"/>
      <c r="ISG163" s="78"/>
      <c r="ISH163" s="65"/>
      <c r="ISK163" s="78"/>
      <c r="ISL163" s="78"/>
      <c r="ISM163" s="65"/>
      <c r="ISP163" s="78"/>
      <c r="ISQ163" s="78"/>
      <c r="ISR163" s="65"/>
      <c r="ISU163" s="78"/>
      <c r="ISV163" s="78"/>
      <c r="ISW163" s="65"/>
      <c r="ISZ163" s="78"/>
      <c r="ITA163" s="78"/>
      <c r="ITB163" s="65"/>
      <c r="ITE163" s="78"/>
      <c r="ITF163" s="78"/>
      <c r="ITG163" s="65"/>
      <c r="ITJ163" s="78"/>
      <c r="ITK163" s="78"/>
      <c r="ITL163" s="65"/>
      <c r="ITO163" s="78"/>
      <c r="ITP163" s="78"/>
      <c r="ITQ163" s="65"/>
      <c r="ITT163" s="78"/>
      <c r="ITU163" s="78"/>
      <c r="ITV163" s="65"/>
      <c r="ITY163" s="78"/>
      <c r="ITZ163" s="78"/>
      <c r="IUA163" s="65"/>
      <c r="IUD163" s="78"/>
      <c r="IUE163" s="78"/>
      <c r="IUF163" s="65"/>
      <c r="IUI163" s="78"/>
      <c r="IUJ163" s="78"/>
      <c r="IUK163" s="65"/>
      <c r="IUN163" s="78"/>
      <c r="IUO163" s="78"/>
      <c r="IUP163" s="65"/>
      <c r="IUS163" s="78"/>
      <c r="IUT163" s="78"/>
      <c r="IUU163" s="65"/>
      <c r="IUX163" s="78"/>
      <c r="IUY163" s="78"/>
      <c r="IUZ163" s="65"/>
      <c r="IVC163" s="78"/>
      <c r="IVD163" s="78"/>
      <c r="IVE163" s="65"/>
      <c r="IVH163" s="78"/>
      <c r="IVI163" s="78"/>
      <c r="IVJ163" s="65"/>
      <c r="IVM163" s="78"/>
      <c r="IVN163" s="78"/>
      <c r="IVO163" s="65"/>
      <c r="IVR163" s="78"/>
      <c r="IVS163" s="78"/>
      <c r="IVT163" s="65"/>
      <c r="IVW163" s="78"/>
      <c r="IVX163" s="78"/>
      <c r="IVY163" s="65"/>
      <c r="IWB163" s="78"/>
      <c r="IWC163" s="78"/>
      <c r="IWD163" s="65"/>
      <c r="IWG163" s="78"/>
      <c r="IWH163" s="78"/>
      <c r="IWI163" s="65"/>
      <c r="IWL163" s="78"/>
      <c r="IWM163" s="78"/>
      <c r="IWN163" s="65"/>
      <c r="IWQ163" s="78"/>
      <c r="IWR163" s="78"/>
      <c r="IWS163" s="65"/>
      <c r="IWV163" s="78"/>
      <c r="IWW163" s="78"/>
      <c r="IWX163" s="65"/>
      <c r="IXA163" s="78"/>
      <c r="IXB163" s="78"/>
      <c r="IXC163" s="65"/>
      <c r="IXF163" s="78"/>
      <c r="IXG163" s="78"/>
      <c r="IXH163" s="65"/>
      <c r="IXK163" s="78"/>
      <c r="IXL163" s="78"/>
      <c r="IXM163" s="65"/>
      <c r="IXP163" s="78"/>
      <c r="IXQ163" s="78"/>
      <c r="IXR163" s="65"/>
      <c r="IXU163" s="78"/>
      <c r="IXV163" s="78"/>
      <c r="IXW163" s="65"/>
      <c r="IXZ163" s="78"/>
      <c r="IYA163" s="78"/>
      <c r="IYB163" s="65"/>
      <c r="IYE163" s="78"/>
      <c r="IYF163" s="78"/>
      <c r="IYG163" s="65"/>
      <c r="IYJ163" s="78"/>
      <c r="IYK163" s="78"/>
      <c r="IYL163" s="65"/>
      <c r="IYO163" s="78"/>
      <c r="IYP163" s="78"/>
      <c r="IYQ163" s="65"/>
      <c r="IYT163" s="78"/>
      <c r="IYU163" s="78"/>
      <c r="IYV163" s="65"/>
      <c r="IYY163" s="78"/>
      <c r="IYZ163" s="78"/>
      <c r="IZA163" s="65"/>
      <c r="IZD163" s="78"/>
      <c r="IZE163" s="78"/>
      <c r="IZF163" s="65"/>
      <c r="IZI163" s="78"/>
      <c r="IZJ163" s="78"/>
      <c r="IZK163" s="65"/>
      <c r="IZN163" s="78"/>
      <c r="IZO163" s="78"/>
      <c r="IZP163" s="65"/>
      <c r="IZS163" s="78"/>
      <c r="IZT163" s="78"/>
      <c r="IZU163" s="65"/>
      <c r="IZX163" s="78"/>
      <c r="IZY163" s="78"/>
      <c r="IZZ163" s="65"/>
      <c r="JAC163" s="78"/>
      <c r="JAD163" s="78"/>
      <c r="JAE163" s="65"/>
      <c r="JAH163" s="78"/>
      <c r="JAI163" s="78"/>
      <c r="JAJ163" s="65"/>
      <c r="JAM163" s="78"/>
      <c r="JAN163" s="78"/>
      <c r="JAO163" s="65"/>
      <c r="JAR163" s="78"/>
      <c r="JAS163" s="78"/>
      <c r="JAT163" s="65"/>
      <c r="JAW163" s="78"/>
      <c r="JAX163" s="78"/>
      <c r="JAY163" s="65"/>
      <c r="JBB163" s="78"/>
      <c r="JBC163" s="78"/>
      <c r="JBD163" s="65"/>
      <c r="JBG163" s="78"/>
      <c r="JBH163" s="78"/>
      <c r="JBI163" s="65"/>
      <c r="JBL163" s="78"/>
      <c r="JBM163" s="78"/>
      <c r="JBN163" s="65"/>
      <c r="JBQ163" s="78"/>
      <c r="JBR163" s="78"/>
      <c r="JBS163" s="65"/>
      <c r="JBV163" s="78"/>
      <c r="JBW163" s="78"/>
      <c r="JBX163" s="65"/>
      <c r="JCA163" s="78"/>
      <c r="JCB163" s="78"/>
      <c r="JCC163" s="65"/>
      <c r="JCF163" s="78"/>
      <c r="JCG163" s="78"/>
      <c r="JCH163" s="65"/>
      <c r="JCK163" s="78"/>
      <c r="JCL163" s="78"/>
      <c r="JCM163" s="65"/>
      <c r="JCP163" s="78"/>
      <c r="JCQ163" s="78"/>
      <c r="JCR163" s="65"/>
      <c r="JCU163" s="78"/>
      <c r="JCV163" s="78"/>
      <c r="JCW163" s="65"/>
      <c r="JCZ163" s="78"/>
      <c r="JDA163" s="78"/>
      <c r="JDB163" s="65"/>
      <c r="JDE163" s="78"/>
      <c r="JDF163" s="78"/>
      <c r="JDG163" s="65"/>
      <c r="JDJ163" s="78"/>
      <c r="JDK163" s="78"/>
      <c r="JDL163" s="65"/>
      <c r="JDO163" s="78"/>
      <c r="JDP163" s="78"/>
      <c r="JDQ163" s="65"/>
      <c r="JDT163" s="78"/>
      <c r="JDU163" s="78"/>
      <c r="JDV163" s="65"/>
      <c r="JDY163" s="78"/>
      <c r="JDZ163" s="78"/>
      <c r="JEA163" s="65"/>
      <c r="JED163" s="78"/>
      <c r="JEE163" s="78"/>
      <c r="JEF163" s="65"/>
      <c r="JEI163" s="78"/>
      <c r="JEJ163" s="78"/>
      <c r="JEK163" s="65"/>
      <c r="JEN163" s="78"/>
      <c r="JEO163" s="78"/>
      <c r="JEP163" s="65"/>
      <c r="JES163" s="78"/>
      <c r="JET163" s="78"/>
      <c r="JEU163" s="65"/>
      <c r="JEX163" s="78"/>
      <c r="JEY163" s="78"/>
      <c r="JEZ163" s="65"/>
      <c r="JFC163" s="78"/>
      <c r="JFD163" s="78"/>
      <c r="JFE163" s="65"/>
      <c r="JFH163" s="78"/>
      <c r="JFI163" s="78"/>
      <c r="JFJ163" s="65"/>
      <c r="JFM163" s="78"/>
      <c r="JFN163" s="78"/>
      <c r="JFO163" s="65"/>
      <c r="JFR163" s="78"/>
      <c r="JFS163" s="78"/>
      <c r="JFT163" s="65"/>
      <c r="JFW163" s="78"/>
      <c r="JFX163" s="78"/>
      <c r="JFY163" s="65"/>
      <c r="JGB163" s="78"/>
      <c r="JGC163" s="78"/>
      <c r="JGD163" s="65"/>
      <c r="JGG163" s="78"/>
      <c r="JGH163" s="78"/>
      <c r="JGI163" s="65"/>
      <c r="JGL163" s="78"/>
      <c r="JGM163" s="78"/>
      <c r="JGN163" s="65"/>
      <c r="JGQ163" s="78"/>
      <c r="JGR163" s="78"/>
      <c r="JGS163" s="65"/>
      <c r="JGV163" s="78"/>
      <c r="JGW163" s="78"/>
      <c r="JGX163" s="65"/>
      <c r="JHA163" s="78"/>
      <c r="JHB163" s="78"/>
      <c r="JHC163" s="65"/>
      <c r="JHF163" s="78"/>
      <c r="JHG163" s="78"/>
      <c r="JHH163" s="65"/>
      <c r="JHK163" s="78"/>
      <c r="JHL163" s="78"/>
      <c r="JHM163" s="65"/>
      <c r="JHP163" s="78"/>
      <c r="JHQ163" s="78"/>
      <c r="JHR163" s="65"/>
      <c r="JHU163" s="78"/>
      <c r="JHV163" s="78"/>
      <c r="JHW163" s="65"/>
      <c r="JHZ163" s="78"/>
      <c r="JIA163" s="78"/>
      <c r="JIB163" s="65"/>
      <c r="JIE163" s="78"/>
      <c r="JIF163" s="78"/>
      <c r="JIG163" s="65"/>
      <c r="JIJ163" s="78"/>
      <c r="JIK163" s="78"/>
      <c r="JIL163" s="65"/>
      <c r="JIO163" s="78"/>
      <c r="JIP163" s="78"/>
      <c r="JIQ163" s="65"/>
      <c r="JIT163" s="78"/>
      <c r="JIU163" s="78"/>
      <c r="JIV163" s="65"/>
      <c r="JIY163" s="78"/>
      <c r="JIZ163" s="78"/>
      <c r="JJA163" s="65"/>
      <c r="JJD163" s="78"/>
      <c r="JJE163" s="78"/>
      <c r="JJF163" s="65"/>
      <c r="JJI163" s="78"/>
      <c r="JJJ163" s="78"/>
      <c r="JJK163" s="65"/>
      <c r="JJN163" s="78"/>
      <c r="JJO163" s="78"/>
      <c r="JJP163" s="65"/>
      <c r="JJS163" s="78"/>
      <c r="JJT163" s="78"/>
      <c r="JJU163" s="65"/>
      <c r="JJX163" s="78"/>
      <c r="JJY163" s="78"/>
      <c r="JJZ163" s="65"/>
      <c r="JKC163" s="78"/>
      <c r="JKD163" s="78"/>
      <c r="JKE163" s="65"/>
      <c r="JKH163" s="78"/>
      <c r="JKI163" s="78"/>
      <c r="JKJ163" s="65"/>
      <c r="JKM163" s="78"/>
      <c r="JKN163" s="78"/>
      <c r="JKO163" s="65"/>
      <c r="JKR163" s="78"/>
      <c r="JKS163" s="78"/>
      <c r="JKT163" s="65"/>
      <c r="JKW163" s="78"/>
      <c r="JKX163" s="78"/>
      <c r="JKY163" s="65"/>
      <c r="JLB163" s="78"/>
      <c r="JLC163" s="78"/>
      <c r="JLD163" s="65"/>
      <c r="JLG163" s="78"/>
      <c r="JLH163" s="78"/>
      <c r="JLI163" s="65"/>
      <c r="JLL163" s="78"/>
      <c r="JLM163" s="78"/>
      <c r="JLN163" s="65"/>
      <c r="JLQ163" s="78"/>
      <c r="JLR163" s="78"/>
      <c r="JLS163" s="65"/>
      <c r="JLV163" s="78"/>
      <c r="JLW163" s="78"/>
      <c r="JLX163" s="65"/>
      <c r="JMA163" s="78"/>
      <c r="JMB163" s="78"/>
      <c r="JMC163" s="65"/>
      <c r="JMF163" s="78"/>
      <c r="JMG163" s="78"/>
      <c r="JMH163" s="65"/>
      <c r="JMK163" s="78"/>
      <c r="JML163" s="78"/>
      <c r="JMM163" s="65"/>
      <c r="JMP163" s="78"/>
      <c r="JMQ163" s="78"/>
      <c r="JMR163" s="65"/>
      <c r="JMU163" s="78"/>
      <c r="JMV163" s="78"/>
      <c r="JMW163" s="65"/>
      <c r="JMZ163" s="78"/>
      <c r="JNA163" s="78"/>
      <c r="JNB163" s="65"/>
      <c r="JNE163" s="78"/>
      <c r="JNF163" s="78"/>
      <c r="JNG163" s="65"/>
      <c r="JNJ163" s="78"/>
      <c r="JNK163" s="78"/>
      <c r="JNL163" s="65"/>
      <c r="JNO163" s="78"/>
      <c r="JNP163" s="78"/>
      <c r="JNQ163" s="65"/>
      <c r="JNT163" s="78"/>
      <c r="JNU163" s="78"/>
      <c r="JNV163" s="65"/>
      <c r="JNY163" s="78"/>
      <c r="JNZ163" s="78"/>
      <c r="JOA163" s="65"/>
      <c r="JOD163" s="78"/>
      <c r="JOE163" s="78"/>
      <c r="JOF163" s="65"/>
      <c r="JOI163" s="78"/>
      <c r="JOJ163" s="78"/>
      <c r="JOK163" s="65"/>
      <c r="JON163" s="78"/>
      <c r="JOO163" s="78"/>
      <c r="JOP163" s="65"/>
      <c r="JOS163" s="78"/>
      <c r="JOT163" s="78"/>
      <c r="JOU163" s="65"/>
      <c r="JOX163" s="78"/>
      <c r="JOY163" s="78"/>
      <c r="JOZ163" s="65"/>
      <c r="JPC163" s="78"/>
      <c r="JPD163" s="78"/>
      <c r="JPE163" s="65"/>
      <c r="JPH163" s="78"/>
      <c r="JPI163" s="78"/>
      <c r="JPJ163" s="65"/>
      <c r="JPM163" s="78"/>
      <c r="JPN163" s="78"/>
      <c r="JPO163" s="65"/>
      <c r="JPR163" s="78"/>
      <c r="JPS163" s="78"/>
      <c r="JPT163" s="65"/>
      <c r="JPW163" s="78"/>
      <c r="JPX163" s="78"/>
      <c r="JPY163" s="65"/>
      <c r="JQB163" s="78"/>
      <c r="JQC163" s="78"/>
      <c r="JQD163" s="65"/>
      <c r="JQG163" s="78"/>
      <c r="JQH163" s="78"/>
      <c r="JQI163" s="65"/>
      <c r="JQL163" s="78"/>
      <c r="JQM163" s="78"/>
      <c r="JQN163" s="65"/>
      <c r="JQQ163" s="78"/>
      <c r="JQR163" s="78"/>
      <c r="JQS163" s="65"/>
      <c r="JQV163" s="78"/>
      <c r="JQW163" s="78"/>
      <c r="JQX163" s="65"/>
      <c r="JRA163" s="78"/>
      <c r="JRB163" s="78"/>
      <c r="JRC163" s="65"/>
      <c r="JRF163" s="78"/>
      <c r="JRG163" s="78"/>
      <c r="JRH163" s="65"/>
      <c r="JRK163" s="78"/>
      <c r="JRL163" s="78"/>
      <c r="JRM163" s="65"/>
      <c r="JRP163" s="78"/>
      <c r="JRQ163" s="78"/>
      <c r="JRR163" s="65"/>
      <c r="JRU163" s="78"/>
      <c r="JRV163" s="78"/>
      <c r="JRW163" s="65"/>
      <c r="JRZ163" s="78"/>
      <c r="JSA163" s="78"/>
      <c r="JSB163" s="65"/>
      <c r="JSE163" s="78"/>
      <c r="JSF163" s="78"/>
      <c r="JSG163" s="65"/>
      <c r="JSJ163" s="78"/>
      <c r="JSK163" s="78"/>
      <c r="JSL163" s="65"/>
      <c r="JSO163" s="78"/>
      <c r="JSP163" s="78"/>
      <c r="JSQ163" s="65"/>
      <c r="JST163" s="78"/>
      <c r="JSU163" s="78"/>
      <c r="JSV163" s="65"/>
      <c r="JSY163" s="78"/>
      <c r="JSZ163" s="78"/>
      <c r="JTA163" s="65"/>
      <c r="JTD163" s="78"/>
      <c r="JTE163" s="78"/>
      <c r="JTF163" s="65"/>
      <c r="JTI163" s="78"/>
      <c r="JTJ163" s="78"/>
      <c r="JTK163" s="65"/>
      <c r="JTN163" s="78"/>
      <c r="JTO163" s="78"/>
      <c r="JTP163" s="65"/>
      <c r="JTS163" s="78"/>
      <c r="JTT163" s="78"/>
      <c r="JTU163" s="65"/>
      <c r="JTX163" s="78"/>
      <c r="JTY163" s="78"/>
      <c r="JTZ163" s="65"/>
      <c r="JUC163" s="78"/>
      <c r="JUD163" s="78"/>
      <c r="JUE163" s="65"/>
      <c r="JUH163" s="78"/>
      <c r="JUI163" s="78"/>
      <c r="JUJ163" s="65"/>
      <c r="JUM163" s="78"/>
      <c r="JUN163" s="78"/>
      <c r="JUO163" s="65"/>
      <c r="JUR163" s="78"/>
      <c r="JUS163" s="78"/>
      <c r="JUT163" s="65"/>
      <c r="JUW163" s="78"/>
      <c r="JUX163" s="78"/>
      <c r="JUY163" s="65"/>
      <c r="JVB163" s="78"/>
      <c r="JVC163" s="78"/>
      <c r="JVD163" s="65"/>
      <c r="JVG163" s="78"/>
      <c r="JVH163" s="78"/>
      <c r="JVI163" s="65"/>
      <c r="JVL163" s="78"/>
      <c r="JVM163" s="78"/>
      <c r="JVN163" s="65"/>
      <c r="JVQ163" s="78"/>
      <c r="JVR163" s="78"/>
      <c r="JVS163" s="65"/>
      <c r="JVV163" s="78"/>
      <c r="JVW163" s="78"/>
      <c r="JVX163" s="65"/>
      <c r="JWA163" s="78"/>
      <c r="JWB163" s="78"/>
      <c r="JWC163" s="65"/>
      <c r="JWF163" s="78"/>
      <c r="JWG163" s="78"/>
      <c r="JWH163" s="65"/>
      <c r="JWK163" s="78"/>
      <c r="JWL163" s="78"/>
      <c r="JWM163" s="65"/>
      <c r="JWP163" s="78"/>
      <c r="JWQ163" s="78"/>
      <c r="JWR163" s="65"/>
      <c r="JWU163" s="78"/>
      <c r="JWV163" s="78"/>
      <c r="JWW163" s="65"/>
      <c r="JWZ163" s="78"/>
      <c r="JXA163" s="78"/>
      <c r="JXB163" s="65"/>
      <c r="JXE163" s="78"/>
      <c r="JXF163" s="78"/>
      <c r="JXG163" s="65"/>
      <c r="JXJ163" s="78"/>
      <c r="JXK163" s="78"/>
      <c r="JXL163" s="65"/>
      <c r="JXO163" s="78"/>
      <c r="JXP163" s="78"/>
      <c r="JXQ163" s="65"/>
      <c r="JXT163" s="78"/>
      <c r="JXU163" s="78"/>
      <c r="JXV163" s="65"/>
      <c r="JXY163" s="78"/>
      <c r="JXZ163" s="78"/>
      <c r="JYA163" s="65"/>
      <c r="JYD163" s="78"/>
      <c r="JYE163" s="78"/>
      <c r="JYF163" s="65"/>
      <c r="JYI163" s="78"/>
      <c r="JYJ163" s="78"/>
      <c r="JYK163" s="65"/>
      <c r="JYN163" s="78"/>
      <c r="JYO163" s="78"/>
      <c r="JYP163" s="65"/>
      <c r="JYS163" s="78"/>
      <c r="JYT163" s="78"/>
      <c r="JYU163" s="65"/>
      <c r="JYX163" s="78"/>
      <c r="JYY163" s="78"/>
      <c r="JYZ163" s="65"/>
      <c r="JZC163" s="78"/>
      <c r="JZD163" s="78"/>
      <c r="JZE163" s="65"/>
      <c r="JZH163" s="78"/>
      <c r="JZI163" s="78"/>
      <c r="JZJ163" s="65"/>
      <c r="JZM163" s="78"/>
      <c r="JZN163" s="78"/>
      <c r="JZO163" s="65"/>
      <c r="JZR163" s="78"/>
      <c r="JZS163" s="78"/>
      <c r="JZT163" s="65"/>
      <c r="JZW163" s="78"/>
      <c r="JZX163" s="78"/>
      <c r="JZY163" s="65"/>
      <c r="KAB163" s="78"/>
      <c r="KAC163" s="78"/>
      <c r="KAD163" s="65"/>
      <c r="KAG163" s="78"/>
      <c r="KAH163" s="78"/>
      <c r="KAI163" s="65"/>
      <c r="KAL163" s="78"/>
      <c r="KAM163" s="78"/>
      <c r="KAN163" s="65"/>
      <c r="KAQ163" s="78"/>
      <c r="KAR163" s="78"/>
      <c r="KAS163" s="65"/>
      <c r="KAV163" s="78"/>
      <c r="KAW163" s="78"/>
      <c r="KAX163" s="65"/>
      <c r="KBA163" s="78"/>
      <c r="KBB163" s="78"/>
      <c r="KBC163" s="65"/>
      <c r="KBF163" s="78"/>
      <c r="KBG163" s="78"/>
      <c r="KBH163" s="65"/>
      <c r="KBK163" s="78"/>
      <c r="KBL163" s="78"/>
      <c r="KBM163" s="65"/>
      <c r="KBP163" s="78"/>
      <c r="KBQ163" s="78"/>
      <c r="KBR163" s="65"/>
      <c r="KBU163" s="78"/>
      <c r="KBV163" s="78"/>
      <c r="KBW163" s="65"/>
      <c r="KBZ163" s="78"/>
      <c r="KCA163" s="78"/>
      <c r="KCB163" s="65"/>
      <c r="KCE163" s="78"/>
      <c r="KCF163" s="78"/>
      <c r="KCG163" s="65"/>
      <c r="KCJ163" s="78"/>
      <c r="KCK163" s="78"/>
      <c r="KCL163" s="65"/>
      <c r="KCO163" s="78"/>
      <c r="KCP163" s="78"/>
      <c r="KCQ163" s="65"/>
      <c r="KCT163" s="78"/>
      <c r="KCU163" s="78"/>
      <c r="KCV163" s="65"/>
      <c r="KCY163" s="78"/>
      <c r="KCZ163" s="78"/>
      <c r="KDA163" s="65"/>
      <c r="KDD163" s="78"/>
      <c r="KDE163" s="78"/>
      <c r="KDF163" s="65"/>
      <c r="KDI163" s="78"/>
      <c r="KDJ163" s="78"/>
      <c r="KDK163" s="65"/>
      <c r="KDN163" s="78"/>
      <c r="KDO163" s="78"/>
      <c r="KDP163" s="65"/>
      <c r="KDS163" s="78"/>
      <c r="KDT163" s="78"/>
      <c r="KDU163" s="65"/>
      <c r="KDX163" s="78"/>
      <c r="KDY163" s="78"/>
      <c r="KDZ163" s="65"/>
      <c r="KEC163" s="78"/>
      <c r="KED163" s="78"/>
      <c r="KEE163" s="65"/>
      <c r="KEH163" s="78"/>
      <c r="KEI163" s="78"/>
      <c r="KEJ163" s="65"/>
      <c r="KEM163" s="78"/>
      <c r="KEN163" s="78"/>
      <c r="KEO163" s="65"/>
      <c r="KER163" s="78"/>
      <c r="KES163" s="78"/>
      <c r="KET163" s="65"/>
      <c r="KEW163" s="78"/>
      <c r="KEX163" s="78"/>
      <c r="KEY163" s="65"/>
      <c r="KFB163" s="78"/>
      <c r="KFC163" s="78"/>
      <c r="KFD163" s="65"/>
      <c r="KFG163" s="78"/>
      <c r="KFH163" s="78"/>
      <c r="KFI163" s="65"/>
      <c r="KFL163" s="78"/>
      <c r="KFM163" s="78"/>
      <c r="KFN163" s="65"/>
      <c r="KFQ163" s="78"/>
      <c r="KFR163" s="78"/>
      <c r="KFS163" s="65"/>
      <c r="KFV163" s="78"/>
      <c r="KFW163" s="78"/>
      <c r="KFX163" s="65"/>
      <c r="KGA163" s="78"/>
      <c r="KGB163" s="78"/>
      <c r="KGC163" s="65"/>
      <c r="KGF163" s="78"/>
      <c r="KGG163" s="78"/>
      <c r="KGH163" s="65"/>
      <c r="KGK163" s="78"/>
      <c r="KGL163" s="78"/>
      <c r="KGM163" s="65"/>
      <c r="KGP163" s="78"/>
      <c r="KGQ163" s="78"/>
      <c r="KGR163" s="65"/>
      <c r="KGU163" s="78"/>
      <c r="KGV163" s="78"/>
      <c r="KGW163" s="65"/>
      <c r="KGZ163" s="78"/>
      <c r="KHA163" s="78"/>
      <c r="KHB163" s="65"/>
      <c r="KHE163" s="78"/>
      <c r="KHF163" s="78"/>
      <c r="KHG163" s="65"/>
      <c r="KHJ163" s="78"/>
      <c r="KHK163" s="78"/>
      <c r="KHL163" s="65"/>
      <c r="KHO163" s="78"/>
      <c r="KHP163" s="78"/>
      <c r="KHQ163" s="65"/>
      <c r="KHT163" s="78"/>
      <c r="KHU163" s="78"/>
      <c r="KHV163" s="65"/>
      <c r="KHY163" s="78"/>
      <c r="KHZ163" s="78"/>
      <c r="KIA163" s="65"/>
      <c r="KID163" s="78"/>
      <c r="KIE163" s="78"/>
      <c r="KIF163" s="65"/>
      <c r="KII163" s="78"/>
      <c r="KIJ163" s="78"/>
      <c r="KIK163" s="65"/>
      <c r="KIN163" s="78"/>
      <c r="KIO163" s="78"/>
      <c r="KIP163" s="65"/>
      <c r="KIS163" s="78"/>
      <c r="KIT163" s="78"/>
      <c r="KIU163" s="65"/>
      <c r="KIX163" s="78"/>
      <c r="KIY163" s="78"/>
      <c r="KIZ163" s="65"/>
      <c r="KJC163" s="78"/>
      <c r="KJD163" s="78"/>
      <c r="KJE163" s="65"/>
      <c r="KJH163" s="78"/>
      <c r="KJI163" s="78"/>
      <c r="KJJ163" s="65"/>
      <c r="KJM163" s="78"/>
      <c r="KJN163" s="78"/>
      <c r="KJO163" s="65"/>
      <c r="KJR163" s="78"/>
      <c r="KJS163" s="78"/>
      <c r="KJT163" s="65"/>
      <c r="KJW163" s="78"/>
      <c r="KJX163" s="78"/>
      <c r="KJY163" s="65"/>
      <c r="KKB163" s="78"/>
      <c r="KKC163" s="78"/>
      <c r="KKD163" s="65"/>
      <c r="KKG163" s="78"/>
      <c r="KKH163" s="78"/>
      <c r="KKI163" s="65"/>
      <c r="KKL163" s="78"/>
      <c r="KKM163" s="78"/>
      <c r="KKN163" s="65"/>
      <c r="KKQ163" s="78"/>
      <c r="KKR163" s="78"/>
      <c r="KKS163" s="65"/>
      <c r="KKV163" s="78"/>
      <c r="KKW163" s="78"/>
      <c r="KKX163" s="65"/>
      <c r="KLA163" s="78"/>
      <c r="KLB163" s="78"/>
      <c r="KLC163" s="65"/>
      <c r="KLF163" s="78"/>
      <c r="KLG163" s="78"/>
      <c r="KLH163" s="65"/>
      <c r="KLK163" s="78"/>
      <c r="KLL163" s="78"/>
      <c r="KLM163" s="65"/>
      <c r="KLP163" s="78"/>
      <c r="KLQ163" s="78"/>
      <c r="KLR163" s="65"/>
      <c r="KLU163" s="78"/>
      <c r="KLV163" s="78"/>
      <c r="KLW163" s="65"/>
      <c r="KLZ163" s="78"/>
      <c r="KMA163" s="78"/>
      <c r="KMB163" s="65"/>
      <c r="KME163" s="78"/>
      <c r="KMF163" s="78"/>
      <c r="KMG163" s="65"/>
      <c r="KMJ163" s="78"/>
      <c r="KMK163" s="78"/>
      <c r="KML163" s="65"/>
      <c r="KMO163" s="78"/>
      <c r="KMP163" s="78"/>
      <c r="KMQ163" s="65"/>
      <c r="KMT163" s="78"/>
      <c r="KMU163" s="78"/>
      <c r="KMV163" s="65"/>
      <c r="KMY163" s="78"/>
      <c r="KMZ163" s="78"/>
      <c r="KNA163" s="65"/>
      <c r="KND163" s="78"/>
      <c r="KNE163" s="78"/>
      <c r="KNF163" s="65"/>
      <c r="KNI163" s="78"/>
      <c r="KNJ163" s="78"/>
      <c r="KNK163" s="65"/>
      <c r="KNN163" s="78"/>
      <c r="KNO163" s="78"/>
      <c r="KNP163" s="65"/>
      <c r="KNS163" s="78"/>
      <c r="KNT163" s="78"/>
      <c r="KNU163" s="65"/>
      <c r="KNX163" s="78"/>
      <c r="KNY163" s="78"/>
      <c r="KNZ163" s="65"/>
      <c r="KOC163" s="78"/>
      <c r="KOD163" s="78"/>
      <c r="KOE163" s="65"/>
      <c r="KOH163" s="78"/>
      <c r="KOI163" s="78"/>
      <c r="KOJ163" s="65"/>
      <c r="KOM163" s="78"/>
      <c r="KON163" s="78"/>
      <c r="KOO163" s="65"/>
      <c r="KOR163" s="78"/>
      <c r="KOS163" s="78"/>
      <c r="KOT163" s="65"/>
      <c r="KOW163" s="78"/>
      <c r="KOX163" s="78"/>
      <c r="KOY163" s="65"/>
      <c r="KPB163" s="78"/>
      <c r="KPC163" s="78"/>
      <c r="KPD163" s="65"/>
      <c r="KPG163" s="78"/>
      <c r="KPH163" s="78"/>
      <c r="KPI163" s="65"/>
      <c r="KPL163" s="78"/>
      <c r="KPM163" s="78"/>
      <c r="KPN163" s="65"/>
      <c r="KPQ163" s="78"/>
      <c r="KPR163" s="78"/>
      <c r="KPS163" s="65"/>
      <c r="KPV163" s="78"/>
      <c r="KPW163" s="78"/>
      <c r="KPX163" s="65"/>
      <c r="KQA163" s="78"/>
      <c r="KQB163" s="78"/>
      <c r="KQC163" s="65"/>
      <c r="KQF163" s="78"/>
      <c r="KQG163" s="78"/>
      <c r="KQH163" s="65"/>
      <c r="KQK163" s="78"/>
      <c r="KQL163" s="78"/>
      <c r="KQM163" s="65"/>
      <c r="KQP163" s="78"/>
      <c r="KQQ163" s="78"/>
      <c r="KQR163" s="65"/>
      <c r="KQU163" s="78"/>
      <c r="KQV163" s="78"/>
      <c r="KQW163" s="65"/>
      <c r="KQZ163" s="78"/>
      <c r="KRA163" s="78"/>
      <c r="KRB163" s="65"/>
      <c r="KRE163" s="78"/>
      <c r="KRF163" s="78"/>
      <c r="KRG163" s="65"/>
      <c r="KRJ163" s="78"/>
      <c r="KRK163" s="78"/>
      <c r="KRL163" s="65"/>
      <c r="KRO163" s="78"/>
      <c r="KRP163" s="78"/>
      <c r="KRQ163" s="65"/>
      <c r="KRT163" s="78"/>
      <c r="KRU163" s="78"/>
      <c r="KRV163" s="65"/>
      <c r="KRY163" s="78"/>
      <c r="KRZ163" s="78"/>
      <c r="KSA163" s="65"/>
      <c r="KSD163" s="78"/>
      <c r="KSE163" s="78"/>
      <c r="KSF163" s="65"/>
      <c r="KSI163" s="78"/>
      <c r="KSJ163" s="78"/>
      <c r="KSK163" s="65"/>
      <c r="KSN163" s="78"/>
      <c r="KSO163" s="78"/>
      <c r="KSP163" s="65"/>
      <c r="KSS163" s="78"/>
      <c r="KST163" s="78"/>
      <c r="KSU163" s="65"/>
      <c r="KSX163" s="78"/>
      <c r="KSY163" s="78"/>
      <c r="KSZ163" s="65"/>
      <c r="KTC163" s="78"/>
      <c r="KTD163" s="78"/>
      <c r="KTE163" s="65"/>
      <c r="KTH163" s="78"/>
      <c r="KTI163" s="78"/>
      <c r="KTJ163" s="65"/>
      <c r="KTM163" s="78"/>
      <c r="KTN163" s="78"/>
      <c r="KTO163" s="65"/>
      <c r="KTR163" s="78"/>
      <c r="KTS163" s="78"/>
      <c r="KTT163" s="65"/>
      <c r="KTW163" s="78"/>
      <c r="KTX163" s="78"/>
      <c r="KTY163" s="65"/>
      <c r="KUB163" s="78"/>
      <c r="KUC163" s="78"/>
      <c r="KUD163" s="65"/>
      <c r="KUG163" s="78"/>
      <c r="KUH163" s="78"/>
      <c r="KUI163" s="65"/>
      <c r="KUL163" s="78"/>
      <c r="KUM163" s="78"/>
      <c r="KUN163" s="65"/>
      <c r="KUQ163" s="78"/>
      <c r="KUR163" s="78"/>
      <c r="KUS163" s="65"/>
      <c r="KUV163" s="78"/>
      <c r="KUW163" s="78"/>
      <c r="KUX163" s="65"/>
      <c r="KVA163" s="78"/>
      <c r="KVB163" s="78"/>
      <c r="KVC163" s="65"/>
      <c r="KVF163" s="78"/>
      <c r="KVG163" s="78"/>
      <c r="KVH163" s="65"/>
      <c r="KVK163" s="78"/>
      <c r="KVL163" s="78"/>
      <c r="KVM163" s="65"/>
      <c r="KVP163" s="78"/>
      <c r="KVQ163" s="78"/>
      <c r="KVR163" s="65"/>
      <c r="KVU163" s="78"/>
      <c r="KVV163" s="78"/>
      <c r="KVW163" s="65"/>
      <c r="KVZ163" s="78"/>
      <c r="KWA163" s="78"/>
      <c r="KWB163" s="65"/>
      <c r="KWE163" s="78"/>
      <c r="KWF163" s="78"/>
      <c r="KWG163" s="65"/>
      <c r="KWJ163" s="78"/>
      <c r="KWK163" s="78"/>
      <c r="KWL163" s="65"/>
      <c r="KWO163" s="78"/>
      <c r="KWP163" s="78"/>
      <c r="KWQ163" s="65"/>
      <c r="KWT163" s="78"/>
      <c r="KWU163" s="78"/>
      <c r="KWV163" s="65"/>
      <c r="KWY163" s="78"/>
      <c r="KWZ163" s="78"/>
      <c r="KXA163" s="65"/>
      <c r="KXD163" s="78"/>
      <c r="KXE163" s="78"/>
      <c r="KXF163" s="65"/>
      <c r="KXI163" s="78"/>
      <c r="KXJ163" s="78"/>
      <c r="KXK163" s="65"/>
      <c r="KXN163" s="78"/>
      <c r="KXO163" s="78"/>
      <c r="KXP163" s="65"/>
      <c r="KXS163" s="78"/>
      <c r="KXT163" s="78"/>
      <c r="KXU163" s="65"/>
      <c r="KXX163" s="78"/>
      <c r="KXY163" s="78"/>
      <c r="KXZ163" s="65"/>
      <c r="KYC163" s="78"/>
      <c r="KYD163" s="78"/>
      <c r="KYE163" s="65"/>
      <c r="KYH163" s="78"/>
      <c r="KYI163" s="78"/>
      <c r="KYJ163" s="65"/>
      <c r="KYM163" s="78"/>
      <c r="KYN163" s="78"/>
      <c r="KYO163" s="65"/>
      <c r="KYR163" s="78"/>
      <c r="KYS163" s="78"/>
      <c r="KYT163" s="65"/>
      <c r="KYW163" s="78"/>
      <c r="KYX163" s="78"/>
      <c r="KYY163" s="65"/>
      <c r="KZB163" s="78"/>
      <c r="KZC163" s="78"/>
      <c r="KZD163" s="65"/>
      <c r="KZG163" s="78"/>
      <c r="KZH163" s="78"/>
      <c r="KZI163" s="65"/>
      <c r="KZL163" s="78"/>
      <c r="KZM163" s="78"/>
      <c r="KZN163" s="65"/>
      <c r="KZQ163" s="78"/>
      <c r="KZR163" s="78"/>
      <c r="KZS163" s="65"/>
      <c r="KZV163" s="78"/>
      <c r="KZW163" s="78"/>
      <c r="KZX163" s="65"/>
      <c r="LAA163" s="78"/>
      <c r="LAB163" s="78"/>
      <c r="LAC163" s="65"/>
      <c r="LAF163" s="78"/>
      <c r="LAG163" s="78"/>
      <c r="LAH163" s="65"/>
      <c r="LAK163" s="78"/>
      <c r="LAL163" s="78"/>
      <c r="LAM163" s="65"/>
      <c r="LAP163" s="78"/>
      <c r="LAQ163" s="78"/>
      <c r="LAR163" s="65"/>
      <c r="LAU163" s="78"/>
      <c r="LAV163" s="78"/>
      <c r="LAW163" s="65"/>
      <c r="LAZ163" s="78"/>
      <c r="LBA163" s="78"/>
      <c r="LBB163" s="65"/>
      <c r="LBE163" s="78"/>
      <c r="LBF163" s="78"/>
      <c r="LBG163" s="65"/>
      <c r="LBJ163" s="78"/>
      <c r="LBK163" s="78"/>
      <c r="LBL163" s="65"/>
      <c r="LBO163" s="78"/>
      <c r="LBP163" s="78"/>
      <c r="LBQ163" s="65"/>
      <c r="LBT163" s="78"/>
      <c r="LBU163" s="78"/>
      <c r="LBV163" s="65"/>
      <c r="LBY163" s="78"/>
      <c r="LBZ163" s="78"/>
      <c r="LCA163" s="65"/>
      <c r="LCD163" s="78"/>
      <c r="LCE163" s="78"/>
      <c r="LCF163" s="65"/>
      <c r="LCI163" s="78"/>
      <c r="LCJ163" s="78"/>
      <c r="LCK163" s="65"/>
      <c r="LCN163" s="78"/>
      <c r="LCO163" s="78"/>
      <c r="LCP163" s="65"/>
      <c r="LCS163" s="78"/>
      <c r="LCT163" s="78"/>
      <c r="LCU163" s="65"/>
      <c r="LCX163" s="78"/>
      <c r="LCY163" s="78"/>
      <c r="LCZ163" s="65"/>
      <c r="LDC163" s="78"/>
      <c r="LDD163" s="78"/>
      <c r="LDE163" s="65"/>
      <c r="LDH163" s="78"/>
      <c r="LDI163" s="78"/>
      <c r="LDJ163" s="65"/>
      <c r="LDM163" s="78"/>
      <c r="LDN163" s="78"/>
      <c r="LDO163" s="65"/>
      <c r="LDR163" s="78"/>
      <c r="LDS163" s="78"/>
      <c r="LDT163" s="65"/>
      <c r="LDW163" s="78"/>
      <c r="LDX163" s="78"/>
      <c r="LDY163" s="65"/>
      <c r="LEB163" s="78"/>
      <c r="LEC163" s="78"/>
      <c r="LED163" s="65"/>
      <c r="LEG163" s="78"/>
      <c r="LEH163" s="78"/>
      <c r="LEI163" s="65"/>
      <c r="LEL163" s="78"/>
      <c r="LEM163" s="78"/>
      <c r="LEN163" s="65"/>
      <c r="LEQ163" s="78"/>
      <c r="LER163" s="78"/>
      <c r="LES163" s="65"/>
      <c r="LEV163" s="78"/>
      <c r="LEW163" s="78"/>
      <c r="LEX163" s="65"/>
      <c r="LFA163" s="78"/>
      <c r="LFB163" s="78"/>
      <c r="LFC163" s="65"/>
      <c r="LFF163" s="78"/>
      <c r="LFG163" s="78"/>
      <c r="LFH163" s="65"/>
      <c r="LFK163" s="78"/>
      <c r="LFL163" s="78"/>
      <c r="LFM163" s="65"/>
      <c r="LFP163" s="78"/>
      <c r="LFQ163" s="78"/>
      <c r="LFR163" s="65"/>
      <c r="LFU163" s="78"/>
      <c r="LFV163" s="78"/>
      <c r="LFW163" s="65"/>
      <c r="LFZ163" s="78"/>
      <c r="LGA163" s="78"/>
      <c r="LGB163" s="65"/>
      <c r="LGE163" s="78"/>
      <c r="LGF163" s="78"/>
      <c r="LGG163" s="65"/>
      <c r="LGJ163" s="78"/>
      <c r="LGK163" s="78"/>
      <c r="LGL163" s="65"/>
      <c r="LGO163" s="78"/>
      <c r="LGP163" s="78"/>
      <c r="LGQ163" s="65"/>
      <c r="LGT163" s="78"/>
      <c r="LGU163" s="78"/>
      <c r="LGV163" s="65"/>
      <c r="LGY163" s="78"/>
      <c r="LGZ163" s="78"/>
      <c r="LHA163" s="65"/>
      <c r="LHD163" s="78"/>
      <c r="LHE163" s="78"/>
      <c r="LHF163" s="65"/>
      <c r="LHI163" s="78"/>
      <c r="LHJ163" s="78"/>
      <c r="LHK163" s="65"/>
      <c r="LHN163" s="78"/>
      <c r="LHO163" s="78"/>
      <c r="LHP163" s="65"/>
      <c r="LHS163" s="78"/>
      <c r="LHT163" s="78"/>
      <c r="LHU163" s="65"/>
      <c r="LHX163" s="78"/>
      <c r="LHY163" s="78"/>
      <c r="LHZ163" s="65"/>
      <c r="LIC163" s="78"/>
      <c r="LID163" s="78"/>
      <c r="LIE163" s="65"/>
      <c r="LIH163" s="78"/>
      <c r="LII163" s="78"/>
      <c r="LIJ163" s="65"/>
      <c r="LIM163" s="78"/>
      <c r="LIN163" s="78"/>
      <c r="LIO163" s="65"/>
      <c r="LIR163" s="78"/>
      <c r="LIS163" s="78"/>
      <c r="LIT163" s="65"/>
      <c r="LIW163" s="78"/>
      <c r="LIX163" s="78"/>
      <c r="LIY163" s="65"/>
      <c r="LJB163" s="78"/>
      <c r="LJC163" s="78"/>
      <c r="LJD163" s="65"/>
      <c r="LJG163" s="78"/>
      <c r="LJH163" s="78"/>
      <c r="LJI163" s="65"/>
      <c r="LJL163" s="78"/>
      <c r="LJM163" s="78"/>
      <c r="LJN163" s="65"/>
      <c r="LJQ163" s="78"/>
      <c r="LJR163" s="78"/>
      <c r="LJS163" s="65"/>
      <c r="LJV163" s="78"/>
      <c r="LJW163" s="78"/>
      <c r="LJX163" s="65"/>
      <c r="LKA163" s="78"/>
      <c r="LKB163" s="78"/>
      <c r="LKC163" s="65"/>
      <c r="LKF163" s="78"/>
      <c r="LKG163" s="78"/>
      <c r="LKH163" s="65"/>
      <c r="LKK163" s="78"/>
      <c r="LKL163" s="78"/>
      <c r="LKM163" s="65"/>
      <c r="LKP163" s="78"/>
      <c r="LKQ163" s="78"/>
      <c r="LKR163" s="65"/>
      <c r="LKU163" s="78"/>
      <c r="LKV163" s="78"/>
      <c r="LKW163" s="65"/>
      <c r="LKZ163" s="78"/>
      <c r="LLA163" s="78"/>
      <c r="LLB163" s="65"/>
      <c r="LLE163" s="78"/>
      <c r="LLF163" s="78"/>
      <c r="LLG163" s="65"/>
      <c r="LLJ163" s="78"/>
      <c r="LLK163" s="78"/>
      <c r="LLL163" s="65"/>
      <c r="LLO163" s="78"/>
      <c r="LLP163" s="78"/>
      <c r="LLQ163" s="65"/>
      <c r="LLT163" s="78"/>
      <c r="LLU163" s="78"/>
      <c r="LLV163" s="65"/>
      <c r="LLY163" s="78"/>
      <c r="LLZ163" s="78"/>
      <c r="LMA163" s="65"/>
      <c r="LMD163" s="78"/>
      <c r="LME163" s="78"/>
      <c r="LMF163" s="65"/>
      <c r="LMI163" s="78"/>
      <c r="LMJ163" s="78"/>
      <c r="LMK163" s="65"/>
      <c r="LMN163" s="78"/>
      <c r="LMO163" s="78"/>
      <c r="LMP163" s="65"/>
      <c r="LMS163" s="78"/>
      <c r="LMT163" s="78"/>
      <c r="LMU163" s="65"/>
      <c r="LMX163" s="78"/>
      <c r="LMY163" s="78"/>
      <c r="LMZ163" s="65"/>
      <c r="LNC163" s="78"/>
      <c r="LND163" s="78"/>
      <c r="LNE163" s="65"/>
      <c r="LNH163" s="78"/>
      <c r="LNI163" s="78"/>
      <c r="LNJ163" s="65"/>
      <c r="LNM163" s="78"/>
      <c r="LNN163" s="78"/>
      <c r="LNO163" s="65"/>
      <c r="LNR163" s="78"/>
      <c r="LNS163" s="78"/>
      <c r="LNT163" s="65"/>
      <c r="LNW163" s="78"/>
      <c r="LNX163" s="78"/>
      <c r="LNY163" s="65"/>
      <c r="LOB163" s="78"/>
      <c r="LOC163" s="78"/>
      <c r="LOD163" s="65"/>
      <c r="LOG163" s="78"/>
      <c r="LOH163" s="78"/>
      <c r="LOI163" s="65"/>
      <c r="LOL163" s="78"/>
      <c r="LOM163" s="78"/>
      <c r="LON163" s="65"/>
      <c r="LOQ163" s="78"/>
      <c r="LOR163" s="78"/>
      <c r="LOS163" s="65"/>
      <c r="LOV163" s="78"/>
      <c r="LOW163" s="78"/>
      <c r="LOX163" s="65"/>
      <c r="LPA163" s="78"/>
      <c r="LPB163" s="78"/>
      <c r="LPC163" s="65"/>
      <c r="LPF163" s="78"/>
      <c r="LPG163" s="78"/>
      <c r="LPH163" s="65"/>
      <c r="LPK163" s="78"/>
      <c r="LPL163" s="78"/>
      <c r="LPM163" s="65"/>
      <c r="LPP163" s="78"/>
      <c r="LPQ163" s="78"/>
      <c r="LPR163" s="65"/>
      <c r="LPU163" s="78"/>
      <c r="LPV163" s="78"/>
      <c r="LPW163" s="65"/>
      <c r="LPZ163" s="78"/>
      <c r="LQA163" s="78"/>
      <c r="LQB163" s="65"/>
      <c r="LQE163" s="78"/>
      <c r="LQF163" s="78"/>
      <c r="LQG163" s="65"/>
      <c r="LQJ163" s="78"/>
      <c r="LQK163" s="78"/>
      <c r="LQL163" s="65"/>
      <c r="LQO163" s="78"/>
      <c r="LQP163" s="78"/>
      <c r="LQQ163" s="65"/>
      <c r="LQT163" s="78"/>
      <c r="LQU163" s="78"/>
      <c r="LQV163" s="65"/>
      <c r="LQY163" s="78"/>
      <c r="LQZ163" s="78"/>
      <c r="LRA163" s="65"/>
      <c r="LRD163" s="78"/>
      <c r="LRE163" s="78"/>
      <c r="LRF163" s="65"/>
      <c r="LRI163" s="78"/>
      <c r="LRJ163" s="78"/>
      <c r="LRK163" s="65"/>
      <c r="LRN163" s="78"/>
      <c r="LRO163" s="78"/>
      <c r="LRP163" s="65"/>
      <c r="LRS163" s="78"/>
      <c r="LRT163" s="78"/>
      <c r="LRU163" s="65"/>
      <c r="LRX163" s="78"/>
      <c r="LRY163" s="78"/>
      <c r="LRZ163" s="65"/>
      <c r="LSC163" s="78"/>
      <c r="LSD163" s="78"/>
      <c r="LSE163" s="65"/>
      <c r="LSH163" s="78"/>
      <c r="LSI163" s="78"/>
      <c r="LSJ163" s="65"/>
      <c r="LSM163" s="78"/>
      <c r="LSN163" s="78"/>
      <c r="LSO163" s="65"/>
      <c r="LSR163" s="78"/>
      <c r="LSS163" s="78"/>
      <c r="LST163" s="65"/>
      <c r="LSW163" s="78"/>
      <c r="LSX163" s="78"/>
      <c r="LSY163" s="65"/>
      <c r="LTB163" s="78"/>
      <c r="LTC163" s="78"/>
      <c r="LTD163" s="65"/>
      <c r="LTG163" s="78"/>
      <c r="LTH163" s="78"/>
      <c r="LTI163" s="65"/>
      <c r="LTL163" s="78"/>
      <c r="LTM163" s="78"/>
      <c r="LTN163" s="65"/>
      <c r="LTQ163" s="78"/>
      <c r="LTR163" s="78"/>
      <c r="LTS163" s="65"/>
      <c r="LTV163" s="78"/>
      <c r="LTW163" s="78"/>
      <c r="LTX163" s="65"/>
      <c r="LUA163" s="78"/>
      <c r="LUB163" s="78"/>
      <c r="LUC163" s="65"/>
      <c r="LUF163" s="78"/>
      <c r="LUG163" s="78"/>
      <c r="LUH163" s="65"/>
      <c r="LUK163" s="78"/>
      <c r="LUL163" s="78"/>
      <c r="LUM163" s="65"/>
      <c r="LUP163" s="78"/>
      <c r="LUQ163" s="78"/>
      <c r="LUR163" s="65"/>
      <c r="LUU163" s="78"/>
      <c r="LUV163" s="78"/>
      <c r="LUW163" s="65"/>
      <c r="LUZ163" s="78"/>
      <c r="LVA163" s="78"/>
      <c r="LVB163" s="65"/>
      <c r="LVE163" s="78"/>
      <c r="LVF163" s="78"/>
      <c r="LVG163" s="65"/>
      <c r="LVJ163" s="78"/>
      <c r="LVK163" s="78"/>
      <c r="LVL163" s="65"/>
      <c r="LVO163" s="78"/>
      <c r="LVP163" s="78"/>
      <c r="LVQ163" s="65"/>
      <c r="LVT163" s="78"/>
      <c r="LVU163" s="78"/>
      <c r="LVV163" s="65"/>
      <c r="LVY163" s="78"/>
      <c r="LVZ163" s="78"/>
      <c r="LWA163" s="65"/>
      <c r="LWD163" s="78"/>
      <c r="LWE163" s="78"/>
      <c r="LWF163" s="65"/>
      <c r="LWI163" s="78"/>
      <c r="LWJ163" s="78"/>
      <c r="LWK163" s="65"/>
      <c r="LWN163" s="78"/>
      <c r="LWO163" s="78"/>
      <c r="LWP163" s="65"/>
      <c r="LWS163" s="78"/>
      <c r="LWT163" s="78"/>
      <c r="LWU163" s="65"/>
      <c r="LWX163" s="78"/>
      <c r="LWY163" s="78"/>
      <c r="LWZ163" s="65"/>
      <c r="LXC163" s="78"/>
      <c r="LXD163" s="78"/>
      <c r="LXE163" s="65"/>
      <c r="LXH163" s="78"/>
      <c r="LXI163" s="78"/>
      <c r="LXJ163" s="65"/>
      <c r="LXM163" s="78"/>
      <c r="LXN163" s="78"/>
      <c r="LXO163" s="65"/>
      <c r="LXR163" s="78"/>
      <c r="LXS163" s="78"/>
      <c r="LXT163" s="65"/>
      <c r="LXW163" s="78"/>
      <c r="LXX163" s="78"/>
      <c r="LXY163" s="65"/>
      <c r="LYB163" s="78"/>
      <c r="LYC163" s="78"/>
      <c r="LYD163" s="65"/>
      <c r="LYG163" s="78"/>
      <c r="LYH163" s="78"/>
      <c r="LYI163" s="65"/>
      <c r="LYL163" s="78"/>
      <c r="LYM163" s="78"/>
      <c r="LYN163" s="65"/>
      <c r="LYQ163" s="78"/>
      <c r="LYR163" s="78"/>
      <c r="LYS163" s="65"/>
      <c r="LYV163" s="78"/>
      <c r="LYW163" s="78"/>
      <c r="LYX163" s="65"/>
      <c r="LZA163" s="78"/>
      <c r="LZB163" s="78"/>
      <c r="LZC163" s="65"/>
      <c r="LZF163" s="78"/>
      <c r="LZG163" s="78"/>
      <c r="LZH163" s="65"/>
      <c r="LZK163" s="78"/>
      <c r="LZL163" s="78"/>
      <c r="LZM163" s="65"/>
      <c r="LZP163" s="78"/>
      <c r="LZQ163" s="78"/>
      <c r="LZR163" s="65"/>
      <c r="LZU163" s="78"/>
      <c r="LZV163" s="78"/>
      <c r="LZW163" s="65"/>
      <c r="LZZ163" s="78"/>
      <c r="MAA163" s="78"/>
      <c r="MAB163" s="65"/>
      <c r="MAE163" s="78"/>
      <c r="MAF163" s="78"/>
      <c r="MAG163" s="65"/>
      <c r="MAJ163" s="78"/>
      <c r="MAK163" s="78"/>
      <c r="MAL163" s="65"/>
      <c r="MAO163" s="78"/>
      <c r="MAP163" s="78"/>
      <c r="MAQ163" s="65"/>
      <c r="MAT163" s="78"/>
      <c r="MAU163" s="78"/>
      <c r="MAV163" s="65"/>
      <c r="MAY163" s="78"/>
      <c r="MAZ163" s="78"/>
      <c r="MBA163" s="65"/>
      <c r="MBD163" s="78"/>
      <c r="MBE163" s="78"/>
      <c r="MBF163" s="65"/>
      <c r="MBI163" s="78"/>
      <c r="MBJ163" s="78"/>
      <c r="MBK163" s="65"/>
      <c r="MBN163" s="78"/>
      <c r="MBO163" s="78"/>
      <c r="MBP163" s="65"/>
      <c r="MBS163" s="78"/>
      <c r="MBT163" s="78"/>
      <c r="MBU163" s="65"/>
      <c r="MBX163" s="78"/>
      <c r="MBY163" s="78"/>
      <c r="MBZ163" s="65"/>
      <c r="MCC163" s="78"/>
      <c r="MCD163" s="78"/>
      <c r="MCE163" s="65"/>
      <c r="MCH163" s="78"/>
      <c r="MCI163" s="78"/>
      <c r="MCJ163" s="65"/>
      <c r="MCM163" s="78"/>
      <c r="MCN163" s="78"/>
      <c r="MCO163" s="65"/>
      <c r="MCR163" s="78"/>
      <c r="MCS163" s="78"/>
      <c r="MCT163" s="65"/>
      <c r="MCW163" s="78"/>
      <c r="MCX163" s="78"/>
      <c r="MCY163" s="65"/>
      <c r="MDB163" s="78"/>
      <c r="MDC163" s="78"/>
      <c r="MDD163" s="65"/>
      <c r="MDG163" s="78"/>
      <c r="MDH163" s="78"/>
      <c r="MDI163" s="65"/>
      <c r="MDL163" s="78"/>
      <c r="MDM163" s="78"/>
      <c r="MDN163" s="65"/>
      <c r="MDQ163" s="78"/>
      <c r="MDR163" s="78"/>
      <c r="MDS163" s="65"/>
      <c r="MDV163" s="78"/>
      <c r="MDW163" s="78"/>
      <c r="MDX163" s="65"/>
      <c r="MEA163" s="78"/>
      <c r="MEB163" s="78"/>
      <c r="MEC163" s="65"/>
      <c r="MEF163" s="78"/>
      <c r="MEG163" s="78"/>
      <c r="MEH163" s="65"/>
      <c r="MEK163" s="78"/>
      <c r="MEL163" s="78"/>
      <c r="MEM163" s="65"/>
      <c r="MEP163" s="78"/>
      <c r="MEQ163" s="78"/>
      <c r="MER163" s="65"/>
      <c r="MEU163" s="78"/>
      <c r="MEV163" s="78"/>
      <c r="MEW163" s="65"/>
      <c r="MEZ163" s="78"/>
      <c r="MFA163" s="78"/>
      <c r="MFB163" s="65"/>
      <c r="MFE163" s="78"/>
      <c r="MFF163" s="78"/>
      <c r="MFG163" s="65"/>
      <c r="MFJ163" s="78"/>
      <c r="MFK163" s="78"/>
      <c r="MFL163" s="65"/>
      <c r="MFO163" s="78"/>
      <c r="MFP163" s="78"/>
      <c r="MFQ163" s="65"/>
      <c r="MFT163" s="78"/>
      <c r="MFU163" s="78"/>
      <c r="MFV163" s="65"/>
      <c r="MFY163" s="78"/>
      <c r="MFZ163" s="78"/>
      <c r="MGA163" s="65"/>
      <c r="MGD163" s="78"/>
      <c r="MGE163" s="78"/>
      <c r="MGF163" s="65"/>
      <c r="MGI163" s="78"/>
      <c r="MGJ163" s="78"/>
      <c r="MGK163" s="65"/>
      <c r="MGN163" s="78"/>
      <c r="MGO163" s="78"/>
      <c r="MGP163" s="65"/>
      <c r="MGS163" s="78"/>
      <c r="MGT163" s="78"/>
      <c r="MGU163" s="65"/>
      <c r="MGX163" s="78"/>
      <c r="MGY163" s="78"/>
      <c r="MGZ163" s="65"/>
      <c r="MHC163" s="78"/>
      <c r="MHD163" s="78"/>
      <c r="MHE163" s="65"/>
      <c r="MHH163" s="78"/>
      <c r="MHI163" s="78"/>
      <c r="MHJ163" s="65"/>
      <c r="MHM163" s="78"/>
      <c r="MHN163" s="78"/>
      <c r="MHO163" s="65"/>
      <c r="MHR163" s="78"/>
      <c r="MHS163" s="78"/>
      <c r="MHT163" s="65"/>
      <c r="MHW163" s="78"/>
      <c r="MHX163" s="78"/>
      <c r="MHY163" s="65"/>
      <c r="MIB163" s="78"/>
      <c r="MIC163" s="78"/>
      <c r="MID163" s="65"/>
      <c r="MIG163" s="78"/>
      <c r="MIH163" s="78"/>
      <c r="MII163" s="65"/>
      <c r="MIL163" s="78"/>
      <c r="MIM163" s="78"/>
      <c r="MIN163" s="65"/>
      <c r="MIQ163" s="78"/>
      <c r="MIR163" s="78"/>
      <c r="MIS163" s="65"/>
      <c r="MIV163" s="78"/>
      <c r="MIW163" s="78"/>
      <c r="MIX163" s="65"/>
      <c r="MJA163" s="78"/>
      <c r="MJB163" s="78"/>
      <c r="MJC163" s="65"/>
      <c r="MJF163" s="78"/>
      <c r="MJG163" s="78"/>
      <c r="MJH163" s="65"/>
      <c r="MJK163" s="78"/>
      <c r="MJL163" s="78"/>
      <c r="MJM163" s="65"/>
      <c r="MJP163" s="78"/>
      <c r="MJQ163" s="78"/>
      <c r="MJR163" s="65"/>
      <c r="MJU163" s="78"/>
      <c r="MJV163" s="78"/>
      <c r="MJW163" s="65"/>
      <c r="MJZ163" s="78"/>
      <c r="MKA163" s="78"/>
      <c r="MKB163" s="65"/>
      <c r="MKE163" s="78"/>
      <c r="MKF163" s="78"/>
      <c r="MKG163" s="65"/>
      <c r="MKJ163" s="78"/>
      <c r="MKK163" s="78"/>
      <c r="MKL163" s="65"/>
      <c r="MKO163" s="78"/>
      <c r="MKP163" s="78"/>
      <c r="MKQ163" s="65"/>
      <c r="MKT163" s="78"/>
      <c r="MKU163" s="78"/>
      <c r="MKV163" s="65"/>
      <c r="MKY163" s="78"/>
      <c r="MKZ163" s="78"/>
      <c r="MLA163" s="65"/>
      <c r="MLD163" s="78"/>
      <c r="MLE163" s="78"/>
      <c r="MLF163" s="65"/>
      <c r="MLI163" s="78"/>
      <c r="MLJ163" s="78"/>
      <c r="MLK163" s="65"/>
      <c r="MLN163" s="78"/>
      <c r="MLO163" s="78"/>
      <c r="MLP163" s="65"/>
      <c r="MLS163" s="78"/>
      <c r="MLT163" s="78"/>
      <c r="MLU163" s="65"/>
      <c r="MLX163" s="78"/>
      <c r="MLY163" s="78"/>
      <c r="MLZ163" s="65"/>
      <c r="MMC163" s="78"/>
      <c r="MMD163" s="78"/>
      <c r="MME163" s="65"/>
      <c r="MMH163" s="78"/>
      <c r="MMI163" s="78"/>
      <c r="MMJ163" s="65"/>
      <c r="MMM163" s="78"/>
      <c r="MMN163" s="78"/>
      <c r="MMO163" s="65"/>
      <c r="MMR163" s="78"/>
      <c r="MMS163" s="78"/>
      <c r="MMT163" s="65"/>
      <c r="MMW163" s="78"/>
      <c r="MMX163" s="78"/>
      <c r="MMY163" s="65"/>
      <c r="MNB163" s="78"/>
      <c r="MNC163" s="78"/>
      <c r="MND163" s="65"/>
      <c r="MNG163" s="78"/>
      <c r="MNH163" s="78"/>
      <c r="MNI163" s="65"/>
      <c r="MNL163" s="78"/>
      <c r="MNM163" s="78"/>
      <c r="MNN163" s="65"/>
      <c r="MNQ163" s="78"/>
      <c r="MNR163" s="78"/>
      <c r="MNS163" s="65"/>
      <c r="MNV163" s="78"/>
      <c r="MNW163" s="78"/>
      <c r="MNX163" s="65"/>
      <c r="MOA163" s="78"/>
      <c r="MOB163" s="78"/>
      <c r="MOC163" s="65"/>
      <c r="MOF163" s="78"/>
      <c r="MOG163" s="78"/>
      <c r="MOH163" s="65"/>
      <c r="MOK163" s="78"/>
      <c r="MOL163" s="78"/>
      <c r="MOM163" s="65"/>
      <c r="MOP163" s="78"/>
      <c r="MOQ163" s="78"/>
      <c r="MOR163" s="65"/>
      <c r="MOU163" s="78"/>
      <c r="MOV163" s="78"/>
      <c r="MOW163" s="65"/>
      <c r="MOZ163" s="78"/>
      <c r="MPA163" s="78"/>
      <c r="MPB163" s="65"/>
      <c r="MPE163" s="78"/>
      <c r="MPF163" s="78"/>
      <c r="MPG163" s="65"/>
      <c r="MPJ163" s="78"/>
      <c r="MPK163" s="78"/>
      <c r="MPL163" s="65"/>
      <c r="MPO163" s="78"/>
      <c r="MPP163" s="78"/>
      <c r="MPQ163" s="65"/>
      <c r="MPT163" s="78"/>
      <c r="MPU163" s="78"/>
      <c r="MPV163" s="65"/>
      <c r="MPY163" s="78"/>
      <c r="MPZ163" s="78"/>
      <c r="MQA163" s="65"/>
      <c r="MQD163" s="78"/>
      <c r="MQE163" s="78"/>
      <c r="MQF163" s="65"/>
      <c r="MQI163" s="78"/>
      <c r="MQJ163" s="78"/>
      <c r="MQK163" s="65"/>
      <c r="MQN163" s="78"/>
      <c r="MQO163" s="78"/>
      <c r="MQP163" s="65"/>
      <c r="MQS163" s="78"/>
      <c r="MQT163" s="78"/>
      <c r="MQU163" s="65"/>
      <c r="MQX163" s="78"/>
      <c r="MQY163" s="78"/>
      <c r="MQZ163" s="65"/>
      <c r="MRC163" s="78"/>
      <c r="MRD163" s="78"/>
      <c r="MRE163" s="65"/>
      <c r="MRH163" s="78"/>
      <c r="MRI163" s="78"/>
      <c r="MRJ163" s="65"/>
      <c r="MRM163" s="78"/>
      <c r="MRN163" s="78"/>
      <c r="MRO163" s="65"/>
      <c r="MRR163" s="78"/>
      <c r="MRS163" s="78"/>
      <c r="MRT163" s="65"/>
      <c r="MRW163" s="78"/>
      <c r="MRX163" s="78"/>
      <c r="MRY163" s="65"/>
      <c r="MSB163" s="78"/>
      <c r="MSC163" s="78"/>
      <c r="MSD163" s="65"/>
      <c r="MSG163" s="78"/>
      <c r="MSH163" s="78"/>
      <c r="MSI163" s="65"/>
      <c r="MSL163" s="78"/>
      <c r="MSM163" s="78"/>
      <c r="MSN163" s="65"/>
      <c r="MSQ163" s="78"/>
      <c r="MSR163" s="78"/>
      <c r="MSS163" s="65"/>
      <c r="MSV163" s="78"/>
      <c r="MSW163" s="78"/>
      <c r="MSX163" s="65"/>
      <c r="MTA163" s="78"/>
      <c r="MTB163" s="78"/>
      <c r="MTC163" s="65"/>
      <c r="MTF163" s="78"/>
      <c r="MTG163" s="78"/>
      <c r="MTH163" s="65"/>
      <c r="MTK163" s="78"/>
      <c r="MTL163" s="78"/>
      <c r="MTM163" s="65"/>
      <c r="MTP163" s="78"/>
      <c r="MTQ163" s="78"/>
      <c r="MTR163" s="65"/>
      <c r="MTU163" s="78"/>
      <c r="MTV163" s="78"/>
      <c r="MTW163" s="65"/>
      <c r="MTZ163" s="78"/>
      <c r="MUA163" s="78"/>
      <c r="MUB163" s="65"/>
      <c r="MUE163" s="78"/>
      <c r="MUF163" s="78"/>
      <c r="MUG163" s="65"/>
      <c r="MUJ163" s="78"/>
      <c r="MUK163" s="78"/>
      <c r="MUL163" s="65"/>
      <c r="MUO163" s="78"/>
      <c r="MUP163" s="78"/>
      <c r="MUQ163" s="65"/>
      <c r="MUT163" s="78"/>
      <c r="MUU163" s="78"/>
      <c r="MUV163" s="65"/>
      <c r="MUY163" s="78"/>
      <c r="MUZ163" s="78"/>
      <c r="MVA163" s="65"/>
      <c r="MVD163" s="78"/>
      <c r="MVE163" s="78"/>
      <c r="MVF163" s="65"/>
      <c r="MVI163" s="78"/>
      <c r="MVJ163" s="78"/>
      <c r="MVK163" s="65"/>
      <c r="MVN163" s="78"/>
      <c r="MVO163" s="78"/>
      <c r="MVP163" s="65"/>
      <c r="MVS163" s="78"/>
      <c r="MVT163" s="78"/>
      <c r="MVU163" s="65"/>
      <c r="MVX163" s="78"/>
      <c r="MVY163" s="78"/>
      <c r="MVZ163" s="65"/>
      <c r="MWC163" s="78"/>
      <c r="MWD163" s="78"/>
      <c r="MWE163" s="65"/>
      <c r="MWH163" s="78"/>
      <c r="MWI163" s="78"/>
      <c r="MWJ163" s="65"/>
      <c r="MWM163" s="78"/>
      <c r="MWN163" s="78"/>
      <c r="MWO163" s="65"/>
      <c r="MWR163" s="78"/>
      <c r="MWS163" s="78"/>
      <c r="MWT163" s="65"/>
      <c r="MWW163" s="78"/>
      <c r="MWX163" s="78"/>
      <c r="MWY163" s="65"/>
      <c r="MXB163" s="78"/>
      <c r="MXC163" s="78"/>
      <c r="MXD163" s="65"/>
      <c r="MXG163" s="78"/>
      <c r="MXH163" s="78"/>
      <c r="MXI163" s="65"/>
      <c r="MXL163" s="78"/>
      <c r="MXM163" s="78"/>
      <c r="MXN163" s="65"/>
      <c r="MXQ163" s="78"/>
      <c r="MXR163" s="78"/>
      <c r="MXS163" s="65"/>
      <c r="MXV163" s="78"/>
      <c r="MXW163" s="78"/>
      <c r="MXX163" s="65"/>
      <c r="MYA163" s="78"/>
      <c r="MYB163" s="78"/>
      <c r="MYC163" s="65"/>
      <c r="MYF163" s="78"/>
      <c r="MYG163" s="78"/>
      <c r="MYH163" s="65"/>
      <c r="MYK163" s="78"/>
      <c r="MYL163" s="78"/>
      <c r="MYM163" s="65"/>
      <c r="MYP163" s="78"/>
      <c r="MYQ163" s="78"/>
      <c r="MYR163" s="65"/>
      <c r="MYU163" s="78"/>
      <c r="MYV163" s="78"/>
      <c r="MYW163" s="65"/>
      <c r="MYZ163" s="78"/>
      <c r="MZA163" s="78"/>
      <c r="MZB163" s="65"/>
      <c r="MZE163" s="78"/>
      <c r="MZF163" s="78"/>
      <c r="MZG163" s="65"/>
      <c r="MZJ163" s="78"/>
      <c r="MZK163" s="78"/>
      <c r="MZL163" s="65"/>
      <c r="MZO163" s="78"/>
      <c r="MZP163" s="78"/>
      <c r="MZQ163" s="65"/>
      <c r="MZT163" s="78"/>
      <c r="MZU163" s="78"/>
      <c r="MZV163" s="65"/>
      <c r="MZY163" s="78"/>
      <c r="MZZ163" s="78"/>
      <c r="NAA163" s="65"/>
      <c r="NAD163" s="78"/>
      <c r="NAE163" s="78"/>
      <c r="NAF163" s="65"/>
      <c r="NAI163" s="78"/>
      <c r="NAJ163" s="78"/>
      <c r="NAK163" s="65"/>
      <c r="NAN163" s="78"/>
      <c r="NAO163" s="78"/>
      <c r="NAP163" s="65"/>
      <c r="NAS163" s="78"/>
      <c r="NAT163" s="78"/>
      <c r="NAU163" s="65"/>
      <c r="NAX163" s="78"/>
      <c r="NAY163" s="78"/>
      <c r="NAZ163" s="65"/>
      <c r="NBC163" s="78"/>
      <c r="NBD163" s="78"/>
      <c r="NBE163" s="65"/>
      <c r="NBH163" s="78"/>
      <c r="NBI163" s="78"/>
      <c r="NBJ163" s="65"/>
      <c r="NBM163" s="78"/>
      <c r="NBN163" s="78"/>
      <c r="NBO163" s="65"/>
      <c r="NBR163" s="78"/>
      <c r="NBS163" s="78"/>
      <c r="NBT163" s="65"/>
      <c r="NBW163" s="78"/>
      <c r="NBX163" s="78"/>
      <c r="NBY163" s="65"/>
      <c r="NCB163" s="78"/>
      <c r="NCC163" s="78"/>
      <c r="NCD163" s="65"/>
      <c r="NCG163" s="78"/>
      <c r="NCH163" s="78"/>
      <c r="NCI163" s="65"/>
      <c r="NCL163" s="78"/>
      <c r="NCM163" s="78"/>
      <c r="NCN163" s="65"/>
      <c r="NCQ163" s="78"/>
      <c r="NCR163" s="78"/>
      <c r="NCS163" s="65"/>
      <c r="NCV163" s="78"/>
      <c r="NCW163" s="78"/>
      <c r="NCX163" s="65"/>
      <c r="NDA163" s="78"/>
      <c r="NDB163" s="78"/>
      <c r="NDC163" s="65"/>
      <c r="NDF163" s="78"/>
      <c r="NDG163" s="78"/>
      <c r="NDH163" s="65"/>
      <c r="NDK163" s="78"/>
      <c r="NDL163" s="78"/>
      <c r="NDM163" s="65"/>
      <c r="NDP163" s="78"/>
      <c r="NDQ163" s="78"/>
      <c r="NDR163" s="65"/>
      <c r="NDU163" s="78"/>
      <c r="NDV163" s="78"/>
      <c r="NDW163" s="65"/>
      <c r="NDZ163" s="78"/>
      <c r="NEA163" s="78"/>
      <c r="NEB163" s="65"/>
      <c r="NEE163" s="78"/>
      <c r="NEF163" s="78"/>
      <c r="NEG163" s="65"/>
      <c r="NEJ163" s="78"/>
      <c r="NEK163" s="78"/>
      <c r="NEL163" s="65"/>
      <c r="NEO163" s="78"/>
      <c r="NEP163" s="78"/>
      <c r="NEQ163" s="65"/>
      <c r="NET163" s="78"/>
      <c r="NEU163" s="78"/>
      <c r="NEV163" s="65"/>
      <c r="NEY163" s="78"/>
      <c r="NEZ163" s="78"/>
      <c r="NFA163" s="65"/>
      <c r="NFD163" s="78"/>
      <c r="NFE163" s="78"/>
      <c r="NFF163" s="65"/>
      <c r="NFI163" s="78"/>
      <c r="NFJ163" s="78"/>
      <c r="NFK163" s="65"/>
      <c r="NFN163" s="78"/>
      <c r="NFO163" s="78"/>
      <c r="NFP163" s="65"/>
      <c r="NFS163" s="78"/>
      <c r="NFT163" s="78"/>
      <c r="NFU163" s="65"/>
      <c r="NFX163" s="78"/>
      <c r="NFY163" s="78"/>
      <c r="NFZ163" s="65"/>
      <c r="NGC163" s="78"/>
      <c r="NGD163" s="78"/>
      <c r="NGE163" s="65"/>
      <c r="NGH163" s="78"/>
      <c r="NGI163" s="78"/>
      <c r="NGJ163" s="65"/>
      <c r="NGM163" s="78"/>
      <c r="NGN163" s="78"/>
      <c r="NGO163" s="65"/>
      <c r="NGR163" s="78"/>
      <c r="NGS163" s="78"/>
      <c r="NGT163" s="65"/>
      <c r="NGW163" s="78"/>
      <c r="NGX163" s="78"/>
      <c r="NGY163" s="65"/>
      <c r="NHB163" s="78"/>
      <c r="NHC163" s="78"/>
      <c r="NHD163" s="65"/>
      <c r="NHG163" s="78"/>
      <c r="NHH163" s="78"/>
      <c r="NHI163" s="65"/>
      <c r="NHL163" s="78"/>
      <c r="NHM163" s="78"/>
      <c r="NHN163" s="65"/>
      <c r="NHQ163" s="78"/>
      <c r="NHR163" s="78"/>
      <c r="NHS163" s="65"/>
      <c r="NHV163" s="78"/>
      <c r="NHW163" s="78"/>
      <c r="NHX163" s="65"/>
      <c r="NIA163" s="78"/>
      <c r="NIB163" s="78"/>
      <c r="NIC163" s="65"/>
      <c r="NIF163" s="78"/>
      <c r="NIG163" s="78"/>
      <c r="NIH163" s="65"/>
      <c r="NIK163" s="78"/>
      <c r="NIL163" s="78"/>
      <c r="NIM163" s="65"/>
      <c r="NIP163" s="78"/>
      <c r="NIQ163" s="78"/>
      <c r="NIR163" s="65"/>
      <c r="NIU163" s="78"/>
      <c r="NIV163" s="78"/>
      <c r="NIW163" s="65"/>
      <c r="NIZ163" s="78"/>
      <c r="NJA163" s="78"/>
      <c r="NJB163" s="65"/>
      <c r="NJE163" s="78"/>
      <c r="NJF163" s="78"/>
      <c r="NJG163" s="65"/>
      <c r="NJJ163" s="78"/>
      <c r="NJK163" s="78"/>
      <c r="NJL163" s="65"/>
      <c r="NJO163" s="78"/>
      <c r="NJP163" s="78"/>
      <c r="NJQ163" s="65"/>
      <c r="NJT163" s="78"/>
      <c r="NJU163" s="78"/>
      <c r="NJV163" s="65"/>
      <c r="NJY163" s="78"/>
      <c r="NJZ163" s="78"/>
      <c r="NKA163" s="65"/>
      <c r="NKD163" s="78"/>
      <c r="NKE163" s="78"/>
      <c r="NKF163" s="65"/>
      <c r="NKI163" s="78"/>
      <c r="NKJ163" s="78"/>
      <c r="NKK163" s="65"/>
      <c r="NKN163" s="78"/>
      <c r="NKO163" s="78"/>
      <c r="NKP163" s="65"/>
      <c r="NKS163" s="78"/>
      <c r="NKT163" s="78"/>
      <c r="NKU163" s="65"/>
      <c r="NKX163" s="78"/>
      <c r="NKY163" s="78"/>
      <c r="NKZ163" s="65"/>
      <c r="NLC163" s="78"/>
      <c r="NLD163" s="78"/>
      <c r="NLE163" s="65"/>
      <c r="NLH163" s="78"/>
      <c r="NLI163" s="78"/>
      <c r="NLJ163" s="65"/>
      <c r="NLM163" s="78"/>
      <c r="NLN163" s="78"/>
      <c r="NLO163" s="65"/>
      <c r="NLR163" s="78"/>
      <c r="NLS163" s="78"/>
      <c r="NLT163" s="65"/>
      <c r="NLW163" s="78"/>
      <c r="NLX163" s="78"/>
      <c r="NLY163" s="65"/>
      <c r="NMB163" s="78"/>
      <c r="NMC163" s="78"/>
      <c r="NMD163" s="65"/>
      <c r="NMG163" s="78"/>
      <c r="NMH163" s="78"/>
      <c r="NMI163" s="65"/>
      <c r="NML163" s="78"/>
      <c r="NMM163" s="78"/>
      <c r="NMN163" s="65"/>
      <c r="NMQ163" s="78"/>
      <c r="NMR163" s="78"/>
      <c r="NMS163" s="65"/>
      <c r="NMV163" s="78"/>
      <c r="NMW163" s="78"/>
      <c r="NMX163" s="65"/>
      <c r="NNA163" s="78"/>
      <c r="NNB163" s="78"/>
      <c r="NNC163" s="65"/>
      <c r="NNF163" s="78"/>
      <c r="NNG163" s="78"/>
      <c r="NNH163" s="65"/>
      <c r="NNK163" s="78"/>
      <c r="NNL163" s="78"/>
      <c r="NNM163" s="65"/>
      <c r="NNP163" s="78"/>
      <c r="NNQ163" s="78"/>
      <c r="NNR163" s="65"/>
      <c r="NNU163" s="78"/>
      <c r="NNV163" s="78"/>
      <c r="NNW163" s="65"/>
      <c r="NNZ163" s="78"/>
      <c r="NOA163" s="78"/>
      <c r="NOB163" s="65"/>
      <c r="NOE163" s="78"/>
      <c r="NOF163" s="78"/>
      <c r="NOG163" s="65"/>
      <c r="NOJ163" s="78"/>
      <c r="NOK163" s="78"/>
      <c r="NOL163" s="65"/>
      <c r="NOO163" s="78"/>
      <c r="NOP163" s="78"/>
      <c r="NOQ163" s="65"/>
      <c r="NOT163" s="78"/>
      <c r="NOU163" s="78"/>
      <c r="NOV163" s="65"/>
      <c r="NOY163" s="78"/>
      <c r="NOZ163" s="78"/>
      <c r="NPA163" s="65"/>
      <c r="NPD163" s="78"/>
      <c r="NPE163" s="78"/>
      <c r="NPF163" s="65"/>
      <c r="NPI163" s="78"/>
      <c r="NPJ163" s="78"/>
      <c r="NPK163" s="65"/>
      <c r="NPN163" s="78"/>
      <c r="NPO163" s="78"/>
      <c r="NPP163" s="65"/>
      <c r="NPS163" s="78"/>
      <c r="NPT163" s="78"/>
      <c r="NPU163" s="65"/>
      <c r="NPX163" s="78"/>
      <c r="NPY163" s="78"/>
      <c r="NPZ163" s="65"/>
      <c r="NQC163" s="78"/>
      <c r="NQD163" s="78"/>
      <c r="NQE163" s="65"/>
      <c r="NQH163" s="78"/>
      <c r="NQI163" s="78"/>
      <c r="NQJ163" s="65"/>
      <c r="NQM163" s="78"/>
      <c r="NQN163" s="78"/>
      <c r="NQO163" s="65"/>
      <c r="NQR163" s="78"/>
      <c r="NQS163" s="78"/>
      <c r="NQT163" s="65"/>
      <c r="NQW163" s="78"/>
      <c r="NQX163" s="78"/>
      <c r="NQY163" s="65"/>
      <c r="NRB163" s="78"/>
      <c r="NRC163" s="78"/>
      <c r="NRD163" s="65"/>
      <c r="NRG163" s="78"/>
      <c r="NRH163" s="78"/>
      <c r="NRI163" s="65"/>
      <c r="NRL163" s="78"/>
      <c r="NRM163" s="78"/>
      <c r="NRN163" s="65"/>
      <c r="NRQ163" s="78"/>
      <c r="NRR163" s="78"/>
      <c r="NRS163" s="65"/>
      <c r="NRV163" s="78"/>
      <c r="NRW163" s="78"/>
      <c r="NRX163" s="65"/>
      <c r="NSA163" s="78"/>
      <c r="NSB163" s="78"/>
      <c r="NSC163" s="65"/>
      <c r="NSF163" s="78"/>
      <c r="NSG163" s="78"/>
      <c r="NSH163" s="65"/>
      <c r="NSK163" s="78"/>
      <c r="NSL163" s="78"/>
      <c r="NSM163" s="65"/>
      <c r="NSP163" s="78"/>
      <c r="NSQ163" s="78"/>
      <c r="NSR163" s="65"/>
      <c r="NSU163" s="78"/>
      <c r="NSV163" s="78"/>
      <c r="NSW163" s="65"/>
      <c r="NSZ163" s="78"/>
      <c r="NTA163" s="78"/>
      <c r="NTB163" s="65"/>
      <c r="NTE163" s="78"/>
      <c r="NTF163" s="78"/>
      <c r="NTG163" s="65"/>
      <c r="NTJ163" s="78"/>
      <c r="NTK163" s="78"/>
      <c r="NTL163" s="65"/>
      <c r="NTO163" s="78"/>
      <c r="NTP163" s="78"/>
      <c r="NTQ163" s="65"/>
      <c r="NTT163" s="78"/>
      <c r="NTU163" s="78"/>
      <c r="NTV163" s="65"/>
      <c r="NTY163" s="78"/>
      <c r="NTZ163" s="78"/>
      <c r="NUA163" s="65"/>
      <c r="NUD163" s="78"/>
      <c r="NUE163" s="78"/>
      <c r="NUF163" s="65"/>
      <c r="NUI163" s="78"/>
      <c r="NUJ163" s="78"/>
      <c r="NUK163" s="65"/>
      <c r="NUN163" s="78"/>
      <c r="NUO163" s="78"/>
      <c r="NUP163" s="65"/>
      <c r="NUS163" s="78"/>
      <c r="NUT163" s="78"/>
      <c r="NUU163" s="65"/>
      <c r="NUX163" s="78"/>
      <c r="NUY163" s="78"/>
      <c r="NUZ163" s="65"/>
      <c r="NVC163" s="78"/>
      <c r="NVD163" s="78"/>
      <c r="NVE163" s="65"/>
      <c r="NVH163" s="78"/>
      <c r="NVI163" s="78"/>
      <c r="NVJ163" s="65"/>
      <c r="NVM163" s="78"/>
      <c r="NVN163" s="78"/>
      <c r="NVO163" s="65"/>
      <c r="NVR163" s="78"/>
      <c r="NVS163" s="78"/>
      <c r="NVT163" s="65"/>
      <c r="NVW163" s="78"/>
      <c r="NVX163" s="78"/>
      <c r="NVY163" s="65"/>
      <c r="NWB163" s="78"/>
      <c r="NWC163" s="78"/>
      <c r="NWD163" s="65"/>
      <c r="NWG163" s="78"/>
      <c r="NWH163" s="78"/>
      <c r="NWI163" s="65"/>
      <c r="NWL163" s="78"/>
      <c r="NWM163" s="78"/>
      <c r="NWN163" s="65"/>
      <c r="NWQ163" s="78"/>
      <c r="NWR163" s="78"/>
      <c r="NWS163" s="65"/>
      <c r="NWV163" s="78"/>
      <c r="NWW163" s="78"/>
      <c r="NWX163" s="65"/>
      <c r="NXA163" s="78"/>
      <c r="NXB163" s="78"/>
      <c r="NXC163" s="65"/>
      <c r="NXF163" s="78"/>
      <c r="NXG163" s="78"/>
      <c r="NXH163" s="65"/>
      <c r="NXK163" s="78"/>
      <c r="NXL163" s="78"/>
      <c r="NXM163" s="65"/>
      <c r="NXP163" s="78"/>
      <c r="NXQ163" s="78"/>
      <c r="NXR163" s="65"/>
      <c r="NXU163" s="78"/>
      <c r="NXV163" s="78"/>
      <c r="NXW163" s="65"/>
      <c r="NXZ163" s="78"/>
      <c r="NYA163" s="78"/>
      <c r="NYB163" s="65"/>
      <c r="NYE163" s="78"/>
      <c r="NYF163" s="78"/>
      <c r="NYG163" s="65"/>
      <c r="NYJ163" s="78"/>
      <c r="NYK163" s="78"/>
      <c r="NYL163" s="65"/>
      <c r="NYO163" s="78"/>
      <c r="NYP163" s="78"/>
      <c r="NYQ163" s="65"/>
      <c r="NYT163" s="78"/>
      <c r="NYU163" s="78"/>
      <c r="NYV163" s="65"/>
      <c r="NYY163" s="78"/>
      <c r="NYZ163" s="78"/>
      <c r="NZA163" s="65"/>
      <c r="NZD163" s="78"/>
      <c r="NZE163" s="78"/>
      <c r="NZF163" s="65"/>
      <c r="NZI163" s="78"/>
      <c r="NZJ163" s="78"/>
      <c r="NZK163" s="65"/>
      <c r="NZN163" s="78"/>
      <c r="NZO163" s="78"/>
      <c r="NZP163" s="65"/>
      <c r="NZS163" s="78"/>
      <c r="NZT163" s="78"/>
      <c r="NZU163" s="65"/>
      <c r="NZX163" s="78"/>
      <c r="NZY163" s="78"/>
      <c r="NZZ163" s="65"/>
      <c r="OAC163" s="78"/>
      <c r="OAD163" s="78"/>
      <c r="OAE163" s="65"/>
      <c r="OAH163" s="78"/>
      <c r="OAI163" s="78"/>
      <c r="OAJ163" s="65"/>
      <c r="OAM163" s="78"/>
      <c r="OAN163" s="78"/>
      <c r="OAO163" s="65"/>
      <c r="OAR163" s="78"/>
      <c r="OAS163" s="78"/>
      <c r="OAT163" s="65"/>
      <c r="OAW163" s="78"/>
      <c r="OAX163" s="78"/>
      <c r="OAY163" s="65"/>
      <c r="OBB163" s="78"/>
      <c r="OBC163" s="78"/>
      <c r="OBD163" s="65"/>
      <c r="OBG163" s="78"/>
      <c r="OBH163" s="78"/>
      <c r="OBI163" s="65"/>
      <c r="OBL163" s="78"/>
      <c r="OBM163" s="78"/>
      <c r="OBN163" s="65"/>
      <c r="OBQ163" s="78"/>
      <c r="OBR163" s="78"/>
      <c r="OBS163" s="65"/>
      <c r="OBV163" s="78"/>
      <c r="OBW163" s="78"/>
      <c r="OBX163" s="65"/>
      <c r="OCA163" s="78"/>
      <c r="OCB163" s="78"/>
      <c r="OCC163" s="65"/>
      <c r="OCF163" s="78"/>
      <c r="OCG163" s="78"/>
      <c r="OCH163" s="65"/>
      <c r="OCK163" s="78"/>
      <c r="OCL163" s="78"/>
      <c r="OCM163" s="65"/>
      <c r="OCP163" s="78"/>
      <c r="OCQ163" s="78"/>
      <c r="OCR163" s="65"/>
      <c r="OCU163" s="78"/>
      <c r="OCV163" s="78"/>
      <c r="OCW163" s="65"/>
      <c r="OCZ163" s="78"/>
      <c r="ODA163" s="78"/>
      <c r="ODB163" s="65"/>
      <c r="ODE163" s="78"/>
      <c r="ODF163" s="78"/>
      <c r="ODG163" s="65"/>
      <c r="ODJ163" s="78"/>
      <c r="ODK163" s="78"/>
      <c r="ODL163" s="65"/>
      <c r="ODO163" s="78"/>
      <c r="ODP163" s="78"/>
      <c r="ODQ163" s="65"/>
      <c r="ODT163" s="78"/>
      <c r="ODU163" s="78"/>
      <c r="ODV163" s="65"/>
      <c r="ODY163" s="78"/>
      <c r="ODZ163" s="78"/>
      <c r="OEA163" s="65"/>
      <c r="OED163" s="78"/>
      <c r="OEE163" s="78"/>
      <c r="OEF163" s="65"/>
      <c r="OEI163" s="78"/>
      <c r="OEJ163" s="78"/>
      <c r="OEK163" s="65"/>
      <c r="OEN163" s="78"/>
      <c r="OEO163" s="78"/>
      <c r="OEP163" s="65"/>
      <c r="OES163" s="78"/>
      <c r="OET163" s="78"/>
      <c r="OEU163" s="65"/>
      <c r="OEX163" s="78"/>
      <c r="OEY163" s="78"/>
      <c r="OEZ163" s="65"/>
      <c r="OFC163" s="78"/>
      <c r="OFD163" s="78"/>
      <c r="OFE163" s="65"/>
      <c r="OFH163" s="78"/>
      <c r="OFI163" s="78"/>
      <c r="OFJ163" s="65"/>
      <c r="OFM163" s="78"/>
      <c r="OFN163" s="78"/>
      <c r="OFO163" s="65"/>
      <c r="OFR163" s="78"/>
      <c r="OFS163" s="78"/>
      <c r="OFT163" s="65"/>
      <c r="OFW163" s="78"/>
      <c r="OFX163" s="78"/>
      <c r="OFY163" s="65"/>
      <c r="OGB163" s="78"/>
      <c r="OGC163" s="78"/>
      <c r="OGD163" s="65"/>
      <c r="OGG163" s="78"/>
      <c r="OGH163" s="78"/>
      <c r="OGI163" s="65"/>
      <c r="OGL163" s="78"/>
      <c r="OGM163" s="78"/>
      <c r="OGN163" s="65"/>
      <c r="OGQ163" s="78"/>
      <c r="OGR163" s="78"/>
      <c r="OGS163" s="65"/>
      <c r="OGV163" s="78"/>
      <c r="OGW163" s="78"/>
      <c r="OGX163" s="65"/>
      <c r="OHA163" s="78"/>
      <c r="OHB163" s="78"/>
      <c r="OHC163" s="65"/>
      <c r="OHF163" s="78"/>
      <c r="OHG163" s="78"/>
      <c r="OHH163" s="65"/>
      <c r="OHK163" s="78"/>
      <c r="OHL163" s="78"/>
      <c r="OHM163" s="65"/>
      <c r="OHP163" s="78"/>
      <c r="OHQ163" s="78"/>
      <c r="OHR163" s="65"/>
      <c r="OHU163" s="78"/>
      <c r="OHV163" s="78"/>
      <c r="OHW163" s="65"/>
      <c r="OHZ163" s="78"/>
      <c r="OIA163" s="78"/>
      <c r="OIB163" s="65"/>
      <c r="OIE163" s="78"/>
      <c r="OIF163" s="78"/>
      <c r="OIG163" s="65"/>
      <c r="OIJ163" s="78"/>
      <c r="OIK163" s="78"/>
      <c r="OIL163" s="65"/>
      <c r="OIO163" s="78"/>
      <c r="OIP163" s="78"/>
      <c r="OIQ163" s="65"/>
      <c r="OIT163" s="78"/>
      <c r="OIU163" s="78"/>
      <c r="OIV163" s="65"/>
      <c r="OIY163" s="78"/>
      <c r="OIZ163" s="78"/>
      <c r="OJA163" s="65"/>
      <c r="OJD163" s="78"/>
      <c r="OJE163" s="78"/>
      <c r="OJF163" s="65"/>
      <c r="OJI163" s="78"/>
      <c r="OJJ163" s="78"/>
      <c r="OJK163" s="65"/>
      <c r="OJN163" s="78"/>
      <c r="OJO163" s="78"/>
      <c r="OJP163" s="65"/>
      <c r="OJS163" s="78"/>
      <c r="OJT163" s="78"/>
      <c r="OJU163" s="65"/>
      <c r="OJX163" s="78"/>
      <c r="OJY163" s="78"/>
      <c r="OJZ163" s="65"/>
      <c r="OKC163" s="78"/>
      <c r="OKD163" s="78"/>
      <c r="OKE163" s="65"/>
      <c r="OKH163" s="78"/>
      <c r="OKI163" s="78"/>
      <c r="OKJ163" s="65"/>
      <c r="OKM163" s="78"/>
      <c r="OKN163" s="78"/>
      <c r="OKO163" s="65"/>
      <c r="OKR163" s="78"/>
      <c r="OKS163" s="78"/>
      <c r="OKT163" s="65"/>
      <c r="OKW163" s="78"/>
      <c r="OKX163" s="78"/>
      <c r="OKY163" s="65"/>
      <c r="OLB163" s="78"/>
      <c r="OLC163" s="78"/>
      <c r="OLD163" s="65"/>
      <c r="OLG163" s="78"/>
      <c r="OLH163" s="78"/>
      <c r="OLI163" s="65"/>
      <c r="OLL163" s="78"/>
      <c r="OLM163" s="78"/>
      <c r="OLN163" s="65"/>
      <c r="OLQ163" s="78"/>
      <c r="OLR163" s="78"/>
      <c r="OLS163" s="65"/>
      <c r="OLV163" s="78"/>
      <c r="OLW163" s="78"/>
      <c r="OLX163" s="65"/>
      <c r="OMA163" s="78"/>
      <c r="OMB163" s="78"/>
      <c r="OMC163" s="65"/>
      <c r="OMF163" s="78"/>
      <c r="OMG163" s="78"/>
      <c r="OMH163" s="65"/>
      <c r="OMK163" s="78"/>
      <c r="OML163" s="78"/>
      <c r="OMM163" s="65"/>
      <c r="OMP163" s="78"/>
      <c r="OMQ163" s="78"/>
      <c r="OMR163" s="65"/>
      <c r="OMU163" s="78"/>
      <c r="OMV163" s="78"/>
      <c r="OMW163" s="65"/>
      <c r="OMZ163" s="78"/>
      <c r="ONA163" s="78"/>
      <c r="ONB163" s="65"/>
      <c r="ONE163" s="78"/>
      <c r="ONF163" s="78"/>
      <c r="ONG163" s="65"/>
      <c r="ONJ163" s="78"/>
      <c r="ONK163" s="78"/>
      <c r="ONL163" s="65"/>
      <c r="ONO163" s="78"/>
      <c r="ONP163" s="78"/>
      <c r="ONQ163" s="65"/>
      <c r="ONT163" s="78"/>
      <c r="ONU163" s="78"/>
      <c r="ONV163" s="65"/>
      <c r="ONY163" s="78"/>
      <c r="ONZ163" s="78"/>
      <c r="OOA163" s="65"/>
      <c r="OOD163" s="78"/>
      <c r="OOE163" s="78"/>
      <c r="OOF163" s="65"/>
      <c r="OOI163" s="78"/>
      <c r="OOJ163" s="78"/>
      <c r="OOK163" s="65"/>
      <c r="OON163" s="78"/>
      <c r="OOO163" s="78"/>
      <c r="OOP163" s="65"/>
      <c r="OOS163" s="78"/>
      <c r="OOT163" s="78"/>
      <c r="OOU163" s="65"/>
      <c r="OOX163" s="78"/>
      <c r="OOY163" s="78"/>
      <c r="OOZ163" s="65"/>
      <c r="OPC163" s="78"/>
      <c r="OPD163" s="78"/>
      <c r="OPE163" s="65"/>
      <c r="OPH163" s="78"/>
      <c r="OPI163" s="78"/>
      <c r="OPJ163" s="65"/>
      <c r="OPM163" s="78"/>
      <c r="OPN163" s="78"/>
      <c r="OPO163" s="65"/>
      <c r="OPR163" s="78"/>
      <c r="OPS163" s="78"/>
      <c r="OPT163" s="65"/>
      <c r="OPW163" s="78"/>
      <c r="OPX163" s="78"/>
      <c r="OPY163" s="65"/>
      <c r="OQB163" s="78"/>
      <c r="OQC163" s="78"/>
      <c r="OQD163" s="65"/>
      <c r="OQG163" s="78"/>
      <c r="OQH163" s="78"/>
      <c r="OQI163" s="65"/>
      <c r="OQL163" s="78"/>
      <c r="OQM163" s="78"/>
      <c r="OQN163" s="65"/>
      <c r="OQQ163" s="78"/>
      <c r="OQR163" s="78"/>
      <c r="OQS163" s="65"/>
      <c r="OQV163" s="78"/>
      <c r="OQW163" s="78"/>
      <c r="OQX163" s="65"/>
      <c r="ORA163" s="78"/>
      <c r="ORB163" s="78"/>
      <c r="ORC163" s="65"/>
      <c r="ORF163" s="78"/>
      <c r="ORG163" s="78"/>
      <c r="ORH163" s="65"/>
      <c r="ORK163" s="78"/>
      <c r="ORL163" s="78"/>
      <c r="ORM163" s="65"/>
      <c r="ORP163" s="78"/>
      <c r="ORQ163" s="78"/>
      <c r="ORR163" s="65"/>
      <c r="ORU163" s="78"/>
      <c r="ORV163" s="78"/>
      <c r="ORW163" s="65"/>
      <c r="ORZ163" s="78"/>
      <c r="OSA163" s="78"/>
      <c r="OSB163" s="65"/>
      <c r="OSE163" s="78"/>
      <c r="OSF163" s="78"/>
      <c r="OSG163" s="65"/>
      <c r="OSJ163" s="78"/>
      <c r="OSK163" s="78"/>
      <c r="OSL163" s="65"/>
      <c r="OSO163" s="78"/>
      <c r="OSP163" s="78"/>
      <c r="OSQ163" s="65"/>
      <c r="OST163" s="78"/>
      <c r="OSU163" s="78"/>
      <c r="OSV163" s="65"/>
      <c r="OSY163" s="78"/>
      <c r="OSZ163" s="78"/>
      <c r="OTA163" s="65"/>
      <c r="OTD163" s="78"/>
      <c r="OTE163" s="78"/>
      <c r="OTF163" s="65"/>
      <c r="OTI163" s="78"/>
      <c r="OTJ163" s="78"/>
      <c r="OTK163" s="65"/>
      <c r="OTN163" s="78"/>
      <c r="OTO163" s="78"/>
      <c r="OTP163" s="65"/>
      <c r="OTS163" s="78"/>
      <c r="OTT163" s="78"/>
      <c r="OTU163" s="65"/>
      <c r="OTX163" s="78"/>
      <c r="OTY163" s="78"/>
      <c r="OTZ163" s="65"/>
      <c r="OUC163" s="78"/>
      <c r="OUD163" s="78"/>
      <c r="OUE163" s="65"/>
      <c r="OUH163" s="78"/>
      <c r="OUI163" s="78"/>
      <c r="OUJ163" s="65"/>
      <c r="OUM163" s="78"/>
      <c r="OUN163" s="78"/>
      <c r="OUO163" s="65"/>
      <c r="OUR163" s="78"/>
      <c r="OUS163" s="78"/>
      <c r="OUT163" s="65"/>
      <c r="OUW163" s="78"/>
      <c r="OUX163" s="78"/>
      <c r="OUY163" s="65"/>
      <c r="OVB163" s="78"/>
      <c r="OVC163" s="78"/>
      <c r="OVD163" s="65"/>
      <c r="OVG163" s="78"/>
      <c r="OVH163" s="78"/>
      <c r="OVI163" s="65"/>
      <c r="OVL163" s="78"/>
      <c r="OVM163" s="78"/>
      <c r="OVN163" s="65"/>
      <c r="OVQ163" s="78"/>
      <c r="OVR163" s="78"/>
      <c r="OVS163" s="65"/>
      <c r="OVV163" s="78"/>
      <c r="OVW163" s="78"/>
      <c r="OVX163" s="65"/>
      <c r="OWA163" s="78"/>
      <c r="OWB163" s="78"/>
      <c r="OWC163" s="65"/>
      <c r="OWF163" s="78"/>
      <c r="OWG163" s="78"/>
      <c r="OWH163" s="65"/>
      <c r="OWK163" s="78"/>
      <c r="OWL163" s="78"/>
      <c r="OWM163" s="65"/>
      <c r="OWP163" s="78"/>
      <c r="OWQ163" s="78"/>
      <c r="OWR163" s="65"/>
      <c r="OWU163" s="78"/>
      <c r="OWV163" s="78"/>
      <c r="OWW163" s="65"/>
      <c r="OWZ163" s="78"/>
      <c r="OXA163" s="78"/>
      <c r="OXB163" s="65"/>
      <c r="OXE163" s="78"/>
      <c r="OXF163" s="78"/>
      <c r="OXG163" s="65"/>
      <c r="OXJ163" s="78"/>
      <c r="OXK163" s="78"/>
      <c r="OXL163" s="65"/>
      <c r="OXO163" s="78"/>
      <c r="OXP163" s="78"/>
      <c r="OXQ163" s="65"/>
      <c r="OXT163" s="78"/>
      <c r="OXU163" s="78"/>
      <c r="OXV163" s="65"/>
      <c r="OXY163" s="78"/>
      <c r="OXZ163" s="78"/>
      <c r="OYA163" s="65"/>
      <c r="OYD163" s="78"/>
      <c r="OYE163" s="78"/>
      <c r="OYF163" s="65"/>
      <c r="OYI163" s="78"/>
      <c r="OYJ163" s="78"/>
      <c r="OYK163" s="65"/>
      <c r="OYN163" s="78"/>
      <c r="OYO163" s="78"/>
      <c r="OYP163" s="65"/>
      <c r="OYS163" s="78"/>
      <c r="OYT163" s="78"/>
      <c r="OYU163" s="65"/>
      <c r="OYX163" s="78"/>
      <c r="OYY163" s="78"/>
      <c r="OYZ163" s="65"/>
      <c r="OZC163" s="78"/>
      <c r="OZD163" s="78"/>
      <c r="OZE163" s="65"/>
      <c r="OZH163" s="78"/>
      <c r="OZI163" s="78"/>
      <c r="OZJ163" s="65"/>
      <c r="OZM163" s="78"/>
      <c r="OZN163" s="78"/>
      <c r="OZO163" s="65"/>
      <c r="OZR163" s="78"/>
      <c r="OZS163" s="78"/>
      <c r="OZT163" s="65"/>
      <c r="OZW163" s="78"/>
      <c r="OZX163" s="78"/>
      <c r="OZY163" s="65"/>
      <c r="PAB163" s="78"/>
      <c r="PAC163" s="78"/>
      <c r="PAD163" s="65"/>
      <c r="PAG163" s="78"/>
      <c r="PAH163" s="78"/>
      <c r="PAI163" s="65"/>
      <c r="PAL163" s="78"/>
      <c r="PAM163" s="78"/>
      <c r="PAN163" s="65"/>
      <c r="PAQ163" s="78"/>
      <c r="PAR163" s="78"/>
      <c r="PAS163" s="65"/>
      <c r="PAV163" s="78"/>
      <c r="PAW163" s="78"/>
      <c r="PAX163" s="65"/>
      <c r="PBA163" s="78"/>
      <c r="PBB163" s="78"/>
      <c r="PBC163" s="65"/>
      <c r="PBF163" s="78"/>
      <c r="PBG163" s="78"/>
      <c r="PBH163" s="65"/>
      <c r="PBK163" s="78"/>
      <c r="PBL163" s="78"/>
      <c r="PBM163" s="65"/>
      <c r="PBP163" s="78"/>
      <c r="PBQ163" s="78"/>
      <c r="PBR163" s="65"/>
      <c r="PBU163" s="78"/>
      <c r="PBV163" s="78"/>
      <c r="PBW163" s="65"/>
      <c r="PBZ163" s="78"/>
      <c r="PCA163" s="78"/>
      <c r="PCB163" s="65"/>
      <c r="PCE163" s="78"/>
      <c r="PCF163" s="78"/>
      <c r="PCG163" s="65"/>
      <c r="PCJ163" s="78"/>
      <c r="PCK163" s="78"/>
      <c r="PCL163" s="65"/>
      <c r="PCO163" s="78"/>
      <c r="PCP163" s="78"/>
      <c r="PCQ163" s="65"/>
      <c r="PCT163" s="78"/>
      <c r="PCU163" s="78"/>
      <c r="PCV163" s="65"/>
      <c r="PCY163" s="78"/>
      <c r="PCZ163" s="78"/>
      <c r="PDA163" s="65"/>
      <c r="PDD163" s="78"/>
      <c r="PDE163" s="78"/>
      <c r="PDF163" s="65"/>
      <c r="PDI163" s="78"/>
      <c r="PDJ163" s="78"/>
      <c r="PDK163" s="65"/>
      <c r="PDN163" s="78"/>
      <c r="PDO163" s="78"/>
      <c r="PDP163" s="65"/>
      <c r="PDS163" s="78"/>
      <c r="PDT163" s="78"/>
      <c r="PDU163" s="65"/>
      <c r="PDX163" s="78"/>
      <c r="PDY163" s="78"/>
      <c r="PDZ163" s="65"/>
      <c r="PEC163" s="78"/>
      <c r="PED163" s="78"/>
      <c r="PEE163" s="65"/>
      <c r="PEH163" s="78"/>
      <c r="PEI163" s="78"/>
      <c r="PEJ163" s="65"/>
      <c r="PEM163" s="78"/>
      <c r="PEN163" s="78"/>
      <c r="PEO163" s="65"/>
      <c r="PER163" s="78"/>
      <c r="PES163" s="78"/>
      <c r="PET163" s="65"/>
      <c r="PEW163" s="78"/>
      <c r="PEX163" s="78"/>
      <c r="PEY163" s="65"/>
      <c r="PFB163" s="78"/>
      <c r="PFC163" s="78"/>
      <c r="PFD163" s="65"/>
      <c r="PFG163" s="78"/>
      <c r="PFH163" s="78"/>
      <c r="PFI163" s="65"/>
      <c r="PFL163" s="78"/>
      <c r="PFM163" s="78"/>
      <c r="PFN163" s="65"/>
      <c r="PFQ163" s="78"/>
      <c r="PFR163" s="78"/>
      <c r="PFS163" s="65"/>
      <c r="PFV163" s="78"/>
      <c r="PFW163" s="78"/>
      <c r="PFX163" s="65"/>
      <c r="PGA163" s="78"/>
      <c r="PGB163" s="78"/>
      <c r="PGC163" s="65"/>
      <c r="PGF163" s="78"/>
      <c r="PGG163" s="78"/>
      <c r="PGH163" s="65"/>
      <c r="PGK163" s="78"/>
      <c r="PGL163" s="78"/>
      <c r="PGM163" s="65"/>
      <c r="PGP163" s="78"/>
      <c r="PGQ163" s="78"/>
      <c r="PGR163" s="65"/>
      <c r="PGU163" s="78"/>
      <c r="PGV163" s="78"/>
      <c r="PGW163" s="65"/>
      <c r="PGZ163" s="78"/>
      <c r="PHA163" s="78"/>
      <c r="PHB163" s="65"/>
      <c r="PHE163" s="78"/>
      <c r="PHF163" s="78"/>
      <c r="PHG163" s="65"/>
      <c r="PHJ163" s="78"/>
      <c r="PHK163" s="78"/>
      <c r="PHL163" s="65"/>
      <c r="PHO163" s="78"/>
      <c r="PHP163" s="78"/>
      <c r="PHQ163" s="65"/>
      <c r="PHT163" s="78"/>
      <c r="PHU163" s="78"/>
      <c r="PHV163" s="65"/>
      <c r="PHY163" s="78"/>
      <c r="PHZ163" s="78"/>
      <c r="PIA163" s="65"/>
      <c r="PID163" s="78"/>
      <c r="PIE163" s="78"/>
      <c r="PIF163" s="65"/>
      <c r="PII163" s="78"/>
      <c r="PIJ163" s="78"/>
      <c r="PIK163" s="65"/>
      <c r="PIN163" s="78"/>
      <c r="PIO163" s="78"/>
      <c r="PIP163" s="65"/>
      <c r="PIS163" s="78"/>
      <c r="PIT163" s="78"/>
      <c r="PIU163" s="65"/>
      <c r="PIX163" s="78"/>
      <c r="PIY163" s="78"/>
      <c r="PIZ163" s="65"/>
      <c r="PJC163" s="78"/>
      <c r="PJD163" s="78"/>
      <c r="PJE163" s="65"/>
      <c r="PJH163" s="78"/>
      <c r="PJI163" s="78"/>
      <c r="PJJ163" s="65"/>
      <c r="PJM163" s="78"/>
      <c r="PJN163" s="78"/>
      <c r="PJO163" s="65"/>
      <c r="PJR163" s="78"/>
      <c r="PJS163" s="78"/>
      <c r="PJT163" s="65"/>
      <c r="PJW163" s="78"/>
      <c r="PJX163" s="78"/>
      <c r="PJY163" s="65"/>
      <c r="PKB163" s="78"/>
      <c r="PKC163" s="78"/>
      <c r="PKD163" s="65"/>
      <c r="PKG163" s="78"/>
      <c r="PKH163" s="78"/>
      <c r="PKI163" s="65"/>
      <c r="PKL163" s="78"/>
      <c r="PKM163" s="78"/>
      <c r="PKN163" s="65"/>
      <c r="PKQ163" s="78"/>
      <c r="PKR163" s="78"/>
      <c r="PKS163" s="65"/>
      <c r="PKV163" s="78"/>
      <c r="PKW163" s="78"/>
      <c r="PKX163" s="65"/>
      <c r="PLA163" s="78"/>
      <c r="PLB163" s="78"/>
      <c r="PLC163" s="65"/>
      <c r="PLF163" s="78"/>
      <c r="PLG163" s="78"/>
      <c r="PLH163" s="65"/>
      <c r="PLK163" s="78"/>
      <c r="PLL163" s="78"/>
      <c r="PLM163" s="65"/>
      <c r="PLP163" s="78"/>
      <c r="PLQ163" s="78"/>
      <c r="PLR163" s="65"/>
      <c r="PLU163" s="78"/>
      <c r="PLV163" s="78"/>
      <c r="PLW163" s="65"/>
      <c r="PLZ163" s="78"/>
      <c r="PMA163" s="78"/>
      <c r="PMB163" s="65"/>
      <c r="PME163" s="78"/>
      <c r="PMF163" s="78"/>
      <c r="PMG163" s="65"/>
      <c r="PMJ163" s="78"/>
      <c r="PMK163" s="78"/>
      <c r="PML163" s="65"/>
      <c r="PMO163" s="78"/>
      <c r="PMP163" s="78"/>
      <c r="PMQ163" s="65"/>
      <c r="PMT163" s="78"/>
      <c r="PMU163" s="78"/>
      <c r="PMV163" s="65"/>
      <c r="PMY163" s="78"/>
      <c r="PMZ163" s="78"/>
      <c r="PNA163" s="65"/>
      <c r="PND163" s="78"/>
      <c r="PNE163" s="78"/>
      <c r="PNF163" s="65"/>
      <c r="PNI163" s="78"/>
      <c r="PNJ163" s="78"/>
      <c r="PNK163" s="65"/>
      <c r="PNN163" s="78"/>
      <c r="PNO163" s="78"/>
      <c r="PNP163" s="65"/>
      <c r="PNS163" s="78"/>
      <c r="PNT163" s="78"/>
      <c r="PNU163" s="65"/>
      <c r="PNX163" s="78"/>
      <c r="PNY163" s="78"/>
      <c r="PNZ163" s="65"/>
      <c r="POC163" s="78"/>
      <c r="POD163" s="78"/>
      <c r="POE163" s="65"/>
      <c r="POH163" s="78"/>
      <c r="POI163" s="78"/>
      <c r="POJ163" s="65"/>
      <c r="POM163" s="78"/>
      <c r="PON163" s="78"/>
      <c r="POO163" s="65"/>
      <c r="POR163" s="78"/>
      <c r="POS163" s="78"/>
      <c r="POT163" s="65"/>
      <c r="POW163" s="78"/>
      <c r="POX163" s="78"/>
      <c r="POY163" s="65"/>
      <c r="PPB163" s="78"/>
      <c r="PPC163" s="78"/>
      <c r="PPD163" s="65"/>
      <c r="PPG163" s="78"/>
      <c r="PPH163" s="78"/>
      <c r="PPI163" s="65"/>
      <c r="PPL163" s="78"/>
      <c r="PPM163" s="78"/>
      <c r="PPN163" s="65"/>
      <c r="PPQ163" s="78"/>
      <c r="PPR163" s="78"/>
      <c r="PPS163" s="65"/>
      <c r="PPV163" s="78"/>
      <c r="PPW163" s="78"/>
      <c r="PPX163" s="65"/>
      <c r="PQA163" s="78"/>
      <c r="PQB163" s="78"/>
      <c r="PQC163" s="65"/>
      <c r="PQF163" s="78"/>
      <c r="PQG163" s="78"/>
      <c r="PQH163" s="65"/>
      <c r="PQK163" s="78"/>
      <c r="PQL163" s="78"/>
      <c r="PQM163" s="65"/>
      <c r="PQP163" s="78"/>
      <c r="PQQ163" s="78"/>
      <c r="PQR163" s="65"/>
      <c r="PQU163" s="78"/>
      <c r="PQV163" s="78"/>
      <c r="PQW163" s="65"/>
      <c r="PQZ163" s="78"/>
      <c r="PRA163" s="78"/>
      <c r="PRB163" s="65"/>
      <c r="PRE163" s="78"/>
      <c r="PRF163" s="78"/>
      <c r="PRG163" s="65"/>
      <c r="PRJ163" s="78"/>
      <c r="PRK163" s="78"/>
      <c r="PRL163" s="65"/>
      <c r="PRO163" s="78"/>
      <c r="PRP163" s="78"/>
      <c r="PRQ163" s="65"/>
      <c r="PRT163" s="78"/>
      <c r="PRU163" s="78"/>
      <c r="PRV163" s="65"/>
      <c r="PRY163" s="78"/>
      <c r="PRZ163" s="78"/>
      <c r="PSA163" s="65"/>
      <c r="PSD163" s="78"/>
      <c r="PSE163" s="78"/>
      <c r="PSF163" s="65"/>
      <c r="PSI163" s="78"/>
      <c r="PSJ163" s="78"/>
      <c r="PSK163" s="65"/>
      <c r="PSN163" s="78"/>
      <c r="PSO163" s="78"/>
      <c r="PSP163" s="65"/>
      <c r="PSS163" s="78"/>
      <c r="PST163" s="78"/>
      <c r="PSU163" s="65"/>
      <c r="PSX163" s="78"/>
      <c r="PSY163" s="78"/>
      <c r="PSZ163" s="65"/>
      <c r="PTC163" s="78"/>
      <c r="PTD163" s="78"/>
      <c r="PTE163" s="65"/>
      <c r="PTH163" s="78"/>
      <c r="PTI163" s="78"/>
      <c r="PTJ163" s="65"/>
      <c r="PTM163" s="78"/>
      <c r="PTN163" s="78"/>
      <c r="PTO163" s="65"/>
      <c r="PTR163" s="78"/>
      <c r="PTS163" s="78"/>
      <c r="PTT163" s="65"/>
      <c r="PTW163" s="78"/>
      <c r="PTX163" s="78"/>
      <c r="PTY163" s="65"/>
      <c r="PUB163" s="78"/>
      <c r="PUC163" s="78"/>
      <c r="PUD163" s="65"/>
      <c r="PUG163" s="78"/>
      <c r="PUH163" s="78"/>
      <c r="PUI163" s="65"/>
      <c r="PUL163" s="78"/>
      <c r="PUM163" s="78"/>
      <c r="PUN163" s="65"/>
      <c r="PUQ163" s="78"/>
      <c r="PUR163" s="78"/>
      <c r="PUS163" s="65"/>
      <c r="PUV163" s="78"/>
      <c r="PUW163" s="78"/>
      <c r="PUX163" s="65"/>
      <c r="PVA163" s="78"/>
      <c r="PVB163" s="78"/>
      <c r="PVC163" s="65"/>
      <c r="PVF163" s="78"/>
      <c r="PVG163" s="78"/>
      <c r="PVH163" s="65"/>
      <c r="PVK163" s="78"/>
      <c r="PVL163" s="78"/>
      <c r="PVM163" s="65"/>
      <c r="PVP163" s="78"/>
      <c r="PVQ163" s="78"/>
      <c r="PVR163" s="65"/>
      <c r="PVU163" s="78"/>
      <c r="PVV163" s="78"/>
      <c r="PVW163" s="65"/>
      <c r="PVZ163" s="78"/>
      <c r="PWA163" s="78"/>
      <c r="PWB163" s="65"/>
      <c r="PWE163" s="78"/>
      <c r="PWF163" s="78"/>
      <c r="PWG163" s="65"/>
      <c r="PWJ163" s="78"/>
      <c r="PWK163" s="78"/>
      <c r="PWL163" s="65"/>
      <c r="PWO163" s="78"/>
      <c r="PWP163" s="78"/>
      <c r="PWQ163" s="65"/>
      <c r="PWT163" s="78"/>
      <c r="PWU163" s="78"/>
      <c r="PWV163" s="65"/>
      <c r="PWY163" s="78"/>
      <c r="PWZ163" s="78"/>
      <c r="PXA163" s="65"/>
      <c r="PXD163" s="78"/>
      <c r="PXE163" s="78"/>
      <c r="PXF163" s="65"/>
      <c r="PXI163" s="78"/>
      <c r="PXJ163" s="78"/>
      <c r="PXK163" s="65"/>
      <c r="PXN163" s="78"/>
      <c r="PXO163" s="78"/>
      <c r="PXP163" s="65"/>
      <c r="PXS163" s="78"/>
      <c r="PXT163" s="78"/>
      <c r="PXU163" s="65"/>
      <c r="PXX163" s="78"/>
      <c r="PXY163" s="78"/>
      <c r="PXZ163" s="65"/>
      <c r="PYC163" s="78"/>
      <c r="PYD163" s="78"/>
      <c r="PYE163" s="65"/>
      <c r="PYH163" s="78"/>
      <c r="PYI163" s="78"/>
      <c r="PYJ163" s="65"/>
      <c r="PYM163" s="78"/>
      <c r="PYN163" s="78"/>
      <c r="PYO163" s="65"/>
      <c r="PYR163" s="78"/>
      <c r="PYS163" s="78"/>
      <c r="PYT163" s="65"/>
      <c r="PYW163" s="78"/>
      <c r="PYX163" s="78"/>
      <c r="PYY163" s="65"/>
      <c r="PZB163" s="78"/>
      <c r="PZC163" s="78"/>
      <c r="PZD163" s="65"/>
      <c r="PZG163" s="78"/>
      <c r="PZH163" s="78"/>
      <c r="PZI163" s="65"/>
      <c r="PZL163" s="78"/>
      <c r="PZM163" s="78"/>
      <c r="PZN163" s="65"/>
      <c r="PZQ163" s="78"/>
      <c r="PZR163" s="78"/>
      <c r="PZS163" s="65"/>
      <c r="PZV163" s="78"/>
      <c r="PZW163" s="78"/>
      <c r="PZX163" s="65"/>
      <c r="QAA163" s="78"/>
      <c r="QAB163" s="78"/>
      <c r="QAC163" s="65"/>
      <c r="QAF163" s="78"/>
      <c r="QAG163" s="78"/>
      <c r="QAH163" s="65"/>
      <c r="QAK163" s="78"/>
      <c r="QAL163" s="78"/>
      <c r="QAM163" s="65"/>
      <c r="QAP163" s="78"/>
      <c r="QAQ163" s="78"/>
      <c r="QAR163" s="65"/>
      <c r="QAU163" s="78"/>
      <c r="QAV163" s="78"/>
      <c r="QAW163" s="65"/>
      <c r="QAZ163" s="78"/>
      <c r="QBA163" s="78"/>
      <c r="QBB163" s="65"/>
      <c r="QBE163" s="78"/>
      <c r="QBF163" s="78"/>
      <c r="QBG163" s="65"/>
      <c r="QBJ163" s="78"/>
      <c r="QBK163" s="78"/>
      <c r="QBL163" s="65"/>
      <c r="QBO163" s="78"/>
      <c r="QBP163" s="78"/>
      <c r="QBQ163" s="65"/>
      <c r="QBT163" s="78"/>
      <c r="QBU163" s="78"/>
      <c r="QBV163" s="65"/>
      <c r="QBY163" s="78"/>
      <c r="QBZ163" s="78"/>
      <c r="QCA163" s="65"/>
      <c r="QCD163" s="78"/>
      <c r="QCE163" s="78"/>
      <c r="QCF163" s="65"/>
      <c r="QCI163" s="78"/>
      <c r="QCJ163" s="78"/>
      <c r="QCK163" s="65"/>
      <c r="QCN163" s="78"/>
      <c r="QCO163" s="78"/>
      <c r="QCP163" s="65"/>
      <c r="QCS163" s="78"/>
      <c r="QCT163" s="78"/>
      <c r="QCU163" s="65"/>
      <c r="QCX163" s="78"/>
      <c r="QCY163" s="78"/>
      <c r="QCZ163" s="65"/>
      <c r="QDC163" s="78"/>
      <c r="QDD163" s="78"/>
      <c r="QDE163" s="65"/>
      <c r="QDH163" s="78"/>
      <c r="QDI163" s="78"/>
      <c r="QDJ163" s="65"/>
      <c r="QDM163" s="78"/>
      <c r="QDN163" s="78"/>
      <c r="QDO163" s="65"/>
      <c r="QDR163" s="78"/>
      <c r="QDS163" s="78"/>
      <c r="QDT163" s="65"/>
      <c r="QDW163" s="78"/>
      <c r="QDX163" s="78"/>
      <c r="QDY163" s="65"/>
      <c r="QEB163" s="78"/>
      <c r="QEC163" s="78"/>
      <c r="QED163" s="65"/>
      <c r="QEG163" s="78"/>
      <c r="QEH163" s="78"/>
      <c r="QEI163" s="65"/>
      <c r="QEL163" s="78"/>
      <c r="QEM163" s="78"/>
      <c r="QEN163" s="65"/>
      <c r="QEQ163" s="78"/>
      <c r="QER163" s="78"/>
      <c r="QES163" s="65"/>
      <c r="QEV163" s="78"/>
      <c r="QEW163" s="78"/>
      <c r="QEX163" s="65"/>
      <c r="QFA163" s="78"/>
      <c r="QFB163" s="78"/>
      <c r="QFC163" s="65"/>
      <c r="QFF163" s="78"/>
      <c r="QFG163" s="78"/>
      <c r="QFH163" s="65"/>
      <c r="QFK163" s="78"/>
      <c r="QFL163" s="78"/>
      <c r="QFM163" s="65"/>
      <c r="QFP163" s="78"/>
      <c r="QFQ163" s="78"/>
      <c r="QFR163" s="65"/>
      <c r="QFU163" s="78"/>
      <c r="QFV163" s="78"/>
      <c r="QFW163" s="65"/>
      <c r="QFZ163" s="78"/>
      <c r="QGA163" s="78"/>
      <c r="QGB163" s="65"/>
      <c r="QGE163" s="78"/>
      <c r="QGF163" s="78"/>
      <c r="QGG163" s="65"/>
      <c r="QGJ163" s="78"/>
      <c r="QGK163" s="78"/>
      <c r="QGL163" s="65"/>
      <c r="QGO163" s="78"/>
      <c r="QGP163" s="78"/>
      <c r="QGQ163" s="65"/>
      <c r="QGT163" s="78"/>
      <c r="QGU163" s="78"/>
      <c r="QGV163" s="65"/>
      <c r="QGY163" s="78"/>
      <c r="QGZ163" s="78"/>
      <c r="QHA163" s="65"/>
      <c r="QHD163" s="78"/>
      <c r="QHE163" s="78"/>
      <c r="QHF163" s="65"/>
      <c r="QHI163" s="78"/>
      <c r="QHJ163" s="78"/>
      <c r="QHK163" s="65"/>
      <c r="QHN163" s="78"/>
      <c r="QHO163" s="78"/>
      <c r="QHP163" s="65"/>
      <c r="QHS163" s="78"/>
      <c r="QHT163" s="78"/>
      <c r="QHU163" s="65"/>
      <c r="QHX163" s="78"/>
      <c r="QHY163" s="78"/>
      <c r="QHZ163" s="65"/>
      <c r="QIC163" s="78"/>
      <c r="QID163" s="78"/>
      <c r="QIE163" s="65"/>
      <c r="QIH163" s="78"/>
      <c r="QII163" s="78"/>
      <c r="QIJ163" s="65"/>
      <c r="QIM163" s="78"/>
      <c r="QIN163" s="78"/>
      <c r="QIO163" s="65"/>
      <c r="QIR163" s="78"/>
      <c r="QIS163" s="78"/>
      <c r="QIT163" s="65"/>
      <c r="QIW163" s="78"/>
      <c r="QIX163" s="78"/>
      <c r="QIY163" s="65"/>
      <c r="QJB163" s="78"/>
      <c r="QJC163" s="78"/>
      <c r="QJD163" s="65"/>
      <c r="QJG163" s="78"/>
      <c r="QJH163" s="78"/>
      <c r="QJI163" s="65"/>
      <c r="QJL163" s="78"/>
      <c r="QJM163" s="78"/>
      <c r="QJN163" s="65"/>
      <c r="QJQ163" s="78"/>
      <c r="QJR163" s="78"/>
      <c r="QJS163" s="65"/>
      <c r="QJV163" s="78"/>
      <c r="QJW163" s="78"/>
      <c r="QJX163" s="65"/>
      <c r="QKA163" s="78"/>
      <c r="QKB163" s="78"/>
      <c r="QKC163" s="65"/>
      <c r="QKF163" s="78"/>
      <c r="QKG163" s="78"/>
      <c r="QKH163" s="65"/>
      <c r="QKK163" s="78"/>
      <c r="QKL163" s="78"/>
      <c r="QKM163" s="65"/>
      <c r="QKP163" s="78"/>
      <c r="QKQ163" s="78"/>
      <c r="QKR163" s="65"/>
      <c r="QKU163" s="78"/>
      <c r="QKV163" s="78"/>
      <c r="QKW163" s="65"/>
      <c r="QKZ163" s="78"/>
      <c r="QLA163" s="78"/>
      <c r="QLB163" s="65"/>
      <c r="QLE163" s="78"/>
      <c r="QLF163" s="78"/>
      <c r="QLG163" s="65"/>
      <c r="QLJ163" s="78"/>
      <c r="QLK163" s="78"/>
      <c r="QLL163" s="65"/>
      <c r="QLO163" s="78"/>
      <c r="QLP163" s="78"/>
      <c r="QLQ163" s="65"/>
      <c r="QLT163" s="78"/>
      <c r="QLU163" s="78"/>
      <c r="QLV163" s="65"/>
      <c r="QLY163" s="78"/>
      <c r="QLZ163" s="78"/>
      <c r="QMA163" s="65"/>
      <c r="QMD163" s="78"/>
      <c r="QME163" s="78"/>
      <c r="QMF163" s="65"/>
      <c r="QMI163" s="78"/>
      <c r="QMJ163" s="78"/>
      <c r="QMK163" s="65"/>
      <c r="QMN163" s="78"/>
      <c r="QMO163" s="78"/>
      <c r="QMP163" s="65"/>
      <c r="QMS163" s="78"/>
      <c r="QMT163" s="78"/>
      <c r="QMU163" s="65"/>
      <c r="QMX163" s="78"/>
      <c r="QMY163" s="78"/>
      <c r="QMZ163" s="65"/>
      <c r="QNC163" s="78"/>
      <c r="QND163" s="78"/>
      <c r="QNE163" s="65"/>
      <c r="QNH163" s="78"/>
      <c r="QNI163" s="78"/>
      <c r="QNJ163" s="65"/>
      <c r="QNM163" s="78"/>
      <c r="QNN163" s="78"/>
      <c r="QNO163" s="65"/>
      <c r="QNR163" s="78"/>
      <c r="QNS163" s="78"/>
      <c r="QNT163" s="65"/>
      <c r="QNW163" s="78"/>
      <c r="QNX163" s="78"/>
      <c r="QNY163" s="65"/>
      <c r="QOB163" s="78"/>
      <c r="QOC163" s="78"/>
      <c r="QOD163" s="65"/>
      <c r="QOG163" s="78"/>
      <c r="QOH163" s="78"/>
      <c r="QOI163" s="65"/>
      <c r="QOL163" s="78"/>
      <c r="QOM163" s="78"/>
      <c r="QON163" s="65"/>
      <c r="QOQ163" s="78"/>
      <c r="QOR163" s="78"/>
      <c r="QOS163" s="65"/>
      <c r="QOV163" s="78"/>
      <c r="QOW163" s="78"/>
      <c r="QOX163" s="65"/>
      <c r="QPA163" s="78"/>
      <c r="QPB163" s="78"/>
      <c r="QPC163" s="65"/>
      <c r="QPF163" s="78"/>
      <c r="QPG163" s="78"/>
      <c r="QPH163" s="65"/>
      <c r="QPK163" s="78"/>
      <c r="QPL163" s="78"/>
      <c r="QPM163" s="65"/>
      <c r="QPP163" s="78"/>
      <c r="QPQ163" s="78"/>
      <c r="QPR163" s="65"/>
      <c r="QPU163" s="78"/>
      <c r="QPV163" s="78"/>
      <c r="QPW163" s="65"/>
      <c r="QPZ163" s="78"/>
      <c r="QQA163" s="78"/>
      <c r="QQB163" s="65"/>
      <c r="QQE163" s="78"/>
      <c r="QQF163" s="78"/>
      <c r="QQG163" s="65"/>
      <c r="QQJ163" s="78"/>
      <c r="QQK163" s="78"/>
      <c r="QQL163" s="65"/>
      <c r="QQO163" s="78"/>
      <c r="QQP163" s="78"/>
      <c r="QQQ163" s="65"/>
      <c r="QQT163" s="78"/>
      <c r="QQU163" s="78"/>
      <c r="QQV163" s="65"/>
      <c r="QQY163" s="78"/>
      <c r="QQZ163" s="78"/>
      <c r="QRA163" s="65"/>
      <c r="QRD163" s="78"/>
      <c r="QRE163" s="78"/>
      <c r="QRF163" s="65"/>
      <c r="QRI163" s="78"/>
      <c r="QRJ163" s="78"/>
      <c r="QRK163" s="65"/>
      <c r="QRN163" s="78"/>
      <c r="QRO163" s="78"/>
      <c r="QRP163" s="65"/>
      <c r="QRS163" s="78"/>
      <c r="QRT163" s="78"/>
      <c r="QRU163" s="65"/>
      <c r="QRX163" s="78"/>
      <c r="QRY163" s="78"/>
      <c r="QRZ163" s="65"/>
      <c r="QSC163" s="78"/>
      <c r="QSD163" s="78"/>
      <c r="QSE163" s="65"/>
      <c r="QSH163" s="78"/>
      <c r="QSI163" s="78"/>
      <c r="QSJ163" s="65"/>
      <c r="QSM163" s="78"/>
      <c r="QSN163" s="78"/>
      <c r="QSO163" s="65"/>
      <c r="QSR163" s="78"/>
      <c r="QSS163" s="78"/>
      <c r="QST163" s="65"/>
      <c r="QSW163" s="78"/>
      <c r="QSX163" s="78"/>
      <c r="QSY163" s="65"/>
      <c r="QTB163" s="78"/>
      <c r="QTC163" s="78"/>
      <c r="QTD163" s="65"/>
      <c r="QTG163" s="78"/>
      <c r="QTH163" s="78"/>
      <c r="QTI163" s="65"/>
      <c r="QTL163" s="78"/>
      <c r="QTM163" s="78"/>
      <c r="QTN163" s="65"/>
      <c r="QTQ163" s="78"/>
      <c r="QTR163" s="78"/>
      <c r="QTS163" s="65"/>
      <c r="QTV163" s="78"/>
      <c r="QTW163" s="78"/>
      <c r="QTX163" s="65"/>
      <c r="QUA163" s="78"/>
      <c r="QUB163" s="78"/>
      <c r="QUC163" s="65"/>
      <c r="QUF163" s="78"/>
      <c r="QUG163" s="78"/>
      <c r="QUH163" s="65"/>
      <c r="QUK163" s="78"/>
      <c r="QUL163" s="78"/>
      <c r="QUM163" s="65"/>
      <c r="QUP163" s="78"/>
      <c r="QUQ163" s="78"/>
      <c r="QUR163" s="65"/>
      <c r="QUU163" s="78"/>
      <c r="QUV163" s="78"/>
      <c r="QUW163" s="65"/>
      <c r="QUZ163" s="78"/>
      <c r="QVA163" s="78"/>
      <c r="QVB163" s="65"/>
      <c r="QVE163" s="78"/>
      <c r="QVF163" s="78"/>
      <c r="QVG163" s="65"/>
      <c r="QVJ163" s="78"/>
      <c r="QVK163" s="78"/>
      <c r="QVL163" s="65"/>
      <c r="QVO163" s="78"/>
      <c r="QVP163" s="78"/>
      <c r="QVQ163" s="65"/>
      <c r="QVT163" s="78"/>
      <c r="QVU163" s="78"/>
      <c r="QVV163" s="65"/>
      <c r="QVY163" s="78"/>
      <c r="QVZ163" s="78"/>
      <c r="QWA163" s="65"/>
      <c r="QWD163" s="78"/>
      <c r="QWE163" s="78"/>
      <c r="QWF163" s="65"/>
      <c r="QWI163" s="78"/>
      <c r="QWJ163" s="78"/>
      <c r="QWK163" s="65"/>
      <c r="QWN163" s="78"/>
      <c r="QWO163" s="78"/>
      <c r="QWP163" s="65"/>
      <c r="QWS163" s="78"/>
      <c r="QWT163" s="78"/>
      <c r="QWU163" s="65"/>
      <c r="QWX163" s="78"/>
      <c r="QWY163" s="78"/>
      <c r="QWZ163" s="65"/>
      <c r="QXC163" s="78"/>
      <c r="QXD163" s="78"/>
      <c r="QXE163" s="65"/>
      <c r="QXH163" s="78"/>
      <c r="QXI163" s="78"/>
      <c r="QXJ163" s="65"/>
      <c r="QXM163" s="78"/>
      <c r="QXN163" s="78"/>
      <c r="QXO163" s="65"/>
      <c r="QXR163" s="78"/>
      <c r="QXS163" s="78"/>
      <c r="QXT163" s="65"/>
      <c r="QXW163" s="78"/>
      <c r="QXX163" s="78"/>
      <c r="QXY163" s="65"/>
      <c r="QYB163" s="78"/>
      <c r="QYC163" s="78"/>
      <c r="QYD163" s="65"/>
      <c r="QYG163" s="78"/>
      <c r="QYH163" s="78"/>
      <c r="QYI163" s="65"/>
      <c r="QYL163" s="78"/>
      <c r="QYM163" s="78"/>
      <c r="QYN163" s="65"/>
      <c r="QYQ163" s="78"/>
      <c r="QYR163" s="78"/>
      <c r="QYS163" s="65"/>
      <c r="QYV163" s="78"/>
      <c r="QYW163" s="78"/>
      <c r="QYX163" s="65"/>
      <c r="QZA163" s="78"/>
      <c r="QZB163" s="78"/>
      <c r="QZC163" s="65"/>
      <c r="QZF163" s="78"/>
      <c r="QZG163" s="78"/>
      <c r="QZH163" s="65"/>
      <c r="QZK163" s="78"/>
      <c r="QZL163" s="78"/>
      <c r="QZM163" s="65"/>
      <c r="QZP163" s="78"/>
      <c r="QZQ163" s="78"/>
      <c r="QZR163" s="65"/>
      <c r="QZU163" s="78"/>
      <c r="QZV163" s="78"/>
      <c r="QZW163" s="65"/>
      <c r="QZZ163" s="78"/>
      <c r="RAA163" s="78"/>
      <c r="RAB163" s="65"/>
      <c r="RAE163" s="78"/>
      <c r="RAF163" s="78"/>
      <c r="RAG163" s="65"/>
      <c r="RAJ163" s="78"/>
      <c r="RAK163" s="78"/>
      <c r="RAL163" s="65"/>
      <c r="RAO163" s="78"/>
      <c r="RAP163" s="78"/>
      <c r="RAQ163" s="65"/>
      <c r="RAT163" s="78"/>
      <c r="RAU163" s="78"/>
      <c r="RAV163" s="65"/>
      <c r="RAY163" s="78"/>
      <c r="RAZ163" s="78"/>
      <c r="RBA163" s="65"/>
      <c r="RBD163" s="78"/>
      <c r="RBE163" s="78"/>
      <c r="RBF163" s="65"/>
      <c r="RBI163" s="78"/>
      <c r="RBJ163" s="78"/>
      <c r="RBK163" s="65"/>
      <c r="RBN163" s="78"/>
      <c r="RBO163" s="78"/>
      <c r="RBP163" s="65"/>
      <c r="RBS163" s="78"/>
      <c r="RBT163" s="78"/>
      <c r="RBU163" s="65"/>
      <c r="RBX163" s="78"/>
      <c r="RBY163" s="78"/>
      <c r="RBZ163" s="65"/>
      <c r="RCC163" s="78"/>
      <c r="RCD163" s="78"/>
      <c r="RCE163" s="65"/>
      <c r="RCH163" s="78"/>
      <c r="RCI163" s="78"/>
      <c r="RCJ163" s="65"/>
      <c r="RCM163" s="78"/>
      <c r="RCN163" s="78"/>
      <c r="RCO163" s="65"/>
      <c r="RCR163" s="78"/>
      <c r="RCS163" s="78"/>
      <c r="RCT163" s="65"/>
      <c r="RCW163" s="78"/>
      <c r="RCX163" s="78"/>
      <c r="RCY163" s="65"/>
      <c r="RDB163" s="78"/>
      <c r="RDC163" s="78"/>
      <c r="RDD163" s="65"/>
      <c r="RDG163" s="78"/>
      <c r="RDH163" s="78"/>
      <c r="RDI163" s="65"/>
      <c r="RDL163" s="78"/>
      <c r="RDM163" s="78"/>
      <c r="RDN163" s="65"/>
      <c r="RDQ163" s="78"/>
      <c r="RDR163" s="78"/>
      <c r="RDS163" s="65"/>
      <c r="RDV163" s="78"/>
      <c r="RDW163" s="78"/>
      <c r="RDX163" s="65"/>
      <c r="REA163" s="78"/>
      <c r="REB163" s="78"/>
      <c r="REC163" s="65"/>
      <c r="REF163" s="78"/>
      <c r="REG163" s="78"/>
      <c r="REH163" s="65"/>
      <c r="REK163" s="78"/>
      <c r="REL163" s="78"/>
      <c r="REM163" s="65"/>
      <c r="REP163" s="78"/>
      <c r="REQ163" s="78"/>
      <c r="RER163" s="65"/>
      <c r="REU163" s="78"/>
      <c r="REV163" s="78"/>
      <c r="REW163" s="65"/>
      <c r="REZ163" s="78"/>
      <c r="RFA163" s="78"/>
      <c r="RFB163" s="65"/>
      <c r="RFE163" s="78"/>
      <c r="RFF163" s="78"/>
      <c r="RFG163" s="65"/>
      <c r="RFJ163" s="78"/>
      <c r="RFK163" s="78"/>
      <c r="RFL163" s="65"/>
      <c r="RFO163" s="78"/>
      <c r="RFP163" s="78"/>
      <c r="RFQ163" s="65"/>
      <c r="RFT163" s="78"/>
      <c r="RFU163" s="78"/>
      <c r="RFV163" s="65"/>
      <c r="RFY163" s="78"/>
      <c r="RFZ163" s="78"/>
      <c r="RGA163" s="65"/>
      <c r="RGD163" s="78"/>
      <c r="RGE163" s="78"/>
      <c r="RGF163" s="65"/>
      <c r="RGI163" s="78"/>
      <c r="RGJ163" s="78"/>
      <c r="RGK163" s="65"/>
      <c r="RGN163" s="78"/>
      <c r="RGO163" s="78"/>
      <c r="RGP163" s="65"/>
      <c r="RGS163" s="78"/>
      <c r="RGT163" s="78"/>
      <c r="RGU163" s="65"/>
      <c r="RGX163" s="78"/>
      <c r="RGY163" s="78"/>
      <c r="RGZ163" s="65"/>
      <c r="RHC163" s="78"/>
      <c r="RHD163" s="78"/>
      <c r="RHE163" s="65"/>
      <c r="RHH163" s="78"/>
      <c r="RHI163" s="78"/>
      <c r="RHJ163" s="65"/>
      <c r="RHM163" s="78"/>
      <c r="RHN163" s="78"/>
      <c r="RHO163" s="65"/>
      <c r="RHR163" s="78"/>
      <c r="RHS163" s="78"/>
      <c r="RHT163" s="65"/>
      <c r="RHW163" s="78"/>
      <c r="RHX163" s="78"/>
      <c r="RHY163" s="65"/>
      <c r="RIB163" s="78"/>
      <c r="RIC163" s="78"/>
      <c r="RID163" s="65"/>
      <c r="RIG163" s="78"/>
      <c r="RIH163" s="78"/>
      <c r="RII163" s="65"/>
      <c r="RIL163" s="78"/>
      <c r="RIM163" s="78"/>
      <c r="RIN163" s="65"/>
      <c r="RIQ163" s="78"/>
      <c r="RIR163" s="78"/>
      <c r="RIS163" s="65"/>
      <c r="RIV163" s="78"/>
      <c r="RIW163" s="78"/>
      <c r="RIX163" s="65"/>
      <c r="RJA163" s="78"/>
      <c r="RJB163" s="78"/>
      <c r="RJC163" s="65"/>
      <c r="RJF163" s="78"/>
      <c r="RJG163" s="78"/>
      <c r="RJH163" s="65"/>
      <c r="RJK163" s="78"/>
      <c r="RJL163" s="78"/>
      <c r="RJM163" s="65"/>
      <c r="RJP163" s="78"/>
      <c r="RJQ163" s="78"/>
      <c r="RJR163" s="65"/>
      <c r="RJU163" s="78"/>
      <c r="RJV163" s="78"/>
      <c r="RJW163" s="65"/>
      <c r="RJZ163" s="78"/>
      <c r="RKA163" s="78"/>
      <c r="RKB163" s="65"/>
      <c r="RKE163" s="78"/>
      <c r="RKF163" s="78"/>
      <c r="RKG163" s="65"/>
      <c r="RKJ163" s="78"/>
      <c r="RKK163" s="78"/>
      <c r="RKL163" s="65"/>
      <c r="RKO163" s="78"/>
      <c r="RKP163" s="78"/>
      <c r="RKQ163" s="65"/>
      <c r="RKT163" s="78"/>
      <c r="RKU163" s="78"/>
      <c r="RKV163" s="65"/>
      <c r="RKY163" s="78"/>
      <c r="RKZ163" s="78"/>
      <c r="RLA163" s="65"/>
      <c r="RLD163" s="78"/>
      <c r="RLE163" s="78"/>
      <c r="RLF163" s="65"/>
      <c r="RLI163" s="78"/>
      <c r="RLJ163" s="78"/>
      <c r="RLK163" s="65"/>
      <c r="RLN163" s="78"/>
      <c r="RLO163" s="78"/>
      <c r="RLP163" s="65"/>
      <c r="RLS163" s="78"/>
      <c r="RLT163" s="78"/>
      <c r="RLU163" s="65"/>
      <c r="RLX163" s="78"/>
      <c r="RLY163" s="78"/>
      <c r="RLZ163" s="65"/>
      <c r="RMC163" s="78"/>
      <c r="RMD163" s="78"/>
      <c r="RME163" s="65"/>
      <c r="RMH163" s="78"/>
      <c r="RMI163" s="78"/>
      <c r="RMJ163" s="65"/>
      <c r="RMM163" s="78"/>
      <c r="RMN163" s="78"/>
      <c r="RMO163" s="65"/>
      <c r="RMR163" s="78"/>
      <c r="RMS163" s="78"/>
      <c r="RMT163" s="65"/>
      <c r="RMW163" s="78"/>
      <c r="RMX163" s="78"/>
      <c r="RMY163" s="65"/>
      <c r="RNB163" s="78"/>
      <c r="RNC163" s="78"/>
      <c r="RND163" s="65"/>
      <c r="RNG163" s="78"/>
      <c r="RNH163" s="78"/>
      <c r="RNI163" s="65"/>
      <c r="RNL163" s="78"/>
      <c r="RNM163" s="78"/>
      <c r="RNN163" s="65"/>
      <c r="RNQ163" s="78"/>
      <c r="RNR163" s="78"/>
      <c r="RNS163" s="65"/>
      <c r="RNV163" s="78"/>
      <c r="RNW163" s="78"/>
      <c r="RNX163" s="65"/>
      <c r="ROA163" s="78"/>
      <c r="ROB163" s="78"/>
      <c r="ROC163" s="65"/>
      <c r="ROF163" s="78"/>
      <c r="ROG163" s="78"/>
      <c r="ROH163" s="65"/>
      <c r="ROK163" s="78"/>
      <c r="ROL163" s="78"/>
      <c r="ROM163" s="65"/>
      <c r="ROP163" s="78"/>
      <c r="ROQ163" s="78"/>
      <c r="ROR163" s="65"/>
      <c r="ROU163" s="78"/>
      <c r="ROV163" s="78"/>
      <c r="ROW163" s="65"/>
      <c r="ROZ163" s="78"/>
      <c r="RPA163" s="78"/>
      <c r="RPB163" s="65"/>
      <c r="RPE163" s="78"/>
      <c r="RPF163" s="78"/>
      <c r="RPG163" s="65"/>
      <c r="RPJ163" s="78"/>
      <c r="RPK163" s="78"/>
      <c r="RPL163" s="65"/>
      <c r="RPO163" s="78"/>
      <c r="RPP163" s="78"/>
      <c r="RPQ163" s="65"/>
      <c r="RPT163" s="78"/>
      <c r="RPU163" s="78"/>
      <c r="RPV163" s="65"/>
      <c r="RPY163" s="78"/>
      <c r="RPZ163" s="78"/>
      <c r="RQA163" s="65"/>
      <c r="RQD163" s="78"/>
      <c r="RQE163" s="78"/>
      <c r="RQF163" s="65"/>
      <c r="RQI163" s="78"/>
      <c r="RQJ163" s="78"/>
      <c r="RQK163" s="65"/>
      <c r="RQN163" s="78"/>
      <c r="RQO163" s="78"/>
      <c r="RQP163" s="65"/>
      <c r="RQS163" s="78"/>
      <c r="RQT163" s="78"/>
      <c r="RQU163" s="65"/>
      <c r="RQX163" s="78"/>
      <c r="RQY163" s="78"/>
      <c r="RQZ163" s="65"/>
      <c r="RRC163" s="78"/>
      <c r="RRD163" s="78"/>
      <c r="RRE163" s="65"/>
      <c r="RRH163" s="78"/>
      <c r="RRI163" s="78"/>
      <c r="RRJ163" s="65"/>
      <c r="RRM163" s="78"/>
      <c r="RRN163" s="78"/>
      <c r="RRO163" s="65"/>
      <c r="RRR163" s="78"/>
      <c r="RRS163" s="78"/>
      <c r="RRT163" s="65"/>
      <c r="RRW163" s="78"/>
      <c r="RRX163" s="78"/>
      <c r="RRY163" s="65"/>
      <c r="RSB163" s="78"/>
      <c r="RSC163" s="78"/>
      <c r="RSD163" s="65"/>
      <c r="RSG163" s="78"/>
      <c r="RSH163" s="78"/>
      <c r="RSI163" s="65"/>
      <c r="RSL163" s="78"/>
      <c r="RSM163" s="78"/>
      <c r="RSN163" s="65"/>
      <c r="RSQ163" s="78"/>
      <c r="RSR163" s="78"/>
      <c r="RSS163" s="65"/>
      <c r="RSV163" s="78"/>
      <c r="RSW163" s="78"/>
      <c r="RSX163" s="65"/>
      <c r="RTA163" s="78"/>
      <c r="RTB163" s="78"/>
      <c r="RTC163" s="65"/>
      <c r="RTF163" s="78"/>
      <c r="RTG163" s="78"/>
      <c r="RTH163" s="65"/>
      <c r="RTK163" s="78"/>
      <c r="RTL163" s="78"/>
      <c r="RTM163" s="65"/>
      <c r="RTP163" s="78"/>
      <c r="RTQ163" s="78"/>
      <c r="RTR163" s="65"/>
      <c r="RTU163" s="78"/>
      <c r="RTV163" s="78"/>
      <c r="RTW163" s="65"/>
      <c r="RTZ163" s="78"/>
      <c r="RUA163" s="78"/>
      <c r="RUB163" s="65"/>
      <c r="RUE163" s="78"/>
      <c r="RUF163" s="78"/>
      <c r="RUG163" s="65"/>
      <c r="RUJ163" s="78"/>
      <c r="RUK163" s="78"/>
      <c r="RUL163" s="65"/>
      <c r="RUO163" s="78"/>
      <c r="RUP163" s="78"/>
      <c r="RUQ163" s="65"/>
      <c r="RUT163" s="78"/>
      <c r="RUU163" s="78"/>
      <c r="RUV163" s="65"/>
      <c r="RUY163" s="78"/>
      <c r="RUZ163" s="78"/>
      <c r="RVA163" s="65"/>
      <c r="RVD163" s="78"/>
      <c r="RVE163" s="78"/>
      <c r="RVF163" s="65"/>
      <c r="RVI163" s="78"/>
      <c r="RVJ163" s="78"/>
      <c r="RVK163" s="65"/>
      <c r="RVN163" s="78"/>
      <c r="RVO163" s="78"/>
      <c r="RVP163" s="65"/>
      <c r="RVS163" s="78"/>
      <c r="RVT163" s="78"/>
      <c r="RVU163" s="65"/>
      <c r="RVX163" s="78"/>
      <c r="RVY163" s="78"/>
      <c r="RVZ163" s="65"/>
      <c r="RWC163" s="78"/>
      <c r="RWD163" s="78"/>
      <c r="RWE163" s="65"/>
      <c r="RWH163" s="78"/>
      <c r="RWI163" s="78"/>
      <c r="RWJ163" s="65"/>
      <c r="RWM163" s="78"/>
      <c r="RWN163" s="78"/>
      <c r="RWO163" s="65"/>
      <c r="RWR163" s="78"/>
      <c r="RWS163" s="78"/>
      <c r="RWT163" s="65"/>
      <c r="RWW163" s="78"/>
      <c r="RWX163" s="78"/>
      <c r="RWY163" s="65"/>
      <c r="RXB163" s="78"/>
      <c r="RXC163" s="78"/>
      <c r="RXD163" s="65"/>
      <c r="RXG163" s="78"/>
      <c r="RXH163" s="78"/>
      <c r="RXI163" s="65"/>
      <c r="RXL163" s="78"/>
      <c r="RXM163" s="78"/>
      <c r="RXN163" s="65"/>
      <c r="RXQ163" s="78"/>
      <c r="RXR163" s="78"/>
      <c r="RXS163" s="65"/>
      <c r="RXV163" s="78"/>
      <c r="RXW163" s="78"/>
      <c r="RXX163" s="65"/>
      <c r="RYA163" s="78"/>
      <c r="RYB163" s="78"/>
      <c r="RYC163" s="65"/>
      <c r="RYF163" s="78"/>
      <c r="RYG163" s="78"/>
      <c r="RYH163" s="65"/>
      <c r="RYK163" s="78"/>
      <c r="RYL163" s="78"/>
      <c r="RYM163" s="65"/>
      <c r="RYP163" s="78"/>
      <c r="RYQ163" s="78"/>
      <c r="RYR163" s="65"/>
      <c r="RYU163" s="78"/>
      <c r="RYV163" s="78"/>
      <c r="RYW163" s="65"/>
      <c r="RYZ163" s="78"/>
      <c r="RZA163" s="78"/>
      <c r="RZB163" s="65"/>
      <c r="RZE163" s="78"/>
      <c r="RZF163" s="78"/>
      <c r="RZG163" s="65"/>
      <c r="RZJ163" s="78"/>
      <c r="RZK163" s="78"/>
      <c r="RZL163" s="65"/>
      <c r="RZO163" s="78"/>
      <c r="RZP163" s="78"/>
      <c r="RZQ163" s="65"/>
      <c r="RZT163" s="78"/>
      <c r="RZU163" s="78"/>
      <c r="RZV163" s="65"/>
      <c r="RZY163" s="78"/>
      <c r="RZZ163" s="78"/>
      <c r="SAA163" s="65"/>
      <c r="SAD163" s="78"/>
      <c r="SAE163" s="78"/>
      <c r="SAF163" s="65"/>
      <c r="SAI163" s="78"/>
      <c r="SAJ163" s="78"/>
      <c r="SAK163" s="65"/>
      <c r="SAN163" s="78"/>
      <c r="SAO163" s="78"/>
      <c r="SAP163" s="65"/>
      <c r="SAS163" s="78"/>
      <c r="SAT163" s="78"/>
      <c r="SAU163" s="65"/>
      <c r="SAX163" s="78"/>
      <c r="SAY163" s="78"/>
      <c r="SAZ163" s="65"/>
      <c r="SBC163" s="78"/>
      <c r="SBD163" s="78"/>
      <c r="SBE163" s="65"/>
      <c r="SBH163" s="78"/>
      <c r="SBI163" s="78"/>
      <c r="SBJ163" s="65"/>
      <c r="SBM163" s="78"/>
      <c r="SBN163" s="78"/>
      <c r="SBO163" s="65"/>
      <c r="SBR163" s="78"/>
      <c r="SBS163" s="78"/>
      <c r="SBT163" s="65"/>
      <c r="SBW163" s="78"/>
      <c r="SBX163" s="78"/>
      <c r="SBY163" s="65"/>
      <c r="SCB163" s="78"/>
      <c r="SCC163" s="78"/>
      <c r="SCD163" s="65"/>
      <c r="SCG163" s="78"/>
      <c r="SCH163" s="78"/>
      <c r="SCI163" s="65"/>
      <c r="SCL163" s="78"/>
      <c r="SCM163" s="78"/>
      <c r="SCN163" s="65"/>
      <c r="SCQ163" s="78"/>
      <c r="SCR163" s="78"/>
      <c r="SCS163" s="65"/>
      <c r="SCV163" s="78"/>
      <c r="SCW163" s="78"/>
      <c r="SCX163" s="65"/>
      <c r="SDA163" s="78"/>
      <c r="SDB163" s="78"/>
      <c r="SDC163" s="65"/>
      <c r="SDF163" s="78"/>
      <c r="SDG163" s="78"/>
      <c r="SDH163" s="65"/>
      <c r="SDK163" s="78"/>
      <c r="SDL163" s="78"/>
      <c r="SDM163" s="65"/>
      <c r="SDP163" s="78"/>
      <c r="SDQ163" s="78"/>
      <c r="SDR163" s="65"/>
      <c r="SDU163" s="78"/>
      <c r="SDV163" s="78"/>
      <c r="SDW163" s="65"/>
      <c r="SDZ163" s="78"/>
      <c r="SEA163" s="78"/>
      <c r="SEB163" s="65"/>
      <c r="SEE163" s="78"/>
      <c r="SEF163" s="78"/>
      <c r="SEG163" s="65"/>
      <c r="SEJ163" s="78"/>
      <c r="SEK163" s="78"/>
      <c r="SEL163" s="65"/>
      <c r="SEO163" s="78"/>
      <c r="SEP163" s="78"/>
      <c r="SEQ163" s="65"/>
      <c r="SET163" s="78"/>
      <c r="SEU163" s="78"/>
      <c r="SEV163" s="65"/>
      <c r="SEY163" s="78"/>
      <c r="SEZ163" s="78"/>
      <c r="SFA163" s="65"/>
      <c r="SFD163" s="78"/>
      <c r="SFE163" s="78"/>
      <c r="SFF163" s="65"/>
      <c r="SFI163" s="78"/>
      <c r="SFJ163" s="78"/>
      <c r="SFK163" s="65"/>
      <c r="SFN163" s="78"/>
      <c r="SFO163" s="78"/>
      <c r="SFP163" s="65"/>
      <c r="SFS163" s="78"/>
      <c r="SFT163" s="78"/>
      <c r="SFU163" s="65"/>
      <c r="SFX163" s="78"/>
      <c r="SFY163" s="78"/>
      <c r="SFZ163" s="65"/>
      <c r="SGC163" s="78"/>
      <c r="SGD163" s="78"/>
      <c r="SGE163" s="65"/>
      <c r="SGH163" s="78"/>
      <c r="SGI163" s="78"/>
      <c r="SGJ163" s="65"/>
      <c r="SGM163" s="78"/>
      <c r="SGN163" s="78"/>
      <c r="SGO163" s="65"/>
      <c r="SGR163" s="78"/>
      <c r="SGS163" s="78"/>
      <c r="SGT163" s="65"/>
      <c r="SGW163" s="78"/>
      <c r="SGX163" s="78"/>
      <c r="SGY163" s="65"/>
      <c r="SHB163" s="78"/>
      <c r="SHC163" s="78"/>
      <c r="SHD163" s="65"/>
      <c r="SHG163" s="78"/>
      <c r="SHH163" s="78"/>
      <c r="SHI163" s="65"/>
      <c r="SHL163" s="78"/>
      <c r="SHM163" s="78"/>
      <c r="SHN163" s="65"/>
      <c r="SHQ163" s="78"/>
      <c r="SHR163" s="78"/>
      <c r="SHS163" s="65"/>
      <c r="SHV163" s="78"/>
      <c r="SHW163" s="78"/>
      <c r="SHX163" s="65"/>
      <c r="SIA163" s="78"/>
      <c r="SIB163" s="78"/>
      <c r="SIC163" s="65"/>
      <c r="SIF163" s="78"/>
      <c r="SIG163" s="78"/>
      <c r="SIH163" s="65"/>
      <c r="SIK163" s="78"/>
      <c r="SIL163" s="78"/>
      <c r="SIM163" s="65"/>
      <c r="SIP163" s="78"/>
      <c r="SIQ163" s="78"/>
      <c r="SIR163" s="65"/>
      <c r="SIU163" s="78"/>
      <c r="SIV163" s="78"/>
      <c r="SIW163" s="65"/>
      <c r="SIZ163" s="78"/>
      <c r="SJA163" s="78"/>
      <c r="SJB163" s="65"/>
      <c r="SJE163" s="78"/>
      <c r="SJF163" s="78"/>
      <c r="SJG163" s="65"/>
      <c r="SJJ163" s="78"/>
      <c r="SJK163" s="78"/>
      <c r="SJL163" s="65"/>
      <c r="SJO163" s="78"/>
      <c r="SJP163" s="78"/>
      <c r="SJQ163" s="65"/>
      <c r="SJT163" s="78"/>
      <c r="SJU163" s="78"/>
      <c r="SJV163" s="65"/>
      <c r="SJY163" s="78"/>
      <c r="SJZ163" s="78"/>
      <c r="SKA163" s="65"/>
      <c r="SKD163" s="78"/>
      <c r="SKE163" s="78"/>
      <c r="SKF163" s="65"/>
      <c r="SKI163" s="78"/>
      <c r="SKJ163" s="78"/>
      <c r="SKK163" s="65"/>
      <c r="SKN163" s="78"/>
      <c r="SKO163" s="78"/>
      <c r="SKP163" s="65"/>
      <c r="SKS163" s="78"/>
      <c r="SKT163" s="78"/>
      <c r="SKU163" s="65"/>
      <c r="SKX163" s="78"/>
      <c r="SKY163" s="78"/>
      <c r="SKZ163" s="65"/>
      <c r="SLC163" s="78"/>
      <c r="SLD163" s="78"/>
      <c r="SLE163" s="65"/>
      <c r="SLH163" s="78"/>
      <c r="SLI163" s="78"/>
      <c r="SLJ163" s="65"/>
      <c r="SLM163" s="78"/>
      <c r="SLN163" s="78"/>
      <c r="SLO163" s="65"/>
      <c r="SLR163" s="78"/>
      <c r="SLS163" s="78"/>
      <c r="SLT163" s="65"/>
      <c r="SLW163" s="78"/>
      <c r="SLX163" s="78"/>
      <c r="SLY163" s="65"/>
      <c r="SMB163" s="78"/>
      <c r="SMC163" s="78"/>
      <c r="SMD163" s="65"/>
      <c r="SMG163" s="78"/>
      <c r="SMH163" s="78"/>
      <c r="SMI163" s="65"/>
      <c r="SML163" s="78"/>
      <c r="SMM163" s="78"/>
      <c r="SMN163" s="65"/>
      <c r="SMQ163" s="78"/>
      <c r="SMR163" s="78"/>
      <c r="SMS163" s="65"/>
      <c r="SMV163" s="78"/>
      <c r="SMW163" s="78"/>
      <c r="SMX163" s="65"/>
      <c r="SNA163" s="78"/>
      <c r="SNB163" s="78"/>
      <c r="SNC163" s="65"/>
      <c r="SNF163" s="78"/>
      <c r="SNG163" s="78"/>
      <c r="SNH163" s="65"/>
      <c r="SNK163" s="78"/>
      <c r="SNL163" s="78"/>
      <c r="SNM163" s="65"/>
      <c r="SNP163" s="78"/>
      <c r="SNQ163" s="78"/>
      <c r="SNR163" s="65"/>
      <c r="SNU163" s="78"/>
      <c r="SNV163" s="78"/>
      <c r="SNW163" s="65"/>
      <c r="SNZ163" s="78"/>
      <c r="SOA163" s="78"/>
      <c r="SOB163" s="65"/>
      <c r="SOE163" s="78"/>
      <c r="SOF163" s="78"/>
      <c r="SOG163" s="65"/>
      <c r="SOJ163" s="78"/>
      <c r="SOK163" s="78"/>
      <c r="SOL163" s="65"/>
      <c r="SOO163" s="78"/>
      <c r="SOP163" s="78"/>
      <c r="SOQ163" s="65"/>
      <c r="SOT163" s="78"/>
      <c r="SOU163" s="78"/>
      <c r="SOV163" s="65"/>
      <c r="SOY163" s="78"/>
      <c r="SOZ163" s="78"/>
      <c r="SPA163" s="65"/>
      <c r="SPD163" s="78"/>
      <c r="SPE163" s="78"/>
      <c r="SPF163" s="65"/>
      <c r="SPI163" s="78"/>
      <c r="SPJ163" s="78"/>
      <c r="SPK163" s="65"/>
      <c r="SPN163" s="78"/>
      <c r="SPO163" s="78"/>
      <c r="SPP163" s="65"/>
      <c r="SPS163" s="78"/>
      <c r="SPT163" s="78"/>
      <c r="SPU163" s="65"/>
      <c r="SPX163" s="78"/>
      <c r="SPY163" s="78"/>
      <c r="SPZ163" s="65"/>
      <c r="SQC163" s="78"/>
      <c r="SQD163" s="78"/>
      <c r="SQE163" s="65"/>
      <c r="SQH163" s="78"/>
      <c r="SQI163" s="78"/>
      <c r="SQJ163" s="65"/>
      <c r="SQM163" s="78"/>
      <c r="SQN163" s="78"/>
      <c r="SQO163" s="65"/>
      <c r="SQR163" s="78"/>
      <c r="SQS163" s="78"/>
      <c r="SQT163" s="65"/>
      <c r="SQW163" s="78"/>
      <c r="SQX163" s="78"/>
      <c r="SQY163" s="65"/>
      <c r="SRB163" s="78"/>
      <c r="SRC163" s="78"/>
      <c r="SRD163" s="65"/>
      <c r="SRG163" s="78"/>
      <c r="SRH163" s="78"/>
      <c r="SRI163" s="65"/>
      <c r="SRL163" s="78"/>
      <c r="SRM163" s="78"/>
      <c r="SRN163" s="65"/>
      <c r="SRQ163" s="78"/>
      <c r="SRR163" s="78"/>
      <c r="SRS163" s="65"/>
      <c r="SRV163" s="78"/>
      <c r="SRW163" s="78"/>
      <c r="SRX163" s="65"/>
      <c r="SSA163" s="78"/>
      <c r="SSB163" s="78"/>
      <c r="SSC163" s="65"/>
      <c r="SSF163" s="78"/>
      <c r="SSG163" s="78"/>
      <c r="SSH163" s="65"/>
      <c r="SSK163" s="78"/>
      <c r="SSL163" s="78"/>
      <c r="SSM163" s="65"/>
      <c r="SSP163" s="78"/>
      <c r="SSQ163" s="78"/>
      <c r="SSR163" s="65"/>
      <c r="SSU163" s="78"/>
      <c r="SSV163" s="78"/>
      <c r="SSW163" s="65"/>
      <c r="SSZ163" s="78"/>
      <c r="STA163" s="78"/>
      <c r="STB163" s="65"/>
      <c r="STE163" s="78"/>
      <c r="STF163" s="78"/>
      <c r="STG163" s="65"/>
      <c r="STJ163" s="78"/>
      <c r="STK163" s="78"/>
      <c r="STL163" s="65"/>
      <c r="STO163" s="78"/>
      <c r="STP163" s="78"/>
      <c r="STQ163" s="65"/>
      <c r="STT163" s="78"/>
      <c r="STU163" s="78"/>
      <c r="STV163" s="65"/>
      <c r="STY163" s="78"/>
      <c r="STZ163" s="78"/>
      <c r="SUA163" s="65"/>
      <c r="SUD163" s="78"/>
      <c r="SUE163" s="78"/>
      <c r="SUF163" s="65"/>
      <c r="SUI163" s="78"/>
      <c r="SUJ163" s="78"/>
      <c r="SUK163" s="65"/>
      <c r="SUN163" s="78"/>
      <c r="SUO163" s="78"/>
      <c r="SUP163" s="65"/>
      <c r="SUS163" s="78"/>
      <c r="SUT163" s="78"/>
      <c r="SUU163" s="65"/>
      <c r="SUX163" s="78"/>
      <c r="SUY163" s="78"/>
      <c r="SUZ163" s="65"/>
      <c r="SVC163" s="78"/>
      <c r="SVD163" s="78"/>
      <c r="SVE163" s="65"/>
      <c r="SVH163" s="78"/>
      <c r="SVI163" s="78"/>
      <c r="SVJ163" s="65"/>
      <c r="SVM163" s="78"/>
      <c r="SVN163" s="78"/>
      <c r="SVO163" s="65"/>
      <c r="SVR163" s="78"/>
      <c r="SVS163" s="78"/>
      <c r="SVT163" s="65"/>
      <c r="SVW163" s="78"/>
      <c r="SVX163" s="78"/>
      <c r="SVY163" s="65"/>
      <c r="SWB163" s="78"/>
      <c r="SWC163" s="78"/>
      <c r="SWD163" s="65"/>
      <c r="SWG163" s="78"/>
      <c r="SWH163" s="78"/>
      <c r="SWI163" s="65"/>
      <c r="SWL163" s="78"/>
      <c r="SWM163" s="78"/>
      <c r="SWN163" s="65"/>
      <c r="SWQ163" s="78"/>
      <c r="SWR163" s="78"/>
      <c r="SWS163" s="65"/>
      <c r="SWV163" s="78"/>
      <c r="SWW163" s="78"/>
      <c r="SWX163" s="65"/>
      <c r="SXA163" s="78"/>
      <c r="SXB163" s="78"/>
      <c r="SXC163" s="65"/>
      <c r="SXF163" s="78"/>
      <c r="SXG163" s="78"/>
      <c r="SXH163" s="65"/>
      <c r="SXK163" s="78"/>
      <c r="SXL163" s="78"/>
      <c r="SXM163" s="65"/>
      <c r="SXP163" s="78"/>
      <c r="SXQ163" s="78"/>
      <c r="SXR163" s="65"/>
      <c r="SXU163" s="78"/>
      <c r="SXV163" s="78"/>
      <c r="SXW163" s="65"/>
      <c r="SXZ163" s="78"/>
      <c r="SYA163" s="78"/>
      <c r="SYB163" s="65"/>
      <c r="SYE163" s="78"/>
      <c r="SYF163" s="78"/>
      <c r="SYG163" s="65"/>
      <c r="SYJ163" s="78"/>
      <c r="SYK163" s="78"/>
      <c r="SYL163" s="65"/>
      <c r="SYO163" s="78"/>
      <c r="SYP163" s="78"/>
      <c r="SYQ163" s="65"/>
      <c r="SYT163" s="78"/>
      <c r="SYU163" s="78"/>
      <c r="SYV163" s="65"/>
      <c r="SYY163" s="78"/>
      <c r="SYZ163" s="78"/>
      <c r="SZA163" s="65"/>
      <c r="SZD163" s="78"/>
      <c r="SZE163" s="78"/>
      <c r="SZF163" s="65"/>
      <c r="SZI163" s="78"/>
      <c r="SZJ163" s="78"/>
      <c r="SZK163" s="65"/>
      <c r="SZN163" s="78"/>
      <c r="SZO163" s="78"/>
      <c r="SZP163" s="65"/>
      <c r="SZS163" s="78"/>
      <c r="SZT163" s="78"/>
      <c r="SZU163" s="65"/>
      <c r="SZX163" s="78"/>
      <c r="SZY163" s="78"/>
      <c r="SZZ163" s="65"/>
      <c r="TAC163" s="78"/>
      <c r="TAD163" s="78"/>
      <c r="TAE163" s="65"/>
      <c r="TAH163" s="78"/>
      <c r="TAI163" s="78"/>
      <c r="TAJ163" s="65"/>
      <c r="TAM163" s="78"/>
      <c r="TAN163" s="78"/>
      <c r="TAO163" s="65"/>
      <c r="TAR163" s="78"/>
      <c r="TAS163" s="78"/>
      <c r="TAT163" s="65"/>
      <c r="TAW163" s="78"/>
      <c r="TAX163" s="78"/>
      <c r="TAY163" s="65"/>
      <c r="TBB163" s="78"/>
      <c r="TBC163" s="78"/>
      <c r="TBD163" s="65"/>
      <c r="TBG163" s="78"/>
      <c r="TBH163" s="78"/>
      <c r="TBI163" s="65"/>
      <c r="TBL163" s="78"/>
      <c r="TBM163" s="78"/>
      <c r="TBN163" s="65"/>
      <c r="TBQ163" s="78"/>
      <c r="TBR163" s="78"/>
      <c r="TBS163" s="65"/>
      <c r="TBV163" s="78"/>
      <c r="TBW163" s="78"/>
      <c r="TBX163" s="65"/>
      <c r="TCA163" s="78"/>
      <c r="TCB163" s="78"/>
      <c r="TCC163" s="65"/>
      <c r="TCF163" s="78"/>
      <c r="TCG163" s="78"/>
      <c r="TCH163" s="65"/>
      <c r="TCK163" s="78"/>
      <c r="TCL163" s="78"/>
      <c r="TCM163" s="65"/>
      <c r="TCP163" s="78"/>
      <c r="TCQ163" s="78"/>
      <c r="TCR163" s="65"/>
      <c r="TCU163" s="78"/>
      <c r="TCV163" s="78"/>
      <c r="TCW163" s="65"/>
      <c r="TCZ163" s="78"/>
      <c r="TDA163" s="78"/>
      <c r="TDB163" s="65"/>
      <c r="TDE163" s="78"/>
      <c r="TDF163" s="78"/>
      <c r="TDG163" s="65"/>
      <c r="TDJ163" s="78"/>
      <c r="TDK163" s="78"/>
      <c r="TDL163" s="65"/>
      <c r="TDO163" s="78"/>
      <c r="TDP163" s="78"/>
      <c r="TDQ163" s="65"/>
      <c r="TDT163" s="78"/>
      <c r="TDU163" s="78"/>
      <c r="TDV163" s="65"/>
      <c r="TDY163" s="78"/>
      <c r="TDZ163" s="78"/>
      <c r="TEA163" s="65"/>
      <c r="TED163" s="78"/>
      <c r="TEE163" s="78"/>
      <c r="TEF163" s="65"/>
      <c r="TEI163" s="78"/>
      <c r="TEJ163" s="78"/>
      <c r="TEK163" s="65"/>
      <c r="TEN163" s="78"/>
      <c r="TEO163" s="78"/>
      <c r="TEP163" s="65"/>
      <c r="TES163" s="78"/>
      <c r="TET163" s="78"/>
      <c r="TEU163" s="65"/>
      <c r="TEX163" s="78"/>
      <c r="TEY163" s="78"/>
      <c r="TEZ163" s="65"/>
      <c r="TFC163" s="78"/>
      <c r="TFD163" s="78"/>
      <c r="TFE163" s="65"/>
      <c r="TFH163" s="78"/>
      <c r="TFI163" s="78"/>
      <c r="TFJ163" s="65"/>
      <c r="TFM163" s="78"/>
      <c r="TFN163" s="78"/>
      <c r="TFO163" s="65"/>
      <c r="TFR163" s="78"/>
      <c r="TFS163" s="78"/>
      <c r="TFT163" s="65"/>
      <c r="TFW163" s="78"/>
      <c r="TFX163" s="78"/>
      <c r="TFY163" s="65"/>
      <c r="TGB163" s="78"/>
      <c r="TGC163" s="78"/>
      <c r="TGD163" s="65"/>
      <c r="TGG163" s="78"/>
      <c r="TGH163" s="78"/>
      <c r="TGI163" s="65"/>
      <c r="TGL163" s="78"/>
      <c r="TGM163" s="78"/>
      <c r="TGN163" s="65"/>
      <c r="TGQ163" s="78"/>
      <c r="TGR163" s="78"/>
      <c r="TGS163" s="65"/>
      <c r="TGV163" s="78"/>
      <c r="TGW163" s="78"/>
      <c r="TGX163" s="65"/>
      <c r="THA163" s="78"/>
      <c r="THB163" s="78"/>
      <c r="THC163" s="65"/>
      <c r="THF163" s="78"/>
      <c r="THG163" s="78"/>
      <c r="THH163" s="65"/>
      <c r="THK163" s="78"/>
      <c r="THL163" s="78"/>
      <c r="THM163" s="65"/>
      <c r="THP163" s="78"/>
      <c r="THQ163" s="78"/>
      <c r="THR163" s="65"/>
      <c r="THU163" s="78"/>
      <c r="THV163" s="78"/>
      <c r="THW163" s="65"/>
      <c r="THZ163" s="78"/>
      <c r="TIA163" s="78"/>
      <c r="TIB163" s="65"/>
      <c r="TIE163" s="78"/>
      <c r="TIF163" s="78"/>
      <c r="TIG163" s="65"/>
      <c r="TIJ163" s="78"/>
      <c r="TIK163" s="78"/>
      <c r="TIL163" s="65"/>
      <c r="TIO163" s="78"/>
      <c r="TIP163" s="78"/>
      <c r="TIQ163" s="65"/>
      <c r="TIT163" s="78"/>
      <c r="TIU163" s="78"/>
      <c r="TIV163" s="65"/>
      <c r="TIY163" s="78"/>
      <c r="TIZ163" s="78"/>
      <c r="TJA163" s="65"/>
      <c r="TJD163" s="78"/>
      <c r="TJE163" s="78"/>
      <c r="TJF163" s="65"/>
      <c r="TJI163" s="78"/>
      <c r="TJJ163" s="78"/>
      <c r="TJK163" s="65"/>
      <c r="TJN163" s="78"/>
      <c r="TJO163" s="78"/>
      <c r="TJP163" s="65"/>
      <c r="TJS163" s="78"/>
      <c r="TJT163" s="78"/>
      <c r="TJU163" s="65"/>
      <c r="TJX163" s="78"/>
      <c r="TJY163" s="78"/>
      <c r="TJZ163" s="65"/>
      <c r="TKC163" s="78"/>
      <c r="TKD163" s="78"/>
      <c r="TKE163" s="65"/>
      <c r="TKH163" s="78"/>
      <c r="TKI163" s="78"/>
      <c r="TKJ163" s="65"/>
      <c r="TKM163" s="78"/>
      <c r="TKN163" s="78"/>
      <c r="TKO163" s="65"/>
      <c r="TKR163" s="78"/>
      <c r="TKS163" s="78"/>
      <c r="TKT163" s="65"/>
      <c r="TKW163" s="78"/>
      <c r="TKX163" s="78"/>
      <c r="TKY163" s="65"/>
      <c r="TLB163" s="78"/>
      <c r="TLC163" s="78"/>
      <c r="TLD163" s="65"/>
      <c r="TLG163" s="78"/>
      <c r="TLH163" s="78"/>
      <c r="TLI163" s="65"/>
      <c r="TLL163" s="78"/>
      <c r="TLM163" s="78"/>
      <c r="TLN163" s="65"/>
      <c r="TLQ163" s="78"/>
      <c r="TLR163" s="78"/>
      <c r="TLS163" s="65"/>
      <c r="TLV163" s="78"/>
      <c r="TLW163" s="78"/>
      <c r="TLX163" s="65"/>
      <c r="TMA163" s="78"/>
      <c r="TMB163" s="78"/>
      <c r="TMC163" s="65"/>
      <c r="TMF163" s="78"/>
      <c r="TMG163" s="78"/>
      <c r="TMH163" s="65"/>
      <c r="TMK163" s="78"/>
      <c r="TML163" s="78"/>
      <c r="TMM163" s="65"/>
      <c r="TMP163" s="78"/>
      <c r="TMQ163" s="78"/>
      <c r="TMR163" s="65"/>
      <c r="TMU163" s="78"/>
      <c r="TMV163" s="78"/>
      <c r="TMW163" s="65"/>
      <c r="TMZ163" s="78"/>
      <c r="TNA163" s="78"/>
      <c r="TNB163" s="65"/>
      <c r="TNE163" s="78"/>
      <c r="TNF163" s="78"/>
      <c r="TNG163" s="65"/>
      <c r="TNJ163" s="78"/>
      <c r="TNK163" s="78"/>
      <c r="TNL163" s="65"/>
      <c r="TNO163" s="78"/>
      <c r="TNP163" s="78"/>
      <c r="TNQ163" s="65"/>
      <c r="TNT163" s="78"/>
      <c r="TNU163" s="78"/>
      <c r="TNV163" s="65"/>
      <c r="TNY163" s="78"/>
      <c r="TNZ163" s="78"/>
      <c r="TOA163" s="65"/>
      <c r="TOD163" s="78"/>
      <c r="TOE163" s="78"/>
      <c r="TOF163" s="65"/>
      <c r="TOI163" s="78"/>
      <c r="TOJ163" s="78"/>
      <c r="TOK163" s="65"/>
      <c r="TON163" s="78"/>
      <c r="TOO163" s="78"/>
      <c r="TOP163" s="65"/>
      <c r="TOS163" s="78"/>
      <c r="TOT163" s="78"/>
      <c r="TOU163" s="65"/>
      <c r="TOX163" s="78"/>
      <c r="TOY163" s="78"/>
      <c r="TOZ163" s="65"/>
      <c r="TPC163" s="78"/>
      <c r="TPD163" s="78"/>
      <c r="TPE163" s="65"/>
      <c r="TPH163" s="78"/>
      <c r="TPI163" s="78"/>
      <c r="TPJ163" s="65"/>
      <c r="TPM163" s="78"/>
      <c r="TPN163" s="78"/>
      <c r="TPO163" s="65"/>
      <c r="TPR163" s="78"/>
      <c r="TPS163" s="78"/>
      <c r="TPT163" s="65"/>
      <c r="TPW163" s="78"/>
      <c r="TPX163" s="78"/>
      <c r="TPY163" s="65"/>
      <c r="TQB163" s="78"/>
      <c r="TQC163" s="78"/>
      <c r="TQD163" s="65"/>
      <c r="TQG163" s="78"/>
      <c r="TQH163" s="78"/>
      <c r="TQI163" s="65"/>
      <c r="TQL163" s="78"/>
      <c r="TQM163" s="78"/>
      <c r="TQN163" s="65"/>
      <c r="TQQ163" s="78"/>
      <c r="TQR163" s="78"/>
      <c r="TQS163" s="65"/>
      <c r="TQV163" s="78"/>
      <c r="TQW163" s="78"/>
      <c r="TQX163" s="65"/>
      <c r="TRA163" s="78"/>
      <c r="TRB163" s="78"/>
      <c r="TRC163" s="65"/>
      <c r="TRF163" s="78"/>
      <c r="TRG163" s="78"/>
      <c r="TRH163" s="65"/>
      <c r="TRK163" s="78"/>
      <c r="TRL163" s="78"/>
      <c r="TRM163" s="65"/>
      <c r="TRP163" s="78"/>
      <c r="TRQ163" s="78"/>
      <c r="TRR163" s="65"/>
      <c r="TRU163" s="78"/>
      <c r="TRV163" s="78"/>
      <c r="TRW163" s="65"/>
      <c r="TRZ163" s="78"/>
      <c r="TSA163" s="78"/>
      <c r="TSB163" s="65"/>
      <c r="TSE163" s="78"/>
      <c r="TSF163" s="78"/>
      <c r="TSG163" s="65"/>
      <c r="TSJ163" s="78"/>
      <c r="TSK163" s="78"/>
      <c r="TSL163" s="65"/>
      <c r="TSO163" s="78"/>
      <c r="TSP163" s="78"/>
      <c r="TSQ163" s="65"/>
      <c r="TST163" s="78"/>
      <c r="TSU163" s="78"/>
      <c r="TSV163" s="65"/>
      <c r="TSY163" s="78"/>
      <c r="TSZ163" s="78"/>
      <c r="TTA163" s="65"/>
      <c r="TTD163" s="78"/>
      <c r="TTE163" s="78"/>
      <c r="TTF163" s="65"/>
      <c r="TTI163" s="78"/>
      <c r="TTJ163" s="78"/>
      <c r="TTK163" s="65"/>
      <c r="TTN163" s="78"/>
      <c r="TTO163" s="78"/>
      <c r="TTP163" s="65"/>
      <c r="TTS163" s="78"/>
      <c r="TTT163" s="78"/>
      <c r="TTU163" s="65"/>
      <c r="TTX163" s="78"/>
      <c r="TTY163" s="78"/>
      <c r="TTZ163" s="65"/>
      <c r="TUC163" s="78"/>
      <c r="TUD163" s="78"/>
      <c r="TUE163" s="65"/>
      <c r="TUH163" s="78"/>
      <c r="TUI163" s="78"/>
      <c r="TUJ163" s="65"/>
      <c r="TUM163" s="78"/>
      <c r="TUN163" s="78"/>
      <c r="TUO163" s="65"/>
      <c r="TUR163" s="78"/>
      <c r="TUS163" s="78"/>
      <c r="TUT163" s="65"/>
      <c r="TUW163" s="78"/>
      <c r="TUX163" s="78"/>
      <c r="TUY163" s="65"/>
      <c r="TVB163" s="78"/>
      <c r="TVC163" s="78"/>
      <c r="TVD163" s="65"/>
      <c r="TVG163" s="78"/>
      <c r="TVH163" s="78"/>
      <c r="TVI163" s="65"/>
      <c r="TVL163" s="78"/>
      <c r="TVM163" s="78"/>
      <c r="TVN163" s="65"/>
      <c r="TVQ163" s="78"/>
      <c r="TVR163" s="78"/>
      <c r="TVS163" s="65"/>
      <c r="TVV163" s="78"/>
      <c r="TVW163" s="78"/>
      <c r="TVX163" s="65"/>
      <c r="TWA163" s="78"/>
      <c r="TWB163" s="78"/>
      <c r="TWC163" s="65"/>
      <c r="TWF163" s="78"/>
      <c r="TWG163" s="78"/>
      <c r="TWH163" s="65"/>
      <c r="TWK163" s="78"/>
      <c r="TWL163" s="78"/>
      <c r="TWM163" s="65"/>
      <c r="TWP163" s="78"/>
      <c r="TWQ163" s="78"/>
      <c r="TWR163" s="65"/>
      <c r="TWU163" s="78"/>
      <c r="TWV163" s="78"/>
      <c r="TWW163" s="65"/>
      <c r="TWZ163" s="78"/>
      <c r="TXA163" s="78"/>
      <c r="TXB163" s="65"/>
      <c r="TXE163" s="78"/>
      <c r="TXF163" s="78"/>
      <c r="TXG163" s="65"/>
      <c r="TXJ163" s="78"/>
      <c r="TXK163" s="78"/>
      <c r="TXL163" s="65"/>
      <c r="TXO163" s="78"/>
      <c r="TXP163" s="78"/>
      <c r="TXQ163" s="65"/>
      <c r="TXT163" s="78"/>
      <c r="TXU163" s="78"/>
      <c r="TXV163" s="65"/>
      <c r="TXY163" s="78"/>
      <c r="TXZ163" s="78"/>
      <c r="TYA163" s="65"/>
      <c r="TYD163" s="78"/>
      <c r="TYE163" s="78"/>
      <c r="TYF163" s="65"/>
      <c r="TYI163" s="78"/>
      <c r="TYJ163" s="78"/>
      <c r="TYK163" s="65"/>
      <c r="TYN163" s="78"/>
      <c r="TYO163" s="78"/>
      <c r="TYP163" s="65"/>
      <c r="TYS163" s="78"/>
      <c r="TYT163" s="78"/>
      <c r="TYU163" s="65"/>
      <c r="TYX163" s="78"/>
      <c r="TYY163" s="78"/>
      <c r="TYZ163" s="65"/>
      <c r="TZC163" s="78"/>
      <c r="TZD163" s="78"/>
      <c r="TZE163" s="65"/>
      <c r="TZH163" s="78"/>
      <c r="TZI163" s="78"/>
      <c r="TZJ163" s="65"/>
      <c r="TZM163" s="78"/>
      <c r="TZN163" s="78"/>
      <c r="TZO163" s="65"/>
      <c r="TZR163" s="78"/>
      <c r="TZS163" s="78"/>
      <c r="TZT163" s="65"/>
      <c r="TZW163" s="78"/>
      <c r="TZX163" s="78"/>
      <c r="TZY163" s="65"/>
      <c r="UAB163" s="78"/>
      <c r="UAC163" s="78"/>
      <c r="UAD163" s="65"/>
      <c r="UAG163" s="78"/>
      <c r="UAH163" s="78"/>
      <c r="UAI163" s="65"/>
      <c r="UAL163" s="78"/>
      <c r="UAM163" s="78"/>
      <c r="UAN163" s="65"/>
      <c r="UAQ163" s="78"/>
      <c r="UAR163" s="78"/>
      <c r="UAS163" s="65"/>
      <c r="UAV163" s="78"/>
      <c r="UAW163" s="78"/>
      <c r="UAX163" s="65"/>
      <c r="UBA163" s="78"/>
      <c r="UBB163" s="78"/>
      <c r="UBC163" s="65"/>
      <c r="UBF163" s="78"/>
      <c r="UBG163" s="78"/>
      <c r="UBH163" s="65"/>
      <c r="UBK163" s="78"/>
      <c r="UBL163" s="78"/>
      <c r="UBM163" s="65"/>
      <c r="UBP163" s="78"/>
      <c r="UBQ163" s="78"/>
      <c r="UBR163" s="65"/>
      <c r="UBU163" s="78"/>
      <c r="UBV163" s="78"/>
      <c r="UBW163" s="65"/>
      <c r="UBZ163" s="78"/>
      <c r="UCA163" s="78"/>
      <c r="UCB163" s="65"/>
      <c r="UCE163" s="78"/>
      <c r="UCF163" s="78"/>
      <c r="UCG163" s="65"/>
      <c r="UCJ163" s="78"/>
      <c r="UCK163" s="78"/>
      <c r="UCL163" s="65"/>
      <c r="UCO163" s="78"/>
      <c r="UCP163" s="78"/>
      <c r="UCQ163" s="65"/>
      <c r="UCT163" s="78"/>
      <c r="UCU163" s="78"/>
      <c r="UCV163" s="65"/>
      <c r="UCY163" s="78"/>
      <c r="UCZ163" s="78"/>
      <c r="UDA163" s="65"/>
      <c r="UDD163" s="78"/>
      <c r="UDE163" s="78"/>
      <c r="UDF163" s="65"/>
      <c r="UDI163" s="78"/>
      <c r="UDJ163" s="78"/>
      <c r="UDK163" s="65"/>
      <c r="UDN163" s="78"/>
      <c r="UDO163" s="78"/>
      <c r="UDP163" s="65"/>
      <c r="UDS163" s="78"/>
      <c r="UDT163" s="78"/>
      <c r="UDU163" s="65"/>
      <c r="UDX163" s="78"/>
      <c r="UDY163" s="78"/>
      <c r="UDZ163" s="65"/>
      <c r="UEC163" s="78"/>
      <c r="UED163" s="78"/>
      <c r="UEE163" s="65"/>
      <c r="UEH163" s="78"/>
      <c r="UEI163" s="78"/>
      <c r="UEJ163" s="65"/>
      <c r="UEM163" s="78"/>
      <c r="UEN163" s="78"/>
      <c r="UEO163" s="65"/>
      <c r="UER163" s="78"/>
      <c r="UES163" s="78"/>
      <c r="UET163" s="65"/>
      <c r="UEW163" s="78"/>
      <c r="UEX163" s="78"/>
      <c r="UEY163" s="65"/>
      <c r="UFB163" s="78"/>
      <c r="UFC163" s="78"/>
      <c r="UFD163" s="65"/>
      <c r="UFG163" s="78"/>
      <c r="UFH163" s="78"/>
      <c r="UFI163" s="65"/>
      <c r="UFL163" s="78"/>
      <c r="UFM163" s="78"/>
      <c r="UFN163" s="65"/>
      <c r="UFQ163" s="78"/>
      <c r="UFR163" s="78"/>
      <c r="UFS163" s="65"/>
      <c r="UFV163" s="78"/>
      <c r="UFW163" s="78"/>
      <c r="UFX163" s="65"/>
      <c r="UGA163" s="78"/>
      <c r="UGB163" s="78"/>
      <c r="UGC163" s="65"/>
      <c r="UGF163" s="78"/>
      <c r="UGG163" s="78"/>
      <c r="UGH163" s="65"/>
      <c r="UGK163" s="78"/>
      <c r="UGL163" s="78"/>
      <c r="UGM163" s="65"/>
      <c r="UGP163" s="78"/>
      <c r="UGQ163" s="78"/>
      <c r="UGR163" s="65"/>
      <c r="UGU163" s="78"/>
      <c r="UGV163" s="78"/>
      <c r="UGW163" s="65"/>
      <c r="UGZ163" s="78"/>
      <c r="UHA163" s="78"/>
      <c r="UHB163" s="65"/>
      <c r="UHE163" s="78"/>
      <c r="UHF163" s="78"/>
      <c r="UHG163" s="65"/>
      <c r="UHJ163" s="78"/>
      <c r="UHK163" s="78"/>
      <c r="UHL163" s="65"/>
      <c r="UHO163" s="78"/>
      <c r="UHP163" s="78"/>
      <c r="UHQ163" s="65"/>
      <c r="UHT163" s="78"/>
      <c r="UHU163" s="78"/>
      <c r="UHV163" s="65"/>
      <c r="UHY163" s="78"/>
      <c r="UHZ163" s="78"/>
      <c r="UIA163" s="65"/>
      <c r="UID163" s="78"/>
      <c r="UIE163" s="78"/>
      <c r="UIF163" s="65"/>
      <c r="UII163" s="78"/>
      <c r="UIJ163" s="78"/>
      <c r="UIK163" s="65"/>
      <c r="UIN163" s="78"/>
      <c r="UIO163" s="78"/>
      <c r="UIP163" s="65"/>
      <c r="UIS163" s="78"/>
      <c r="UIT163" s="78"/>
      <c r="UIU163" s="65"/>
      <c r="UIX163" s="78"/>
      <c r="UIY163" s="78"/>
      <c r="UIZ163" s="65"/>
      <c r="UJC163" s="78"/>
      <c r="UJD163" s="78"/>
      <c r="UJE163" s="65"/>
      <c r="UJH163" s="78"/>
      <c r="UJI163" s="78"/>
      <c r="UJJ163" s="65"/>
      <c r="UJM163" s="78"/>
      <c r="UJN163" s="78"/>
      <c r="UJO163" s="65"/>
      <c r="UJR163" s="78"/>
      <c r="UJS163" s="78"/>
      <c r="UJT163" s="65"/>
      <c r="UJW163" s="78"/>
      <c r="UJX163" s="78"/>
      <c r="UJY163" s="65"/>
      <c r="UKB163" s="78"/>
      <c r="UKC163" s="78"/>
      <c r="UKD163" s="65"/>
      <c r="UKG163" s="78"/>
      <c r="UKH163" s="78"/>
      <c r="UKI163" s="65"/>
      <c r="UKL163" s="78"/>
      <c r="UKM163" s="78"/>
      <c r="UKN163" s="65"/>
      <c r="UKQ163" s="78"/>
      <c r="UKR163" s="78"/>
      <c r="UKS163" s="65"/>
      <c r="UKV163" s="78"/>
      <c r="UKW163" s="78"/>
      <c r="UKX163" s="65"/>
      <c r="ULA163" s="78"/>
      <c r="ULB163" s="78"/>
      <c r="ULC163" s="65"/>
      <c r="ULF163" s="78"/>
      <c r="ULG163" s="78"/>
      <c r="ULH163" s="65"/>
      <c r="ULK163" s="78"/>
      <c r="ULL163" s="78"/>
      <c r="ULM163" s="65"/>
      <c r="ULP163" s="78"/>
      <c r="ULQ163" s="78"/>
      <c r="ULR163" s="65"/>
      <c r="ULU163" s="78"/>
      <c r="ULV163" s="78"/>
      <c r="ULW163" s="65"/>
      <c r="ULZ163" s="78"/>
      <c r="UMA163" s="78"/>
      <c r="UMB163" s="65"/>
      <c r="UME163" s="78"/>
      <c r="UMF163" s="78"/>
      <c r="UMG163" s="65"/>
      <c r="UMJ163" s="78"/>
      <c r="UMK163" s="78"/>
      <c r="UML163" s="65"/>
      <c r="UMO163" s="78"/>
      <c r="UMP163" s="78"/>
      <c r="UMQ163" s="65"/>
      <c r="UMT163" s="78"/>
      <c r="UMU163" s="78"/>
      <c r="UMV163" s="65"/>
      <c r="UMY163" s="78"/>
      <c r="UMZ163" s="78"/>
      <c r="UNA163" s="65"/>
      <c r="UND163" s="78"/>
      <c r="UNE163" s="78"/>
      <c r="UNF163" s="65"/>
      <c r="UNI163" s="78"/>
      <c r="UNJ163" s="78"/>
      <c r="UNK163" s="65"/>
      <c r="UNN163" s="78"/>
      <c r="UNO163" s="78"/>
      <c r="UNP163" s="65"/>
      <c r="UNS163" s="78"/>
      <c r="UNT163" s="78"/>
      <c r="UNU163" s="65"/>
      <c r="UNX163" s="78"/>
      <c r="UNY163" s="78"/>
      <c r="UNZ163" s="65"/>
      <c r="UOC163" s="78"/>
      <c r="UOD163" s="78"/>
      <c r="UOE163" s="65"/>
      <c r="UOH163" s="78"/>
      <c r="UOI163" s="78"/>
      <c r="UOJ163" s="65"/>
      <c r="UOM163" s="78"/>
      <c r="UON163" s="78"/>
      <c r="UOO163" s="65"/>
      <c r="UOR163" s="78"/>
      <c r="UOS163" s="78"/>
      <c r="UOT163" s="65"/>
      <c r="UOW163" s="78"/>
      <c r="UOX163" s="78"/>
      <c r="UOY163" s="65"/>
      <c r="UPB163" s="78"/>
      <c r="UPC163" s="78"/>
      <c r="UPD163" s="65"/>
      <c r="UPG163" s="78"/>
      <c r="UPH163" s="78"/>
      <c r="UPI163" s="65"/>
      <c r="UPL163" s="78"/>
      <c r="UPM163" s="78"/>
      <c r="UPN163" s="65"/>
      <c r="UPQ163" s="78"/>
      <c r="UPR163" s="78"/>
      <c r="UPS163" s="65"/>
      <c r="UPV163" s="78"/>
      <c r="UPW163" s="78"/>
      <c r="UPX163" s="65"/>
      <c r="UQA163" s="78"/>
      <c r="UQB163" s="78"/>
      <c r="UQC163" s="65"/>
      <c r="UQF163" s="78"/>
      <c r="UQG163" s="78"/>
      <c r="UQH163" s="65"/>
      <c r="UQK163" s="78"/>
      <c r="UQL163" s="78"/>
      <c r="UQM163" s="65"/>
      <c r="UQP163" s="78"/>
      <c r="UQQ163" s="78"/>
      <c r="UQR163" s="65"/>
      <c r="UQU163" s="78"/>
      <c r="UQV163" s="78"/>
      <c r="UQW163" s="65"/>
      <c r="UQZ163" s="78"/>
      <c r="URA163" s="78"/>
      <c r="URB163" s="65"/>
      <c r="URE163" s="78"/>
      <c r="URF163" s="78"/>
      <c r="URG163" s="65"/>
      <c r="URJ163" s="78"/>
      <c r="URK163" s="78"/>
      <c r="URL163" s="65"/>
      <c r="URO163" s="78"/>
      <c r="URP163" s="78"/>
      <c r="URQ163" s="65"/>
      <c r="URT163" s="78"/>
      <c r="URU163" s="78"/>
      <c r="URV163" s="65"/>
      <c r="URY163" s="78"/>
      <c r="URZ163" s="78"/>
      <c r="USA163" s="65"/>
      <c r="USD163" s="78"/>
      <c r="USE163" s="78"/>
      <c r="USF163" s="65"/>
      <c r="USI163" s="78"/>
      <c r="USJ163" s="78"/>
      <c r="USK163" s="65"/>
      <c r="USN163" s="78"/>
      <c r="USO163" s="78"/>
      <c r="USP163" s="65"/>
      <c r="USS163" s="78"/>
      <c r="UST163" s="78"/>
      <c r="USU163" s="65"/>
      <c r="USX163" s="78"/>
      <c r="USY163" s="78"/>
      <c r="USZ163" s="65"/>
      <c r="UTC163" s="78"/>
      <c r="UTD163" s="78"/>
      <c r="UTE163" s="65"/>
      <c r="UTH163" s="78"/>
      <c r="UTI163" s="78"/>
      <c r="UTJ163" s="65"/>
      <c r="UTM163" s="78"/>
      <c r="UTN163" s="78"/>
      <c r="UTO163" s="65"/>
      <c r="UTR163" s="78"/>
      <c r="UTS163" s="78"/>
      <c r="UTT163" s="65"/>
      <c r="UTW163" s="78"/>
      <c r="UTX163" s="78"/>
      <c r="UTY163" s="65"/>
      <c r="UUB163" s="78"/>
      <c r="UUC163" s="78"/>
      <c r="UUD163" s="65"/>
      <c r="UUG163" s="78"/>
      <c r="UUH163" s="78"/>
      <c r="UUI163" s="65"/>
      <c r="UUL163" s="78"/>
      <c r="UUM163" s="78"/>
      <c r="UUN163" s="65"/>
      <c r="UUQ163" s="78"/>
      <c r="UUR163" s="78"/>
      <c r="UUS163" s="65"/>
      <c r="UUV163" s="78"/>
      <c r="UUW163" s="78"/>
      <c r="UUX163" s="65"/>
      <c r="UVA163" s="78"/>
      <c r="UVB163" s="78"/>
      <c r="UVC163" s="65"/>
      <c r="UVF163" s="78"/>
      <c r="UVG163" s="78"/>
      <c r="UVH163" s="65"/>
      <c r="UVK163" s="78"/>
      <c r="UVL163" s="78"/>
      <c r="UVM163" s="65"/>
      <c r="UVP163" s="78"/>
      <c r="UVQ163" s="78"/>
      <c r="UVR163" s="65"/>
      <c r="UVU163" s="78"/>
      <c r="UVV163" s="78"/>
      <c r="UVW163" s="65"/>
      <c r="UVZ163" s="78"/>
      <c r="UWA163" s="78"/>
      <c r="UWB163" s="65"/>
      <c r="UWE163" s="78"/>
      <c r="UWF163" s="78"/>
      <c r="UWG163" s="65"/>
      <c r="UWJ163" s="78"/>
      <c r="UWK163" s="78"/>
      <c r="UWL163" s="65"/>
      <c r="UWO163" s="78"/>
      <c r="UWP163" s="78"/>
      <c r="UWQ163" s="65"/>
      <c r="UWT163" s="78"/>
      <c r="UWU163" s="78"/>
      <c r="UWV163" s="65"/>
      <c r="UWY163" s="78"/>
      <c r="UWZ163" s="78"/>
      <c r="UXA163" s="65"/>
      <c r="UXD163" s="78"/>
      <c r="UXE163" s="78"/>
      <c r="UXF163" s="65"/>
      <c r="UXI163" s="78"/>
      <c r="UXJ163" s="78"/>
      <c r="UXK163" s="65"/>
      <c r="UXN163" s="78"/>
      <c r="UXO163" s="78"/>
      <c r="UXP163" s="65"/>
      <c r="UXS163" s="78"/>
      <c r="UXT163" s="78"/>
      <c r="UXU163" s="65"/>
      <c r="UXX163" s="78"/>
      <c r="UXY163" s="78"/>
      <c r="UXZ163" s="65"/>
      <c r="UYC163" s="78"/>
      <c r="UYD163" s="78"/>
      <c r="UYE163" s="65"/>
      <c r="UYH163" s="78"/>
      <c r="UYI163" s="78"/>
      <c r="UYJ163" s="65"/>
      <c r="UYM163" s="78"/>
      <c r="UYN163" s="78"/>
      <c r="UYO163" s="65"/>
      <c r="UYR163" s="78"/>
      <c r="UYS163" s="78"/>
      <c r="UYT163" s="65"/>
      <c r="UYW163" s="78"/>
      <c r="UYX163" s="78"/>
      <c r="UYY163" s="65"/>
      <c r="UZB163" s="78"/>
      <c r="UZC163" s="78"/>
      <c r="UZD163" s="65"/>
      <c r="UZG163" s="78"/>
      <c r="UZH163" s="78"/>
      <c r="UZI163" s="65"/>
      <c r="UZL163" s="78"/>
      <c r="UZM163" s="78"/>
      <c r="UZN163" s="65"/>
      <c r="UZQ163" s="78"/>
      <c r="UZR163" s="78"/>
      <c r="UZS163" s="65"/>
      <c r="UZV163" s="78"/>
      <c r="UZW163" s="78"/>
      <c r="UZX163" s="65"/>
      <c r="VAA163" s="78"/>
      <c r="VAB163" s="78"/>
      <c r="VAC163" s="65"/>
      <c r="VAF163" s="78"/>
      <c r="VAG163" s="78"/>
      <c r="VAH163" s="65"/>
      <c r="VAK163" s="78"/>
      <c r="VAL163" s="78"/>
      <c r="VAM163" s="65"/>
      <c r="VAP163" s="78"/>
      <c r="VAQ163" s="78"/>
      <c r="VAR163" s="65"/>
      <c r="VAU163" s="78"/>
      <c r="VAV163" s="78"/>
      <c r="VAW163" s="65"/>
      <c r="VAZ163" s="78"/>
      <c r="VBA163" s="78"/>
      <c r="VBB163" s="65"/>
      <c r="VBE163" s="78"/>
      <c r="VBF163" s="78"/>
      <c r="VBG163" s="65"/>
      <c r="VBJ163" s="78"/>
      <c r="VBK163" s="78"/>
      <c r="VBL163" s="65"/>
      <c r="VBO163" s="78"/>
      <c r="VBP163" s="78"/>
      <c r="VBQ163" s="65"/>
      <c r="VBT163" s="78"/>
      <c r="VBU163" s="78"/>
      <c r="VBV163" s="65"/>
      <c r="VBY163" s="78"/>
      <c r="VBZ163" s="78"/>
      <c r="VCA163" s="65"/>
      <c r="VCD163" s="78"/>
      <c r="VCE163" s="78"/>
      <c r="VCF163" s="65"/>
      <c r="VCI163" s="78"/>
      <c r="VCJ163" s="78"/>
      <c r="VCK163" s="65"/>
      <c r="VCN163" s="78"/>
      <c r="VCO163" s="78"/>
      <c r="VCP163" s="65"/>
      <c r="VCS163" s="78"/>
      <c r="VCT163" s="78"/>
      <c r="VCU163" s="65"/>
      <c r="VCX163" s="78"/>
      <c r="VCY163" s="78"/>
      <c r="VCZ163" s="65"/>
      <c r="VDC163" s="78"/>
      <c r="VDD163" s="78"/>
      <c r="VDE163" s="65"/>
      <c r="VDH163" s="78"/>
      <c r="VDI163" s="78"/>
      <c r="VDJ163" s="65"/>
      <c r="VDM163" s="78"/>
      <c r="VDN163" s="78"/>
      <c r="VDO163" s="65"/>
      <c r="VDR163" s="78"/>
      <c r="VDS163" s="78"/>
      <c r="VDT163" s="65"/>
      <c r="VDW163" s="78"/>
      <c r="VDX163" s="78"/>
      <c r="VDY163" s="65"/>
      <c r="VEB163" s="78"/>
      <c r="VEC163" s="78"/>
      <c r="VED163" s="65"/>
      <c r="VEG163" s="78"/>
      <c r="VEH163" s="78"/>
      <c r="VEI163" s="65"/>
      <c r="VEL163" s="78"/>
      <c r="VEM163" s="78"/>
      <c r="VEN163" s="65"/>
      <c r="VEQ163" s="78"/>
      <c r="VER163" s="78"/>
      <c r="VES163" s="65"/>
      <c r="VEV163" s="78"/>
      <c r="VEW163" s="78"/>
      <c r="VEX163" s="65"/>
      <c r="VFA163" s="78"/>
      <c r="VFB163" s="78"/>
      <c r="VFC163" s="65"/>
      <c r="VFF163" s="78"/>
      <c r="VFG163" s="78"/>
      <c r="VFH163" s="65"/>
      <c r="VFK163" s="78"/>
      <c r="VFL163" s="78"/>
      <c r="VFM163" s="65"/>
      <c r="VFP163" s="78"/>
      <c r="VFQ163" s="78"/>
      <c r="VFR163" s="65"/>
      <c r="VFU163" s="78"/>
      <c r="VFV163" s="78"/>
      <c r="VFW163" s="65"/>
      <c r="VFZ163" s="78"/>
      <c r="VGA163" s="78"/>
      <c r="VGB163" s="65"/>
      <c r="VGE163" s="78"/>
      <c r="VGF163" s="78"/>
      <c r="VGG163" s="65"/>
      <c r="VGJ163" s="78"/>
      <c r="VGK163" s="78"/>
      <c r="VGL163" s="65"/>
      <c r="VGO163" s="78"/>
      <c r="VGP163" s="78"/>
      <c r="VGQ163" s="65"/>
      <c r="VGT163" s="78"/>
      <c r="VGU163" s="78"/>
      <c r="VGV163" s="65"/>
      <c r="VGY163" s="78"/>
      <c r="VGZ163" s="78"/>
      <c r="VHA163" s="65"/>
      <c r="VHD163" s="78"/>
      <c r="VHE163" s="78"/>
      <c r="VHF163" s="65"/>
      <c r="VHI163" s="78"/>
      <c r="VHJ163" s="78"/>
      <c r="VHK163" s="65"/>
      <c r="VHN163" s="78"/>
      <c r="VHO163" s="78"/>
      <c r="VHP163" s="65"/>
      <c r="VHS163" s="78"/>
      <c r="VHT163" s="78"/>
      <c r="VHU163" s="65"/>
      <c r="VHX163" s="78"/>
      <c r="VHY163" s="78"/>
      <c r="VHZ163" s="65"/>
      <c r="VIC163" s="78"/>
      <c r="VID163" s="78"/>
      <c r="VIE163" s="65"/>
      <c r="VIH163" s="78"/>
      <c r="VII163" s="78"/>
      <c r="VIJ163" s="65"/>
      <c r="VIM163" s="78"/>
      <c r="VIN163" s="78"/>
      <c r="VIO163" s="65"/>
      <c r="VIR163" s="78"/>
      <c r="VIS163" s="78"/>
      <c r="VIT163" s="65"/>
      <c r="VIW163" s="78"/>
      <c r="VIX163" s="78"/>
      <c r="VIY163" s="65"/>
      <c r="VJB163" s="78"/>
      <c r="VJC163" s="78"/>
      <c r="VJD163" s="65"/>
      <c r="VJG163" s="78"/>
      <c r="VJH163" s="78"/>
      <c r="VJI163" s="65"/>
      <c r="VJL163" s="78"/>
      <c r="VJM163" s="78"/>
      <c r="VJN163" s="65"/>
      <c r="VJQ163" s="78"/>
      <c r="VJR163" s="78"/>
      <c r="VJS163" s="65"/>
      <c r="VJV163" s="78"/>
      <c r="VJW163" s="78"/>
      <c r="VJX163" s="65"/>
      <c r="VKA163" s="78"/>
      <c r="VKB163" s="78"/>
      <c r="VKC163" s="65"/>
      <c r="VKF163" s="78"/>
      <c r="VKG163" s="78"/>
      <c r="VKH163" s="65"/>
      <c r="VKK163" s="78"/>
      <c r="VKL163" s="78"/>
      <c r="VKM163" s="65"/>
      <c r="VKP163" s="78"/>
      <c r="VKQ163" s="78"/>
      <c r="VKR163" s="65"/>
      <c r="VKU163" s="78"/>
      <c r="VKV163" s="78"/>
      <c r="VKW163" s="65"/>
      <c r="VKZ163" s="78"/>
      <c r="VLA163" s="78"/>
      <c r="VLB163" s="65"/>
      <c r="VLE163" s="78"/>
      <c r="VLF163" s="78"/>
      <c r="VLG163" s="65"/>
      <c r="VLJ163" s="78"/>
      <c r="VLK163" s="78"/>
      <c r="VLL163" s="65"/>
      <c r="VLO163" s="78"/>
      <c r="VLP163" s="78"/>
      <c r="VLQ163" s="65"/>
      <c r="VLT163" s="78"/>
      <c r="VLU163" s="78"/>
      <c r="VLV163" s="65"/>
      <c r="VLY163" s="78"/>
      <c r="VLZ163" s="78"/>
      <c r="VMA163" s="65"/>
      <c r="VMD163" s="78"/>
      <c r="VME163" s="78"/>
      <c r="VMF163" s="65"/>
      <c r="VMI163" s="78"/>
      <c r="VMJ163" s="78"/>
      <c r="VMK163" s="65"/>
      <c r="VMN163" s="78"/>
      <c r="VMO163" s="78"/>
      <c r="VMP163" s="65"/>
      <c r="VMS163" s="78"/>
      <c r="VMT163" s="78"/>
      <c r="VMU163" s="65"/>
      <c r="VMX163" s="78"/>
      <c r="VMY163" s="78"/>
      <c r="VMZ163" s="65"/>
      <c r="VNC163" s="78"/>
      <c r="VND163" s="78"/>
      <c r="VNE163" s="65"/>
      <c r="VNH163" s="78"/>
      <c r="VNI163" s="78"/>
      <c r="VNJ163" s="65"/>
      <c r="VNM163" s="78"/>
      <c r="VNN163" s="78"/>
      <c r="VNO163" s="65"/>
      <c r="VNR163" s="78"/>
      <c r="VNS163" s="78"/>
      <c r="VNT163" s="65"/>
      <c r="VNW163" s="78"/>
      <c r="VNX163" s="78"/>
      <c r="VNY163" s="65"/>
      <c r="VOB163" s="78"/>
      <c r="VOC163" s="78"/>
      <c r="VOD163" s="65"/>
      <c r="VOG163" s="78"/>
      <c r="VOH163" s="78"/>
      <c r="VOI163" s="65"/>
      <c r="VOL163" s="78"/>
      <c r="VOM163" s="78"/>
      <c r="VON163" s="65"/>
      <c r="VOQ163" s="78"/>
      <c r="VOR163" s="78"/>
      <c r="VOS163" s="65"/>
      <c r="VOV163" s="78"/>
      <c r="VOW163" s="78"/>
      <c r="VOX163" s="65"/>
      <c r="VPA163" s="78"/>
      <c r="VPB163" s="78"/>
      <c r="VPC163" s="65"/>
      <c r="VPF163" s="78"/>
      <c r="VPG163" s="78"/>
      <c r="VPH163" s="65"/>
      <c r="VPK163" s="78"/>
      <c r="VPL163" s="78"/>
      <c r="VPM163" s="65"/>
      <c r="VPP163" s="78"/>
      <c r="VPQ163" s="78"/>
      <c r="VPR163" s="65"/>
      <c r="VPU163" s="78"/>
      <c r="VPV163" s="78"/>
      <c r="VPW163" s="65"/>
      <c r="VPZ163" s="78"/>
      <c r="VQA163" s="78"/>
      <c r="VQB163" s="65"/>
      <c r="VQE163" s="78"/>
      <c r="VQF163" s="78"/>
      <c r="VQG163" s="65"/>
      <c r="VQJ163" s="78"/>
      <c r="VQK163" s="78"/>
      <c r="VQL163" s="65"/>
      <c r="VQO163" s="78"/>
      <c r="VQP163" s="78"/>
      <c r="VQQ163" s="65"/>
      <c r="VQT163" s="78"/>
      <c r="VQU163" s="78"/>
      <c r="VQV163" s="65"/>
      <c r="VQY163" s="78"/>
      <c r="VQZ163" s="78"/>
      <c r="VRA163" s="65"/>
      <c r="VRD163" s="78"/>
      <c r="VRE163" s="78"/>
      <c r="VRF163" s="65"/>
      <c r="VRI163" s="78"/>
      <c r="VRJ163" s="78"/>
      <c r="VRK163" s="65"/>
      <c r="VRN163" s="78"/>
      <c r="VRO163" s="78"/>
      <c r="VRP163" s="65"/>
      <c r="VRS163" s="78"/>
      <c r="VRT163" s="78"/>
      <c r="VRU163" s="65"/>
      <c r="VRX163" s="78"/>
      <c r="VRY163" s="78"/>
      <c r="VRZ163" s="65"/>
      <c r="VSC163" s="78"/>
      <c r="VSD163" s="78"/>
      <c r="VSE163" s="65"/>
      <c r="VSH163" s="78"/>
      <c r="VSI163" s="78"/>
      <c r="VSJ163" s="65"/>
      <c r="VSM163" s="78"/>
      <c r="VSN163" s="78"/>
      <c r="VSO163" s="65"/>
      <c r="VSR163" s="78"/>
      <c r="VSS163" s="78"/>
      <c r="VST163" s="65"/>
      <c r="VSW163" s="78"/>
      <c r="VSX163" s="78"/>
      <c r="VSY163" s="65"/>
      <c r="VTB163" s="78"/>
      <c r="VTC163" s="78"/>
      <c r="VTD163" s="65"/>
      <c r="VTG163" s="78"/>
      <c r="VTH163" s="78"/>
      <c r="VTI163" s="65"/>
      <c r="VTL163" s="78"/>
      <c r="VTM163" s="78"/>
      <c r="VTN163" s="65"/>
      <c r="VTQ163" s="78"/>
      <c r="VTR163" s="78"/>
      <c r="VTS163" s="65"/>
      <c r="VTV163" s="78"/>
      <c r="VTW163" s="78"/>
      <c r="VTX163" s="65"/>
      <c r="VUA163" s="78"/>
      <c r="VUB163" s="78"/>
      <c r="VUC163" s="65"/>
      <c r="VUF163" s="78"/>
      <c r="VUG163" s="78"/>
      <c r="VUH163" s="65"/>
      <c r="VUK163" s="78"/>
      <c r="VUL163" s="78"/>
      <c r="VUM163" s="65"/>
      <c r="VUP163" s="78"/>
      <c r="VUQ163" s="78"/>
      <c r="VUR163" s="65"/>
      <c r="VUU163" s="78"/>
      <c r="VUV163" s="78"/>
      <c r="VUW163" s="65"/>
      <c r="VUZ163" s="78"/>
      <c r="VVA163" s="78"/>
      <c r="VVB163" s="65"/>
      <c r="VVE163" s="78"/>
      <c r="VVF163" s="78"/>
      <c r="VVG163" s="65"/>
      <c r="VVJ163" s="78"/>
      <c r="VVK163" s="78"/>
      <c r="VVL163" s="65"/>
      <c r="VVO163" s="78"/>
      <c r="VVP163" s="78"/>
      <c r="VVQ163" s="65"/>
      <c r="VVT163" s="78"/>
      <c r="VVU163" s="78"/>
      <c r="VVV163" s="65"/>
      <c r="VVY163" s="78"/>
      <c r="VVZ163" s="78"/>
      <c r="VWA163" s="65"/>
      <c r="VWD163" s="78"/>
      <c r="VWE163" s="78"/>
      <c r="VWF163" s="65"/>
      <c r="VWI163" s="78"/>
      <c r="VWJ163" s="78"/>
      <c r="VWK163" s="65"/>
      <c r="VWN163" s="78"/>
      <c r="VWO163" s="78"/>
      <c r="VWP163" s="65"/>
      <c r="VWS163" s="78"/>
      <c r="VWT163" s="78"/>
      <c r="VWU163" s="65"/>
      <c r="VWX163" s="78"/>
      <c r="VWY163" s="78"/>
      <c r="VWZ163" s="65"/>
      <c r="VXC163" s="78"/>
      <c r="VXD163" s="78"/>
      <c r="VXE163" s="65"/>
      <c r="VXH163" s="78"/>
      <c r="VXI163" s="78"/>
      <c r="VXJ163" s="65"/>
      <c r="VXM163" s="78"/>
      <c r="VXN163" s="78"/>
      <c r="VXO163" s="65"/>
      <c r="VXR163" s="78"/>
      <c r="VXS163" s="78"/>
      <c r="VXT163" s="65"/>
      <c r="VXW163" s="78"/>
      <c r="VXX163" s="78"/>
      <c r="VXY163" s="65"/>
      <c r="VYB163" s="78"/>
      <c r="VYC163" s="78"/>
      <c r="VYD163" s="65"/>
      <c r="VYG163" s="78"/>
      <c r="VYH163" s="78"/>
      <c r="VYI163" s="65"/>
      <c r="VYL163" s="78"/>
      <c r="VYM163" s="78"/>
      <c r="VYN163" s="65"/>
      <c r="VYQ163" s="78"/>
      <c r="VYR163" s="78"/>
      <c r="VYS163" s="65"/>
      <c r="VYV163" s="78"/>
      <c r="VYW163" s="78"/>
      <c r="VYX163" s="65"/>
      <c r="VZA163" s="78"/>
      <c r="VZB163" s="78"/>
      <c r="VZC163" s="65"/>
      <c r="VZF163" s="78"/>
      <c r="VZG163" s="78"/>
      <c r="VZH163" s="65"/>
      <c r="VZK163" s="78"/>
      <c r="VZL163" s="78"/>
      <c r="VZM163" s="65"/>
      <c r="VZP163" s="78"/>
      <c r="VZQ163" s="78"/>
      <c r="VZR163" s="65"/>
      <c r="VZU163" s="78"/>
      <c r="VZV163" s="78"/>
      <c r="VZW163" s="65"/>
      <c r="VZZ163" s="78"/>
      <c r="WAA163" s="78"/>
      <c r="WAB163" s="65"/>
      <c r="WAE163" s="78"/>
      <c r="WAF163" s="78"/>
      <c r="WAG163" s="65"/>
      <c r="WAJ163" s="78"/>
      <c r="WAK163" s="78"/>
      <c r="WAL163" s="65"/>
      <c r="WAO163" s="78"/>
      <c r="WAP163" s="78"/>
      <c r="WAQ163" s="65"/>
      <c r="WAT163" s="78"/>
      <c r="WAU163" s="78"/>
      <c r="WAV163" s="65"/>
      <c r="WAY163" s="78"/>
      <c r="WAZ163" s="78"/>
      <c r="WBA163" s="65"/>
      <c r="WBD163" s="78"/>
      <c r="WBE163" s="78"/>
      <c r="WBF163" s="65"/>
      <c r="WBI163" s="78"/>
      <c r="WBJ163" s="78"/>
      <c r="WBK163" s="65"/>
      <c r="WBN163" s="78"/>
      <c r="WBO163" s="78"/>
      <c r="WBP163" s="65"/>
      <c r="WBS163" s="78"/>
      <c r="WBT163" s="78"/>
      <c r="WBU163" s="65"/>
      <c r="WBX163" s="78"/>
      <c r="WBY163" s="78"/>
      <c r="WBZ163" s="65"/>
      <c r="WCC163" s="78"/>
      <c r="WCD163" s="78"/>
      <c r="WCE163" s="65"/>
      <c r="WCH163" s="78"/>
      <c r="WCI163" s="78"/>
      <c r="WCJ163" s="65"/>
      <c r="WCM163" s="78"/>
      <c r="WCN163" s="78"/>
      <c r="WCO163" s="65"/>
      <c r="WCR163" s="78"/>
      <c r="WCS163" s="78"/>
      <c r="WCT163" s="65"/>
      <c r="WCW163" s="78"/>
      <c r="WCX163" s="78"/>
      <c r="WCY163" s="65"/>
      <c r="WDB163" s="78"/>
      <c r="WDC163" s="78"/>
      <c r="WDD163" s="65"/>
      <c r="WDG163" s="78"/>
      <c r="WDH163" s="78"/>
      <c r="WDI163" s="65"/>
      <c r="WDL163" s="78"/>
      <c r="WDM163" s="78"/>
      <c r="WDN163" s="65"/>
      <c r="WDQ163" s="78"/>
      <c r="WDR163" s="78"/>
      <c r="WDS163" s="65"/>
      <c r="WDV163" s="78"/>
      <c r="WDW163" s="78"/>
      <c r="WDX163" s="65"/>
      <c r="WEA163" s="78"/>
      <c r="WEB163" s="78"/>
      <c r="WEC163" s="65"/>
      <c r="WEF163" s="78"/>
      <c r="WEG163" s="78"/>
      <c r="WEH163" s="65"/>
      <c r="WEK163" s="78"/>
      <c r="WEL163" s="78"/>
      <c r="WEM163" s="65"/>
      <c r="WEP163" s="78"/>
      <c r="WEQ163" s="78"/>
      <c r="WER163" s="65"/>
      <c r="WEU163" s="78"/>
      <c r="WEV163" s="78"/>
      <c r="WEW163" s="65"/>
      <c r="WEZ163" s="78"/>
      <c r="WFA163" s="78"/>
      <c r="WFB163" s="65"/>
      <c r="WFE163" s="78"/>
      <c r="WFF163" s="78"/>
      <c r="WFG163" s="65"/>
      <c r="WFJ163" s="78"/>
      <c r="WFK163" s="78"/>
      <c r="WFL163" s="65"/>
      <c r="WFO163" s="78"/>
      <c r="WFP163" s="78"/>
      <c r="WFQ163" s="65"/>
      <c r="WFT163" s="78"/>
      <c r="WFU163" s="78"/>
      <c r="WFV163" s="65"/>
      <c r="WFY163" s="78"/>
      <c r="WFZ163" s="78"/>
      <c r="WGA163" s="65"/>
      <c r="WGD163" s="78"/>
      <c r="WGE163" s="78"/>
      <c r="WGF163" s="65"/>
      <c r="WGI163" s="78"/>
      <c r="WGJ163" s="78"/>
      <c r="WGK163" s="65"/>
      <c r="WGN163" s="78"/>
      <c r="WGO163" s="78"/>
      <c r="WGP163" s="65"/>
      <c r="WGS163" s="78"/>
      <c r="WGT163" s="78"/>
      <c r="WGU163" s="65"/>
      <c r="WGX163" s="78"/>
      <c r="WGY163" s="78"/>
      <c r="WGZ163" s="65"/>
      <c r="WHC163" s="78"/>
      <c r="WHD163" s="78"/>
      <c r="WHE163" s="65"/>
      <c r="WHH163" s="78"/>
      <c r="WHI163" s="78"/>
      <c r="WHJ163" s="65"/>
      <c r="WHM163" s="78"/>
      <c r="WHN163" s="78"/>
      <c r="WHO163" s="65"/>
      <c r="WHR163" s="78"/>
      <c r="WHS163" s="78"/>
      <c r="WHT163" s="65"/>
      <c r="WHW163" s="78"/>
      <c r="WHX163" s="78"/>
      <c r="WHY163" s="65"/>
      <c r="WIB163" s="78"/>
      <c r="WIC163" s="78"/>
      <c r="WID163" s="65"/>
      <c r="WIG163" s="78"/>
      <c r="WIH163" s="78"/>
      <c r="WII163" s="65"/>
      <c r="WIL163" s="78"/>
      <c r="WIM163" s="78"/>
      <c r="WIN163" s="65"/>
      <c r="WIQ163" s="78"/>
      <c r="WIR163" s="78"/>
      <c r="WIS163" s="65"/>
      <c r="WIV163" s="78"/>
      <c r="WIW163" s="78"/>
      <c r="WIX163" s="65"/>
      <c r="WJA163" s="78"/>
      <c r="WJB163" s="78"/>
      <c r="WJC163" s="65"/>
      <c r="WJF163" s="78"/>
      <c r="WJG163" s="78"/>
      <c r="WJH163" s="65"/>
      <c r="WJK163" s="78"/>
      <c r="WJL163" s="78"/>
      <c r="WJM163" s="65"/>
      <c r="WJP163" s="78"/>
      <c r="WJQ163" s="78"/>
      <c r="WJR163" s="65"/>
      <c r="WJU163" s="78"/>
      <c r="WJV163" s="78"/>
      <c r="WJW163" s="65"/>
      <c r="WJZ163" s="78"/>
      <c r="WKA163" s="78"/>
      <c r="WKB163" s="65"/>
      <c r="WKE163" s="78"/>
      <c r="WKF163" s="78"/>
      <c r="WKG163" s="65"/>
      <c r="WKJ163" s="78"/>
      <c r="WKK163" s="78"/>
      <c r="WKL163" s="65"/>
      <c r="WKO163" s="78"/>
      <c r="WKP163" s="78"/>
      <c r="WKQ163" s="65"/>
      <c r="WKT163" s="78"/>
      <c r="WKU163" s="78"/>
      <c r="WKV163" s="65"/>
      <c r="WKY163" s="78"/>
      <c r="WKZ163" s="78"/>
      <c r="WLA163" s="65"/>
      <c r="WLD163" s="78"/>
      <c r="WLE163" s="78"/>
      <c r="WLF163" s="65"/>
      <c r="WLI163" s="78"/>
      <c r="WLJ163" s="78"/>
      <c r="WLK163" s="65"/>
      <c r="WLN163" s="78"/>
      <c r="WLO163" s="78"/>
      <c r="WLP163" s="65"/>
      <c r="WLS163" s="78"/>
      <c r="WLT163" s="78"/>
      <c r="WLU163" s="65"/>
      <c r="WLX163" s="78"/>
      <c r="WLY163" s="78"/>
      <c r="WLZ163" s="65"/>
      <c r="WMC163" s="78"/>
      <c r="WMD163" s="78"/>
      <c r="WME163" s="65"/>
      <c r="WMH163" s="78"/>
      <c r="WMI163" s="78"/>
      <c r="WMJ163" s="65"/>
      <c r="WMM163" s="78"/>
      <c r="WMN163" s="78"/>
      <c r="WMO163" s="65"/>
      <c r="WMR163" s="78"/>
      <c r="WMS163" s="78"/>
      <c r="WMT163" s="65"/>
      <c r="WMW163" s="78"/>
      <c r="WMX163" s="78"/>
      <c r="WMY163" s="65"/>
      <c r="WNB163" s="78"/>
      <c r="WNC163" s="78"/>
      <c r="WND163" s="65"/>
      <c r="WNG163" s="78"/>
      <c r="WNH163" s="78"/>
      <c r="WNI163" s="65"/>
      <c r="WNL163" s="78"/>
      <c r="WNM163" s="78"/>
      <c r="WNN163" s="65"/>
      <c r="WNQ163" s="78"/>
      <c r="WNR163" s="78"/>
      <c r="WNS163" s="65"/>
      <c r="WNV163" s="78"/>
      <c r="WNW163" s="78"/>
      <c r="WNX163" s="65"/>
      <c r="WOA163" s="78"/>
      <c r="WOB163" s="78"/>
      <c r="WOC163" s="65"/>
      <c r="WOF163" s="78"/>
      <c r="WOG163" s="78"/>
      <c r="WOH163" s="65"/>
      <c r="WOK163" s="78"/>
      <c r="WOL163" s="78"/>
      <c r="WOM163" s="65"/>
      <c r="WOP163" s="78"/>
      <c r="WOQ163" s="78"/>
      <c r="WOR163" s="65"/>
      <c r="WOU163" s="78"/>
      <c r="WOV163" s="78"/>
      <c r="WOW163" s="65"/>
      <c r="WOZ163" s="78"/>
      <c r="WPA163" s="78"/>
      <c r="WPB163" s="65"/>
      <c r="WPE163" s="78"/>
      <c r="WPF163" s="78"/>
      <c r="WPG163" s="65"/>
      <c r="WPJ163" s="78"/>
      <c r="WPK163" s="78"/>
      <c r="WPL163" s="65"/>
      <c r="WPO163" s="78"/>
      <c r="WPP163" s="78"/>
      <c r="WPQ163" s="65"/>
      <c r="WPT163" s="78"/>
      <c r="WPU163" s="78"/>
      <c r="WPV163" s="65"/>
      <c r="WPY163" s="78"/>
      <c r="WPZ163" s="78"/>
      <c r="WQA163" s="65"/>
      <c r="WQD163" s="78"/>
      <c r="WQE163" s="78"/>
      <c r="WQF163" s="65"/>
      <c r="WQI163" s="78"/>
      <c r="WQJ163" s="78"/>
      <c r="WQK163" s="65"/>
      <c r="WQN163" s="78"/>
      <c r="WQO163" s="78"/>
      <c r="WQP163" s="65"/>
      <c r="WQS163" s="78"/>
      <c r="WQT163" s="78"/>
      <c r="WQU163" s="65"/>
      <c r="WQX163" s="78"/>
      <c r="WQY163" s="78"/>
      <c r="WQZ163" s="65"/>
      <c r="WRC163" s="78"/>
      <c r="WRD163" s="78"/>
      <c r="WRE163" s="65"/>
      <c r="WRH163" s="78"/>
      <c r="WRI163" s="78"/>
      <c r="WRJ163" s="65"/>
      <c r="WRM163" s="78"/>
      <c r="WRN163" s="78"/>
      <c r="WRO163" s="65"/>
      <c r="WRR163" s="78"/>
      <c r="WRS163" s="78"/>
      <c r="WRT163" s="65"/>
      <c r="WRW163" s="78"/>
      <c r="WRX163" s="78"/>
      <c r="WRY163" s="65"/>
      <c r="WSB163" s="78"/>
      <c r="WSC163" s="78"/>
      <c r="WSD163" s="65"/>
      <c r="WSG163" s="78"/>
      <c r="WSH163" s="78"/>
      <c r="WSI163" s="65"/>
      <c r="WSL163" s="78"/>
      <c r="WSM163" s="78"/>
      <c r="WSN163" s="65"/>
      <c r="WSQ163" s="78"/>
      <c r="WSR163" s="78"/>
      <c r="WSS163" s="65"/>
      <c r="WSV163" s="78"/>
      <c r="WSW163" s="78"/>
      <c r="WSX163" s="65"/>
      <c r="WTA163" s="78"/>
      <c r="WTB163" s="78"/>
      <c r="WTC163" s="65"/>
      <c r="WTF163" s="78"/>
      <c r="WTG163" s="78"/>
      <c r="WTH163" s="65"/>
      <c r="WTK163" s="78"/>
      <c r="WTL163" s="78"/>
      <c r="WTM163" s="65"/>
      <c r="WTP163" s="78"/>
      <c r="WTQ163" s="78"/>
      <c r="WTR163" s="65"/>
      <c r="WTU163" s="78"/>
      <c r="WTV163" s="78"/>
      <c r="WTW163" s="65"/>
      <c r="WTZ163" s="78"/>
      <c r="WUA163" s="78"/>
      <c r="WUB163" s="65"/>
      <c r="WUE163" s="78"/>
      <c r="WUF163" s="78"/>
      <c r="WUG163" s="65"/>
      <c r="WUJ163" s="78"/>
      <c r="WUK163" s="78"/>
      <c r="WUL163" s="65"/>
      <c r="WUO163" s="78"/>
      <c r="WUP163" s="78"/>
      <c r="WUQ163" s="65"/>
      <c r="WUT163" s="78"/>
      <c r="WUU163" s="78"/>
      <c r="WUV163" s="65"/>
      <c r="WUY163" s="78"/>
      <c r="WUZ163" s="78"/>
      <c r="WVA163" s="65"/>
      <c r="WVD163" s="78"/>
      <c r="WVE163" s="78"/>
      <c r="WVF163" s="65"/>
      <c r="WVI163" s="78"/>
      <c r="WVJ163" s="78"/>
      <c r="WVK163" s="65"/>
      <c r="WVN163" s="78"/>
      <c r="WVO163" s="78"/>
      <c r="WVP163" s="65"/>
      <c r="WVS163" s="78"/>
      <c r="WVT163" s="78"/>
      <c r="WVU163" s="65"/>
      <c r="WVX163" s="78"/>
      <c r="WVY163" s="78"/>
      <c r="WVZ163" s="65"/>
      <c r="WWC163" s="78"/>
      <c r="WWD163" s="78"/>
      <c r="WWE163" s="65"/>
      <c r="WWH163" s="78"/>
      <c r="WWI163" s="78"/>
      <c r="WWJ163" s="65"/>
      <c r="WWM163" s="78"/>
      <c r="WWN163" s="78"/>
      <c r="WWO163" s="65"/>
      <c r="WWR163" s="78"/>
      <c r="WWS163" s="78"/>
      <c r="WWT163" s="65"/>
      <c r="WWW163" s="78"/>
      <c r="WWX163" s="78"/>
      <c r="WWY163" s="65"/>
      <c r="WXB163" s="78"/>
      <c r="WXC163" s="78"/>
      <c r="WXD163" s="65"/>
      <c r="WXG163" s="78"/>
      <c r="WXH163" s="78"/>
      <c r="WXI163" s="65"/>
      <c r="WXL163" s="78"/>
      <c r="WXM163" s="78"/>
      <c r="WXN163" s="65"/>
      <c r="WXQ163" s="78"/>
      <c r="WXR163" s="78"/>
      <c r="WXS163" s="65"/>
      <c r="WXV163" s="78"/>
      <c r="WXW163" s="78"/>
      <c r="WXX163" s="65"/>
      <c r="WYA163" s="78"/>
      <c r="WYB163" s="78"/>
      <c r="WYC163" s="65"/>
      <c r="WYF163" s="78"/>
      <c r="WYG163" s="78"/>
      <c r="WYH163" s="65"/>
      <c r="WYK163" s="78"/>
      <c r="WYL163" s="78"/>
      <c r="WYM163" s="65"/>
      <c r="WYP163" s="78"/>
      <c r="WYQ163" s="78"/>
      <c r="WYR163" s="65"/>
      <c r="WYU163" s="78"/>
      <c r="WYV163" s="78"/>
      <c r="WYW163" s="65"/>
      <c r="WYZ163" s="78"/>
      <c r="WZA163" s="78"/>
      <c r="WZB163" s="65"/>
      <c r="WZE163" s="78"/>
      <c r="WZF163" s="78"/>
      <c r="WZG163" s="65"/>
      <c r="WZJ163" s="78"/>
      <c r="WZK163" s="78"/>
      <c r="WZL163" s="65"/>
      <c r="WZO163" s="78"/>
      <c r="WZP163" s="78"/>
      <c r="WZQ163" s="65"/>
      <c r="WZT163" s="78"/>
      <c r="WZU163" s="78"/>
      <c r="WZV163" s="65"/>
      <c r="WZY163" s="78"/>
      <c r="WZZ163" s="78"/>
      <c r="XAA163" s="65"/>
      <c r="XAD163" s="78"/>
      <c r="XAE163" s="78"/>
      <c r="XAF163" s="65"/>
      <c r="XAI163" s="78"/>
      <c r="XAJ163" s="78"/>
      <c r="XAK163" s="65"/>
      <c r="XAN163" s="78"/>
      <c r="XAO163" s="78"/>
      <c r="XAP163" s="65"/>
      <c r="XAS163" s="78"/>
      <c r="XAT163" s="78"/>
      <c r="XAU163" s="65"/>
      <c r="XAX163" s="78"/>
      <c r="XAY163" s="78"/>
      <c r="XAZ163" s="65"/>
      <c r="XBC163" s="78"/>
      <c r="XBD163" s="78"/>
      <c r="XBE163" s="65"/>
      <c r="XBH163" s="78"/>
      <c r="XBI163" s="78"/>
      <c r="XBJ163" s="65"/>
      <c r="XBM163" s="78"/>
      <c r="XBN163" s="78"/>
      <c r="XBO163" s="65"/>
      <c r="XBR163" s="78"/>
      <c r="XBS163" s="78"/>
      <c r="XBT163" s="65"/>
      <c r="XBW163" s="78"/>
      <c r="XBX163" s="78"/>
      <c r="XBY163" s="65"/>
      <c r="XCB163" s="78"/>
      <c r="XCC163" s="78"/>
      <c r="XCD163" s="65"/>
      <c r="XCG163" s="78"/>
      <c r="XCH163" s="78"/>
      <c r="XCI163" s="65"/>
      <c r="XCL163" s="78"/>
      <c r="XCM163" s="78"/>
      <c r="XCN163" s="65"/>
      <c r="XCQ163" s="78"/>
      <c r="XCR163" s="78"/>
      <c r="XCS163" s="65"/>
      <c r="XCV163" s="78"/>
      <c r="XCW163" s="78"/>
      <c r="XCX163" s="65"/>
      <c r="XDA163" s="78"/>
      <c r="XDB163" s="78"/>
      <c r="XDC163" s="65"/>
      <c r="XDF163" s="78"/>
      <c r="XDG163" s="78"/>
      <c r="XDH163" s="65"/>
      <c r="XDK163" s="78"/>
      <c r="XDL163" s="78"/>
      <c r="XDM163" s="65"/>
      <c r="XDP163" s="78"/>
      <c r="XDQ163" s="78"/>
      <c r="XDR163" s="65"/>
      <c r="XDU163" s="78"/>
      <c r="XDV163" s="78"/>
      <c r="XDW163" s="65"/>
      <c r="XDZ163" s="78"/>
      <c r="XEA163" s="78"/>
      <c r="XEB163" s="65"/>
      <c r="XEE163" s="78"/>
      <c r="XEF163" s="78"/>
      <c r="XEG163" s="65"/>
      <c r="XEJ163" s="78"/>
      <c r="XEK163" s="78"/>
      <c r="XEL163" s="65"/>
      <c r="XEO163" s="78"/>
      <c r="XEP163" s="78"/>
      <c r="XEQ163" s="65"/>
      <c r="XET163" s="78"/>
      <c r="XEU163" s="78"/>
      <c r="XEV163" s="65"/>
      <c r="XEY163" s="78"/>
      <c r="XEZ163" s="78"/>
      <c r="XFA163" s="65"/>
      <c r="XFD163" s="78"/>
    </row>
    <row r="164" spans="1:2046 2049:3071 3074:4096 4099:7166 7169:8191 8194:9216 9219:12286 12289:13311 13314:14336 14339:16384" x14ac:dyDescent="0.25">
      <c r="A164" s="65" t="s">
        <v>966</v>
      </c>
      <c r="D164" s="78"/>
      <c r="E164" s="78"/>
      <c r="F164" s="65"/>
      <c r="I164" s="78"/>
      <c r="J164" s="78"/>
      <c r="K164" s="65"/>
      <c r="N164" s="78"/>
      <c r="O164" s="78"/>
      <c r="P164" s="65"/>
      <c r="S164" s="78"/>
      <c r="T164" s="78"/>
      <c r="U164" s="65"/>
      <c r="X164" s="78"/>
      <c r="Y164" s="78"/>
      <c r="Z164" s="65"/>
      <c r="AC164" s="78"/>
      <c r="AD164" s="78"/>
      <c r="AE164" s="65"/>
      <c r="AH164" s="78"/>
      <c r="AI164" s="78"/>
      <c r="AJ164" s="65"/>
      <c r="AM164" s="78"/>
      <c r="AN164" s="78"/>
      <c r="AO164" s="65"/>
      <c r="AR164" s="78"/>
      <c r="AS164" s="78"/>
      <c r="AT164" s="65"/>
      <c r="AW164" s="78"/>
      <c r="AX164" s="78"/>
      <c r="AY164" s="65"/>
      <c r="BB164" s="78"/>
      <c r="BC164" s="78"/>
      <c r="BD164" s="65"/>
      <c r="BG164" s="78"/>
      <c r="BH164" s="78"/>
      <c r="BI164" s="65"/>
      <c r="BL164" s="78"/>
      <c r="BM164" s="78"/>
      <c r="BN164" s="65"/>
      <c r="BQ164" s="78"/>
      <c r="BR164" s="78"/>
      <c r="BS164" s="65"/>
      <c r="BV164" s="78"/>
      <c r="BW164" s="78"/>
      <c r="BX164" s="65"/>
      <c r="CA164" s="78"/>
      <c r="CB164" s="78"/>
      <c r="CC164" s="65"/>
      <c r="CF164" s="78"/>
      <c r="CG164" s="78"/>
      <c r="CH164" s="65"/>
      <c r="CK164" s="78"/>
      <c r="CL164" s="78"/>
      <c r="CM164" s="65"/>
      <c r="CP164" s="78"/>
      <c r="CQ164" s="78"/>
      <c r="CR164" s="65"/>
      <c r="CU164" s="78"/>
      <c r="CV164" s="78"/>
      <c r="CW164" s="65"/>
      <c r="CZ164" s="78"/>
      <c r="DA164" s="78"/>
      <c r="DB164" s="65"/>
      <c r="DE164" s="78"/>
      <c r="DF164" s="78"/>
      <c r="DG164" s="65"/>
      <c r="DJ164" s="78"/>
      <c r="DK164" s="78"/>
      <c r="DL164" s="65"/>
      <c r="DO164" s="78"/>
      <c r="DP164" s="78"/>
      <c r="DQ164" s="65"/>
      <c r="DT164" s="78"/>
      <c r="DU164" s="78"/>
      <c r="DV164" s="65"/>
      <c r="DY164" s="78"/>
      <c r="DZ164" s="78"/>
      <c r="EA164" s="65"/>
      <c r="ED164" s="78"/>
      <c r="EE164" s="78"/>
      <c r="EF164" s="65"/>
      <c r="EI164" s="78"/>
      <c r="EJ164" s="78"/>
      <c r="EK164" s="65"/>
      <c r="EN164" s="78"/>
      <c r="EO164" s="78"/>
      <c r="EP164" s="65"/>
      <c r="ES164" s="78"/>
      <c r="ET164" s="78"/>
      <c r="EU164" s="65"/>
      <c r="EX164" s="78"/>
      <c r="EY164" s="78"/>
      <c r="EZ164" s="65"/>
      <c r="FC164" s="78"/>
      <c r="FD164" s="78"/>
      <c r="FE164" s="65"/>
      <c r="FH164" s="78"/>
      <c r="FI164" s="78"/>
      <c r="FJ164" s="65"/>
      <c r="FM164" s="78"/>
      <c r="FN164" s="78"/>
      <c r="FO164" s="65"/>
      <c r="FR164" s="78"/>
      <c r="FS164" s="78"/>
      <c r="FT164" s="65"/>
      <c r="FW164" s="78"/>
      <c r="FX164" s="78"/>
      <c r="FY164" s="65"/>
      <c r="GB164" s="78"/>
      <c r="GC164" s="78"/>
      <c r="GD164" s="65"/>
      <c r="GG164" s="78"/>
      <c r="GH164" s="78"/>
      <c r="GI164" s="65"/>
      <c r="GL164" s="78"/>
      <c r="GM164" s="78"/>
      <c r="GN164" s="65"/>
      <c r="GQ164" s="78"/>
      <c r="GR164" s="78"/>
      <c r="GS164" s="65"/>
      <c r="GV164" s="78"/>
      <c r="GW164" s="78"/>
      <c r="GX164" s="65"/>
      <c r="HA164" s="78"/>
      <c r="HB164" s="78"/>
      <c r="HC164" s="65"/>
      <c r="HF164" s="78"/>
      <c r="HG164" s="78"/>
      <c r="HH164" s="65"/>
      <c r="HK164" s="78"/>
      <c r="HL164" s="78"/>
      <c r="HM164" s="65"/>
      <c r="HP164" s="78"/>
      <c r="HQ164" s="78"/>
      <c r="HR164" s="65"/>
      <c r="HU164" s="78"/>
      <c r="HV164" s="78"/>
      <c r="HW164" s="65"/>
      <c r="HZ164" s="78"/>
      <c r="IA164" s="78"/>
      <c r="IB164" s="65"/>
      <c r="IE164" s="78"/>
      <c r="IF164" s="78"/>
      <c r="IG164" s="65"/>
      <c r="IJ164" s="78"/>
      <c r="IK164" s="78"/>
      <c r="IL164" s="65"/>
      <c r="IO164" s="78"/>
      <c r="IP164" s="78"/>
      <c r="IQ164" s="65"/>
      <c r="IT164" s="78"/>
      <c r="IU164" s="78"/>
      <c r="IV164" s="65"/>
      <c r="IY164" s="78"/>
      <c r="IZ164" s="78"/>
      <c r="JA164" s="65"/>
      <c r="JD164" s="78"/>
      <c r="JE164" s="78"/>
      <c r="JF164" s="65"/>
      <c r="JI164" s="78"/>
      <c r="JJ164" s="78"/>
      <c r="JK164" s="65"/>
      <c r="JN164" s="78"/>
      <c r="JO164" s="78"/>
      <c r="JP164" s="65"/>
      <c r="JS164" s="78"/>
      <c r="JT164" s="78"/>
      <c r="JU164" s="65"/>
      <c r="JX164" s="78"/>
      <c r="JY164" s="78"/>
      <c r="JZ164" s="65"/>
      <c r="KC164" s="78"/>
      <c r="KD164" s="78"/>
      <c r="KE164" s="65"/>
      <c r="KH164" s="78"/>
      <c r="KI164" s="78"/>
      <c r="KJ164" s="65"/>
      <c r="KM164" s="78"/>
      <c r="KN164" s="78"/>
      <c r="KO164" s="65"/>
      <c r="KR164" s="78"/>
      <c r="KS164" s="78"/>
      <c r="KT164" s="65"/>
      <c r="KW164" s="78"/>
      <c r="KX164" s="78"/>
      <c r="KY164" s="65"/>
      <c r="LB164" s="78"/>
      <c r="LC164" s="78"/>
      <c r="LD164" s="65"/>
      <c r="LG164" s="78"/>
      <c r="LH164" s="78"/>
      <c r="LI164" s="65"/>
      <c r="LL164" s="78"/>
      <c r="LM164" s="78"/>
      <c r="LN164" s="65"/>
      <c r="LQ164" s="78"/>
      <c r="LR164" s="78"/>
      <c r="LS164" s="65"/>
      <c r="LV164" s="78"/>
      <c r="LW164" s="78"/>
      <c r="LX164" s="65"/>
      <c r="MA164" s="78"/>
      <c r="MB164" s="78"/>
      <c r="MC164" s="65"/>
      <c r="MF164" s="78"/>
      <c r="MG164" s="78"/>
      <c r="MH164" s="65"/>
      <c r="MK164" s="78"/>
      <c r="ML164" s="78"/>
      <c r="MM164" s="65"/>
      <c r="MP164" s="78"/>
      <c r="MQ164" s="78"/>
      <c r="MR164" s="65"/>
      <c r="MU164" s="78"/>
      <c r="MV164" s="78"/>
      <c r="MW164" s="65"/>
      <c r="MZ164" s="78"/>
      <c r="NA164" s="78"/>
      <c r="NB164" s="65"/>
      <c r="NE164" s="78"/>
      <c r="NF164" s="78"/>
      <c r="NG164" s="65"/>
      <c r="NJ164" s="78"/>
      <c r="NK164" s="78"/>
      <c r="NL164" s="65"/>
      <c r="NO164" s="78"/>
      <c r="NP164" s="78"/>
      <c r="NQ164" s="65"/>
      <c r="NT164" s="78"/>
      <c r="NU164" s="78"/>
      <c r="NV164" s="65"/>
      <c r="NY164" s="78"/>
      <c r="NZ164" s="78"/>
      <c r="OA164" s="65"/>
      <c r="OD164" s="78"/>
      <c r="OE164" s="78"/>
      <c r="OF164" s="65"/>
      <c r="OI164" s="78"/>
      <c r="OJ164" s="78"/>
      <c r="OK164" s="65"/>
      <c r="ON164" s="78"/>
      <c r="OO164" s="78"/>
      <c r="OP164" s="65"/>
      <c r="OS164" s="78"/>
      <c r="OT164" s="78"/>
      <c r="OU164" s="65"/>
      <c r="OX164" s="78"/>
      <c r="OY164" s="78"/>
      <c r="OZ164" s="65"/>
      <c r="PC164" s="78"/>
      <c r="PD164" s="78"/>
      <c r="PE164" s="65"/>
      <c r="PH164" s="78"/>
      <c r="PI164" s="78"/>
      <c r="PJ164" s="65"/>
      <c r="PM164" s="78"/>
      <c r="PN164" s="78"/>
      <c r="PO164" s="65"/>
      <c r="PR164" s="78"/>
      <c r="PS164" s="78"/>
      <c r="PT164" s="65"/>
      <c r="PW164" s="78"/>
      <c r="PX164" s="78"/>
      <c r="PY164" s="65"/>
      <c r="QB164" s="78"/>
      <c r="QC164" s="78"/>
      <c r="QD164" s="65"/>
      <c r="QG164" s="78"/>
      <c r="QH164" s="78"/>
      <c r="QI164" s="65"/>
      <c r="QL164" s="78"/>
      <c r="QM164" s="78"/>
      <c r="QN164" s="65"/>
      <c r="QQ164" s="78"/>
      <c r="QR164" s="78"/>
      <c r="QS164" s="65"/>
      <c r="QV164" s="78"/>
      <c r="QW164" s="78"/>
      <c r="QX164" s="65"/>
      <c r="RA164" s="78"/>
      <c r="RB164" s="78"/>
      <c r="RC164" s="65"/>
      <c r="RF164" s="78"/>
      <c r="RG164" s="78"/>
      <c r="RH164" s="65"/>
      <c r="RK164" s="78"/>
      <c r="RL164" s="78"/>
      <c r="RM164" s="65"/>
      <c r="RP164" s="78"/>
      <c r="RQ164" s="78"/>
      <c r="RR164" s="65"/>
      <c r="RU164" s="78"/>
      <c r="RV164" s="78"/>
      <c r="RW164" s="65"/>
      <c r="RZ164" s="78"/>
      <c r="SA164" s="78"/>
      <c r="SB164" s="65"/>
      <c r="SE164" s="78"/>
      <c r="SF164" s="78"/>
      <c r="SG164" s="65"/>
      <c r="SJ164" s="78"/>
      <c r="SK164" s="78"/>
      <c r="SL164" s="65"/>
      <c r="SO164" s="78"/>
      <c r="SP164" s="78"/>
      <c r="SQ164" s="65"/>
      <c r="ST164" s="78"/>
      <c r="SU164" s="78"/>
      <c r="SV164" s="65"/>
      <c r="SY164" s="78"/>
      <c r="SZ164" s="78"/>
      <c r="TA164" s="65"/>
      <c r="TD164" s="78"/>
      <c r="TE164" s="78"/>
      <c r="TF164" s="65"/>
      <c r="TI164" s="78"/>
      <c r="TJ164" s="78"/>
      <c r="TK164" s="65"/>
      <c r="TN164" s="78"/>
      <c r="TO164" s="78"/>
      <c r="TP164" s="65"/>
      <c r="TS164" s="78"/>
      <c r="TT164" s="78"/>
      <c r="TU164" s="65"/>
      <c r="TX164" s="78"/>
      <c r="TY164" s="78"/>
      <c r="TZ164" s="65"/>
      <c r="UC164" s="78"/>
      <c r="UD164" s="78"/>
      <c r="UE164" s="65"/>
      <c r="UH164" s="78"/>
      <c r="UI164" s="78"/>
      <c r="UJ164" s="65"/>
      <c r="UM164" s="78"/>
      <c r="UN164" s="78"/>
      <c r="UO164" s="65"/>
      <c r="UR164" s="78"/>
      <c r="US164" s="78"/>
      <c r="UT164" s="65"/>
      <c r="UW164" s="78"/>
      <c r="UX164" s="78"/>
      <c r="UY164" s="65"/>
      <c r="VB164" s="78"/>
      <c r="VC164" s="78"/>
      <c r="VD164" s="65"/>
      <c r="VG164" s="78"/>
      <c r="VH164" s="78"/>
      <c r="VI164" s="65"/>
      <c r="VL164" s="78"/>
      <c r="VM164" s="78"/>
      <c r="VN164" s="65"/>
      <c r="VQ164" s="78"/>
      <c r="VR164" s="78"/>
      <c r="VS164" s="65"/>
      <c r="VV164" s="78"/>
      <c r="VW164" s="78"/>
      <c r="VX164" s="65"/>
      <c r="WA164" s="78"/>
      <c r="WB164" s="78"/>
      <c r="WC164" s="65"/>
      <c r="WF164" s="78"/>
      <c r="WG164" s="78"/>
      <c r="WH164" s="65"/>
      <c r="WK164" s="78"/>
      <c r="WL164" s="78"/>
      <c r="WM164" s="65"/>
      <c r="WP164" s="78"/>
      <c r="WQ164" s="78"/>
      <c r="WR164" s="65"/>
      <c r="WU164" s="78"/>
      <c r="WV164" s="78"/>
      <c r="WW164" s="65"/>
      <c r="WZ164" s="78"/>
      <c r="XA164" s="78"/>
      <c r="XB164" s="65"/>
      <c r="XE164" s="78"/>
      <c r="XF164" s="78"/>
      <c r="XG164" s="65"/>
      <c r="XJ164" s="78"/>
      <c r="XK164" s="78"/>
      <c r="XL164" s="65"/>
      <c r="XO164" s="78"/>
      <c r="XP164" s="78"/>
      <c r="XQ164" s="65"/>
      <c r="XT164" s="78"/>
      <c r="XU164" s="78"/>
      <c r="XV164" s="65"/>
      <c r="XY164" s="78"/>
      <c r="XZ164" s="78"/>
      <c r="YA164" s="65"/>
      <c r="YD164" s="78"/>
      <c r="YE164" s="78"/>
      <c r="YF164" s="65"/>
      <c r="YI164" s="78"/>
      <c r="YJ164" s="78"/>
      <c r="YK164" s="65"/>
      <c r="YN164" s="78"/>
      <c r="YO164" s="78"/>
      <c r="YP164" s="65"/>
      <c r="YS164" s="78"/>
      <c r="YT164" s="78"/>
      <c r="YU164" s="65"/>
      <c r="YX164" s="78"/>
      <c r="YY164" s="78"/>
      <c r="YZ164" s="65"/>
      <c r="ZC164" s="78"/>
      <c r="ZD164" s="78"/>
      <c r="ZE164" s="65"/>
      <c r="ZH164" s="78"/>
      <c r="ZI164" s="78"/>
      <c r="ZJ164" s="65"/>
      <c r="ZM164" s="78"/>
      <c r="ZN164" s="78"/>
      <c r="ZO164" s="65"/>
      <c r="ZR164" s="78"/>
      <c r="ZS164" s="78"/>
      <c r="ZT164" s="65"/>
      <c r="ZW164" s="78"/>
      <c r="ZX164" s="78"/>
      <c r="ZY164" s="65"/>
      <c r="AAB164" s="78"/>
      <c r="AAC164" s="78"/>
      <c r="AAD164" s="65"/>
      <c r="AAG164" s="78"/>
      <c r="AAH164" s="78"/>
      <c r="AAI164" s="65"/>
      <c r="AAL164" s="78"/>
      <c r="AAM164" s="78"/>
      <c r="AAN164" s="65"/>
      <c r="AAQ164" s="78"/>
      <c r="AAR164" s="78"/>
      <c r="AAS164" s="65"/>
      <c r="AAV164" s="78"/>
      <c r="AAW164" s="78"/>
      <c r="AAX164" s="65"/>
      <c r="ABA164" s="78"/>
      <c r="ABB164" s="78"/>
      <c r="ABC164" s="65"/>
      <c r="ABF164" s="78"/>
      <c r="ABG164" s="78"/>
      <c r="ABH164" s="65"/>
      <c r="ABK164" s="78"/>
      <c r="ABL164" s="78"/>
      <c r="ABM164" s="65"/>
      <c r="ABP164" s="78"/>
      <c r="ABQ164" s="78"/>
      <c r="ABR164" s="65"/>
      <c r="ABU164" s="78"/>
      <c r="ABV164" s="78"/>
      <c r="ABW164" s="65"/>
      <c r="ABZ164" s="78"/>
      <c r="ACA164" s="78"/>
      <c r="ACB164" s="65"/>
      <c r="ACE164" s="78"/>
      <c r="ACF164" s="78"/>
      <c r="ACG164" s="65"/>
      <c r="ACJ164" s="78"/>
      <c r="ACK164" s="78"/>
      <c r="ACL164" s="65"/>
      <c r="ACO164" s="78"/>
      <c r="ACP164" s="78"/>
      <c r="ACQ164" s="65"/>
      <c r="ACT164" s="78"/>
      <c r="ACU164" s="78"/>
      <c r="ACV164" s="65"/>
      <c r="ACY164" s="78"/>
      <c r="ACZ164" s="78"/>
      <c r="ADA164" s="65"/>
      <c r="ADD164" s="78"/>
      <c r="ADE164" s="78"/>
      <c r="ADF164" s="65"/>
      <c r="ADI164" s="78"/>
      <c r="ADJ164" s="78"/>
      <c r="ADK164" s="65"/>
      <c r="ADN164" s="78"/>
      <c r="ADO164" s="78"/>
      <c r="ADP164" s="65"/>
      <c r="ADS164" s="78"/>
      <c r="ADT164" s="78"/>
      <c r="ADU164" s="65"/>
      <c r="ADX164" s="78"/>
      <c r="ADY164" s="78"/>
      <c r="ADZ164" s="65"/>
      <c r="AEC164" s="78"/>
      <c r="AED164" s="78"/>
      <c r="AEE164" s="65"/>
      <c r="AEH164" s="78"/>
      <c r="AEI164" s="78"/>
      <c r="AEJ164" s="65"/>
      <c r="AEM164" s="78"/>
      <c r="AEN164" s="78"/>
      <c r="AEO164" s="65"/>
      <c r="AER164" s="78"/>
      <c r="AES164" s="78"/>
      <c r="AET164" s="65"/>
      <c r="AEW164" s="78"/>
      <c r="AEX164" s="78"/>
      <c r="AEY164" s="65"/>
      <c r="AFB164" s="78"/>
      <c r="AFC164" s="78"/>
      <c r="AFD164" s="65"/>
      <c r="AFG164" s="78"/>
      <c r="AFH164" s="78"/>
      <c r="AFI164" s="65"/>
      <c r="AFL164" s="78"/>
      <c r="AFM164" s="78"/>
      <c r="AFN164" s="65"/>
      <c r="AFQ164" s="78"/>
      <c r="AFR164" s="78"/>
      <c r="AFS164" s="65"/>
      <c r="AFV164" s="78"/>
      <c r="AFW164" s="78"/>
      <c r="AFX164" s="65"/>
      <c r="AGA164" s="78"/>
      <c r="AGB164" s="78"/>
      <c r="AGC164" s="65"/>
      <c r="AGF164" s="78"/>
      <c r="AGG164" s="78"/>
      <c r="AGH164" s="65"/>
      <c r="AGK164" s="78"/>
      <c r="AGL164" s="78"/>
      <c r="AGM164" s="65"/>
      <c r="AGP164" s="78"/>
      <c r="AGQ164" s="78"/>
      <c r="AGR164" s="65"/>
      <c r="AGU164" s="78"/>
      <c r="AGV164" s="78"/>
      <c r="AGW164" s="65"/>
      <c r="AGZ164" s="78"/>
      <c r="AHA164" s="78"/>
      <c r="AHB164" s="65"/>
      <c r="AHE164" s="78"/>
      <c r="AHF164" s="78"/>
      <c r="AHG164" s="65"/>
      <c r="AHJ164" s="78"/>
      <c r="AHK164" s="78"/>
      <c r="AHL164" s="65"/>
      <c r="AHO164" s="78"/>
      <c r="AHP164" s="78"/>
      <c r="AHQ164" s="65"/>
      <c r="AHT164" s="78"/>
      <c r="AHU164" s="78"/>
      <c r="AHV164" s="65"/>
      <c r="AHY164" s="78"/>
      <c r="AHZ164" s="78"/>
      <c r="AIA164" s="65"/>
      <c r="AID164" s="78"/>
      <c r="AIE164" s="78"/>
      <c r="AIF164" s="65"/>
      <c r="AII164" s="78"/>
      <c r="AIJ164" s="78"/>
      <c r="AIK164" s="65"/>
      <c r="AIN164" s="78"/>
      <c r="AIO164" s="78"/>
      <c r="AIP164" s="65"/>
      <c r="AIS164" s="78"/>
      <c r="AIT164" s="78"/>
      <c r="AIU164" s="65"/>
      <c r="AIX164" s="78"/>
      <c r="AIY164" s="78"/>
      <c r="AIZ164" s="65"/>
      <c r="AJC164" s="78"/>
      <c r="AJD164" s="78"/>
      <c r="AJE164" s="65"/>
      <c r="AJH164" s="78"/>
      <c r="AJI164" s="78"/>
      <c r="AJJ164" s="65"/>
      <c r="AJM164" s="78"/>
      <c r="AJN164" s="78"/>
      <c r="AJO164" s="65"/>
      <c r="AJR164" s="78"/>
      <c r="AJS164" s="78"/>
      <c r="AJT164" s="65"/>
      <c r="AJW164" s="78"/>
      <c r="AJX164" s="78"/>
      <c r="AJY164" s="65"/>
      <c r="AKB164" s="78"/>
      <c r="AKC164" s="78"/>
      <c r="AKD164" s="65"/>
      <c r="AKG164" s="78"/>
      <c r="AKH164" s="78"/>
      <c r="AKI164" s="65"/>
      <c r="AKL164" s="78"/>
      <c r="AKM164" s="78"/>
      <c r="AKN164" s="65"/>
      <c r="AKQ164" s="78"/>
      <c r="AKR164" s="78"/>
      <c r="AKS164" s="65"/>
      <c r="AKV164" s="78"/>
      <c r="AKW164" s="78"/>
      <c r="AKX164" s="65"/>
      <c r="ALA164" s="78"/>
      <c r="ALB164" s="78"/>
      <c r="ALC164" s="65"/>
      <c r="ALF164" s="78"/>
      <c r="ALG164" s="78"/>
      <c r="ALH164" s="65"/>
      <c r="ALK164" s="78"/>
      <c r="ALL164" s="78"/>
      <c r="ALM164" s="65"/>
      <c r="ALP164" s="78"/>
      <c r="ALQ164" s="78"/>
      <c r="ALR164" s="65"/>
      <c r="ALU164" s="78"/>
      <c r="ALV164" s="78"/>
      <c r="ALW164" s="65"/>
      <c r="ALZ164" s="78"/>
      <c r="AMA164" s="78"/>
      <c r="AMB164" s="65"/>
      <c r="AME164" s="78"/>
      <c r="AMF164" s="78"/>
      <c r="AMG164" s="65"/>
      <c r="AMJ164" s="78"/>
      <c r="AMK164" s="78"/>
      <c r="AML164" s="65"/>
      <c r="AMO164" s="78"/>
      <c r="AMP164" s="78"/>
      <c r="AMQ164" s="65"/>
      <c r="AMT164" s="78"/>
      <c r="AMU164" s="78"/>
      <c r="AMV164" s="65"/>
      <c r="AMY164" s="78"/>
      <c r="AMZ164" s="78"/>
      <c r="ANA164" s="65"/>
      <c r="AND164" s="78"/>
      <c r="ANE164" s="78"/>
      <c r="ANF164" s="65"/>
      <c r="ANI164" s="78"/>
      <c r="ANJ164" s="78"/>
      <c r="ANK164" s="65"/>
      <c r="ANN164" s="78"/>
      <c r="ANO164" s="78"/>
      <c r="ANP164" s="65"/>
      <c r="ANS164" s="78"/>
      <c r="ANT164" s="78"/>
      <c r="ANU164" s="65"/>
      <c r="ANX164" s="78"/>
      <c r="ANY164" s="78"/>
      <c r="ANZ164" s="65"/>
      <c r="AOC164" s="78"/>
      <c r="AOD164" s="78"/>
      <c r="AOE164" s="65"/>
      <c r="AOH164" s="78"/>
      <c r="AOI164" s="78"/>
      <c r="AOJ164" s="65"/>
      <c r="AOM164" s="78"/>
      <c r="AON164" s="78"/>
      <c r="AOO164" s="65"/>
      <c r="AOR164" s="78"/>
      <c r="AOS164" s="78"/>
      <c r="AOT164" s="65"/>
      <c r="AOW164" s="78"/>
      <c r="AOX164" s="78"/>
      <c r="AOY164" s="65"/>
      <c r="APB164" s="78"/>
      <c r="APC164" s="78"/>
      <c r="APD164" s="65"/>
      <c r="APG164" s="78"/>
      <c r="APH164" s="78"/>
      <c r="API164" s="65"/>
      <c r="APL164" s="78"/>
      <c r="APM164" s="78"/>
      <c r="APN164" s="65"/>
      <c r="APQ164" s="78"/>
      <c r="APR164" s="78"/>
      <c r="APS164" s="65"/>
      <c r="APV164" s="78"/>
      <c r="APW164" s="78"/>
      <c r="APX164" s="65"/>
      <c r="AQA164" s="78"/>
      <c r="AQB164" s="78"/>
      <c r="AQC164" s="65"/>
      <c r="AQF164" s="78"/>
      <c r="AQG164" s="78"/>
      <c r="AQH164" s="65"/>
      <c r="AQK164" s="78"/>
      <c r="AQL164" s="78"/>
      <c r="AQM164" s="65"/>
      <c r="AQP164" s="78"/>
      <c r="AQQ164" s="78"/>
      <c r="AQR164" s="65"/>
      <c r="AQU164" s="78"/>
      <c r="AQV164" s="78"/>
      <c r="AQW164" s="65"/>
      <c r="AQZ164" s="78"/>
      <c r="ARA164" s="78"/>
      <c r="ARB164" s="65"/>
      <c r="ARE164" s="78"/>
      <c r="ARF164" s="78"/>
      <c r="ARG164" s="65"/>
      <c r="ARJ164" s="78"/>
      <c r="ARK164" s="78"/>
      <c r="ARL164" s="65"/>
      <c r="ARO164" s="78"/>
      <c r="ARP164" s="78"/>
      <c r="ARQ164" s="65"/>
      <c r="ART164" s="78"/>
      <c r="ARU164" s="78"/>
      <c r="ARV164" s="65"/>
      <c r="ARY164" s="78"/>
      <c r="ARZ164" s="78"/>
      <c r="ASA164" s="65"/>
      <c r="ASD164" s="78"/>
      <c r="ASE164" s="78"/>
      <c r="ASF164" s="65"/>
      <c r="ASI164" s="78"/>
      <c r="ASJ164" s="78"/>
      <c r="ASK164" s="65"/>
      <c r="ASN164" s="78"/>
      <c r="ASO164" s="78"/>
      <c r="ASP164" s="65"/>
      <c r="ASS164" s="78"/>
      <c r="AST164" s="78"/>
      <c r="ASU164" s="65"/>
      <c r="ASX164" s="78"/>
      <c r="ASY164" s="78"/>
      <c r="ASZ164" s="65"/>
      <c r="ATC164" s="78"/>
      <c r="ATD164" s="78"/>
      <c r="ATE164" s="65"/>
      <c r="ATH164" s="78"/>
      <c r="ATI164" s="78"/>
      <c r="ATJ164" s="65"/>
      <c r="ATM164" s="78"/>
      <c r="ATN164" s="78"/>
      <c r="ATO164" s="65"/>
      <c r="ATR164" s="78"/>
      <c r="ATS164" s="78"/>
      <c r="ATT164" s="65"/>
      <c r="ATW164" s="78"/>
      <c r="ATX164" s="78"/>
      <c r="ATY164" s="65"/>
      <c r="AUB164" s="78"/>
      <c r="AUC164" s="78"/>
      <c r="AUD164" s="65"/>
      <c r="AUG164" s="78"/>
      <c r="AUH164" s="78"/>
      <c r="AUI164" s="65"/>
      <c r="AUL164" s="78"/>
      <c r="AUM164" s="78"/>
      <c r="AUN164" s="65"/>
      <c r="AUQ164" s="78"/>
      <c r="AUR164" s="78"/>
      <c r="AUS164" s="65"/>
      <c r="AUV164" s="78"/>
      <c r="AUW164" s="78"/>
      <c r="AUX164" s="65"/>
      <c r="AVA164" s="78"/>
      <c r="AVB164" s="78"/>
      <c r="AVC164" s="65"/>
      <c r="AVF164" s="78"/>
      <c r="AVG164" s="78"/>
      <c r="AVH164" s="65"/>
      <c r="AVK164" s="78"/>
      <c r="AVL164" s="78"/>
      <c r="AVM164" s="65"/>
      <c r="AVP164" s="78"/>
      <c r="AVQ164" s="78"/>
      <c r="AVR164" s="65"/>
      <c r="AVU164" s="78"/>
      <c r="AVV164" s="78"/>
      <c r="AVW164" s="65"/>
      <c r="AVZ164" s="78"/>
      <c r="AWA164" s="78"/>
      <c r="AWB164" s="65"/>
      <c r="AWE164" s="78"/>
      <c r="AWF164" s="78"/>
      <c r="AWG164" s="65"/>
      <c r="AWJ164" s="78"/>
      <c r="AWK164" s="78"/>
      <c r="AWL164" s="65"/>
      <c r="AWO164" s="78"/>
      <c r="AWP164" s="78"/>
      <c r="AWQ164" s="65"/>
      <c r="AWT164" s="78"/>
      <c r="AWU164" s="78"/>
      <c r="AWV164" s="65"/>
      <c r="AWY164" s="78"/>
      <c r="AWZ164" s="78"/>
      <c r="AXA164" s="65"/>
      <c r="AXD164" s="78"/>
      <c r="AXE164" s="78"/>
      <c r="AXF164" s="65"/>
      <c r="AXI164" s="78"/>
      <c r="AXJ164" s="78"/>
      <c r="AXK164" s="65"/>
      <c r="AXN164" s="78"/>
      <c r="AXO164" s="78"/>
      <c r="AXP164" s="65"/>
      <c r="AXS164" s="78"/>
      <c r="AXT164" s="78"/>
      <c r="AXU164" s="65"/>
      <c r="AXX164" s="78"/>
      <c r="AXY164" s="78"/>
      <c r="AXZ164" s="65"/>
      <c r="AYC164" s="78"/>
      <c r="AYD164" s="78"/>
      <c r="AYE164" s="65"/>
      <c r="AYH164" s="78"/>
      <c r="AYI164" s="78"/>
      <c r="AYJ164" s="65"/>
      <c r="AYM164" s="78"/>
      <c r="AYN164" s="78"/>
      <c r="AYO164" s="65"/>
      <c r="AYR164" s="78"/>
      <c r="AYS164" s="78"/>
      <c r="AYT164" s="65"/>
      <c r="AYW164" s="78"/>
      <c r="AYX164" s="78"/>
      <c r="AYY164" s="65"/>
      <c r="AZB164" s="78"/>
      <c r="AZC164" s="78"/>
      <c r="AZD164" s="65"/>
      <c r="AZG164" s="78"/>
      <c r="AZH164" s="78"/>
      <c r="AZI164" s="65"/>
      <c r="AZL164" s="78"/>
      <c r="AZM164" s="78"/>
      <c r="AZN164" s="65"/>
      <c r="AZQ164" s="78"/>
      <c r="AZR164" s="78"/>
      <c r="AZS164" s="65"/>
      <c r="AZV164" s="78"/>
      <c r="AZW164" s="78"/>
      <c r="AZX164" s="65"/>
      <c r="BAA164" s="78"/>
      <c r="BAB164" s="78"/>
      <c r="BAC164" s="65"/>
      <c r="BAF164" s="78"/>
      <c r="BAG164" s="78"/>
      <c r="BAH164" s="65"/>
      <c r="BAK164" s="78"/>
      <c r="BAL164" s="78"/>
      <c r="BAM164" s="65"/>
      <c r="BAP164" s="78"/>
      <c r="BAQ164" s="78"/>
      <c r="BAR164" s="65"/>
      <c r="BAU164" s="78"/>
      <c r="BAV164" s="78"/>
      <c r="BAW164" s="65"/>
      <c r="BAZ164" s="78"/>
      <c r="BBA164" s="78"/>
      <c r="BBB164" s="65"/>
      <c r="BBE164" s="78"/>
      <c r="BBF164" s="78"/>
      <c r="BBG164" s="65"/>
      <c r="BBJ164" s="78"/>
      <c r="BBK164" s="78"/>
      <c r="BBL164" s="65"/>
      <c r="BBO164" s="78"/>
      <c r="BBP164" s="78"/>
      <c r="BBQ164" s="65"/>
      <c r="BBT164" s="78"/>
      <c r="BBU164" s="78"/>
      <c r="BBV164" s="65"/>
      <c r="BBY164" s="78"/>
      <c r="BBZ164" s="78"/>
      <c r="BCA164" s="65"/>
      <c r="BCD164" s="78"/>
      <c r="BCE164" s="78"/>
      <c r="BCF164" s="65"/>
      <c r="BCI164" s="78"/>
      <c r="BCJ164" s="78"/>
      <c r="BCK164" s="65"/>
      <c r="BCN164" s="78"/>
      <c r="BCO164" s="78"/>
      <c r="BCP164" s="65"/>
      <c r="BCS164" s="78"/>
      <c r="BCT164" s="78"/>
      <c r="BCU164" s="65"/>
      <c r="BCX164" s="78"/>
      <c r="BCY164" s="78"/>
      <c r="BCZ164" s="65"/>
      <c r="BDC164" s="78"/>
      <c r="BDD164" s="78"/>
      <c r="BDE164" s="65"/>
      <c r="BDH164" s="78"/>
      <c r="BDI164" s="78"/>
      <c r="BDJ164" s="65"/>
      <c r="BDM164" s="78"/>
      <c r="BDN164" s="78"/>
      <c r="BDO164" s="65"/>
      <c r="BDR164" s="78"/>
      <c r="BDS164" s="78"/>
      <c r="BDT164" s="65"/>
      <c r="BDW164" s="78"/>
      <c r="BDX164" s="78"/>
      <c r="BDY164" s="65"/>
      <c r="BEB164" s="78"/>
      <c r="BEC164" s="78"/>
      <c r="BED164" s="65"/>
      <c r="BEG164" s="78"/>
      <c r="BEH164" s="78"/>
      <c r="BEI164" s="65"/>
      <c r="BEL164" s="78"/>
      <c r="BEM164" s="78"/>
      <c r="BEN164" s="65"/>
      <c r="BEQ164" s="78"/>
      <c r="BER164" s="78"/>
      <c r="BES164" s="65"/>
      <c r="BEV164" s="78"/>
      <c r="BEW164" s="78"/>
      <c r="BEX164" s="65"/>
      <c r="BFA164" s="78"/>
      <c r="BFB164" s="78"/>
      <c r="BFC164" s="65"/>
      <c r="BFF164" s="78"/>
      <c r="BFG164" s="78"/>
      <c r="BFH164" s="65"/>
      <c r="BFK164" s="78"/>
      <c r="BFL164" s="78"/>
      <c r="BFM164" s="65"/>
      <c r="BFP164" s="78"/>
      <c r="BFQ164" s="78"/>
      <c r="BFR164" s="65"/>
      <c r="BFU164" s="78"/>
      <c r="BFV164" s="78"/>
      <c r="BFW164" s="65"/>
      <c r="BFZ164" s="78"/>
      <c r="BGA164" s="78"/>
      <c r="BGB164" s="65"/>
      <c r="BGE164" s="78"/>
      <c r="BGF164" s="78"/>
      <c r="BGG164" s="65"/>
      <c r="BGJ164" s="78"/>
      <c r="BGK164" s="78"/>
      <c r="BGL164" s="65"/>
      <c r="BGO164" s="78"/>
      <c r="BGP164" s="78"/>
      <c r="BGQ164" s="65"/>
      <c r="BGT164" s="78"/>
      <c r="BGU164" s="78"/>
      <c r="BGV164" s="65"/>
      <c r="BGY164" s="78"/>
      <c r="BGZ164" s="78"/>
      <c r="BHA164" s="65"/>
      <c r="BHD164" s="78"/>
      <c r="BHE164" s="78"/>
      <c r="BHF164" s="65"/>
      <c r="BHI164" s="78"/>
      <c r="BHJ164" s="78"/>
      <c r="BHK164" s="65"/>
      <c r="BHN164" s="78"/>
      <c r="BHO164" s="78"/>
      <c r="BHP164" s="65"/>
      <c r="BHS164" s="78"/>
      <c r="BHT164" s="78"/>
      <c r="BHU164" s="65"/>
      <c r="BHX164" s="78"/>
      <c r="BHY164" s="78"/>
      <c r="BHZ164" s="65"/>
      <c r="BIC164" s="78"/>
      <c r="BID164" s="78"/>
      <c r="BIE164" s="65"/>
      <c r="BIH164" s="78"/>
      <c r="BII164" s="78"/>
      <c r="BIJ164" s="65"/>
      <c r="BIM164" s="78"/>
      <c r="BIN164" s="78"/>
      <c r="BIO164" s="65"/>
      <c r="BIR164" s="78"/>
      <c r="BIS164" s="78"/>
      <c r="BIT164" s="65"/>
      <c r="BIW164" s="78"/>
      <c r="BIX164" s="78"/>
      <c r="BIY164" s="65"/>
      <c r="BJB164" s="78"/>
      <c r="BJC164" s="78"/>
      <c r="BJD164" s="65"/>
      <c r="BJG164" s="78"/>
      <c r="BJH164" s="78"/>
      <c r="BJI164" s="65"/>
      <c r="BJL164" s="78"/>
      <c r="BJM164" s="78"/>
      <c r="BJN164" s="65"/>
      <c r="BJQ164" s="78"/>
      <c r="BJR164" s="78"/>
      <c r="BJS164" s="65"/>
      <c r="BJV164" s="78"/>
      <c r="BJW164" s="78"/>
      <c r="BJX164" s="65"/>
      <c r="BKA164" s="78"/>
      <c r="BKB164" s="78"/>
      <c r="BKC164" s="65"/>
      <c r="BKF164" s="78"/>
      <c r="BKG164" s="78"/>
      <c r="BKH164" s="65"/>
      <c r="BKK164" s="78"/>
      <c r="BKL164" s="78"/>
      <c r="BKM164" s="65"/>
      <c r="BKP164" s="78"/>
      <c r="BKQ164" s="78"/>
      <c r="BKR164" s="65"/>
      <c r="BKU164" s="78"/>
      <c r="BKV164" s="78"/>
      <c r="BKW164" s="65"/>
      <c r="BKZ164" s="78"/>
      <c r="BLA164" s="78"/>
      <c r="BLB164" s="65"/>
      <c r="BLE164" s="78"/>
      <c r="BLF164" s="78"/>
      <c r="BLG164" s="65"/>
      <c r="BLJ164" s="78"/>
      <c r="BLK164" s="78"/>
      <c r="BLL164" s="65"/>
      <c r="BLO164" s="78"/>
      <c r="BLP164" s="78"/>
      <c r="BLQ164" s="65"/>
      <c r="BLT164" s="78"/>
      <c r="BLU164" s="78"/>
      <c r="BLV164" s="65"/>
      <c r="BLY164" s="78"/>
      <c r="BLZ164" s="78"/>
      <c r="BMA164" s="65"/>
      <c r="BMD164" s="78"/>
      <c r="BME164" s="78"/>
      <c r="BMF164" s="65"/>
      <c r="BMI164" s="78"/>
      <c r="BMJ164" s="78"/>
      <c r="BMK164" s="65"/>
      <c r="BMN164" s="78"/>
      <c r="BMO164" s="78"/>
      <c r="BMP164" s="65"/>
      <c r="BMS164" s="78"/>
      <c r="BMT164" s="78"/>
      <c r="BMU164" s="65"/>
      <c r="BMX164" s="78"/>
      <c r="BMY164" s="78"/>
      <c r="BMZ164" s="65"/>
      <c r="BNC164" s="78"/>
      <c r="BND164" s="78"/>
      <c r="BNE164" s="65"/>
      <c r="BNH164" s="78"/>
      <c r="BNI164" s="78"/>
      <c r="BNJ164" s="65"/>
      <c r="BNM164" s="78"/>
      <c r="BNN164" s="78"/>
      <c r="BNO164" s="65"/>
      <c r="BNR164" s="78"/>
      <c r="BNS164" s="78"/>
      <c r="BNT164" s="65"/>
      <c r="BNW164" s="78"/>
      <c r="BNX164" s="78"/>
      <c r="BNY164" s="65"/>
      <c r="BOB164" s="78"/>
      <c r="BOC164" s="78"/>
      <c r="BOD164" s="65"/>
      <c r="BOG164" s="78"/>
      <c r="BOH164" s="78"/>
      <c r="BOI164" s="65"/>
      <c r="BOL164" s="78"/>
      <c r="BOM164" s="78"/>
      <c r="BON164" s="65"/>
      <c r="BOQ164" s="78"/>
      <c r="BOR164" s="78"/>
      <c r="BOS164" s="65"/>
      <c r="BOV164" s="78"/>
      <c r="BOW164" s="78"/>
      <c r="BOX164" s="65"/>
      <c r="BPA164" s="78"/>
      <c r="BPB164" s="78"/>
      <c r="BPC164" s="65"/>
      <c r="BPF164" s="78"/>
      <c r="BPG164" s="78"/>
      <c r="BPH164" s="65"/>
      <c r="BPK164" s="78"/>
      <c r="BPL164" s="78"/>
      <c r="BPM164" s="65"/>
      <c r="BPP164" s="78"/>
      <c r="BPQ164" s="78"/>
      <c r="BPR164" s="65"/>
      <c r="BPU164" s="78"/>
      <c r="BPV164" s="78"/>
      <c r="BPW164" s="65"/>
      <c r="BPZ164" s="78"/>
      <c r="BQA164" s="78"/>
      <c r="BQB164" s="65"/>
      <c r="BQE164" s="78"/>
      <c r="BQF164" s="78"/>
      <c r="BQG164" s="65"/>
      <c r="BQJ164" s="78"/>
      <c r="BQK164" s="78"/>
      <c r="BQL164" s="65"/>
      <c r="BQO164" s="78"/>
      <c r="BQP164" s="78"/>
      <c r="BQQ164" s="65"/>
      <c r="BQT164" s="78"/>
      <c r="BQU164" s="78"/>
      <c r="BQV164" s="65"/>
      <c r="BQY164" s="78"/>
      <c r="BQZ164" s="78"/>
      <c r="BRA164" s="65"/>
      <c r="BRD164" s="78"/>
      <c r="BRE164" s="78"/>
      <c r="BRF164" s="65"/>
      <c r="BRI164" s="78"/>
      <c r="BRJ164" s="78"/>
      <c r="BRK164" s="65"/>
      <c r="BRN164" s="78"/>
      <c r="BRO164" s="78"/>
      <c r="BRP164" s="65"/>
      <c r="BRS164" s="78"/>
      <c r="BRT164" s="78"/>
      <c r="BRU164" s="65"/>
      <c r="BRX164" s="78"/>
      <c r="BRY164" s="78"/>
      <c r="BRZ164" s="65"/>
      <c r="BSC164" s="78"/>
      <c r="BSD164" s="78"/>
      <c r="BSE164" s="65"/>
      <c r="BSH164" s="78"/>
      <c r="BSI164" s="78"/>
      <c r="BSJ164" s="65"/>
      <c r="BSM164" s="78"/>
      <c r="BSN164" s="78"/>
      <c r="BSO164" s="65"/>
      <c r="BSR164" s="78"/>
      <c r="BSS164" s="78"/>
      <c r="BST164" s="65"/>
      <c r="BSW164" s="78"/>
      <c r="BSX164" s="78"/>
      <c r="BSY164" s="65"/>
      <c r="BTB164" s="78"/>
      <c r="BTC164" s="78"/>
      <c r="BTD164" s="65"/>
      <c r="BTG164" s="78"/>
      <c r="BTH164" s="78"/>
      <c r="BTI164" s="65"/>
      <c r="BTL164" s="78"/>
      <c r="BTM164" s="78"/>
      <c r="BTN164" s="65"/>
      <c r="BTQ164" s="78"/>
      <c r="BTR164" s="78"/>
      <c r="BTS164" s="65"/>
      <c r="BTV164" s="78"/>
      <c r="BTW164" s="78"/>
      <c r="BTX164" s="65"/>
      <c r="BUA164" s="78"/>
      <c r="BUB164" s="78"/>
      <c r="BUC164" s="65"/>
      <c r="BUF164" s="78"/>
      <c r="BUG164" s="78"/>
      <c r="BUH164" s="65"/>
      <c r="BUK164" s="78"/>
      <c r="BUL164" s="78"/>
      <c r="BUM164" s="65"/>
      <c r="BUP164" s="78"/>
      <c r="BUQ164" s="78"/>
      <c r="BUR164" s="65"/>
      <c r="BUU164" s="78"/>
      <c r="BUV164" s="78"/>
      <c r="BUW164" s="65"/>
      <c r="BUZ164" s="78"/>
      <c r="BVA164" s="78"/>
      <c r="BVB164" s="65"/>
      <c r="BVE164" s="78"/>
      <c r="BVF164" s="78"/>
      <c r="BVG164" s="65"/>
      <c r="BVJ164" s="78"/>
      <c r="BVK164" s="78"/>
      <c r="BVL164" s="65"/>
      <c r="BVO164" s="78"/>
      <c r="BVP164" s="78"/>
      <c r="BVQ164" s="65"/>
      <c r="BVT164" s="78"/>
      <c r="BVU164" s="78"/>
      <c r="BVV164" s="65"/>
      <c r="BVY164" s="78"/>
      <c r="BVZ164" s="78"/>
      <c r="BWA164" s="65"/>
      <c r="BWD164" s="78"/>
      <c r="BWE164" s="78"/>
      <c r="BWF164" s="65"/>
      <c r="BWI164" s="78"/>
      <c r="BWJ164" s="78"/>
      <c r="BWK164" s="65"/>
      <c r="BWN164" s="78"/>
      <c r="BWO164" s="78"/>
      <c r="BWP164" s="65"/>
      <c r="BWS164" s="78"/>
      <c r="BWT164" s="78"/>
      <c r="BWU164" s="65"/>
      <c r="BWX164" s="78"/>
      <c r="BWY164" s="78"/>
      <c r="BWZ164" s="65"/>
      <c r="BXC164" s="78"/>
      <c r="BXD164" s="78"/>
      <c r="BXE164" s="65"/>
      <c r="BXH164" s="78"/>
      <c r="BXI164" s="78"/>
      <c r="BXJ164" s="65"/>
      <c r="BXM164" s="78"/>
      <c r="BXN164" s="78"/>
      <c r="BXO164" s="65"/>
      <c r="BXR164" s="78"/>
      <c r="BXS164" s="78"/>
      <c r="BXT164" s="65"/>
      <c r="BXW164" s="78"/>
      <c r="BXX164" s="78"/>
      <c r="BXY164" s="65"/>
      <c r="BYB164" s="78"/>
      <c r="BYC164" s="78"/>
      <c r="BYD164" s="65"/>
      <c r="BYG164" s="78"/>
      <c r="BYH164" s="78"/>
      <c r="BYI164" s="65"/>
      <c r="BYL164" s="78"/>
      <c r="BYM164" s="78"/>
      <c r="BYN164" s="65"/>
      <c r="BYQ164" s="78"/>
      <c r="BYR164" s="78"/>
      <c r="BYS164" s="65"/>
      <c r="BYV164" s="78"/>
      <c r="BYW164" s="78"/>
      <c r="BYX164" s="65"/>
      <c r="BZA164" s="78"/>
      <c r="BZB164" s="78"/>
      <c r="BZC164" s="65"/>
      <c r="BZF164" s="78"/>
      <c r="BZG164" s="78"/>
      <c r="BZH164" s="65"/>
      <c r="BZK164" s="78"/>
      <c r="BZL164" s="78"/>
      <c r="BZM164" s="65"/>
      <c r="BZP164" s="78"/>
      <c r="BZQ164" s="78"/>
      <c r="BZR164" s="65"/>
      <c r="BZU164" s="78"/>
      <c r="BZV164" s="78"/>
      <c r="BZW164" s="65"/>
      <c r="BZZ164" s="78"/>
      <c r="CAA164" s="78"/>
      <c r="CAB164" s="65"/>
      <c r="CAE164" s="78"/>
      <c r="CAF164" s="78"/>
      <c r="CAG164" s="65"/>
      <c r="CAJ164" s="78"/>
      <c r="CAK164" s="78"/>
      <c r="CAL164" s="65"/>
      <c r="CAO164" s="78"/>
      <c r="CAP164" s="78"/>
      <c r="CAQ164" s="65"/>
      <c r="CAT164" s="78"/>
      <c r="CAU164" s="78"/>
      <c r="CAV164" s="65"/>
      <c r="CAY164" s="78"/>
      <c r="CAZ164" s="78"/>
      <c r="CBA164" s="65"/>
      <c r="CBD164" s="78"/>
      <c r="CBE164" s="78"/>
      <c r="CBF164" s="65"/>
      <c r="CBI164" s="78"/>
      <c r="CBJ164" s="78"/>
      <c r="CBK164" s="65"/>
      <c r="CBN164" s="78"/>
      <c r="CBO164" s="78"/>
      <c r="CBP164" s="65"/>
      <c r="CBS164" s="78"/>
      <c r="CBT164" s="78"/>
      <c r="CBU164" s="65"/>
      <c r="CBX164" s="78"/>
      <c r="CBY164" s="78"/>
      <c r="CBZ164" s="65"/>
      <c r="CCC164" s="78"/>
      <c r="CCD164" s="78"/>
      <c r="CCE164" s="65"/>
      <c r="CCH164" s="78"/>
      <c r="CCI164" s="78"/>
      <c r="CCJ164" s="65"/>
      <c r="CCM164" s="78"/>
      <c r="CCN164" s="78"/>
      <c r="CCO164" s="65"/>
      <c r="CCR164" s="78"/>
      <c r="CCS164" s="78"/>
      <c r="CCT164" s="65"/>
      <c r="CCW164" s="78"/>
      <c r="CCX164" s="78"/>
      <c r="CCY164" s="65"/>
      <c r="CDB164" s="78"/>
      <c r="CDC164" s="78"/>
      <c r="CDD164" s="65"/>
      <c r="CDG164" s="78"/>
      <c r="CDH164" s="78"/>
      <c r="CDI164" s="65"/>
      <c r="CDL164" s="78"/>
      <c r="CDM164" s="78"/>
      <c r="CDN164" s="65"/>
      <c r="CDQ164" s="78"/>
      <c r="CDR164" s="78"/>
      <c r="CDS164" s="65"/>
      <c r="CDV164" s="78"/>
      <c r="CDW164" s="78"/>
      <c r="CDX164" s="65"/>
      <c r="CEA164" s="78"/>
      <c r="CEB164" s="78"/>
      <c r="CEC164" s="65"/>
      <c r="CEF164" s="78"/>
      <c r="CEG164" s="78"/>
      <c r="CEH164" s="65"/>
      <c r="CEK164" s="78"/>
      <c r="CEL164" s="78"/>
      <c r="CEM164" s="65"/>
      <c r="CEP164" s="78"/>
      <c r="CEQ164" s="78"/>
      <c r="CER164" s="65"/>
      <c r="CEU164" s="78"/>
      <c r="CEV164" s="78"/>
      <c r="CEW164" s="65"/>
      <c r="CEZ164" s="78"/>
      <c r="CFA164" s="78"/>
      <c r="CFB164" s="65"/>
      <c r="CFE164" s="78"/>
      <c r="CFF164" s="78"/>
      <c r="CFG164" s="65"/>
      <c r="CFJ164" s="78"/>
      <c r="CFK164" s="78"/>
      <c r="CFL164" s="65"/>
      <c r="CFO164" s="78"/>
      <c r="CFP164" s="78"/>
      <c r="CFQ164" s="65"/>
      <c r="CFT164" s="78"/>
      <c r="CFU164" s="78"/>
      <c r="CFV164" s="65"/>
      <c r="CFY164" s="78"/>
      <c r="CFZ164" s="78"/>
      <c r="CGA164" s="65"/>
      <c r="CGD164" s="78"/>
      <c r="CGE164" s="78"/>
      <c r="CGF164" s="65"/>
      <c r="CGI164" s="78"/>
      <c r="CGJ164" s="78"/>
      <c r="CGK164" s="65"/>
      <c r="CGN164" s="78"/>
      <c r="CGO164" s="78"/>
      <c r="CGP164" s="65"/>
      <c r="CGS164" s="78"/>
      <c r="CGT164" s="78"/>
      <c r="CGU164" s="65"/>
      <c r="CGX164" s="78"/>
      <c r="CGY164" s="78"/>
      <c r="CGZ164" s="65"/>
      <c r="CHC164" s="78"/>
      <c r="CHD164" s="78"/>
      <c r="CHE164" s="65"/>
      <c r="CHH164" s="78"/>
      <c r="CHI164" s="78"/>
      <c r="CHJ164" s="65"/>
      <c r="CHM164" s="78"/>
      <c r="CHN164" s="78"/>
      <c r="CHO164" s="65"/>
      <c r="CHR164" s="78"/>
      <c r="CHS164" s="78"/>
      <c r="CHT164" s="65"/>
      <c r="CHW164" s="78"/>
      <c r="CHX164" s="78"/>
      <c r="CHY164" s="65"/>
      <c r="CIB164" s="78"/>
      <c r="CIC164" s="78"/>
      <c r="CID164" s="65"/>
      <c r="CIG164" s="78"/>
      <c r="CIH164" s="78"/>
      <c r="CII164" s="65"/>
      <c r="CIL164" s="78"/>
      <c r="CIM164" s="78"/>
      <c r="CIN164" s="65"/>
      <c r="CIQ164" s="78"/>
      <c r="CIR164" s="78"/>
      <c r="CIS164" s="65"/>
      <c r="CIV164" s="78"/>
      <c r="CIW164" s="78"/>
      <c r="CIX164" s="65"/>
      <c r="CJA164" s="78"/>
      <c r="CJB164" s="78"/>
      <c r="CJC164" s="65"/>
      <c r="CJF164" s="78"/>
      <c r="CJG164" s="78"/>
      <c r="CJH164" s="65"/>
      <c r="CJK164" s="78"/>
      <c r="CJL164" s="78"/>
      <c r="CJM164" s="65"/>
      <c r="CJP164" s="78"/>
      <c r="CJQ164" s="78"/>
      <c r="CJR164" s="65"/>
      <c r="CJU164" s="78"/>
      <c r="CJV164" s="78"/>
      <c r="CJW164" s="65"/>
      <c r="CJZ164" s="78"/>
      <c r="CKA164" s="78"/>
      <c r="CKB164" s="65"/>
      <c r="CKE164" s="78"/>
      <c r="CKF164" s="78"/>
      <c r="CKG164" s="65"/>
      <c r="CKJ164" s="78"/>
      <c r="CKK164" s="78"/>
      <c r="CKL164" s="65"/>
      <c r="CKO164" s="78"/>
      <c r="CKP164" s="78"/>
      <c r="CKQ164" s="65"/>
      <c r="CKT164" s="78"/>
      <c r="CKU164" s="78"/>
      <c r="CKV164" s="65"/>
      <c r="CKY164" s="78"/>
      <c r="CKZ164" s="78"/>
      <c r="CLA164" s="65"/>
      <c r="CLD164" s="78"/>
      <c r="CLE164" s="78"/>
      <c r="CLF164" s="65"/>
      <c r="CLI164" s="78"/>
      <c r="CLJ164" s="78"/>
      <c r="CLK164" s="65"/>
      <c r="CLN164" s="78"/>
      <c r="CLO164" s="78"/>
      <c r="CLP164" s="65"/>
      <c r="CLS164" s="78"/>
      <c r="CLT164" s="78"/>
      <c r="CLU164" s="65"/>
      <c r="CLX164" s="78"/>
      <c r="CLY164" s="78"/>
      <c r="CLZ164" s="65"/>
      <c r="CMC164" s="78"/>
      <c r="CMD164" s="78"/>
      <c r="CME164" s="65"/>
      <c r="CMH164" s="78"/>
      <c r="CMI164" s="78"/>
      <c r="CMJ164" s="65"/>
      <c r="CMM164" s="78"/>
      <c r="CMN164" s="78"/>
      <c r="CMO164" s="65"/>
      <c r="CMR164" s="78"/>
      <c r="CMS164" s="78"/>
      <c r="CMT164" s="65"/>
      <c r="CMW164" s="78"/>
      <c r="CMX164" s="78"/>
      <c r="CMY164" s="65"/>
      <c r="CNB164" s="78"/>
      <c r="CNC164" s="78"/>
      <c r="CND164" s="65"/>
      <c r="CNG164" s="78"/>
      <c r="CNH164" s="78"/>
      <c r="CNI164" s="65"/>
      <c r="CNL164" s="78"/>
      <c r="CNM164" s="78"/>
      <c r="CNN164" s="65"/>
      <c r="CNQ164" s="78"/>
      <c r="CNR164" s="78"/>
      <c r="CNS164" s="65"/>
      <c r="CNV164" s="78"/>
      <c r="CNW164" s="78"/>
      <c r="CNX164" s="65"/>
      <c r="COA164" s="78"/>
      <c r="COB164" s="78"/>
      <c r="COC164" s="65"/>
      <c r="COF164" s="78"/>
      <c r="COG164" s="78"/>
      <c r="COH164" s="65"/>
      <c r="COK164" s="78"/>
      <c r="COL164" s="78"/>
      <c r="COM164" s="65"/>
      <c r="COP164" s="78"/>
      <c r="COQ164" s="78"/>
      <c r="COR164" s="65"/>
      <c r="COU164" s="78"/>
      <c r="COV164" s="78"/>
      <c r="COW164" s="65"/>
      <c r="COZ164" s="78"/>
      <c r="CPA164" s="78"/>
      <c r="CPB164" s="65"/>
      <c r="CPE164" s="78"/>
      <c r="CPF164" s="78"/>
      <c r="CPG164" s="65"/>
      <c r="CPJ164" s="78"/>
      <c r="CPK164" s="78"/>
      <c r="CPL164" s="65"/>
      <c r="CPO164" s="78"/>
      <c r="CPP164" s="78"/>
      <c r="CPQ164" s="65"/>
      <c r="CPT164" s="78"/>
      <c r="CPU164" s="78"/>
      <c r="CPV164" s="65"/>
      <c r="CPY164" s="78"/>
      <c r="CPZ164" s="78"/>
      <c r="CQA164" s="65"/>
      <c r="CQD164" s="78"/>
      <c r="CQE164" s="78"/>
      <c r="CQF164" s="65"/>
      <c r="CQI164" s="78"/>
      <c r="CQJ164" s="78"/>
      <c r="CQK164" s="65"/>
      <c r="CQN164" s="78"/>
      <c r="CQO164" s="78"/>
      <c r="CQP164" s="65"/>
      <c r="CQS164" s="78"/>
      <c r="CQT164" s="78"/>
      <c r="CQU164" s="65"/>
      <c r="CQX164" s="78"/>
      <c r="CQY164" s="78"/>
      <c r="CQZ164" s="65"/>
      <c r="CRC164" s="78"/>
      <c r="CRD164" s="78"/>
      <c r="CRE164" s="65"/>
      <c r="CRH164" s="78"/>
      <c r="CRI164" s="78"/>
      <c r="CRJ164" s="65"/>
      <c r="CRM164" s="78"/>
      <c r="CRN164" s="78"/>
      <c r="CRO164" s="65"/>
      <c r="CRR164" s="78"/>
      <c r="CRS164" s="78"/>
      <c r="CRT164" s="65"/>
      <c r="CRW164" s="78"/>
      <c r="CRX164" s="78"/>
      <c r="CRY164" s="65"/>
      <c r="CSB164" s="78"/>
      <c r="CSC164" s="78"/>
      <c r="CSD164" s="65"/>
      <c r="CSG164" s="78"/>
      <c r="CSH164" s="78"/>
      <c r="CSI164" s="65"/>
      <c r="CSL164" s="78"/>
      <c r="CSM164" s="78"/>
      <c r="CSN164" s="65"/>
      <c r="CSQ164" s="78"/>
      <c r="CSR164" s="78"/>
      <c r="CSS164" s="65"/>
      <c r="CSV164" s="78"/>
      <c r="CSW164" s="78"/>
      <c r="CSX164" s="65"/>
      <c r="CTA164" s="78"/>
      <c r="CTB164" s="78"/>
      <c r="CTC164" s="65"/>
      <c r="CTF164" s="78"/>
      <c r="CTG164" s="78"/>
      <c r="CTH164" s="65"/>
      <c r="CTK164" s="78"/>
      <c r="CTL164" s="78"/>
      <c r="CTM164" s="65"/>
      <c r="CTP164" s="78"/>
      <c r="CTQ164" s="78"/>
      <c r="CTR164" s="65"/>
      <c r="CTU164" s="78"/>
      <c r="CTV164" s="78"/>
      <c r="CTW164" s="65"/>
      <c r="CTZ164" s="78"/>
      <c r="CUA164" s="78"/>
      <c r="CUB164" s="65"/>
      <c r="CUE164" s="78"/>
      <c r="CUF164" s="78"/>
      <c r="CUG164" s="65"/>
      <c r="CUJ164" s="78"/>
      <c r="CUK164" s="78"/>
      <c r="CUL164" s="65"/>
      <c r="CUO164" s="78"/>
      <c r="CUP164" s="78"/>
      <c r="CUQ164" s="65"/>
      <c r="CUT164" s="78"/>
      <c r="CUU164" s="78"/>
      <c r="CUV164" s="65"/>
      <c r="CUY164" s="78"/>
      <c r="CUZ164" s="78"/>
      <c r="CVA164" s="65"/>
      <c r="CVD164" s="78"/>
      <c r="CVE164" s="78"/>
      <c r="CVF164" s="65"/>
      <c r="CVI164" s="78"/>
      <c r="CVJ164" s="78"/>
      <c r="CVK164" s="65"/>
      <c r="CVN164" s="78"/>
      <c r="CVO164" s="78"/>
      <c r="CVP164" s="65"/>
      <c r="CVS164" s="78"/>
      <c r="CVT164" s="78"/>
      <c r="CVU164" s="65"/>
      <c r="CVX164" s="78"/>
      <c r="CVY164" s="78"/>
      <c r="CVZ164" s="65"/>
      <c r="CWC164" s="78"/>
      <c r="CWD164" s="78"/>
      <c r="CWE164" s="65"/>
      <c r="CWH164" s="78"/>
      <c r="CWI164" s="78"/>
      <c r="CWJ164" s="65"/>
      <c r="CWM164" s="78"/>
      <c r="CWN164" s="78"/>
      <c r="CWO164" s="65"/>
      <c r="CWR164" s="78"/>
      <c r="CWS164" s="78"/>
      <c r="CWT164" s="65"/>
      <c r="CWW164" s="78"/>
      <c r="CWX164" s="78"/>
      <c r="CWY164" s="65"/>
      <c r="CXB164" s="78"/>
      <c r="CXC164" s="78"/>
      <c r="CXD164" s="65"/>
      <c r="CXG164" s="78"/>
      <c r="CXH164" s="78"/>
      <c r="CXI164" s="65"/>
      <c r="CXL164" s="78"/>
      <c r="CXM164" s="78"/>
      <c r="CXN164" s="65"/>
      <c r="CXQ164" s="78"/>
      <c r="CXR164" s="78"/>
      <c r="CXS164" s="65"/>
      <c r="CXV164" s="78"/>
      <c r="CXW164" s="78"/>
      <c r="CXX164" s="65"/>
      <c r="CYA164" s="78"/>
      <c r="CYB164" s="78"/>
      <c r="CYC164" s="65"/>
      <c r="CYF164" s="78"/>
      <c r="CYG164" s="78"/>
      <c r="CYH164" s="65"/>
      <c r="CYK164" s="78"/>
      <c r="CYL164" s="78"/>
      <c r="CYM164" s="65"/>
      <c r="CYP164" s="78"/>
      <c r="CYQ164" s="78"/>
      <c r="CYR164" s="65"/>
      <c r="CYU164" s="78"/>
      <c r="CYV164" s="78"/>
      <c r="CYW164" s="65"/>
      <c r="CYZ164" s="78"/>
      <c r="CZA164" s="78"/>
      <c r="CZB164" s="65"/>
      <c r="CZE164" s="78"/>
      <c r="CZF164" s="78"/>
      <c r="CZG164" s="65"/>
      <c r="CZJ164" s="78"/>
      <c r="CZK164" s="78"/>
      <c r="CZL164" s="65"/>
      <c r="CZO164" s="78"/>
      <c r="CZP164" s="78"/>
      <c r="CZQ164" s="65"/>
      <c r="CZT164" s="78"/>
      <c r="CZU164" s="78"/>
      <c r="CZV164" s="65"/>
      <c r="CZY164" s="78"/>
      <c r="CZZ164" s="78"/>
      <c r="DAA164" s="65"/>
      <c r="DAD164" s="78"/>
      <c r="DAE164" s="78"/>
      <c r="DAF164" s="65"/>
      <c r="DAI164" s="78"/>
      <c r="DAJ164" s="78"/>
      <c r="DAK164" s="65"/>
      <c r="DAN164" s="78"/>
      <c r="DAO164" s="78"/>
      <c r="DAP164" s="65"/>
      <c r="DAS164" s="78"/>
      <c r="DAT164" s="78"/>
      <c r="DAU164" s="65"/>
      <c r="DAX164" s="78"/>
      <c r="DAY164" s="78"/>
      <c r="DAZ164" s="65"/>
      <c r="DBC164" s="78"/>
      <c r="DBD164" s="78"/>
      <c r="DBE164" s="65"/>
      <c r="DBH164" s="78"/>
      <c r="DBI164" s="78"/>
      <c r="DBJ164" s="65"/>
      <c r="DBM164" s="78"/>
      <c r="DBN164" s="78"/>
      <c r="DBO164" s="65"/>
      <c r="DBR164" s="78"/>
      <c r="DBS164" s="78"/>
      <c r="DBT164" s="65"/>
      <c r="DBW164" s="78"/>
      <c r="DBX164" s="78"/>
      <c r="DBY164" s="65"/>
      <c r="DCB164" s="78"/>
      <c r="DCC164" s="78"/>
      <c r="DCD164" s="65"/>
      <c r="DCG164" s="78"/>
      <c r="DCH164" s="78"/>
      <c r="DCI164" s="65"/>
      <c r="DCL164" s="78"/>
      <c r="DCM164" s="78"/>
      <c r="DCN164" s="65"/>
      <c r="DCQ164" s="78"/>
      <c r="DCR164" s="78"/>
      <c r="DCS164" s="65"/>
      <c r="DCV164" s="78"/>
      <c r="DCW164" s="78"/>
      <c r="DCX164" s="65"/>
      <c r="DDA164" s="78"/>
      <c r="DDB164" s="78"/>
      <c r="DDC164" s="65"/>
      <c r="DDF164" s="78"/>
      <c r="DDG164" s="78"/>
      <c r="DDH164" s="65"/>
      <c r="DDK164" s="78"/>
      <c r="DDL164" s="78"/>
      <c r="DDM164" s="65"/>
      <c r="DDP164" s="78"/>
      <c r="DDQ164" s="78"/>
      <c r="DDR164" s="65"/>
      <c r="DDU164" s="78"/>
      <c r="DDV164" s="78"/>
      <c r="DDW164" s="65"/>
      <c r="DDZ164" s="78"/>
      <c r="DEA164" s="78"/>
      <c r="DEB164" s="65"/>
      <c r="DEE164" s="78"/>
      <c r="DEF164" s="78"/>
      <c r="DEG164" s="65"/>
      <c r="DEJ164" s="78"/>
      <c r="DEK164" s="78"/>
      <c r="DEL164" s="65"/>
      <c r="DEO164" s="78"/>
      <c r="DEP164" s="78"/>
      <c r="DEQ164" s="65"/>
      <c r="DET164" s="78"/>
      <c r="DEU164" s="78"/>
      <c r="DEV164" s="65"/>
      <c r="DEY164" s="78"/>
      <c r="DEZ164" s="78"/>
      <c r="DFA164" s="65"/>
      <c r="DFD164" s="78"/>
      <c r="DFE164" s="78"/>
      <c r="DFF164" s="65"/>
      <c r="DFI164" s="78"/>
      <c r="DFJ164" s="78"/>
      <c r="DFK164" s="65"/>
      <c r="DFN164" s="78"/>
      <c r="DFO164" s="78"/>
      <c r="DFP164" s="65"/>
      <c r="DFS164" s="78"/>
      <c r="DFT164" s="78"/>
      <c r="DFU164" s="65"/>
      <c r="DFX164" s="78"/>
      <c r="DFY164" s="78"/>
      <c r="DFZ164" s="65"/>
      <c r="DGC164" s="78"/>
      <c r="DGD164" s="78"/>
      <c r="DGE164" s="65"/>
      <c r="DGH164" s="78"/>
      <c r="DGI164" s="78"/>
      <c r="DGJ164" s="65"/>
      <c r="DGM164" s="78"/>
      <c r="DGN164" s="78"/>
      <c r="DGO164" s="65"/>
      <c r="DGR164" s="78"/>
      <c r="DGS164" s="78"/>
      <c r="DGT164" s="65"/>
      <c r="DGW164" s="78"/>
      <c r="DGX164" s="78"/>
      <c r="DGY164" s="65"/>
      <c r="DHB164" s="78"/>
      <c r="DHC164" s="78"/>
      <c r="DHD164" s="65"/>
      <c r="DHG164" s="78"/>
      <c r="DHH164" s="78"/>
      <c r="DHI164" s="65"/>
      <c r="DHL164" s="78"/>
      <c r="DHM164" s="78"/>
      <c r="DHN164" s="65"/>
      <c r="DHQ164" s="78"/>
      <c r="DHR164" s="78"/>
      <c r="DHS164" s="65"/>
      <c r="DHV164" s="78"/>
      <c r="DHW164" s="78"/>
      <c r="DHX164" s="65"/>
      <c r="DIA164" s="78"/>
      <c r="DIB164" s="78"/>
      <c r="DIC164" s="65"/>
      <c r="DIF164" s="78"/>
      <c r="DIG164" s="78"/>
      <c r="DIH164" s="65"/>
      <c r="DIK164" s="78"/>
      <c r="DIL164" s="78"/>
      <c r="DIM164" s="65"/>
      <c r="DIP164" s="78"/>
      <c r="DIQ164" s="78"/>
      <c r="DIR164" s="65"/>
      <c r="DIU164" s="78"/>
      <c r="DIV164" s="78"/>
      <c r="DIW164" s="65"/>
      <c r="DIZ164" s="78"/>
      <c r="DJA164" s="78"/>
      <c r="DJB164" s="65"/>
      <c r="DJE164" s="78"/>
      <c r="DJF164" s="78"/>
      <c r="DJG164" s="65"/>
      <c r="DJJ164" s="78"/>
      <c r="DJK164" s="78"/>
      <c r="DJL164" s="65"/>
      <c r="DJO164" s="78"/>
      <c r="DJP164" s="78"/>
      <c r="DJQ164" s="65"/>
      <c r="DJT164" s="78"/>
      <c r="DJU164" s="78"/>
      <c r="DJV164" s="65"/>
      <c r="DJY164" s="78"/>
      <c r="DJZ164" s="78"/>
      <c r="DKA164" s="65"/>
      <c r="DKD164" s="78"/>
      <c r="DKE164" s="78"/>
      <c r="DKF164" s="65"/>
      <c r="DKI164" s="78"/>
      <c r="DKJ164" s="78"/>
      <c r="DKK164" s="65"/>
      <c r="DKN164" s="78"/>
      <c r="DKO164" s="78"/>
      <c r="DKP164" s="65"/>
      <c r="DKS164" s="78"/>
      <c r="DKT164" s="78"/>
      <c r="DKU164" s="65"/>
      <c r="DKX164" s="78"/>
      <c r="DKY164" s="78"/>
      <c r="DKZ164" s="65"/>
      <c r="DLC164" s="78"/>
      <c r="DLD164" s="78"/>
      <c r="DLE164" s="65"/>
      <c r="DLH164" s="78"/>
      <c r="DLI164" s="78"/>
      <c r="DLJ164" s="65"/>
      <c r="DLM164" s="78"/>
      <c r="DLN164" s="78"/>
      <c r="DLO164" s="65"/>
      <c r="DLR164" s="78"/>
      <c r="DLS164" s="78"/>
      <c r="DLT164" s="65"/>
      <c r="DLW164" s="78"/>
      <c r="DLX164" s="78"/>
      <c r="DLY164" s="65"/>
      <c r="DMB164" s="78"/>
      <c r="DMC164" s="78"/>
      <c r="DMD164" s="65"/>
      <c r="DMG164" s="78"/>
      <c r="DMH164" s="78"/>
      <c r="DMI164" s="65"/>
      <c r="DML164" s="78"/>
      <c r="DMM164" s="78"/>
      <c r="DMN164" s="65"/>
      <c r="DMQ164" s="78"/>
      <c r="DMR164" s="78"/>
      <c r="DMS164" s="65"/>
      <c r="DMV164" s="78"/>
      <c r="DMW164" s="78"/>
      <c r="DMX164" s="65"/>
      <c r="DNA164" s="78"/>
      <c r="DNB164" s="78"/>
      <c r="DNC164" s="65"/>
      <c r="DNF164" s="78"/>
      <c r="DNG164" s="78"/>
      <c r="DNH164" s="65"/>
      <c r="DNK164" s="78"/>
      <c r="DNL164" s="78"/>
      <c r="DNM164" s="65"/>
      <c r="DNP164" s="78"/>
      <c r="DNQ164" s="78"/>
      <c r="DNR164" s="65"/>
      <c r="DNU164" s="78"/>
      <c r="DNV164" s="78"/>
      <c r="DNW164" s="65"/>
      <c r="DNZ164" s="78"/>
      <c r="DOA164" s="78"/>
      <c r="DOB164" s="65"/>
      <c r="DOE164" s="78"/>
      <c r="DOF164" s="78"/>
      <c r="DOG164" s="65"/>
      <c r="DOJ164" s="78"/>
      <c r="DOK164" s="78"/>
      <c r="DOL164" s="65"/>
      <c r="DOO164" s="78"/>
      <c r="DOP164" s="78"/>
      <c r="DOQ164" s="65"/>
      <c r="DOT164" s="78"/>
      <c r="DOU164" s="78"/>
      <c r="DOV164" s="65"/>
      <c r="DOY164" s="78"/>
      <c r="DOZ164" s="78"/>
      <c r="DPA164" s="65"/>
      <c r="DPD164" s="78"/>
      <c r="DPE164" s="78"/>
      <c r="DPF164" s="65"/>
      <c r="DPI164" s="78"/>
      <c r="DPJ164" s="78"/>
      <c r="DPK164" s="65"/>
      <c r="DPN164" s="78"/>
      <c r="DPO164" s="78"/>
      <c r="DPP164" s="65"/>
      <c r="DPS164" s="78"/>
      <c r="DPT164" s="78"/>
      <c r="DPU164" s="65"/>
      <c r="DPX164" s="78"/>
      <c r="DPY164" s="78"/>
      <c r="DPZ164" s="65"/>
      <c r="DQC164" s="78"/>
      <c r="DQD164" s="78"/>
      <c r="DQE164" s="65"/>
      <c r="DQH164" s="78"/>
      <c r="DQI164" s="78"/>
      <c r="DQJ164" s="65"/>
      <c r="DQM164" s="78"/>
      <c r="DQN164" s="78"/>
      <c r="DQO164" s="65"/>
      <c r="DQR164" s="78"/>
      <c r="DQS164" s="78"/>
      <c r="DQT164" s="65"/>
      <c r="DQW164" s="78"/>
      <c r="DQX164" s="78"/>
      <c r="DQY164" s="65"/>
      <c r="DRB164" s="78"/>
      <c r="DRC164" s="78"/>
      <c r="DRD164" s="65"/>
      <c r="DRG164" s="78"/>
      <c r="DRH164" s="78"/>
      <c r="DRI164" s="65"/>
      <c r="DRL164" s="78"/>
      <c r="DRM164" s="78"/>
      <c r="DRN164" s="65"/>
      <c r="DRQ164" s="78"/>
      <c r="DRR164" s="78"/>
      <c r="DRS164" s="65"/>
      <c r="DRV164" s="78"/>
      <c r="DRW164" s="78"/>
      <c r="DRX164" s="65"/>
      <c r="DSA164" s="78"/>
      <c r="DSB164" s="78"/>
      <c r="DSC164" s="65"/>
      <c r="DSF164" s="78"/>
      <c r="DSG164" s="78"/>
      <c r="DSH164" s="65"/>
      <c r="DSK164" s="78"/>
      <c r="DSL164" s="78"/>
      <c r="DSM164" s="65"/>
      <c r="DSP164" s="78"/>
      <c r="DSQ164" s="78"/>
      <c r="DSR164" s="65"/>
      <c r="DSU164" s="78"/>
      <c r="DSV164" s="78"/>
      <c r="DSW164" s="65"/>
      <c r="DSZ164" s="78"/>
      <c r="DTA164" s="78"/>
      <c r="DTB164" s="65"/>
      <c r="DTE164" s="78"/>
      <c r="DTF164" s="78"/>
      <c r="DTG164" s="65"/>
      <c r="DTJ164" s="78"/>
      <c r="DTK164" s="78"/>
      <c r="DTL164" s="65"/>
      <c r="DTO164" s="78"/>
      <c r="DTP164" s="78"/>
      <c r="DTQ164" s="65"/>
      <c r="DTT164" s="78"/>
      <c r="DTU164" s="78"/>
      <c r="DTV164" s="65"/>
      <c r="DTY164" s="78"/>
      <c r="DTZ164" s="78"/>
      <c r="DUA164" s="65"/>
      <c r="DUD164" s="78"/>
      <c r="DUE164" s="78"/>
      <c r="DUF164" s="65"/>
      <c r="DUI164" s="78"/>
      <c r="DUJ164" s="78"/>
      <c r="DUK164" s="65"/>
      <c r="DUN164" s="78"/>
      <c r="DUO164" s="78"/>
      <c r="DUP164" s="65"/>
      <c r="DUS164" s="78"/>
      <c r="DUT164" s="78"/>
      <c r="DUU164" s="65"/>
      <c r="DUX164" s="78"/>
      <c r="DUY164" s="78"/>
      <c r="DUZ164" s="65"/>
      <c r="DVC164" s="78"/>
      <c r="DVD164" s="78"/>
      <c r="DVE164" s="65"/>
      <c r="DVH164" s="78"/>
      <c r="DVI164" s="78"/>
      <c r="DVJ164" s="65"/>
      <c r="DVM164" s="78"/>
      <c r="DVN164" s="78"/>
      <c r="DVO164" s="65"/>
      <c r="DVR164" s="78"/>
      <c r="DVS164" s="78"/>
      <c r="DVT164" s="65"/>
      <c r="DVW164" s="78"/>
      <c r="DVX164" s="78"/>
      <c r="DVY164" s="65"/>
      <c r="DWB164" s="78"/>
      <c r="DWC164" s="78"/>
      <c r="DWD164" s="65"/>
      <c r="DWG164" s="78"/>
      <c r="DWH164" s="78"/>
      <c r="DWI164" s="65"/>
      <c r="DWL164" s="78"/>
      <c r="DWM164" s="78"/>
      <c r="DWN164" s="65"/>
      <c r="DWQ164" s="78"/>
      <c r="DWR164" s="78"/>
      <c r="DWS164" s="65"/>
      <c r="DWV164" s="78"/>
      <c r="DWW164" s="78"/>
      <c r="DWX164" s="65"/>
      <c r="DXA164" s="78"/>
      <c r="DXB164" s="78"/>
      <c r="DXC164" s="65"/>
      <c r="DXF164" s="78"/>
      <c r="DXG164" s="78"/>
      <c r="DXH164" s="65"/>
      <c r="DXK164" s="78"/>
      <c r="DXL164" s="78"/>
      <c r="DXM164" s="65"/>
      <c r="DXP164" s="78"/>
      <c r="DXQ164" s="78"/>
      <c r="DXR164" s="65"/>
      <c r="DXU164" s="78"/>
      <c r="DXV164" s="78"/>
      <c r="DXW164" s="65"/>
      <c r="DXZ164" s="78"/>
      <c r="DYA164" s="78"/>
      <c r="DYB164" s="65"/>
      <c r="DYE164" s="78"/>
      <c r="DYF164" s="78"/>
      <c r="DYG164" s="65"/>
      <c r="DYJ164" s="78"/>
      <c r="DYK164" s="78"/>
      <c r="DYL164" s="65"/>
      <c r="DYO164" s="78"/>
      <c r="DYP164" s="78"/>
      <c r="DYQ164" s="65"/>
      <c r="DYT164" s="78"/>
      <c r="DYU164" s="78"/>
      <c r="DYV164" s="65"/>
      <c r="DYY164" s="78"/>
      <c r="DYZ164" s="78"/>
      <c r="DZA164" s="65"/>
      <c r="DZD164" s="78"/>
      <c r="DZE164" s="78"/>
      <c r="DZF164" s="65"/>
      <c r="DZI164" s="78"/>
      <c r="DZJ164" s="78"/>
      <c r="DZK164" s="65"/>
      <c r="DZN164" s="78"/>
      <c r="DZO164" s="78"/>
      <c r="DZP164" s="65"/>
      <c r="DZS164" s="78"/>
      <c r="DZT164" s="78"/>
      <c r="DZU164" s="65"/>
      <c r="DZX164" s="78"/>
      <c r="DZY164" s="78"/>
      <c r="DZZ164" s="65"/>
      <c r="EAC164" s="78"/>
      <c r="EAD164" s="78"/>
      <c r="EAE164" s="65"/>
      <c r="EAH164" s="78"/>
      <c r="EAI164" s="78"/>
      <c r="EAJ164" s="65"/>
      <c r="EAM164" s="78"/>
      <c r="EAN164" s="78"/>
      <c r="EAO164" s="65"/>
      <c r="EAR164" s="78"/>
      <c r="EAS164" s="78"/>
      <c r="EAT164" s="65"/>
      <c r="EAW164" s="78"/>
      <c r="EAX164" s="78"/>
      <c r="EAY164" s="65"/>
      <c r="EBB164" s="78"/>
      <c r="EBC164" s="78"/>
      <c r="EBD164" s="65"/>
      <c r="EBG164" s="78"/>
      <c r="EBH164" s="78"/>
      <c r="EBI164" s="65"/>
      <c r="EBL164" s="78"/>
      <c r="EBM164" s="78"/>
      <c r="EBN164" s="65"/>
      <c r="EBQ164" s="78"/>
      <c r="EBR164" s="78"/>
      <c r="EBS164" s="65"/>
      <c r="EBV164" s="78"/>
      <c r="EBW164" s="78"/>
      <c r="EBX164" s="65"/>
      <c r="ECA164" s="78"/>
      <c r="ECB164" s="78"/>
      <c r="ECC164" s="65"/>
      <c r="ECF164" s="78"/>
      <c r="ECG164" s="78"/>
      <c r="ECH164" s="65"/>
      <c r="ECK164" s="78"/>
      <c r="ECL164" s="78"/>
      <c r="ECM164" s="65"/>
      <c r="ECP164" s="78"/>
      <c r="ECQ164" s="78"/>
      <c r="ECR164" s="65"/>
      <c r="ECU164" s="78"/>
      <c r="ECV164" s="78"/>
      <c r="ECW164" s="65"/>
      <c r="ECZ164" s="78"/>
      <c r="EDA164" s="78"/>
      <c r="EDB164" s="65"/>
      <c r="EDE164" s="78"/>
      <c r="EDF164" s="78"/>
      <c r="EDG164" s="65"/>
      <c r="EDJ164" s="78"/>
      <c r="EDK164" s="78"/>
      <c r="EDL164" s="65"/>
      <c r="EDO164" s="78"/>
      <c r="EDP164" s="78"/>
      <c r="EDQ164" s="65"/>
      <c r="EDT164" s="78"/>
      <c r="EDU164" s="78"/>
      <c r="EDV164" s="65"/>
      <c r="EDY164" s="78"/>
      <c r="EDZ164" s="78"/>
      <c r="EEA164" s="65"/>
      <c r="EED164" s="78"/>
      <c r="EEE164" s="78"/>
      <c r="EEF164" s="65"/>
      <c r="EEI164" s="78"/>
      <c r="EEJ164" s="78"/>
      <c r="EEK164" s="65"/>
      <c r="EEN164" s="78"/>
      <c r="EEO164" s="78"/>
      <c r="EEP164" s="65"/>
      <c r="EES164" s="78"/>
      <c r="EET164" s="78"/>
      <c r="EEU164" s="65"/>
      <c r="EEX164" s="78"/>
      <c r="EEY164" s="78"/>
      <c r="EEZ164" s="65"/>
      <c r="EFC164" s="78"/>
      <c r="EFD164" s="78"/>
      <c r="EFE164" s="65"/>
      <c r="EFH164" s="78"/>
      <c r="EFI164" s="78"/>
      <c r="EFJ164" s="65"/>
      <c r="EFM164" s="78"/>
      <c r="EFN164" s="78"/>
      <c r="EFO164" s="65"/>
      <c r="EFR164" s="78"/>
      <c r="EFS164" s="78"/>
      <c r="EFT164" s="65"/>
      <c r="EFW164" s="78"/>
      <c r="EFX164" s="78"/>
      <c r="EFY164" s="65"/>
      <c r="EGB164" s="78"/>
      <c r="EGC164" s="78"/>
      <c r="EGD164" s="65"/>
      <c r="EGG164" s="78"/>
      <c r="EGH164" s="78"/>
      <c r="EGI164" s="65"/>
      <c r="EGL164" s="78"/>
      <c r="EGM164" s="78"/>
      <c r="EGN164" s="65"/>
      <c r="EGQ164" s="78"/>
      <c r="EGR164" s="78"/>
      <c r="EGS164" s="65"/>
      <c r="EGV164" s="78"/>
      <c r="EGW164" s="78"/>
      <c r="EGX164" s="65"/>
      <c r="EHA164" s="78"/>
      <c r="EHB164" s="78"/>
      <c r="EHC164" s="65"/>
      <c r="EHF164" s="78"/>
      <c r="EHG164" s="78"/>
      <c r="EHH164" s="65"/>
      <c r="EHK164" s="78"/>
      <c r="EHL164" s="78"/>
      <c r="EHM164" s="65"/>
      <c r="EHP164" s="78"/>
      <c r="EHQ164" s="78"/>
      <c r="EHR164" s="65"/>
      <c r="EHU164" s="78"/>
      <c r="EHV164" s="78"/>
      <c r="EHW164" s="65"/>
      <c r="EHZ164" s="78"/>
      <c r="EIA164" s="78"/>
      <c r="EIB164" s="65"/>
      <c r="EIE164" s="78"/>
      <c r="EIF164" s="78"/>
      <c r="EIG164" s="65"/>
      <c r="EIJ164" s="78"/>
      <c r="EIK164" s="78"/>
      <c r="EIL164" s="65"/>
      <c r="EIO164" s="78"/>
      <c r="EIP164" s="78"/>
      <c r="EIQ164" s="65"/>
      <c r="EIT164" s="78"/>
      <c r="EIU164" s="78"/>
      <c r="EIV164" s="65"/>
      <c r="EIY164" s="78"/>
      <c r="EIZ164" s="78"/>
      <c r="EJA164" s="65"/>
      <c r="EJD164" s="78"/>
      <c r="EJE164" s="78"/>
      <c r="EJF164" s="65"/>
      <c r="EJI164" s="78"/>
      <c r="EJJ164" s="78"/>
      <c r="EJK164" s="65"/>
      <c r="EJN164" s="78"/>
      <c r="EJO164" s="78"/>
      <c r="EJP164" s="65"/>
      <c r="EJS164" s="78"/>
      <c r="EJT164" s="78"/>
      <c r="EJU164" s="65"/>
      <c r="EJX164" s="78"/>
      <c r="EJY164" s="78"/>
      <c r="EJZ164" s="65"/>
      <c r="EKC164" s="78"/>
      <c r="EKD164" s="78"/>
      <c r="EKE164" s="65"/>
      <c r="EKH164" s="78"/>
      <c r="EKI164" s="78"/>
      <c r="EKJ164" s="65"/>
      <c r="EKM164" s="78"/>
      <c r="EKN164" s="78"/>
      <c r="EKO164" s="65"/>
      <c r="EKR164" s="78"/>
      <c r="EKS164" s="78"/>
      <c r="EKT164" s="65"/>
      <c r="EKW164" s="78"/>
      <c r="EKX164" s="78"/>
      <c r="EKY164" s="65"/>
      <c r="ELB164" s="78"/>
      <c r="ELC164" s="78"/>
      <c r="ELD164" s="65"/>
      <c r="ELG164" s="78"/>
      <c r="ELH164" s="78"/>
      <c r="ELI164" s="65"/>
      <c r="ELL164" s="78"/>
      <c r="ELM164" s="78"/>
      <c r="ELN164" s="65"/>
      <c r="ELQ164" s="78"/>
      <c r="ELR164" s="78"/>
      <c r="ELS164" s="65"/>
      <c r="ELV164" s="78"/>
      <c r="ELW164" s="78"/>
      <c r="ELX164" s="65"/>
      <c r="EMA164" s="78"/>
      <c r="EMB164" s="78"/>
      <c r="EMC164" s="65"/>
      <c r="EMF164" s="78"/>
      <c r="EMG164" s="78"/>
      <c r="EMH164" s="65"/>
      <c r="EMK164" s="78"/>
      <c r="EML164" s="78"/>
      <c r="EMM164" s="65"/>
      <c r="EMP164" s="78"/>
      <c r="EMQ164" s="78"/>
      <c r="EMR164" s="65"/>
      <c r="EMU164" s="78"/>
      <c r="EMV164" s="78"/>
      <c r="EMW164" s="65"/>
      <c r="EMZ164" s="78"/>
      <c r="ENA164" s="78"/>
      <c r="ENB164" s="65"/>
      <c r="ENE164" s="78"/>
      <c r="ENF164" s="78"/>
      <c r="ENG164" s="65"/>
      <c r="ENJ164" s="78"/>
      <c r="ENK164" s="78"/>
      <c r="ENL164" s="65"/>
      <c r="ENO164" s="78"/>
      <c r="ENP164" s="78"/>
      <c r="ENQ164" s="65"/>
      <c r="ENT164" s="78"/>
      <c r="ENU164" s="78"/>
      <c r="ENV164" s="65"/>
      <c r="ENY164" s="78"/>
      <c r="ENZ164" s="78"/>
      <c r="EOA164" s="65"/>
      <c r="EOD164" s="78"/>
      <c r="EOE164" s="78"/>
      <c r="EOF164" s="65"/>
      <c r="EOI164" s="78"/>
      <c r="EOJ164" s="78"/>
      <c r="EOK164" s="65"/>
      <c r="EON164" s="78"/>
      <c r="EOO164" s="78"/>
      <c r="EOP164" s="65"/>
      <c r="EOS164" s="78"/>
      <c r="EOT164" s="78"/>
      <c r="EOU164" s="65"/>
      <c r="EOX164" s="78"/>
      <c r="EOY164" s="78"/>
      <c r="EOZ164" s="65"/>
      <c r="EPC164" s="78"/>
      <c r="EPD164" s="78"/>
      <c r="EPE164" s="65"/>
      <c r="EPH164" s="78"/>
      <c r="EPI164" s="78"/>
      <c r="EPJ164" s="65"/>
      <c r="EPM164" s="78"/>
      <c r="EPN164" s="78"/>
      <c r="EPO164" s="65"/>
      <c r="EPR164" s="78"/>
      <c r="EPS164" s="78"/>
      <c r="EPT164" s="65"/>
      <c r="EPW164" s="78"/>
      <c r="EPX164" s="78"/>
      <c r="EPY164" s="65"/>
      <c r="EQB164" s="78"/>
      <c r="EQC164" s="78"/>
      <c r="EQD164" s="65"/>
      <c r="EQG164" s="78"/>
      <c r="EQH164" s="78"/>
      <c r="EQI164" s="65"/>
      <c r="EQL164" s="78"/>
      <c r="EQM164" s="78"/>
      <c r="EQN164" s="65"/>
      <c r="EQQ164" s="78"/>
      <c r="EQR164" s="78"/>
      <c r="EQS164" s="65"/>
      <c r="EQV164" s="78"/>
      <c r="EQW164" s="78"/>
      <c r="EQX164" s="65"/>
      <c r="ERA164" s="78"/>
      <c r="ERB164" s="78"/>
      <c r="ERC164" s="65"/>
      <c r="ERF164" s="78"/>
      <c r="ERG164" s="78"/>
      <c r="ERH164" s="65"/>
      <c r="ERK164" s="78"/>
      <c r="ERL164" s="78"/>
      <c r="ERM164" s="65"/>
      <c r="ERP164" s="78"/>
      <c r="ERQ164" s="78"/>
      <c r="ERR164" s="65"/>
      <c r="ERU164" s="78"/>
      <c r="ERV164" s="78"/>
      <c r="ERW164" s="65"/>
      <c r="ERZ164" s="78"/>
      <c r="ESA164" s="78"/>
      <c r="ESB164" s="65"/>
      <c r="ESE164" s="78"/>
      <c r="ESF164" s="78"/>
      <c r="ESG164" s="65"/>
      <c r="ESJ164" s="78"/>
      <c r="ESK164" s="78"/>
      <c r="ESL164" s="65"/>
      <c r="ESO164" s="78"/>
      <c r="ESP164" s="78"/>
      <c r="ESQ164" s="65"/>
      <c r="EST164" s="78"/>
      <c r="ESU164" s="78"/>
      <c r="ESV164" s="65"/>
      <c r="ESY164" s="78"/>
      <c r="ESZ164" s="78"/>
      <c r="ETA164" s="65"/>
      <c r="ETD164" s="78"/>
      <c r="ETE164" s="78"/>
      <c r="ETF164" s="65"/>
      <c r="ETI164" s="78"/>
      <c r="ETJ164" s="78"/>
      <c r="ETK164" s="65"/>
      <c r="ETN164" s="78"/>
      <c r="ETO164" s="78"/>
      <c r="ETP164" s="65"/>
      <c r="ETS164" s="78"/>
      <c r="ETT164" s="78"/>
      <c r="ETU164" s="65"/>
      <c r="ETX164" s="78"/>
      <c r="ETY164" s="78"/>
      <c r="ETZ164" s="65"/>
      <c r="EUC164" s="78"/>
      <c r="EUD164" s="78"/>
      <c r="EUE164" s="65"/>
      <c r="EUH164" s="78"/>
      <c r="EUI164" s="78"/>
      <c r="EUJ164" s="65"/>
      <c r="EUM164" s="78"/>
      <c r="EUN164" s="78"/>
      <c r="EUO164" s="65"/>
      <c r="EUR164" s="78"/>
      <c r="EUS164" s="78"/>
      <c r="EUT164" s="65"/>
      <c r="EUW164" s="78"/>
      <c r="EUX164" s="78"/>
      <c r="EUY164" s="65"/>
      <c r="EVB164" s="78"/>
      <c r="EVC164" s="78"/>
      <c r="EVD164" s="65"/>
      <c r="EVG164" s="78"/>
      <c r="EVH164" s="78"/>
      <c r="EVI164" s="65"/>
      <c r="EVL164" s="78"/>
      <c r="EVM164" s="78"/>
      <c r="EVN164" s="65"/>
      <c r="EVQ164" s="78"/>
      <c r="EVR164" s="78"/>
      <c r="EVS164" s="65"/>
      <c r="EVV164" s="78"/>
      <c r="EVW164" s="78"/>
      <c r="EVX164" s="65"/>
      <c r="EWA164" s="78"/>
      <c r="EWB164" s="78"/>
      <c r="EWC164" s="65"/>
      <c r="EWF164" s="78"/>
      <c r="EWG164" s="78"/>
      <c r="EWH164" s="65"/>
      <c r="EWK164" s="78"/>
      <c r="EWL164" s="78"/>
      <c r="EWM164" s="65"/>
      <c r="EWP164" s="78"/>
      <c r="EWQ164" s="78"/>
      <c r="EWR164" s="65"/>
      <c r="EWU164" s="78"/>
      <c r="EWV164" s="78"/>
      <c r="EWW164" s="65"/>
      <c r="EWZ164" s="78"/>
      <c r="EXA164" s="78"/>
      <c r="EXB164" s="65"/>
      <c r="EXE164" s="78"/>
      <c r="EXF164" s="78"/>
      <c r="EXG164" s="65"/>
      <c r="EXJ164" s="78"/>
      <c r="EXK164" s="78"/>
      <c r="EXL164" s="65"/>
      <c r="EXO164" s="78"/>
      <c r="EXP164" s="78"/>
      <c r="EXQ164" s="65"/>
      <c r="EXT164" s="78"/>
      <c r="EXU164" s="78"/>
      <c r="EXV164" s="65"/>
      <c r="EXY164" s="78"/>
      <c r="EXZ164" s="78"/>
      <c r="EYA164" s="65"/>
      <c r="EYD164" s="78"/>
      <c r="EYE164" s="78"/>
      <c r="EYF164" s="65"/>
      <c r="EYI164" s="78"/>
      <c r="EYJ164" s="78"/>
      <c r="EYK164" s="65"/>
      <c r="EYN164" s="78"/>
      <c r="EYO164" s="78"/>
      <c r="EYP164" s="65"/>
      <c r="EYS164" s="78"/>
      <c r="EYT164" s="78"/>
      <c r="EYU164" s="65"/>
      <c r="EYX164" s="78"/>
      <c r="EYY164" s="78"/>
      <c r="EYZ164" s="65"/>
      <c r="EZC164" s="78"/>
      <c r="EZD164" s="78"/>
      <c r="EZE164" s="65"/>
      <c r="EZH164" s="78"/>
      <c r="EZI164" s="78"/>
      <c r="EZJ164" s="65"/>
      <c r="EZM164" s="78"/>
      <c r="EZN164" s="78"/>
      <c r="EZO164" s="65"/>
      <c r="EZR164" s="78"/>
      <c r="EZS164" s="78"/>
      <c r="EZT164" s="65"/>
      <c r="EZW164" s="78"/>
      <c r="EZX164" s="78"/>
      <c r="EZY164" s="65"/>
      <c r="FAB164" s="78"/>
      <c r="FAC164" s="78"/>
      <c r="FAD164" s="65"/>
      <c r="FAG164" s="78"/>
      <c r="FAH164" s="78"/>
      <c r="FAI164" s="65"/>
      <c r="FAL164" s="78"/>
      <c r="FAM164" s="78"/>
      <c r="FAN164" s="65"/>
      <c r="FAQ164" s="78"/>
      <c r="FAR164" s="78"/>
      <c r="FAS164" s="65"/>
      <c r="FAV164" s="78"/>
      <c r="FAW164" s="78"/>
      <c r="FAX164" s="65"/>
      <c r="FBA164" s="78"/>
      <c r="FBB164" s="78"/>
      <c r="FBC164" s="65"/>
      <c r="FBF164" s="78"/>
      <c r="FBG164" s="78"/>
      <c r="FBH164" s="65"/>
      <c r="FBK164" s="78"/>
      <c r="FBL164" s="78"/>
      <c r="FBM164" s="65"/>
      <c r="FBP164" s="78"/>
      <c r="FBQ164" s="78"/>
      <c r="FBR164" s="65"/>
      <c r="FBU164" s="78"/>
      <c r="FBV164" s="78"/>
      <c r="FBW164" s="65"/>
      <c r="FBZ164" s="78"/>
      <c r="FCA164" s="78"/>
      <c r="FCB164" s="65"/>
      <c r="FCE164" s="78"/>
      <c r="FCF164" s="78"/>
      <c r="FCG164" s="65"/>
      <c r="FCJ164" s="78"/>
      <c r="FCK164" s="78"/>
      <c r="FCL164" s="65"/>
      <c r="FCO164" s="78"/>
      <c r="FCP164" s="78"/>
      <c r="FCQ164" s="65"/>
      <c r="FCT164" s="78"/>
      <c r="FCU164" s="78"/>
      <c r="FCV164" s="65"/>
      <c r="FCY164" s="78"/>
      <c r="FCZ164" s="78"/>
      <c r="FDA164" s="65"/>
      <c r="FDD164" s="78"/>
      <c r="FDE164" s="78"/>
      <c r="FDF164" s="65"/>
      <c r="FDI164" s="78"/>
      <c r="FDJ164" s="78"/>
      <c r="FDK164" s="65"/>
      <c r="FDN164" s="78"/>
      <c r="FDO164" s="78"/>
      <c r="FDP164" s="65"/>
      <c r="FDS164" s="78"/>
      <c r="FDT164" s="78"/>
      <c r="FDU164" s="65"/>
      <c r="FDX164" s="78"/>
      <c r="FDY164" s="78"/>
      <c r="FDZ164" s="65"/>
      <c r="FEC164" s="78"/>
      <c r="FED164" s="78"/>
      <c r="FEE164" s="65"/>
      <c r="FEH164" s="78"/>
      <c r="FEI164" s="78"/>
      <c r="FEJ164" s="65"/>
      <c r="FEM164" s="78"/>
      <c r="FEN164" s="78"/>
      <c r="FEO164" s="65"/>
      <c r="FER164" s="78"/>
      <c r="FES164" s="78"/>
      <c r="FET164" s="65"/>
      <c r="FEW164" s="78"/>
      <c r="FEX164" s="78"/>
      <c r="FEY164" s="65"/>
      <c r="FFB164" s="78"/>
      <c r="FFC164" s="78"/>
      <c r="FFD164" s="65"/>
      <c r="FFG164" s="78"/>
      <c r="FFH164" s="78"/>
      <c r="FFI164" s="65"/>
      <c r="FFL164" s="78"/>
      <c r="FFM164" s="78"/>
      <c r="FFN164" s="65"/>
      <c r="FFQ164" s="78"/>
      <c r="FFR164" s="78"/>
      <c r="FFS164" s="65"/>
      <c r="FFV164" s="78"/>
      <c r="FFW164" s="78"/>
      <c r="FFX164" s="65"/>
      <c r="FGA164" s="78"/>
      <c r="FGB164" s="78"/>
      <c r="FGC164" s="65"/>
      <c r="FGF164" s="78"/>
      <c r="FGG164" s="78"/>
      <c r="FGH164" s="65"/>
      <c r="FGK164" s="78"/>
      <c r="FGL164" s="78"/>
      <c r="FGM164" s="65"/>
      <c r="FGP164" s="78"/>
      <c r="FGQ164" s="78"/>
      <c r="FGR164" s="65"/>
      <c r="FGU164" s="78"/>
      <c r="FGV164" s="78"/>
      <c r="FGW164" s="65"/>
      <c r="FGZ164" s="78"/>
      <c r="FHA164" s="78"/>
      <c r="FHB164" s="65"/>
      <c r="FHE164" s="78"/>
      <c r="FHF164" s="78"/>
      <c r="FHG164" s="65"/>
      <c r="FHJ164" s="78"/>
      <c r="FHK164" s="78"/>
      <c r="FHL164" s="65"/>
      <c r="FHO164" s="78"/>
      <c r="FHP164" s="78"/>
      <c r="FHQ164" s="65"/>
      <c r="FHT164" s="78"/>
      <c r="FHU164" s="78"/>
      <c r="FHV164" s="65"/>
      <c r="FHY164" s="78"/>
      <c r="FHZ164" s="78"/>
      <c r="FIA164" s="65"/>
      <c r="FID164" s="78"/>
      <c r="FIE164" s="78"/>
      <c r="FIF164" s="65"/>
      <c r="FII164" s="78"/>
      <c r="FIJ164" s="78"/>
      <c r="FIK164" s="65"/>
      <c r="FIN164" s="78"/>
      <c r="FIO164" s="78"/>
      <c r="FIP164" s="65"/>
      <c r="FIS164" s="78"/>
      <c r="FIT164" s="78"/>
      <c r="FIU164" s="65"/>
      <c r="FIX164" s="78"/>
      <c r="FIY164" s="78"/>
      <c r="FIZ164" s="65"/>
      <c r="FJC164" s="78"/>
      <c r="FJD164" s="78"/>
      <c r="FJE164" s="65"/>
      <c r="FJH164" s="78"/>
      <c r="FJI164" s="78"/>
      <c r="FJJ164" s="65"/>
      <c r="FJM164" s="78"/>
      <c r="FJN164" s="78"/>
      <c r="FJO164" s="65"/>
      <c r="FJR164" s="78"/>
      <c r="FJS164" s="78"/>
      <c r="FJT164" s="65"/>
      <c r="FJW164" s="78"/>
      <c r="FJX164" s="78"/>
      <c r="FJY164" s="65"/>
      <c r="FKB164" s="78"/>
      <c r="FKC164" s="78"/>
      <c r="FKD164" s="65"/>
      <c r="FKG164" s="78"/>
      <c r="FKH164" s="78"/>
      <c r="FKI164" s="65"/>
      <c r="FKL164" s="78"/>
      <c r="FKM164" s="78"/>
      <c r="FKN164" s="65"/>
      <c r="FKQ164" s="78"/>
      <c r="FKR164" s="78"/>
      <c r="FKS164" s="65"/>
      <c r="FKV164" s="78"/>
      <c r="FKW164" s="78"/>
      <c r="FKX164" s="65"/>
      <c r="FLA164" s="78"/>
      <c r="FLB164" s="78"/>
      <c r="FLC164" s="65"/>
      <c r="FLF164" s="78"/>
      <c r="FLG164" s="78"/>
      <c r="FLH164" s="65"/>
      <c r="FLK164" s="78"/>
      <c r="FLL164" s="78"/>
      <c r="FLM164" s="65"/>
      <c r="FLP164" s="78"/>
      <c r="FLQ164" s="78"/>
      <c r="FLR164" s="65"/>
      <c r="FLU164" s="78"/>
      <c r="FLV164" s="78"/>
      <c r="FLW164" s="65"/>
      <c r="FLZ164" s="78"/>
      <c r="FMA164" s="78"/>
      <c r="FMB164" s="65"/>
      <c r="FME164" s="78"/>
      <c r="FMF164" s="78"/>
      <c r="FMG164" s="65"/>
      <c r="FMJ164" s="78"/>
      <c r="FMK164" s="78"/>
      <c r="FML164" s="65"/>
      <c r="FMO164" s="78"/>
      <c r="FMP164" s="78"/>
      <c r="FMQ164" s="65"/>
      <c r="FMT164" s="78"/>
      <c r="FMU164" s="78"/>
      <c r="FMV164" s="65"/>
      <c r="FMY164" s="78"/>
      <c r="FMZ164" s="78"/>
      <c r="FNA164" s="65"/>
      <c r="FND164" s="78"/>
      <c r="FNE164" s="78"/>
      <c r="FNF164" s="65"/>
      <c r="FNI164" s="78"/>
      <c r="FNJ164" s="78"/>
      <c r="FNK164" s="65"/>
      <c r="FNN164" s="78"/>
      <c r="FNO164" s="78"/>
      <c r="FNP164" s="65"/>
      <c r="FNS164" s="78"/>
      <c r="FNT164" s="78"/>
      <c r="FNU164" s="65"/>
      <c r="FNX164" s="78"/>
      <c r="FNY164" s="78"/>
      <c r="FNZ164" s="65"/>
      <c r="FOC164" s="78"/>
      <c r="FOD164" s="78"/>
      <c r="FOE164" s="65"/>
      <c r="FOH164" s="78"/>
      <c r="FOI164" s="78"/>
      <c r="FOJ164" s="65"/>
      <c r="FOM164" s="78"/>
      <c r="FON164" s="78"/>
      <c r="FOO164" s="65"/>
      <c r="FOR164" s="78"/>
      <c r="FOS164" s="78"/>
      <c r="FOT164" s="65"/>
      <c r="FOW164" s="78"/>
      <c r="FOX164" s="78"/>
      <c r="FOY164" s="65"/>
      <c r="FPB164" s="78"/>
      <c r="FPC164" s="78"/>
      <c r="FPD164" s="65"/>
      <c r="FPG164" s="78"/>
      <c r="FPH164" s="78"/>
      <c r="FPI164" s="65"/>
      <c r="FPL164" s="78"/>
      <c r="FPM164" s="78"/>
      <c r="FPN164" s="65"/>
      <c r="FPQ164" s="78"/>
      <c r="FPR164" s="78"/>
      <c r="FPS164" s="65"/>
      <c r="FPV164" s="78"/>
      <c r="FPW164" s="78"/>
      <c r="FPX164" s="65"/>
      <c r="FQA164" s="78"/>
      <c r="FQB164" s="78"/>
      <c r="FQC164" s="65"/>
      <c r="FQF164" s="78"/>
      <c r="FQG164" s="78"/>
      <c r="FQH164" s="65"/>
      <c r="FQK164" s="78"/>
      <c r="FQL164" s="78"/>
      <c r="FQM164" s="65"/>
      <c r="FQP164" s="78"/>
      <c r="FQQ164" s="78"/>
      <c r="FQR164" s="65"/>
      <c r="FQU164" s="78"/>
      <c r="FQV164" s="78"/>
      <c r="FQW164" s="65"/>
      <c r="FQZ164" s="78"/>
      <c r="FRA164" s="78"/>
      <c r="FRB164" s="65"/>
      <c r="FRE164" s="78"/>
      <c r="FRF164" s="78"/>
      <c r="FRG164" s="65"/>
      <c r="FRJ164" s="78"/>
      <c r="FRK164" s="78"/>
      <c r="FRL164" s="65"/>
      <c r="FRO164" s="78"/>
      <c r="FRP164" s="78"/>
      <c r="FRQ164" s="65"/>
      <c r="FRT164" s="78"/>
      <c r="FRU164" s="78"/>
      <c r="FRV164" s="65"/>
      <c r="FRY164" s="78"/>
      <c r="FRZ164" s="78"/>
      <c r="FSA164" s="65"/>
      <c r="FSD164" s="78"/>
      <c r="FSE164" s="78"/>
      <c r="FSF164" s="65"/>
      <c r="FSI164" s="78"/>
      <c r="FSJ164" s="78"/>
      <c r="FSK164" s="65"/>
      <c r="FSN164" s="78"/>
      <c r="FSO164" s="78"/>
      <c r="FSP164" s="65"/>
      <c r="FSS164" s="78"/>
      <c r="FST164" s="78"/>
      <c r="FSU164" s="65"/>
      <c r="FSX164" s="78"/>
      <c r="FSY164" s="78"/>
      <c r="FSZ164" s="65"/>
      <c r="FTC164" s="78"/>
      <c r="FTD164" s="78"/>
      <c r="FTE164" s="65"/>
      <c r="FTH164" s="78"/>
      <c r="FTI164" s="78"/>
      <c r="FTJ164" s="65"/>
      <c r="FTM164" s="78"/>
      <c r="FTN164" s="78"/>
      <c r="FTO164" s="65"/>
      <c r="FTR164" s="78"/>
      <c r="FTS164" s="78"/>
      <c r="FTT164" s="65"/>
      <c r="FTW164" s="78"/>
      <c r="FTX164" s="78"/>
      <c r="FTY164" s="65"/>
      <c r="FUB164" s="78"/>
      <c r="FUC164" s="78"/>
      <c r="FUD164" s="65"/>
      <c r="FUG164" s="78"/>
      <c r="FUH164" s="78"/>
      <c r="FUI164" s="65"/>
      <c r="FUL164" s="78"/>
      <c r="FUM164" s="78"/>
      <c r="FUN164" s="65"/>
      <c r="FUQ164" s="78"/>
      <c r="FUR164" s="78"/>
      <c r="FUS164" s="65"/>
      <c r="FUV164" s="78"/>
      <c r="FUW164" s="78"/>
      <c r="FUX164" s="65"/>
      <c r="FVA164" s="78"/>
      <c r="FVB164" s="78"/>
      <c r="FVC164" s="65"/>
      <c r="FVF164" s="78"/>
      <c r="FVG164" s="78"/>
      <c r="FVH164" s="65"/>
      <c r="FVK164" s="78"/>
      <c r="FVL164" s="78"/>
      <c r="FVM164" s="65"/>
      <c r="FVP164" s="78"/>
      <c r="FVQ164" s="78"/>
      <c r="FVR164" s="65"/>
      <c r="FVU164" s="78"/>
      <c r="FVV164" s="78"/>
      <c r="FVW164" s="65"/>
      <c r="FVZ164" s="78"/>
      <c r="FWA164" s="78"/>
      <c r="FWB164" s="65"/>
      <c r="FWE164" s="78"/>
      <c r="FWF164" s="78"/>
      <c r="FWG164" s="65"/>
      <c r="FWJ164" s="78"/>
      <c r="FWK164" s="78"/>
      <c r="FWL164" s="65"/>
      <c r="FWO164" s="78"/>
      <c r="FWP164" s="78"/>
      <c r="FWQ164" s="65"/>
      <c r="FWT164" s="78"/>
      <c r="FWU164" s="78"/>
      <c r="FWV164" s="65"/>
      <c r="FWY164" s="78"/>
      <c r="FWZ164" s="78"/>
      <c r="FXA164" s="65"/>
      <c r="FXD164" s="78"/>
      <c r="FXE164" s="78"/>
      <c r="FXF164" s="65"/>
      <c r="FXI164" s="78"/>
      <c r="FXJ164" s="78"/>
      <c r="FXK164" s="65"/>
      <c r="FXN164" s="78"/>
      <c r="FXO164" s="78"/>
      <c r="FXP164" s="65"/>
      <c r="FXS164" s="78"/>
      <c r="FXT164" s="78"/>
      <c r="FXU164" s="65"/>
      <c r="FXX164" s="78"/>
      <c r="FXY164" s="78"/>
      <c r="FXZ164" s="65"/>
      <c r="FYC164" s="78"/>
      <c r="FYD164" s="78"/>
      <c r="FYE164" s="65"/>
      <c r="FYH164" s="78"/>
      <c r="FYI164" s="78"/>
      <c r="FYJ164" s="65"/>
      <c r="FYM164" s="78"/>
      <c r="FYN164" s="78"/>
      <c r="FYO164" s="65"/>
      <c r="FYR164" s="78"/>
      <c r="FYS164" s="78"/>
      <c r="FYT164" s="65"/>
      <c r="FYW164" s="78"/>
      <c r="FYX164" s="78"/>
      <c r="FYY164" s="65"/>
      <c r="FZB164" s="78"/>
      <c r="FZC164" s="78"/>
      <c r="FZD164" s="65"/>
      <c r="FZG164" s="78"/>
      <c r="FZH164" s="78"/>
      <c r="FZI164" s="65"/>
      <c r="FZL164" s="78"/>
      <c r="FZM164" s="78"/>
      <c r="FZN164" s="65"/>
      <c r="FZQ164" s="78"/>
      <c r="FZR164" s="78"/>
      <c r="FZS164" s="65"/>
      <c r="FZV164" s="78"/>
      <c r="FZW164" s="78"/>
      <c r="FZX164" s="65"/>
      <c r="GAA164" s="78"/>
      <c r="GAB164" s="78"/>
      <c r="GAC164" s="65"/>
      <c r="GAF164" s="78"/>
      <c r="GAG164" s="78"/>
      <c r="GAH164" s="65"/>
      <c r="GAK164" s="78"/>
      <c r="GAL164" s="78"/>
      <c r="GAM164" s="65"/>
      <c r="GAP164" s="78"/>
      <c r="GAQ164" s="78"/>
      <c r="GAR164" s="65"/>
      <c r="GAU164" s="78"/>
      <c r="GAV164" s="78"/>
      <c r="GAW164" s="65"/>
      <c r="GAZ164" s="78"/>
      <c r="GBA164" s="78"/>
      <c r="GBB164" s="65"/>
      <c r="GBE164" s="78"/>
      <c r="GBF164" s="78"/>
      <c r="GBG164" s="65"/>
      <c r="GBJ164" s="78"/>
      <c r="GBK164" s="78"/>
      <c r="GBL164" s="65"/>
      <c r="GBO164" s="78"/>
      <c r="GBP164" s="78"/>
      <c r="GBQ164" s="65"/>
      <c r="GBT164" s="78"/>
      <c r="GBU164" s="78"/>
      <c r="GBV164" s="65"/>
      <c r="GBY164" s="78"/>
      <c r="GBZ164" s="78"/>
      <c r="GCA164" s="65"/>
      <c r="GCD164" s="78"/>
      <c r="GCE164" s="78"/>
      <c r="GCF164" s="65"/>
      <c r="GCI164" s="78"/>
      <c r="GCJ164" s="78"/>
      <c r="GCK164" s="65"/>
      <c r="GCN164" s="78"/>
      <c r="GCO164" s="78"/>
      <c r="GCP164" s="65"/>
      <c r="GCS164" s="78"/>
      <c r="GCT164" s="78"/>
      <c r="GCU164" s="65"/>
      <c r="GCX164" s="78"/>
      <c r="GCY164" s="78"/>
      <c r="GCZ164" s="65"/>
      <c r="GDC164" s="78"/>
      <c r="GDD164" s="78"/>
      <c r="GDE164" s="65"/>
      <c r="GDH164" s="78"/>
      <c r="GDI164" s="78"/>
      <c r="GDJ164" s="65"/>
      <c r="GDM164" s="78"/>
      <c r="GDN164" s="78"/>
      <c r="GDO164" s="65"/>
      <c r="GDR164" s="78"/>
      <c r="GDS164" s="78"/>
      <c r="GDT164" s="65"/>
      <c r="GDW164" s="78"/>
      <c r="GDX164" s="78"/>
      <c r="GDY164" s="65"/>
      <c r="GEB164" s="78"/>
      <c r="GEC164" s="78"/>
      <c r="GED164" s="65"/>
      <c r="GEG164" s="78"/>
      <c r="GEH164" s="78"/>
      <c r="GEI164" s="65"/>
      <c r="GEL164" s="78"/>
      <c r="GEM164" s="78"/>
      <c r="GEN164" s="65"/>
      <c r="GEQ164" s="78"/>
      <c r="GER164" s="78"/>
      <c r="GES164" s="65"/>
      <c r="GEV164" s="78"/>
      <c r="GEW164" s="78"/>
      <c r="GEX164" s="65"/>
      <c r="GFA164" s="78"/>
      <c r="GFB164" s="78"/>
      <c r="GFC164" s="65"/>
      <c r="GFF164" s="78"/>
      <c r="GFG164" s="78"/>
      <c r="GFH164" s="65"/>
      <c r="GFK164" s="78"/>
      <c r="GFL164" s="78"/>
      <c r="GFM164" s="65"/>
      <c r="GFP164" s="78"/>
      <c r="GFQ164" s="78"/>
      <c r="GFR164" s="65"/>
      <c r="GFU164" s="78"/>
      <c r="GFV164" s="78"/>
      <c r="GFW164" s="65"/>
      <c r="GFZ164" s="78"/>
      <c r="GGA164" s="78"/>
      <c r="GGB164" s="65"/>
      <c r="GGE164" s="78"/>
      <c r="GGF164" s="78"/>
      <c r="GGG164" s="65"/>
      <c r="GGJ164" s="78"/>
      <c r="GGK164" s="78"/>
      <c r="GGL164" s="65"/>
      <c r="GGO164" s="78"/>
      <c r="GGP164" s="78"/>
      <c r="GGQ164" s="65"/>
      <c r="GGT164" s="78"/>
      <c r="GGU164" s="78"/>
      <c r="GGV164" s="65"/>
      <c r="GGY164" s="78"/>
      <c r="GGZ164" s="78"/>
      <c r="GHA164" s="65"/>
      <c r="GHD164" s="78"/>
      <c r="GHE164" s="78"/>
      <c r="GHF164" s="65"/>
      <c r="GHI164" s="78"/>
      <c r="GHJ164" s="78"/>
      <c r="GHK164" s="65"/>
      <c r="GHN164" s="78"/>
      <c r="GHO164" s="78"/>
      <c r="GHP164" s="65"/>
      <c r="GHS164" s="78"/>
      <c r="GHT164" s="78"/>
      <c r="GHU164" s="65"/>
      <c r="GHX164" s="78"/>
      <c r="GHY164" s="78"/>
      <c r="GHZ164" s="65"/>
      <c r="GIC164" s="78"/>
      <c r="GID164" s="78"/>
      <c r="GIE164" s="65"/>
      <c r="GIH164" s="78"/>
      <c r="GII164" s="78"/>
      <c r="GIJ164" s="65"/>
      <c r="GIM164" s="78"/>
      <c r="GIN164" s="78"/>
      <c r="GIO164" s="65"/>
      <c r="GIR164" s="78"/>
      <c r="GIS164" s="78"/>
      <c r="GIT164" s="65"/>
      <c r="GIW164" s="78"/>
      <c r="GIX164" s="78"/>
      <c r="GIY164" s="65"/>
      <c r="GJB164" s="78"/>
      <c r="GJC164" s="78"/>
      <c r="GJD164" s="65"/>
      <c r="GJG164" s="78"/>
      <c r="GJH164" s="78"/>
      <c r="GJI164" s="65"/>
      <c r="GJL164" s="78"/>
      <c r="GJM164" s="78"/>
      <c r="GJN164" s="65"/>
      <c r="GJQ164" s="78"/>
      <c r="GJR164" s="78"/>
      <c r="GJS164" s="65"/>
      <c r="GJV164" s="78"/>
      <c r="GJW164" s="78"/>
      <c r="GJX164" s="65"/>
      <c r="GKA164" s="78"/>
      <c r="GKB164" s="78"/>
      <c r="GKC164" s="65"/>
      <c r="GKF164" s="78"/>
      <c r="GKG164" s="78"/>
      <c r="GKH164" s="65"/>
      <c r="GKK164" s="78"/>
      <c r="GKL164" s="78"/>
      <c r="GKM164" s="65"/>
      <c r="GKP164" s="78"/>
      <c r="GKQ164" s="78"/>
      <c r="GKR164" s="65"/>
      <c r="GKU164" s="78"/>
      <c r="GKV164" s="78"/>
      <c r="GKW164" s="65"/>
      <c r="GKZ164" s="78"/>
      <c r="GLA164" s="78"/>
      <c r="GLB164" s="65"/>
      <c r="GLE164" s="78"/>
      <c r="GLF164" s="78"/>
      <c r="GLG164" s="65"/>
      <c r="GLJ164" s="78"/>
      <c r="GLK164" s="78"/>
      <c r="GLL164" s="65"/>
      <c r="GLO164" s="78"/>
      <c r="GLP164" s="78"/>
      <c r="GLQ164" s="65"/>
      <c r="GLT164" s="78"/>
      <c r="GLU164" s="78"/>
      <c r="GLV164" s="65"/>
      <c r="GLY164" s="78"/>
      <c r="GLZ164" s="78"/>
      <c r="GMA164" s="65"/>
      <c r="GMD164" s="78"/>
      <c r="GME164" s="78"/>
      <c r="GMF164" s="65"/>
      <c r="GMI164" s="78"/>
      <c r="GMJ164" s="78"/>
      <c r="GMK164" s="65"/>
      <c r="GMN164" s="78"/>
      <c r="GMO164" s="78"/>
      <c r="GMP164" s="65"/>
      <c r="GMS164" s="78"/>
      <c r="GMT164" s="78"/>
      <c r="GMU164" s="65"/>
      <c r="GMX164" s="78"/>
      <c r="GMY164" s="78"/>
      <c r="GMZ164" s="65"/>
      <c r="GNC164" s="78"/>
      <c r="GND164" s="78"/>
      <c r="GNE164" s="65"/>
      <c r="GNH164" s="78"/>
      <c r="GNI164" s="78"/>
      <c r="GNJ164" s="65"/>
      <c r="GNM164" s="78"/>
      <c r="GNN164" s="78"/>
      <c r="GNO164" s="65"/>
      <c r="GNR164" s="78"/>
      <c r="GNS164" s="78"/>
      <c r="GNT164" s="65"/>
      <c r="GNW164" s="78"/>
      <c r="GNX164" s="78"/>
      <c r="GNY164" s="65"/>
      <c r="GOB164" s="78"/>
      <c r="GOC164" s="78"/>
      <c r="GOD164" s="65"/>
      <c r="GOG164" s="78"/>
      <c r="GOH164" s="78"/>
      <c r="GOI164" s="65"/>
      <c r="GOL164" s="78"/>
      <c r="GOM164" s="78"/>
      <c r="GON164" s="65"/>
      <c r="GOQ164" s="78"/>
      <c r="GOR164" s="78"/>
      <c r="GOS164" s="65"/>
      <c r="GOV164" s="78"/>
      <c r="GOW164" s="78"/>
      <c r="GOX164" s="65"/>
      <c r="GPA164" s="78"/>
      <c r="GPB164" s="78"/>
      <c r="GPC164" s="65"/>
      <c r="GPF164" s="78"/>
      <c r="GPG164" s="78"/>
      <c r="GPH164" s="65"/>
      <c r="GPK164" s="78"/>
      <c r="GPL164" s="78"/>
      <c r="GPM164" s="65"/>
      <c r="GPP164" s="78"/>
      <c r="GPQ164" s="78"/>
      <c r="GPR164" s="65"/>
      <c r="GPU164" s="78"/>
      <c r="GPV164" s="78"/>
      <c r="GPW164" s="65"/>
      <c r="GPZ164" s="78"/>
      <c r="GQA164" s="78"/>
      <c r="GQB164" s="65"/>
      <c r="GQE164" s="78"/>
      <c r="GQF164" s="78"/>
      <c r="GQG164" s="65"/>
      <c r="GQJ164" s="78"/>
      <c r="GQK164" s="78"/>
      <c r="GQL164" s="65"/>
      <c r="GQO164" s="78"/>
      <c r="GQP164" s="78"/>
      <c r="GQQ164" s="65"/>
      <c r="GQT164" s="78"/>
      <c r="GQU164" s="78"/>
      <c r="GQV164" s="65"/>
      <c r="GQY164" s="78"/>
      <c r="GQZ164" s="78"/>
      <c r="GRA164" s="65"/>
      <c r="GRD164" s="78"/>
      <c r="GRE164" s="78"/>
      <c r="GRF164" s="65"/>
      <c r="GRI164" s="78"/>
      <c r="GRJ164" s="78"/>
      <c r="GRK164" s="65"/>
      <c r="GRN164" s="78"/>
      <c r="GRO164" s="78"/>
      <c r="GRP164" s="65"/>
      <c r="GRS164" s="78"/>
      <c r="GRT164" s="78"/>
      <c r="GRU164" s="65"/>
      <c r="GRX164" s="78"/>
      <c r="GRY164" s="78"/>
      <c r="GRZ164" s="65"/>
      <c r="GSC164" s="78"/>
      <c r="GSD164" s="78"/>
      <c r="GSE164" s="65"/>
      <c r="GSH164" s="78"/>
      <c r="GSI164" s="78"/>
      <c r="GSJ164" s="65"/>
      <c r="GSM164" s="78"/>
      <c r="GSN164" s="78"/>
      <c r="GSO164" s="65"/>
      <c r="GSR164" s="78"/>
      <c r="GSS164" s="78"/>
      <c r="GST164" s="65"/>
      <c r="GSW164" s="78"/>
      <c r="GSX164" s="78"/>
      <c r="GSY164" s="65"/>
      <c r="GTB164" s="78"/>
      <c r="GTC164" s="78"/>
      <c r="GTD164" s="65"/>
      <c r="GTG164" s="78"/>
      <c r="GTH164" s="78"/>
      <c r="GTI164" s="65"/>
      <c r="GTL164" s="78"/>
      <c r="GTM164" s="78"/>
      <c r="GTN164" s="65"/>
      <c r="GTQ164" s="78"/>
      <c r="GTR164" s="78"/>
      <c r="GTS164" s="65"/>
      <c r="GTV164" s="78"/>
      <c r="GTW164" s="78"/>
      <c r="GTX164" s="65"/>
      <c r="GUA164" s="78"/>
      <c r="GUB164" s="78"/>
      <c r="GUC164" s="65"/>
      <c r="GUF164" s="78"/>
      <c r="GUG164" s="78"/>
      <c r="GUH164" s="65"/>
      <c r="GUK164" s="78"/>
      <c r="GUL164" s="78"/>
      <c r="GUM164" s="65"/>
      <c r="GUP164" s="78"/>
      <c r="GUQ164" s="78"/>
      <c r="GUR164" s="65"/>
      <c r="GUU164" s="78"/>
      <c r="GUV164" s="78"/>
      <c r="GUW164" s="65"/>
      <c r="GUZ164" s="78"/>
      <c r="GVA164" s="78"/>
      <c r="GVB164" s="65"/>
      <c r="GVE164" s="78"/>
      <c r="GVF164" s="78"/>
      <c r="GVG164" s="65"/>
      <c r="GVJ164" s="78"/>
      <c r="GVK164" s="78"/>
      <c r="GVL164" s="65"/>
      <c r="GVO164" s="78"/>
      <c r="GVP164" s="78"/>
      <c r="GVQ164" s="65"/>
      <c r="GVT164" s="78"/>
      <c r="GVU164" s="78"/>
      <c r="GVV164" s="65"/>
      <c r="GVY164" s="78"/>
      <c r="GVZ164" s="78"/>
      <c r="GWA164" s="65"/>
      <c r="GWD164" s="78"/>
      <c r="GWE164" s="78"/>
      <c r="GWF164" s="65"/>
      <c r="GWI164" s="78"/>
      <c r="GWJ164" s="78"/>
      <c r="GWK164" s="65"/>
      <c r="GWN164" s="78"/>
      <c r="GWO164" s="78"/>
      <c r="GWP164" s="65"/>
      <c r="GWS164" s="78"/>
      <c r="GWT164" s="78"/>
      <c r="GWU164" s="65"/>
      <c r="GWX164" s="78"/>
      <c r="GWY164" s="78"/>
      <c r="GWZ164" s="65"/>
      <c r="GXC164" s="78"/>
      <c r="GXD164" s="78"/>
      <c r="GXE164" s="65"/>
      <c r="GXH164" s="78"/>
      <c r="GXI164" s="78"/>
      <c r="GXJ164" s="65"/>
      <c r="GXM164" s="78"/>
      <c r="GXN164" s="78"/>
      <c r="GXO164" s="65"/>
      <c r="GXR164" s="78"/>
      <c r="GXS164" s="78"/>
      <c r="GXT164" s="65"/>
      <c r="GXW164" s="78"/>
      <c r="GXX164" s="78"/>
      <c r="GXY164" s="65"/>
      <c r="GYB164" s="78"/>
      <c r="GYC164" s="78"/>
      <c r="GYD164" s="65"/>
      <c r="GYG164" s="78"/>
      <c r="GYH164" s="78"/>
      <c r="GYI164" s="65"/>
      <c r="GYL164" s="78"/>
      <c r="GYM164" s="78"/>
      <c r="GYN164" s="65"/>
      <c r="GYQ164" s="78"/>
      <c r="GYR164" s="78"/>
      <c r="GYS164" s="65"/>
      <c r="GYV164" s="78"/>
      <c r="GYW164" s="78"/>
      <c r="GYX164" s="65"/>
      <c r="GZA164" s="78"/>
      <c r="GZB164" s="78"/>
      <c r="GZC164" s="65"/>
      <c r="GZF164" s="78"/>
      <c r="GZG164" s="78"/>
      <c r="GZH164" s="65"/>
      <c r="GZK164" s="78"/>
      <c r="GZL164" s="78"/>
      <c r="GZM164" s="65"/>
      <c r="GZP164" s="78"/>
      <c r="GZQ164" s="78"/>
      <c r="GZR164" s="65"/>
      <c r="GZU164" s="78"/>
      <c r="GZV164" s="78"/>
      <c r="GZW164" s="65"/>
      <c r="GZZ164" s="78"/>
      <c r="HAA164" s="78"/>
      <c r="HAB164" s="65"/>
      <c r="HAE164" s="78"/>
      <c r="HAF164" s="78"/>
      <c r="HAG164" s="65"/>
      <c r="HAJ164" s="78"/>
      <c r="HAK164" s="78"/>
      <c r="HAL164" s="65"/>
      <c r="HAO164" s="78"/>
      <c r="HAP164" s="78"/>
      <c r="HAQ164" s="65"/>
      <c r="HAT164" s="78"/>
      <c r="HAU164" s="78"/>
      <c r="HAV164" s="65"/>
      <c r="HAY164" s="78"/>
      <c r="HAZ164" s="78"/>
      <c r="HBA164" s="65"/>
      <c r="HBD164" s="78"/>
      <c r="HBE164" s="78"/>
      <c r="HBF164" s="65"/>
      <c r="HBI164" s="78"/>
      <c r="HBJ164" s="78"/>
      <c r="HBK164" s="65"/>
      <c r="HBN164" s="78"/>
      <c r="HBO164" s="78"/>
      <c r="HBP164" s="65"/>
      <c r="HBS164" s="78"/>
      <c r="HBT164" s="78"/>
      <c r="HBU164" s="65"/>
      <c r="HBX164" s="78"/>
      <c r="HBY164" s="78"/>
      <c r="HBZ164" s="65"/>
      <c r="HCC164" s="78"/>
      <c r="HCD164" s="78"/>
      <c r="HCE164" s="65"/>
      <c r="HCH164" s="78"/>
      <c r="HCI164" s="78"/>
      <c r="HCJ164" s="65"/>
      <c r="HCM164" s="78"/>
      <c r="HCN164" s="78"/>
      <c r="HCO164" s="65"/>
      <c r="HCR164" s="78"/>
      <c r="HCS164" s="78"/>
      <c r="HCT164" s="65"/>
      <c r="HCW164" s="78"/>
      <c r="HCX164" s="78"/>
      <c r="HCY164" s="65"/>
      <c r="HDB164" s="78"/>
      <c r="HDC164" s="78"/>
      <c r="HDD164" s="65"/>
      <c r="HDG164" s="78"/>
      <c r="HDH164" s="78"/>
      <c r="HDI164" s="65"/>
      <c r="HDL164" s="78"/>
      <c r="HDM164" s="78"/>
      <c r="HDN164" s="65"/>
      <c r="HDQ164" s="78"/>
      <c r="HDR164" s="78"/>
      <c r="HDS164" s="65"/>
      <c r="HDV164" s="78"/>
      <c r="HDW164" s="78"/>
      <c r="HDX164" s="65"/>
      <c r="HEA164" s="78"/>
      <c r="HEB164" s="78"/>
      <c r="HEC164" s="65"/>
      <c r="HEF164" s="78"/>
      <c r="HEG164" s="78"/>
      <c r="HEH164" s="65"/>
      <c r="HEK164" s="78"/>
      <c r="HEL164" s="78"/>
      <c r="HEM164" s="65"/>
      <c r="HEP164" s="78"/>
      <c r="HEQ164" s="78"/>
      <c r="HER164" s="65"/>
      <c r="HEU164" s="78"/>
      <c r="HEV164" s="78"/>
      <c r="HEW164" s="65"/>
      <c r="HEZ164" s="78"/>
      <c r="HFA164" s="78"/>
      <c r="HFB164" s="65"/>
      <c r="HFE164" s="78"/>
      <c r="HFF164" s="78"/>
      <c r="HFG164" s="65"/>
      <c r="HFJ164" s="78"/>
      <c r="HFK164" s="78"/>
      <c r="HFL164" s="65"/>
      <c r="HFO164" s="78"/>
      <c r="HFP164" s="78"/>
      <c r="HFQ164" s="65"/>
      <c r="HFT164" s="78"/>
      <c r="HFU164" s="78"/>
      <c r="HFV164" s="65"/>
      <c r="HFY164" s="78"/>
      <c r="HFZ164" s="78"/>
      <c r="HGA164" s="65"/>
      <c r="HGD164" s="78"/>
      <c r="HGE164" s="78"/>
      <c r="HGF164" s="65"/>
      <c r="HGI164" s="78"/>
      <c r="HGJ164" s="78"/>
      <c r="HGK164" s="65"/>
      <c r="HGN164" s="78"/>
      <c r="HGO164" s="78"/>
      <c r="HGP164" s="65"/>
      <c r="HGS164" s="78"/>
      <c r="HGT164" s="78"/>
      <c r="HGU164" s="65"/>
      <c r="HGX164" s="78"/>
      <c r="HGY164" s="78"/>
      <c r="HGZ164" s="65"/>
      <c r="HHC164" s="78"/>
      <c r="HHD164" s="78"/>
      <c r="HHE164" s="65"/>
      <c r="HHH164" s="78"/>
      <c r="HHI164" s="78"/>
      <c r="HHJ164" s="65"/>
      <c r="HHM164" s="78"/>
      <c r="HHN164" s="78"/>
      <c r="HHO164" s="65"/>
      <c r="HHR164" s="78"/>
      <c r="HHS164" s="78"/>
      <c r="HHT164" s="65"/>
      <c r="HHW164" s="78"/>
      <c r="HHX164" s="78"/>
      <c r="HHY164" s="65"/>
      <c r="HIB164" s="78"/>
      <c r="HIC164" s="78"/>
      <c r="HID164" s="65"/>
      <c r="HIG164" s="78"/>
      <c r="HIH164" s="78"/>
      <c r="HII164" s="65"/>
      <c r="HIL164" s="78"/>
      <c r="HIM164" s="78"/>
      <c r="HIN164" s="65"/>
      <c r="HIQ164" s="78"/>
      <c r="HIR164" s="78"/>
      <c r="HIS164" s="65"/>
      <c r="HIV164" s="78"/>
      <c r="HIW164" s="78"/>
      <c r="HIX164" s="65"/>
      <c r="HJA164" s="78"/>
      <c r="HJB164" s="78"/>
      <c r="HJC164" s="65"/>
      <c r="HJF164" s="78"/>
      <c r="HJG164" s="78"/>
      <c r="HJH164" s="65"/>
      <c r="HJK164" s="78"/>
      <c r="HJL164" s="78"/>
      <c r="HJM164" s="65"/>
      <c r="HJP164" s="78"/>
      <c r="HJQ164" s="78"/>
      <c r="HJR164" s="65"/>
      <c r="HJU164" s="78"/>
      <c r="HJV164" s="78"/>
      <c r="HJW164" s="65"/>
      <c r="HJZ164" s="78"/>
      <c r="HKA164" s="78"/>
      <c r="HKB164" s="65"/>
      <c r="HKE164" s="78"/>
      <c r="HKF164" s="78"/>
      <c r="HKG164" s="65"/>
      <c r="HKJ164" s="78"/>
      <c r="HKK164" s="78"/>
      <c r="HKL164" s="65"/>
      <c r="HKO164" s="78"/>
      <c r="HKP164" s="78"/>
      <c r="HKQ164" s="65"/>
      <c r="HKT164" s="78"/>
      <c r="HKU164" s="78"/>
      <c r="HKV164" s="65"/>
      <c r="HKY164" s="78"/>
      <c r="HKZ164" s="78"/>
      <c r="HLA164" s="65"/>
      <c r="HLD164" s="78"/>
      <c r="HLE164" s="78"/>
      <c r="HLF164" s="65"/>
      <c r="HLI164" s="78"/>
      <c r="HLJ164" s="78"/>
      <c r="HLK164" s="65"/>
      <c r="HLN164" s="78"/>
      <c r="HLO164" s="78"/>
      <c r="HLP164" s="65"/>
      <c r="HLS164" s="78"/>
      <c r="HLT164" s="78"/>
      <c r="HLU164" s="65"/>
      <c r="HLX164" s="78"/>
      <c r="HLY164" s="78"/>
      <c r="HLZ164" s="65"/>
      <c r="HMC164" s="78"/>
      <c r="HMD164" s="78"/>
      <c r="HME164" s="65"/>
      <c r="HMH164" s="78"/>
      <c r="HMI164" s="78"/>
      <c r="HMJ164" s="65"/>
      <c r="HMM164" s="78"/>
      <c r="HMN164" s="78"/>
      <c r="HMO164" s="65"/>
      <c r="HMR164" s="78"/>
      <c r="HMS164" s="78"/>
      <c r="HMT164" s="65"/>
      <c r="HMW164" s="78"/>
      <c r="HMX164" s="78"/>
      <c r="HMY164" s="65"/>
      <c r="HNB164" s="78"/>
      <c r="HNC164" s="78"/>
      <c r="HND164" s="65"/>
      <c r="HNG164" s="78"/>
      <c r="HNH164" s="78"/>
      <c r="HNI164" s="65"/>
      <c r="HNL164" s="78"/>
      <c r="HNM164" s="78"/>
      <c r="HNN164" s="65"/>
      <c r="HNQ164" s="78"/>
      <c r="HNR164" s="78"/>
      <c r="HNS164" s="65"/>
      <c r="HNV164" s="78"/>
      <c r="HNW164" s="78"/>
      <c r="HNX164" s="65"/>
      <c r="HOA164" s="78"/>
      <c r="HOB164" s="78"/>
      <c r="HOC164" s="65"/>
      <c r="HOF164" s="78"/>
      <c r="HOG164" s="78"/>
      <c r="HOH164" s="65"/>
      <c r="HOK164" s="78"/>
      <c r="HOL164" s="78"/>
      <c r="HOM164" s="65"/>
      <c r="HOP164" s="78"/>
      <c r="HOQ164" s="78"/>
      <c r="HOR164" s="65"/>
      <c r="HOU164" s="78"/>
      <c r="HOV164" s="78"/>
      <c r="HOW164" s="65"/>
      <c r="HOZ164" s="78"/>
      <c r="HPA164" s="78"/>
      <c r="HPB164" s="65"/>
      <c r="HPE164" s="78"/>
      <c r="HPF164" s="78"/>
      <c r="HPG164" s="65"/>
      <c r="HPJ164" s="78"/>
      <c r="HPK164" s="78"/>
      <c r="HPL164" s="65"/>
      <c r="HPO164" s="78"/>
      <c r="HPP164" s="78"/>
      <c r="HPQ164" s="65"/>
      <c r="HPT164" s="78"/>
      <c r="HPU164" s="78"/>
      <c r="HPV164" s="65"/>
      <c r="HPY164" s="78"/>
      <c r="HPZ164" s="78"/>
      <c r="HQA164" s="65"/>
      <c r="HQD164" s="78"/>
      <c r="HQE164" s="78"/>
      <c r="HQF164" s="65"/>
      <c r="HQI164" s="78"/>
      <c r="HQJ164" s="78"/>
      <c r="HQK164" s="65"/>
      <c r="HQN164" s="78"/>
      <c r="HQO164" s="78"/>
      <c r="HQP164" s="65"/>
      <c r="HQS164" s="78"/>
      <c r="HQT164" s="78"/>
      <c r="HQU164" s="65"/>
      <c r="HQX164" s="78"/>
      <c r="HQY164" s="78"/>
      <c r="HQZ164" s="65"/>
      <c r="HRC164" s="78"/>
      <c r="HRD164" s="78"/>
      <c r="HRE164" s="65"/>
      <c r="HRH164" s="78"/>
      <c r="HRI164" s="78"/>
      <c r="HRJ164" s="65"/>
      <c r="HRM164" s="78"/>
      <c r="HRN164" s="78"/>
      <c r="HRO164" s="65"/>
      <c r="HRR164" s="78"/>
      <c r="HRS164" s="78"/>
      <c r="HRT164" s="65"/>
      <c r="HRW164" s="78"/>
      <c r="HRX164" s="78"/>
      <c r="HRY164" s="65"/>
      <c r="HSB164" s="78"/>
      <c r="HSC164" s="78"/>
      <c r="HSD164" s="65"/>
      <c r="HSG164" s="78"/>
      <c r="HSH164" s="78"/>
      <c r="HSI164" s="65"/>
      <c r="HSL164" s="78"/>
      <c r="HSM164" s="78"/>
      <c r="HSN164" s="65"/>
      <c r="HSQ164" s="78"/>
      <c r="HSR164" s="78"/>
      <c r="HSS164" s="65"/>
      <c r="HSV164" s="78"/>
      <c r="HSW164" s="78"/>
      <c r="HSX164" s="65"/>
      <c r="HTA164" s="78"/>
      <c r="HTB164" s="78"/>
      <c r="HTC164" s="65"/>
      <c r="HTF164" s="78"/>
      <c r="HTG164" s="78"/>
      <c r="HTH164" s="65"/>
      <c r="HTK164" s="78"/>
      <c r="HTL164" s="78"/>
      <c r="HTM164" s="65"/>
      <c r="HTP164" s="78"/>
      <c r="HTQ164" s="78"/>
      <c r="HTR164" s="65"/>
      <c r="HTU164" s="78"/>
      <c r="HTV164" s="78"/>
      <c r="HTW164" s="65"/>
      <c r="HTZ164" s="78"/>
      <c r="HUA164" s="78"/>
      <c r="HUB164" s="65"/>
      <c r="HUE164" s="78"/>
      <c r="HUF164" s="78"/>
      <c r="HUG164" s="65"/>
      <c r="HUJ164" s="78"/>
      <c r="HUK164" s="78"/>
      <c r="HUL164" s="65"/>
      <c r="HUO164" s="78"/>
      <c r="HUP164" s="78"/>
      <c r="HUQ164" s="65"/>
      <c r="HUT164" s="78"/>
      <c r="HUU164" s="78"/>
      <c r="HUV164" s="65"/>
      <c r="HUY164" s="78"/>
      <c r="HUZ164" s="78"/>
      <c r="HVA164" s="65"/>
      <c r="HVD164" s="78"/>
      <c r="HVE164" s="78"/>
      <c r="HVF164" s="65"/>
      <c r="HVI164" s="78"/>
      <c r="HVJ164" s="78"/>
      <c r="HVK164" s="65"/>
      <c r="HVN164" s="78"/>
      <c r="HVO164" s="78"/>
      <c r="HVP164" s="65"/>
      <c r="HVS164" s="78"/>
      <c r="HVT164" s="78"/>
      <c r="HVU164" s="65"/>
      <c r="HVX164" s="78"/>
      <c r="HVY164" s="78"/>
      <c r="HVZ164" s="65"/>
      <c r="HWC164" s="78"/>
      <c r="HWD164" s="78"/>
      <c r="HWE164" s="65"/>
      <c r="HWH164" s="78"/>
      <c r="HWI164" s="78"/>
      <c r="HWJ164" s="65"/>
      <c r="HWM164" s="78"/>
      <c r="HWN164" s="78"/>
      <c r="HWO164" s="65"/>
      <c r="HWR164" s="78"/>
      <c r="HWS164" s="78"/>
      <c r="HWT164" s="65"/>
      <c r="HWW164" s="78"/>
      <c r="HWX164" s="78"/>
      <c r="HWY164" s="65"/>
      <c r="HXB164" s="78"/>
      <c r="HXC164" s="78"/>
      <c r="HXD164" s="65"/>
      <c r="HXG164" s="78"/>
      <c r="HXH164" s="78"/>
      <c r="HXI164" s="65"/>
      <c r="HXL164" s="78"/>
      <c r="HXM164" s="78"/>
      <c r="HXN164" s="65"/>
      <c r="HXQ164" s="78"/>
      <c r="HXR164" s="78"/>
      <c r="HXS164" s="65"/>
      <c r="HXV164" s="78"/>
      <c r="HXW164" s="78"/>
      <c r="HXX164" s="65"/>
      <c r="HYA164" s="78"/>
      <c r="HYB164" s="78"/>
      <c r="HYC164" s="65"/>
      <c r="HYF164" s="78"/>
      <c r="HYG164" s="78"/>
      <c r="HYH164" s="65"/>
      <c r="HYK164" s="78"/>
      <c r="HYL164" s="78"/>
      <c r="HYM164" s="65"/>
      <c r="HYP164" s="78"/>
      <c r="HYQ164" s="78"/>
      <c r="HYR164" s="65"/>
      <c r="HYU164" s="78"/>
      <c r="HYV164" s="78"/>
      <c r="HYW164" s="65"/>
      <c r="HYZ164" s="78"/>
      <c r="HZA164" s="78"/>
      <c r="HZB164" s="65"/>
      <c r="HZE164" s="78"/>
      <c r="HZF164" s="78"/>
      <c r="HZG164" s="65"/>
      <c r="HZJ164" s="78"/>
      <c r="HZK164" s="78"/>
      <c r="HZL164" s="65"/>
      <c r="HZO164" s="78"/>
      <c r="HZP164" s="78"/>
      <c r="HZQ164" s="65"/>
      <c r="HZT164" s="78"/>
      <c r="HZU164" s="78"/>
      <c r="HZV164" s="65"/>
      <c r="HZY164" s="78"/>
      <c r="HZZ164" s="78"/>
      <c r="IAA164" s="65"/>
      <c r="IAD164" s="78"/>
      <c r="IAE164" s="78"/>
      <c r="IAF164" s="65"/>
      <c r="IAI164" s="78"/>
      <c r="IAJ164" s="78"/>
      <c r="IAK164" s="65"/>
      <c r="IAN164" s="78"/>
      <c r="IAO164" s="78"/>
      <c r="IAP164" s="65"/>
      <c r="IAS164" s="78"/>
      <c r="IAT164" s="78"/>
      <c r="IAU164" s="65"/>
      <c r="IAX164" s="78"/>
      <c r="IAY164" s="78"/>
      <c r="IAZ164" s="65"/>
      <c r="IBC164" s="78"/>
      <c r="IBD164" s="78"/>
      <c r="IBE164" s="65"/>
      <c r="IBH164" s="78"/>
      <c r="IBI164" s="78"/>
      <c r="IBJ164" s="65"/>
      <c r="IBM164" s="78"/>
      <c r="IBN164" s="78"/>
      <c r="IBO164" s="65"/>
      <c r="IBR164" s="78"/>
      <c r="IBS164" s="78"/>
      <c r="IBT164" s="65"/>
      <c r="IBW164" s="78"/>
      <c r="IBX164" s="78"/>
      <c r="IBY164" s="65"/>
      <c r="ICB164" s="78"/>
      <c r="ICC164" s="78"/>
      <c r="ICD164" s="65"/>
      <c r="ICG164" s="78"/>
      <c r="ICH164" s="78"/>
      <c r="ICI164" s="65"/>
      <c r="ICL164" s="78"/>
      <c r="ICM164" s="78"/>
      <c r="ICN164" s="65"/>
      <c r="ICQ164" s="78"/>
      <c r="ICR164" s="78"/>
      <c r="ICS164" s="65"/>
      <c r="ICV164" s="78"/>
      <c r="ICW164" s="78"/>
      <c r="ICX164" s="65"/>
      <c r="IDA164" s="78"/>
      <c r="IDB164" s="78"/>
      <c r="IDC164" s="65"/>
      <c r="IDF164" s="78"/>
      <c r="IDG164" s="78"/>
      <c r="IDH164" s="65"/>
      <c r="IDK164" s="78"/>
      <c r="IDL164" s="78"/>
      <c r="IDM164" s="65"/>
      <c r="IDP164" s="78"/>
      <c r="IDQ164" s="78"/>
      <c r="IDR164" s="65"/>
      <c r="IDU164" s="78"/>
      <c r="IDV164" s="78"/>
      <c r="IDW164" s="65"/>
      <c r="IDZ164" s="78"/>
      <c r="IEA164" s="78"/>
      <c r="IEB164" s="65"/>
      <c r="IEE164" s="78"/>
      <c r="IEF164" s="78"/>
      <c r="IEG164" s="65"/>
      <c r="IEJ164" s="78"/>
      <c r="IEK164" s="78"/>
      <c r="IEL164" s="65"/>
      <c r="IEO164" s="78"/>
      <c r="IEP164" s="78"/>
      <c r="IEQ164" s="65"/>
      <c r="IET164" s="78"/>
      <c r="IEU164" s="78"/>
      <c r="IEV164" s="65"/>
      <c r="IEY164" s="78"/>
      <c r="IEZ164" s="78"/>
      <c r="IFA164" s="65"/>
      <c r="IFD164" s="78"/>
      <c r="IFE164" s="78"/>
      <c r="IFF164" s="65"/>
      <c r="IFI164" s="78"/>
      <c r="IFJ164" s="78"/>
      <c r="IFK164" s="65"/>
      <c r="IFN164" s="78"/>
      <c r="IFO164" s="78"/>
      <c r="IFP164" s="65"/>
      <c r="IFS164" s="78"/>
      <c r="IFT164" s="78"/>
      <c r="IFU164" s="65"/>
      <c r="IFX164" s="78"/>
      <c r="IFY164" s="78"/>
      <c r="IFZ164" s="65"/>
      <c r="IGC164" s="78"/>
      <c r="IGD164" s="78"/>
      <c r="IGE164" s="65"/>
      <c r="IGH164" s="78"/>
      <c r="IGI164" s="78"/>
      <c r="IGJ164" s="65"/>
      <c r="IGM164" s="78"/>
      <c r="IGN164" s="78"/>
      <c r="IGO164" s="65"/>
      <c r="IGR164" s="78"/>
      <c r="IGS164" s="78"/>
      <c r="IGT164" s="65"/>
      <c r="IGW164" s="78"/>
      <c r="IGX164" s="78"/>
      <c r="IGY164" s="65"/>
      <c r="IHB164" s="78"/>
      <c r="IHC164" s="78"/>
      <c r="IHD164" s="65"/>
      <c r="IHG164" s="78"/>
      <c r="IHH164" s="78"/>
      <c r="IHI164" s="65"/>
      <c r="IHL164" s="78"/>
      <c r="IHM164" s="78"/>
      <c r="IHN164" s="65"/>
      <c r="IHQ164" s="78"/>
      <c r="IHR164" s="78"/>
      <c r="IHS164" s="65"/>
      <c r="IHV164" s="78"/>
      <c r="IHW164" s="78"/>
      <c r="IHX164" s="65"/>
      <c r="IIA164" s="78"/>
      <c r="IIB164" s="78"/>
      <c r="IIC164" s="65"/>
      <c r="IIF164" s="78"/>
      <c r="IIG164" s="78"/>
      <c r="IIH164" s="65"/>
      <c r="IIK164" s="78"/>
      <c r="IIL164" s="78"/>
      <c r="IIM164" s="65"/>
      <c r="IIP164" s="78"/>
      <c r="IIQ164" s="78"/>
      <c r="IIR164" s="65"/>
      <c r="IIU164" s="78"/>
      <c r="IIV164" s="78"/>
      <c r="IIW164" s="65"/>
      <c r="IIZ164" s="78"/>
      <c r="IJA164" s="78"/>
      <c r="IJB164" s="65"/>
      <c r="IJE164" s="78"/>
      <c r="IJF164" s="78"/>
      <c r="IJG164" s="65"/>
      <c r="IJJ164" s="78"/>
      <c r="IJK164" s="78"/>
      <c r="IJL164" s="65"/>
      <c r="IJO164" s="78"/>
      <c r="IJP164" s="78"/>
      <c r="IJQ164" s="65"/>
      <c r="IJT164" s="78"/>
      <c r="IJU164" s="78"/>
      <c r="IJV164" s="65"/>
      <c r="IJY164" s="78"/>
      <c r="IJZ164" s="78"/>
      <c r="IKA164" s="65"/>
      <c r="IKD164" s="78"/>
      <c r="IKE164" s="78"/>
      <c r="IKF164" s="65"/>
      <c r="IKI164" s="78"/>
      <c r="IKJ164" s="78"/>
      <c r="IKK164" s="65"/>
      <c r="IKN164" s="78"/>
      <c r="IKO164" s="78"/>
      <c r="IKP164" s="65"/>
      <c r="IKS164" s="78"/>
      <c r="IKT164" s="78"/>
      <c r="IKU164" s="65"/>
      <c r="IKX164" s="78"/>
      <c r="IKY164" s="78"/>
      <c r="IKZ164" s="65"/>
      <c r="ILC164" s="78"/>
      <c r="ILD164" s="78"/>
      <c r="ILE164" s="65"/>
      <c r="ILH164" s="78"/>
      <c r="ILI164" s="78"/>
      <c r="ILJ164" s="65"/>
      <c r="ILM164" s="78"/>
      <c r="ILN164" s="78"/>
      <c r="ILO164" s="65"/>
      <c r="ILR164" s="78"/>
      <c r="ILS164" s="78"/>
      <c r="ILT164" s="65"/>
      <c r="ILW164" s="78"/>
      <c r="ILX164" s="78"/>
      <c r="ILY164" s="65"/>
      <c r="IMB164" s="78"/>
      <c r="IMC164" s="78"/>
      <c r="IMD164" s="65"/>
      <c r="IMG164" s="78"/>
      <c r="IMH164" s="78"/>
      <c r="IMI164" s="65"/>
      <c r="IML164" s="78"/>
      <c r="IMM164" s="78"/>
      <c r="IMN164" s="65"/>
      <c r="IMQ164" s="78"/>
      <c r="IMR164" s="78"/>
      <c r="IMS164" s="65"/>
      <c r="IMV164" s="78"/>
      <c r="IMW164" s="78"/>
      <c r="IMX164" s="65"/>
      <c r="INA164" s="78"/>
      <c r="INB164" s="78"/>
      <c r="INC164" s="65"/>
      <c r="INF164" s="78"/>
      <c r="ING164" s="78"/>
      <c r="INH164" s="65"/>
      <c r="INK164" s="78"/>
      <c r="INL164" s="78"/>
      <c r="INM164" s="65"/>
      <c r="INP164" s="78"/>
      <c r="INQ164" s="78"/>
      <c r="INR164" s="65"/>
      <c r="INU164" s="78"/>
      <c r="INV164" s="78"/>
      <c r="INW164" s="65"/>
      <c r="INZ164" s="78"/>
      <c r="IOA164" s="78"/>
      <c r="IOB164" s="65"/>
      <c r="IOE164" s="78"/>
      <c r="IOF164" s="78"/>
      <c r="IOG164" s="65"/>
      <c r="IOJ164" s="78"/>
      <c r="IOK164" s="78"/>
      <c r="IOL164" s="65"/>
      <c r="IOO164" s="78"/>
      <c r="IOP164" s="78"/>
      <c r="IOQ164" s="65"/>
      <c r="IOT164" s="78"/>
      <c r="IOU164" s="78"/>
      <c r="IOV164" s="65"/>
      <c r="IOY164" s="78"/>
      <c r="IOZ164" s="78"/>
      <c r="IPA164" s="65"/>
      <c r="IPD164" s="78"/>
      <c r="IPE164" s="78"/>
      <c r="IPF164" s="65"/>
      <c r="IPI164" s="78"/>
      <c r="IPJ164" s="78"/>
      <c r="IPK164" s="65"/>
      <c r="IPN164" s="78"/>
      <c r="IPO164" s="78"/>
      <c r="IPP164" s="65"/>
      <c r="IPS164" s="78"/>
      <c r="IPT164" s="78"/>
      <c r="IPU164" s="65"/>
      <c r="IPX164" s="78"/>
      <c r="IPY164" s="78"/>
      <c r="IPZ164" s="65"/>
      <c r="IQC164" s="78"/>
      <c r="IQD164" s="78"/>
      <c r="IQE164" s="65"/>
      <c r="IQH164" s="78"/>
      <c r="IQI164" s="78"/>
      <c r="IQJ164" s="65"/>
      <c r="IQM164" s="78"/>
      <c r="IQN164" s="78"/>
      <c r="IQO164" s="65"/>
      <c r="IQR164" s="78"/>
      <c r="IQS164" s="78"/>
      <c r="IQT164" s="65"/>
      <c r="IQW164" s="78"/>
      <c r="IQX164" s="78"/>
      <c r="IQY164" s="65"/>
      <c r="IRB164" s="78"/>
      <c r="IRC164" s="78"/>
      <c r="IRD164" s="65"/>
      <c r="IRG164" s="78"/>
      <c r="IRH164" s="78"/>
      <c r="IRI164" s="65"/>
      <c r="IRL164" s="78"/>
      <c r="IRM164" s="78"/>
      <c r="IRN164" s="65"/>
      <c r="IRQ164" s="78"/>
      <c r="IRR164" s="78"/>
      <c r="IRS164" s="65"/>
      <c r="IRV164" s="78"/>
      <c r="IRW164" s="78"/>
      <c r="IRX164" s="65"/>
      <c r="ISA164" s="78"/>
      <c r="ISB164" s="78"/>
      <c r="ISC164" s="65"/>
      <c r="ISF164" s="78"/>
      <c r="ISG164" s="78"/>
      <c r="ISH164" s="65"/>
      <c r="ISK164" s="78"/>
      <c r="ISL164" s="78"/>
      <c r="ISM164" s="65"/>
      <c r="ISP164" s="78"/>
      <c r="ISQ164" s="78"/>
      <c r="ISR164" s="65"/>
      <c r="ISU164" s="78"/>
      <c r="ISV164" s="78"/>
      <c r="ISW164" s="65"/>
      <c r="ISZ164" s="78"/>
      <c r="ITA164" s="78"/>
      <c r="ITB164" s="65"/>
      <c r="ITE164" s="78"/>
      <c r="ITF164" s="78"/>
      <c r="ITG164" s="65"/>
      <c r="ITJ164" s="78"/>
      <c r="ITK164" s="78"/>
      <c r="ITL164" s="65"/>
      <c r="ITO164" s="78"/>
      <c r="ITP164" s="78"/>
      <c r="ITQ164" s="65"/>
      <c r="ITT164" s="78"/>
      <c r="ITU164" s="78"/>
      <c r="ITV164" s="65"/>
      <c r="ITY164" s="78"/>
      <c r="ITZ164" s="78"/>
      <c r="IUA164" s="65"/>
      <c r="IUD164" s="78"/>
      <c r="IUE164" s="78"/>
      <c r="IUF164" s="65"/>
      <c r="IUI164" s="78"/>
      <c r="IUJ164" s="78"/>
      <c r="IUK164" s="65"/>
      <c r="IUN164" s="78"/>
      <c r="IUO164" s="78"/>
      <c r="IUP164" s="65"/>
      <c r="IUS164" s="78"/>
      <c r="IUT164" s="78"/>
      <c r="IUU164" s="65"/>
      <c r="IUX164" s="78"/>
      <c r="IUY164" s="78"/>
      <c r="IUZ164" s="65"/>
      <c r="IVC164" s="78"/>
      <c r="IVD164" s="78"/>
      <c r="IVE164" s="65"/>
      <c r="IVH164" s="78"/>
      <c r="IVI164" s="78"/>
      <c r="IVJ164" s="65"/>
      <c r="IVM164" s="78"/>
      <c r="IVN164" s="78"/>
      <c r="IVO164" s="65"/>
      <c r="IVR164" s="78"/>
      <c r="IVS164" s="78"/>
      <c r="IVT164" s="65"/>
      <c r="IVW164" s="78"/>
      <c r="IVX164" s="78"/>
      <c r="IVY164" s="65"/>
      <c r="IWB164" s="78"/>
      <c r="IWC164" s="78"/>
      <c r="IWD164" s="65"/>
      <c r="IWG164" s="78"/>
      <c r="IWH164" s="78"/>
      <c r="IWI164" s="65"/>
      <c r="IWL164" s="78"/>
      <c r="IWM164" s="78"/>
      <c r="IWN164" s="65"/>
      <c r="IWQ164" s="78"/>
      <c r="IWR164" s="78"/>
      <c r="IWS164" s="65"/>
      <c r="IWV164" s="78"/>
      <c r="IWW164" s="78"/>
      <c r="IWX164" s="65"/>
      <c r="IXA164" s="78"/>
      <c r="IXB164" s="78"/>
      <c r="IXC164" s="65"/>
      <c r="IXF164" s="78"/>
      <c r="IXG164" s="78"/>
      <c r="IXH164" s="65"/>
      <c r="IXK164" s="78"/>
      <c r="IXL164" s="78"/>
      <c r="IXM164" s="65"/>
      <c r="IXP164" s="78"/>
      <c r="IXQ164" s="78"/>
      <c r="IXR164" s="65"/>
      <c r="IXU164" s="78"/>
      <c r="IXV164" s="78"/>
      <c r="IXW164" s="65"/>
      <c r="IXZ164" s="78"/>
      <c r="IYA164" s="78"/>
      <c r="IYB164" s="65"/>
      <c r="IYE164" s="78"/>
      <c r="IYF164" s="78"/>
      <c r="IYG164" s="65"/>
      <c r="IYJ164" s="78"/>
      <c r="IYK164" s="78"/>
      <c r="IYL164" s="65"/>
      <c r="IYO164" s="78"/>
      <c r="IYP164" s="78"/>
      <c r="IYQ164" s="65"/>
      <c r="IYT164" s="78"/>
      <c r="IYU164" s="78"/>
      <c r="IYV164" s="65"/>
      <c r="IYY164" s="78"/>
      <c r="IYZ164" s="78"/>
      <c r="IZA164" s="65"/>
      <c r="IZD164" s="78"/>
      <c r="IZE164" s="78"/>
      <c r="IZF164" s="65"/>
      <c r="IZI164" s="78"/>
      <c r="IZJ164" s="78"/>
      <c r="IZK164" s="65"/>
      <c r="IZN164" s="78"/>
      <c r="IZO164" s="78"/>
      <c r="IZP164" s="65"/>
      <c r="IZS164" s="78"/>
      <c r="IZT164" s="78"/>
      <c r="IZU164" s="65"/>
      <c r="IZX164" s="78"/>
      <c r="IZY164" s="78"/>
      <c r="IZZ164" s="65"/>
      <c r="JAC164" s="78"/>
      <c r="JAD164" s="78"/>
      <c r="JAE164" s="65"/>
      <c r="JAH164" s="78"/>
      <c r="JAI164" s="78"/>
      <c r="JAJ164" s="65"/>
      <c r="JAM164" s="78"/>
      <c r="JAN164" s="78"/>
      <c r="JAO164" s="65"/>
      <c r="JAR164" s="78"/>
      <c r="JAS164" s="78"/>
      <c r="JAT164" s="65"/>
      <c r="JAW164" s="78"/>
      <c r="JAX164" s="78"/>
      <c r="JAY164" s="65"/>
      <c r="JBB164" s="78"/>
      <c r="JBC164" s="78"/>
      <c r="JBD164" s="65"/>
      <c r="JBG164" s="78"/>
      <c r="JBH164" s="78"/>
      <c r="JBI164" s="65"/>
      <c r="JBL164" s="78"/>
      <c r="JBM164" s="78"/>
      <c r="JBN164" s="65"/>
      <c r="JBQ164" s="78"/>
      <c r="JBR164" s="78"/>
      <c r="JBS164" s="65"/>
      <c r="JBV164" s="78"/>
      <c r="JBW164" s="78"/>
      <c r="JBX164" s="65"/>
      <c r="JCA164" s="78"/>
      <c r="JCB164" s="78"/>
      <c r="JCC164" s="65"/>
      <c r="JCF164" s="78"/>
      <c r="JCG164" s="78"/>
      <c r="JCH164" s="65"/>
      <c r="JCK164" s="78"/>
      <c r="JCL164" s="78"/>
      <c r="JCM164" s="65"/>
      <c r="JCP164" s="78"/>
      <c r="JCQ164" s="78"/>
      <c r="JCR164" s="65"/>
      <c r="JCU164" s="78"/>
      <c r="JCV164" s="78"/>
      <c r="JCW164" s="65"/>
      <c r="JCZ164" s="78"/>
      <c r="JDA164" s="78"/>
      <c r="JDB164" s="65"/>
      <c r="JDE164" s="78"/>
      <c r="JDF164" s="78"/>
      <c r="JDG164" s="65"/>
      <c r="JDJ164" s="78"/>
      <c r="JDK164" s="78"/>
      <c r="JDL164" s="65"/>
      <c r="JDO164" s="78"/>
      <c r="JDP164" s="78"/>
      <c r="JDQ164" s="65"/>
      <c r="JDT164" s="78"/>
      <c r="JDU164" s="78"/>
      <c r="JDV164" s="65"/>
      <c r="JDY164" s="78"/>
      <c r="JDZ164" s="78"/>
      <c r="JEA164" s="65"/>
      <c r="JED164" s="78"/>
      <c r="JEE164" s="78"/>
      <c r="JEF164" s="65"/>
      <c r="JEI164" s="78"/>
      <c r="JEJ164" s="78"/>
      <c r="JEK164" s="65"/>
      <c r="JEN164" s="78"/>
      <c r="JEO164" s="78"/>
      <c r="JEP164" s="65"/>
      <c r="JES164" s="78"/>
      <c r="JET164" s="78"/>
      <c r="JEU164" s="65"/>
      <c r="JEX164" s="78"/>
      <c r="JEY164" s="78"/>
      <c r="JEZ164" s="65"/>
      <c r="JFC164" s="78"/>
      <c r="JFD164" s="78"/>
      <c r="JFE164" s="65"/>
      <c r="JFH164" s="78"/>
      <c r="JFI164" s="78"/>
      <c r="JFJ164" s="65"/>
      <c r="JFM164" s="78"/>
      <c r="JFN164" s="78"/>
      <c r="JFO164" s="65"/>
      <c r="JFR164" s="78"/>
      <c r="JFS164" s="78"/>
      <c r="JFT164" s="65"/>
      <c r="JFW164" s="78"/>
      <c r="JFX164" s="78"/>
      <c r="JFY164" s="65"/>
      <c r="JGB164" s="78"/>
      <c r="JGC164" s="78"/>
      <c r="JGD164" s="65"/>
      <c r="JGG164" s="78"/>
      <c r="JGH164" s="78"/>
      <c r="JGI164" s="65"/>
      <c r="JGL164" s="78"/>
      <c r="JGM164" s="78"/>
      <c r="JGN164" s="65"/>
      <c r="JGQ164" s="78"/>
      <c r="JGR164" s="78"/>
      <c r="JGS164" s="65"/>
      <c r="JGV164" s="78"/>
      <c r="JGW164" s="78"/>
      <c r="JGX164" s="65"/>
      <c r="JHA164" s="78"/>
      <c r="JHB164" s="78"/>
      <c r="JHC164" s="65"/>
      <c r="JHF164" s="78"/>
      <c r="JHG164" s="78"/>
      <c r="JHH164" s="65"/>
      <c r="JHK164" s="78"/>
      <c r="JHL164" s="78"/>
      <c r="JHM164" s="65"/>
      <c r="JHP164" s="78"/>
      <c r="JHQ164" s="78"/>
      <c r="JHR164" s="65"/>
      <c r="JHU164" s="78"/>
      <c r="JHV164" s="78"/>
      <c r="JHW164" s="65"/>
      <c r="JHZ164" s="78"/>
      <c r="JIA164" s="78"/>
      <c r="JIB164" s="65"/>
      <c r="JIE164" s="78"/>
      <c r="JIF164" s="78"/>
      <c r="JIG164" s="65"/>
      <c r="JIJ164" s="78"/>
      <c r="JIK164" s="78"/>
      <c r="JIL164" s="65"/>
      <c r="JIO164" s="78"/>
      <c r="JIP164" s="78"/>
      <c r="JIQ164" s="65"/>
      <c r="JIT164" s="78"/>
      <c r="JIU164" s="78"/>
      <c r="JIV164" s="65"/>
      <c r="JIY164" s="78"/>
      <c r="JIZ164" s="78"/>
      <c r="JJA164" s="65"/>
      <c r="JJD164" s="78"/>
      <c r="JJE164" s="78"/>
      <c r="JJF164" s="65"/>
      <c r="JJI164" s="78"/>
      <c r="JJJ164" s="78"/>
      <c r="JJK164" s="65"/>
      <c r="JJN164" s="78"/>
      <c r="JJO164" s="78"/>
      <c r="JJP164" s="65"/>
      <c r="JJS164" s="78"/>
      <c r="JJT164" s="78"/>
      <c r="JJU164" s="65"/>
      <c r="JJX164" s="78"/>
      <c r="JJY164" s="78"/>
      <c r="JJZ164" s="65"/>
      <c r="JKC164" s="78"/>
      <c r="JKD164" s="78"/>
      <c r="JKE164" s="65"/>
      <c r="JKH164" s="78"/>
      <c r="JKI164" s="78"/>
      <c r="JKJ164" s="65"/>
      <c r="JKM164" s="78"/>
      <c r="JKN164" s="78"/>
      <c r="JKO164" s="65"/>
      <c r="JKR164" s="78"/>
      <c r="JKS164" s="78"/>
      <c r="JKT164" s="65"/>
      <c r="JKW164" s="78"/>
      <c r="JKX164" s="78"/>
      <c r="JKY164" s="65"/>
      <c r="JLB164" s="78"/>
      <c r="JLC164" s="78"/>
      <c r="JLD164" s="65"/>
      <c r="JLG164" s="78"/>
      <c r="JLH164" s="78"/>
      <c r="JLI164" s="65"/>
      <c r="JLL164" s="78"/>
      <c r="JLM164" s="78"/>
      <c r="JLN164" s="65"/>
      <c r="JLQ164" s="78"/>
      <c r="JLR164" s="78"/>
      <c r="JLS164" s="65"/>
      <c r="JLV164" s="78"/>
      <c r="JLW164" s="78"/>
      <c r="JLX164" s="65"/>
      <c r="JMA164" s="78"/>
      <c r="JMB164" s="78"/>
      <c r="JMC164" s="65"/>
      <c r="JMF164" s="78"/>
      <c r="JMG164" s="78"/>
      <c r="JMH164" s="65"/>
      <c r="JMK164" s="78"/>
      <c r="JML164" s="78"/>
      <c r="JMM164" s="65"/>
      <c r="JMP164" s="78"/>
      <c r="JMQ164" s="78"/>
      <c r="JMR164" s="65"/>
      <c r="JMU164" s="78"/>
      <c r="JMV164" s="78"/>
      <c r="JMW164" s="65"/>
      <c r="JMZ164" s="78"/>
      <c r="JNA164" s="78"/>
      <c r="JNB164" s="65"/>
      <c r="JNE164" s="78"/>
      <c r="JNF164" s="78"/>
      <c r="JNG164" s="65"/>
      <c r="JNJ164" s="78"/>
      <c r="JNK164" s="78"/>
      <c r="JNL164" s="65"/>
      <c r="JNO164" s="78"/>
      <c r="JNP164" s="78"/>
      <c r="JNQ164" s="65"/>
      <c r="JNT164" s="78"/>
      <c r="JNU164" s="78"/>
      <c r="JNV164" s="65"/>
      <c r="JNY164" s="78"/>
      <c r="JNZ164" s="78"/>
      <c r="JOA164" s="65"/>
      <c r="JOD164" s="78"/>
      <c r="JOE164" s="78"/>
      <c r="JOF164" s="65"/>
      <c r="JOI164" s="78"/>
      <c r="JOJ164" s="78"/>
      <c r="JOK164" s="65"/>
      <c r="JON164" s="78"/>
      <c r="JOO164" s="78"/>
      <c r="JOP164" s="65"/>
      <c r="JOS164" s="78"/>
      <c r="JOT164" s="78"/>
      <c r="JOU164" s="65"/>
      <c r="JOX164" s="78"/>
      <c r="JOY164" s="78"/>
      <c r="JOZ164" s="65"/>
      <c r="JPC164" s="78"/>
      <c r="JPD164" s="78"/>
      <c r="JPE164" s="65"/>
      <c r="JPH164" s="78"/>
      <c r="JPI164" s="78"/>
      <c r="JPJ164" s="65"/>
      <c r="JPM164" s="78"/>
      <c r="JPN164" s="78"/>
      <c r="JPO164" s="65"/>
      <c r="JPR164" s="78"/>
      <c r="JPS164" s="78"/>
      <c r="JPT164" s="65"/>
      <c r="JPW164" s="78"/>
      <c r="JPX164" s="78"/>
      <c r="JPY164" s="65"/>
      <c r="JQB164" s="78"/>
      <c r="JQC164" s="78"/>
      <c r="JQD164" s="65"/>
      <c r="JQG164" s="78"/>
      <c r="JQH164" s="78"/>
      <c r="JQI164" s="65"/>
      <c r="JQL164" s="78"/>
      <c r="JQM164" s="78"/>
      <c r="JQN164" s="65"/>
      <c r="JQQ164" s="78"/>
      <c r="JQR164" s="78"/>
      <c r="JQS164" s="65"/>
      <c r="JQV164" s="78"/>
      <c r="JQW164" s="78"/>
      <c r="JQX164" s="65"/>
      <c r="JRA164" s="78"/>
      <c r="JRB164" s="78"/>
      <c r="JRC164" s="65"/>
      <c r="JRF164" s="78"/>
      <c r="JRG164" s="78"/>
      <c r="JRH164" s="65"/>
      <c r="JRK164" s="78"/>
      <c r="JRL164" s="78"/>
      <c r="JRM164" s="65"/>
      <c r="JRP164" s="78"/>
      <c r="JRQ164" s="78"/>
      <c r="JRR164" s="65"/>
      <c r="JRU164" s="78"/>
      <c r="JRV164" s="78"/>
      <c r="JRW164" s="65"/>
      <c r="JRZ164" s="78"/>
      <c r="JSA164" s="78"/>
      <c r="JSB164" s="65"/>
      <c r="JSE164" s="78"/>
      <c r="JSF164" s="78"/>
      <c r="JSG164" s="65"/>
      <c r="JSJ164" s="78"/>
      <c r="JSK164" s="78"/>
      <c r="JSL164" s="65"/>
      <c r="JSO164" s="78"/>
      <c r="JSP164" s="78"/>
      <c r="JSQ164" s="65"/>
      <c r="JST164" s="78"/>
      <c r="JSU164" s="78"/>
      <c r="JSV164" s="65"/>
      <c r="JSY164" s="78"/>
      <c r="JSZ164" s="78"/>
      <c r="JTA164" s="65"/>
      <c r="JTD164" s="78"/>
      <c r="JTE164" s="78"/>
      <c r="JTF164" s="65"/>
      <c r="JTI164" s="78"/>
      <c r="JTJ164" s="78"/>
      <c r="JTK164" s="65"/>
      <c r="JTN164" s="78"/>
      <c r="JTO164" s="78"/>
      <c r="JTP164" s="65"/>
      <c r="JTS164" s="78"/>
      <c r="JTT164" s="78"/>
      <c r="JTU164" s="65"/>
      <c r="JTX164" s="78"/>
      <c r="JTY164" s="78"/>
      <c r="JTZ164" s="65"/>
      <c r="JUC164" s="78"/>
      <c r="JUD164" s="78"/>
      <c r="JUE164" s="65"/>
      <c r="JUH164" s="78"/>
      <c r="JUI164" s="78"/>
      <c r="JUJ164" s="65"/>
      <c r="JUM164" s="78"/>
      <c r="JUN164" s="78"/>
      <c r="JUO164" s="65"/>
      <c r="JUR164" s="78"/>
      <c r="JUS164" s="78"/>
      <c r="JUT164" s="65"/>
      <c r="JUW164" s="78"/>
      <c r="JUX164" s="78"/>
      <c r="JUY164" s="65"/>
      <c r="JVB164" s="78"/>
      <c r="JVC164" s="78"/>
      <c r="JVD164" s="65"/>
      <c r="JVG164" s="78"/>
      <c r="JVH164" s="78"/>
      <c r="JVI164" s="65"/>
      <c r="JVL164" s="78"/>
      <c r="JVM164" s="78"/>
      <c r="JVN164" s="65"/>
      <c r="JVQ164" s="78"/>
      <c r="JVR164" s="78"/>
      <c r="JVS164" s="65"/>
      <c r="JVV164" s="78"/>
      <c r="JVW164" s="78"/>
      <c r="JVX164" s="65"/>
      <c r="JWA164" s="78"/>
      <c r="JWB164" s="78"/>
      <c r="JWC164" s="65"/>
      <c r="JWF164" s="78"/>
      <c r="JWG164" s="78"/>
      <c r="JWH164" s="65"/>
      <c r="JWK164" s="78"/>
      <c r="JWL164" s="78"/>
      <c r="JWM164" s="65"/>
      <c r="JWP164" s="78"/>
      <c r="JWQ164" s="78"/>
      <c r="JWR164" s="65"/>
      <c r="JWU164" s="78"/>
      <c r="JWV164" s="78"/>
      <c r="JWW164" s="65"/>
      <c r="JWZ164" s="78"/>
      <c r="JXA164" s="78"/>
      <c r="JXB164" s="65"/>
      <c r="JXE164" s="78"/>
      <c r="JXF164" s="78"/>
      <c r="JXG164" s="65"/>
      <c r="JXJ164" s="78"/>
      <c r="JXK164" s="78"/>
      <c r="JXL164" s="65"/>
      <c r="JXO164" s="78"/>
      <c r="JXP164" s="78"/>
      <c r="JXQ164" s="65"/>
      <c r="JXT164" s="78"/>
      <c r="JXU164" s="78"/>
      <c r="JXV164" s="65"/>
      <c r="JXY164" s="78"/>
      <c r="JXZ164" s="78"/>
      <c r="JYA164" s="65"/>
      <c r="JYD164" s="78"/>
      <c r="JYE164" s="78"/>
      <c r="JYF164" s="65"/>
      <c r="JYI164" s="78"/>
      <c r="JYJ164" s="78"/>
      <c r="JYK164" s="65"/>
      <c r="JYN164" s="78"/>
      <c r="JYO164" s="78"/>
      <c r="JYP164" s="65"/>
      <c r="JYS164" s="78"/>
      <c r="JYT164" s="78"/>
      <c r="JYU164" s="65"/>
      <c r="JYX164" s="78"/>
      <c r="JYY164" s="78"/>
      <c r="JYZ164" s="65"/>
      <c r="JZC164" s="78"/>
      <c r="JZD164" s="78"/>
      <c r="JZE164" s="65"/>
      <c r="JZH164" s="78"/>
      <c r="JZI164" s="78"/>
      <c r="JZJ164" s="65"/>
      <c r="JZM164" s="78"/>
      <c r="JZN164" s="78"/>
      <c r="JZO164" s="65"/>
      <c r="JZR164" s="78"/>
      <c r="JZS164" s="78"/>
      <c r="JZT164" s="65"/>
      <c r="JZW164" s="78"/>
      <c r="JZX164" s="78"/>
      <c r="JZY164" s="65"/>
      <c r="KAB164" s="78"/>
      <c r="KAC164" s="78"/>
      <c r="KAD164" s="65"/>
      <c r="KAG164" s="78"/>
      <c r="KAH164" s="78"/>
      <c r="KAI164" s="65"/>
      <c r="KAL164" s="78"/>
      <c r="KAM164" s="78"/>
      <c r="KAN164" s="65"/>
      <c r="KAQ164" s="78"/>
      <c r="KAR164" s="78"/>
      <c r="KAS164" s="65"/>
      <c r="KAV164" s="78"/>
      <c r="KAW164" s="78"/>
      <c r="KAX164" s="65"/>
      <c r="KBA164" s="78"/>
      <c r="KBB164" s="78"/>
      <c r="KBC164" s="65"/>
      <c r="KBF164" s="78"/>
      <c r="KBG164" s="78"/>
      <c r="KBH164" s="65"/>
      <c r="KBK164" s="78"/>
      <c r="KBL164" s="78"/>
      <c r="KBM164" s="65"/>
      <c r="KBP164" s="78"/>
      <c r="KBQ164" s="78"/>
      <c r="KBR164" s="65"/>
      <c r="KBU164" s="78"/>
      <c r="KBV164" s="78"/>
      <c r="KBW164" s="65"/>
      <c r="KBZ164" s="78"/>
      <c r="KCA164" s="78"/>
      <c r="KCB164" s="65"/>
      <c r="KCE164" s="78"/>
      <c r="KCF164" s="78"/>
      <c r="KCG164" s="65"/>
      <c r="KCJ164" s="78"/>
      <c r="KCK164" s="78"/>
      <c r="KCL164" s="65"/>
      <c r="KCO164" s="78"/>
      <c r="KCP164" s="78"/>
      <c r="KCQ164" s="65"/>
      <c r="KCT164" s="78"/>
      <c r="KCU164" s="78"/>
      <c r="KCV164" s="65"/>
      <c r="KCY164" s="78"/>
      <c r="KCZ164" s="78"/>
      <c r="KDA164" s="65"/>
      <c r="KDD164" s="78"/>
      <c r="KDE164" s="78"/>
      <c r="KDF164" s="65"/>
      <c r="KDI164" s="78"/>
      <c r="KDJ164" s="78"/>
      <c r="KDK164" s="65"/>
      <c r="KDN164" s="78"/>
      <c r="KDO164" s="78"/>
      <c r="KDP164" s="65"/>
      <c r="KDS164" s="78"/>
      <c r="KDT164" s="78"/>
      <c r="KDU164" s="65"/>
      <c r="KDX164" s="78"/>
      <c r="KDY164" s="78"/>
      <c r="KDZ164" s="65"/>
      <c r="KEC164" s="78"/>
      <c r="KED164" s="78"/>
      <c r="KEE164" s="65"/>
      <c r="KEH164" s="78"/>
      <c r="KEI164" s="78"/>
      <c r="KEJ164" s="65"/>
      <c r="KEM164" s="78"/>
      <c r="KEN164" s="78"/>
      <c r="KEO164" s="65"/>
      <c r="KER164" s="78"/>
      <c r="KES164" s="78"/>
      <c r="KET164" s="65"/>
      <c r="KEW164" s="78"/>
      <c r="KEX164" s="78"/>
      <c r="KEY164" s="65"/>
      <c r="KFB164" s="78"/>
      <c r="KFC164" s="78"/>
      <c r="KFD164" s="65"/>
      <c r="KFG164" s="78"/>
      <c r="KFH164" s="78"/>
      <c r="KFI164" s="65"/>
      <c r="KFL164" s="78"/>
      <c r="KFM164" s="78"/>
      <c r="KFN164" s="65"/>
      <c r="KFQ164" s="78"/>
      <c r="KFR164" s="78"/>
      <c r="KFS164" s="65"/>
      <c r="KFV164" s="78"/>
      <c r="KFW164" s="78"/>
      <c r="KFX164" s="65"/>
      <c r="KGA164" s="78"/>
      <c r="KGB164" s="78"/>
      <c r="KGC164" s="65"/>
      <c r="KGF164" s="78"/>
      <c r="KGG164" s="78"/>
      <c r="KGH164" s="65"/>
      <c r="KGK164" s="78"/>
      <c r="KGL164" s="78"/>
      <c r="KGM164" s="65"/>
      <c r="KGP164" s="78"/>
      <c r="KGQ164" s="78"/>
      <c r="KGR164" s="65"/>
      <c r="KGU164" s="78"/>
      <c r="KGV164" s="78"/>
      <c r="KGW164" s="65"/>
      <c r="KGZ164" s="78"/>
      <c r="KHA164" s="78"/>
      <c r="KHB164" s="65"/>
      <c r="KHE164" s="78"/>
      <c r="KHF164" s="78"/>
      <c r="KHG164" s="65"/>
      <c r="KHJ164" s="78"/>
      <c r="KHK164" s="78"/>
      <c r="KHL164" s="65"/>
      <c r="KHO164" s="78"/>
      <c r="KHP164" s="78"/>
      <c r="KHQ164" s="65"/>
      <c r="KHT164" s="78"/>
      <c r="KHU164" s="78"/>
      <c r="KHV164" s="65"/>
      <c r="KHY164" s="78"/>
      <c r="KHZ164" s="78"/>
      <c r="KIA164" s="65"/>
      <c r="KID164" s="78"/>
      <c r="KIE164" s="78"/>
      <c r="KIF164" s="65"/>
      <c r="KII164" s="78"/>
      <c r="KIJ164" s="78"/>
      <c r="KIK164" s="65"/>
      <c r="KIN164" s="78"/>
      <c r="KIO164" s="78"/>
      <c r="KIP164" s="65"/>
      <c r="KIS164" s="78"/>
      <c r="KIT164" s="78"/>
      <c r="KIU164" s="65"/>
      <c r="KIX164" s="78"/>
      <c r="KIY164" s="78"/>
      <c r="KIZ164" s="65"/>
      <c r="KJC164" s="78"/>
      <c r="KJD164" s="78"/>
      <c r="KJE164" s="65"/>
      <c r="KJH164" s="78"/>
      <c r="KJI164" s="78"/>
      <c r="KJJ164" s="65"/>
      <c r="KJM164" s="78"/>
      <c r="KJN164" s="78"/>
      <c r="KJO164" s="65"/>
      <c r="KJR164" s="78"/>
      <c r="KJS164" s="78"/>
      <c r="KJT164" s="65"/>
      <c r="KJW164" s="78"/>
      <c r="KJX164" s="78"/>
      <c r="KJY164" s="65"/>
      <c r="KKB164" s="78"/>
      <c r="KKC164" s="78"/>
      <c r="KKD164" s="65"/>
      <c r="KKG164" s="78"/>
      <c r="KKH164" s="78"/>
      <c r="KKI164" s="65"/>
      <c r="KKL164" s="78"/>
      <c r="KKM164" s="78"/>
      <c r="KKN164" s="65"/>
      <c r="KKQ164" s="78"/>
      <c r="KKR164" s="78"/>
      <c r="KKS164" s="65"/>
      <c r="KKV164" s="78"/>
      <c r="KKW164" s="78"/>
      <c r="KKX164" s="65"/>
      <c r="KLA164" s="78"/>
      <c r="KLB164" s="78"/>
      <c r="KLC164" s="65"/>
      <c r="KLF164" s="78"/>
      <c r="KLG164" s="78"/>
      <c r="KLH164" s="65"/>
      <c r="KLK164" s="78"/>
      <c r="KLL164" s="78"/>
      <c r="KLM164" s="65"/>
      <c r="KLP164" s="78"/>
      <c r="KLQ164" s="78"/>
      <c r="KLR164" s="65"/>
      <c r="KLU164" s="78"/>
      <c r="KLV164" s="78"/>
      <c r="KLW164" s="65"/>
      <c r="KLZ164" s="78"/>
      <c r="KMA164" s="78"/>
      <c r="KMB164" s="65"/>
      <c r="KME164" s="78"/>
      <c r="KMF164" s="78"/>
      <c r="KMG164" s="65"/>
      <c r="KMJ164" s="78"/>
      <c r="KMK164" s="78"/>
      <c r="KML164" s="65"/>
      <c r="KMO164" s="78"/>
      <c r="KMP164" s="78"/>
      <c r="KMQ164" s="65"/>
      <c r="KMT164" s="78"/>
      <c r="KMU164" s="78"/>
      <c r="KMV164" s="65"/>
      <c r="KMY164" s="78"/>
      <c r="KMZ164" s="78"/>
      <c r="KNA164" s="65"/>
      <c r="KND164" s="78"/>
      <c r="KNE164" s="78"/>
      <c r="KNF164" s="65"/>
      <c r="KNI164" s="78"/>
      <c r="KNJ164" s="78"/>
      <c r="KNK164" s="65"/>
      <c r="KNN164" s="78"/>
      <c r="KNO164" s="78"/>
      <c r="KNP164" s="65"/>
      <c r="KNS164" s="78"/>
      <c r="KNT164" s="78"/>
      <c r="KNU164" s="65"/>
      <c r="KNX164" s="78"/>
      <c r="KNY164" s="78"/>
      <c r="KNZ164" s="65"/>
      <c r="KOC164" s="78"/>
      <c r="KOD164" s="78"/>
      <c r="KOE164" s="65"/>
      <c r="KOH164" s="78"/>
      <c r="KOI164" s="78"/>
      <c r="KOJ164" s="65"/>
      <c r="KOM164" s="78"/>
      <c r="KON164" s="78"/>
      <c r="KOO164" s="65"/>
      <c r="KOR164" s="78"/>
      <c r="KOS164" s="78"/>
      <c r="KOT164" s="65"/>
      <c r="KOW164" s="78"/>
      <c r="KOX164" s="78"/>
      <c r="KOY164" s="65"/>
      <c r="KPB164" s="78"/>
      <c r="KPC164" s="78"/>
      <c r="KPD164" s="65"/>
      <c r="KPG164" s="78"/>
      <c r="KPH164" s="78"/>
      <c r="KPI164" s="65"/>
      <c r="KPL164" s="78"/>
      <c r="KPM164" s="78"/>
      <c r="KPN164" s="65"/>
      <c r="KPQ164" s="78"/>
      <c r="KPR164" s="78"/>
      <c r="KPS164" s="65"/>
      <c r="KPV164" s="78"/>
      <c r="KPW164" s="78"/>
      <c r="KPX164" s="65"/>
      <c r="KQA164" s="78"/>
      <c r="KQB164" s="78"/>
      <c r="KQC164" s="65"/>
      <c r="KQF164" s="78"/>
      <c r="KQG164" s="78"/>
      <c r="KQH164" s="65"/>
      <c r="KQK164" s="78"/>
      <c r="KQL164" s="78"/>
      <c r="KQM164" s="65"/>
      <c r="KQP164" s="78"/>
      <c r="KQQ164" s="78"/>
      <c r="KQR164" s="65"/>
      <c r="KQU164" s="78"/>
      <c r="KQV164" s="78"/>
      <c r="KQW164" s="65"/>
      <c r="KQZ164" s="78"/>
      <c r="KRA164" s="78"/>
      <c r="KRB164" s="65"/>
      <c r="KRE164" s="78"/>
      <c r="KRF164" s="78"/>
      <c r="KRG164" s="65"/>
      <c r="KRJ164" s="78"/>
      <c r="KRK164" s="78"/>
      <c r="KRL164" s="65"/>
      <c r="KRO164" s="78"/>
      <c r="KRP164" s="78"/>
      <c r="KRQ164" s="65"/>
      <c r="KRT164" s="78"/>
      <c r="KRU164" s="78"/>
      <c r="KRV164" s="65"/>
      <c r="KRY164" s="78"/>
      <c r="KRZ164" s="78"/>
      <c r="KSA164" s="65"/>
      <c r="KSD164" s="78"/>
      <c r="KSE164" s="78"/>
      <c r="KSF164" s="65"/>
      <c r="KSI164" s="78"/>
      <c r="KSJ164" s="78"/>
      <c r="KSK164" s="65"/>
      <c r="KSN164" s="78"/>
      <c r="KSO164" s="78"/>
      <c r="KSP164" s="65"/>
      <c r="KSS164" s="78"/>
      <c r="KST164" s="78"/>
      <c r="KSU164" s="65"/>
      <c r="KSX164" s="78"/>
      <c r="KSY164" s="78"/>
      <c r="KSZ164" s="65"/>
      <c r="KTC164" s="78"/>
      <c r="KTD164" s="78"/>
      <c r="KTE164" s="65"/>
      <c r="KTH164" s="78"/>
      <c r="KTI164" s="78"/>
      <c r="KTJ164" s="65"/>
      <c r="KTM164" s="78"/>
      <c r="KTN164" s="78"/>
      <c r="KTO164" s="65"/>
      <c r="KTR164" s="78"/>
      <c r="KTS164" s="78"/>
      <c r="KTT164" s="65"/>
      <c r="KTW164" s="78"/>
      <c r="KTX164" s="78"/>
      <c r="KTY164" s="65"/>
      <c r="KUB164" s="78"/>
      <c r="KUC164" s="78"/>
      <c r="KUD164" s="65"/>
      <c r="KUG164" s="78"/>
      <c r="KUH164" s="78"/>
      <c r="KUI164" s="65"/>
      <c r="KUL164" s="78"/>
      <c r="KUM164" s="78"/>
      <c r="KUN164" s="65"/>
      <c r="KUQ164" s="78"/>
      <c r="KUR164" s="78"/>
      <c r="KUS164" s="65"/>
      <c r="KUV164" s="78"/>
      <c r="KUW164" s="78"/>
      <c r="KUX164" s="65"/>
      <c r="KVA164" s="78"/>
      <c r="KVB164" s="78"/>
      <c r="KVC164" s="65"/>
      <c r="KVF164" s="78"/>
      <c r="KVG164" s="78"/>
      <c r="KVH164" s="65"/>
      <c r="KVK164" s="78"/>
      <c r="KVL164" s="78"/>
      <c r="KVM164" s="65"/>
      <c r="KVP164" s="78"/>
      <c r="KVQ164" s="78"/>
      <c r="KVR164" s="65"/>
      <c r="KVU164" s="78"/>
      <c r="KVV164" s="78"/>
      <c r="KVW164" s="65"/>
      <c r="KVZ164" s="78"/>
      <c r="KWA164" s="78"/>
      <c r="KWB164" s="65"/>
      <c r="KWE164" s="78"/>
      <c r="KWF164" s="78"/>
      <c r="KWG164" s="65"/>
      <c r="KWJ164" s="78"/>
      <c r="KWK164" s="78"/>
      <c r="KWL164" s="65"/>
      <c r="KWO164" s="78"/>
      <c r="KWP164" s="78"/>
      <c r="KWQ164" s="65"/>
      <c r="KWT164" s="78"/>
      <c r="KWU164" s="78"/>
      <c r="KWV164" s="65"/>
      <c r="KWY164" s="78"/>
      <c r="KWZ164" s="78"/>
      <c r="KXA164" s="65"/>
      <c r="KXD164" s="78"/>
      <c r="KXE164" s="78"/>
      <c r="KXF164" s="65"/>
      <c r="KXI164" s="78"/>
      <c r="KXJ164" s="78"/>
      <c r="KXK164" s="65"/>
      <c r="KXN164" s="78"/>
      <c r="KXO164" s="78"/>
      <c r="KXP164" s="65"/>
      <c r="KXS164" s="78"/>
      <c r="KXT164" s="78"/>
      <c r="KXU164" s="65"/>
      <c r="KXX164" s="78"/>
      <c r="KXY164" s="78"/>
      <c r="KXZ164" s="65"/>
      <c r="KYC164" s="78"/>
      <c r="KYD164" s="78"/>
      <c r="KYE164" s="65"/>
      <c r="KYH164" s="78"/>
      <c r="KYI164" s="78"/>
      <c r="KYJ164" s="65"/>
      <c r="KYM164" s="78"/>
      <c r="KYN164" s="78"/>
      <c r="KYO164" s="65"/>
      <c r="KYR164" s="78"/>
      <c r="KYS164" s="78"/>
      <c r="KYT164" s="65"/>
      <c r="KYW164" s="78"/>
      <c r="KYX164" s="78"/>
      <c r="KYY164" s="65"/>
      <c r="KZB164" s="78"/>
      <c r="KZC164" s="78"/>
      <c r="KZD164" s="65"/>
      <c r="KZG164" s="78"/>
      <c r="KZH164" s="78"/>
      <c r="KZI164" s="65"/>
      <c r="KZL164" s="78"/>
      <c r="KZM164" s="78"/>
      <c r="KZN164" s="65"/>
      <c r="KZQ164" s="78"/>
      <c r="KZR164" s="78"/>
      <c r="KZS164" s="65"/>
      <c r="KZV164" s="78"/>
      <c r="KZW164" s="78"/>
      <c r="KZX164" s="65"/>
      <c r="LAA164" s="78"/>
      <c r="LAB164" s="78"/>
      <c r="LAC164" s="65"/>
      <c r="LAF164" s="78"/>
      <c r="LAG164" s="78"/>
      <c r="LAH164" s="65"/>
      <c r="LAK164" s="78"/>
      <c r="LAL164" s="78"/>
      <c r="LAM164" s="65"/>
      <c r="LAP164" s="78"/>
      <c r="LAQ164" s="78"/>
      <c r="LAR164" s="65"/>
      <c r="LAU164" s="78"/>
      <c r="LAV164" s="78"/>
      <c r="LAW164" s="65"/>
      <c r="LAZ164" s="78"/>
      <c r="LBA164" s="78"/>
      <c r="LBB164" s="65"/>
      <c r="LBE164" s="78"/>
      <c r="LBF164" s="78"/>
      <c r="LBG164" s="65"/>
      <c r="LBJ164" s="78"/>
      <c r="LBK164" s="78"/>
      <c r="LBL164" s="65"/>
      <c r="LBO164" s="78"/>
      <c r="LBP164" s="78"/>
      <c r="LBQ164" s="65"/>
      <c r="LBT164" s="78"/>
      <c r="LBU164" s="78"/>
      <c r="LBV164" s="65"/>
      <c r="LBY164" s="78"/>
      <c r="LBZ164" s="78"/>
      <c r="LCA164" s="65"/>
      <c r="LCD164" s="78"/>
      <c r="LCE164" s="78"/>
      <c r="LCF164" s="65"/>
      <c r="LCI164" s="78"/>
      <c r="LCJ164" s="78"/>
      <c r="LCK164" s="65"/>
      <c r="LCN164" s="78"/>
      <c r="LCO164" s="78"/>
      <c r="LCP164" s="65"/>
      <c r="LCS164" s="78"/>
      <c r="LCT164" s="78"/>
      <c r="LCU164" s="65"/>
      <c r="LCX164" s="78"/>
      <c r="LCY164" s="78"/>
      <c r="LCZ164" s="65"/>
      <c r="LDC164" s="78"/>
      <c r="LDD164" s="78"/>
      <c r="LDE164" s="65"/>
      <c r="LDH164" s="78"/>
      <c r="LDI164" s="78"/>
      <c r="LDJ164" s="65"/>
      <c r="LDM164" s="78"/>
      <c r="LDN164" s="78"/>
      <c r="LDO164" s="65"/>
      <c r="LDR164" s="78"/>
      <c r="LDS164" s="78"/>
      <c r="LDT164" s="65"/>
      <c r="LDW164" s="78"/>
      <c r="LDX164" s="78"/>
      <c r="LDY164" s="65"/>
      <c r="LEB164" s="78"/>
      <c r="LEC164" s="78"/>
      <c r="LED164" s="65"/>
      <c r="LEG164" s="78"/>
      <c r="LEH164" s="78"/>
      <c r="LEI164" s="65"/>
      <c r="LEL164" s="78"/>
      <c r="LEM164" s="78"/>
      <c r="LEN164" s="65"/>
      <c r="LEQ164" s="78"/>
      <c r="LER164" s="78"/>
      <c r="LES164" s="65"/>
      <c r="LEV164" s="78"/>
      <c r="LEW164" s="78"/>
      <c r="LEX164" s="65"/>
      <c r="LFA164" s="78"/>
      <c r="LFB164" s="78"/>
      <c r="LFC164" s="65"/>
      <c r="LFF164" s="78"/>
      <c r="LFG164" s="78"/>
      <c r="LFH164" s="65"/>
      <c r="LFK164" s="78"/>
      <c r="LFL164" s="78"/>
      <c r="LFM164" s="65"/>
      <c r="LFP164" s="78"/>
      <c r="LFQ164" s="78"/>
      <c r="LFR164" s="65"/>
      <c r="LFU164" s="78"/>
      <c r="LFV164" s="78"/>
      <c r="LFW164" s="65"/>
      <c r="LFZ164" s="78"/>
      <c r="LGA164" s="78"/>
      <c r="LGB164" s="65"/>
      <c r="LGE164" s="78"/>
      <c r="LGF164" s="78"/>
      <c r="LGG164" s="65"/>
      <c r="LGJ164" s="78"/>
      <c r="LGK164" s="78"/>
      <c r="LGL164" s="65"/>
      <c r="LGO164" s="78"/>
      <c r="LGP164" s="78"/>
      <c r="LGQ164" s="65"/>
      <c r="LGT164" s="78"/>
      <c r="LGU164" s="78"/>
      <c r="LGV164" s="65"/>
      <c r="LGY164" s="78"/>
      <c r="LGZ164" s="78"/>
      <c r="LHA164" s="65"/>
      <c r="LHD164" s="78"/>
      <c r="LHE164" s="78"/>
      <c r="LHF164" s="65"/>
      <c r="LHI164" s="78"/>
      <c r="LHJ164" s="78"/>
      <c r="LHK164" s="65"/>
      <c r="LHN164" s="78"/>
      <c r="LHO164" s="78"/>
      <c r="LHP164" s="65"/>
      <c r="LHS164" s="78"/>
      <c r="LHT164" s="78"/>
      <c r="LHU164" s="65"/>
      <c r="LHX164" s="78"/>
      <c r="LHY164" s="78"/>
      <c r="LHZ164" s="65"/>
      <c r="LIC164" s="78"/>
      <c r="LID164" s="78"/>
      <c r="LIE164" s="65"/>
      <c r="LIH164" s="78"/>
      <c r="LII164" s="78"/>
      <c r="LIJ164" s="65"/>
      <c r="LIM164" s="78"/>
      <c r="LIN164" s="78"/>
      <c r="LIO164" s="65"/>
      <c r="LIR164" s="78"/>
      <c r="LIS164" s="78"/>
      <c r="LIT164" s="65"/>
      <c r="LIW164" s="78"/>
      <c r="LIX164" s="78"/>
      <c r="LIY164" s="65"/>
      <c r="LJB164" s="78"/>
      <c r="LJC164" s="78"/>
      <c r="LJD164" s="65"/>
      <c r="LJG164" s="78"/>
      <c r="LJH164" s="78"/>
      <c r="LJI164" s="65"/>
      <c r="LJL164" s="78"/>
      <c r="LJM164" s="78"/>
      <c r="LJN164" s="65"/>
      <c r="LJQ164" s="78"/>
      <c r="LJR164" s="78"/>
      <c r="LJS164" s="65"/>
      <c r="LJV164" s="78"/>
      <c r="LJW164" s="78"/>
      <c r="LJX164" s="65"/>
      <c r="LKA164" s="78"/>
      <c r="LKB164" s="78"/>
      <c r="LKC164" s="65"/>
      <c r="LKF164" s="78"/>
      <c r="LKG164" s="78"/>
      <c r="LKH164" s="65"/>
      <c r="LKK164" s="78"/>
      <c r="LKL164" s="78"/>
      <c r="LKM164" s="65"/>
      <c r="LKP164" s="78"/>
      <c r="LKQ164" s="78"/>
      <c r="LKR164" s="65"/>
      <c r="LKU164" s="78"/>
      <c r="LKV164" s="78"/>
      <c r="LKW164" s="65"/>
      <c r="LKZ164" s="78"/>
      <c r="LLA164" s="78"/>
      <c r="LLB164" s="65"/>
      <c r="LLE164" s="78"/>
      <c r="LLF164" s="78"/>
      <c r="LLG164" s="65"/>
      <c r="LLJ164" s="78"/>
      <c r="LLK164" s="78"/>
      <c r="LLL164" s="65"/>
      <c r="LLO164" s="78"/>
      <c r="LLP164" s="78"/>
      <c r="LLQ164" s="65"/>
      <c r="LLT164" s="78"/>
      <c r="LLU164" s="78"/>
      <c r="LLV164" s="65"/>
      <c r="LLY164" s="78"/>
      <c r="LLZ164" s="78"/>
      <c r="LMA164" s="65"/>
      <c r="LMD164" s="78"/>
      <c r="LME164" s="78"/>
      <c r="LMF164" s="65"/>
      <c r="LMI164" s="78"/>
      <c r="LMJ164" s="78"/>
      <c r="LMK164" s="65"/>
      <c r="LMN164" s="78"/>
      <c r="LMO164" s="78"/>
      <c r="LMP164" s="65"/>
      <c r="LMS164" s="78"/>
      <c r="LMT164" s="78"/>
      <c r="LMU164" s="65"/>
      <c r="LMX164" s="78"/>
      <c r="LMY164" s="78"/>
      <c r="LMZ164" s="65"/>
      <c r="LNC164" s="78"/>
      <c r="LND164" s="78"/>
      <c r="LNE164" s="65"/>
      <c r="LNH164" s="78"/>
      <c r="LNI164" s="78"/>
      <c r="LNJ164" s="65"/>
      <c r="LNM164" s="78"/>
      <c r="LNN164" s="78"/>
      <c r="LNO164" s="65"/>
      <c r="LNR164" s="78"/>
      <c r="LNS164" s="78"/>
      <c r="LNT164" s="65"/>
      <c r="LNW164" s="78"/>
      <c r="LNX164" s="78"/>
      <c r="LNY164" s="65"/>
      <c r="LOB164" s="78"/>
      <c r="LOC164" s="78"/>
      <c r="LOD164" s="65"/>
      <c r="LOG164" s="78"/>
      <c r="LOH164" s="78"/>
      <c r="LOI164" s="65"/>
      <c r="LOL164" s="78"/>
      <c r="LOM164" s="78"/>
      <c r="LON164" s="65"/>
      <c r="LOQ164" s="78"/>
      <c r="LOR164" s="78"/>
      <c r="LOS164" s="65"/>
      <c r="LOV164" s="78"/>
      <c r="LOW164" s="78"/>
      <c r="LOX164" s="65"/>
      <c r="LPA164" s="78"/>
      <c r="LPB164" s="78"/>
      <c r="LPC164" s="65"/>
      <c r="LPF164" s="78"/>
      <c r="LPG164" s="78"/>
      <c r="LPH164" s="65"/>
      <c r="LPK164" s="78"/>
      <c r="LPL164" s="78"/>
      <c r="LPM164" s="65"/>
      <c r="LPP164" s="78"/>
      <c r="LPQ164" s="78"/>
      <c r="LPR164" s="65"/>
      <c r="LPU164" s="78"/>
      <c r="LPV164" s="78"/>
      <c r="LPW164" s="65"/>
      <c r="LPZ164" s="78"/>
      <c r="LQA164" s="78"/>
      <c r="LQB164" s="65"/>
      <c r="LQE164" s="78"/>
      <c r="LQF164" s="78"/>
      <c r="LQG164" s="65"/>
      <c r="LQJ164" s="78"/>
      <c r="LQK164" s="78"/>
      <c r="LQL164" s="65"/>
      <c r="LQO164" s="78"/>
      <c r="LQP164" s="78"/>
      <c r="LQQ164" s="65"/>
      <c r="LQT164" s="78"/>
      <c r="LQU164" s="78"/>
      <c r="LQV164" s="65"/>
      <c r="LQY164" s="78"/>
      <c r="LQZ164" s="78"/>
      <c r="LRA164" s="65"/>
      <c r="LRD164" s="78"/>
      <c r="LRE164" s="78"/>
      <c r="LRF164" s="65"/>
      <c r="LRI164" s="78"/>
      <c r="LRJ164" s="78"/>
      <c r="LRK164" s="65"/>
      <c r="LRN164" s="78"/>
      <c r="LRO164" s="78"/>
      <c r="LRP164" s="65"/>
      <c r="LRS164" s="78"/>
      <c r="LRT164" s="78"/>
      <c r="LRU164" s="65"/>
      <c r="LRX164" s="78"/>
      <c r="LRY164" s="78"/>
      <c r="LRZ164" s="65"/>
      <c r="LSC164" s="78"/>
      <c r="LSD164" s="78"/>
      <c r="LSE164" s="65"/>
      <c r="LSH164" s="78"/>
      <c r="LSI164" s="78"/>
      <c r="LSJ164" s="65"/>
      <c r="LSM164" s="78"/>
      <c r="LSN164" s="78"/>
      <c r="LSO164" s="65"/>
      <c r="LSR164" s="78"/>
      <c r="LSS164" s="78"/>
      <c r="LST164" s="65"/>
      <c r="LSW164" s="78"/>
      <c r="LSX164" s="78"/>
      <c r="LSY164" s="65"/>
      <c r="LTB164" s="78"/>
      <c r="LTC164" s="78"/>
      <c r="LTD164" s="65"/>
      <c r="LTG164" s="78"/>
      <c r="LTH164" s="78"/>
      <c r="LTI164" s="65"/>
      <c r="LTL164" s="78"/>
      <c r="LTM164" s="78"/>
      <c r="LTN164" s="65"/>
      <c r="LTQ164" s="78"/>
      <c r="LTR164" s="78"/>
      <c r="LTS164" s="65"/>
      <c r="LTV164" s="78"/>
      <c r="LTW164" s="78"/>
      <c r="LTX164" s="65"/>
      <c r="LUA164" s="78"/>
      <c r="LUB164" s="78"/>
      <c r="LUC164" s="65"/>
      <c r="LUF164" s="78"/>
      <c r="LUG164" s="78"/>
      <c r="LUH164" s="65"/>
      <c r="LUK164" s="78"/>
      <c r="LUL164" s="78"/>
      <c r="LUM164" s="65"/>
      <c r="LUP164" s="78"/>
      <c r="LUQ164" s="78"/>
      <c r="LUR164" s="65"/>
      <c r="LUU164" s="78"/>
      <c r="LUV164" s="78"/>
      <c r="LUW164" s="65"/>
      <c r="LUZ164" s="78"/>
      <c r="LVA164" s="78"/>
      <c r="LVB164" s="65"/>
      <c r="LVE164" s="78"/>
      <c r="LVF164" s="78"/>
      <c r="LVG164" s="65"/>
      <c r="LVJ164" s="78"/>
      <c r="LVK164" s="78"/>
      <c r="LVL164" s="65"/>
      <c r="LVO164" s="78"/>
      <c r="LVP164" s="78"/>
      <c r="LVQ164" s="65"/>
      <c r="LVT164" s="78"/>
      <c r="LVU164" s="78"/>
      <c r="LVV164" s="65"/>
      <c r="LVY164" s="78"/>
      <c r="LVZ164" s="78"/>
      <c r="LWA164" s="65"/>
      <c r="LWD164" s="78"/>
      <c r="LWE164" s="78"/>
      <c r="LWF164" s="65"/>
      <c r="LWI164" s="78"/>
      <c r="LWJ164" s="78"/>
      <c r="LWK164" s="65"/>
      <c r="LWN164" s="78"/>
      <c r="LWO164" s="78"/>
      <c r="LWP164" s="65"/>
      <c r="LWS164" s="78"/>
      <c r="LWT164" s="78"/>
      <c r="LWU164" s="65"/>
      <c r="LWX164" s="78"/>
      <c r="LWY164" s="78"/>
      <c r="LWZ164" s="65"/>
      <c r="LXC164" s="78"/>
      <c r="LXD164" s="78"/>
      <c r="LXE164" s="65"/>
      <c r="LXH164" s="78"/>
      <c r="LXI164" s="78"/>
      <c r="LXJ164" s="65"/>
      <c r="LXM164" s="78"/>
      <c r="LXN164" s="78"/>
      <c r="LXO164" s="65"/>
      <c r="LXR164" s="78"/>
      <c r="LXS164" s="78"/>
      <c r="LXT164" s="65"/>
      <c r="LXW164" s="78"/>
      <c r="LXX164" s="78"/>
      <c r="LXY164" s="65"/>
      <c r="LYB164" s="78"/>
      <c r="LYC164" s="78"/>
      <c r="LYD164" s="65"/>
      <c r="LYG164" s="78"/>
      <c r="LYH164" s="78"/>
      <c r="LYI164" s="65"/>
      <c r="LYL164" s="78"/>
      <c r="LYM164" s="78"/>
      <c r="LYN164" s="65"/>
      <c r="LYQ164" s="78"/>
      <c r="LYR164" s="78"/>
      <c r="LYS164" s="65"/>
      <c r="LYV164" s="78"/>
      <c r="LYW164" s="78"/>
      <c r="LYX164" s="65"/>
      <c r="LZA164" s="78"/>
      <c r="LZB164" s="78"/>
      <c r="LZC164" s="65"/>
      <c r="LZF164" s="78"/>
      <c r="LZG164" s="78"/>
      <c r="LZH164" s="65"/>
      <c r="LZK164" s="78"/>
      <c r="LZL164" s="78"/>
      <c r="LZM164" s="65"/>
      <c r="LZP164" s="78"/>
      <c r="LZQ164" s="78"/>
      <c r="LZR164" s="65"/>
      <c r="LZU164" s="78"/>
      <c r="LZV164" s="78"/>
      <c r="LZW164" s="65"/>
      <c r="LZZ164" s="78"/>
      <c r="MAA164" s="78"/>
      <c r="MAB164" s="65"/>
      <c r="MAE164" s="78"/>
      <c r="MAF164" s="78"/>
      <c r="MAG164" s="65"/>
      <c r="MAJ164" s="78"/>
      <c r="MAK164" s="78"/>
      <c r="MAL164" s="65"/>
      <c r="MAO164" s="78"/>
      <c r="MAP164" s="78"/>
      <c r="MAQ164" s="65"/>
      <c r="MAT164" s="78"/>
      <c r="MAU164" s="78"/>
      <c r="MAV164" s="65"/>
      <c r="MAY164" s="78"/>
      <c r="MAZ164" s="78"/>
      <c r="MBA164" s="65"/>
      <c r="MBD164" s="78"/>
      <c r="MBE164" s="78"/>
      <c r="MBF164" s="65"/>
      <c r="MBI164" s="78"/>
      <c r="MBJ164" s="78"/>
      <c r="MBK164" s="65"/>
      <c r="MBN164" s="78"/>
      <c r="MBO164" s="78"/>
      <c r="MBP164" s="65"/>
      <c r="MBS164" s="78"/>
      <c r="MBT164" s="78"/>
      <c r="MBU164" s="65"/>
      <c r="MBX164" s="78"/>
      <c r="MBY164" s="78"/>
      <c r="MBZ164" s="65"/>
      <c r="MCC164" s="78"/>
      <c r="MCD164" s="78"/>
      <c r="MCE164" s="65"/>
      <c r="MCH164" s="78"/>
      <c r="MCI164" s="78"/>
      <c r="MCJ164" s="65"/>
      <c r="MCM164" s="78"/>
      <c r="MCN164" s="78"/>
      <c r="MCO164" s="65"/>
      <c r="MCR164" s="78"/>
      <c r="MCS164" s="78"/>
      <c r="MCT164" s="65"/>
      <c r="MCW164" s="78"/>
      <c r="MCX164" s="78"/>
      <c r="MCY164" s="65"/>
      <c r="MDB164" s="78"/>
      <c r="MDC164" s="78"/>
      <c r="MDD164" s="65"/>
      <c r="MDG164" s="78"/>
      <c r="MDH164" s="78"/>
      <c r="MDI164" s="65"/>
      <c r="MDL164" s="78"/>
      <c r="MDM164" s="78"/>
      <c r="MDN164" s="65"/>
      <c r="MDQ164" s="78"/>
      <c r="MDR164" s="78"/>
      <c r="MDS164" s="65"/>
      <c r="MDV164" s="78"/>
      <c r="MDW164" s="78"/>
      <c r="MDX164" s="65"/>
      <c r="MEA164" s="78"/>
      <c r="MEB164" s="78"/>
      <c r="MEC164" s="65"/>
      <c r="MEF164" s="78"/>
      <c r="MEG164" s="78"/>
      <c r="MEH164" s="65"/>
      <c r="MEK164" s="78"/>
      <c r="MEL164" s="78"/>
      <c r="MEM164" s="65"/>
      <c r="MEP164" s="78"/>
      <c r="MEQ164" s="78"/>
      <c r="MER164" s="65"/>
      <c r="MEU164" s="78"/>
      <c r="MEV164" s="78"/>
      <c r="MEW164" s="65"/>
      <c r="MEZ164" s="78"/>
      <c r="MFA164" s="78"/>
      <c r="MFB164" s="65"/>
      <c r="MFE164" s="78"/>
      <c r="MFF164" s="78"/>
      <c r="MFG164" s="65"/>
      <c r="MFJ164" s="78"/>
      <c r="MFK164" s="78"/>
      <c r="MFL164" s="65"/>
      <c r="MFO164" s="78"/>
      <c r="MFP164" s="78"/>
      <c r="MFQ164" s="65"/>
      <c r="MFT164" s="78"/>
      <c r="MFU164" s="78"/>
      <c r="MFV164" s="65"/>
      <c r="MFY164" s="78"/>
      <c r="MFZ164" s="78"/>
      <c r="MGA164" s="65"/>
      <c r="MGD164" s="78"/>
      <c r="MGE164" s="78"/>
      <c r="MGF164" s="65"/>
      <c r="MGI164" s="78"/>
      <c r="MGJ164" s="78"/>
      <c r="MGK164" s="65"/>
      <c r="MGN164" s="78"/>
      <c r="MGO164" s="78"/>
      <c r="MGP164" s="65"/>
      <c r="MGS164" s="78"/>
      <c r="MGT164" s="78"/>
      <c r="MGU164" s="65"/>
      <c r="MGX164" s="78"/>
      <c r="MGY164" s="78"/>
      <c r="MGZ164" s="65"/>
      <c r="MHC164" s="78"/>
      <c r="MHD164" s="78"/>
      <c r="MHE164" s="65"/>
      <c r="MHH164" s="78"/>
      <c r="MHI164" s="78"/>
      <c r="MHJ164" s="65"/>
      <c r="MHM164" s="78"/>
      <c r="MHN164" s="78"/>
      <c r="MHO164" s="65"/>
      <c r="MHR164" s="78"/>
      <c r="MHS164" s="78"/>
      <c r="MHT164" s="65"/>
      <c r="MHW164" s="78"/>
      <c r="MHX164" s="78"/>
      <c r="MHY164" s="65"/>
      <c r="MIB164" s="78"/>
      <c r="MIC164" s="78"/>
      <c r="MID164" s="65"/>
      <c r="MIG164" s="78"/>
      <c r="MIH164" s="78"/>
      <c r="MII164" s="65"/>
      <c r="MIL164" s="78"/>
      <c r="MIM164" s="78"/>
      <c r="MIN164" s="65"/>
      <c r="MIQ164" s="78"/>
      <c r="MIR164" s="78"/>
      <c r="MIS164" s="65"/>
      <c r="MIV164" s="78"/>
      <c r="MIW164" s="78"/>
      <c r="MIX164" s="65"/>
      <c r="MJA164" s="78"/>
      <c r="MJB164" s="78"/>
      <c r="MJC164" s="65"/>
      <c r="MJF164" s="78"/>
      <c r="MJG164" s="78"/>
      <c r="MJH164" s="65"/>
      <c r="MJK164" s="78"/>
      <c r="MJL164" s="78"/>
      <c r="MJM164" s="65"/>
      <c r="MJP164" s="78"/>
      <c r="MJQ164" s="78"/>
      <c r="MJR164" s="65"/>
      <c r="MJU164" s="78"/>
      <c r="MJV164" s="78"/>
      <c r="MJW164" s="65"/>
      <c r="MJZ164" s="78"/>
      <c r="MKA164" s="78"/>
      <c r="MKB164" s="65"/>
      <c r="MKE164" s="78"/>
      <c r="MKF164" s="78"/>
      <c r="MKG164" s="65"/>
      <c r="MKJ164" s="78"/>
      <c r="MKK164" s="78"/>
      <c r="MKL164" s="65"/>
      <c r="MKO164" s="78"/>
      <c r="MKP164" s="78"/>
      <c r="MKQ164" s="65"/>
      <c r="MKT164" s="78"/>
      <c r="MKU164" s="78"/>
      <c r="MKV164" s="65"/>
      <c r="MKY164" s="78"/>
      <c r="MKZ164" s="78"/>
      <c r="MLA164" s="65"/>
      <c r="MLD164" s="78"/>
      <c r="MLE164" s="78"/>
      <c r="MLF164" s="65"/>
      <c r="MLI164" s="78"/>
      <c r="MLJ164" s="78"/>
      <c r="MLK164" s="65"/>
      <c r="MLN164" s="78"/>
      <c r="MLO164" s="78"/>
      <c r="MLP164" s="65"/>
      <c r="MLS164" s="78"/>
      <c r="MLT164" s="78"/>
      <c r="MLU164" s="65"/>
      <c r="MLX164" s="78"/>
      <c r="MLY164" s="78"/>
      <c r="MLZ164" s="65"/>
      <c r="MMC164" s="78"/>
      <c r="MMD164" s="78"/>
      <c r="MME164" s="65"/>
      <c r="MMH164" s="78"/>
      <c r="MMI164" s="78"/>
      <c r="MMJ164" s="65"/>
      <c r="MMM164" s="78"/>
      <c r="MMN164" s="78"/>
      <c r="MMO164" s="65"/>
      <c r="MMR164" s="78"/>
      <c r="MMS164" s="78"/>
      <c r="MMT164" s="65"/>
      <c r="MMW164" s="78"/>
      <c r="MMX164" s="78"/>
      <c r="MMY164" s="65"/>
      <c r="MNB164" s="78"/>
      <c r="MNC164" s="78"/>
      <c r="MND164" s="65"/>
      <c r="MNG164" s="78"/>
      <c r="MNH164" s="78"/>
      <c r="MNI164" s="65"/>
      <c r="MNL164" s="78"/>
      <c r="MNM164" s="78"/>
      <c r="MNN164" s="65"/>
      <c r="MNQ164" s="78"/>
      <c r="MNR164" s="78"/>
      <c r="MNS164" s="65"/>
      <c r="MNV164" s="78"/>
      <c r="MNW164" s="78"/>
      <c r="MNX164" s="65"/>
      <c r="MOA164" s="78"/>
      <c r="MOB164" s="78"/>
      <c r="MOC164" s="65"/>
      <c r="MOF164" s="78"/>
      <c r="MOG164" s="78"/>
      <c r="MOH164" s="65"/>
      <c r="MOK164" s="78"/>
      <c r="MOL164" s="78"/>
      <c r="MOM164" s="65"/>
      <c r="MOP164" s="78"/>
      <c r="MOQ164" s="78"/>
      <c r="MOR164" s="65"/>
      <c r="MOU164" s="78"/>
      <c r="MOV164" s="78"/>
      <c r="MOW164" s="65"/>
      <c r="MOZ164" s="78"/>
      <c r="MPA164" s="78"/>
      <c r="MPB164" s="65"/>
      <c r="MPE164" s="78"/>
      <c r="MPF164" s="78"/>
      <c r="MPG164" s="65"/>
      <c r="MPJ164" s="78"/>
      <c r="MPK164" s="78"/>
      <c r="MPL164" s="65"/>
      <c r="MPO164" s="78"/>
      <c r="MPP164" s="78"/>
      <c r="MPQ164" s="65"/>
      <c r="MPT164" s="78"/>
      <c r="MPU164" s="78"/>
      <c r="MPV164" s="65"/>
      <c r="MPY164" s="78"/>
      <c r="MPZ164" s="78"/>
      <c r="MQA164" s="65"/>
      <c r="MQD164" s="78"/>
      <c r="MQE164" s="78"/>
      <c r="MQF164" s="65"/>
      <c r="MQI164" s="78"/>
      <c r="MQJ164" s="78"/>
      <c r="MQK164" s="65"/>
      <c r="MQN164" s="78"/>
      <c r="MQO164" s="78"/>
      <c r="MQP164" s="65"/>
      <c r="MQS164" s="78"/>
      <c r="MQT164" s="78"/>
      <c r="MQU164" s="65"/>
      <c r="MQX164" s="78"/>
      <c r="MQY164" s="78"/>
      <c r="MQZ164" s="65"/>
      <c r="MRC164" s="78"/>
      <c r="MRD164" s="78"/>
      <c r="MRE164" s="65"/>
      <c r="MRH164" s="78"/>
      <c r="MRI164" s="78"/>
      <c r="MRJ164" s="65"/>
      <c r="MRM164" s="78"/>
      <c r="MRN164" s="78"/>
      <c r="MRO164" s="65"/>
      <c r="MRR164" s="78"/>
      <c r="MRS164" s="78"/>
      <c r="MRT164" s="65"/>
      <c r="MRW164" s="78"/>
      <c r="MRX164" s="78"/>
      <c r="MRY164" s="65"/>
      <c r="MSB164" s="78"/>
      <c r="MSC164" s="78"/>
      <c r="MSD164" s="65"/>
      <c r="MSG164" s="78"/>
      <c r="MSH164" s="78"/>
      <c r="MSI164" s="65"/>
      <c r="MSL164" s="78"/>
      <c r="MSM164" s="78"/>
      <c r="MSN164" s="65"/>
      <c r="MSQ164" s="78"/>
      <c r="MSR164" s="78"/>
      <c r="MSS164" s="65"/>
      <c r="MSV164" s="78"/>
      <c r="MSW164" s="78"/>
      <c r="MSX164" s="65"/>
      <c r="MTA164" s="78"/>
      <c r="MTB164" s="78"/>
      <c r="MTC164" s="65"/>
      <c r="MTF164" s="78"/>
      <c r="MTG164" s="78"/>
      <c r="MTH164" s="65"/>
      <c r="MTK164" s="78"/>
      <c r="MTL164" s="78"/>
      <c r="MTM164" s="65"/>
      <c r="MTP164" s="78"/>
      <c r="MTQ164" s="78"/>
      <c r="MTR164" s="65"/>
      <c r="MTU164" s="78"/>
      <c r="MTV164" s="78"/>
      <c r="MTW164" s="65"/>
      <c r="MTZ164" s="78"/>
      <c r="MUA164" s="78"/>
      <c r="MUB164" s="65"/>
      <c r="MUE164" s="78"/>
      <c r="MUF164" s="78"/>
      <c r="MUG164" s="65"/>
      <c r="MUJ164" s="78"/>
      <c r="MUK164" s="78"/>
      <c r="MUL164" s="65"/>
      <c r="MUO164" s="78"/>
      <c r="MUP164" s="78"/>
      <c r="MUQ164" s="65"/>
      <c r="MUT164" s="78"/>
      <c r="MUU164" s="78"/>
      <c r="MUV164" s="65"/>
      <c r="MUY164" s="78"/>
      <c r="MUZ164" s="78"/>
      <c r="MVA164" s="65"/>
      <c r="MVD164" s="78"/>
      <c r="MVE164" s="78"/>
      <c r="MVF164" s="65"/>
      <c r="MVI164" s="78"/>
      <c r="MVJ164" s="78"/>
      <c r="MVK164" s="65"/>
      <c r="MVN164" s="78"/>
      <c r="MVO164" s="78"/>
      <c r="MVP164" s="65"/>
      <c r="MVS164" s="78"/>
      <c r="MVT164" s="78"/>
      <c r="MVU164" s="65"/>
      <c r="MVX164" s="78"/>
      <c r="MVY164" s="78"/>
      <c r="MVZ164" s="65"/>
      <c r="MWC164" s="78"/>
      <c r="MWD164" s="78"/>
      <c r="MWE164" s="65"/>
      <c r="MWH164" s="78"/>
      <c r="MWI164" s="78"/>
      <c r="MWJ164" s="65"/>
      <c r="MWM164" s="78"/>
      <c r="MWN164" s="78"/>
      <c r="MWO164" s="65"/>
      <c r="MWR164" s="78"/>
      <c r="MWS164" s="78"/>
      <c r="MWT164" s="65"/>
      <c r="MWW164" s="78"/>
      <c r="MWX164" s="78"/>
      <c r="MWY164" s="65"/>
      <c r="MXB164" s="78"/>
      <c r="MXC164" s="78"/>
      <c r="MXD164" s="65"/>
      <c r="MXG164" s="78"/>
      <c r="MXH164" s="78"/>
      <c r="MXI164" s="65"/>
      <c r="MXL164" s="78"/>
      <c r="MXM164" s="78"/>
      <c r="MXN164" s="65"/>
      <c r="MXQ164" s="78"/>
      <c r="MXR164" s="78"/>
      <c r="MXS164" s="65"/>
      <c r="MXV164" s="78"/>
      <c r="MXW164" s="78"/>
      <c r="MXX164" s="65"/>
      <c r="MYA164" s="78"/>
      <c r="MYB164" s="78"/>
      <c r="MYC164" s="65"/>
      <c r="MYF164" s="78"/>
      <c r="MYG164" s="78"/>
      <c r="MYH164" s="65"/>
      <c r="MYK164" s="78"/>
      <c r="MYL164" s="78"/>
      <c r="MYM164" s="65"/>
      <c r="MYP164" s="78"/>
      <c r="MYQ164" s="78"/>
      <c r="MYR164" s="65"/>
      <c r="MYU164" s="78"/>
      <c r="MYV164" s="78"/>
      <c r="MYW164" s="65"/>
      <c r="MYZ164" s="78"/>
      <c r="MZA164" s="78"/>
      <c r="MZB164" s="65"/>
      <c r="MZE164" s="78"/>
      <c r="MZF164" s="78"/>
      <c r="MZG164" s="65"/>
      <c r="MZJ164" s="78"/>
      <c r="MZK164" s="78"/>
      <c r="MZL164" s="65"/>
      <c r="MZO164" s="78"/>
      <c r="MZP164" s="78"/>
      <c r="MZQ164" s="65"/>
      <c r="MZT164" s="78"/>
      <c r="MZU164" s="78"/>
      <c r="MZV164" s="65"/>
      <c r="MZY164" s="78"/>
      <c r="MZZ164" s="78"/>
      <c r="NAA164" s="65"/>
      <c r="NAD164" s="78"/>
      <c r="NAE164" s="78"/>
      <c r="NAF164" s="65"/>
      <c r="NAI164" s="78"/>
      <c r="NAJ164" s="78"/>
      <c r="NAK164" s="65"/>
      <c r="NAN164" s="78"/>
      <c r="NAO164" s="78"/>
      <c r="NAP164" s="65"/>
      <c r="NAS164" s="78"/>
      <c r="NAT164" s="78"/>
      <c r="NAU164" s="65"/>
      <c r="NAX164" s="78"/>
      <c r="NAY164" s="78"/>
      <c r="NAZ164" s="65"/>
      <c r="NBC164" s="78"/>
      <c r="NBD164" s="78"/>
      <c r="NBE164" s="65"/>
      <c r="NBH164" s="78"/>
      <c r="NBI164" s="78"/>
      <c r="NBJ164" s="65"/>
      <c r="NBM164" s="78"/>
      <c r="NBN164" s="78"/>
      <c r="NBO164" s="65"/>
      <c r="NBR164" s="78"/>
      <c r="NBS164" s="78"/>
      <c r="NBT164" s="65"/>
      <c r="NBW164" s="78"/>
      <c r="NBX164" s="78"/>
      <c r="NBY164" s="65"/>
      <c r="NCB164" s="78"/>
      <c r="NCC164" s="78"/>
      <c r="NCD164" s="65"/>
      <c r="NCG164" s="78"/>
      <c r="NCH164" s="78"/>
      <c r="NCI164" s="65"/>
      <c r="NCL164" s="78"/>
      <c r="NCM164" s="78"/>
      <c r="NCN164" s="65"/>
      <c r="NCQ164" s="78"/>
      <c r="NCR164" s="78"/>
      <c r="NCS164" s="65"/>
      <c r="NCV164" s="78"/>
      <c r="NCW164" s="78"/>
      <c r="NCX164" s="65"/>
      <c r="NDA164" s="78"/>
      <c r="NDB164" s="78"/>
      <c r="NDC164" s="65"/>
      <c r="NDF164" s="78"/>
      <c r="NDG164" s="78"/>
      <c r="NDH164" s="65"/>
      <c r="NDK164" s="78"/>
      <c r="NDL164" s="78"/>
      <c r="NDM164" s="65"/>
      <c r="NDP164" s="78"/>
      <c r="NDQ164" s="78"/>
      <c r="NDR164" s="65"/>
      <c r="NDU164" s="78"/>
      <c r="NDV164" s="78"/>
      <c r="NDW164" s="65"/>
      <c r="NDZ164" s="78"/>
      <c r="NEA164" s="78"/>
      <c r="NEB164" s="65"/>
      <c r="NEE164" s="78"/>
      <c r="NEF164" s="78"/>
      <c r="NEG164" s="65"/>
      <c r="NEJ164" s="78"/>
      <c r="NEK164" s="78"/>
      <c r="NEL164" s="65"/>
      <c r="NEO164" s="78"/>
      <c r="NEP164" s="78"/>
      <c r="NEQ164" s="65"/>
      <c r="NET164" s="78"/>
      <c r="NEU164" s="78"/>
      <c r="NEV164" s="65"/>
      <c r="NEY164" s="78"/>
      <c r="NEZ164" s="78"/>
      <c r="NFA164" s="65"/>
      <c r="NFD164" s="78"/>
      <c r="NFE164" s="78"/>
      <c r="NFF164" s="65"/>
      <c r="NFI164" s="78"/>
      <c r="NFJ164" s="78"/>
      <c r="NFK164" s="65"/>
      <c r="NFN164" s="78"/>
      <c r="NFO164" s="78"/>
      <c r="NFP164" s="65"/>
      <c r="NFS164" s="78"/>
      <c r="NFT164" s="78"/>
      <c r="NFU164" s="65"/>
      <c r="NFX164" s="78"/>
      <c r="NFY164" s="78"/>
      <c r="NFZ164" s="65"/>
      <c r="NGC164" s="78"/>
      <c r="NGD164" s="78"/>
      <c r="NGE164" s="65"/>
      <c r="NGH164" s="78"/>
      <c r="NGI164" s="78"/>
      <c r="NGJ164" s="65"/>
      <c r="NGM164" s="78"/>
      <c r="NGN164" s="78"/>
      <c r="NGO164" s="65"/>
      <c r="NGR164" s="78"/>
      <c r="NGS164" s="78"/>
      <c r="NGT164" s="65"/>
      <c r="NGW164" s="78"/>
      <c r="NGX164" s="78"/>
      <c r="NGY164" s="65"/>
      <c r="NHB164" s="78"/>
      <c r="NHC164" s="78"/>
      <c r="NHD164" s="65"/>
      <c r="NHG164" s="78"/>
      <c r="NHH164" s="78"/>
      <c r="NHI164" s="65"/>
      <c r="NHL164" s="78"/>
      <c r="NHM164" s="78"/>
      <c r="NHN164" s="65"/>
      <c r="NHQ164" s="78"/>
      <c r="NHR164" s="78"/>
      <c r="NHS164" s="65"/>
      <c r="NHV164" s="78"/>
      <c r="NHW164" s="78"/>
      <c r="NHX164" s="65"/>
      <c r="NIA164" s="78"/>
      <c r="NIB164" s="78"/>
      <c r="NIC164" s="65"/>
      <c r="NIF164" s="78"/>
      <c r="NIG164" s="78"/>
      <c r="NIH164" s="65"/>
      <c r="NIK164" s="78"/>
      <c r="NIL164" s="78"/>
      <c r="NIM164" s="65"/>
      <c r="NIP164" s="78"/>
      <c r="NIQ164" s="78"/>
      <c r="NIR164" s="65"/>
      <c r="NIU164" s="78"/>
      <c r="NIV164" s="78"/>
      <c r="NIW164" s="65"/>
      <c r="NIZ164" s="78"/>
      <c r="NJA164" s="78"/>
      <c r="NJB164" s="65"/>
      <c r="NJE164" s="78"/>
      <c r="NJF164" s="78"/>
      <c r="NJG164" s="65"/>
      <c r="NJJ164" s="78"/>
      <c r="NJK164" s="78"/>
      <c r="NJL164" s="65"/>
      <c r="NJO164" s="78"/>
      <c r="NJP164" s="78"/>
      <c r="NJQ164" s="65"/>
      <c r="NJT164" s="78"/>
      <c r="NJU164" s="78"/>
      <c r="NJV164" s="65"/>
      <c r="NJY164" s="78"/>
      <c r="NJZ164" s="78"/>
      <c r="NKA164" s="65"/>
      <c r="NKD164" s="78"/>
      <c r="NKE164" s="78"/>
      <c r="NKF164" s="65"/>
      <c r="NKI164" s="78"/>
      <c r="NKJ164" s="78"/>
      <c r="NKK164" s="65"/>
      <c r="NKN164" s="78"/>
      <c r="NKO164" s="78"/>
      <c r="NKP164" s="65"/>
      <c r="NKS164" s="78"/>
      <c r="NKT164" s="78"/>
      <c r="NKU164" s="65"/>
      <c r="NKX164" s="78"/>
      <c r="NKY164" s="78"/>
      <c r="NKZ164" s="65"/>
      <c r="NLC164" s="78"/>
      <c r="NLD164" s="78"/>
      <c r="NLE164" s="65"/>
      <c r="NLH164" s="78"/>
      <c r="NLI164" s="78"/>
      <c r="NLJ164" s="65"/>
      <c r="NLM164" s="78"/>
      <c r="NLN164" s="78"/>
      <c r="NLO164" s="65"/>
      <c r="NLR164" s="78"/>
      <c r="NLS164" s="78"/>
      <c r="NLT164" s="65"/>
      <c r="NLW164" s="78"/>
      <c r="NLX164" s="78"/>
      <c r="NLY164" s="65"/>
      <c r="NMB164" s="78"/>
      <c r="NMC164" s="78"/>
      <c r="NMD164" s="65"/>
      <c r="NMG164" s="78"/>
      <c r="NMH164" s="78"/>
      <c r="NMI164" s="65"/>
      <c r="NML164" s="78"/>
      <c r="NMM164" s="78"/>
      <c r="NMN164" s="65"/>
      <c r="NMQ164" s="78"/>
      <c r="NMR164" s="78"/>
      <c r="NMS164" s="65"/>
      <c r="NMV164" s="78"/>
      <c r="NMW164" s="78"/>
      <c r="NMX164" s="65"/>
      <c r="NNA164" s="78"/>
      <c r="NNB164" s="78"/>
      <c r="NNC164" s="65"/>
      <c r="NNF164" s="78"/>
      <c r="NNG164" s="78"/>
      <c r="NNH164" s="65"/>
      <c r="NNK164" s="78"/>
      <c r="NNL164" s="78"/>
      <c r="NNM164" s="65"/>
      <c r="NNP164" s="78"/>
      <c r="NNQ164" s="78"/>
      <c r="NNR164" s="65"/>
      <c r="NNU164" s="78"/>
      <c r="NNV164" s="78"/>
      <c r="NNW164" s="65"/>
      <c r="NNZ164" s="78"/>
      <c r="NOA164" s="78"/>
      <c r="NOB164" s="65"/>
      <c r="NOE164" s="78"/>
      <c r="NOF164" s="78"/>
      <c r="NOG164" s="65"/>
      <c r="NOJ164" s="78"/>
      <c r="NOK164" s="78"/>
      <c r="NOL164" s="65"/>
      <c r="NOO164" s="78"/>
      <c r="NOP164" s="78"/>
      <c r="NOQ164" s="65"/>
      <c r="NOT164" s="78"/>
      <c r="NOU164" s="78"/>
      <c r="NOV164" s="65"/>
      <c r="NOY164" s="78"/>
      <c r="NOZ164" s="78"/>
      <c r="NPA164" s="65"/>
      <c r="NPD164" s="78"/>
      <c r="NPE164" s="78"/>
      <c r="NPF164" s="65"/>
      <c r="NPI164" s="78"/>
      <c r="NPJ164" s="78"/>
      <c r="NPK164" s="65"/>
      <c r="NPN164" s="78"/>
      <c r="NPO164" s="78"/>
      <c r="NPP164" s="65"/>
      <c r="NPS164" s="78"/>
      <c r="NPT164" s="78"/>
      <c r="NPU164" s="65"/>
      <c r="NPX164" s="78"/>
      <c r="NPY164" s="78"/>
      <c r="NPZ164" s="65"/>
      <c r="NQC164" s="78"/>
      <c r="NQD164" s="78"/>
      <c r="NQE164" s="65"/>
      <c r="NQH164" s="78"/>
      <c r="NQI164" s="78"/>
      <c r="NQJ164" s="65"/>
      <c r="NQM164" s="78"/>
      <c r="NQN164" s="78"/>
      <c r="NQO164" s="65"/>
      <c r="NQR164" s="78"/>
      <c r="NQS164" s="78"/>
      <c r="NQT164" s="65"/>
      <c r="NQW164" s="78"/>
      <c r="NQX164" s="78"/>
      <c r="NQY164" s="65"/>
      <c r="NRB164" s="78"/>
      <c r="NRC164" s="78"/>
      <c r="NRD164" s="65"/>
      <c r="NRG164" s="78"/>
      <c r="NRH164" s="78"/>
      <c r="NRI164" s="65"/>
      <c r="NRL164" s="78"/>
      <c r="NRM164" s="78"/>
      <c r="NRN164" s="65"/>
      <c r="NRQ164" s="78"/>
      <c r="NRR164" s="78"/>
      <c r="NRS164" s="65"/>
      <c r="NRV164" s="78"/>
      <c r="NRW164" s="78"/>
      <c r="NRX164" s="65"/>
      <c r="NSA164" s="78"/>
      <c r="NSB164" s="78"/>
      <c r="NSC164" s="65"/>
      <c r="NSF164" s="78"/>
      <c r="NSG164" s="78"/>
      <c r="NSH164" s="65"/>
      <c r="NSK164" s="78"/>
      <c r="NSL164" s="78"/>
      <c r="NSM164" s="65"/>
      <c r="NSP164" s="78"/>
      <c r="NSQ164" s="78"/>
      <c r="NSR164" s="65"/>
      <c r="NSU164" s="78"/>
      <c r="NSV164" s="78"/>
      <c r="NSW164" s="65"/>
      <c r="NSZ164" s="78"/>
      <c r="NTA164" s="78"/>
      <c r="NTB164" s="65"/>
      <c r="NTE164" s="78"/>
      <c r="NTF164" s="78"/>
      <c r="NTG164" s="65"/>
      <c r="NTJ164" s="78"/>
      <c r="NTK164" s="78"/>
      <c r="NTL164" s="65"/>
      <c r="NTO164" s="78"/>
      <c r="NTP164" s="78"/>
      <c r="NTQ164" s="65"/>
      <c r="NTT164" s="78"/>
      <c r="NTU164" s="78"/>
      <c r="NTV164" s="65"/>
      <c r="NTY164" s="78"/>
      <c r="NTZ164" s="78"/>
      <c r="NUA164" s="65"/>
      <c r="NUD164" s="78"/>
      <c r="NUE164" s="78"/>
      <c r="NUF164" s="65"/>
      <c r="NUI164" s="78"/>
      <c r="NUJ164" s="78"/>
      <c r="NUK164" s="65"/>
      <c r="NUN164" s="78"/>
      <c r="NUO164" s="78"/>
      <c r="NUP164" s="65"/>
      <c r="NUS164" s="78"/>
      <c r="NUT164" s="78"/>
      <c r="NUU164" s="65"/>
      <c r="NUX164" s="78"/>
      <c r="NUY164" s="78"/>
      <c r="NUZ164" s="65"/>
      <c r="NVC164" s="78"/>
      <c r="NVD164" s="78"/>
      <c r="NVE164" s="65"/>
      <c r="NVH164" s="78"/>
      <c r="NVI164" s="78"/>
      <c r="NVJ164" s="65"/>
      <c r="NVM164" s="78"/>
      <c r="NVN164" s="78"/>
      <c r="NVO164" s="65"/>
      <c r="NVR164" s="78"/>
      <c r="NVS164" s="78"/>
      <c r="NVT164" s="65"/>
      <c r="NVW164" s="78"/>
      <c r="NVX164" s="78"/>
      <c r="NVY164" s="65"/>
      <c r="NWB164" s="78"/>
      <c r="NWC164" s="78"/>
      <c r="NWD164" s="65"/>
      <c r="NWG164" s="78"/>
      <c r="NWH164" s="78"/>
      <c r="NWI164" s="65"/>
      <c r="NWL164" s="78"/>
      <c r="NWM164" s="78"/>
      <c r="NWN164" s="65"/>
      <c r="NWQ164" s="78"/>
      <c r="NWR164" s="78"/>
      <c r="NWS164" s="65"/>
      <c r="NWV164" s="78"/>
      <c r="NWW164" s="78"/>
      <c r="NWX164" s="65"/>
      <c r="NXA164" s="78"/>
      <c r="NXB164" s="78"/>
      <c r="NXC164" s="65"/>
      <c r="NXF164" s="78"/>
      <c r="NXG164" s="78"/>
      <c r="NXH164" s="65"/>
      <c r="NXK164" s="78"/>
      <c r="NXL164" s="78"/>
      <c r="NXM164" s="65"/>
      <c r="NXP164" s="78"/>
      <c r="NXQ164" s="78"/>
      <c r="NXR164" s="65"/>
      <c r="NXU164" s="78"/>
      <c r="NXV164" s="78"/>
      <c r="NXW164" s="65"/>
      <c r="NXZ164" s="78"/>
      <c r="NYA164" s="78"/>
      <c r="NYB164" s="65"/>
      <c r="NYE164" s="78"/>
      <c r="NYF164" s="78"/>
      <c r="NYG164" s="65"/>
      <c r="NYJ164" s="78"/>
      <c r="NYK164" s="78"/>
      <c r="NYL164" s="65"/>
      <c r="NYO164" s="78"/>
      <c r="NYP164" s="78"/>
      <c r="NYQ164" s="65"/>
      <c r="NYT164" s="78"/>
      <c r="NYU164" s="78"/>
      <c r="NYV164" s="65"/>
      <c r="NYY164" s="78"/>
      <c r="NYZ164" s="78"/>
      <c r="NZA164" s="65"/>
      <c r="NZD164" s="78"/>
      <c r="NZE164" s="78"/>
      <c r="NZF164" s="65"/>
      <c r="NZI164" s="78"/>
      <c r="NZJ164" s="78"/>
      <c r="NZK164" s="65"/>
      <c r="NZN164" s="78"/>
      <c r="NZO164" s="78"/>
      <c r="NZP164" s="65"/>
      <c r="NZS164" s="78"/>
      <c r="NZT164" s="78"/>
      <c r="NZU164" s="65"/>
      <c r="NZX164" s="78"/>
      <c r="NZY164" s="78"/>
      <c r="NZZ164" s="65"/>
      <c r="OAC164" s="78"/>
      <c r="OAD164" s="78"/>
      <c r="OAE164" s="65"/>
      <c r="OAH164" s="78"/>
      <c r="OAI164" s="78"/>
      <c r="OAJ164" s="65"/>
      <c r="OAM164" s="78"/>
      <c r="OAN164" s="78"/>
      <c r="OAO164" s="65"/>
      <c r="OAR164" s="78"/>
      <c r="OAS164" s="78"/>
      <c r="OAT164" s="65"/>
      <c r="OAW164" s="78"/>
      <c r="OAX164" s="78"/>
      <c r="OAY164" s="65"/>
      <c r="OBB164" s="78"/>
      <c r="OBC164" s="78"/>
      <c r="OBD164" s="65"/>
      <c r="OBG164" s="78"/>
      <c r="OBH164" s="78"/>
      <c r="OBI164" s="65"/>
      <c r="OBL164" s="78"/>
      <c r="OBM164" s="78"/>
      <c r="OBN164" s="65"/>
      <c r="OBQ164" s="78"/>
      <c r="OBR164" s="78"/>
      <c r="OBS164" s="65"/>
      <c r="OBV164" s="78"/>
      <c r="OBW164" s="78"/>
      <c r="OBX164" s="65"/>
      <c r="OCA164" s="78"/>
      <c r="OCB164" s="78"/>
      <c r="OCC164" s="65"/>
      <c r="OCF164" s="78"/>
      <c r="OCG164" s="78"/>
      <c r="OCH164" s="65"/>
      <c r="OCK164" s="78"/>
      <c r="OCL164" s="78"/>
      <c r="OCM164" s="65"/>
      <c r="OCP164" s="78"/>
      <c r="OCQ164" s="78"/>
      <c r="OCR164" s="65"/>
      <c r="OCU164" s="78"/>
      <c r="OCV164" s="78"/>
      <c r="OCW164" s="65"/>
      <c r="OCZ164" s="78"/>
      <c r="ODA164" s="78"/>
      <c r="ODB164" s="65"/>
      <c r="ODE164" s="78"/>
      <c r="ODF164" s="78"/>
      <c r="ODG164" s="65"/>
      <c r="ODJ164" s="78"/>
      <c r="ODK164" s="78"/>
      <c r="ODL164" s="65"/>
      <c r="ODO164" s="78"/>
      <c r="ODP164" s="78"/>
      <c r="ODQ164" s="65"/>
      <c r="ODT164" s="78"/>
      <c r="ODU164" s="78"/>
      <c r="ODV164" s="65"/>
      <c r="ODY164" s="78"/>
      <c r="ODZ164" s="78"/>
      <c r="OEA164" s="65"/>
      <c r="OED164" s="78"/>
      <c r="OEE164" s="78"/>
      <c r="OEF164" s="65"/>
      <c r="OEI164" s="78"/>
      <c r="OEJ164" s="78"/>
      <c r="OEK164" s="65"/>
      <c r="OEN164" s="78"/>
      <c r="OEO164" s="78"/>
      <c r="OEP164" s="65"/>
      <c r="OES164" s="78"/>
      <c r="OET164" s="78"/>
      <c r="OEU164" s="65"/>
      <c r="OEX164" s="78"/>
      <c r="OEY164" s="78"/>
      <c r="OEZ164" s="65"/>
      <c r="OFC164" s="78"/>
      <c r="OFD164" s="78"/>
      <c r="OFE164" s="65"/>
      <c r="OFH164" s="78"/>
      <c r="OFI164" s="78"/>
      <c r="OFJ164" s="65"/>
      <c r="OFM164" s="78"/>
      <c r="OFN164" s="78"/>
      <c r="OFO164" s="65"/>
      <c r="OFR164" s="78"/>
      <c r="OFS164" s="78"/>
      <c r="OFT164" s="65"/>
      <c r="OFW164" s="78"/>
      <c r="OFX164" s="78"/>
      <c r="OFY164" s="65"/>
      <c r="OGB164" s="78"/>
      <c r="OGC164" s="78"/>
      <c r="OGD164" s="65"/>
      <c r="OGG164" s="78"/>
      <c r="OGH164" s="78"/>
      <c r="OGI164" s="65"/>
      <c r="OGL164" s="78"/>
      <c r="OGM164" s="78"/>
      <c r="OGN164" s="65"/>
      <c r="OGQ164" s="78"/>
      <c r="OGR164" s="78"/>
      <c r="OGS164" s="65"/>
      <c r="OGV164" s="78"/>
      <c r="OGW164" s="78"/>
      <c r="OGX164" s="65"/>
      <c r="OHA164" s="78"/>
      <c r="OHB164" s="78"/>
      <c r="OHC164" s="65"/>
      <c r="OHF164" s="78"/>
      <c r="OHG164" s="78"/>
      <c r="OHH164" s="65"/>
      <c r="OHK164" s="78"/>
      <c r="OHL164" s="78"/>
      <c r="OHM164" s="65"/>
      <c r="OHP164" s="78"/>
      <c r="OHQ164" s="78"/>
      <c r="OHR164" s="65"/>
      <c r="OHU164" s="78"/>
      <c r="OHV164" s="78"/>
      <c r="OHW164" s="65"/>
      <c r="OHZ164" s="78"/>
      <c r="OIA164" s="78"/>
      <c r="OIB164" s="65"/>
      <c r="OIE164" s="78"/>
      <c r="OIF164" s="78"/>
      <c r="OIG164" s="65"/>
      <c r="OIJ164" s="78"/>
      <c r="OIK164" s="78"/>
      <c r="OIL164" s="65"/>
      <c r="OIO164" s="78"/>
      <c r="OIP164" s="78"/>
      <c r="OIQ164" s="65"/>
      <c r="OIT164" s="78"/>
      <c r="OIU164" s="78"/>
      <c r="OIV164" s="65"/>
      <c r="OIY164" s="78"/>
      <c r="OIZ164" s="78"/>
      <c r="OJA164" s="65"/>
      <c r="OJD164" s="78"/>
      <c r="OJE164" s="78"/>
      <c r="OJF164" s="65"/>
      <c r="OJI164" s="78"/>
      <c r="OJJ164" s="78"/>
      <c r="OJK164" s="65"/>
      <c r="OJN164" s="78"/>
      <c r="OJO164" s="78"/>
      <c r="OJP164" s="65"/>
      <c r="OJS164" s="78"/>
      <c r="OJT164" s="78"/>
      <c r="OJU164" s="65"/>
      <c r="OJX164" s="78"/>
      <c r="OJY164" s="78"/>
      <c r="OJZ164" s="65"/>
      <c r="OKC164" s="78"/>
      <c r="OKD164" s="78"/>
      <c r="OKE164" s="65"/>
      <c r="OKH164" s="78"/>
      <c r="OKI164" s="78"/>
      <c r="OKJ164" s="65"/>
      <c r="OKM164" s="78"/>
      <c r="OKN164" s="78"/>
      <c r="OKO164" s="65"/>
      <c r="OKR164" s="78"/>
      <c r="OKS164" s="78"/>
      <c r="OKT164" s="65"/>
      <c r="OKW164" s="78"/>
      <c r="OKX164" s="78"/>
      <c r="OKY164" s="65"/>
      <c r="OLB164" s="78"/>
      <c r="OLC164" s="78"/>
      <c r="OLD164" s="65"/>
      <c r="OLG164" s="78"/>
      <c r="OLH164" s="78"/>
      <c r="OLI164" s="65"/>
      <c r="OLL164" s="78"/>
      <c r="OLM164" s="78"/>
      <c r="OLN164" s="65"/>
      <c r="OLQ164" s="78"/>
      <c r="OLR164" s="78"/>
      <c r="OLS164" s="65"/>
      <c r="OLV164" s="78"/>
      <c r="OLW164" s="78"/>
      <c r="OLX164" s="65"/>
      <c r="OMA164" s="78"/>
      <c r="OMB164" s="78"/>
      <c r="OMC164" s="65"/>
      <c r="OMF164" s="78"/>
      <c r="OMG164" s="78"/>
      <c r="OMH164" s="65"/>
      <c r="OMK164" s="78"/>
      <c r="OML164" s="78"/>
      <c r="OMM164" s="65"/>
      <c r="OMP164" s="78"/>
      <c r="OMQ164" s="78"/>
      <c r="OMR164" s="65"/>
      <c r="OMU164" s="78"/>
      <c r="OMV164" s="78"/>
      <c r="OMW164" s="65"/>
      <c r="OMZ164" s="78"/>
      <c r="ONA164" s="78"/>
      <c r="ONB164" s="65"/>
      <c r="ONE164" s="78"/>
      <c r="ONF164" s="78"/>
      <c r="ONG164" s="65"/>
      <c r="ONJ164" s="78"/>
      <c r="ONK164" s="78"/>
      <c r="ONL164" s="65"/>
      <c r="ONO164" s="78"/>
      <c r="ONP164" s="78"/>
      <c r="ONQ164" s="65"/>
      <c r="ONT164" s="78"/>
      <c r="ONU164" s="78"/>
      <c r="ONV164" s="65"/>
      <c r="ONY164" s="78"/>
      <c r="ONZ164" s="78"/>
      <c r="OOA164" s="65"/>
      <c r="OOD164" s="78"/>
      <c r="OOE164" s="78"/>
      <c r="OOF164" s="65"/>
      <c r="OOI164" s="78"/>
      <c r="OOJ164" s="78"/>
      <c r="OOK164" s="65"/>
      <c r="OON164" s="78"/>
      <c r="OOO164" s="78"/>
      <c r="OOP164" s="65"/>
      <c r="OOS164" s="78"/>
      <c r="OOT164" s="78"/>
      <c r="OOU164" s="65"/>
      <c r="OOX164" s="78"/>
      <c r="OOY164" s="78"/>
      <c r="OOZ164" s="65"/>
      <c r="OPC164" s="78"/>
      <c r="OPD164" s="78"/>
      <c r="OPE164" s="65"/>
      <c r="OPH164" s="78"/>
      <c r="OPI164" s="78"/>
      <c r="OPJ164" s="65"/>
      <c r="OPM164" s="78"/>
      <c r="OPN164" s="78"/>
      <c r="OPO164" s="65"/>
      <c r="OPR164" s="78"/>
      <c r="OPS164" s="78"/>
      <c r="OPT164" s="65"/>
      <c r="OPW164" s="78"/>
      <c r="OPX164" s="78"/>
      <c r="OPY164" s="65"/>
      <c r="OQB164" s="78"/>
      <c r="OQC164" s="78"/>
      <c r="OQD164" s="65"/>
      <c r="OQG164" s="78"/>
      <c r="OQH164" s="78"/>
      <c r="OQI164" s="65"/>
      <c r="OQL164" s="78"/>
      <c r="OQM164" s="78"/>
      <c r="OQN164" s="65"/>
      <c r="OQQ164" s="78"/>
      <c r="OQR164" s="78"/>
      <c r="OQS164" s="65"/>
      <c r="OQV164" s="78"/>
      <c r="OQW164" s="78"/>
      <c r="OQX164" s="65"/>
      <c r="ORA164" s="78"/>
      <c r="ORB164" s="78"/>
      <c r="ORC164" s="65"/>
      <c r="ORF164" s="78"/>
      <c r="ORG164" s="78"/>
      <c r="ORH164" s="65"/>
      <c r="ORK164" s="78"/>
      <c r="ORL164" s="78"/>
      <c r="ORM164" s="65"/>
      <c r="ORP164" s="78"/>
      <c r="ORQ164" s="78"/>
      <c r="ORR164" s="65"/>
      <c r="ORU164" s="78"/>
      <c r="ORV164" s="78"/>
      <c r="ORW164" s="65"/>
      <c r="ORZ164" s="78"/>
      <c r="OSA164" s="78"/>
      <c r="OSB164" s="65"/>
      <c r="OSE164" s="78"/>
      <c r="OSF164" s="78"/>
      <c r="OSG164" s="65"/>
      <c r="OSJ164" s="78"/>
      <c r="OSK164" s="78"/>
      <c r="OSL164" s="65"/>
      <c r="OSO164" s="78"/>
      <c r="OSP164" s="78"/>
      <c r="OSQ164" s="65"/>
      <c r="OST164" s="78"/>
      <c r="OSU164" s="78"/>
      <c r="OSV164" s="65"/>
      <c r="OSY164" s="78"/>
      <c r="OSZ164" s="78"/>
      <c r="OTA164" s="65"/>
      <c r="OTD164" s="78"/>
      <c r="OTE164" s="78"/>
      <c r="OTF164" s="65"/>
      <c r="OTI164" s="78"/>
      <c r="OTJ164" s="78"/>
      <c r="OTK164" s="65"/>
      <c r="OTN164" s="78"/>
      <c r="OTO164" s="78"/>
      <c r="OTP164" s="65"/>
      <c r="OTS164" s="78"/>
      <c r="OTT164" s="78"/>
      <c r="OTU164" s="65"/>
      <c r="OTX164" s="78"/>
      <c r="OTY164" s="78"/>
      <c r="OTZ164" s="65"/>
      <c r="OUC164" s="78"/>
      <c r="OUD164" s="78"/>
      <c r="OUE164" s="65"/>
      <c r="OUH164" s="78"/>
      <c r="OUI164" s="78"/>
      <c r="OUJ164" s="65"/>
      <c r="OUM164" s="78"/>
      <c r="OUN164" s="78"/>
      <c r="OUO164" s="65"/>
      <c r="OUR164" s="78"/>
      <c r="OUS164" s="78"/>
      <c r="OUT164" s="65"/>
      <c r="OUW164" s="78"/>
      <c r="OUX164" s="78"/>
      <c r="OUY164" s="65"/>
      <c r="OVB164" s="78"/>
      <c r="OVC164" s="78"/>
      <c r="OVD164" s="65"/>
      <c r="OVG164" s="78"/>
      <c r="OVH164" s="78"/>
      <c r="OVI164" s="65"/>
      <c r="OVL164" s="78"/>
      <c r="OVM164" s="78"/>
      <c r="OVN164" s="65"/>
      <c r="OVQ164" s="78"/>
      <c r="OVR164" s="78"/>
      <c r="OVS164" s="65"/>
      <c r="OVV164" s="78"/>
      <c r="OVW164" s="78"/>
      <c r="OVX164" s="65"/>
      <c r="OWA164" s="78"/>
      <c r="OWB164" s="78"/>
      <c r="OWC164" s="65"/>
      <c r="OWF164" s="78"/>
      <c r="OWG164" s="78"/>
      <c r="OWH164" s="65"/>
      <c r="OWK164" s="78"/>
      <c r="OWL164" s="78"/>
      <c r="OWM164" s="65"/>
      <c r="OWP164" s="78"/>
      <c r="OWQ164" s="78"/>
      <c r="OWR164" s="65"/>
      <c r="OWU164" s="78"/>
      <c r="OWV164" s="78"/>
      <c r="OWW164" s="65"/>
      <c r="OWZ164" s="78"/>
      <c r="OXA164" s="78"/>
      <c r="OXB164" s="65"/>
      <c r="OXE164" s="78"/>
      <c r="OXF164" s="78"/>
      <c r="OXG164" s="65"/>
      <c r="OXJ164" s="78"/>
      <c r="OXK164" s="78"/>
      <c r="OXL164" s="65"/>
      <c r="OXO164" s="78"/>
      <c r="OXP164" s="78"/>
      <c r="OXQ164" s="65"/>
      <c r="OXT164" s="78"/>
      <c r="OXU164" s="78"/>
      <c r="OXV164" s="65"/>
      <c r="OXY164" s="78"/>
      <c r="OXZ164" s="78"/>
      <c r="OYA164" s="65"/>
      <c r="OYD164" s="78"/>
      <c r="OYE164" s="78"/>
      <c r="OYF164" s="65"/>
      <c r="OYI164" s="78"/>
      <c r="OYJ164" s="78"/>
      <c r="OYK164" s="65"/>
      <c r="OYN164" s="78"/>
      <c r="OYO164" s="78"/>
      <c r="OYP164" s="65"/>
      <c r="OYS164" s="78"/>
      <c r="OYT164" s="78"/>
      <c r="OYU164" s="65"/>
      <c r="OYX164" s="78"/>
      <c r="OYY164" s="78"/>
      <c r="OYZ164" s="65"/>
      <c r="OZC164" s="78"/>
      <c r="OZD164" s="78"/>
      <c r="OZE164" s="65"/>
      <c r="OZH164" s="78"/>
      <c r="OZI164" s="78"/>
      <c r="OZJ164" s="65"/>
      <c r="OZM164" s="78"/>
      <c r="OZN164" s="78"/>
      <c r="OZO164" s="65"/>
      <c r="OZR164" s="78"/>
      <c r="OZS164" s="78"/>
      <c r="OZT164" s="65"/>
      <c r="OZW164" s="78"/>
      <c r="OZX164" s="78"/>
      <c r="OZY164" s="65"/>
      <c r="PAB164" s="78"/>
      <c r="PAC164" s="78"/>
      <c r="PAD164" s="65"/>
      <c r="PAG164" s="78"/>
      <c r="PAH164" s="78"/>
      <c r="PAI164" s="65"/>
      <c r="PAL164" s="78"/>
      <c r="PAM164" s="78"/>
      <c r="PAN164" s="65"/>
      <c r="PAQ164" s="78"/>
      <c r="PAR164" s="78"/>
      <c r="PAS164" s="65"/>
      <c r="PAV164" s="78"/>
      <c r="PAW164" s="78"/>
      <c r="PAX164" s="65"/>
      <c r="PBA164" s="78"/>
      <c r="PBB164" s="78"/>
      <c r="PBC164" s="65"/>
      <c r="PBF164" s="78"/>
      <c r="PBG164" s="78"/>
      <c r="PBH164" s="65"/>
      <c r="PBK164" s="78"/>
      <c r="PBL164" s="78"/>
      <c r="PBM164" s="65"/>
      <c r="PBP164" s="78"/>
      <c r="PBQ164" s="78"/>
      <c r="PBR164" s="65"/>
      <c r="PBU164" s="78"/>
      <c r="PBV164" s="78"/>
      <c r="PBW164" s="65"/>
      <c r="PBZ164" s="78"/>
      <c r="PCA164" s="78"/>
      <c r="PCB164" s="65"/>
      <c r="PCE164" s="78"/>
      <c r="PCF164" s="78"/>
      <c r="PCG164" s="65"/>
      <c r="PCJ164" s="78"/>
      <c r="PCK164" s="78"/>
      <c r="PCL164" s="65"/>
      <c r="PCO164" s="78"/>
      <c r="PCP164" s="78"/>
      <c r="PCQ164" s="65"/>
      <c r="PCT164" s="78"/>
      <c r="PCU164" s="78"/>
      <c r="PCV164" s="65"/>
      <c r="PCY164" s="78"/>
      <c r="PCZ164" s="78"/>
      <c r="PDA164" s="65"/>
      <c r="PDD164" s="78"/>
      <c r="PDE164" s="78"/>
      <c r="PDF164" s="65"/>
      <c r="PDI164" s="78"/>
      <c r="PDJ164" s="78"/>
      <c r="PDK164" s="65"/>
      <c r="PDN164" s="78"/>
      <c r="PDO164" s="78"/>
      <c r="PDP164" s="65"/>
      <c r="PDS164" s="78"/>
      <c r="PDT164" s="78"/>
      <c r="PDU164" s="65"/>
      <c r="PDX164" s="78"/>
      <c r="PDY164" s="78"/>
      <c r="PDZ164" s="65"/>
      <c r="PEC164" s="78"/>
      <c r="PED164" s="78"/>
      <c r="PEE164" s="65"/>
      <c r="PEH164" s="78"/>
      <c r="PEI164" s="78"/>
      <c r="PEJ164" s="65"/>
      <c r="PEM164" s="78"/>
      <c r="PEN164" s="78"/>
      <c r="PEO164" s="65"/>
      <c r="PER164" s="78"/>
      <c r="PES164" s="78"/>
      <c r="PET164" s="65"/>
      <c r="PEW164" s="78"/>
      <c r="PEX164" s="78"/>
      <c r="PEY164" s="65"/>
      <c r="PFB164" s="78"/>
      <c r="PFC164" s="78"/>
      <c r="PFD164" s="65"/>
      <c r="PFG164" s="78"/>
      <c r="PFH164" s="78"/>
      <c r="PFI164" s="65"/>
      <c r="PFL164" s="78"/>
      <c r="PFM164" s="78"/>
      <c r="PFN164" s="65"/>
      <c r="PFQ164" s="78"/>
      <c r="PFR164" s="78"/>
      <c r="PFS164" s="65"/>
      <c r="PFV164" s="78"/>
      <c r="PFW164" s="78"/>
      <c r="PFX164" s="65"/>
      <c r="PGA164" s="78"/>
      <c r="PGB164" s="78"/>
      <c r="PGC164" s="65"/>
      <c r="PGF164" s="78"/>
      <c r="PGG164" s="78"/>
      <c r="PGH164" s="65"/>
      <c r="PGK164" s="78"/>
      <c r="PGL164" s="78"/>
      <c r="PGM164" s="65"/>
      <c r="PGP164" s="78"/>
      <c r="PGQ164" s="78"/>
      <c r="PGR164" s="65"/>
      <c r="PGU164" s="78"/>
      <c r="PGV164" s="78"/>
      <c r="PGW164" s="65"/>
      <c r="PGZ164" s="78"/>
      <c r="PHA164" s="78"/>
      <c r="PHB164" s="65"/>
      <c r="PHE164" s="78"/>
      <c r="PHF164" s="78"/>
      <c r="PHG164" s="65"/>
      <c r="PHJ164" s="78"/>
      <c r="PHK164" s="78"/>
      <c r="PHL164" s="65"/>
      <c r="PHO164" s="78"/>
      <c r="PHP164" s="78"/>
      <c r="PHQ164" s="65"/>
      <c r="PHT164" s="78"/>
      <c r="PHU164" s="78"/>
      <c r="PHV164" s="65"/>
      <c r="PHY164" s="78"/>
      <c r="PHZ164" s="78"/>
      <c r="PIA164" s="65"/>
      <c r="PID164" s="78"/>
      <c r="PIE164" s="78"/>
      <c r="PIF164" s="65"/>
      <c r="PII164" s="78"/>
      <c r="PIJ164" s="78"/>
      <c r="PIK164" s="65"/>
      <c r="PIN164" s="78"/>
      <c r="PIO164" s="78"/>
      <c r="PIP164" s="65"/>
      <c r="PIS164" s="78"/>
      <c r="PIT164" s="78"/>
      <c r="PIU164" s="65"/>
      <c r="PIX164" s="78"/>
      <c r="PIY164" s="78"/>
      <c r="PIZ164" s="65"/>
      <c r="PJC164" s="78"/>
      <c r="PJD164" s="78"/>
      <c r="PJE164" s="65"/>
      <c r="PJH164" s="78"/>
      <c r="PJI164" s="78"/>
      <c r="PJJ164" s="65"/>
      <c r="PJM164" s="78"/>
      <c r="PJN164" s="78"/>
      <c r="PJO164" s="65"/>
      <c r="PJR164" s="78"/>
      <c r="PJS164" s="78"/>
      <c r="PJT164" s="65"/>
      <c r="PJW164" s="78"/>
      <c r="PJX164" s="78"/>
      <c r="PJY164" s="65"/>
      <c r="PKB164" s="78"/>
      <c r="PKC164" s="78"/>
      <c r="PKD164" s="65"/>
      <c r="PKG164" s="78"/>
      <c r="PKH164" s="78"/>
      <c r="PKI164" s="65"/>
      <c r="PKL164" s="78"/>
      <c r="PKM164" s="78"/>
      <c r="PKN164" s="65"/>
      <c r="PKQ164" s="78"/>
      <c r="PKR164" s="78"/>
      <c r="PKS164" s="65"/>
      <c r="PKV164" s="78"/>
      <c r="PKW164" s="78"/>
      <c r="PKX164" s="65"/>
      <c r="PLA164" s="78"/>
      <c r="PLB164" s="78"/>
      <c r="PLC164" s="65"/>
      <c r="PLF164" s="78"/>
      <c r="PLG164" s="78"/>
      <c r="PLH164" s="65"/>
      <c r="PLK164" s="78"/>
      <c r="PLL164" s="78"/>
      <c r="PLM164" s="65"/>
      <c r="PLP164" s="78"/>
      <c r="PLQ164" s="78"/>
      <c r="PLR164" s="65"/>
      <c r="PLU164" s="78"/>
      <c r="PLV164" s="78"/>
      <c r="PLW164" s="65"/>
      <c r="PLZ164" s="78"/>
      <c r="PMA164" s="78"/>
      <c r="PMB164" s="65"/>
      <c r="PME164" s="78"/>
      <c r="PMF164" s="78"/>
      <c r="PMG164" s="65"/>
      <c r="PMJ164" s="78"/>
      <c r="PMK164" s="78"/>
      <c r="PML164" s="65"/>
      <c r="PMO164" s="78"/>
      <c r="PMP164" s="78"/>
      <c r="PMQ164" s="65"/>
      <c r="PMT164" s="78"/>
      <c r="PMU164" s="78"/>
      <c r="PMV164" s="65"/>
      <c r="PMY164" s="78"/>
      <c r="PMZ164" s="78"/>
      <c r="PNA164" s="65"/>
      <c r="PND164" s="78"/>
      <c r="PNE164" s="78"/>
      <c r="PNF164" s="65"/>
      <c r="PNI164" s="78"/>
      <c r="PNJ164" s="78"/>
      <c r="PNK164" s="65"/>
      <c r="PNN164" s="78"/>
      <c r="PNO164" s="78"/>
      <c r="PNP164" s="65"/>
      <c r="PNS164" s="78"/>
      <c r="PNT164" s="78"/>
      <c r="PNU164" s="65"/>
      <c r="PNX164" s="78"/>
      <c r="PNY164" s="78"/>
      <c r="PNZ164" s="65"/>
      <c r="POC164" s="78"/>
      <c r="POD164" s="78"/>
      <c r="POE164" s="65"/>
      <c r="POH164" s="78"/>
      <c r="POI164" s="78"/>
      <c r="POJ164" s="65"/>
      <c r="POM164" s="78"/>
      <c r="PON164" s="78"/>
      <c r="POO164" s="65"/>
      <c r="POR164" s="78"/>
      <c r="POS164" s="78"/>
      <c r="POT164" s="65"/>
      <c r="POW164" s="78"/>
      <c r="POX164" s="78"/>
      <c r="POY164" s="65"/>
      <c r="PPB164" s="78"/>
      <c r="PPC164" s="78"/>
      <c r="PPD164" s="65"/>
      <c r="PPG164" s="78"/>
      <c r="PPH164" s="78"/>
      <c r="PPI164" s="65"/>
      <c r="PPL164" s="78"/>
      <c r="PPM164" s="78"/>
      <c r="PPN164" s="65"/>
      <c r="PPQ164" s="78"/>
      <c r="PPR164" s="78"/>
      <c r="PPS164" s="65"/>
      <c r="PPV164" s="78"/>
      <c r="PPW164" s="78"/>
      <c r="PPX164" s="65"/>
      <c r="PQA164" s="78"/>
      <c r="PQB164" s="78"/>
      <c r="PQC164" s="65"/>
      <c r="PQF164" s="78"/>
      <c r="PQG164" s="78"/>
      <c r="PQH164" s="65"/>
      <c r="PQK164" s="78"/>
      <c r="PQL164" s="78"/>
      <c r="PQM164" s="65"/>
      <c r="PQP164" s="78"/>
      <c r="PQQ164" s="78"/>
      <c r="PQR164" s="65"/>
      <c r="PQU164" s="78"/>
      <c r="PQV164" s="78"/>
      <c r="PQW164" s="65"/>
      <c r="PQZ164" s="78"/>
      <c r="PRA164" s="78"/>
      <c r="PRB164" s="65"/>
      <c r="PRE164" s="78"/>
      <c r="PRF164" s="78"/>
      <c r="PRG164" s="65"/>
      <c r="PRJ164" s="78"/>
      <c r="PRK164" s="78"/>
      <c r="PRL164" s="65"/>
      <c r="PRO164" s="78"/>
      <c r="PRP164" s="78"/>
      <c r="PRQ164" s="65"/>
      <c r="PRT164" s="78"/>
      <c r="PRU164" s="78"/>
      <c r="PRV164" s="65"/>
      <c r="PRY164" s="78"/>
      <c r="PRZ164" s="78"/>
      <c r="PSA164" s="65"/>
      <c r="PSD164" s="78"/>
      <c r="PSE164" s="78"/>
      <c r="PSF164" s="65"/>
      <c r="PSI164" s="78"/>
      <c r="PSJ164" s="78"/>
      <c r="PSK164" s="65"/>
      <c r="PSN164" s="78"/>
      <c r="PSO164" s="78"/>
      <c r="PSP164" s="65"/>
      <c r="PSS164" s="78"/>
      <c r="PST164" s="78"/>
      <c r="PSU164" s="65"/>
      <c r="PSX164" s="78"/>
      <c r="PSY164" s="78"/>
      <c r="PSZ164" s="65"/>
      <c r="PTC164" s="78"/>
      <c r="PTD164" s="78"/>
      <c r="PTE164" s="65"/>
      <c r="PTH164" s="78"/>
      <c r="PTI164" s="78"/>
      <c r="PTJ164" s="65"/>
      <c r="PTM164" s="78"/>
      <c r="PTN164" s="78"/>
      <c r="PTO164" s="65"/>
      <c r="PTR164" s="78"/>
      <c r="PTS164" s="78"/>
      <c r="PTT164" s="65"/>
      <c r="PTW164" s="78"/>
      <c r="PTX164" s="78"/>
      <c r="PTY164" s="65"/>
      <c r="PUB164" s="78"/>
      <c r="PUC164" s="78"/>
      <c r="PUD164" s="65"/>
      <c r="PUG164" s="78"/>
      <c r="PUH164" s="78"/>
      <c r="PUI164" s="65"/>
      <c r="PUL164" s="78"/>
      <c r="PUM164" s="78"/>
      <c r="PUN164" s="65"/>
      <c r="PUQ164" s="78"/>
      <c r="PUR164" s="78"/>
      <c r="PUS164" s="65"/>
      <c r="PUV164" s="78"/>
      <c r="PUW164" s="78"/>
      <c r="PUX164" s="65"/>
      <c r="PVA164" s="78"/>
      <c r="PVB164" s="78"/>
      <c r="PVC164" s="65"/>
      <c r="PVF164" s="78"/>
      <c r="PVG164" s="78"/>
      <c r="PVH164" s="65"/>
      <c r="PVK164" s="78"/>
      <c r="PVL164" s="78"/>
      <c r="PVM164" s="65"/>
      <c r="PVP164" s="78"/>
      <c r="PVQ164" s="78"/>
      <c r="PVR164" s="65"/>
      <c r="PVU164" s="78"/>
      <c r="PVV164" s="78"/>
      <c r="PVW164" s="65"/>
      <c r="PVZ164" s="78"/>
      <c r="PWA164" s="78"/>
      <c r="PWB164" s="65"/>
      <c r="PWE164" s="78"/>
      <c r="PWF164" s="78"/>
      <c r="PWG164" s="65"/>
      <c r="PWJ164" s="78"/>
      <c r="PWK164" s="78"/>
      <c r="PWL164" s="65"/>
      <c r="PWO164" s="78"/>
      <c r="PWP164" s="78"/>
      <c r="PWQ164" s="65"/>
      <c r="PWT164" s="78"/>
      <c r="PWU164" s="78"/>
      <c r="PWV164" s="65"/>
      <c r="PWY164" s="78"/>
      <c r="PWZ164" s="78"/>
      <c r="PXA164" s="65"/>
      <c r="PXD164" s="78"/>
      <c r="PXE164" s="78"/>
      <c r="PXF164" s="65"/>
      <c r="PXI164" s="78"/>
      <c r="PXJ164" s="78"/>
      <c r="PXK164" s="65"/>
      <c r="PXN164" s="78"/>
      <c r="PXO164" s="78"/>
      <c r="PXP164" s="65"/>
      <c r="PXS164" s="78"/>
      <c r="PXT164" s="78"/>
      <c r="PXU164" s="65"/>
      <c r="PXX164" s="78"/>
      <c r="PXY164" s="78"/>
      <c r="PXZ164" s="65"/>
      <c r="PYC164" s="78"/>
      <c r="PYD164" s="78"/>
      <c r="PYE164" s="65"/>
      <c r="PYH164" s="78"/>
      <c r="PYI164" s="78"/>
      <c r="PYJ164" s="65"/>
      <c r="PYM164" s="78"/>
      <c r="PYN164" s="78"/>
      <c r="PYO164" s="65"/>
      <c r="PYR164" s="78"/>
      <c r="PYS164" s="78"/>
      <c r="PYT164" s="65"/>
      <c r="PYW164" s="78"/>
      <c r="PYX164" s="78"/>
      <c r="PYY164" s="65"/>
      <c r="PZB164" s="78"/>
      <c r="PZC164" s="78"/>
      <c r="PZD164" s="65"/>
      <c r="PZG164" s="78"/>
      <c r="PZH164" s="78"/>
      <c r="PZI164" s="65"/>
      <c r="PZL164" s="78"/>
      <c r="PZM164" s="78"/>
      <c r="PZN164" s="65"/>
      <c r="PZQ164" s="78"/>
      <c r="PZR164" s="78"/>
      <c r="PZS164" s="65"/>
      <c r="PZV164" s="78"/>
      <c r="PZW164" s="78"/>
      <c r="PZX164" s="65"/>
      <c r="QAA164" s="78"/>
      <c r="QAB164" s="78"/>
      <c r="QAC164" s="65"/>
      <c r="QAF164" s="78"/>
      <c r="QAG164" s="78"/>
      <c r="QAH164" s="65"/>
      <c r="QAK164" s="78"/>
      <c r="QAL164" s="78"/>
      <c r="QAM164" s="65"/>
      <c r="QAP164" s="78"/>
      <c r="QAQ164" s="78"/>
      <c r="QAR164" s="65"/>
      <c r="QAU164" s="78"/>
      <c r="QAV164" s="78"/>
      <c r="QAW164" s="65"/>
      <c r="QAZ164" s="78"/>
      <c r="QBA164" s="78"/>
      <c r="QBB164" s="65"/>
      <c r="QBE164" s="78"/>
      <c r="QBF164" s="78"/>
      <c r="QBG164" s="65"/>
      <c r="QBJ164" s="78"/>
      <c r="QBK164" s="78"/>
      <c r="QBL164" s="65"/>
      <c r="QBO164" s="78"/>
      <c r="QBP164" s="78"/>
      <c r="QBQ164" s="65"/>
      <c r="QBT164" s="78"/>
      <c r="QBU164" s="78"/>
      <c r="QBV164" s="65"/>
      <c r="QBY164" s="78"/>
      <c r="QBZ164" s="78"/>
      <c r="QCA164" s="65"/>
      <c r="QCD164" s="78"/>
      <c r="QCE164" s="78"/>
      <c r="QCF164" s="65"/>
      <c r="QCI164" s="78"/>
      <c r="QCJ164" s="78"/>
      <c r="QCK164" s="65"/>
      <c r="QCN164" s="78"/>
      <c r="QCO164" s="78"/>
      <c r="QCP164" s="65"/>
      <c r="QCS164" s="78"/>
      <c r="QCT164" s="78"/>
      <c r="QCU164" s="65"/>
      <c r="QCX164" s="78"/>
      <c r="QCY164" s="78"/>
      <c r="QCZ164" s="65"/>
      <c r="QDC164" s="78"/>
      <c r="QDD164" s="78"/>
      <c r="QDE164" s="65"/>
      <c r="QDH164" s="78"/>
      <c r="QDI164" s="78"/>
      <c r="QDJ164" s="65"/>
      <c r="QDM164" s="78"/>
      <c r="QDN164" s="78"/>
      <c r="QDO164" s="65"/>
      <c r="QDR164" s="78"/>
      <c r="QDS164" s="78"/>
      <c r="QDT164" s="65"/>
      <c r="QDW164" s="78"/>
      <c r="QDX164" s="78"/>
      <c r="QDY164" s="65"/>
      <c r="QEB164" s="78"/>
      <c r="QEC164" s="78"/>
      <c r="QED164" s="65"/>
      <c r="QEG164" s="78"/>
      <c r="QEH164" s="78"/>
      <c r="QEI164" s="65"/>
      <c r="QEL164" s="78"/>
      <c r="QEM164" s="78"/>
      <c r="QEN164" s="65"/>
      <c r="QEQ164" s="78"/>
      <c r="QER164" s="78"/>
      <c r="QES164" s="65"/>
      <c r="QEV164" s="78"/>
      <c r="QEW164" s="78"/>
      <c r="QEX164" s="65"/>
      <c r="QFA164" s="78"/>
      <c r="QFB164" s="78"/>
      <c r="QFC164" s="65"/>
      <c r="QFF164" s="78"/>
      <c r="QFG164" s="78"/>
      <c r="QFH164" s="65"/>
      <c r="QFK164" s="78"/>
      <c r="QFL164" s="78"/>
      <c r="QFM164" s="65"/>
      <c r="QFP164" s="78"/>
      <c r="QFQ164" s="78"/>
      <c r="QFR164" s="65"/>
      <c r="QFU164" s="78"/>
      <c r="QFV164" s="78"/>
      <c r="QFW164" s="65"/>
      <c r="QFZ164" s="78"/>
      <c r="QGA164" s="78"/>
      <c r="QGB164" s="65"/>
      <c r="QGE164" s="78"/>
      <c r="QGF164" s="78"/>
      <c r="QGG164" s="65"/>
      <c r="QGJ164" s="78"/>
      <c r="QGK164" s="78"/>
      <c r="QGL164" s="65"/>
      <c r="QGO164" s="78"/>
      <c r="QGP164" s="78"/>
      <c r="QGQ164" s="65"/>
      <c r="QGT164" s="78"/>
      <c r="QGU164" s="78"/>
      <c r="QGV164" s="65"/>
      <c r="QGY164" s="78"/>
      <c r="QGZ164" s="78"/>
      <c r="QHA164" s="65"/>
      <c r="QHD164" s="78"/>
      <c r="QHE164" s="78"/>
      <c r="QHF164" s="65"/>
      <c r="QHI164" s="78"/>
      <c r="QHJ164" s="78"/>
      <c r="QHK164" s="65"/>
      <c r="QHN164" s="78"/>
      <c r="QHO164" s="78"/>
      <c r="QHP164" s="65"/>
      <c r="QHS164" s="78"/>
      <c r="QHT164" s="78"/>
      <c r="QHU164" s="65"/>
      <c r="QHX164" s="78"/>
      <c r="QHY164" s="78"/>
      <c r="QHZ164" s="65"/>
      <c r="QIC164" s="78"/>
      <c r="QID164" s="78"/>
      <c r="QIE164" s="65"/>
      <c r="QIH164" s="78"/>
      <c r="QII164" s="78"/>
      <c r="QIJ164" s="65"/>
      <c r="QIM164" s="78"/>
      <c r="QIN164" s="78"/>
      <c r="QIO164" s="65"/>
      <c r="QIR164" s="78"/>
      <c r="QIS164" s="78"/>
      <c r="QIT164" s="65"/>
      <c r="QIW164" s="78"/>
      <c r="QIX164" s="78"/>
      <c r="QIY164" s="65"/>
      <c r="QJB164" s="78"/>
      <c r="QJC164" s="78"/>
      <c r="QJD164" s="65"/>
      <c r="QJG164" s="78"/>
      <c r="QJH164" s="78"/>
      <c r="QJI164" s="65"/>
      <c r="QJL164" s="78"/>
      <c r="QJM164" s="78"/>
      <c r="QJN164" s="65"/>
      <c r="QJQ164" s="78"/>
      <c r="QJR164" s="78"/>
      <c r="QJS164" s="65"/>
      <c r="QJV164" s="78"/>
      <c r="QJW164" s="78"/>
      <c r="QJX164" s="65"/>
      <c r="QKA164" s="78"/>
      <c r="QKB164" s="78"/>
      <c r="QKC164" s="65"/>
      <c r="QKF164" s="78"/>
      <c r="QKG164" s="78"/>
      <c r="QKH164" s="65"/>
      <c r="QKK164" s="78"/>
      <c r="QKL164" s="78"/>
      <c r="QKM164" s="65"/>
      <c r="QKP164" s="78"/>
      <c r="QKQ164" s="78"/>
      <c r="QKR164" s="65"/>
      <c r="QKU164" s="78"/>
      <c r="QKV164" s="78"/>
      <c r="QKW164" s="65"/>
      <c r="QKZ164" s="78"/>
      <c r="QLA164" s="78"/>
      <c r="QLB164" s="65"/>
      <c r="QLE164" s="78"/>
      <c r="QLF164" s="78"/>
      <c r="QLG164" s="65"/>
      <c r="QLJ164" s="78"/>
      <c r="QLK164" s="78"/>
      <c r="QLL164" s="65"/>
      <c r="QLO164" s="78"/>
      <c r="QLP164" s="78"/>
      <c r="QLQ164" s="65"/>
      <c r="QLT164" s="78"/>
      <c r="QLU164" s="78"/>
      <c r="QLV164" s="65"/>
      <c r="QLY164" s="78"/>
      <c r="QLZ164" s="78"/>
      <c r="QMA164" s="65"/>
      <c r="QMD164" s="78"/>
      <c r="QME164" s="78"/>
      <c r="QMF164" s="65"/>
      <c r="QMI164" s="78"/>
      <c r="QMJ164" s="78"/>
      <c r="QMK164" s="65"/>
      <c r="QMN164" s="78"/>
      <c r="QMO164" s="78"/>
      <c r="QMP164" s="65"/>
      <c r="QMS164" s="78"/>
      <c r="QMT164" s="78"/>
      <c r="QMU164" s="65"/>
      <c r="QMX164" s="78"/>
      <c r="QMY164" s="78"/>
      <c r="QMZ164" s="65"/>
      <c r="QNC164" s="78"/>
      <c r="QND164" s="78"/>
      <c r="QNE164" s="65"/>
      <c r="QNH164" s="78"/>
      <c r="QNI164" s="78"/>
      <c r="QNJ164" s="65"/>
      <c r="QNM164" s="78"/>
      <c r="QNN164" s="78"/>
      <c r="QNO164" s="65"/>
      <c r="QNR164" s="78"/>
      <c r="QNS164" s="78"/>
      <c r="QNT164" s="65"/>
      <c r="QNW164" s="78"/>
      <c r="QNX164" s="78"/>
      <c r="QNY164" s="65"/>
      <c r="QOB164" s="78"/>
      <c r="QOC164" s="78"/>
      <c r="QOD164" s="65"/>
      <c r="QOG164" s="78"/>
      <c r="QOH164" s="78"/>
      <c r="QOI164" s="65"/>
      <c r="QOL164" s="78"/>
      <c r="QOM164" s="78"/>
      <c r="QON164" s="65"/>
      <c r="QOQ164" s="78"/>
      <c r="QOR164" s="78"/>
      <c r="QOS164" s="65"/>
      <c r="QOV164" s="78"/>
      <c r="QOW164" s="78"/>
      <c r="QOX164" s="65"/>
      <c r="QPA164" s="78"/>
      <c r="QPB164" s="78"/>
      <c r="QPC164" s="65"/>
      <c r="QPF164" s="78"/>
      <c r="QPG164" s="78"/>
      <c r="QPH164" s="65"/>
      <c r="QPK164" s="78"/>
      <c r="QPL164" s="78"/>
      <c r="QPM164" s="65"/>
      <c r="QPP164" s="78"/>
      <c r="QPQ164" s="78"/>
      <c r="QPR164" s="65"/>
      <c r="QPU164" s="78"/>
      <c r="QPV164" s="78"/>
      <c r="QPW164" s="65"/>
      <c r="QPZ164" s="78"/>
      <c r="QQA164" s="78"/>
      <c r="QQB164" s="65"/>
      <c r="QQE164" s="78"/>
      <c r="QQF164" s="78"/>
      <c r="QQG164" s="65"/>
      <c r="QQJ164" s="78"/>
      <c r="QQK164" s="78"/>
      <c r="QQL164" s="65"/>
      <c r="QQO164" s="78"/>
      <c r="QQP164" s="78"/>
      <c r="QQQ164" s="65"/>
      <c r="QQT164" s="78"/>
      <c r="QQU164" s="78"/>
      <c r="QQV164" s="65"/>
      <c r="QQY164" s="78"/>
      <c r="QQZ164" s="78"/>
      <c r="QRA164" s="65"/>
      <c r="QRD164" s="78"/>
      <c r="QRE164" s="78"/>
      <c r="QRF164" s="65"/>
      <c r="QRI164" s="78"/>
      <c r="QRJ164" s="78"/>
      <c r="QRK164" s="65"/>
      <c r="QRN164" s="78"/>
      <c r="QRO164" s="78"/>
      <c r="QRP164" s="65"/>
      <c r="QRS164" s="78"/>
      <c r="QRT164" s="78"/>
      <c r="QRU164" s="65"/>
      <c r="QRX164" s="78"/>
      <c r="QRY164" s="78"/>
      <c r="QRZ164" s="65"/>
      <c r="QSC164" s="78"/>
      <c r="QSD164" s="78"/>
      <c r="QSE164" s="65"/>
      <c r="QSH164" s="78"/>
      <c r="QSI164" s="78"/>
      <c r="QSJ164" s="65"/>
      <c r="QSM164" s="78"/>
      <c r="QSN164" s="78"/>
      <c r="QSO164" s="65"/>
      <c r="QSR164" s="78"/>
      <c r="QSS164" s="78"/>
      <c r="QST164" s="65"/>
      <c r="QSW164" s="78"/>
      <c r="QSX164" s="78"/>
      <c r="QSY164" s="65"/>
      <c r="QTB164" s="78"/>
      <c r="QTC164" s="78"/>
      <c r="QTD164" s="65"/>
      <c r="QTG164" s="78"/>
      <c r="QTH164" s="78"/>
      <c r="QTI164" s="65"/>
      <c r="QTL164" s="78"/>
      <c r="QTM164" s="78"/>
      <c r="QTN164" s="65"/>
      <c r="QTQ164" s="78"/>
      <c r="QTR164" s="78"/>
      <c r="QTS164" s="65"/>
      <c r="QTV164" s="78"/>
      <c r="QTW164" s="78"/>
      <c r="QTX164" s="65"/>
      <c r="QUA164" s="78"/>
      <c r="QUB164" s="78"/>
      <c r="QUC164" s="65"/>
      <c r="QUF164" s="78"/>
      <c r="QUG164" s="78"/>
      <c r="QUH164" s="65"/>
      <c r="QUK164" s="78"/>
      <c r="QUL164" s="78"/>
      <c r="QUM164" s="65"/>
      <c r="QUP164" s="78"/>
      <c r="QUQ164" s="78"/>
      <c r="QUR164" s="65"/>
      <c r="QUU164" s="78"/>
      <c r="QUV164" s="78"/>
      <c r="QUW164" s="65"/>
      <c r="QUZ164" s="78"/>
      <c r="QVA164" s="78"/>
      <c r="QVB164" s="65"/>
      <c r="QVE164" s="78"/>
      <c r="QVF164" s="78"/>
      <c r="QVG164" s="65"/>
      <c r="QVJ164" s="78"/>
      <c r="QVK164" s="78"/>
      <c r="QVL164" s="65"/>
      <c r="QVO164" s="78"/>
      <c r="QVP164" s="78"/>
      <c r="QVQ164" s="65"/>
      <c r="QVT164" s="78"/>
      <c r="QVU164" s="78"/>
      <c r="QVV164" s="65"/>
      <c r="QVY164" s="78"/>
      <c r="QVZ164" s="78"/>
      <c r="QWA164" s="65"/>
      <c r="QWD164" s="78"/>
      <c r="QWE164" s="78"/>
      <c r="QWF164" s="65"/>
      <c r="QWI164" s="78"/>
      <c r="QWJ164" s="78"/>
      <c r="QWK164" s="65"/>
      <c r="QWN164" s="78"/>
      <c r="QWO164" s="78"/>
      <c r="QWP164" s="65"/>
      <c r="QWS164" s="78"/>
      <c r="QWT164" s="78"/>
      <c r="QWU164" s="65"/>
      <c r="QWX164" s="78"/>
      <c r="QWY164" s="78"/>
      <c r="QWZ164" s="65"/>
      <c r="QXC164" s="78"/>
      <c r="QXD164" s="78"/>
      <c r="QXE164" s="65"/>
      <c r="QXH164" s="78"/>
      <c r="QXI164" s="78"/>
      <c r="QXJ164" s="65"/>
      <c r="QXM164" s="78"/>
      <c r="QXN164" s="78"/>
      <c r="QXO164" s="65"/>
      <c r="QXR164" s="78"/>
      <c r="QXS164" s="78"/>
      <c r="QXT164" s="65"/>
      <c r="QXW164" s="78"/>
      <c r="QXX164" s="78"/>
      <c r="QXY164" s="65"/>
      <c r="QYB164" s="78"/>
      <c r="QYC164" s="78"/>
      <c r="QYD164" s="65"/>
      <c r="QYG164" s="78"/>
      <c r="QYH164" s="78"/>
      <c r="QYI164" s="65"/>
      <c r="QYL164" s="78"/>
      <c r="QYM164" s="78"/>
      <c r="QYN164" s="65"/>
      <c r="QYQ164" s="78"/>
      <c r="QYR164" s="78"/>
      <c r="QYS164" s="65"/>
      <c r="QYV164" s="78"/>
      <c r="QYW164" s="78"/>
      <c r="QYX164" s="65"/>
      <c r="QZA164" s="78"/>
      <c r="QZB164" s="78"/>
      <c r="QZC164" s="65"/>
      <c r="QZF164" s="78"/>
      <c r="QZG164" s="78"/>
      <c r="QZH164" s="65"/>
      <c r="QZK164" s="78"/>
      <c r="QZL164" s="78"/>
      <c r="QZM164" s="65"/>
      <c r="QZP164" s="78"/>
      <c r="QZQ164" s="78"/>
      <c r="QZR164" s="65"/>
      <c r="QZU164" s="78"/>
      <c r="QZV164" s="78"/>
      <c r="QZW164" s="65"/>
      <c r="QZZ164" s="78"/>
      <c r="RAA164" s="78"/>
      <c r="RAB164" s="65"/>
      <c r="RAE164" s="78"/>
      <c r="RAF164" s="78"/>
      <c r="RAG164" s="65"/>
      <c r="RAJ164" s="78"/>
      <c r="RAK164" s="78"/>
      <c r="RAL164" s="65"/>
      <c r="RAO164" s="78"/>
      <c r="RAP164" s="78"/>
      <c r="RAQ164" s="65"/>
      <c r="RAT164" s="78"/>
      <c r="RAU164" s="78"/>
      <c r="RAV164" s="65"/>
      <c r="RAY164" s="78"/>
      <c r="RAZ164" s="78"/>
      <c r="RBA164" s="65"/>
      <c r="RBD164" s="78"/>
      <c r="RBE164" s="78"/>
      <c r="RBF164" s="65"/>
      <c r="RBI164" s="78"/>
      <c r="RBJ164" s="78"/>
      <c r="RBK164" s="65"/>
      <c r="RBN164" s="78"/>
      <c r="RBO164" s="78"/>
      <c r="RBP164" s="65"/>
      <c r="RBS164" s="78"/>
      <c r="RBT164" s="78"/>
      <c r="RBU164" s="65"/>
      <c r="RBX164" s="78"/>
      <c r="RBY164" s="78"/>
      <c r="RBZ164" s="65"/>
      <c r="RCC164" s="78"/>
      <c r="RCD164" s="78"/>
      <c r="RCE164" s="65"/>
      <c r="RCH164" s="78"/>
      <c r="RCI164" s="78"/>
      <c r="RCJ164" s="65"/>
      <c r="RCM164" s="78"/>
      <c r="RCN164" s="78"/>
      <c r="RCO164" s="65"/>
      <c r="RCR164" s="78"/>
      <c r="RCS164" s="78"/>
      <c r="RCT164" s="65"/>
      <c r="RCW164" s="78"/>
      <c r="RCX164" s="78"/>
      <c r="RCY164" s="65"/>
      <c r="RDB164" s="78"/>
      <c r="RDC164" s="78"/>
      <c r="RDD164" s="65"/>
      <c r="RDG164" s="78"/>
      <c r="RDH164" s="78"/>
      <c r="RDI164" s="65"/>
      <c r="RDL164" s="78"/>
      <c r="RDM164" s="78"/>
      <c r="RDN164" s="65"/>
      <c r="RDQ164" s="78"/>
      <c r="RDR164" s="78"/>
      <c r="RDS164" s="65"/>
      <c r="RDV164" s="78"/>
      <c r="RDW164" s="78"/>
      <c r="RDX164" s="65"/>
      <c r="REA164" s="78"/>
      <c r="REB164" s="78"/>
      <c r="REC164" s="65"/>
      <c r="REF164" s="78"/>
      <c r="REG164" s="78"/>
      <c r="REH164" s="65"/>
      <c r="REK164" s="78"/>
      <c r="REL164" s="78"/>
      <c r="REM164" s="65"/>
      <c r="REP164" s="78"/>
      <c r="REQ164" s="78"/>
      <c r="RER164" s="65"/>
      <c r="REU164" s="78"/>
      <c r="REV164" s="78"/>
      <c r="REW164" s="65"/>
      <c r="REZ164" s="78"/>
      <c r="RFA164" s="78"/>
      <c r="RFB164" s="65"/>
      <c r="RFE164" s="78"/>
      <c r="RFF164" s="78"/>
      <c r="RFG164" s="65"/>
      <c r="RFJ164" s="78"/>
      <c r="RFK164" s="78"/>
      <c r="RFL164" s="65"/>
      <c r="RFO164" s="78"/>
      <c r="RFP164" s="78"/>
      <c r="RFQ164" s="65"/>
      <c r="RFT164" s="78"/>
      <c r="RFU164" s="78"/>
      <c r="RFV164" s="65"/>
      <c r="RFY164" s="78"/>
      <c r="RFZ164" s="78"/>
      <c r="RGA164" s="65"/>
      <c r="RGD164" s="78"/>
      <c r="RGE164" s="78"/>
      <c r="RGF164" s="65"/>
      <c r="RGI164" s="78"/>
      <c r="RGJ164" s="78"/>
      <c r="RGK164" s="65"/>
      <c r="RGN164" s="78"/>
      <c r="RGO164" s="78"/>
      <c r="RGP164" s="65"/>
      <c r="RGS164" s="78"/>
      <c r="RGT164" s="78"/>
      <c r="RGU164" s="65"/>
      <c r="RGX164" s="78"/>
      <c r="RGY164" s="78"/>
      <c r="RGZ164" s="65"/>
      <c r="RHC164" s="78"/>
      <c r="RHD164" s="78"/>
      <c r="RHE164" s="65"/>
      <c r="RHH164" s="78"/>
      <c r="RHI164" s="78"/>
      <c r="RHJ164" s="65"/>
      <c r="RHM164" s="78"/>
      <c r="RHN164" s="78"/>
      <c r="RHO164" s="65"/>
      <c r="RHR164" s="78"/>
      <c r="RHS164" s="78"/>
      <c r="RHT164" s="65"/>
      <c r="RHW164" s="78"/>
      <c r="RHX164" s="78"/>
      <c r="RHY164" s="65"/>
      <c r="RIB164" s="78"/>
      <c r="RIC164" s="78"/>
      <c r="RID164" s="65"/>
      <c r="RIG164" s="78"/>
      <c r="RIH164" s="78"/>
      <c r="RII164" s="65"/>
      <c r="RIL164" s="78"/>
      <c r="RIM164" s="78"/>
      <c r="RIN164" s="65"/>
      <c r="RIQ164" s="78"/>
      <c r="RIR164" s="78"/>
      <c r="RIS164" s="65"/>
      <c r="RIV164" s="78"/>
      <c r="RIW164" s="78"/>
      <c r="RIX164" s="65"/>
      <c r="RJA164" s="78"/>
      <c r="RJB164" s="78"/>
      <c r="RJC164" s="65"/>
      <c r="RJF164" s="78"/>
      <c r="RJG164" s="78"/>
      <c r="RJH164" s="65"/>
      <c r="RJK164" s="78"/>
      <c r="RJL164" s="78"/>
      <c r="RJM164" s="65"/>
      <c r="RJP164" s="78"/>
      <c r="RJQ164" s="78"/>
      <c r="RJR164" s="65"/>
      <c r="RJU164" s="78"/>
      <c r="RJV164" s="78"/>
      <c r="RJW164" s="65"/>
      <c r="RJZ164" s="78"/>
      <c r="RKA164" s="78"/>
      <c r="RKB164" s="65"/>
      <c r="RKE164" s="78"/>
      <c r="RKF164" s="78"/>
      <c r="RKG164" s="65"/>
      <c r="RKJ164" s="78"/>
      <c r="RKK164" s="78"/>
      <c r="RKL164" s="65"/>
      <c r="RKO164" s="78"/>
      <c r="RKP164" s="78"/>
      <c r="RKQ164" s="65"/>
      <c r="RKT164" s="78"/>
      <c r="RKU164" s="78"/>
      <c r="RKV164" s="65"/>
      <c r="RKY164" s="78"/>
      <c r="RKZ164" s="78"/>
      <c r="RLA164" s="65"/>
      <c r="RLD164" s="78"/>
      <c r="RLE164" s="78"/>
      <c r="RLF164" s="65"/>
      <c r="RLI164" s="78"/>
      <c r="RLJ164" s="78"/>
      <c r="RLK164" s="65"/>
      <c r="RLN164" s="78"/>
      <c r="RLO164" s="78"/>
      <c r="RLP164" s="65"/>
      <c r="RLS164" s="78"/>
      <c r="RLT164" s="78"/>
      <c r="RLU164" s="65"/>
      <c r="RLX164" s="78"/>
      <c r="RLY164" s="78"/>
      <c r="RLZ164" s="65"/>
      <c r="RMC164" s="78"/>
      <c r="RMD164" s="78"/>
      <c r="RME164" s="65"/>
      <c r="RMH164" s="78"/>
      <c r="RMI164" s="78"/>
      <c r="RMJ164" s="65"/>
      <c r="RMM164" s="78"/>
      <c r="RMN164" s="78"/>
      <c r="RMO164" s="65"/>
      <c r="RMR164" s="78"/>
      <c r="RMS164" s="78"/>
      <c r="RMT164" s="65"/>
      <c r="RMW164" s="78"/>
      <c r="RMX164" s="78"/>
      <c r="RMY164" s="65"/>
      <c r="RNB164" s="78"/>
      <c r="RNC164" s="78"/>
      <c r="RND164" s="65"/>
      <c r="RNG164" s="78"/>
      <c r="RNH164" s="78"/>
      <c r="RNI164" s="65"/>
      <c r="RNL164" s="78"/>
      <c r="RNM164" s="78"/>
      <c r="RNN164" s="65"/>
      <c r="RNQ164" s="78"/>
      <c r="RNR164" s="78"/>
      <c r="RNS164" s="65"/>
      <c r="RNV164" s="78"/>
      <c r="RNW164" s="78"/>
      <c r="RNX164" s="65"/>
      <c r="ROA164" s="78"/>
      <c r="ROB164" s="78"/>
      <c r="ROC164" s="65"/>
      <c r="ROF164" s="78"/>
      <c r="ROG164" s="78"/>
      <c r="ROH164" s="65"/>
      <c r="ROK164" s="78"/>
      <c r="ROL164" s="78"/>
      <c r="ROM164" s="65"/>
      <c r="ROP164" s="78"/>
      <c r="ROQ164" s="78"/>
      <c r="ROR164" s="65"/>
      <c r="ROU164" s="78"/>
      <c r="ROV164" s="78"/>
      <c r="ROW164" s="65"/>
      <c r="ROZ164" s="78"/>
      <c r="RPA164" s="78"/>
      <c r="RPB164" s="65"/>
      <c r="RPE164" s="78"/>
      <c r="RPF164" s="78"/>
      <c r="RPG164" s="65"/>
      <c r="RPJ164" s="78"/>
      <c r="RPK164" s="78"/>
      <c r="RPL164" s="65"/>
      <c r="RPO164" s="78"/>
      <c r="RPP164" s="78"/>
      <c r="RPQ164" s="65"/>
      <c r="RPT164" s="78"/>
      <c r="RPU164" s="78"/>
      <c r="RPV164" s="65"/>
      <c r="RPY164" s="78"/>
      <c r="RPZ164" s="78"/>
      <c r="RQA164" s="65"/>
      <c r="RQD164" s="78"/>
      <c r="RQE164" s="78"/>
      <c r="RQF164" s="65"/>
      <c r="RQI164" s="78"/>
      <c r="RQJ164" s="78"/>
      <c r="RQK164" s="65"/>
      <c r="RQN164" s="78"/>
      <c r="RQO164" s="78"/>
      <c r="RQP164" s="65"/>
      <c r="RQS164" s="78"/>
      <c r="RQT164" s="78"/>
      <c r="RQU164" s="65"/>
      <c r="RQX164" s="78"/>
      <c r="RQY164" s="78"/>
      <c r="RQZ164" s="65"/>
      <c r="RRC164" s="78"/>
      <c r="RRD164" s="78"/>
      <c r="RRE164" s="65"/>
      <c r="RRH164" s="78"/>
      <c r="RRI164" s="78"/>
      <c r="RRJ164" s="65"/>
      <c r="RRM164" s="78"/>
      <c r="RRN164" s="78"/>
      <c r="RRO164" s="65"/>
      <c r="RRR164" s="78"/>
      <c r="RRS164" s="78"/>
      <c r="RRT164" s="65"/>
      <c r="RRW164" s="78"/>
      <c r="RRX164" s="78"/>
      <c r="RRY164" s="65"/>
      <c r="RSB164" s="78"/>
      <c r="RSC164" s="78"/>
      <c r="RSD164" s="65"/>
      <c r="RSG164" s="78"/>
      <c r="RSH164" s="78"/>
      <c r="RSI164" s="65"/>
      <c r="RSL164" s="78"/>
      <c r="RSM164" s="78"/>
      <c r="RSN164" s="65"/>
      <c r="RSQ164" s="78"/>
      <c r="RSR164" s="78"/>
      <c r="RSS164" s="65"/>
      <c r="RSV164" s="78"/>
      <c r="RSW164" s="78"/>
      <c r="RSX164" s="65"/>
      <c r="RTA164" s="78"/>
      <c r="RTB164" s="78"/>
      <c r="RTC164" s="65"/>
      <c r="RTF164" s="78"/>
      <c r="RTG164" s="78"/>
      <c r="RTH164" s="65"/>
      <c r="RTK164" s="78"/>
      <c r="RTL164" s="78"/>
      <c r="RTM164" s="65"/>
      <c r="RTP164" s="78"/>
      <c r="RTQ164" s="78"/>
      <c r="RTR164" s="65"/>
      <c r="RTU164" s="78"/>
      <c r="RTV164" s="78"/>
      <c r="RTW164" s="65"/>
      <c r="RTZ164" s="78"/>
      <c r="RUA164" s="78"/>
      <c r="RUB164" s="65"/>
      <c r="RUE164" s="78"/>
      <c r="RUF164" s="78"/>
      <c r="RUG164" s="65"/>
      <c r="RUJ164" s="78"/>
      <c r="RUK164" s="78"/>
      <c r="RUL164" s="65"/>
      <c r="RUO164" s="78"/>
      <c r="RUP164" s="78"/>
      <c r="RUQ164" s="65"/>
      <c r="RUT164" s="78"/>
      <c r="RUU164" s="78"/>
      <c r="RUV164" s="65"/>
      <c r="RUY164" s="78"/>
      <c r="RUZ164" s="78"/>
      <c r="RVA164" s="65"/>
      <c r="RVD164" s="78"/>
      <c r="RVE164" s="78"/>
      <c r="RVF164" s="65"/>
      <c r="RVI164" s="78"/>
      <c r="RVJ164" s="78"/>
      <c r="RVK164" s="65"/>
      <c r="RVN164" s="78"/>
      <c r="RVO164" s="78"/>
      <c r="RVP164" s="65"/>
      <c r="RVS164" s="78"/>
      <c r="RVT164" s="78"/>
      <c r="RVU164" s="65"/>
      <c r="RVX164" s="78"/>
      <c r="RVY164" s="78"/>
      <c r="RVZ164" s="65"/>
      <c r="RWC164" s="78"/>
      <c r="RWD164" s="78"/>
      <c r="RWE164" s="65"/>
      <c r="RWH164" s="78"/>
      <c r="RWI164" s="78"/>
      <c r="RWJ164" s="65"/>
      <c r="RWM164" s="78"/>
      <c r="RWN164" s="78"/>
      <c r="RWO164" s="65"/>
      <c r="RWR164" s="78"/>
      <c r="RWS164" s="78"/>
      <c r="RWT164" s="65"/>
      <c r="RWW164" s="78"/>
      <c r="RWX164" s="78"/>
      <c r="RWY164" s="65"/>
      <c r="RXB164" s="78"/>
      <c r="RXC164" s="78"/>
      <c r="RXD164" s="65"/>
      <c r="RXG164" s="78"/>
      <c r="RXH164" s="78"/>
      <c r="RXI164" s="65"/>
      <c r="RXL164" s="78"/>
      <c r="RXM164" s="78"/>
      <c r="RXN164" s="65"/>
      <c r="RXQ164" s="78"/>
      <c r="RXR164" s="78"/>
      <c r="RXS164" s="65"/>
      <c r="RXV164" s="78"/>
      <c r="RXW164" s="78"/>
      <c r="RXX164" s="65"/>
      <c r="RYA164" s="78"/>
      <c r="RYB164" s="78"/>
      <c r="RYC164" s="65"/>
      <c r="RYF164" s="78"/>
      <c r="RYG164" s="78"/>
      <c r="RYH164" s="65"/>
      <c r="RYK164" s="78"/>
      <c r="RYL164" s="78"/>
      <c r="RYM164" s="65"/>
      <c r="RYP164" s="78"/>
      <c r="RYQ164" s="78"/>
      <c r="RYR164" s="65"/>
      <c r="RYU164" s="78"/>
      <c r="RYV164" s="78"/>
      <c r="RYW164" s="65"/>
      <c r="RYZ164" s="78"/>
      <c r="RZA164" s="78"/>
      <c r="RZB164" s="65"/>
      <c r="RZE164" s="78"/>
      <c r="RZF164" s="78"/>
      <c r="RZG164" s="65"/>
      <c r="RZJ164" s="78"/>
      <c r="RZK164" s="78"/>
      <c r="RZL164" s="65"/>
      <c r="RZO164" s="78"/>
      <c r="RZP164" s="78"/>
      <c r="RZQ164" s="65"/>
      <c r="RZT164" s="78"/>
      <c r="RZU164" s="78"/>
      <c r="RZV164" s="65"/>
      <c r="RZY164" s="78"/>
      <c r="RZZ164" s="78"/>
      <c r="SAA164" s="65"/>
      <c r="SAD164" s="78"/>
      <c r="SAE164" s="78"/>
      <c r="SAF164" s="65"/>
      <c r="SAI164" s="78"/>
      <c r="SAJ164" s="78"/>
      <c r="SAK164" s="65"/>
      <c r="SAN164" s="78"/>
      <c r="SAO164" s="78"/>
      <c r="SAP164" s="65"/>
      <c r="SAS164" s="78"/>
      <c r="SAT164" s="78"/>
      <c r="SAU164" s="65"/>
      <c r="SAX164" s="78"/>
      <c r="SAY164" s="78"/>
      <c r="SAZ164" s="65"/>
      <c r="SBC164" s="78"/>
      <c r="SBD164" s="78"/>
      <c r="SBE164" s="65"/>
      <c r="SBH164" s="78"/>
      <c r="SBI164" s="78"/>
      <c r="SBJ164" s="65"/>
      <c r="SBM164" s="78"/>
      <c r="SBN164" s="78"/>
      <c r="SBO164" s="65"/>
      <c r="SBR164" s="78"/>
      <c r="SBS164" s="78"/>
      <c r="SBT164" s="65"/>
      <c r="SBW164" s="78"/>
      <c r="SBX164" s="78"/>
      <c r="SBY164" s="65"/>
      <c r="SCB164" s="78"/>
      <c r="SCC164" s="78"/>
      <c r="SCD164" s="65"/>
      <c r="SCG164" s="78"/>
      <c r="SCH164" s="78"/>
      <c r="SCI164" s="65"/>
      <c r="SCL164" s="78"/>
      <c r="SCM164" s="78"/>
      <c r="SCN164" s="65"/>
      <c r="SCQ164" s="78"/>
      <c r="SCR164" s="78"/>
      <c r="SCS164" s="65"/>
      <c r="SCV164" s="78"/>
      <c r="SCW164" s="78"/>
      <c r="SCX164" s="65"/>
      <c r="SDA164" s="78"/>
      <c r="SDB164" s="78"/>
      <c r="SDC164" s="65"/>
      <c r="SDF164" s="78"/>
      <c r="SDG164" s="78"/>
      <c r="SDH164" s="65"/>
      <c r="SDK164" s="78"/>
      <c r="SDL164" s="78"/>
      <c r="SDM164" s="65"/>
      <c r="SDP164" s="78"/>
      <c r="SDQ164" s="78"/>
      <c r="SDR164" s="65"/>
      <c r="SDU164" s="78"/>
      <c r="SDV164" s="78"/>
      <c r="SDW164" s="65"/>
      <c r="SDZ164" s="78"/>
      <c r="SEA164" s="78"/>
      <c r="SEB164" s="65"/>
      <c r="SEE164" s="78"/>
      <c r="SEF164" s="78"/>
      <c r="SEG164" s="65"/>
      <c r="SEJ164" s="78"/>
      <c r="SEK164" s="78"/>
      <c r="SEL164" s="65"/>
      <c r="SEO164" s="78"/>
      <c r="SEP164" s="78"/>
      <c r="SEQ164" s="65"/>
      <c r="SET164" s="78"/>
      <c r="SEU164" s="78"/>
      <c r="SEV164" s="65"/>
      <c r="SEY164" s="78"/>
      <c r="SEZ164" s="78"/>
      <c r="SFA164" s="65"/>
      <c r="SFD164" s="78"/>
      <c r="SFE164" s="78"/>
      <c r="SFF164" s="65"/>
      <c r="SFI164" s="78"/>
      <c r="SFJ164" s="78"/>
      <c r="SFK164" s="65"/>
      <c r="SFN164" s="78"/>
      <c r="SFO164" s="78"/>
      <c r="SFP164" s="65"/>
      <c r="SFS164" s="78"/>
      <c r="SFT164" s="78"/>
      <c r="SFU164" s="65"/>
      <c r="SFX164" s="78"/>
      <c r="SFY164" s="78"/>
      <c r="SFZ164" s="65"/>
      <c r="SGC164" s="78"/>
      <c r="SGD164" s="78"/>
      <c r="SGE164" s="65"/>
      <c r="SGH164" s="78"/>
      <c r="SGI164" s="78"/>
      <c r="SGJ164" s="65"/>
      <c r="SGM164" s="78"/>
      <c r="SGN164" s="78"/>
      <c r="SGO164" s="65"/>
      <c r="SGR164" s="78"/>
      <c r="SGS164" s="78"/>
      <c r="SGT164" s="65"/>
      <c r="SGW164" s="78"/>
      <c r="SGX164" s="78"/>
      <c r="SGY164" s="65"/>
      <c r="SHB164" s="78"/>
      <c r="SHC164" s="78"/>
      <c r="SHD164" s="65"/>
      <c r="SHG164" s="78"/>
      <c r="SHH164" s="78"/>
      <c r="SHI164" s="65"/>
      <c r="SHL164" s="78"/>
      <c r="SHM164" s="78"/>
      <c r="SHN164" s="65"/>
      <c r="SHQ164" s="78"/>
      <c r="SHR164" s="78"/>
      <c r="SHS164" s="65"/>
      <c r="SHV164" s="78"/>
      <c r="SHW164" s="78"/>
      <c r="SHX164" s="65"/>
      <c r="SIA164" s="78"/>
      <c r="SIB164" s="78"/>
      <c r="SIC164" s="65"/>
      <c r="SIF164" s="78"/>
      <c r="SIG164" s="78"/>
      <c r="SIH164" s="65"/>
      <c r="SIK164" s="78"/>
      <c r="SIL164" s="78"/>
      <c r="SIM164" s="65"/>
      <c r="SIP164" s="78"/>
      <c r="SIQ164" s="78"/>
      <c r="SIR164" s="65"/>
      <c r="SIU164" s="78"/>
      <c r="SIV164" s="78"/>
      <c r="SIW164" s="65"/>
      <c r="SIZ164" s="78"/>
      <c r="SJA164" s="78"/>
      <c r="SJB164" s="65"/>
      <c r="SJE164" s="78"/>
      <c r="SJF164" s="78"/>
      <c r="SJG164" s="65"/>
      <c r="SJJ164" s="78"/>
      <c r="SJK164" s="78"/>
      <c r="SJL164" s="65"/>
      <c r="SJO164" s="78"/>
      <c r="SJP164" s="78"/>
      <c r="SJQ164" s="65"/>
      <c r="SJT164" s="78"/>
      <c r="SJU164" s="78"/>
      <c r="SJV164" s="65"/>
      <c r="SJY164" s="78"/>
      <c r="SJZ164" s="78"/>
      <c r="SKA164" s="65"/>
      <c r="SKD164" s="78"/>
      <c r="SKE164" s="78"/>
      <c r="SKF164" s="65"/>
      <c r="SKI164" s="78"/>
      <c r="SKJ164" s="78"/>
      <c r="SKK164" s="65"/>
      <c r="SKN164" s="78"/>
      <c r="SKO164" s="78"/>
      <c r="SKP164" s="65"/>
      <c r="SKS164" s="78"/>
      <c r="SKT164" s="78"/>
      <c r="SKU164" s="65"/>
      <c r="SKX164" s="78"/>
      <c r="SKY164" s="78"/>
      <c r="SKZ164" s="65"/>
      <c r="SLC164" s="78"/>
      <c r="SLD164" s="78"/>
      <c r="SLE164" s="65"/>
      <c r="SLH164" s="78"/>
      <c r="SLI164" s="78"/>
      <c r="SLJ164" s="65"/>
      <c r="SLM164" s="78"/>
      <c r="SLN164" s="78"/>
      <c r="SLO164" s="65"/>
      <c r="SLR164" s="78"/>
      <c r="SLS164" s="78"/>
      <c r="SLT164" s="65"/>
      <c r="SLW164" s="78"/>
      <c r="SLX164" s="78"/>
      <c r="SLY164" s="65"/>
      <c r="SMB164" s="78"/>
      <c r="SMC164" s="78"/>
      <c r="SMD164" s="65"/>
      <c r="SMG164" s="78"/>
      <c r="SMH164" s="78"/>
      <c r="SMI164" s="65"/>
      <c r="SML164" s="78"/>
      <c r="SMM164" s="78"/>
      <c r="SMN164" s="65"/>
      <c r="SMQ164" s="78"/>
      <c r="SMR164" s="78"/>
      <c r="SMS164" s="65"/>
      <c r="SMV164" s="78"/>
      <c r="SMW164" s="78"/>
      <c r="SMX164" s="65"/>
      <c r="SNA164" s="78"/>
      <c r="SNB164" s="78"/>
      <c r="SNC164" s="65"/>
      <c r="SNF164" s="78"/>
      <c r="SNG164" s="78"/>
      <c r="SNH164" s="65"/>
      <c r="SNK164" s="78"/>
      <c r="SNL164" s="78"/>
      <c r="SNM164" s="65"/>
      <c r="SNP164" s="78"/>
      <c r="SNQ164" s="78"/>
      <c r="SNR164" s="65"/>
      <c r="SNU164" s="78"/>
      <c r="SNV164" s="78"/>
      <c r="SNW164" s="65"/>
      <c r="SNZ164" s="78"/>
      <c r="SOA164" s="78"/>
      <c r="SOB164" s="65"/>
      <c r="SOE164" s="78"/>
      <c r="SOF164" s="78"/>
      <c r="SOG164" s="65"/>
      <c r="SOJ164" s="78"/>
      <c r="SOK164" s="78"/>
      <c r="SOL164" s="65"/>
      <c r="SOO164" s="78"/>
      <c r="SOP164" s="78"/>
      <c r="SOQ164" s="65"/>
      <c r="SOT164" s="78"/>
      <c r="SOU164" s="78"/>
      <c r="SOV164" s="65"/>
      <c r="SOY164" s="78"/>
      <c r="SOZ164" s="78"/>
      <c r="SPA164" s="65"/>
      <c r="SPD164" s="78"/>
      <c r="SPE164" s="78"/>
      <c r="SPF164" s="65"/>
      <c r="SPI164" s="78"/>
      <c r="SPJ164" s="78"/>
      <c r="SPK164" s="65"/>
      <c r="SPN164" s="78"/>
      <c r="SPO164" s="78"/>
      <c r="SPP164" s="65"/>
      <c r="SPS164" s="78"/>
      <c r="SPT164" s="78"/>
      <c r="SPU164" s="65"/>
      <c r="SPX164" s="78"/>
      <c r="SPY164" s="78"/>
      <c r="SPZ164" s="65"/>
      <c r="SQC164" s="78"/>
      <c r="SQD164" s="78"/>
      <c r="SQE164" s="65"/>
      <c r="SQH164" s="78"/>
      <c r="SQI164" s="78"/>
      <c r="SQJ164" s="65"/>
      <c r="SQM164" s="78"/>
      <c r="SQN164" s="78"/>
      <c r="SQO164" s="65"/>
      <c r="SQR164" s="78"/>
      <c r="SQS164" s="78"/>
      <c r="SQT164" s="65"/>
      <c r="SQW164" s="78"/>
      <c r="SQX164" s="78"/>
      <c r="SQY164" s="65"/>
      <c r="SRB164" s="78"/>
      <c r="SRC164" s="78"/>
      <c r="SRD164" s="65"/>
      <c r="SRG164" s="78"/>
      <c r="SRH164" s="78"/>
      <c r="SRI164" s="65"/>
      <c r="SRL164" s="78"/>
      <c r="SRM164" s="78"/>
      <c r="SRN164" s="65"/>
      <c r="SRQ164" s="78"/>
      <c r="SRR164" s="78"/>
      <c r="SRS164" s="65"/>
      <c r="SRV164" s="78"/>
      <c r="SRW164" s="78"/>
      <c r="SRX164" s="65"/>
      <c r="SSA164" s="78"/>
      <c r="SSB164" s="78"/>
      <c r="SSC164" s="65"/>
      <c r="SSF164" s="78"/>
      <c r="SSG164" s="78"/>
      <c r="SSH164" s="65"/>
      <c r="SSK164" s="78"/>
      <c r="SSL164" s="78"/>
      <c r="SSM164" s="65"/>
      <c r="SSP164" s="78"/>
      <c r="SSQ164" s="78"/>
      <c r="SSR164" s="65"/>
      <c r="SSU164" s="78"/>
      <c r="SSV164" s="78"/>
      <c r="SSW164" s="65"/>
      <c r="SSZ164" s="78"/>
      <c r="STA164" s="78"/>
      <c r="STB164" s="65"/>
      <c r="STE164" s="78"/>
      <c r="STF164" s="78"/>
      <c r="STG164" s="65"/>
      <c r="STJ164" s="78"/>
      <c r="STK164" s="78"/>
      <c r="STL164" s="65"/>
      <c r="STO164" s="78"/>
      <c r="STP164" s="78"/>
      <c r="STQ164" s="65"/>
      <c r="STT164" s="78"/>
      <c r="STU164" s="78"/>
      <c r="STV164" s="65"/>
      <c r="STY164" s="78"/>
      <c r="STZ164" s="78"/>
      <c r="SUA164" s="65"/>
      <c r="SUD164" s="78"/>
      <c r="SUE164" s="78"/>
      <c r="SUF164" s="65"/>
      <c r="SUI164" s="78"/>
      <c r="SUJ164" s="78"/>
      <c r="SUK164" s="65"/>
      <c r="SUN164" s="78"/>
      <c r="SUO164" s="78"/>
      <c r="SUP164" s="65"/>
      <c r="SUS164" s="78"/>
      <c r="SUT164" s="78"/>
      <c r="SUU164" s="65"/>
      <c r="SUX164" s="78"/>
      <c r="SUY164" s="78"/>
      <c r="SUZ164" s="65"/>
      <c r="SVC164" s="78"/>
      <c r="SVD164" s="78"/>
      <c r="SVE164" s="65"/>
      <c r="SVH164" s="78"/>
      <c r="SVI164" s="78"/>
      <c r="SVJ164" s="65"/>
      <c r="SVM164" s="78"/>
      <c r="SVN164" s="78"/>
      <c r="SVO164" s="65"/>
      <c r="SVR164" s="78"/>
      <c r="SVS164" s="78"/>
      <c r="SVT164" s="65"/>
      <c r="SVW164" s="78"/>
      <c r="SVX164" s="78"/>
      <c r="SVY164" s="65"/>
      <c r="SWB164" s="78"/>
      <c r="SWC164" s="78"/>
      <c r="SWD164" s="65"/>
      <c r="SWG164" s="78"/>
      <c r="SWH164" s="78"/>
      <c r="SWI164" s="65"/>
      <c r="SWL164" s="78"/>
      <c r="SWM164" s="78"/>
      <c r="SWN164" s="65"/>
      <c r="SWQ164" s="78"/>
      <c r="SWR164" s="78"/>
      <c r="SWS164" s="65"/>
      <c r="SWV164" s="78"/>
      <c r="SWW164" s="78"/>
      <c r="SWX164" s="65"/>
      <c r="SXA164" s="78"/>
      <c r="SXB164" s="78"/>
      <c r="SXC164" s="65"/>
      <c r="SXF164" s="78"/>
      <c r="SXG164" s="78"/>
      <c r="SXH164" s="65"/>
      <c r="SXK164" s="78"/>
      <c r="SXL164" s="78"/>
      <c r="SXM164" s="65"/>
      <c r="SXP164" s="78"/>
      <c r="SXQ164" s="78"/>
      <c r="SXR164" s="65"/>
      <c r="SXU164" s="78"/>
      <c r="SXV164" s="78"/>
      <c r="SXW164" s="65"/>
      <c r="SXZ164" s="78"/>
      <c r="SYA164" s="78"/>
      <c r="SYB164" s="65"/>
      <c r="SYE164" s="78"/>
      <c r="SYF164" s="78"/>
      <c r="SYG164" s="65"/>
      <c r="SYJ164" s="78"/>
      <c r="SYK164" s="78"/>
      <c r="SYL164" s="65"/>
      <c r="SYO164" s="78"/>
      <c r="SYP164" s="78"/>
      <c r="SYQ164" s="65"/>
      <c r="SYT164" s="78"/>
      <c r="SYU164" s="78"/>
      <c r="SYV164" s="65"/>
      <c r="SYY164" s="78"/>
      <c r="SYZ164" s="78"/>
      <c r="SZA164" s="65"/>
      <c r="SZD164" s="78"/>
      <c r="SZE164" s="78"/>
      <c r="SZF164" s="65"/>
      <c r="SZI164" s="78"/>
      <c r="SZJ164" s="78"/>
      <c r="SZK164" s="65"/>
      <c r="SZN164" s="78"/>
      <c r="SZO164" s="78"/>
      <c r="SZP164" s="65"/>
      <c r="SZS164" s="78"/>
      <c r="SZT164" s="78"/>
      <c r="SZU164" s="65"/>
      <c r="SZX164" s="78"/>
      <c r="SZY164" s="78"/>
      <c r="SZZ164" s="65"/>
      <c r="TAC164" s="78"/>
      <c r="TAD164" s="78"/>
      <c r="TAE164" s="65"/>
      <c r="TAH164" s="78"/>
      <c r="TAI164" s="78"/>
      <c r="TAJ164" s="65"/>
      <c r="TAM164" s="78"/>
      <c r="TAN164" s="78"/>
      <c r="TAO164" s="65"/>
      <c r="TAR164" s="78"/>
      <c r="TAS164" s="78"/>
      <c r="TAT164" s="65"/>
      <c r="TAW164" s="78"/>
      <c r="TAX164" s="78"/>
      <c r="TAY164" s="65"/>
      <c r="TBB164" s="78"/>
      <c r="TBC164" s="78"/>
      <c r="TBD164" s="65"/>
      <c r="TBG164" s="78"/>
      <c r="TBH164" s="78"/>
      <c r="TBI164" s="65"/>
      <c r="TBL164" s="78"/>
      <c r="TBM164" s="78"/>
      <c r="TBN164" s="65"/>
      <c r="TBQ164" s="78"/>
      <c r="TBR164" s="78"/>
      <c r="TBS164" s="65"/>
      <c r="TBV164" s="78"/>
      <c r="TBW164" s="78"/>
      <c r="TBX164" s="65"/>
      <c r="TCA164" s="78"/>
      <c r="TCB164" s="78"/>
      <c r="TCC164" s="65"/>
      <c r="TCF164" s="78"/>
      <c r="TCG164" s="78"/>
      <c r="TCH164" s="65"/>
      <c r="TCK164" s="78"/>
      <c r="TCL164" s="78"/>
      <c r="TCM164" s="65"/>
      <c r="TCP164" s="78"/>
      <c r="TCQ164" s="78"/>
      <c r="TCR164" s="65"/>
      <c r="TCU164" s="78"/>
      <c r="TCV164" s="78"/>
      <c r="TCW164" s="65"/>
      <c r="TCZ164" s="78"/>
      <c r="TDA164" s="78"/>
      <c r="TDB164" s="65"/>
      <c r="TDE164" s="78"/>
      <c r="TDF164" s="78"/>
      <c r="TDG164" s="65"/>
      <c r="TDJ164" s="78"/>
      <c r="TDK164" s="78"/>
      <c r="TDL164" s="65"/>
      <c r="TDO164" s="78"/>
      <c r="TDP164" s="78"/>
      <c r="TDQ164" s="65"/>
      <c r="TDT164" s="78"/>
      <c r="TDU164" s="78"/>
      <c r="TDV164" s="65"/>
      <c r="TDY164" s="78"/>
      <c r="TDZ164" s="78"/>
      <c r="TEA164" s="65"/>
      <c r="TED164" s="78"/>
      <c r="TEE164" s="78"/>
      <c r="TEF164" s="65"/>
      <c r="TEI164" s="78"/>
      <c r="TEJ164" s="78"/>
      <c r="TEK164" s="65"/>
      <c r="TEN164" s="78"/>
      <c r="TEO164" s="78"/>
      <c r="TEP164" s="65"/>
      <c r="TES164" s="78"/>
      <c r="TET164" s="78"/>
      <c r="TEU164" s="65"/>
      <c r="TEX164" s="78"/>
      <c r="TEY164" s="78"/>
      <c r="TEZ164" s="65"/>
      <c r="TFC164" s="78"/>
      <c r="TFD164" s="78"/>
      <c r="TFE164" s="65"/>
      <c r="TFH164" s="78"/>
      <c r="TFI164" s="78"/>
      <c r="TFJ164" s="65"/>
      <c r="TFM164" s="78"/>
      <c r="TFN164" s="78"/>
      <c r="TFO164" s="65"/>
      <c r="TFR164" s="78"/>
      <c r="TFS164" s="78"/>
      <c r="TFT164" s="65"/>
      <c r="TFW164" s="78"/>
      <c r="TFX164" s="78"/>
      <c r="TFY164" s="65"/>
      <c r="TGB164" s="78"/>
      <c r="TGC164" s="78"/>
      <c r="TGD164" s="65"/>
      <c r="TGG164" s="78"/>
      <c r="TGH164" s="78"/>
      <c r="TGI164" s="65"/>
      <c r="TGL164" s="78"/>
      <c r="TGM164" s="78"/>
      <c r="TGN164" s="65"/>
      <c r="TGQ164" s="78"/>
      <c r="TGR164" s="78"/>
      <c r="TGS164" s="65"/>
      <c r="TGV164" s="78"/>
      <c r="TGW164" s="78"/>
      <c r="TGX164" s="65"/>
      <c r="THA164" s="78"/>
      <c r="THB164" s="78"/>
      <c r="THC164" s="65"/>
      <c r="THF164" s="78"/>
      <c r="THG164" s="78"/>
      <c r="THH164" s="65"/>
      <c r="THK164" s="78"/>
      <c r="THL164" s="78"/>
      <c r="THM164" s="65"/>
      <c r="THP164" s="78"/>
      <c r="THQ164" s="78"/>
      <c r="THR164" s="65"/>
      <c r="THU164" s="78"/>
      <c r="THV164" s="78"/>
      <c r="THW164" s="65"/>
      <c r="THZ164" s="78"/>
      <c r="TIA164" s="78"/>
      <c r="TIB164" s="65"/>
      <c r="TIE164" s="78"/>
      <c r="TIF164" s="78"/>
      <c r="TIG164" s="65"/>
      <c r="TIJ164" s="78"/>
      <c r="TIK164" s="78"/>
      <c r="TIL164" s="65"/>
      <c r="TIO164" s="78"/>
      <c r="TIP164" s="78"/>
      <c r="TIQ164" s="65"/>
      <c r="TIT164" s="78"/>
      <c r="TIU164" s="78"/>
      <c r="TIV164" s="65"/>
      <c r="TIY164" s="78"/>
      <c r="TIZ164" s="78"/>
      <c r="TJA164" s="65"/>
      <c r="TJD164" s="78"/>
      <c r="TJE164" s="78"/>
      <c r="TJF164" s="65"/>
      <c r="TJI164" s="78"/>
      <c r="TJJ164" s="78"/>
      <c r="TJK164" s="65"/>
      <c r="TJN164" s="78"/>
      <c r="TJO164" s="78"/>
      <c r="TJP164" s="65"/>
      <c r="TJS164" s="78"/>
      <c r="TJT164" s="78"/>
      <c r="TJU164" s="65"/>
      <c r="TJX164" s="78"/>
      <c r="TJY164" s="78"/>
      <c r="TJZ164" s="65"/>
      <c r="TKC164" s="78"/>
      <c r="TKD164" s="78"/>
      <c r="TKE164" s="65"/>
      <c r="TKH164" s="78"/>
      <c r="TKI164" s="78"/>
      <c r="TKJ164" s="65"/>
      <c r="TKM164" s="78"/>
      <c r="TKN164" s="78"/>
      <c r="TKO164" s="65"/>
      <c r="TKR164" s="78"/>
      <c r="TKS164" s="78"/>
      <c r="TKT164" s="65"/>
      <c r="TKW164" s="78"/>
      <c r="TKX164" s="78"/>
      <c r="TKY164" s="65"/>
      <c r="TLB164" s="78"/>
      <c r="TLC164" s="78"/>
      <c r="TLD164" s="65"/>
      <c r="TLG164" s="78"/>
      <c r="TLH164" s="78"/>
      <c r="TLI164" s="65"/>
      <c r="TLL164" s="78"/>
      <c r="TLM164" s="78"/>
      <c r="TLN164" s="65"/>
      <c r="TLQ164" s="78"/>
      <c r="TLR164" s="78"/>
      <c r="TLS164" s="65"/>
      <c r="TLV164" s="78"/>
      <c r="TLW164" s="78"/>
      <c r="TLX164" s="65"/>
      <c r="TMA164" s="78"/>
      <c r="TMB164" s="78"/>
      <c r="TMC164" s="65"/>
      <c r="TMF164" s="78"/>
      <c r="TMG164" s="78"/>
      <c r="TMH164" s="65"/>
      <c r="TMK164" s="78"/>
      <c r="TML164" s="78"/>
      <c r="TMM164" s="65"/>
      <c r="TMP164" s="78"/>
      <c r="TMQ164" s="78"/>
      <c r="TMR164" s="65"/>
      <c r="TMU164" s="78"/>
      <c r="TMV164" s="78"/>
      <c r="TMW164" s="65"/>
      <c r="TMZ164" s="78"/>
      <c r="TNA164" s="78"/>
      <c r="TNB164" s="65"/>
      <c r="TNE164" s="78"/>
      <c r="TNF164" s="78"/>
      <c r="TNG164" s="65"/>
      <c r="TNJ164" s="78"/>
      <c r="TNK164" s="78"/>
      <c r="TNL164" s="65"/>
      <c r="TNO164" s="78"/>
      <c r="TNP164" s="78"/>
      <c r="TNQ164" s="65"/>
      <c r="TNT164" s="78"/>
      <c r="TNU164" s="78"/>
      <c r="TNV164" s="65"/>
      <c r="TNY164" s="78"/>
      <c r="TNZ164" s="78"/>
      <c r="TOA164" s="65"/>
      <c r="TOD164" s="78"/>
      <c r="TOE164" s="78"/>
      <c r="TOF164" s="65"/>
      <c r="TOI164" s="78"/>
      <c r="TOJ164" s="78"/>
      <c r="TOK164" s="65"/>
      <c r="TON164" s="78"/>
      <c r="TOO164" s="78"/>
      <c r="TOP164" s="65"/>
      <c r="TOS164" s="78"/>
      <c r="TOT164" s="78"/>
      <c r="TOU164" s="65"/>
      <c r="TOX164" s="78"/>
      <c r="TOY164" s="78"/>
      <c r="TOZ164" s="65"/>
      <c r="TPC164" s="78"/>
      <c r="TPD164" s="78"/>
      <c r="TPE164" s="65"/>
      <c r="TPH164" s="78"/>
      <c r="TPI164" s="78"/>
      <c r="TPJ164" s="65"/>
      <c r="TPM164" s="78"/>
      <c r="TPN164" s="78"/>
      <c r="TPO164" s="65"/>
      <c r="TPR164" s="78"/>
      <c r="TPS164" s="78"/>
      <c r="TPT164" s="65"/>
      <c r="TPW164" s="78"/>
      <c r="TPX164" s="78"/>
      <c r="TPY164" s="65"/>
      <c r="TQB164" s="78"/>
      <c r="TQC164" s="78"/>
      <c r="TQD164" s="65"/>
      <c r="TQG164" s="78"/>
      <c r="TQH164" s="78"/>
      <c r="TQI164" s="65"/>
      <c r="TQL164" s="78"/>
      <c r="TQM164" s="78"/>
      <c r="TQN164" s="65"/>
      <c r="TQQ164" s="78"/>
      <c r="TQR164" s="78"/>
      <c r="TQS164" s="65"/>
      <c r="TQV164" s="78"/>
      <c r="TQW164" s="78"/>
      <c r="TQX164" s="65"/>
      <c r="TRA164" s="78"/>
      <c r="TRB164" s="78"/>
      <c r="TRC164" s="65"/>
      <c r="TRF164" s="78"/>
      <c r="TRG164" s="78"/>
      <c r="TRH164" s="65"/>
      <c r="TRK164" s="78"/>
      <c r="TRL164" s="78"/>
      <c r="TRM164" s="65"/>
      <c r="TRP164" s="78"/>
      <c r="TRQ164" s="78"/>
      <c r="TRR164" s="65"/>
      <c r="TRU164" s="78"/>
      <c r="TRV164" s="78"/>
      <c r="TRW164" s="65"/>
      <c r="TRZ164" s="78"/>
      <c r="TSA164" s="78"/>
      <c r="TSB164" s="65"/>
      <c r="TSE164" s="78"/>
      <c r="TSF164" s="78"/>
      <c r="TSG164" s="65"/>
      <c r="TSJ164" s="78"/>
      <c r="TSK164" s="78"/>
      <c r="TSL164" s="65"/>
      <c r="TSO164" s="78"/>
      <c r="TSP164" s="78"/>
      <c r="TSQ164" s="65"/>
      <c r="TST164" s="78"/>
      <c r="TSU164" s="78"/>
      <c r="TSV164" s="65"/>
      <c r="TSY164" s="78"/>
      <c r="TSZ164" s="78"/>
      <c r="TTA164" s="65"/>
      <c r="TTD164" s="78"/>
      <c r="TTE164" s="78"/>
      <c r="TTF164" s="65"/>
      <c r="TTI164" s="78"/>
      <c r="TTJ164" s="78"/>
      <c r="TTK164" s="65"/>
      <c r="TTN164" s="78"/>
      <c r="TTO164" s="78"/>
      <c r="TTP164" s="65"/>
      <c r="TTS164" s="78"/>
      <c r="TTT164" s="78"/>
      <c r="TTU164" s="65"/>
      <c r="TTX164" s="78"/>
      <c r="TTY164" s="78"/>
      <c r="TTZ164" s="65"/>
      <c r="TUC164" s="78"/>
      <c r="TUD164" s="78"/>
      <c r="TUE164" s="65"/>
      <c r="TUH164" s="78"/>
      <c r="TUI164" s="78"/>
      <c r="TUJ164" s="65"/>
      <c r="TUM164" s="78"/>
      <c r="TUN164" s="78"/>
      <c r="TUO164" s="65"/>
      <c r="TUR164" s="78"/>
      <c r="TUS164" s="78"/>
      <c r="TUT164" s="65"/>
      <c r="TUW164" s="78"/>
      <c r="TUX164" s="78"/>
      <c r="TUY164" s="65"/>
      <c r="TVB164" s="78"/>
      <c r="TVC164" s="78"/>
      <c r="TVD164" s="65"/>
      <c r="TVG164" s="78"/>
      <c r="TVH164" s="78"/>
      <c r="TVI164" s="65"/>
      <c r="TVL164" s="78"/>
      <c r="TVM164" s="78"/>
      <c r="TVN164" s="65"/>
      <c r="TVQ164" s="78"/>
      <c r="TVR164" s="78"/>
      <c r="TVS164" s="65"/>
      <c r="TVV164" s="78"/>
      <c r="TVW164" s="78"/>
      <c r="TVX164" s="65"/>
      <c r="TWA164" s="78"/>
      <c r="TWB164" s="78"/>
      <c r="TWC164" s="65"/>
      <c r="TWF164" s="78"/>
      <c r="TWG164" s="78"/>
      <c r="TWH164" s="65"/>
      <c r="TWK164" s="78"/>
      <c r="TWL164" s="78"/>
      <c r="TWM164" s="65"/>
      <c r="TWP164" s="78"/>
      <c r="TWQ164" s="78"/>
      <c r="TWR164" s="65"/>
      <c r="TWU164" s="78"/>
      <c r="TWV164" s="78"/>
      <c r="TWW164" s="65"/>
      <c r="TWZ164" s="78"/>
      <c r="TXA164" s="78"/>
      <c r="TXB164" s="65"/>
      <c r="TXE164" s="78"/>
      <c r="TXF164" s="78"/>
      <c r="TXG164" s="65"/>
      <c r="TXJ164" s="78"/>
      <c r="TXK164" s="78"/>
      <c r="TXL164" s="65"/>
      <c r="TXO164" s="78"/>
      <c r="TXP164" s="78"/>
      <c r="TXQ164" s="65"/>
      <c r="TXT164" s="78"/>
      <c r="TXU164" s="78"/>
      <c r="TXV164" s="65"/>
      <c r="TXY164" s="78"/>
      <c r="TXZ164" s="78"/>
      <c r="TYA164" s="65"/>
      <c r="TYD164" s="78"/>
      <c r="TYE164" s="78"/>
      <c r="TYF164" s="65"/>
      <c r="TYI164" s="78"/>
      <c r="TYJ164" s="78"/>
      <c r="TYK164" s="65"/>
      <c r="TYN164" s="78"/>
      <c r="TYO164" s="78"/>
      <c r="TYP164" s="65"/>
      <c r="TYS164" s="78"/>
      <c r="TYT164" s="78"/>
      <c r="TYU164" s="65"/>
      <c r="TYX164" s="78"/>
      <c r="TYY164" s="78"/>
      <c r="TYZ164" s="65"/>
      <c r="TZC164" s="78"/>
      <c r="TZD164" s="78"/>
      <c r="TZE164" s="65"/>
      <c r="TZH164" s="78"/>
      <c r="TZI164" s="78"/>
      <c r="TZJ164" s="65"/>
      <c r="TZM164" s="78"/>
      <c r="TZN164" s="78"/>
      <c r="TZO164" s="65"/>
      <c r="TZR164" s="78"/>
      <c r="TZS164" s="78"/>
      <c r="TZT164" s="65"/>
      <c r="TZW164" s="78"/>
      <c r="TZX164" s="78"/>
      <c r="TZY164" s="65"/>
      <c r="UAB164" s="78"/>
      <c r="UAC164" s="78"/>
      <c r="UAD164" s="65"/>
      <c r="UAG164" s="78"/>
      <c r="UAH164" s="78"/>
      <c r="UAI164" s="65"/>
      <c r="UAL164" s="78"/>
      <c r="UAM164" s="78"/>
      <c r="UAN164" s="65"/>
      <c r="UAQ164" s="78"/>
      <c r="UAR164" s="78"/>
      <c r="UAS164" s="65"/>
      <c r="UAV164" s="78"/>
      <c r="UAW164" s="78"/>
      <c r="UAX164" s="65"/>
      <c r="UBA164" s="78"/>
      <c r="UBB164" s="78"/>
      <c r="UBC164" s="65"/>
      <c r="UBF164" s="78"/>
      <c r="UBG164" s="78"/>
      <c r="UBH164" s="65"/>
      <c r="UBK164" s="78"/>
      <c r="UBL164" s="78"/>
      <c r="UBM164" s="65"/>
      <c r="UBP164" s="78"/>
      <c r="UBQ164" s="78"/>
      <c r="UBR164" s="65"/>
      <c r="UBU164" s="78"/>
      <c r="UBV164" s="78"/>
      <c r="UBW164" s="65"/>
      <c r="UBZ164" s="78"/>
      <c r="UCA164" s="78"/>
      <c r="UCB164" s="65"/>
      <c r="UCE164" s="78"/>
      <c r="UCF164" s="78"/>
      <c r="UCG164" s="65"/>
      <c r="UCJ164" s="78"/>
      <c r="UCK164" s="78"/>
      <c r="UCL164" s="65"/>
      <c r="UCO164" s="78"/>
      <c r="UCP164" s="78"/>
      <c r="UCQ164" s="65"/>
      <c r="UCT164" s="78"/>
      <c r="UCU164" s="78"/>
      <c r="UCV164" s="65"/>
      <c r="UCY164" s="78"/>
      <c r="UCZ164" s="78"/>
      <c r="UDA164" s="65"/>
      <c r="UDD164" s="78"/>
      <c r="UDE164" s="78"/>
      <c r="UDF164" s="65"/>
      <c r="UDI164" s="78"/>
      <c r="UDJ164" s="78"/>
      <c r="UDK164" s="65"/>
      <c r="UDN164" s="78"/>
      <c r="UDO164" s="78"/>
      <c r="UDP164" s="65"/>
      <c r="UDS164" s="78"/>
      <c r="UDT164" s="78"/>
      <c r="UDU164" s="65"/>
      <c r="UDX164" s="78"/>
      <c r="UDY164" s="78"/>
      <c r="UDZ164" s="65"/>
      <c r="UEC164" s="78"/>
      <c r="UED164" s="78"/>
      <c r="UEE164" s="65"/>
      <c r="UEH164" s="78"/>
      <c r="UEI164" s="78"/>
      <c r="UEJ164" s="65"/>
      <c r="UEM164" s="78"/>
      <c r="UEN164" s="78"/>
      <c r="UEO164" s="65"/>
      <c r="UER164" s="78"/>
      <c r="UES164" s="78"/>
      <c r="UET164" s="65"/>
      <c r="UEW164" s="78"/>
      <c r="UEX164" s="78"/>
      <c r="UEY164" s="65"/>
      <c r="UFB164" s="78"/>
      <c r="UFC164" s="78"/>
      <c r="UFD164" s="65"/>
      <c r="UFG164" s="78"/>
      <c r="UFH164" s="78"/>
      <c r="UFI164" s="65"/>
      <c r="UFL164" s="78"/>
      <c r="UFM164" s="78"/>
      <c r="UFN164" s="65"/>
      <c r="UFQ164" s="78"/>
      <c r="UFR164" s="78"/>
      <c r="UFS164" s="65"/>
      <c r="UFV164" s="78"/>
      <c r="UFW164" s="78"/>
      <c r="UFX164" s="65"/>
      <c r="UGA164" s="78"/>
      <c r="UGB164" s="78"/>
      <c r="UGC164" s="65"/>
      <c r="UGF164" s="78"/>
      <c r="UGG164" s="78"/>
      <c r="UGH164" s="65"/>
      <c r="UGK164" s="78"/>
      <c r="UGL164" s="78"/>
      <c r="UGM164" s="65"/>
      <c r="UGP164" s="78"/>
      <c r="UGQ164" s="78"/>
      <c r="UGR164" s="65"/>
      <c r="UGU164" s="78"/>
      <c r="UGV164" s="78"/>
      <c r="UGW164" s="65"/>
      <c r="UGZ164" s="78"/>
      <c r="UHA164" s="78"/>
      <c r="UHB164" s="65"/>
      <c r="UHE164" s="78"/>
      <c r="UHF164" s="78"/>
      <c r="UHG164" s="65"/>
      <c r="UHJ164" s="78"/>
      <c r="UHK164" s="78"/>
      <c r="UHL164" s="65"/>
      <c r="UHO164" s="78"/>
      <c r="UHP164" s="78"/>
      <c r="UHQ164" s="65"/>
      <c r="UHT164" s="78"/>
      <c r="UHU164" s="78"/>
      <c r="UHV164" s="65"/>
      <c r="UHY164" s="78"/>
      <c r="UHZ164" s="78"/>
      <c r="UIA164" s="65"/>
      <c r="UID164" s="78"/>
      <c r="UIE164" s="78"/>
      <c r="UIF164" s="65"/>
      <c r="UII164" s="78"/>
      <c r="UIJ164" s="78"/>
      <c r="UIK164" s="65"/>
      <c r="UIN164" s="78"/>
      <c r="UIO164" s="78"/>
      <c r="UIP164" s="65"/>
      <c r="UIS164" s="78"/>
      <c r="UIT164" s="78"/>
      <c r="UIU164" s="65"/>
      <c r="UIX164" s="78"/>
      <c r="UIY164" s="78"/>
      <c r="UIZ164" s="65"/>
      <c r="UJC164" s="78"/>
      <c r="UJD164" s="78"/>
      <c r="UJE164" s="65"/>
      <c r="UJH164" s="78"/>
      <c r="UJI164" s="78"/>
      <c r="UJJ164" s="65"/>
      <c r="UJM164" s="78"/>
      <c r="UJN164" s="78"/>
      <c r="UJO164" s="65"/>
      <c r="UJR164" s="78"/>
      <c r="UJS164" s="78"/>
      <c r="UJT164" s="65"/>
      <c r="UJW164" s="78"/>
      <c r="UJX164" s="78"/>
      <c r="UJY164" s="65"/>
      <c r="UKB164" s="78"/>
      <c r="UKC164" s="78"/>
      <c r="UKD164" s="65"/>
      <c r="UKG164" s="78"/>
      <c r="UKH164" s="78"/>
      <c r="UKI164" s="65"/>
      <c r="UKL164" s="78"/>
      <c r="UKM164" s="78"/>
      <c r="UKN164" s="65"/>
      <c r="UKQ164" s="78"/>
      <c r="UKR164" s="78"/>
      <c r="UKS164" s="65"/>
      <c r="UKV164" s="78"/>
      <c r="UKW164" s="78"/>
      <c r="UKX164" s="65"/>
      <c r="ULA164" s="78"/>
      <c r="ULB164" s="78"/>
      <c r="ULC164" s="65"/>
      <c r="ULF164" s="78"/>
      <c r="ULG164" s="78"/>
      <c r="ULH164" s="65"/>
      <c r="ULK164" s="78"/>
      <c r="ULL164" s="78"/>
      <c r="ULM164" s="65"/>
      <c r="ULP164" s="78"/>
      <c r="ULQ164" s="78"/>
      <c r="ULR164" s="65"/>
      <c r="ULU164" s="78"/>
      <c r="ULV164" s="78"/>
      <c r="ULW164" s="65"/>
      <c r="ULZ164" s="78"/>
      <c r="UMA164" s="78"/>
      <c r="UMB164" s="65"/>
      <c r="UME164" s="78"/>
      <c r="UMF164" s="78"/>
      <c r="UMG164" s="65"/>
      <c r="UMJ164" s="78"/>
      <c r="UMK164" s="78"/>
      <c r="UML164" s="65"/>
      <c r="UMO164" s="78"/>
      <c r="UMP164" s="78"/>
      <c r="UMQ164" s="65"/>
      <c r="UMT164" s="78"/>
      <c r="UMU164" s="78"/>
      <c r="UMV164" s="65"/>
      <c r="UMY164" s="78"/>
      <c r="UMZ164" s="78"/>
      <c r="UNA164" s="65"/>
      <c r="UND164" s="78"/>
      <c r="UNE164" s="78"/>
      <c r="UNF164" s="65"/>
      <c r="UNI164" s="78"/>
      <c r="UNJ164" s="78"/>
      <c r="UNK164" s="65"/>
      <c r="UNN164" s="78"/>
      <c r="UNO164" s="78"/>
      <c r="UNP164" s="65"/>
      <c r="UNS164" s="78"/>
      <c r="UNT164" s="78"/>
      <c r="UNU164" s="65"/>
      <c r="UNX164" s="78"/>
      <c r="UNY164" s="78"/>
      <c r="UNZ164" s="65"/>
      <c r="UOC164" s="78"/>
      <c r="UOD164" s="78"/>
      <c r="UOE164" s="65"/>
      <c r="UOH164" s="78"/>
      <c r="UOI164" s="78"/>
      <c r="UOJ164" s="65"/>
      <c r="UOM164" s="78"/>
      <c r="UON164" s="78"/>
      <c r="UOO164" s="65"/>
      <c r="UOR164" s="78"/>
      <c r="UOS164" s="78"/>
      <c r="UOT164" s="65"/>
      <c r="UOW164" s="78"/>
      <c r="UOX164" s="78"/>
      <c r="UOY164" s="65"/>
      <c r="UPB164" s="78"/>
      <c r="UPC164" s="78"/>
      <c r="UPD164" s="65"/>
      <c r="UPG164" s="78"/>
      <c r="UPH164" s="78"/>
      <c r="UPI164" s="65"/>
      <c r="UPL164" s="78"/>
      <c r="UPM164" s="78"/>
      <c r="UPN164" s="65"/>
      <c r="UPQ164" s="78"/>
      <c r="UPR164" s="78"/>
      <c r="UPS164" s="65"/>
      <c r="UPV164" s="78"/>
      <c r="UPW164" s="78"/>
      <c r="UPX164" s="65"/>
      <c r="UQA164" s="78"/>
      <c r="UQB164" s="78"/>
      <c r="UQC164" s="65"/>
      <c r="UQF164" s="78"/>
      <c r="UQG164" s="78"/>
      <c r="UQH164" s="65"/>
      <c r="UQK164" s="78"/>
      <c r="UQL164" s="78"/>
      <c r="UQM164" s="65"/>
      <c r="UQP164" s="78"/>
      <c r="UQQ164" s="78"/>
      <c r="UQR164" s="65"/>
      <c r="UQU164" s="78"/>
      <c r="UQV164" s="78"/>
      <c r="UQW164" s="65"/>
      <c r="UQZ164" s="78"/>
      <c r="URA164" s="78"/>
      <c r="URB164" s="65"/>
      <c r="URE164" s="78"/>
      <c r="URF164" s="78"/>
      <c r="URG164" s="65"/>
      <c r="URJ164" s="78"/>
      <c r="URK164" s="78"/>
      <c r="URL164" s="65"/>
      <c r="URO164" s="78"/>
      <c r="URP164" s="78"/>
      <c r="URQ164" s="65"/>
      <c r="URT164" s="78"/>
      <c r="URU164" s="78"/>
      <c r="URV164" s="65"/>
      <c r="URY164" s="78"/>
      <c r="URZ164" s="78"/>
      <c r="USA164" s="65"/>
      <c r="USD164" s="78"/>
      <c r="USE164" s="78"/>
      <c r="USF164" s="65"/>
      <c r="USI164" s="78"/>
      <c r="USJ164" s="78"/>
      <c r="USK164" s="65"/>
      <c r="USN164" s="78"/>
      <c r="USO164" s="78"/>
      <c r="USP164" s="65"/>
      <c r="USS164" s="78"/>
      <c r="UST164" s="78"/>
      <c r="USU164" s="65"/>
      <c r="USX164" s="78"/>
      <c r="USY164" s="78"/>
      <c r="USZ164" s="65"/>
      <c r="UTC164" s="78"/>
      <c r="UTD164" s="78"/>
      <c r="UTE164" s="65"/>
      <c r="UTH164" s="78"/>
      <c r="UTI164" s="78"/>
      <c r="UTJ164" s="65"/>
      <c r="UTM164" s="78"/>
      <c r="UTN164" s="78"/>
      <c r="UTO164" s="65"/>
      <c r="UTR164" s="78"/>
      <c r="UTS164" s="78"/>
      <c r="UTT164" s="65"/>
      <c r="UTW164" s="78"/>
      <c r="UTX164" s="78"/>
      <c r="UTY164" s="65"/>
      <c r="UUB164" s="78"/>
      <c r="UUC164" s="78"/>
      <c r="UUD164" s="65"/>
      <c r="UUG164" s="78"/>
      <c r="UUH164" s="78"/>
      <c r="UUI164" s="65"/>
      <c r="UUL164" s="78"/>
      <c r="UUM164" s="78"/>
      <c r="UUN164" s="65"/>
      <c r="UUQ164" s="78"/>
      <c r="UUR164" s="78"/>
      <c r="UUS164" s="65"/>
      <c r="UUV164" s="78"/>
      <c r="UUW164" s="78"/>
      <c r="UUX164" s="65"/>
      <c r="UVA164" s="78"/>
      <c r="UVB164" s="78"/>
      <c r="UVC164" s="65"/>
      <c r="UVF164" s="78"/>
      <c r="UVG164" s="78"/>
      <c r="UVH164" s="65"/>
      <c r="UVK164" s="78"/>
      <c r="UVL164" s="78"/>
      <c r="UVM164" s="65"/>
      <c r="UVP164" s="78"/>
      <c r="UVQ164" s="78"/>
      <c r="UVR164" s="65"/>
      <c r="UVU164" s="78"/>
      <c r="UVV164" s="78"/>
      <c r="UVW164" s="65"/>
      <c r="UVZ164" s="78"/>
      <c r="UWA164" s="78"/>
      <c r="UWB164" s="65"/>
      <c r="UWE164" s="78"/>
      <c r="UWF164" s="78"/>
      <c r="UWG164" s="65"/>
      <c r="UWJ164" s="78"/>
      <c r="UWK164" s="78"/>
      <c r="UWL164" s="65"/>
      <c r="UWO164" s="78"/>
      <c r="UWP164" s="78"/>
      <c r="UWQ164" s="65"/>
      <c r="UWT164" s="78"/>
      <c r="UWU164" s="78"/>
      <c r="UWV164" s="65"/>
      <c r="UWY164" s="78"/>
      <c r="UWZ164" s="78"/>
      <c r="UXA164" s="65"/>
      <c r="UXD164" s="78"/>
      <c r="UXE164" s="78"/>
      <c r="UXF164" s="65"/>
      <c r="UXI164" s="78"/>
      <c r="UXJ164" s="78"/>
      <c r="UXK164" s="65"/>
      <c r="UXN164" s="78"/>
      <c r="UXO164" s="78"/>
      <c r="UXP164" s="65"/>
      <c r="UXS164" s="78"/>
      <c r="UXT164" s="78"/>
      <c r="UXU164" s="65"/>
      <c r="UXX164" s="78"/>
      <c r="UXY164" s="78"/>
      <c r="UXZ164" s="65"/>
      <c r="UYC164" s="78"/>
      <c r="UYD164" s="78"/>
      <c r="UYE164" s="65"/>
      <c r="UYH164" s="78"/>
      <c r="UYI164" s="78"/>
      <c r="UYJ164" s="65"/>
      <c r="UYM164" s="78"/>
      <c r="UYN164" s="78"/>
      <c r="UYO164" s="65"/>
      <c r="UYR164" s="78"/>
      <c r="UYS164" s="78"/>
      <c r="UYT164" s="65"/>
      <c r="UYW164" s="78"/>
      <c r="UYX164" s="78"/>
      <c r="UYY164" s="65"/>
      <c r="UZB164" s="78"/>
      <c r="UZC164" s="78"/>
      <c r="UZD164" s="65"/>
      <c r="UZG164" s="78"/>
      <c r="UZH164" s="78"/>
      <c r="UZI164" s="65"/>
      <c r="UZL164" s="78"/>
      <c r="UZM164" s="78"/>
      <c r="UZN164" s="65"/>
      <c r="UZQ164" s="78"/>
      <c r="UZR164" s="78"/>
      <c r="UZS164" s="65"/>
      <c r="UZV164" s="78"/>
      <c r="UZW164" s="78"/>
      <c r="UZX164" s="65"/>
      <c r="VAA164" s="78"/>
      <c r="VAB164" s="78"/>
      <c r="VAC164" s="65"/>
      <c r="VAF164" s="78"/>
      <c r="VAG164" s="78"/>
      <c r="VAH164" s="65"/>
      <c r="VAK164" s="78"/>
      <c r="VAL164" s="78"/>
      <c r="VAM164" s="65"/>
      <c r="VAP164" s="78"/>
      <c r="VAQ164" s="78"/>
      <c r="VAR164" s="65"/>
      <c r="VAU164" s="78"/>
      <c r="VAV164" s="78"/>
      <c r="VAW164" s="65"/>
      <c r="VAZ164" s="78"/>
      <c r="VBA164" s="78"/>
      <c r="VBB164" s="65"/>
      <c r="VBE164" s="78"/>
      <c r="VBF164" s="78"/>
      <c r="VBG164" s="65"/>
      <c r="VBJ164" s="78"/>
      <c r="VBK164" s="78"/>
      <c r="VBL164" s="65"/>
      <c r="VBO164" s="78"/>
      <c r="VBP164" s="78"/>
      <c r="VBQ164" s="65"/>
      <c r="VBT164" s="78"/>
      <c r="VBU164" s="78"/>
      <c r="VBV164" s="65"/>
      <c r="VBY164" s="78"/>
      <c r="VBZ164" s="78"/>
      <c r="VCA164" s="65"/>
      <c r="VCD164" s="78"/>
      <c r="VCE164" s="78"/>
      <c r="VCF164" s="65"/>
      <c r="VCI164" s="78"/>
      <c r="VCJ164" s="78"/>
      <c r="VCK164" s="65"/>
      <c r="VCN164" s="78"/>
      <c r="VCO164" s="78"/>
      <c r="VCP164" s="65"/>
      <c r="VCS164" s="78"/>
      <c r="VCT164" s="78"/>
      <c r="VCU164" s="65"/>
      <c r="VCX164" s="78"/>
      <c r="VCY164" s="78"/>
      <c r="VCZ164" s="65"/>
      <c r="VDC164" s="78"/>
      <c r="VDD164" s="78"/>
      <c r="VDE164" s="65"/>
      <c r="VDH164" s="78"/>
      <c r="VDI164" s="78"/>
      <c r="VDJ164" s="65"/>
      <c r="VDM164" s="78"/>
      <c r="VDN164" s="78"/>
      <c r="VDO164" s="65"/>
      <c r="VDR164" s="78"/>
      <c r="VDS164" s="78"/>
      <c r="VDT164" s="65"/>
      <c r="VDW164" s="78"/>
      <c r="VDX164" s="78"/>
      <c r="VDY164" s="65"/>
      <c r="VEB164" s="78"/>
      <c r="VEC164" s="78"/>
      <c r="VED164" s="65"/>
      <c r="VEG164" s="78"/>
      <c r="VEH164" s="78"/>
      <c r="VEI164" s="65"/>
      <c r="VEL164" s="78"/>
      <c r="VEM164" s="78"/>
      <c r="VEN164" s="65"/>
      <c r="VEQ164" s="78"/>
      <c r="VER164" s="78"/>
      <c r="VES164" s="65"/>
      <c r="VEV164" s="78"/>
      <c r="VEW164" s="78"/>
      <c r="VEX164" s="65"/>
      <c r="VFA164" s="78"/>
      <c r="VFB164" s="78"/>
      <c r="VFC164" s="65"/>
      <c r="VFF164" s="78"/>
      <c r="VFG164" s="78"/>
      <c r="VFH164" s="65"/>
      <c r="VFK164" s="78"/>
      <c r="VFL164" s="78"/>
      <c r="VFM164" s="65"/>
      <c r="VFP164" s="78"/>
      <c r="VFQ164" s="78"/>
      <c r="VFR164" s="65"/>
      <c r="VFU164" s="78"/>
      <c r="VFV164" s="78"/>
      <c r="VFW164" s="65"/>
      <c r="VFZ164" s="78"/>
      <c r="VGA164" s="78"/>
      <c r="VGB164" s="65"/>
      <c r="VGE164" s="78"/>
      <c r="VGF164" s="78"/>
      <c r="VGG164" s="65"/>
      <c r="VGJ164" s="78"/>
      <c r="VGK164" s="78"/>
      <c r="VGL164" s="65"/>
      <c r="VGO164" s="78"/>
      <c r="VGP164" s="78"/>
      <c r="VGQ164" s="65"/>
      <c r="VGT164" s="78"/>
      <c r="VGU164" s="78"/>
      <c r="VGV164" s="65"/>
      <c r="VGY164" s="78"/>
      <c r="VGZ164" s="78"/>
      <c r="VHA164" s="65"/>
      <c r="VHD164" s="78"/>
      <c r="VHE164" s="78"/>
      <c r="VHF164" s="65"/>
      <c r="VHI164" s="78"/>
      <c r="VHJ164" s="78"/>
      <c r="VHK164" s="65"/>
      <c r="VHN164" s="78"/>
      <c r="VHO164" s="78"/>
      <c r="VHP164" s="65"/>
      <c r="VHS164" s="78"/>
      <c r="VHT164" s="78"/>
      <c r="VHU164" s="65"/>
      <c r="VHX164" s="78"/>
      <c r="VHY164" s="78"/>
      <c r="VHZ164" s="65"/>
      <c r="VIC164" s="78"/>
      <c r="VID164" s="78"/>
      <c r="VIE164" s="65"/>
      <c r="VIH164" s="78"/>
      <c r="VII164" s="78"/>
      <c r="VIJ164" s="65"/>
      <c r="VIM164" s="78"/>
      <c r="VIN164" s="78"/>
      <c r="VIO164" s="65"/>
      <c r="VIR164" s="78"/>
      <c r="VIS164" s="78"/>
      <c r="VIT164" s="65"/>
      <c r="VIW164" s="78"/>
      <c r="VIX164" s="78"/>
      <c r="VIY164" s="65"/>
      <c r="VJB164" s="78"/>
      <c r="VJC164" s="78"/>
      <c r="VJD164" s="65"/>
      <c r="VJG164" s="78"/>
      <c r="VJH164" s="78"/>
      <c r="VJI164" s="65"/>
      <c r="VJL164" s="78"/>
      <c r="VJM164" s="78"/>
      <c r="VJN164" s="65"/>
      <c r="VJQ164" s="78"/>
      <c r="VJR164" s="78"/>
      <c r="VJS164" s="65"/>
      <c r="VJV164" s="78"/>
      <c r="VJW164" s="78"/>
      <c r="VJX164" s="65"/>
      <c r="VKA164" s="78"/>
      <c r="VKB164" s="78"/>
      <c r="VKC164" s="65"/>
      <c r="VKF164" s="78"/>
      <c r="VKG164" s="78"/>
      <c r="VKH164" s="65"/>
      <c r="VKK164" s="78"/>
      <c r="VKL164" s="78"/>
      <c r="VKM164" s="65"/>
      <c r="VKP164" s="78"/>
      <c r="VKQ164" s="78"/>
      <c r="VKR164" s="65"/>
      <c r="VKU164" s="78"/>
      <c r="VKV164" s="78"/>
      <c r="VKW164" s="65"/>
      <c r="VKZ164" s="78"/>
      <c r="VLA164" s="78"/>
      <c r="VLB164" s="65"/>
      <c r="VLE164" s="78"/>
      <c r="VLF164" s="78"/>
      <c r="VLG164" s="65"/>
      <c r="VLJ164" s="78"/>
      <c r="VLK164" s="78"/>
      <c r="VLL164" s="65"/>
      <c r="VLO164" s="78"/>
      <c r="VLP164" s="78"/>
      <c r="VLQ164" s="65"/>
      <c r="VLT164" s="78"/>
      <c r="VLU164" s="78"/>
      <c r="VLV164" s="65"/>
      <c r="VLY164" s="78"/>
      <c r="VLZ164" s="78"/>
      <c r="VMA164" s="65"/>
      <c r="VMD164" s="78"/>
      <c r="VME164" s="78"/>
      <c r="VMF164" s="65"/>
      <c r="VMI164" s="78"/>
      <c r="VMJ164" s="78"/>
      <c r="VMK164" s="65"/>
      <c r="VMN164" s="78"/>
      <c r="VMO164" s="78"/>
      <c r="VMP164" s="65"/>
      <c r="VMS164" s="78"/>
      <c r="VMT164" s="78"/>
      <c r="VMU164" s="65"/>
      <c r="VMX164" s="78"/>
      <c r="VMY164" s="78"/>
      <c r="VMZ164" s="65"/>
      <c r="VNC164" s="78"/>
      <c r="VND164" s="78"/>
      <c r="VNE164" s="65"/>
      <c r="VNH164" s="78"/>
      <c r="VNI164" s="78"/>
      <c r="VNJ164" s="65"/>
      <c r="VNM164" s="78"/>
      <c r="VNN164" s="78"/>
      <c r="VNO164" s="65"/>
      <c r="VNR164" s="78"/>
      <c r="VNS164" s="78"/>
      <c r="VNT164" s="65"/>
      <c r="VNW164" s="78"/>
      <c r="VNX164" s="78"/>
      <c r="VNY164" s="65"/>
      <c r="VOB164" s="78"/>
      <c r="VOC164" s="78"/>
      <c r="VOD164" s="65"/>
      <c r="VOG164" s="78"/>
      <c r="VOH164" s="78"/>
      <c r="VOI164" s="65"/>
      <c r="VOL164" s="78"/>
      <c r="VOM164" s="78"/>
      <c r="VON164" s="65"/>
      <c r="VOQ164" s="78"/>
      <c r="VOR164" s="78"/>
      <c r="VOS164" s="65"/>
      <c r="VOV164" s="78"/>
      <c r="VOW164" s="78"/>
      <c r="VOX164" s="65"/>
      <c r="VPA164" s="78"/>
      <c r="VPB164" s="78"/>
      <c r="VPC164" s="65"/>
      <c r="VPF164" s="78"/>
      <c r="VPG164" s="78"/>
      <c r="VPH164" s="65"/>
      <c r="VPK164" s="78"/>
      <c r="VPL164" s="78"/>
      <c r="VPM164" s="65"/>
      <c r="VPP164" s="78"/>
      <c r="VPQ164" s="78"/>
      <c r="VPR164" s="65"/>
      <c r="VPU164" s="78"/>
      <c r="VPV164" s="78"/>
      <c r="VPW164" s="65"/>
      <c r="VPZ164" s="78"/>
      <c r="VQA164" s="78"/>
      <c r="VQB164" s="65"/>
      <c r="VQE164" s="78"/>
      <c r="VQF164" s="78"/>
      <c r="VQG164" s="65"/>
      <c r="VQJ164" s="78"/>
      <c r="VQK164" s="78"/>
      <c r="VQL164" s="65"/>
      <c r="VQO164" s="78"/>
      <c r="VQP164" s="78"/>
      <c r="VQQ164" s="65"/>
      <c r="VQT164" s="78"/>
      <c r="VQU164" s="78"/>
      <c r="VQV164" s="65"/>
      <c r="VQY164" s="78"/>
      <c r="VQZ164" s="78"/>
      <c r="VRA164" s="65"/>
      <c r="VRD164" s="78"/>
      <c r="VRE164" s="78"/>
      <c r="VRF164" s="65"/>
      <c r="VRI164" s="78"/>
      <c r="VRJ164" s="78"/>
      <c r="VRK164" s="65"/>
      <c r="VRN164" s="78"/>
      <c r="VRO164" s="78"/>
      <c r="VRP164" s="65"/>
      <c r="VRS164" s="78"/>
      <c r="VRT164" s="78"/>
      <c r="VRU164" s="65"/>
      <c r="VRX164" s="78"/>
      <c r="VRY164" s="78"/>
      <c r="VRZ164" s="65"/>
      <c r="VSC164" s="78"/>
      <c r="VSD164" s="78"/>
      <c r="VSE164" s="65"/>
      <c r="VSH164" s="78"/>
      <c r="VSI164" s="78"/>
      <c r="VSJ164" s="65"/>
      <c r="VSM164" s="78"/>
      <c r="VSN164" s="78"/>
      <c r="VSO164" s="65"/>
      <c r="VSR164" s="78"/>
      <c r="VSS164" s="78"/>
      <c r="VST164" s="65"/>
      <c r="VSW164" s="78"/>
      <c r="VSX164" s="78"/>
      <c r="VSY164" s="65"/>
      <c r="VTB164" s="78"/>
      <c r="VTC164" s="78"/>
      <c r="VTD164" s="65"/>
      <c r="VTG164" s="78"/>
      <c r="VTH164" s="78"/>
      <c r="VTI164" s="65"/>
      <c r="VTL164" s="78"/>
      <c r="VTM164" s="78"/>
      <c r="VTN164" s="65"/>
      <c r="VTQ164" s="78"/>
      <c r="VTR164" s="78"/>
      <c r="VTS164" s="65"/>
      <c r="VTV164" s="78"/>
      <c r="VTW164" s="78"/>
      <c r="VTX164" s="65"/>
      <c r="VUA164" s="78"/>
      <c r="VUB164" s="78"/>
      <c r="VUC164" s="65"/>
      <c r="VUF164" s="78"/>
      <c r="VUG164" s="78"/>
      <c r="VUH164" s="65"/>
      <c r="VUK164" s="78"/>
      <c r="VUL164" s="78"/>
      <c r="VUM164" s="65"/>
      <c r="VUP164" s="78"/>
      <c r="VUQ164" s="78"/>
      <c r="VUR164" s="65"/>
      <c r="VUU164" s="78"/>
      <c r="VUV164" s="78"/>
      <c r="VUW164" s="65"/>
      <c r="VUZ164" s="78"/>
      <c r="VVA164" s="78"/>
      <c r="VVB164" s="65"/>
      <c r="VVE164" s="78"/>
      <c r="VVF164" s="78"/>
      <c r="VVG164" s="65"/>
      <c r="VVJ164" s="78"/>
      <c r="VVK164" s="78"/>
      <c r="VVL164" s="65"/>
      <c r="VVO164" s="78"/>
      <c r="VVP164" s="78"/>
      <c r="VVQ164" s="65"/>
      <c r="VVT164" s="78"/>
      <c r="VVU164" s="78"/>
      <c r="VVV164" s="65"/>
      <c r="VVY164" s="78"/>
      <c r="VVZ164" s="78"/>
      <c r="VWA164" s="65"/>
      <c r="VWD164" s="78"/>
      <c r="VWE164" s="78"/>
      <c r="VWF164" s="65"/>
      <c r="VWI164" s="78"/>
      <c r="VWJ164" s="78"/>
      <c r="VWK164" s="65"/>
      <c r="VWN164" s="78"/>
      <c r="VWO164" s="78"/>
      <c r="VWP164" s="65"/>
      <c r="VWS164" s="78"/>
      <c r="VWT164" s="78"/>
      <c r="VWU164" s="65"/>
      <c r="VWX164" s="78"/>
      <c r="VWY164" s="78"/>
      <c r="VWZ164" s="65"/>
      <c r="VXC164" s="78"/>
      <c r="VXD164" s="78"/>
      <c r="VXE164" s="65"/>
      <c r="VXH164" s="78"/>
      <c r="VXI164" s="78"/>
      <c r="VXJ164" s="65"/>
      <c r="VXM164" s="78"/>
      <c r="VXN164" s="78"/>
      <c r="VXO164" s="65"/>
      <c r="VXR164" s="78"/>
      <c r="VXS164" s="78"/>
      <c r="VXT164" s="65"/>
      <c r="VXW164" s="78"/>
      <c r="VXX164" s="78"/>
      <c r="VXY164" s="65"/>
      <c r="VYB164" s="78"/>
      <c r="VYC164" s="78"/>
      <c r="VYD164" s="65"/>
      <c r="VYG164" s="78"/>
      <c r="VYH164" s="78"/>
      <c r="VYI164" s="65"/>
      <c r="VYL164" s="78"/>
      <c r="VYM164" s="78"/>
      <c r="VYN164" s="65"/>
      <c r="VYQ164" s="78"/>
      <c r="VYR164" s="78"/>
      <c r="VYS164" s="65"/>
      <c r="VYV164" s="78"/>
      <c r="VYW164" s="78"/>
      <c r="VYX164" s="65"/>
      <c r="VZA164" s="78"/>
      <c r="VZB164" s="78"/>
      <c r="VZC164" s="65"/>
      <c r="VZF164" s="78"/>
      <c r="VZG164" s="78"/>
      <c r="VZH164" s="65"/>
      <c r="VZK164" s="78"/>
      <c r="VZL164" s="78"/>
      <c r="VZM164" s="65"/>
      <c r="VZP164" s="78"/>
      <c r="VZQ164" s="78"/>
      <c r="VZR164" s="65"/>
      <c r="VZU164" s="78"/>
      <c r="VZV164" s="78"/>
      <c r="VZW164" s="65"/>
      <c r="VZZ164" s="78"/>
      <c r="WAA164" s="78"/>
      <c r="WAB164" s="65"/>
      <c r="WAE164" s="78"/>
      <c r="WAF164" s="78"/>
      <c r="WAG164" s="65"/>
      <c r="WAJ164" s="78"/>
      <c r="WAK164" s="78"/>
      <c r="WAL164" s="65"/>
      <c r="WAO164" s="78"/>
      <c r="WAP164" s="78"/>
      <c r="WAQ164" s="65"/>
      <c r="WAT164" s="78"/>
      <c r="WAU164" s="78"/>
      <c r="WAV164" s="65"/>
      <c r="WAY164" s="78"/>
      <c r="WAZ164" s="78"/>
      <c r="WBA164" s="65"/>
      <c r="WBD164" s="78"/>
      <c r="WBE164" s="78"/>
      <c r="WBF164" s="65"/>
      <c r="WBI164" s="78"/>
      <c r="WBJ164" s="78"/>
      <c r="WBK164" s="65"/>
      <c r="WBN164" s="78"/>
      <c r="WBO164" s="78"/>
      <c r="WBP164" s="65"/>
      <c r="WBS164" s="78"/>
      <c r="WBT164" s="78"/>
      <c r="WBU164" s="65"/>
      <c r="WBX164" s="78"/>
      <c r="WBY164" s="78"/>
      <c r="WBZ164" s="65"/>
      <c r="WCC164" s="78"/>
      <c r="WCD164" s="78"/>
      <c r="WCE164" s="65"/>
      <c r="WCH164" s="78"/>
      <c r="WCI164" s="78"/>
      <c r="WCJ164" s="65"/>
      <c r="WCM164" s="78"/>
      <c r="WCN164" s="78"/>
      <c r="WCO164" s="65"/>
      <c r="WCR164" s="78"/>
      <c r="WCS164" s="78"/>
      <c r="WCT164" s="65"/>
      <c r="WCW164" s="78"/>
      <c r="WCX164" s="78"/>
      <c r="WCY164" s="65"/>
      <c r="WDB164" s="78"/>
      <c r="WDC164" s="78"/>
      <c r="WDD164" s="65"/>
      <c r="WDG164" s="78"/>
      <c r="WDH164" s="78"/>
      <c r="WDI164" s="65"/>
      <c r="WDL164" s="78"/>
      <c r="WDM164" s="78"/>
      <c r="WDN164" s="65"/>
      <c r="WDQ164" s="78"/>
      <c r="WDR164" s="78"/>
      <c r="WDS164" s="65"/>
      <c r="WDV164" s="78"/>
      <c r="WDW164" s="78"/>
      <c r="WDX164" s="65"/>
      <c r="WEA164" s="78"/>
      <c r="WEB164" s="78"/>
      <c r="WEC164" s="65"/>
      <c r="WEF164" s="78"/>
      <c r="WEG164" s="78"/>
      <c r="WEH164" s="65"/>
      <c r="WEK164" s="78"/>
      <c r="WEL164" s="78"/>
      <c r="WEM164" s="65"/>
      <c r="WEP164" s="78"/>
      <c r="WEQ164" s="78"/>
      <c r="WER164" s="65"/>
      <c r="WEU164" s="78"/>
      <c r="WEV164" s="78"/>
      <c r="WEW164" s="65"/>
      <c r="WEZ164" s="78"/>
      <c r="WFA164" s="78"/>
      <c r="WFB164" s="65"/>
      <c r="WFE164" s="78"/>
      <c r="WFF164" s="78"/>
      <c r="WFG164" s="65"/>
      <c r="WFJ164" s="78"/>
      <c r="WFK164" s="78"/>
      <c r="WFL164" s="65"/>
      <c r="WFO164" s="78"/>
      <c r="WFP164" s="78"/>
      <c r="WFQ164" s="65"/>
      <c r="WFT164" s="78"/>
      <c r="WFU164" s="78"/>
      <c r="WFV164" s="65"/>
      <c r="WFY164" s="78"/>
      <c r="WFZ164" s="78"/>
      <c r="WGA164" s="65"/>
      <c r="WGD164" s="78"/>
      <c r="WGE164" s="78"/>
      <c r="WGF164" s="65"/>
      <c r="WGI164" s="78"/>
      <c r="WGJ164" s="78"/>
      <c r="WGK164" s="65"/>
      <c r="WGN164" s="78"/>
      <c r="WGO164" s="78"/>
      <c r="WGP164" s="65"/>
      <c r="WGS164" s="78"/>
      <c r="WGT164" s="78"/>
      <c r="WGU164" s="65"/>
      <c r="WGX164" s="78"/>
      <c r="WGY164" s="78"/>
      <c r="WGZ164" s="65"/>
      <c r="WHC164" s="78"/>
      <c r="WHD164" s="78"/>
      <c r="WHE164" s="65"/>
      <c r="WHH164" s="78"/>
      <c r="WHI164" s="78"/>
      <c r="WHJ164" s="65"/>
      <c r="WHM164" s="78"/>
      <c r="WHN164" s="78"/>
      <c r="WHO164" s="65"/>
      <c r="WHR164" s="78"/>
      <c r="WHS164" s="78"/>
      <c r="WHT164" s="65"/>
      <c r="WHW164" s="78"/>
      <c r="WHX164" s="78"/>
      <c r="WHY164" s="65"/>
      <c r="WIB164" s="78"/>
      <c r="WIC164" s="78"/>
      <c r="WID164" s="65"/>
      <c r="WIG164" s="78"/>
      <c r="WIH164" s="78"/>
      <c r="WII164" s="65"/>
      <c r="WIL164" s="78"/>
      <c r="WIM164" s="78"/>
      <c r="WIN164" s="65"/>
      <c r="WIQ164" s="78"/>
      <c r="WIR164" s="78"/>
      <c r="WIS164" s="65"/>
      <c r="WIV164" s="78"/>
      <c r="WIW164" s="78"/>
      <c r="WIX164" s="65"/>
      <c r="WJA164" s="78"/>
      <c r="WJB164" s="78"/>
      <c r="WJC164" s="65"/>
      <c r="WJF164" s="78"/>
      <c r="WJG164" s="78"/>
      <c r="WJH164" s="65"/>
      <c r="WJK164" s="78"/>
      <c r="WJL164" s="78"/>
      <c r="WJM164" s="65"/>
      <c r="WJP164" s="78"/>
      <c r="WJQ164" s="78"/>
      <c r="WJR164" s="65"/>
      <c r="WJU164" s="78"/>
      <c r="WJV164" s="78"/>
      <c r="WJW164" s="65"/>
      <c r="WJZ164" s="78"/>
      <c r="WKA164" s="78"/>
      <c r="WKB164" s="65"/>
      <c r="WKE164" s="78"/>
      <c r="WKF164" s="78"/>
      <c r="WKG164" s="65"/>
      <c r="WKJ164" s="78"/>
      <c r="WKK164" s="78"/>
      <c r="WKL164" s="65"/>
      <c r="WKO164" s="78"/>
      <c r="WKP164" s="78"/>
      <c r="WKQ164" s="65"/>
      <c r="WKT164" s="78"/>
      <c r="WKU164" s="78"/>
      <c r="WKV164" s="65"/>
      <c r="WKY164" s="78"/>
      <c r="WKZ164" s="78"/>
      <c r="WLA164" s="65"/>
      <c r="WLD164" s="78"/>
      <c r="WLE164" s="78"/>
      <c r="WLF164" s="65"/>
      <c r="WLI164" s="78"/>
      <c r="WLJ164" s="78"/>
      <c r="WLK164" s="65"/>
      <c r="WLN164" s="78"/>
      <c r="WLO164" s="78"/>
      <c r="WLP164" s="65"/>
      <c r="WLS164" s="78"/>
      <c r="WLT164" s="78"/>
      <c r="WLU164" s="65"/>
      <c r="WLX164" s="78"/>
      <c r="WLY164" s="78"/>
      <c r="WLZ164" s="65"/>
      <c r="WMC164" s="78"/>
      <c r="WMD164" s="78"/>
      <c r="WME164" s="65"/>
      <c r="WMH164" s="78"/>
      <c r="WMI164" s="78"/>
      <c r="WMJ164" s="65"/>
      <c r="WMM164" s="78"/>
      <c r="WMN164" s="78"/>
      <c r="WMO164" s="65"/>
      <c r="WMR164" s="78"/>
      <c r="WMS164" s="78"/>
      <c r="WMT164" s="65"/>
      <c r="WMW164" s="78"/>
      <c r="WMX164" s="78"/>
      <c r="WMY164" s="65"/>
      <c r="WNB164" s="78"/>
      <c r="WNC164" s="78"/>
      <c r="WND164" s="65"/>
      <c r="WNG164" s="78"/>
      <c r="WNH164" s="78"/>
      <c r="WNI164" s="65"/>
      <c r="WNL164" s="78"/>
      <c r="WNM164" s="78"/>
      <c r="WNN164" s="65"/>
      <c r="WNQ164" s="78"/>
      <c r="WNR164" s="78"/>
      <c r="WNS164" s="65"/>
      <c r="WNV164" s="78"/>
      <c r="WNW164" s="78"/>
      <c r="WNX164" s="65"/>
      <c r="WOA164" s="78"/>
      <c r="WOB164" s="78"/>
      <c r="WOC164" s="65"/>
      <c r="WOF164" s="78"/>
      <c r="WOG164" s="78"/>
      <c r="WOH164" s="65"/>
      <c r="WOK164" s="78"/>
      <c r="WOL164" s="78"/>
      <c r="WOM164" s="65"/>
      <c r="WOP164" s="78"/>
      <c r="WOQ164" s="78"/>
      <c r="WOR164" s="65"/>
      <c r="WOU164" s="78"/>
      <c r="WOV164" s="78"/>
      <c r="WOW164" s="65"/>
      <c r="WOZ164" s="78"/>
      <c r="WPA164" s="78"/>
      <c r="WPB164" s="65"/>
      <c r="WPE164" s="78"/>
      <c r="WPF164" s="78"/>
      <c r="WPG164" s="65"/>
      <c r="WPJ164" s="78"/>
      <c r="WPK164" s="78"/>
      <c r="WPL164" s="65"/>
      <c r="WPO164" s="78"/>
      <c r="WPP164" s="78"/>
      <c r="WPQ164" s="65"/>
      <c r="WPT164" s="78"/>
      <c r="WPU164" s="78"/>
      <c r="WPV164" s="65"/>
      <c r="WPY164" s="78"/>
      <c r="WPZ164" s="78"/>
      <c r="WQA164" s="65"/>
      <c r="WQD164" s="78"/>
      <c r="WQE164" s="78"/>
      <c r="WQF164" s="65"/>
      <c r="WQI164" s="78"/>
      <c r="WQJ164" s="78"/>
      <c r="WQK164" s="65"/>
      <c r="WQN164" s="78"/>
      <c r="WQO164" s="78"/>
      <c r="WQP164" s="65"/>
      <c r="WQS164" s="78"/>
      <c r="WQT164" s="78"/>
      <c r="WQU164" s="65"/>
      <c r="WQX164" s="78"/>
      <c r="WQY164" s="78"/>
      <c r="WQZ164" s="65"/>
      <c r="WRC164" s="78"/>
      <c r="WRD164" s="78"/>
      <c r="WRE164" s="65"/>
      <c r="WRH164" s="78"/>
      <c r="WRI164" s="78"/>
      <c r="WRJ164" s="65"/>
      <c r="WRM164" s="78"/>
      <c r="WRN164" s="78"/>
      <c r="WRO164" s="65"/>
      <c r="WRR164" s="78"/>
      <c r="WRS164" s="78"/>
      <c r="WRT164" s="65"/>
      <c r="WRW164" s="78"/>
      <c r="WRX164" s="78"/>
      <c r="WRY164" s="65"/>
      <c r="WSB164" s="78"/>
      <c r="WSC164" s="78"/>
      <c r="WSD164" s="65"/>
      <c r="WSG164" s="78"/>
      <c r="WSH164" s="78"/>
      <c r="WSI164" s="65"/>
      <c r="WSL164" s="78"/>
      <c r="WSM164" s="78"/>
      <c r="WSN164" s="65"/>
      <c r="WSQ164" s="78"/>
      <c r="WSR164" s="78"/>
      <c r="WSS164" s="65"/>
      <c r="WSV164" s="78"/>
      <c r="WSW164" s="78"/>
      <c r="WSX164" s="65"/>
      <c r="WTA164" s="78"/>
      <c r="WTB164" s="78"/>
      <c r="WTC164" s="65"/>
      <c r="WTF164" s="78"/>
      <c r="WTG164" s="78"/>
      <c r="WTH164" s="65"/>
      <c r="WTK164" s="78"/>
      <c r="WTL164" s="78"/>
      <c r="WTM164" s="65"/>
      <c r="WTP164" s="78"/>
      <c r="WTQ164" s="78"/>
      <c r="WTR164" s="65"/>
      <c r="WTU164" s="78"/>
      <c r="WTV164" s="78"/>
      <c r="WTW164" s="65"/>
      <c r="WTZ164" s="78"/>
      <c r="WUA164" s="78"/>
      <c r="WUB164" s="65"/>
      <c r="WUE164" s="78"/>
      <c r="WUF164" s="78"/>
      <c r="WUG164" s="65"/>
      <c r="WUJ164" s="78"/>
      <c r="WUK164" s="78"/>
      <c r="WUL164" s="65"/>
      <c r="WUO164" s="78"/>
      <c r="WUP164" s="78"/>
      <c r="WUQ164" s="65"/>
      <c r="WUT164" s="78"/>
      <c r="WUU164" s="78"/>
      <c r="WUV164" s="65"/>
      <c r="WUY164" s="78"/>
      <c r="WUZ164" s="78"/>
      <c r="WVA164" s="65"/>
      <c r="WVD164" s="78"/>
      <c r="WVE164" s="78"/>
      <c r="WVF164" s="65"/>
      <c r="WVI164" s="78"/>
      <c r="WVJ164" s="78"/>
      <c r="WVK164" s="65"/>
      <c r="WVN164" s="78"/>
      <c r="WVO164" s="78"/>
      <c r="WVP164" s="65"/>
      <c r="WVS164" s="78"/>
      <c r="WVT164" s="78"/>
      <c r="WVU164" s="65"/>
      <c r="WVX164" s="78"/>
      <c r="WVY164" s="78"/>
      <c r="WVZ164" s="65"/>
      <c r="WWC164" s="78"/>
      <c r="WWD164" s="78"/>
      <c r="WWE164" s="65"/>
      <c r="WWH164" s="78"/>
      <c r="WWI164" s="78"/>
      <c r="WWJ164" s="65"/>
      <c r="WWM164" s="78"/>
      <c r="WWN164" s="78"/>
      <c r="WWO164" s="65"/>
      <c r="WWR164" s="78"/>
      <c r="WWS164" s="78"/>
      <c r="WWT164" s="65"/>
      <c r="WWW164" s="78"/>
      <c r="WWX164" s="78"/>
      <c r="WWY164" s="65"/>
      <c r="WXB164" s="78"/>
      <c r="WXC164" s="78"/>
      <c r="WXD164" s="65"/>
      <c r="WXG164" s="78"/>
      <c r="WXH164" s="78"/>
      <c r="WXI164" s="65"/>
      <c r="WXL164" s="78"/>
      <c r="WXM164" s="78"/>
      <c r="WXN164" s="65"/>
      <c r="WXQ164" s="78"/>
      <c r="WXR164" s="78"/>
      <c r="WXS164" s="65"/>
      <c r="WXV164" s="78"/>
      <c r="WXW164" s="78"/>
      <c r="WXX164" s="65"/>
      <c r="WYA164" s="78"/>
      <c r="WYB164" s="78"/>
      <c r="WYC164" s="65"/>
      <c r="WYF164" s="78"/>
      <c r="WYG164" s="78"/>
      <c r="WYH164" s="65"/>
      <c r="WYK164" s="78"/>
      <c r="WYL164" s="78"/>
      <c r="WYM164" s="65"/>
      <c r="WYP164" s="78"/>
      <c r="WYQ164" s="78"/>
      <c r="WYR164" s="65"/>
      <c r="WYU164" s="78"/>
      <c r="WYV164" s="78"/>
      <c r="WYW164" s="65"/>
      <c r="WYZ164" s="78"/>
      <c r="WZA164" s="78"/>
      <c r="WZB164" s="65"/>
      <c r="WZE164" s="78"/>
      <c r="WZF164" s="78"/>
      <c r="WZG164" s="65"/>
      <c r="WZJ164" s="78"/>
      <c r="WZK164" s="78"/>
      <c r="WZL164" s="65"/>
      <c r="WZO164" s="78"/>
      <c r="WZP164" s="78"/>
      <c r="WZQ164" s="65"/>
      <c r="WZT164" s="78"/>
      <c r="WZU164" s="78"/>
      <c r="WZV164" s="65"/>
      <c r="WZY164" s="78"/>
      <c r="WZZ164" s="78"/>
      <c r="XAA164" s="65"/>
      <c r="XAD164" s="78"/>
      <c r="XAE164" s="78"/>
      <c r="XAF164" s="65"/>
      <c r="XAI164" s="78"/>
      <c r="XAJ164" s="78"/>
      <c r="XAK164" s="65"/>
      <c r="XAN164" s="78"/>
      <c r="XAO164" s="78"/>
      <c r="XAP164" s="65"/>
      <c r="XAS164" s="78"/>
      <c r="XAT164" s="78"/>
      <c r="XAU164" s="65"/>
      <c r="XAX164" s="78"/>
      <c r="XAY164" s="78"/>
      <c r="XAZ164" s="65"/>
      <c r="XBC164" s="78"/>
      <c r="XBD164" s="78"/>
      <c r="XBE164" s="65"/>
      <c r="XBH164" s="78"/>
      <c r="XBI164" s="78"/>
      <c r="XBJ164" s="65"/>
      <c r="XBM164" s="78"/>
      <c r="XBN164" s="78"/>
      <c r="XBO164" s="65"/>
      <c r="XBR164" s="78"/>
      <c r="XBS164" s="78"/>
      <c r="XBT164" s="65"/>
      <c r="XBW164" s="78"/>
      <c r="XBX164" s="78"/>
      <c r="XBY164" s="65"/>
      <c r="XCB164" s="78"/>
      <c r="XCC164" s="78"/>
      <c r="XCD164" s="65"/>
      <c r="XCG164" s="78"/>
      <c r="XCH164" s="78"/>
      <c r="XCI164" s="65"/>
      <c r="XCL164" s="78"/>
      <c r="XCM164" s="78"/>
      <c r="XCN164" s="65"/>
      <c r="XCQ164" s="78"/>
      <c r="XCR164" s="78"/>
      <c r="XCS164" s="65"/>
      <c r="XCV164" s="78"/>
      <c r="XCW164" s="78"/>
      <c r="XCX164" s="65"/>
      <c r="XDA164" s="78"/>
      <c r="XDB164" s="78"/>
      <c r="XDC164" s="65"/>
      <c r="XDF164" s="78"/>
      <c r="XDG164" s="78"/>
      <c r="XDH164" s="65"/>
      <c r="XDK164" s="78"/>
      <c r="XDL164" s="78"/>
      <c r="XDM164" s="65"/>
      <c r="XDP164" s="78"/>
      <c r="XDQ164" s="78"/>
      <c r="XDR164" s="65"/>
      <c r="XDU164" s="78"/>
      <c r="XDV164" s="78"/>
      <c r="XDW164" s="65"/>
      <c r="XDZ164" s="78"/>
      <c r="XEA164" s="78"/>
      <c r="XEB164" s="65"/>
      <c r="XEE164" s="78"/>
      <c r="XEF164" s="78"/>
      <c r="XEG164" s="65"/>
      <c r="XEJ164" s="78"/>
      <c r="XEK164" s="78"/>
      <c r="XEL164" s="65"/>
      <c r="XEO164" s="78"/>
      <c r="XEP164" s="78"/>
      <c r="XEQ164" s="65"/>
      <c r="XET164" s="78"/>
      <c r="XEU164" s="78"/>
      <c r="XEV164" s="65"/>
      <c r="XEY164" s="78"/>
      <c r="XEZ164" s="78"/>
      <c r="XFA164" s="65"/>
      <c r="XFD164" s="78"/>
    </row>
    <row r="165" spans="1:2046 2049:3071 3074:4096 4099:7166 7169:8191 8194:9216 9219:12286 12289:13311 13314:14336 14339:16384" x14ac:dyDescent="0.25">
      <c r="A165" s="5" t="s">
        <v>30</v>
      </c>
    </row>
    <row r="166" spans="1:2046 2049:3071 3074:4096 4099:7166 7169:8191 8194:9216 9219:12286 12289:13311 13314:14336 14339:16384" ht="14.45" customHeight="1" x14ac:dyDescent="0.25">
      <c r="A166" s="91" t="s">
        <v>31</v>
      </c>
      <c r="B166" s="92"/>
      <c r="C166" s="92"/>
      <c r="D166" s="92"/>
      <c r="E166" s="93"/>
    </row>
    <row r="167" spans="1:2046 2049:3071 3074:4096 4099:7166 7169:8191 8194:9216 9219:12286 12289:13311 13314:14336 14339:16384" x14ac:dyDescent="0.25">
      <c r="A167" s="94" t="s">
        <v>32</v>
      </c>
      <c r="B167" s="94"/>
      <c r="C167" s="94"/>
      <c r="D167" s="94"/>
      <c r="E167" s="94"/>
    </row>
    <row r="168" spans="1:2046 2049:3071 3074:4096 4099:7166 7169:8191 8194:9216 9219:12286 12289:13311 13314:14336 14339:16384" x14ac:dyDescent="0.25">
      <c r="A168" s="29" t="s">
        <v>33</v>
      </c>
      <c r="B168" s="29" t="s">
        <v>34</v>
      </c>
      <c r="C168" s="29" t="s">
        <v>35</v>
      </c>
      <c r="D168" s="30" t="s">
        <v>0</v>
      </c>
      <c r="E168" s="30" t="s">
        <v>1</v>
      </c>
    </row>
    <row r="169" spans="1:2046 2049:3071 3074:4096 4099:7166 7169:8191 8194:9216 9219:12286 12289:13311 13314:14336 14339:16384" x14ac:dyDescent="0.25">
      <c r="A169" s="31" t="s">
        <v>36</v>
      </c>
      <c r="B169" s="57">
        <v>44432</v>
      </c>
      <c r="C169" s="57">
        <v>46259</v>
      </c>
      <c r="D169" s="58">
        <v>6.6047207289948603E-2</v>
      </c>
      <c r="E169" s="59">
        <v>3</v>
      </c>
    </row>
    <row r="170" spans="1:2046 2049:3071 3074:4096 4099:7166 7169:8191 8194:9216 9219:12286 12289:13311 13314:14336 14339:16384" x14ac:dyDescent="0.25">
      <c r="A170" s="31" t="s">
        <v>37</v>
      </c>
      <c r="B170" s="57">
        <v>44404</v>
      </c>
      <c r="C170" s="57">
        <v>46231</v>
      </c>
      <c r="D170" s="58">
        <v>6.597342864357042E-2</v>
      </c>
      <c r="E170" s="59">
        <v>3</v>
      </c>
    </row>
    <row r="171" spans="1:2046 2049:3071 3074:4096 4099:7166 7169:8191 8194:9216 9219:12286 12289:13311 13314:14336 14339:16384" x14ac:dyDescent="0.25">
      <c r="A171" s="60" t="s">
        <v>38</v>
      </c>
      <c r="B171" s="57">
        <v>44376</v>
      </c>
      <c r="C171" s="57">
        <v>46203</v>
      </c>
      <c r="D171" s="58">
        <v>6.645381017516365E-2</v>
      </c>
      <c r="E171" s="59">
        <v>3</v>
      </c>
    </row>
    <row r="172" spans="1:2046 2049:3071 3074:4096 4099:7166 7169:8191 8194:9216 9219:12286 12289:13311 13314:14336 14339:16384" x14ac:dyDescent="0.25">
      <c r="A172" s="60" t="s">
        <v>39</v>
      </c>
      <c r="B172" s="57">
        <v>44341</v>
      </c>
      <c r="C172" s="57">
        <v>46168</v>
      </c>
      <c r="D172" s="58">
        <v>6.6217994706642094E-2</v>
      </c>
      <c r="E172" s="59">
        <v>3</v>
      </c>
    </row>
    <row r="173" spans="1:2046 2049:3071 3074:4096 4099:7166 7169:8191 8194:9216 9219:12286 12289:13311 13314:14336 14339:16384" x14ac:dyDescent="0.25">
      <c r="A173" s="60" t="s">
        <v>40</v>
      </c>
      <c r="B173" s="57">
        <v>44313</v>
      </c>
      <c r="C173" s="57">
        <v>46140</v>
      </c>
      <c r="D173" s="58">
        <v>6.5854205980162103E-2</v>
      </c>
      <c r="E173" s="59">
        <v>3</v>
      </c>
    </row>
    <row r="175" spans="1:2046 2049:3071 3074:4096 4099:7166 7169:8191 8194:9216 9219:12286 12289:13311 13314:14336 14339:16384" x14ac:dyDescent="0.25">
      <c r="A175" s="102" t="s">
        <v>341</v>
      </c>
      <c r="B175" s="103"/>
      <c r="C175" s="103"/>
      <c r="D175" s="103"/>
      <c r="E175" s="103"/>
    </row>
    <row r="176" spans="1:2046 2049:3071 3074:4096 4099:7166 7169:8191 8194:9216 9219:12286 12289:13311 13314:14336 14339:16384" ht="14.45" customHeight="1" x14ac:dyDescent="0.25">
      <c r="A176" s="1" t="s">
        <v>958</v>
      </c>
      <c r="B176" s="2"/>
      <c r="C176" s="96" t="s">
        <v>3</v>
      </c>
      <c r="D176" s="96" t="s">
        <v>959</v>
      </c>
      <c r="E176" s="96"/>
    </row>
    <row r="177" spans="1:2046 2049:3071 3074:4096 4099:7166 7169:8191 8194:9216 9219:12286 12289:13311 13314:14336 14339:16384" x14ac:dyDescent="0.25">
      <c r="A177" s="74" t="s">
        <v>1151</v>
      </c>
      <c r="B177" s="75"/>
      <c r="C177" s="97"/>
      <c r="D177" s="97"/>
      <c r="E177" s="97"/>
    </row>
    <row r="178" spans="1:2046 2049:3071 3074:4096 4099:7166 7169:8191 8194:9216 9219:12286 12289:13311 13314:14336 14339:16384" x14ac:dyDescent="0.25">
      <c r="A178" s="76" t="s">
        <v>6</v>
      </c>
      <c r="B178" s="77"/>
      <c r="C178" s="98"/>
      <c r="D178" s="98"/>
      <c r="E178" s="98"/>
    </row>
    <row r="179" spans="1:2046 2049:3071 3074:4096 4099:7166 7169:8191 8194:9216 9219:12286 12289:13311 13314:14336 14339:16384" x14ac:dyDescent="0.25">
      <c r="A179" s="8" t="s">
        <v>7</v>
      </c>
      <c r="B179" s="9" t="s">
        <v>960</v>
      </c>
      <c r="C179" s="10"/>
      <c r="D179" s="11"/>
      <c r="E179" s="11"/>
    </row>
    <row r="180" spans="1:2046 2049:3071 3074:4096 4099:7166 7169:8191 8194:9216 9219:12286 12289:13311 13314:14336 14339:16384" x14ac:dyDescent="0.25">
      <c r="A180" s="12"/>
      <c r="B180" s="13" t="s">
        <v>9</v>
      </c>
      <c r="C180" s="14"/>
      <c r="D180" s="15"/>
      <c r="E180" s="15"/>
    </row>
    <row r="181" spans="1:2046 2049:3071 3074:4096 4099:7166 7169:8191 8194:9216 9219:12286 12289:13311 13314:14336 14339:16384" x14ac:dyDescent="0.25">
      <c r="A181" s="8" t="s">
        <v>10</v>
      </c>
      <c r="B181" s="16" t="s">
        <v>11</v>
      </c>
      <c r="C181" s="53">
        <v>6830</v>
      </c>
      <c r="D181" s="54">
        <v>6960</v>
      </c>
      <c r="E181" s="55" t="s">
        <v>14</v>
      </c>
    </row>
    <row r="182" spans="1:2046 2049:3071 3074:4096 4099:7166 7169:8191 8194:9216 9219:12286 12289:13311 13314:14336 14339:16384" x14ac:dyDescent="0.25">
      <c r="A182" s="19"/>
      <c r="B182" s="20" t="s">
        <v>15</v>
      </c>
      <c r="C182" s="56">
        <v>-0.31703033054790702</v>
      </c>
      <c r="D182" s="56">
        <v>-0.113621260419492</v>
      </c>
      <c r="E182" s="22"/>
    </row>
    <row r="183" spans="1:2046 2049:3071 3074:4096 4099:7166 7169:8191 8194:9216 9219:12286 12289:13311 13314:14336 14339:16384" x14ac:dyDescent="0.25">
      <c r="A183" s="8" t="s">
        <v>16</v>
      </c>
      <c r="B183" s="16" t="s">
        <v>11</v>
      </c>
      <c r="C183" s="53">
        <v>8390</v>
      </c>
      <c r="D183" s="53">
        <v>9160</v>
      </c>
      <c r="E183" s="55" t="s">
        <v>14</v>
      </c>
    </row>
    <row r="184" spans="1:2046 2049:3071 3074:4096 4099:7166 7169:8191 8194:9216 9219:12286 12289:13311 13314:14336 14339:16384" x14ac:dyDescent="0.25">
      <c r="A184" s="19"/>
      <c r="B184" s="20" t="s">
        <v>15</v>
      </c>
      <c r="C184" s="56">
        <v>-0.16149393694422001</v>
      </c>
      <c r="D184" s="56">
        <v>-2.89134722795246E-2</v>
      </c>
      <c r="E184" s="22"/>
    </row>
    <row r="185" spans="1:2046 2049:3071 3074:4096 4099:7166 7169:8191 8194:9216 9219:12286 12289:13311 13314:14336 14339:16384" x14ac:dyDescent="0.25">
      <c r="A185" s="8" t="s">
        <v>19</v>
      </c>
      <c r="B185" s="16" t="s">
        <v>11</v>
      </c>
      <c r="C185" s="53">
        <v>9840</v>
      </c>
      <c r="D185" s="53">
        <v>10100</v>
      </c>
      <c r="E185" s="55" t="s">
        <v>14</v>
      </c>
    </row>
    <row r="186" spans="1:2046 2049:3071 3074:4096 4099:7166 7169:8191 8194:9216 9219:12286 12289:13311 13314:14336 14339:16384" x14ac:dyDescent="0.25">
      <c r="A186" s="19"/>
      <c r="B186" s="20" t="s">
        <v>15</v>
      </c>
      <c r="C186" s="56">
        <v>-1.6165881009241202E-2</v>
      </c>
      <c r="D186" s="56">
        <v>3.2462889122058E-3</v>
      </c>
      <c r="E186" s="22"/>
    </row>
    <row r="187" spans="1:2046 2049:3071 3074:4096 4099:7166 7169:8191 8194:9216 9219:12286 12289:13311 13314:14336 14339:16384" x14ac:dyDescent="0.25">
      <c r="A187" s="8" t="s">
        <v>22</v>
      </c>
      <c r="B187" s="16" t="s">
        <v>11</v>
      </c>
      <c r="C187" s="53">
        <v>10940</v>
      </c>
      <c r="D187" s="53">
        <v>11730</v>
      </c>
      <c r="E187" s="55" t="s">
        <v>14</v>
      </c>
    </row>
    <row r="188" spans="1:2046 2049:3071 3074:4096 4099:7166 7169:8191 8194:9216 9219:12286 12289:13311 13314:14336 14339:16384" x14ac:dyDescent="0.25">
      <c r="A188" s="19"/>
      <c r="B188" s="20" t="s">
        <v>15</v>
      </c>
      <c r="C188" s="56">
        <v>9.3505356951153903E-2</v>
      </c>
      <c r="D188" s="56">
        <v>5.4674499198122499E-2</v>
      </c>
      <c r="E188" s="22"/>
    </row>
    <row r="189" spans="1:2046 2049:3071 3074:4096 4099:7166 7169:8191 8194:9216 9219:12286 12289:13311 13314:14336 14339:16384" ht="33" customHeight="1" x14ac:dyDescent="0.25">
      <c r="A189" s="90" t="s">
        <v>25</v>
      </c>
      <c r="B189" s="90"/>
      <c r="C189" s="90"/>
      <c r="D189" s="90"/>
      <c r="E189" s="90"/>
    </row>
    <row r="190" spans="1:2046 2049:3071 3074:4096 4099:7166 7169:8191 8194:9216 9219:12286 12289:13311 13314:14336 14339:16384" x14ac:dyDescent="0.25">
      <c r="A190" s="5" t="s">
        <v>26</v>
      </c>
    </row>
    <row r="191" spans="1:2046 2049:3071 3074:4096 4099:7166 7169:8191 8194:9216 9219:12286 12289:13311 13314:14336 14339:16384" x14ac:dyDescent="0.25">
      <c r="A191" s="65" t="s">
        <v>974</v>
      </c>
      <c r="D191" s="78"/>
      <c r="E191" s="78"/>
    </row>
    <row r="192" spans="1:2046 2049:3071 3074:4096 4099:7166 7169:8191 8194:9216 9219:12286 12289:13311 13314:14336 14339:16384" x14ac:dyDescent="0.25">
      <c r="A192" s="65" t="s">
        <v>988</v>
      </c>
      <c r="D192" s="78"/>
      <c r="E192" s="78"/>
      <c r="F192" s="65"/>
      <c r="I192" s="78"/>
      <c r="J192" s="78"/>
      <c r="K192" s="65"/>
      <c r="N192" s="78"/>
      <c r="O192" s="78"/>
      <c r="P192" s="65"/>
      <c r="S192" s="78"/>
      <c r="T192" s="78"/>
      <c r="U192" s="65"/>
      <c r="X192" s="78"/>
      <c r="Y192" s="78"/>
      <c r="Z192" s="65"/>
      <c r="AC192" s="78"/>
      <c r="AD192" s="78"/>
      <c r="AE192" s="65"/>
      <c r="AH192" s="78"/>
      <c r="AI192" s="78"/>
      <c r="AJ192" s="65"/>
      <c r="AM192" s="78"/>
      <c r="AN192" s="78"/>
      <c r="AO192" s="65"/>
      <c r="AR192" s="78"/>
      <c r="AS192" s="78"/>
      <c r="AT192" s="65"/>
      <c r="AW192" s="78"/>
      <c r="AX192" s="78"/>
      <c r="AY192" s="65"/>
      <c r="BB192" s="78"/>
      <c r="BC192" s="78"/>
      <c r="BD192" s="65"/>
      <c r="BG192" s="78"/>
      <c r="BH192" s="78"/>
      <c r="BI192" s="65"/>
      <c r="BL192" s="78"/>
      <c r="BM192" s="78"/>
      <c r="BN192" s="65"/>
      <c r="BQ192" s="78"/>
      <c r="BR192" s="78"/>
      <c r="BS192" s="65"/>
      <c r="BV192" s="78"/>
      <c r="BW192" s="78"/>
      <c r="BX192" s="65"/>
      <c r="CA192" s="78"/>
      <c r="CB192" s="78"/>
      <c r="CC192" s="65"/>
      <c r="CF192" s="78"/>
      <c r="CG192" s="78"/>
      <c r="CH192" s="65"/>
      <c r="CK192" s="78"/>
      <c r="CL192" s="78"/>
      <c r="CM192" s="65"/>
      <c r="CP192" s="78"/>
      <c r="CQ192" s="78"/>
      <c r="CR192" s="65"/>
      <c r="CU192" s="78"/>
      <c r="CV192" s="78"/>
      <c r="CW192" s="65"/>
      <c r="CZ192" s="78"/>
      <c r="DA192" s="78"/>
      <c r="DB192" s="65"/>
      <c r="DE192" s="78"/>
      <c r="DF192" s="78"/>
      <c r="DG192" s="65"/>
      <c r="DJ192" s="78"/>
      <c r="DK192" s="78"/>
      <c r="DL192" s="65"/>
      <c r="DO192" s="78"/>
      <c r="DP192" s="78"/>
      <c r="DQ192" s="65"/>
      <c r="DT192" s="78"/>
      <c r="DU192" s="78"/>
      <c r="DV192" s="65"/>
      <c r="DY192" s="78"/>
      <c r="DZ192" s="78"/>
      <c r="EA192" s="65"/>
      <c r="ED192" s="78"/>
      <c r="EE192" s="78"/>
      <c r="EF192" s="65"/>
      <c r="EI192" s="78"/>
      <c r="EJ192" s="78"/>
      <c r="EK192" s="65"/>
      <c r="EN192" s="78"/>
      <c r="EO192" s="78"/>
      <c r="EP192" s="65"/>
      <c r="ES192" s="78"/>
      <c r="ET192" s="78"/>
      <c r="EU192" s="65"/>
      <c r="EX192" s="78"/>
      <c r="EY192" s="78"/>
      <c r="EZ192" s="65"/>
      <c r="FC192" s="78"/>
      <c r="FD192" s="78"/>
      <c r="FE192" s="65"/>
      <c r="FH192" s="78"/>
      <c r="FI192" s="78"/>
      <c r="FJ192" s="65"/>
      <c r="FM192" s="78"/>
      <c r="FN192" s="78"/>
      <c r="FO192" s="65"/>
      <c r="FR192" s="78"/>
      <c r="FS192" s="78"/>
      <c r="FT192" s="65"/>
      <c r="FW192" s="78"/>
      <c r="FX192" s="78"/>
      <c r="FY192" s="65"/>
      <c r="GB192" s="78"/>
      <c r="GC192" s="78"/>
      <c r="GD192" s="65"/>
      <c r="GG192" s="78"/>
      <c r="GH192" s="78"/>
      <c r="GI192" s="65"/>
      <c r="GL192" s="78"/>
      <c r="GM192" s="78"/>
      <c r="GN192" s="65"/>
      <c r="GQ192" s="78"/>
      <c r="GR192" s="78"/>
      <c r="GS192" s="65"/>
      <c r="GV192" s="78"/>
      <c r="GW192" s="78"/>
      <c r="GX192" s="65"/>
      <c r="HA192" s="78"/>
      <c r="HB192" s="78"/>
      <c r="HC192" s="65"/>
      <c r="HF192" s="78"/>
      <c r="HG192" s="78"/>
      <c r="HH192" s="65"/>
      <c r="HK192" s="78"/>
      <c r="HL192" s="78"/>
      <c r="HM192" s="65"/>
      <c r="HP192" s="78"/>
      <c r="HQ192" s="78"/>
      <c r="HR192" s="65"/>
      <c r="HU192" s="78"/>
      <c r="HV192" s="78"/>
      <c r="HW192" s="65"/>
      <c r="HZ192" s="78"/>
      <c r="IA192" s="78"/>
      <c r="IB192" s="65"/>
      <c r="IE192" s="78"/>
      <c r="IF192" s="78"/>
      <c r="IG192" s="65"/>
      <c r="IJ192" s="78"/>
      <c r="IK192" s="78"/>
      <c r="IL192" s="65"/>
      <c r="IO192" s="78"/>
      <c r="IP192" s="78"/>
      <c r="IQ192" s="65"/>
      <c r="IT192" s="78"/>
      <c r="IU192" s="78"/>
      <c r="IV192" s="65"/>
      <c r="IY192" s="78"/>
      <c r="IZ192" s="78"/>
      <c r="JA192" s="65"/>
      <c r="JD192" s="78"/>
      <c r="JE192" s="78"/>
      <c r="JF192" s="65"/>
      <c r="JI192" s="78"/>
      <c r="JJ192" s="78"/>
      <c r="JK192" s="65"/>
      <c r="JN192" s="78"/>
      <c r="JO192" s="78"/>
      <c r="JP192" s="65"/>
      <c r="JS192" s="78"/>
      <c r="JT192" s="78"/>
      <c r="JU192" s="65"/>
      <c r="JX192" s="78"/>
      <c r="JY192" s="78"/>
      <c r="JZ192" s="65"/>
      <c r="KC192" s="78"/>
      <c r="KD192" s="78"/>
      <c r="KE192" s="65"/>
      <c r="KH192" s="78"/>
      <c r="KI192" s="78"/>
      <c r="KJ192" s="65"/>
      <c r="KM192" s="78"/>
      <c r="KN192" s="78"/>
      <c r="KO192" s="65"/>
      <c r="KR192" s="78"/>
      <c r="KS192" s="78"/>
      <c r="KT192" s="65"/>
      <c r="KW192" s="78"/>
      <c r="KX192" s="78"/>
      <c r="KY192" s="65"/>
      <c r="LB192" s="78"/>
      <c r="LC192" s="78"/>
      <c r="LD192" s="65"/>
      <c r="LG192" s="78"/>
      <c r="LH192" s="78"/>
      <c r="LI192" s="65"/>
      <c r="LL192" s="78"/>
      <c r="LM192" s="78"/>
      <c r="LN192" s="65"/>
      <c r="LQ192" s="78"/>
      <c r="LR192" s="78"/>
      <c r="LS192" s="65"/>
      <c r="LV192" s="78"/>
      <c r="LW192" s="78"/>
      <c r="LX192" s="65"/>
      <c r="MA192" s="78"/>
      <c r="MB192" s="78"/>
      <c r="MC192" s="65"/>
      <c r="MF192" s="78"/>
      <c r="MG192" s="78"/>
      <c r="MH192" s="65"/>
      <c r="MK192" s="78"/>
      <c r="ML192" s="78"/>
      <c r="MM192" s="65"/>
      <c r="MP192" s="78"/>
      <c r="MQ192" s="78"/>
      <c r="MR192" s="65"/>
      <c r="MU192" s="78"/>
      <c r="MV192" s="78"/>
      <c r="MW192" s="65"/>
      <c r="MZ192" s="78"/>
      <c r="NA192" s="78"/>
      <c r="NB192" s="65"/>
      <c r="NE192" s="78"/>
      <c r="NF192" s="78"/>
      <c r="NG192" s="65"/>
      <c r="NJ192" s="78"/>
      <c r="NK192" s="78"/>
      <c r="NL192" s="65"/>
      <c r="NO192" s="78"/>
      <c r="NP192" s="78"/>
      <c r="NQ192" s="65"/>
      <c r="NT192" s="78"/>
      <c r="NU192" s="78"/>
      <c r="NV192" s="65"/>
      <c r="NY192" s="78"/>
      <c r="NZ192" s="78"/>
      <c r="OA192" s="65"/>
      <c r="OD192" s="78"/>
      <c r="OE192" s="78"/>
      <c r="OF192" s="65"/>
      <c r="OI192" s="78"/>
      <c r="OJ192" s="78"/>
      <c r="OK192" s="65"/>
      <c r="ON192" s="78"/>
      <c r="OO192" s="78"/>
      <c r="OP192" s="65"/>
      <c r="OS192" s="78"/>
      <c r="OT192" s="78"/>
      <c r="OU192" s="65"/>
      <c r="OX192" s="78"/>
      <c r="OY192" s="78"/>
      <c r="OZ192" s="65"/>
      <c r="PC192" s="78"/>
      <c r="PD192" s="78"/>
      <c r="PE192" s="65"/>
      <c r="PH192" s="78"/>
      <c r="PI192" s="78"/>
      <c r="PJ192" s="65"/>
      <c r="PM192" s="78"/>
      <c r="PN192" s="78"/>
      <c r="PO192" s="65"/>
      <c r="PR192" s="78"/>
      <c r="PS192" s="78"/>
      <c r="PT192" s="65"/>
      <c r="PW192" s="78"/>
      <c r="PX192" s="78"/>
      <c r="PY192" s="65"/>
      <c r="QB192" s="78"/>
      <c r="QC192" s="78"/>
      <c r="QD192" s="65"/>
      <c r="QG192" s="78"/>
      <c r="QH192" s="78"/>
      <c r="QI192" s="65"/>
      <c r="QL192" s="78"/>
      <c r="QM192" s="78"/>
      <c r="QN192" s="65"/>
      <c r="QQ192" s="78"/>
      <c r="QR192" s="78"/>
      <c r="QS192" s="65"/>
      <c r="QV192" s="78"/>
      <c r="QW192" s="78"/>
      <c r="QX192" s="65"/>
      <c r="RA192" s="78"/>
      <c r="RB192" s="78"/>
      <c r="RC192" s="65"/>
      <c r="RF192" s="78"/>
      <c r="RG192" s="78"/>
      <c r="RH192" s="65"/>
      <c r="RK192" s="78"/>
      <c r="RL192" s="78"/>
      <c r="RM192" s="65"/>
      <c r="RP192" s="78"/>
      <c r="RQ192" s="78"/>
      <c r="RR192" s="65"/>
      <c r="RU192" s="78"/>
      <c r="RV192" s="78"/>
      <c r="RW192" s="65"/>
      <c r="RZ192" s="78"/>
      <c r="SA192" s="78"/>
      <c r="SB192" s="65"/>
      <c r="SE192" s="78"/>
      <c r="SF192" s="78"/>
      <c r="SG192" s="65"/>
      <c r="SJ192" s="78"/>
      <c r="SK192" s="78"/>
      <c r="SL192" s="65"/>
      <c r="SO192" s="78"/>
      <c r="SP192" s="78"/>
      <c r="SQ192" s="65"/>
      <c r="ST192" s="78"/>
      <c r="SU192" s="78"/>
      <c r="SV192" s="65"/>
      <c r="SY192" s="78"/>
      <c r="SZ192" s="78"/>
      <c r="TA192" s="65"/>
      <c r="TD192" s="78"/>
      <c r="TE192" s="78"/>
      <c r="TF192" s="65"/>
      <c r="TI192" s="78"/>
      <c r="TJ192" s="78"/>
      <c r="TK192" s="65"/>
      <c r="TN192" s="78"/>
      <c r="TO192" s="78"/>
      <c r="TP192" s="65"/>
      <c r="TS192" s="78"/>
      <c r="TT192" s="78"/>
      <c r="TU192" s="65"/>
      <c r="TX192" s="78"/>
      <c r="TY192" s="78"/>
      <c r="TZ192" s="65"/>
      <c r="UC192" s="78"/>
      <c r="UD192" s="78"/>
      <c r="UE192" s="65"/>
      <c r="UH192" s="78"/>
      <c r="UI192" s="78"/>
      <c r="UJ192" s="65"/>
      <c r="UM192" s="78"/>
      <c r="UN192" s="78"/>
      <c r="UO192" s="65"/>
      <c r="UR192" s="78"/>
      <c r="US192" s="78"/>
      <c r="UT192" s="65"/>
      <c r="UW192" s="78"/>
      <c r="UX192" s="78"/>
      <c r="UY192" s="65"/>
      <c r="VB192" s="78"/>
      <c r="VC192" s="78"/>
      <c r="VD192" s="65"/>
      <c r="VG192" s="78"/>
      <c r="VH192" s="78"/>
      <c r="VI192" s="65"/>
      <c r="VL192" s="78"/>
      <c r="VM192" s="78"/>
      <c r="VN192" s="65"/>
      <c r="VQ192" s="78"/>
      <c r="VR192" s="78"/>
      <c r="VS192" s="65"/>
      <c r="VV192" s="78"/>
      <c r="VW192" s="78"/>
      <c r="VX192" s="65"/>
      <c r="WA192" s="78"/>
      <c r="WB192" s="78"/>
      <c r="WC192" s="65"/>
      <c r="WF192" s="78"/>
      <c r="WG192" s="78"/>
      <c r="WH192" s="65"/>
      <c r="WK192" s="78"/>
      <c r="WL192" s="78"/>
      <c r="WM192" s="65"/>
      <c r="WP192" s="78"/>
      <c r="WQ192" s="78"/>
      <c r="WR192" s="65"/>
      <c r="WU192" s="78"/>
      <c r="WV192" s="78"/>
      <c r="WW192" s="65"/>
      <c r="WZ192" s="78"/>
      <c r="XA192" s="78"/>
      <c r="XB192" s="65"/>
      <c r="XE192" s="78"/>
      <c r="XF192" s="78"/>
      <c r="XG192" s="65"/>
      <c r="XJ192" s="78"/>
      <c r="XK192" s="78"/>
      <c r="XL192" s="65"/>
      <c r="XO192" s="78"/>
      <c r="XP192" s="78"/>
      <c r="XQ192" s="65"/>
      <c r="XT192" s="78"/>
      <c r="XU192" s="78"/>
      <c r="XV192" s="65"/>
      <c r="XY192" s="78"/>
      <c r="XZ192" s="78"/>
      <c r="YA192" s="65"/>
      <c r="YD192" s="78"/>
      <c r="YE192" s="78"/>
      <c r="YF192" s="65"/>
      <c r="YI192" s="78"/>
      <c r="YJ192" s="78"/>
      <c r="YK192" s="65"/>
      <c r="YN192" s="78"/>
      <c r="YO192" s="78"/>
      <c r="YP192" s="65"/>
      <c r="YS192" s="78"/>
      <c r="YT192" s="78"/>
      <c r="YU192" s="65"/>
      <c r="YX192" s="78"/>
      <c r="YY192" s="78"/>
      <c r="YZ192" s="65"/>
      <c r="ZC192" s="78"/>
      <c r="ZD192" s="78"/>
      <c r="ZE192" s="65"/>
      <c r="ZH192" s="78"/>
      <c r="ZI192" s="78"/>
      <c r="ZJ192" s="65"/>
      <c r="ZM192" s="78"/>
      <c r="ZN192" s="78"/>
      <c r="ZO192" s="65"/>
      <c r="ZR192" s="78"/>
      <c r="ZS192" s="78"/>
      <c r="ZT192" s="65"/>
      <c r="ZW192" s="78"/>
      <c r="ZX192" s="78"/>
      <c r="ZY192" s="65"/>
      <c r="AAB192" s="78"/>
      <c r="AAC192" s="78"/>
      <c r="AAD192" s="65"/>
      <c r="AAG192" s="78"/>
      <c r="AAH192" s="78"/>
      <c r="AAI192" s="65"/>
      <c r="AAL192" s="78"/>
      <c r="AAM192" s="78"/>
      <c r="AAN192" s="65"/>
      <c r="AAQ192" s="78"/>
      <c r="AAR192" s="78"/>
      <c r="AAS192" s="65"/>
      <c r="AAV192" s="78"/>
      <c r="AAW192" s="78"/>
      <c r="AAX192" s="65"/>
      <c r="ABA192" s="78"/>
      <c r="ABB192" s="78"/>
      <c r="ABC192" s="65"/>
      <c r="ABF192" s="78"/>
      <c r="ABG192" s="78"/>
      <c r="ABH192" s="65"/>
      <c r="ABK192" s="78"/>
      <c r="ABL192" s="78"/>
      <c r="ABM192" s="65"/>
      <c r="ABP192" s="78"/>
      <c r="ABQ192" s="78"/>
      <c r="ABR192" s="65"/>
      <c r="ABU192" s="78"/>
      <c r="ABV192" s="78"/>
      <c r="ABW192" s="65"/>
      <c r="ABZ192" s="78"/>
      <c r="ACA192" s="78"/>
      <c r="ACB192" s="65"/>
      <c r="ACE192" s="78"/>
      <c r="ACF192" s="78"/>
      <c r="ACG192" s="65"/>
      <c r="ACJ192" s="78"/>
      <c r="ACK192" s="78"/>
      <c r="ACL192" s="65"/>
      <c r="ACO192" s="78"/>
      <c r="ACP192" s="78"/>
      <c r="ACQ192" s="65"/>
      <c r="ACT192" s="78"/>
      <c r="ACU192" s="78"/>
      <c r="ACV192" s="65"/>
      <c r="ACY192" s="78"/>
      <c r="ACZ192" s="78"/>
      <c r="ADA192" s="65"/>
      <c r="ADD192" s="78"/>
      <c r="ADE192" s="78"/>
      <c r="ADF192" s="65"/>
      <c r="ADI192" s="78"/>
      <c r="ADJ192" s="78"/>
      <c r="ADK192" s="65"/>
      <c r="ADN192" s="78"/>
      <c r="ADO192" s="78"/>
      <c r="ADP192" s="65"/>
      <c r="ADS192" s="78"/>
      <c r="ADT192" s="78"/>
      <c r="ADU192" s="65"/>
      <c r="ADX192" s="78"/>
      <c r="ADY192" s="78"/>
      <c r="ADZ192" s="65"/>
      <c r="AEC192" s="78"/>
      <c r="AED192" s="78"/>
      <c r="AEE192" s="65"/>
      <c r="AEH192" s="78"/>
      <c r="AEI192" s="78"/>
      <c r="AEJ192" s="65"/>
      <c r="AEM192" s="78"/>
      <c r="AEN192" s="78"/>
      <c r="AEO192" s="65"/>
      <c r="AER192" s="78"/>
      <c r="AES192" s="78"/>
      <c r="AET192" s="65"/>
      <c r="AEW192" s="78"/>
      <c r="AEX192" s="78"/>
      <c r="AEY192" s="65"/>
      <c r="AFB192" s="78"/>
      <c r="AFC192" s="78"/>
      <c r="AFD192" s="65"/>
      <c r="AFG192" s="78"/>
      <c r="AFH192" s="78"/>
      <c r="AFI192" s="65"/>
      <c r="AFL192" s="78"/>
      <c r="AFM192" s="78"/>
      <c r="AFN192" s="65"/>
      <c r="AFQ192" s="78"/>
      <c r="AFR192" s="78"/>
      <c r="AFS192" s="65"/>
      <c r="AFV192" s="78"/>
      <c r="AFW192" s="78"/>
      <c r="AFX192" s="65"/>
      <c r="AGA192" s="78"/>
      <c r="AGB192" s="78"/>
      <c r="AGC192" s="65"/>
      <c r="AGF192" s="78"/>
      <c r="AGG192" s="78"/>
      <c r="AGH192" s="65"/>
      <c r="AGK192" s="78"/>
      <c r="AGL192" s="78"/>
      <c r="AGM192" s="65"/>
      <c r="AGP192" s="78"/>
      <c r="AGQ192" s="78"/>
      <c r="AGR192" s="65"/>
      <c r="AGU192" s="78"/>
      <c r="AGV192" s="78"/>
      <c r="AGW192" s="65"/>
      <c r="AGZ192" s="78"/>
      <c r="AHA192" s="78"/>
      <c r="AHB192" s="65"/>
      <c r="AHE192" s="78"/>
      <c r="AHF192" s="78"/>
      <c r="AHG192" s="65"/>
      <c r="AHJ192" s="78"/>
      <c r="AHK192" s="78"/>
      <c r="AHL192" s="65"/>
      <c r="AHO192" s="78"/>
      <c r="AHP192" s="78"/>
      <c r="AHQ192" s="65"/>
      <c r="AHT192" s="78"/>
      <c r="AHU192" s="78"/>
      <c r="AHV192" s="65"/>
      <c r="AHY192" s="78"/>
      <c r="AHZ192" s="78"/>
      <c r="AIA192" s="65"/>
      <c r="AID192" s="78"/>
      <c r="AIE192" s="78"/>
      <c r="AIF192" s="65"/>
      <c r="AII192" s="78"/>
      <c r="AIJ192" s="78"/>
      <c r="AIK192" s="65"/>
      <c r="AIN192" s="78"/>
      <c r="AIO192" s="78"/>
      <c r="AIP192" s="65"/>
      <c r="AIS192" s="78"/>
      <c r="AIT192" s="78"/>
      <c r="AIU192" s="65"/>
      <c r="AIX192" s="78"/>
      <c r="AIY192" s="78"/>
      <c r="AIZ192" s="65"/>
      <c r="AJC192" s="78"/>
      <c r="AJD192" s="78"/>
      <c r="AJE192" s="65"/>
      <c r="AJH192" s="78"/>
      <c r="AJI192" s="78"/>
      <c r="AJJ192" s="65"/>
      <c r="AJM192" s="78"/>
      <c r="AJN192" s="78"/>
      <c r="AJO192" s="65"/>
      <c r="AJR192" s="78"/>
      <c r="AJS192" s="78"/>
      <c r="AJT192" s="65"/>
      <c r="AJW192" s="78"/>
      <c r="AJX192" s="78"/>
      <c r="AJY192" s="65"/>
      <c r="AKB192" s="78"/>
      <c r="AKC192" s="78"/>
      <c r="AKD192" s="65"/>
      <c r="AKG192" s="78"/>
      <c r="AKH192" s="78"/>
      <c r="AKI192" s="65"/>
      <c r="AKL192" s="78"/>
      <c r="AKM192" s="78"/>
      <c r="AKN192" s="65"/>
      <c r="AKQ192" s="78"/>
      <c r="AKR192" s="78"/>
      <c r="AKS192" s="65"/>
      <c r="AKV192" s="78"/>
      <c r="AKW192" s="78"/>
      <c r="AKX192" s="65"/>
      <c r="ALA192" s="78"/>
      <c r="ALB192" s="78"/>
      <c r="ALC192" s="65"/>
      <c r="ALF192" s="78"/>
      <c r="ALG192" s="78"/>
      <c r="ALH192" s="65"/>
      <c r="ALK192" s="78"/>
      <c r="ALL192" s="78"/>
      <c r="ALM192" s="65"/>
      <c r="ALP192" s="78"/>
      <c r="ALQ192" s="78"/>
      <c r="ALR192" s="65"/>
      <c r="ALU192" s="78"/>
      <c r="ALV192" s="78"/>
      <c r="ALW192" s="65"/>
      <c r="ALZ192" s="78"/>
      <c r="AMA192" s="78"/>
      <c r="AMB192" s="65"/>
      <c r="AME192" s="78"/>
      <c r="AMF192" s="78"/>
      <c r="AMG192" s="65"/>
      <c r="AMJ192" s="78"/>
      <c r="AMK192" s="78"/>
      <c r="AML192" s="65"/>
      <c r="AMO192" s="78"/>
      <c r="AMP192" s="78"/>
      <c r="AMQ192" s="65"/>
      <c r="AMT192" s="78"/>
      <c r="AMU192" s="78"/>
      <c r="AMV192" s="65"/>
      <c r="AMY192" s="78"/>
      <c r="AMZ192" s="78"/>
      <c r="ANA192" s="65"/>
      <c r="AND192" s="78"/>
      <c r="ANE192" s="78"/>
      <c r="ANF192" s="65"/>
      <c r="ANI192" s="78"/>
      <c r="ANJ192" s="78"/>
      <c r="ANK192" s="65"/>
      <c r="ANN192" s="78"/>
      <c r="ANO192" s="78"/>
      <c r="ANP192" s="65"/>
      <c r="ANS192" s="78"/>
      <c r="ANT192" s="78"/>
      <c r="ANU192" s="65"/>
      <c r="ANX192" s="78"/>
      <c r="ANY192" s="78"/>
      <c r="ANZ192" s="65"/>
      <c r="AOC192" s="78"/>
      <c r="AOD192" s="78"/>
      <c r="AOE192" s="65"/>
      <c r="AOH192" s="78"/>
      <c r="AOI192" s="78"/>
      <c r="AOJ192" s="65"/>
      <c r="AOM192" s="78"/>
      <c r="AON192" s="78"/>
      <c r="AOO192" s="65"/>
      <c r="AOR192" s="78"/>
      <c r="AOS192" s="78"/>
      <c r="AOT192" s="65"/>
      <c r="AOW192" s="78"/>
      <c r="AOX192" s="78"/>
      <c r="AOY192" s="65"/>
      <c r="APB192" s="78"/>
      <c r="APC192" s="78"/>
      <c r="APD192" s="65"/>
      <c r="APG192" s="78"/>
      <c r="APH192" s="78"/>
      <c r="API192" s="65"/>
      <c r="APL192" s="78"/>
      <c r="APM192" s="78"/>
      <c r="APN192" s="65"/>
      <c r="APQ192" s="78"/>
      <c r="APR192" s="78"/>
      <c r="APS192" s="65"/>
      <c r="APV192" s="78"/>
      <c r="APW192" s="78"/>
      <c r="APX192" s="65"/>
      <c r="AQA192" s="78"/>
      <c r="AQB192" s="78"/>
      <c r="AQC192" s="65"/>
      <c r="AQF192" s="78"/>
      <c r="AQG192" s="78"/>
      <c r="AQH192" s="65"/>
      <c r="AQK192" s="78"/>
      <c r="AQL192" s="78"/>
      <c r="AQM192" s="65"/>
      <c r="AQP192" s="78"/>
      <c r="AQQ192" s="78"/>
      <c r="AQR192" s="65"/>
      <c r="AQU192" s="78"/>
      <c r="AQV192" s="78"/>
      <c r="AQW192" s="65"/>
      <c r="AQZ192" s="78"/>
      <c r="ARA192" s="78"/>
      <c r="ARB192" s="65"/>
      <c r="ARE192" s="78"/>
      <c r="ARF192" s="78"/>
      <c r="ARG192" s="65"/>
      <c r="ARJ192" s="78"/>
      <c r="ARK192" s="78"/>
      <c r="ARL192" s="65"/>
      <c r="ARO192" s="78"/>
      <c r="ARP192" s="78"/>
      <c r="ARQ192" s="65"/>
      <c r="ART192" s="78"/>
      <c r="ARU192" s="78"/>
      <c r="ARV192" s="65"/>
      <c r="ARY192" s="78"/>
      <c r="ARZ192" s="78"/>
      <c r="ASA192" s="65"/>
      <c r="ASD192" s="78"/>
      <c r="ASE192" s="78"/>
      <c r="ASF192" s="65"/>
      <c r="ASI192" s="78"/>
      <c r="ASJ192" s="78"/>
      <c r="ASK192" s="65"/>
      <c r="ASN192" s="78"/>
      <c r="ASO192" s="78"/>
      <c r="ASP192" s="65"/>
      <c r="ASS192" s="78"/>
      <c r="AST192" s="78"/>
      <c r="ASU192" s="65"/>
      <c r="ASX192" s="78"/>
      <c r="ASY192" s="78"/>
      <c r="ASZ192" s="65"/>
      <c r="ATC192" s="78"/>
      <c r="ATD192" s="78"/>
      <c r="ATE192" s="65"/>
      <c r="ATH192" s="78"/>
      <c r="ATI192" s="78"/>
      <c r="ATJ192" s="65"/>
      <c r="ATM192" s="78"/>
      <c r="ATN192" s="78"/>
      <c r="ATO192" s="65"/>
      <c r="ATR192" s="78"/>
      <c r="ATS192" s="78"/>
      <c r="ATT192" s="65"/>
      <c r="ATW192" s="78"/>
      <c r="ATX192" s="78"/>
      <c r="ATY192" s="65"/>
      <c r="AUB192" s="78"/>
      <c r="AUC192" s="78"/>
      <c r="AUD192" s="65"/>
      <c r="AUG192" s="78"/>
      <c r="AUH192" s="78"/>
      <c r="AUI192" s="65"/>
      <c r="AUL192" s="78"/>
      <c r="AUM192" s="78"/>
      <c r="AUN192" s="65"/>
      <c r="AUQ192" s="78"/>
      <c r="AUR192" s="78"/>
      <c r="AUS192" s="65"/>
      <c r="AUV192" s="78"/>
      <c r="AUW192" s="78"/>
      <c r="AUX192" s="65"/>
      <c r="AVA192" s="78"/>
      <c r="AVB192" s="78"/>
      <c r="AVC192" s="65"/>
      <c r="AVF192" s="78"/>
      <c r="AVG192" s="78"/>
      <c r="AVH192" s="65"/>
      <c r="AVK192" s="78"/>
      <c r="AVL192" s="78"/>
      <c r="AVM192" s="65"/>
      <c r="AVP192" s="78"/>
      <c r="AVQ192" s="78"/>
      <c r="AVR192" s="65"/>
      <c r="AVU192" s="78"/>
      <c r="AVV192" s="78"/>
      <c r="AVW192" s="65"/>
      <c r="AVZ192" s="78"/>
      <c r="AWA192" s="78"/>
      <c r="AWB192" s="65"/>
      <c r="AWE192" s="78"/>
      <c r="AWF192" s="78"/>
      <c r="AWG192" s="65"/>
      <c r="AWJ192" s="78"/>
      <c r="AWK192" s="78"/>
      <c r="AWL192" s="65"/>
      <c r="AWO192" s="78"/>
      <c r="AWP192" s="78"/>
      <c r="AWQ192" s="65"/>
      <c r="AWT192" s="78"/>
      <c r="AWU192" s="78"/>
      <c r="AWV192" s="65"/>
      <c r="AWY192" s="78"/>
      <c r="AWZ192" s="78"/>
      <c r="AXA192" s="65"/>
      <c r="AXD192" s="78"/>
      <c r="AXE192" s="78"/>
      <c r="AXF192" s="65"/>
      <c r="AXI192" s="78"/>
      <c r="AXJ192" s="78"/>
      <c r="AXK192" s="65"/>
      <c r="AXN192" s="78"/>
      <c r="AXO192" s="78"/>
      <c r="AXP192" s="65"/>
      <c r="AXS192" s="78"/>
      <c r="AXT192" s="78"/>
      <c r="AXU192" s="65"/>
      <c r="AXX192" s="78"/>
      <c r="AXY192" s="78"/>
      <c r="AXZ192" s="65"/>
      <c r="AYC192" s="78"/>
      <c r="AYD192" s="78"/>
      <c r="AYE192" s="65"/>
      <c r="AYH192" s="78"/>
      <c r="AYI192" s="78"/>
      <c r="AYJ192" s="65"/>
      <c r="AYM192" s="78"/>
      <c r="AYN192" s="78"/>
      <c r="AYO192" s="65"/>
      <c r="AYR192" s="78"/>
      <c r="AYS192" s="78"/>
      <c r="AYT192" s="65"/>
      <c r="AYW192" s="78"/>
      <c r="AYX192" s="78"/>
      <c r="AYY192" s="65"/>
      <c r="AZB192" s="78"/>
      <c r="AZC192" s="78"/>
      <c r="AZD192" s="65"/>
      <c r="AZG192" s="78"/>
      <c r="AZH192" s="78"/>
      <c r="AZI192" s="65"/>
      <c r="AZL192" s="78"/>
      <c r="AZM192" s="78"/>
      <c r="AZN192" s="65"/>
      <c r="AZQ192" s="78"/>
      <c r="AZR192" s="78"/>
      <c r="AZS192" s="65"/>
      <c r="AZV192" s="78"/>
      <c r="AZW192" s="78"/>
      <c r="AZX192" s="65"/>
      <c r="BAA192" s="78"/>
      <c r="BAB192" s="78"/>
      <c r="BAC192" s="65"/>
      <c r="BAF192" s="78"/>
      <c r="BAG192" s="78"/>
      <c r="BAH192" s="65"/>
      <c r="BAK192" s="78"/>
      <c r="BAL192" s="78"/>
      <c r="BAM192" s="65"/>
      <c r="BAP192" s="78"/>
      <c r="BAQ192" s="78"/>
      <c r="BAR192" s="65"/>
      <c r="BAU192" s="78"/>
      <c r="BAV192" s="78"/>
      <c r="BAW192" s="65"/>
      <c r="BAZ192" s="78"/>
      <c r="BBA192" s="78"/>
      <c r="BBB192" s="65"/>
      <c r="BBE192" s="78"/>
      <c r="BBF192" s="78"/>
      <c r="BBG192" s="65"/>
      <c r="BBJ192" s="78"/>
      <c r="BBK192" s="78"/>
      <c r="BBL192" s="65"/>
      <c r="BBO192" s="78"/>
      <c r="BBP192" s="78"/>
      <c r="BBQ192" s="65"/>
      <c r="BBT192" s="78"/>
      <c r="BBU192" s="78"/>
      <c r="BBV192" s="65"/>
      <c r="BBY192" s="78"/>
      <c r="BBZ192" s="78"/>
      <c r="BCA192" s="65"/>
      <c r="BCD192" s="78"/>
      <c r="BCE192" s="78"/>
      <c r="BCF192" s="65"/>
      <c r="BCI192" s="78"/>
      <c r="BCJ192" s="78"/>
      <c r="BCK192" s="65"/>
      <c r="BCN192" s="78"/>
      <c r="BCO192" s="78"/>
      <c r="BCP192" s="65"/>
      <c r="BCS192" s="78"/>
      <c r="BCT192" s="78"/>
      <c r="BCU192" s="65"/>
      <c r="BCX192" s="78"/>
      <c r="BCY192" s="78"/>
      <c r="BCZ192" s="65"/>
      <c r="BDC192" s="78"/>
      <c r="BDD192" s="78"/>
      <c r="BDE192" s="65"/>
      <c r="BDH192" s="78"/>
      <c r="BDI192" s="78"/>
      <c r="BDJ192" s="65"/>
      <c r="BDM192" s="78"/>
      <c r="BDN192" s="78"/>
      <c r="BDO192" s="65"/>
      <c r="BDR192" s="78"/>
      <c r="BDS192" s="78"/>
      <c r="BDT192" s="65"/>
      <c r="BDW192" s="78"/>
      <c r="BDX192" s="78"/>
      <c r="BDY192" s="65"/>
      <c r="BEB192" s="78"/>
      <c r="BEC192" s="78"/>
      <c r="BED192" s="65"/>
      <c r="BEG192" s="78"/>
      <c r="BEH192" s="78"/>
      <c r="BEI192" s="65"/>
      <c r="BEL192" s="78"/>
      <c r="BEM192" s="78"/>
      <c r="BEN192" s="65"/>
      <c r="BEQ192" s="78"/>
      <c r="BER192" s="78"/>
      <c r="BES192" s="65"/>
      <c r="BEV192" s="78"/>
      <c r="BEW192" s="78"/>
      <c r="BEX192" s="65"/>
      <c r="BFA192" s="78"/>
      <c r="BFB192" s="78"/>
      <c r="BFC192" s="65"/>
      <c r="BFF192" s="78"/>
      <c r="BFG192" s="78"/>
      <c r="BFH192" s="65"/>
      <c r="BFK192" s="78"/>
      <c r="BFL192" s="78"/>
      <c r="BFM192" s="65"/>
      <c r="BFP192" s="78"/>
      <c r="BFQ192" s="78"/>
      <c r="BFR192" s="65"/>
      <c r="BFU192" s="78"/>
      <c r="BFV192" s="78"/>
      <c r="BFW192" s="65"/>
      <c r="BFZ192" s="78"/>
      <c r="BGA192" s="78"/>
      <c r="BGB192" s="65"/>
      <c r="BGE192" s="78"/>
      <c r="BGF192" s="78"/>
      <c r="BGG192" s="65"/>
      <c r="BGJ192" s="78"/>
      <c r="BGK192" s="78"/>
      <c r="BGL192" s="65"/>
      <c r="BGO192" s="78"/>
      <c r="BGP192" s="78"/>
      <c r="BGQ192" s="65"/>
      <c r="BGT192" s="78"/>
      <c r="BGU192" s="78"/>
      <c r="BGV192" s="65"/>
      <c r="BGY192" s="78"/>
      <c r="BGZ192" s="78"/>
      <c r="BHA192" s="65"/>
      <c r="BHD192" s="78"/>
      <c r="BHE192" s="78"/>
      <c r="BHF192" s="65"/>
      <c r="BHI192" s="78"/>
      <c r="BHJ192" s="78"/>
      <c r="BHK192" s="65"/>
      <c r="BHN192" s="78"/>
      <c r="BHO192" s="78"/>
      <c r="BHP192" s="65"/>
      <c r="BHS192" s="78"/>
      <c r="BHT192" s="78"/>
      <c r="BHU192" s="65"/>
      <c r="BHX192" s="78"/>
      <c r="BHY192" s="78"/>
      <c r="BHZ192" s="65"/>
      <c r="BIC192" s="78"/>
      <c r="BID192" s="78"/>
      <c r="BIE192" s="65"/>
      <c r="BIH192" s="78"/>
      <c r="BII192" s="78"/>
      <c r="BIJ192" s="65"/>
      <c r="BIM192" s="78"/>
      <c r="BIN192" s="78"/>
      <c r="BIO192" s="65"/>
      <c r="BIR192" s="78"/>
      <c r="BIS192" s="78"/>
      <c r="BIT192" s="65"/>
      <c r="BIW192" s="78"/>
      <c r="BIX192" s="78"/>
      <c r="BIY192" s="65"/>
      <c r="BJB192" s="78"/>
      <c r="BJC192" s="78"/>
      <c r="BJD192" s="65"/>
      <c r="BJG192" s="78"/>
      <c r="BJH192" s="78"/>
      <c r="BJI192" s="65"/>
      <c r="BJL192" s="78"/>
      <c r="BJM192" s="78"/>
      <c r="BJN192" s="65"/>
      <c r="BJQ192" s="78"/>
      <c r="BJR192" s="78"/>
      <c r="BJS192" s="65"/>
      <c r="BJV192" s="78"/>
      <c r="BJW192" s="78"/>
      <c r="BJX192" s="65"/>
      <c r="BKA192" s="78"/>
      <c r="BKB192" s="78"/>
      <c r="BKC192" s="65"/>
      <c r="BKF192" s="78"/>
      <c r="BKG192" s="78"/>
      <c r="BKH192" s="65"/>
      <c r="BKK192" s="78"/>
      <c r="BKL192" s="78"/>
      <c r="BKM192" s="65"/>
      <c r="BKP192" s="78"/>
      <c r="BKQ192" s="78"/>
      <c r="BKR192" s="65"/>
      <c r="BKU192" s="78"/>
      <c r="BKV192" s="78"/>
      <c r="BKW192" s="65"/>
      <c r="BKZ192" s="78"/>
      <c r="BLA192" s="78"/>
      <c r="BLB192" s="65"/>
      <c r="BLE192" s="78"/>
      <c r="BLF192" s="78"/>
      <c r="BLG192" s="65"/>
      <c r="BLJ192" s="78"/>
      <c r="BLK192" s="78"/>
      <c r="BLL192" s="65"/>
      <c r="BLO192" s="78"/>
      <c r="BLP192" s="78"/>
      <c r="BLQ192" s="65"/>
      <c r="BLT192" s="78"/>
      <c r="BLU192" s="78"/>
      <c r="BLV192" s="65"/>
      <c r="BLY192" s="78"/>
      <c r="BLZ192" s="78"/>
      <c r="BMA192" s="65"/>
      <c r="BMD192" s="78"/>
      <c r="BME192" s="78"/>
      <c r="BMF192" s="65"/>
      <c r="BMI192" s="78"/>
      <c r="BMJ192" s="78"/>
      <c r="BMK192" s="65"/>
      <c r="BMN192" s="78"/>
      <c r="BMO192" s="78"/>
      <c r="BMP192" s="65"/>
      <c r="BMS192" s="78"/>
      <c r="BMT192" s="78"/>
      <c r="BMU192" s="65"/>
      <c r="BMX192" s="78"/>
      <c r="BMY192" s="78"/>
      <c r="BMZ192" s="65"/>
      <c r="BNC192" s="78"/>
      <c r="BND192" s="78"/>
      <c r="BNE192" s="65"/>
      <c r="BNH192" s="78"/>
      <c r="BNI192" s="78"/>
      <c r="BNJ192" s="65"/>
      <c r="BNM192" s="78"/>
      <c r="BNN192" s="78"/>
      <c r="BNO192" s="65"/>
      <c r="BNR192" s="78"/>
      <c r="BNS192" s="78"/>
      <c r="BNT192" s="65"/>
      <c r="BNW192" s="78"/>
      <c r="BNX192" s="78"/>
      <c r="BNY192" s="65"/>
      <c r="BOB192" s="78"/>
      <c r="BOC192" s="78"/>
      <c r="BOD192" s="65"/>
      <c r="BOG192" s="78"/>
      <c r="BOH192" s="78"/>
      <c r="BOI192" s="65"/>
      <c r="BOL192" s="78"/>
      <c r="BOM192" s="78"/>
      <c r="BON192" s="65"/>
      <c r="BOQ192" s="78"/>
      <c r="BOR192" s="78"/>
      <c r="BOS192" s="65"/>
      <c r="BOV192" s="78"/>
      <c r="BOW192" s="78"/>
      <c r="BOX192" s="65"/>
      <c r="BPA192" s="78"/>
      <c r="BPB192" s="78"/>
      <c r="BPC192" s="65"/>
      <c r="BPF192" s="78"/>
      <c r="BPG192" s="78"/>
      <c r="BPH192" s="65"/>
      <c r="BPK192" s="78"/>
      <c r="BPL192" s="78"/>
      <c r="BPM192" s="65"/>
      <c r="BPP192" s="78"/>
      <c r="BPQ192" s="78"/>
      <c r="BPR192" s="65"/>
      <c r="BPU192" s="78"/>
      <c r="BPV192" s="78"/>
      <c r="BPW192" s="65"/>
      <c r="BPZ192" s="78"/>
      <c r="BQA192" s="78"/>
      <c r="BQB192" s="65"/>
      <c r="BQE192" s="78"/>
      <c r="BQF192" s="78"/>
      <c r="BQG192" s="65"/>
      <c r="BQJ192" s="78"/>
      <c r="BQK192" s="78"/>
      <c r="BQL192" s="65"/>
      <c r="BQO192" s="78"/>
      <c r="BQP192" s="78"/>
      <c r="BQQ192" s="65"/>
      <c r="BQT192" s="78"/>
      <c r="BQU192" s="78"/>
      <c r="BQV192" s="65"/>
      <c r="BQY192" s="78"/>
      <c r="BQZ192" s="78"/>
      <c r="BRA192" s="65"/>
      <c r="BRD192" s="78"/>
      <c r="BRE192" s="78"/>
      <c r="BRF192" s="65"/>
      <c r="BRI192" s="78"/>
      <c r="BRJ192" s="78"/>
      <c r="BRK192" s="65"/>
      <c r="BRN192" s="78"/>
      <c r="BRO192" s="78"/>
      <c r="BRP192" s="65"/>
      <c r="BRS192" s="78"/>
      <c r="BRT192" s="78"/>
      <c r="BRU192" s="65"/>
      <c r="BRX192" s="78"/>
      <c r="BRY192" s="78"/>
      <c r="BRZ192" s="65"/>
      <c r="BSC192" s="78"/>
      <c r="BSD192" s="78"/>
      <c r="BSE192" s="65"/>
      <c r="BSH192" s="78"/>
      <c r="BSI192" s="78"/>
      <c r="BSJ192" s="65"/>
      <c r="BSM192" s="78"/>
      <c r="BSN192" s="78"/>
      <c r="BSO192" s="65"/>
      <c r="BSR192" s="78"/>
      <c r="BSS192" s="78"/>
      <c r="BST192" s="65"/>
      <c r="BSW192" s="78"/>
      <c r="BSX192" s="78"/>
      <c r="BSY192" s="65"/>
      <c r="BTB192" s="78"/>
      <c r="BTC192" s="78"/>
      <c r="BTD192" s="65"/>
      <c r="BTG192" s="78"/>
      <c r="BTH192" s="78"/>
      <c r="BTI192" s="65"/>
      <c r="BTL192" s="78"/>
      <c r="BTM192" s="78"/>
      <c r="BTN192" s="65"/>
      <c r="BTQ192" s="78"/>
      <c r="BTR192" s="78"/>
      <c r="BTS192" s="65"/>
      <c r="BTV192" s="78"/>
      <c r="BTW192" s="78"/>
      <c r="BTX192" s="65"/>
      <c r="BUA192" s="78"/>
      <c r="BUB192" s="78"/>
      <c r="BUC192" s="65"/>
      <c r="BUF192" s="78"/>
      <c r="BUG192" s="78"/>
      <c r="BUH192" s="65"/>
      <c r="BUK192" s="78"/>
      <c r="BUL192" s="78"/>
      <c r="BUM192" s="65"/>
      <c r="BUP192" s="78"/>
      <c r="BUQ192" s="78"/>
      <c r="BUR192" s="65"/>
      <c r="BUU192" s="78"/>
      <c r="BUV192" s="78"/>
      <c r="BUW192" s="65"/>
      <c r="BUZ192" s="78"/>
      <c r="BVA192" s="78"/>
      <c r="BVB192" s="65"/>
      <c r="BVE192" s="78"/>
      <c r="BVF192" s="78"/>
      <c r="BVG192" s="65"/>
      <c r="BVJ192" s="78"/>
      <c r="BVK192" s="78"/>
      <c r="BVL192" s="65"/>
      <c r="BVO192" s="78"/>
      <c r="BVP192" s="78"/>
      <c r="BVQ192" s="65"/>
      <c r="BVT192" s="78"/>
      <c r="BVU192" s="78"/>
      <c r="BVV192" s="65"/>
      <c r="BVY192" s="78"/>
      <c r="BVZ192" s="78"/>
      <c r="BWA192" s="65"/>
      <c r="BWD192" s="78"/>
      <c r="BWE192" s="78"/>
      <c r="BWF192" s="65"/>
      <c r="BWI192" s="78"/>
      <c r="BWJ192" s="78"/>
      <c r="BWK192" s="65"/>
      <c r="BWN192" s="78"/>
      <c r="BWO192" s="78"/>
      <c r="BWP192" s="65"/>
      <c r="BWS192" s="78"/>
      <c r="BWT192" s="78"/>
      <c r="BWU192" s="65"/>
      <c r="BWX192" s="78"/>
      <c r="BWY192" s="78"/>
      <c r="BWZ192" s="65"/>
      <c r="BXC192" s="78"/>
      <c r="BXD192" s="78"/>
      <c r="BXE192" s="65"/>
      <c r="BXH192" s="78"/>
      <c r="BXI192" s="78"/>
      <c r="BXJ192" s="65"/>
      <c r="BXM192" s="78"/>
      <c r="BXN192" s="78"/>
      <c r="BXO192" s="65"/>
      <c r="BXR192" s="78"/>
      <c r="BXS192" s="78"/>
      <c r="BXT192" s="65"/>
      <c r="BXW192" s="78"/>
      <c r="BXX192" s="78"/>
      <c r="BXY192" s="65"/>
      <c r="BYB192" s="78"/>
      <c r="BYC192" s="78"/>
      <c r="BYD192" s="65"/>
      <c r="BYG192" s="78"/>
      <c r="BYH192" s="78"/>
      <c r="BYI192" s="65"/>
      <c r="BYL192" s="78"/>
      <c r="BYM192" s="78"/>
      <c r="BYN192" s="65"/>
      <c r="BYQ192" s="78"/>
      <c r="BYR192" s="78"/>
      <c r="BYS192" s="65"/>
      <c r="BYV192" s="78"/>
      <c r="BYW192" s="78"/>
      <c r="BYX192" s="65"/>
      <c r="BZA192" s="78"/>
      <c r="BZB192" s="78"/>
      <c r="BZC192" s="65"/>
      <c r="BZF192" s="78"/>
      <c r="BZG192" s="78"/>
      <c r="BZH192" s="65"/>
      <c r="BZK192" s="78"/>
      <c r="BZL192" s="78"/>
      <c r="BZM192" s="65"/>
      <c r="BZP192" s="78"/>
      <c r="BZQ192" s="78"/>
      <c r="BZR192" s="65"/>
      <c r="BZU192" s="78"/>
      <c r="BZV192" s="78"/>
      <c r="BZW192" s="65"/>
      <c r="BZZ192" s="78"/>
      <c r="CAA192" s="78"/>
      <c r="CAB192" s="65"/>
      <c r="CAE192" s="78"/>
      <c r="CAF192" s="78"/>
      <c r="CAG192" s="65"/>
      <c r="CAJ192" s="78"/>
      <c r="CAK192" s="78"/>
      <c r="CAL192" s="65"/>
      <c r="CAO192" s="78"/>
      <c r="CAP192" s="78"/>
      <c r="CAQ192" s="65"/>
      <c r="CAT192" s="78"/>
      <c r="CAU192" s="78"/>
      <c r="CAV192" s="65"/>
      <c r="CAY192" s="78"/>
      <c r="CAZ192" s="78"/>
      <c r="CBA192" s="65"/>
      <c r="CBD192" s="78"/>
      <c r="CBE192" s="78"/>
      <c r="CBF192" s="65"/>
      <c r="CBI192" s="78"/>
      <c r="CBJ192" s="78"/>
      <c r="CBK192" s="65"/>
      <c r="CBN192" s="78"/>
      <c r="CBO192" s="78"/>
      <c r="CBP192" s="65"/>
      <c r="CBS192" s="78"/>
      <c r="CBT192" s="78"/>
      <c r="CBU192" s="65"/>
      <c r="CBX192" s="78"/>
      <c r="CBY192" s="78"/>
      <c r="CBZ192" s="65"/>
      <c r="CCC192" s="78"/>
      <c r="CCD192" s="78"/>
      <c r="CCE192" s="65"/>
      <c r="CCH192" s="78"/>
      <c r="CCI192" s="78"/>
      <c r="CCJ192" s="65"/>
      <c r="CCM192" s="78"/>
      <c r="CCN192" s="78"/>
      <c r="CCO192" s="65"/>
      <c r="CCR192" s="78"/>
      <c r="CCS192" s="78"/>
      <c r="CCT192" s="65"/>
      <c r="CCW192" s="78"/>
      <c r="CCX192" s="78"/>
      <c r="CCY192" s="65"/>
      <c r="CDB192" s="78"/>
      <c r="CDC192" s="78"/>
      <c r="CDD192" s="65"/>
      <c r="CDG192" s="78"/>
      <c r="CDH192" s="78"/>
      <c r="CDI192" s="65"/>
      <c r="CDL192" s="78"/>
      <c r="CDM192" s="78"/>
      <c r="CDN192" s="65"/>
      <c r="CDQ192" s="78"/>
      <c r="CDR192" s="78"/>
      <c r="CDS192" s="65"/>
      <c r="CDV192" s="78"/>
      <c r="CDW192" s="78"/>
      <c r="CDX192" s="65"/>
      <c r="CEA192" s="78"/>
      <c r="CEB192" s="78"/>
      <c r="CEC192" s="65"/>
      <c r="CEF192" s="78"/>
      <c r="CEG192" s="78"/>
      <c r="CEH192" s="65"/>
      <c r="CEK192" s="78"/>
      <c r="CEL192" s="78"/>
      <c r="CEM192" s="65"/>
      <c r="CEP192" s="78"/>
      <c r="CEQ192" s="78"/>
      <c r="CER192" s="65"/>
      <c r="CEU192" s="78"/>
      <c r="CEV192" s="78"/>
      <c r="CEW192" s="65"/>
      <c r="CEZ192" s="78"/>
      <c r="CFA192" s="78"/>
      <c r="CFB192" s="65"/>
      <c r="CFE192" s="78"/>
      <c r="CFF192" s="78"/>
      <c r="CFG192" s="65"/>
      <c r="CFJ192" s="78"/>
      <c r="CFK192" s="78"/>
      <c r="CFL192" s="65"/>
      <c r="CFO192" s="78"/>
      <c r="CFP192" s="78"/>
      <c r="CFQ192" s="65"/>
      <c r="CFT192" s="78"/>
      <c r="CFU192" s="78"/>
      <c r="CFV192" s="65"/>
      <c r="CFY192" s="78"/>
      <c r="CFZ192" s="78"/>
      <c r="CGA192" s="65"/>
      <c r="CGD192" s="78"/>
      <c r="CGE192" s="78"/>
      <c r="CGF192" s="65"/>
      <c r="CGI192" s="78"/>
      <c r="CGJ192" s="78"/>
      <c r="CGK192" s="65"/>
      <c r="CGN192" s="78"/>
      <c r="CGO192" s="78"/>
      <c r="CGP192" s="65"/>
      <c r="CGS192" s="78"/>
      <c r="CGT192" s="78"/>
      <c r="CGU192" s="65"/>
      <c r="CGX192" s="78"/>
      <c r="CGY192" s="78"/>
      <c r="CGZ192" s="65"/>
      <c r="CHC192" s="78"/>
      <c r="CHD192" s="78"/>
      <c r="CHE192" s="65"/>
      <c r="CHH192" s="78"/>
      <c r="CHI192" s="78"/>
      <c r="CHJ192" s="65"/>
      <c r="CHM192" s="78"/>
      <c r="CHN192" s="78"/>
      <c r="CHO192" s="65"/>
      <c r="CHR192" s="78"/>
      <c r="CHS192" s="78"/>
      <c r="CHT192" s="65"/>
      <c r="CHW192" s="78"/>
      <c r="CHX192" s="78"/>
      <c r="CHY192" s="65"/>
      <c r="CIB192" s="78"/>
      <c r="CIC192" s="78"/>
      <c r="CID192" s="65"/>
      <c r="CIG192" s="78"/>
      <c r="CIH192" s="78"/>
      <c r="CII192" s="65"/>
      <c r="CIL192" s="78"/>
      <c r="CIM192" s="78"/>
      <c r="CIN192" s="65"/>
      <c r="CIQ192" s="78"/>
      <c r="CIR192" s="78"/>
      <c r="CIS192" s="65"/>
      <c r="CIV192" s="78"/>
      <c r="CIW192" s="78"/>
      <c r="CIX192" s="65"/>
      <c r="CJA192" s="78"/>
      <c r="CJB192" s="78"/>
      <c r="CJC192" s="65"/>
      <c r="CJF192" s="78"/>
      <c r="CJG192" s="78"/>
      <c r="CJH192" s="65"/>
      <c r="CJK192" s="78"/>
      <c r="CJL192" s="78"/>
      <c r="CJM192" s="65"/>
      <c r="CJP192" s="78"/>
      <c r="CJQ192" s="78"/>
      <c r="CJR192" s="65"/>
      <c r="CJU192" s="78"/>
      <c r="CJV192" s="78"/>
      <c r="CJW192" s="65"/>
      <c r="CJZ192" s="78"/>
      <c r="CKA192" s="78"/>
      <c r="CKB192" s="65"/>
      <c r="CKE192" s="78"/>
      <c r="CKF192" s="78"/>
      <c r="CKG192" s="65"/>
      <c r="CKJ192" s="78"/>
      <c r="CKK192" s="78"/>
      <c r="CKL192" s="65"/>
      <c r="CKO192" s="78"/>
      <c r="CKP192" s="78"/>
      <c r="CKQ192" s="65"/>
      <c r="CKT192" s="78"/>
      <c r="CKU192" s="78"/>
      <c r="CKV192" s="65"/>
      <c r="CKY192" s="78"/>
      <c r="CKZ192" s="78"/>
      <c r="CLA192" s="65"/>
      <c r="CLD192" s="78"/>
      <c r="CLE192" s="78"/>
      <c r="CLF192" s="65"/>
      <c r="CLI192" s="78"/>
      <c r="CLJ192" s="78"/>
      <c r="CLK192" s="65"/>
      <c r="CLN192" s="78"/>
      <c r="CLO192" s="78"/>
      <c r="CLP192" s="65"/>
      <c r="CLS192" s="78"/>
      <c r="CLT192" s="78"/>
      <c r="CLU192" s="65"/>
      <c r="CLX192" s="78"/>
      <c r="CLY192" s="78"/>
      <c r="CLZ192" s="65"/>
      <c r="CMC192" s="78"/>
      <c r="CMD192" s="78"/>
      <c r="CME192" s="65"/>
      <c r="CMH192" s="78"/>
      <c r="CMI192" s="78"/>
      <c r="CMJ192" s="65"/>
      <c r="CMM192" s="78"/>
      <c r="CMN192" s="78"/>
      <c r="CMO192" s="65"/>
      <c r="CMR192" s="78"/>
      <c r="CMS192" s="78"/>
      <c r="CMT192" s="65"/>
      <c r="CMW192" s="78"/>
      <c r="CMX192" s="78"/>
      <c r="CMY192" s="65"/>
      <c r="CNB192" s="78"/>
      <c r="CNC192" s="78"/>
      <c r="CND192" s="65"/>
      <c r="CNG192" s="78"/>
      <c r="CNH192" s="78"/>
      <c r="CNI192" s="65"/>
      <c r="CNL192" s="78"/>
      <c r="CNM192" s="78"/>
      <c r="CNN192" s="65"/>
      <c r="CNQ192" s="78"/>
      <c r="CNR192" s="78"/>
      <c r="CNS192" s="65"/>
      <c r="CNV192" s="78"/>
      <c r="CNW192" s="78"/>
      <c r="CNX192" s="65"/>
      <c r="COA192" s="78"/>
      <c r="COB192" s="78"/>
      <c r="COC192" s="65"/>
      <c r="COF192" s="78"/>
      <c r="COG192" s="78"/>
      <c r="COH192" s="65"/>
      <c r="COK192" s="78"/>
      <c r="COL192" s="78"/>
      <c r="COM192" s="65"/>
      <c r="COP192" s="78"/>
      <c r="COQ192" s="78"/>
      <c r="COR192" s="65"/>
      <c r="COU192" s="78"/>
      <c r="COV192" s="78"/>
      <c r="COW192" s="65"/>
      <c r="COZ192" s="78"/>
      <c r="CPA192" s="78"/>
      <c r="CPB192" s="65"/>
      <c r="CPE192" s="78"/>
      <c r="CPF192" s="78"/>
      <c r="CPG192" s="65"/>
      <c r="CPJ192" s="78"/>
      <c r="CPK192" s="78"/>
      <c r="CPL192" s="65"/>
      <c r="CPO192" s="78"/>
      <c r="CPP192" s="78"/>
      <c r="CPQ192" s="65"/>
      <c r="CPT192" s="78"/>
      <c r="CPU192" s="78"/>
      <c r="CPV192" s="65"/>
      <c r="CPY192" s="78"/>
      <c r="CPZ192" s="78"/>
      <c r="CQA192" s="65"/>
      <c r="CQD192" s="78"/>
      <c r="CQE192" s="78"/>
      <c r="CQF192" s="65"/>
      <c r="CQI192" s="78"/>
      <c r="CQJ192" s="78"/>
      <c r="CQK192" s="65"/>
      <c r="CQN192" s="78"/>
      <c r="CQO192" s="78"/>
      <c r="CQP192" s="65"/>
      <c r="CQS192" s="78"/>
      <c r="CQT192" s="78"/>
      <c r="CQU192" s="65"/>
      <c r="CQX192" s="78"/>
      <c r="CQY192" s="78"/>
      <c r="CQZ192" s="65"/>
      <c r="CRC192" s="78"/>
      <c r="CRD192" s="78"/>
      <c r="CRE192" s="65"/>
      <c r="CRH192" s="78"/>
      <c r="CRI192" s="78"/>
      <c r="CRJ192" s="65"/>
      <c r="CRM192" s="78"/>
      <c r="CRN192" s="78"/>
      <c r="CRO192" s="65"/>
      <c r="CRR192" s="78"/>
      <c r="CRS192" s="78"/>
      <c r="CRT192" s="65"/>
      <c r="CRW192" s="78"/>
      <c r="CRX192" s="78"/>
      <c r="CRY192" s="65"/>
      <c r="CSB192" s="78"/>
      <c r="CSC192" s="78"/>
      <c r="CSD192" s="65"/>
      <c r="CSG192" s="78"/>
      <c r="CSH192" s="78"/>
      <c r="CSI192" s="65"/>
      <c r="CSL192" s="78"/>
      <c r="CSM192" s="78"/>
      <c r="CSN192" s="65"/>
      <c r="CSQ192" s="78"/>
      <c r="CSR192" s="78"/>
      <c r="CSS192" s="65"/>
      <c r="CSV192" s="78"/>
      <c r="CSW192" s="78"/>
      <c r="CSX192" s="65"/>
      <c r="CTA192" s="78"/>
      <c r="CTB192" s="78"/>
      <c r="CTC192" s="65"/>
      <c r="CTF192" s="78"/>
      <c r="CTG192" s="78"/>
      <c r="CTH192" s="65"/>
      <c r="CTK192" s="78"/>
      <c r="CTL192" s="78"/>
      <c r="CTM192" s="65"/>
      <c r="CTP192" s="78"/>
      <c r="CTQ192" s="78"/>
      <c r="CTR192" s="65"/>
      <c r="CTU192" s="78"/>
      <c r="CTV192" s="78"/>
      <c r="CTW192" s="65"/>
      <c r="CTZ192" s="78"/>
      <c r="CUA192" s="78"/>
      <c r="CUB192" s="65"/>
      <c r="CUE192" s="78"/>
      <c r="CUF192" s="78"/>
      <c r="CUG192" s="65"/>
      <c r="CUJ192" s="78"/>
      <c r="CUK192" s="78"/>
      <c r="CUL192" s="65"/>
      <c r="CUO192" s="78"/>
      <c r="CUP192" s="78"/>
      <c r="CUQ192" s="65"/>
      <c r="CUT192" s="78"/>
      <c r="CUU192" s="78"/>
      <c r="CUV192" s="65"/>
      <c r="CUY192" s="78"/>
      <c r="CUZ192" s="78"/>
      <c r="CVA192" s="65"/>
      <c r="CVD192" s="78"/>
      <c r="CVE192" s="78"/>
      <c r="CVF192" s="65"/>
      <c r="CVI192" s="78"/>
      <c r="CVJ192" s="78"/>
      <c r="CVK192" s="65"/>
      <c r="CVN192" s="78"/>
      <c r="CVO192" s="78"/>
      <c r="CVP192" s="65"/>
      <c r="CVS192" s="78"/>
      <c r="CVT192" s="78"/>
      <c r="CVU192" s="65"/>
      <c r="CVX192" s="78"/>
      <c r="CVY192" s="78"/>
      <c r="CVZ192" s="65"/>
      <c r="CWC192" s="78"/>
      <c r="CWD192" s="78"/>
      <c r="CWE192" s="65"/>
      <c r="CWH192" s="78"/>
      <c r="CWI192" s="78"/>
      <c r="CWJ192" s="65"/>
      <c r="CWM192" s="78"/>
      <c r="CWN192" s="78"/>
      <c r="CWO192" s="65"/>
      <c r="CWR192" s="78"/>
      <c r="CWS192" s="78"/>
      <c r="CWT192" s="65"/>
      <c r="CWW192" s="78"/>
      <c r="CWX192" s="78"/>
      <c r="CWY192" s="65"/>
      <c r="CXB192" s="78"/>
      <c r="CXC192" s="78"/>
      <c r="CXD192" s="65"/>
      <c r="CXG192" s="78"/>
      <c r="CXH192" s="78"/>
      <c r="CXI192" s="65"/>
      <c r="CXL192" s="78"/>
      <c r="CXM192" s="78"/>
      <c r="CXN192" s="65"/>
      <c r="CXQ192" s="78"/>
      <c r="CXR192" s="78"/>
      <c r="CXS192" s="65"/>
      <c r="CXV192" s="78"/>
      <c r="CXW192" s="78"/>
      <c r="CXX192" s="65"/>
      <c r="CYA192" s="78"/>
      <c r="CYB192" s="78"/>
      <c r="CYC192" s="65"/>
      <c r="CYF192" s="78"/>
      <c r="CYG192" s="78"/>
      <c r="CYH192" s="65"/>
      <c r="CYK192" s="78"/>
      <c r="CYL192" s="78"/>
      <c r="CYM192" s="65"/>
      <c r="CYP192" s="78"/>
      <c r="CYQ192" s="78"/>
      <c r="CYR192" s="65"/>
      <c r="CYU192" s="78"/>
      <c r="CYV192" s="78"/>
      <c r="CYW192" s="65"/>
      <c r="CYZ192" s="78"/>
      <c r="CZA192" s="78"/>
      <c r="CZB192" s="65"/>
      <c r="CZE192" s="78"/>
      <c r="CZF192" s="78"/>
      <c r="CZG192" s="65"/>
      <c r="CZJ192" s="78"/>
      <c r="CZK192" s="78"/>
      <c r="CZL192" s="65"/>
      <c r="CZO192" s="78"/>
      <c r="CZP192" s="78"/>
      <c r="CZQ192" s="65"/>
      <c r="CZT192" s="78"/>
      <c r="CZU192" s="78"/>
      <c r="CZV192" s="65"/>
      <c r="CZY192" s="78"/>
      <c r="CZZ192" s="78"/>
      <c r="DAA192" s="65"/>
      <c r="DAD192" s="78"/>
      <c r="DAE192" s="78"/>
      <c r="DAF192" s="65"/>
      <c r="DAI192" s="78"/>
      <c r="DAJ192" s="78"/>
      <c r="DAK192" s="65"/>
      <c r="DAN192" s="78"/>
      <c r="DAO192" s="78"/>
      <c r="DAP192" s="65"/>
      <c r="DAS192" s="78"/>
      <c r="DAT192" s="78"/>
      <c r="DAU192" s="65"/>
      <c r="DAX192" s="78"/>
      <c r="DAY192" s="78"/>
      <c r="DAZ192" s="65"/>
      <c r="DBC192" s="78"/>
      <c r="DBD192" s="78"/>
      <c r="DBE192" s="65"/>
      <c r="DBH192" s="78"/>
      <c r="DBI192" s="78"/>
      <c r="DBJ192" s="65"/>
      <c r="DBM192" s="78"/>
      <c r="DBN192" s="78"/>
      <c r="DBO192" s="65"/>
      <c r="DBR192" s="78"/>
      <c r="DBS192" s="78"/>
      <c r="DBT192" s="65"/>
      <c r="DBW192" s="78"/>
      <c r="DBX192" s="78"/>
      <c r="DBY192" s="65"/>
      <c r="DCB192" s="78"/>
      <c r="DCC192" s="78"/>
      <c r="DCD192" s="65"/>
      <c r="DCG192" s="78"/>
      <c r="DCH192" s="78"/>
      <c r="DCI192" s="65"/>
      <c r="DCL192" s="78"/>
      <c r="DCM192" s="78"/>
      <c r="DCN192" s="65"/>
      <c r="DCQ192" s="78"/>
      <c r="DCR192" s="78"/>
      <c r="DCS192" s="65"/>
      <c r="DCV192" s="78"/>
      <c r="DCW192" s="78"/>
      <c r="DCX192" s="65"/>
      <c r="DDA192" s="78"/>
      <c r="DDB192" s="78"/>
      <c r="DDC192" s="65"/>
      <c r="DDF192" s="78"/>
      <c r="DDG192" s="78"/>
      <c r="DDH192" s="65"/>
      <c r="DDK192" s="78"/>
      <c r="DDL192" s="78"/>
      <c r="DDM192" s="65"/>
      <c r="DDP192" s="78"/>
      <c r="DDQ192" s="78"/>
      <c r="DDR192" s="65"/>
      <c r="DDU192" s="78"/>
      <c r="DDV192" s="78"/>
      <c r="DDW192" s="65"/>
      <c r="DDZ192" s="78"/>
      <c r="DEA192" s="78"/>
      <c r="DEB192" s="65"/>
      <c r="DEE192" s="78"/>
      <c r="DEF192" s="78"/>
      <c r="DEG192" s="65"/>
      <c r="DEJ192" s="78"/>
      <c r="DEK192" s="78"/>
      <c r="DEL192" s="65"/>
      <c r="DEO192" s="78"/>
      <c r="DEP192" s="78"/>
      <c r="DEQ192" s="65"/>
      <c r="DET192" s="78"/>
      <c r="DEU192" s="78"/>
      <c r="DEV192" s="65"/>
      <c r="DEY192" s="78"/>
      <c r="DEZ192" s="78"/>
      <c r="DFA192" s="65"/>
      <c r="DFD192" s="78"/>
      <c r="DFE192" s="78"/>
      <c r="DFF192" s="65"/>
      <c r="DFI192" s="78"/>
      <c r="DFJ192" s="78"/>
      <c r="DFK192" s="65"/>
      <c r="DFN192" s="78"/>
      <c r="DFO192" s="78"/>
      <c r="DFP192" s="65"/>
      <c r="DFS192" s="78"/>
      <c r="DFT192" s="78"/>
      <c r="DFU192" s="65"/>
      <c r="DFX192" s="78"/>
      <c r="DFY192" s="78"/>
      <c r="DFZ192" s="65"/>
      <c r="DGC192" s="78"/>
      <c r="DGD192" s="78"/>
      <c r="DGE192" s="65"/>
      <c r="DGH192" s="78"/>
      <c r="DGI192" s="78"/>
      <c r="DGJ192" s="65"/>
      <c r="DGM192" s="78"/>
      <c r="DGN192" s="78"/>
      <c r="DGO192" s="65"/>
      <c r="DGR192" s="78"/>
      <c r="DGS192" s="78"/>
      <c r="DGT192" s="65"/>
      <c r="DGW192" s="78"/>
      <c r="DGX192" s="78"/>
      <c r="DGY192" s="65"/>
      <c r="DHB192" s="78"/>
      <c r="DHC192" s="78"/>
      <c r="DHD192" s="65"/>
      <c r="DHG192" s="78"/>
      <c r="DHH192" s="78"/>
      <c r="DHI192" s="65"/>
      <c r="DHL192" s="78"/>
      <c r="DHM192" s="78"/>
      <c r="DHN192" s="65"/>
      <c r="DHQ192" s="78"/>
      <c r="DHR192" s="78"/>
      <c r="DHS192" s="65"/>
      <c r="DHV192" s="78"/>
      <c r="DHW192" s="78"/>
      <c r="DHX192" s="65"/>
      <c r="DIA192" s="78"/>
      <c r="DIB192" s="78"/>
      <c r="DIC192" s="65"/>
      <c r="DIF192" s="78"/>
      <c r="DIG192" s="78"/>
      <c r="DIH192" s="65"/>
      <c r="DIK192" s="78"/>
      <c r="DIL192" s="78"/>
      <c r="DIM192" s="65"/>
      <c r="DIP192" s="78"/>
      <c r="DIQ192" s="78"/>
      <c r="DIR192" s="65"/>
      <c r="DIU192" s="78"/>
      <c r="DIV192" s="78"/>
      <c r="DIW192" s="65"/>
      <c r="DIZ192" s="78"/>
      <c r="DJA192" s="78"/>
      <c r="DJB192" s="65"/>
      <c r="DJE192" s="78"/>
      <c r="DJF192" s="78"/>
      <c r="DJG192" s="65"/>
      <c r="DJJ192" s="78"/>
      <c r="DJK192" s="78"/>
      <c r="DJL192" s="65"/>
      <c r="DJO192" s="78"/>
      <c r="DJP192" s="78"/>
      <c r="DJQ192" s="65"/>
      <c r="DJT192" s="78"/>
      <c r="DJU192" s="78"/>
      <c r="DJV192" s="65"/>
      <c r="DJY192" s="78"/>
      <c r="DJZ192" s="78"/>
      <c r="DKA192" s="65"/>
      <c r="DKD192" s="78"/>
      <c r="DKE192" s="78"/>
      <c r="DKF192" s="65"/>
      <c r="DKI192" s="78"/>
      <c r="DKJ192" s="78"/>
      <c r="DKK192" s="65"/>
      <c r="DKN192" s="78"/>
      <c r="DKO192" s="78"/>
      <c r="DKP192" s="65"/>
      <c r="DKS192" s="78"/>
      <c r="DKT192" s="78"/>
      <c r="DKU192" s="65"/>
      <c r="DKX192" s="78"/>
      <c r="DKY192" s="78"/>
      <c r="DKZ192" s="65"/>
      <c r="DLC192" s="78"/>
      <c r="DLD192" s="78"/>
      <c r="DLE192" s="65"/>
      <c r="DLH192" s="78"/>
      <c r="DLI192" s="78"/>
      <c r="DLJ192" s="65"/>
      <c r="DLM192" s="78"/>
      <c r="DLN192" s="78"/>
      <c r="DLO192" s="65"/>
      <c r="DLR192" s="78"/>
      <c r="DLS192" s="78"/>
      <c r="DLT192" s="65"/>
      <c r="DLW192" s="78"/>
      <c r="DLX192" s="78"/>
      <c r="DLY192" s="65"/>
      <c r="DMB192" s="78"/>
      <c r="DMC192" s="78"/>
      <c r="DMD192" s="65"/>
      <c r="DMG192" s="78"/>
      <c r="DMH192" s="78"/>
      <c r="DMI192" s="65"/>
      <c r="DML192" s="78"/>
      <c r="DMM192" s="78"/>
      <c r="DMN192" s="65"/>
      <c r="DMQ192" s="78"/>
      <c r="DMR192" s="78"/>
      <c r="DMS192" s="65"/>
      <c r="DMV192" s="78"/>
      <c r="DMW192" s="78"/>
      <c r="DMX192" s="65"/>
      <c r="DNA192" s="78"/>
      <c r="DNB192" s="78"/>
      <c r="DNC192" s="65"/>
      <c r="DNF192" s="78"/>
      <c r="DNG192" s="78"/>
      <c r="DNH192" s="65"/>
      <c r="DNK192" s="78"/>
      <c r="DNL192" s="78"/>
      <c r="DNM192" s="65"/>
      <c r="DNP192" s="78"/>
      <c r="DNQ192" s="78"/>
      <c r="DNR192" s="65"/>
      <c r="DNU192" s="78"/>
      <c r="DNV192" s="78"/>
      <c r="DNW192" s="65"/>
      <c r="DNZ192" s="78"/>
      <c r="DOA192" s="78"/>
      <c r="DOB192" s="65"/>
      <c r="DOE192" s="78"/>
      <c r="DOF192" s="78"/>
      <c r="DOG192" s="65"/>
      <c r="DOJ192" s="78"/>
      <c r="DOK192" s="78"/>
      <c r="DOL192" s="65"/>
      <c r="DOO192" s="78"/>
      <c r="DOP192" s="78"/>
      <c r="DOQ192" s="65"/>
      <c r="DOT192" s="78"/>
      <c r="DOU192" s="78"/>
      <c r="DOV192" s="65"/>
      <c r="DOY192" s="78"/>
      <c r="DOZ192" s="78"/>
      <c r="DPA192" s="65"/>
      <c r="DPD192" s="78"/>
      <c r="DPE192" s="78"/>
      <c r="DPF192" s="65"/>
      <c r="DPI192" s="78"/>
      <c r="DPJ192" s="78"/>
      <c r="DPK192" s="65"/>
      <c r="DPN192" s="78"/>
      <c r="DPO192" s="78"/>
      <c r="DPP192" s="65"/>
      <c r="DPS192" s="78"/>
      <c r="DPT192" s="78"/>
      <c r="DPU192" s="65"/>
      <c r="DPX192" s="78"/>
      <c r="DPY192" s="78"/>
      <c r="DPZ192" s="65"/>
      <c r="DQC192" s="78"/>
      <c r="DQD192" s="78"/>
      <c r="DQE192" s="65"/>
      <c r="DQH192" s="78"/>
      <c r="DQI192" s="78"/>
      <c r="DQJ192" s="65"/>
      <c r="DQM192" s="78"/>
      <c r="DQN192" s="78"/>
      <c r="DQO192" s="65"/>
      <c r="DQR192" s="78"/>
      <c r="DQS192" s="78"/>
      <c r="DQT192" s="65"/>
      <c r="DQW192" s="78"/>
      <c r="DQX192" s="78"/>
      <c r="DQY192" s="65"/>
      <c r="DRB192" s="78"/>
      <c r="DRC192" s="78"/>
      <c r="DRD192" s="65"/>
      <c r="DRG192" s="78"/>
      <c r="DRH192" s="78"/>
      <c r="DRI192" s="65"/>
      <c r="DRL192" s="78"/>
      <c r="DRM192" s="78"/>
      <c r="DRN192" s="65"/>
      <c r="DRQ192" s="78"/>
      <c r="DRR192" s="78"/>
      <c r="DRS192" s="65"/>
      <c r="DRV192" s="78"/>
      <c r="DRW192" s="78"/>
      <c r="DRX192" s="65"/>
      <c r="DSA192" s="78"/>
      <c r="DSB192" s="78"/>
      <c r="DSC192" s="65"/>
      <c r="DSF192" s="78"/>
      <c r="DSG192" s="78"/>
      <c r="DSH192" s="65"/>
      <c r="DSK192" s="78"/>
      <c r="DSL192" s="78"/>
      <c r="DSM192" s="65"/>
      <c r="DSP192" s="78"/>
      <c r="DSQ192" s="78"/>
      <c r="DSR192" s="65"/>
      <c r="DSU192" s="78"/>
      <c r="DSV192" s="78"/>
      <c r="DSW192" s="65"/>
      <c r="DSZ192" s="78"/>
      <c r="DTA192" s="78"/>
      <c r="DTB192" s="65"/>
      <c r="DTE192" s="78"/>
      <c r="DTF192" s="78"/>
      <c r="DTG192" s="65"/>
      <c r="DTJ192" s="78"/>
      <c r="DTK192" s="78"/>
      <c r="DTL192" s="65"/>
      <c r="DTO192" s="78"/>
      <c r="DTP192" s="78"/>
      <c r="DTQ192" s="65"/>
      <c r="DTT192" s="78"/>
      <c r="DTU192" s="78"/>
      <c r="DTV192" s="65"/>
      <c r="DTY192" s="78"/>
      <c r="DTZ192" s="78"/>
      <c r="DUA192" s="65"/>
      <c r="DUD192" s="78"/>
      <c r="DUE192" s="78"/>
      <c r="DUF192" s="65"/>
      <c r="DUI192" s="78"/>
      <c r="DUJ192" s="78"/>
      <c r="DUK192" s="65"/>
      <c r="DUN192" s="78"/>
      <c r="DUO192" s="78"/>
      <c r="DUP192" s="65"/>
      <c r="DUS192" s="78"/>
      <c r="DUT192" s="78"/>
      <c r="DUU192" s="65"/>
      <c r="DUX192" s="78"/>
      <c r="DUY192" s="78"/>
      <c r="DUZ192" s="65"/>
      <c r="DVC192" s="78"/>
      <c r="DVD192" s="78"/>
      <c r="DVE192" s="65"/>
      <c r="DVH192" s="78"/>
      <c r="DVI192" s="78"/>
      <c r="DVJ192" s="65"/>
      <c r="DVM192" s="78"/>
      <c r="DVN192" s="78"/>
      <c r="DVO192" s="65"/>
      <c r="DVR192" s="78"/>
      <c r="DVS192" s="78"/>
      <c r="DVT192" s="65"/>
      <c r="DVW192" s="78"/>
      <c r="DVX192" s="78"/>
      <c r="DVY192" s="65"/>
      <c r="DWB192" s="78"/>
      <c r="DWC192" s="78"/>
      <c r="DWD192" s="65"/>
      <c r="DWG192" s="78"/>
      <c r="DWH192" s="78"/>
      <c r="DWI192" s="65"/>
      <c r="DWL192" s="78"/>
      <c r="DWM192" s="78"/>
      <c r="DWN192" s="65"/>
      <c r="DWQ192" s="78"/>
      <c r="DWR192" s="78"/>
      <c r="DWS192" s="65"/>
      <c r="DWV192" s="78"/>
      <c r="DWW192" s="78"/>
      <c r="DWX192" s="65"/>
      <c r="DXA192" s="78"/>
      <c r="DXB192" s="78"/>
      <c r="DXC192" s="65"/>
      <c r="DXF192" s="78"/>
      <c r="DXG192" s="78"/>
      <c r="DXH192" s="65"/>
      <c r="DXK192" s="78"/>
      <c r="DXL192" s="78"/>
      <c r="DXM192" s="65"/>
      <c r="DXP192" s="78"/>
      <c r="DXQ192" s="78"/>
      <c r="DXR192" s="65"/>
      <c r="DXU192" s="78"/>
      <c r="DXV192" s="78"/>
      <c r="DXW192" s="65"/>
      <c r="DXZ192" s="78"/>
      <c r="DYA192" s="78"/>
      <c r="DYB192" s="65"/>
      <c r="DYE192" s="78"/>
      <c r="DYF192" s="78"/>
      <c r="DYG192" s="65"/>
      <c r="DYJ192" s="78"/>
      <c r="DYK192" s="78"/>
      <c r="DYL192" s="65"/>
      <c r="DYO192" s="78"/>
      <c r="DYP192" s="78"/>
      <c r="DYQ192" s="65"/>
      <c r="DYT192" s="78"/>
      <c r="DYU192" s="78"/>
      <c r="DYV192" s="65"/>
      <c r="DYY192" s="78"/>
      <c r="DYZ192" s="78"/>
      <c r="DZA192" s="65"/>
      <c r="DZD192" s="78"/>
      <c r="DZE192" s="78"/>
      <c r="DZF192" s="65"/>
      <c r="DZI192" s="78"/>
      <c r="DZJ192" s="78"/>
      <c r="DZK192" s="65"/>
      <c r="DZN192" s="78"/>
      <c r="DZO192" s="78"/>
      <c r="DZP192" s="65"/>
      <c r="DZS192" s="78"/>
      <c r="DZT192" s="78"/>
      <c r="DZU192" s="65"/>
      <c r="DZX192" s="78"/>
      <c r="DZY192" s="78"/>
      <c r="DZZ192" s="65"/>
      <c r="EAC192" s="78"/>
      <c r="EAD192" s="78"/>
      <c r="EAE192" s="65"/>
      <c r="EAH192" s="78"/>
      <c r="EAI192" s="78"/>
      <c r="EAJ192" s="65"/>
      <c r="EAM192" s="78"/>
      <c r="EAN192" s="78"/>
      <c r="EAO192" s="65"/>
      <c r="EAR192" s="78"/>
      <c r="EAS192" s="78"/>
      <c r="EAT192" s="65"/>
      <c r="EAW192" s="78"/>
      <c r="EAX192" s="78"/>
      <c r="EAY192" s="65"/>
      <c r="EBB192" s="78"/>
      <c r="EBC192" s="78"/>
      <c r="EBD192" s="65"/>
      <c r="EBG192" s="78"/>
      <c r="EBH192" s="78"/>
      <c r="EBI192" s="65"/>
      <c r="EBL192" s="78"/>
      <c r="EBM192" s="78"/>
      <c r="EBN192" s="65"/>
      <c r="EBQ192" s="78"/>
      <c r="EBR192" s="78"/>
      <c r="EBS192" s="65"/>
      <c r="EBV192" s="78"/>
      <c r="EBW192" s="78"/>
      <c r="EBX192" s="65"/>
      <c r="ECA192" s="78"/>
      <c r="ECB192" s="78"/>
      <c r="ECC192" s="65"/>
      <c r="ECF192" s="78"/>
      <c r="ECG192" s="78"/>
      <c r="ECH192" s="65"/>
      <c r="ECK192" s="78"/>
      <c r="ECL192" s="78"/>
      <c r="ECM192" s="65"/>
      <c r="ECP192" s="78"/>
      <c r="ECQ192" s="78"/>
      <c r="ECR192" s="65"/>
      <c r="ECU192" s="78"/>
      <c r="ECV192" s="78"/>
      <c r="ECW192" s="65"/>
      <c r="ECZ192" s="78"/>
      <c r="EDA192" s="78"/>
      <c r="EDB192" s="65"/>
      <c r="EDE192" s="78"/>
      <c r="EDF192" s="78"/>
      <c r="EDG192" s="65"/>
      <c r="EDJ192" s="78"/>
      <c r="EDK192" s="78"/>
      <c r="EDL192" s="65"/>
      <c r="EDO192" s="78"/>
      <c r="EDP192" s="78"/>
      <c r="EDQ192" s="65"/>
      <c r="EDT192" s="78"/>
      <c r="EDU192" s="78"/>
      <c r="EDV192" s="65"/>
      <c r="EDY192" s="78"/>
      <c r="EDZ192" s="78"/>
      <c r="EEA192" s="65"/>
      <c r="EED192" s="78"/>
      <c r="EEE192" s="78"/>
      <c r="EEF192" s="65"/>
      <c r="EEI192" s="78"/>
      <c r="EEJ192" s="78"/>
      <c r="EEK192" s="65"/>
      <c r="EEN192" s="78"/>
      <c r="EEO192" s="78"/>
      <c r="EEP192" s="65"/>
      <c r="EES192" s="78"/>
      <c r="EET192" s="78"/>
      <c r="EEU192" s="65"/>
      <c r="EEX192" s="78"/>
      <c r="EEY192" s="78"/>
      <c r="EEZ192" s="65"/>
      <c r="EFC192" s="78"/>
      <c r="EFD192" s="78"/>
      <c r="EFE192" s="65"/>
      <c r="EFH192" s="78"/>
      <c r="EFI192" s="78"/>
      <c r="EFJ192" s="65"/>
      <c r="EFM192" s="78"/>
      <c r="EFN192" s="78"/>
      <c r="EFO192" s="65"/>
      <c r="EFR192" s="78"/>
      <c r="EFS192" s="78"/>
      <c r="EFT192" s="65"/>
      <c r="EFW192" s="78"/>
      <c r="EFX192" s="78"/>
      <c r="EFY192" s="65"/>
      <c r="EGB192" s="78"/>
      <c r="EGC192" s="78"/>
      <c r="EGD192" s="65"/>
      <c r="EGG192" s="78"/>
      <c r="EGH192" s="78"/>
      <c r="EGI192" s="65"/>
      <c r="EGL192" s="78"/>
      <c r="EGM192" s="78"/>
      <c r="EGN192" s="65"/>
      <c r="EGQ192" s="78"/>
      <c r="EGR192" s="78"/>
      <c r="EGS192" s="65"/>
      <c r="EGV192" s="78"/>
      <c r="EGW192" s="78"/>
      <c r="EGX192" s="65"/>
      <c r="EHA192" s="78"/>
      <c r="EHB192" s="78"/>
      <c r="EHC192" s="65"/>
      <c r="EHF192" s="78"/>
      <c r="EHG192" s="78"/>
      <c r="EHH192" s="65"/>
      <c r="EHK192" s="78"/>
      <c r="EHL192" s="78"/>
      <c r="EHM192" s="65"/>
      <c r="EHP192" s="78"/>
      <c r="EHQ192" s="78"/>
      <c r="EHR192" s="65"/>
      <c r="EHU192" s="78"/>
      <c r="EHV192" s="78"/>
      <c r="EHW192" s="65"/>
      <c r="EHZ192" s="78"/>
      <c r="EIA192" s="78"/>
      <c r="EIB192" s="65"/>
      <c r="EIE192" s="78"/>
      <c r="EIF192" s="78"/>
      <c r="EIG192" s="65"/>
      <c r="EIJ192" s="78"/>
      <c r="EIK192" s="78"/>
      <c r="EIL192" s="65"/>
      <c r="EIO192" s="78"/>
      <c r="EIP192" s="78"/>
      <c r="EIQ192" s="65"/>
      <c r="EIT192" s="78"/>
      <c r="EIU192" s="78"/>
      <c r="EIV192" s="65"/>
      <c r="EIY192" s="78"/>
      <c r="EIZ192" s="78"/>
      <c r="EJA192" s="65"/>
      <c r="EJD192" s="78"/>
      <c r="EJE192" s="78"/>
      <c r="EJF192" s="65"/>
      <c r="EJI192" s="78"/>
      <c r="EJJ192" s="78"/>
      <c r="EJK192" s="65"/>
      <c r="EJN192" s="78"/>
      <c r="EJO192" s="78"/>
      <c r="EJP192" s="65"/>
      <c r="EJS192" s="78"/>
      <c r="EJT192" s="78"/>
      <c r="EJU192" s="65"/>
      <c r="EJX192" s="78"/>
      <c r="EJY192" s="78"/>
      <c r="EJZ192" s="65"/>
      <c r="EKC192" s="78"/>
      <c r="EKD192" s="78"/>
      <c r="EKE192" s="65"/>
      <c r="EKH192" s="78"/>
      <c r="EKI192" s="78"/>
      <c r="EKJ192" s="65"/>
      <c r="EKM192" s="78"/>
      <c r="EKN192" s="78"/>
      <c r="EKO192" s="65"/>
      <c r="EKR192" s="78"/>
      <c r="EKS192" s="78"/>
      <c r="EKT192" s="65"/>
      <c r="EKW192" s="78"/>
      <c r="EKX192" s="78"/>
      <c r="EKY192" s="65"/>
      <c r="ELB192" s="78"/>
      <c r="ELC192" s="78"/>
      <c r="ELD192" s="65"/>
      <c r="ELG192" s="78"/>
      <c r="ELH192" s="78"/>
      <c r="ELI192" s="65"/>
      <c r="ELL192" s="78"/>
      <c r="ELM192" s="78"/>
      <c r="ELN192" s="65"/>
      <c r="ELQ192" s="78"/>
      <c r="ELR192" s="78"/>
      <c r="ELS192" s="65"/>
      <c r="ELV192" s="78"/>
      <c r="ELW192" s="78"/>
      <c r="ELX192" s="65"/>
      <c r="EMA192" s="78"/>
      <c r="EMB192" s="78"/>
      <c r="EMC192" s="65"/>
      <c r="EMF192" s="78"/>
      <c r="EMG192" s="78"/>
      <c r="EMH192" s="65"/>
      <c r="EMK192" s="78"/>
      <c r="EML192" s="78"/>
      <c r="EMM192" s="65"/>
      <c r="EMP192" s="78"/>
      <c r="EMQ192" s="78"/>
      <c r="EMR192" s="65"/>
      <c r="EMU192" s="78"/>
      <c r="EMV192" s="78"/>
      <c r="EMW192" s="65"/>
      <c r="EMZ192" s="78"/>
      <c r="ENA192" s="78"/>
      <c r="ENB192" s="65"/>
      <c r="ENE192" s="78"/>
      <c r="ENF192" s="78"/>
      <c r="ENG192" s="65"/>
      <c r="ENJ192" s="78"/>
      <c r="ENK192" s="78"/>
      <c r="ENL192" s="65"/>
      <c r="ENO192" s="78"/>
      <c r="ENP192" s="78"/>
      <c r="ENQ192" s="65"/>
      <c r="ENT192" s="78"/>
      <c r="ENU192" s="78"/>
      <c r="ENV192" s="65"/>
      <c r="ENY192" s="78"/>
      <c r="ENZ192" s="78"/>
      <c r="EOA192" s="65"/>
      <c r="EOD192" s="78"/>
      <c r="EOE192" s="78"/>
      <c r="EOF192" s="65"/>
      <c r="EOI192" s="78"/>
      <c r="EOJ192" s="78"/>
      <c r="EOK192" s="65"/>
      <c r="EON192" s="78"/>
      <c r="EOO192" s="78"/>
      <c r="EOP192" s="65"/>
      <c r="EOS192" s="78"/>
      <c r="EOT192" s="78"/>
      <c r="EOU192" s="65"/>
      <c r="EOX192" s="78"/>
      <c r="EOY192" s="78"/>
      <c r="EOZ192" s="65"/>
      <c r="EPC192" s="78"/>
      <c r="EPD192" s="78"/>
      <c r="EPE192" s="65"/>
      <c r="EPH192" s="78"/>
      <c r="EPI192" s="78"/>
      <c r="EPJ192" s="65"/>
      <c r="EPM192" s="78"/>
      <c r="EPN192" s="78"/>
      <c r="EPO192" s="65"/>
      <c r="EPR192" s="78"/>
      <c r="EPS192" s="78"/>
      <c r="EPT192" s="65"/>
      <c r="EPW192" s="78"/>
      <c r="EPX192" s="78"/>
      <c r="EPY192" s="65"/>
      <c r="EQB192" s="78"/>
      <c r="EQC192" s="78"/>
      <c r="EQD192" s="65"/>
      <c r="EQG192" s="78"/>
      <c r="EQH192" s="78"/>
      <c r="EQI192" s="65"/>
      <c r="EQL192" s="78"/>
      <c r="EQM192" s="78"/>
      <c r="EQN192" s="65"/>
      <c r="EQQ192" s="78"/>
      <c r="EQR192" s="78"/>
      <c r="EQS192" s="65"/>
      <c r="EQV192" s="78"/>
      <c r="EQW192" s="78"/>
      <c r="EQX192" s="65"/>
      <c r="ERA192" s="78"/>
      <c r="ERB192" s="78"/>
      <c r="ERC192" s="65"/>
      <c r="ERF192" s="78"/>
      <c r="ERG192" s="78"/>
      <c r="ERH192" s="65"/>
      <c r="ERK192" s="78"/>
      <c r="ERL192" s="78"/>
      <c r="ERM192" s="65"/>
      <c r="ERP192" s="78"/>
      <c r="ERQ192" s="78"/>
      <c r="ERR192" s="65"/>
      <c r="ERU192" s="78"/>
      <c r="ERV192" s="78"/>
      <c r="ERW192" s="65"/>
      <c r="ERZ192" s="78"/>
      <c r="ESA192" s="78"/>
      <c r="ESB192" s="65"/>
      <c r="ESE192" s="78"/>
      <c r="ESF192" s="78"/>
      <c r="ESG192" s="65"/>
      <c r="ESJ192" s="78"/>
      <c r="ESK192" s="78"/>
      <c r="ESL192" s="65"/>
      <c r="ESO192" s="78"/>
      <c r="ESP192" s="78"/>
      <c r="ESQ192" s="65"/>
      <c r="EST192" s="78"/>
      <c r="ESU192" s="78"/>
      <c r="ESV192" s="65"/>
      <c r="ESY192" s="78"/>
      <c r="ESZ192" s="78"/>
      <c r="ETA192" s="65"/>
      <c r="ETD192" s="78"/>
      <c r="ETE192" s="78"/>
      <c r="ETF192" s="65"/>
      <c r="ETI192" s="78"/>
      <c r="ETJ192" s="78"/>
      <c r="ETK192" s="65"/>
      <c r="ETN192" s="78"/>
      <c r="ETO192" s="78"/>
      <c r="ETP192" s="65"/>
      <c r="ETS192" s="78"/>
      <c r="ETT192" s="78"/>
      <c r="ETU192" s="65"/>
      <c r="ETX192" s="78"/>
      <c r="ETY192" s="78"/>
      <c r="ETZ192" s="65"/>
      <c r="EUC192" s="78"/>
      <c r="EUD192" s="78"/>
      <c r="EUE192" s="65"/>
      <c r="EUH192" s="78"/>
      <c r="EUI192" s="78"/>
      <c r="EUJ192" s="65"/>
      <c r="EUM192" s="78"/>
      <c r="EUN192" s="78"/>
      <c r="EUO192" s="65"/>
      <c r="EUR192" s="78"/>
      <c r="EUS192" s="78"/>
      <c r="EUT192" s="65"/>
      <c r="EUW192" s="78"/>
      <c r="EUX192" s="78"/>
      <c r="EUY192" s="65"/>
      <c r="EVB192" s="78"/>
      <c r="EVC192" s="78"/>
      <c r="EVD192" s="65"/>
      <c r="EVG192" s="78"/>
      <c r="EVH192" s="78"/>
      <c r="EVI192" s="65"/>
      <c r="EVL192" s="78"/>
      <c r="EVM192" s="78"/>
      <c r="EVN192" s="65"/>
      <c r="EVQ192" s="78"/>
      <c r="EVR192" s="78"/>
      <c r="EVS192" s="65"/>
      <c r="EVV192" s="78"/>
      <c r="EVW192" s="78"/>
      <c r="EVX192" s="65"/>
      <c r="EWA192" s="78"/>
      <c r="EWB192" s="78"/>
      <c r="EWC192" s="65"/>
      <c r="EWF192" s="78"/>
      <c r="EWG192" s="78"/>
      <c r="EWH192" s="65"/>
      <c r="EWK192" s="78"/>
      <c r="EWL192" s="78"/>
      <c r="EWM192" s="65"/>
      <c r="EWP192" s="78"/>
      <c r="EWQ192" s="78"/>
      <c r="EWR192" s="65"/>
      <c r="EWU192" s="78"/>
      <c r="EWV192" s="78"/>
      <c r="EWW192" s="65"/>
      <c r="EWZ192" s="78"/>
      <c r="EXA192" s="78"/>
      <c r="EXB192" s="65"/>
      <c r="EXE192" s="78"/>
      <c r="EXF192" s="78"/>
      <c r="EXG192" s="65"/>
      <c r="EXJ192" s="78"/>
      <c r="EXK192" s="78"/>
      <c r="EXL192" s="65"/>
      <c r="EXO192" s="78"/>
      <c r="EXP192" s="78"/>
      <c r="EXQ192" s="65"/>
      <c r="EXT192" s="78"/>
      <c r="EXU192" s="78"/>
      <c r="EXV192" s="65"/>
      <c r="EXY192" s="78"/>
      <c r="EXZ192" s="78"/>
      <c r="EYA192" s="65"/>
      <c r="EYD192" s="78"/>
      <c r="EYE192" s="78"/>
      <c r="EYF192" s="65"/>
      <c r="EYI192" s="78"/>
      <c r="EYJ192" s="78"/>
      <c r="EYK192" s="65"/>
      <c r="EYN192" s="78"/>
      <c r="EYO192" s="78"/>
      <c r="EYP192" s="65"/>
      <c r="EYS192" s="78"/>
      <c r="EYT192" s="78"/>
      <c r="EYU192" s="65"/>
      <c r="EYX192" s="78"/>
      <c r="EYY192" s="78"/>
      <c r="EYZ192" s="65"/>
      <c r="EZC192" s="78"/>
      <c r="EZD192" s="78"/>
      <c r="EZE192" s="65"/>
      <c r="EZH192" s="78"/>
      <c r="EZI192" s="78"/>
      <c r="EZJ192" s="65"/>
      <c r="EZM192" s="78"/>
      <c r="EZN192" s="78"/>
      <c r="EZO192" s="65"/>
      <c r="EZR192" s="78"/>
      <c r="EZS192" s="78"/>
      <c r="EZT192" s="65"/>
      <c r="EZW192" s="78"/>
      <c r="EZX192" s="78"/>
      <c r="EZY192" s="65"/>
      <c r="FAB192" s="78"/>
      <c r="FAC192" s="78"/>
      <c r="FAD192" s="65"/>
      <c r="FAG192" s="78"/>
      <c r="FAH192" s="78"/>
      <c r="FAI192" s="65"/>
      <c r="FAL192" s="78"/>
      <c r="FAM192" s="78"/>
      <c r="FAN192" s="65"/>
      <c r="FAQ192" s="78"/>
      <c r="FAR192" s="78"/>
      <c r="FAS192" s="65"/>
      <c r="FAV192" s="78"/>
      <c r="FAW192" s="78"/>
      <c r="FAX192" s="65"/>
      <c r="FBA192" s="78"/>
      <c r="FBB192" s="78"/>
      <c r="FBC192" s="65"/>
      <c r="FBF192" s="78"/>
      <c r="FBG192" s="78"/>
      <c r="FBH192" s="65"/>
      <c r="FBK192" s="78"/>
      <c r="FBL192" s="78"/>
      <c r="FBM192" s="65"/>
      <c r="FBP192" s="78"/>
      <c r="FBQ192" s="78"/>
      <c r="FBR192" s="65"/>
      <c r="FBU192" s="78"/>
      <c r="FBV192" s="78"/>
      <c r="FBW192" s="65"/>
      <c r="FBZ192" s="78"/>
      <c r="FCA192" s="78"/>
      <c r="FCB192" s="65"/>
      <c r="FCE192" s="78"/>
      <c r="FCF192" s="78"/>
      <c r="FCG192" s="65"/>
      <c r="FCJ192" s="78"/>
      <c r="FCK192" s="78"/>
      <c r="FCL192" s="65"/>
      <c r="FCO192" s="78"/>
      <c r="FCP192" s="78"/>
      <c r="FCQ192" s="65"/>
      <c r="FCT192" s="78"/>
      <c r="FCU192" s="78"/>
      <c r="FCV192" s="65"/>
      <c r="FCY192" s="78"/>
      <c r="FCZ192" s="78"/>
      <c r="FDA192" s="65"/>
      <c r="FDD192" s="78"/>
      <c r="FDE192" s="78"/>
      <c r="FDF192" s="65"/>
      <c r="FDI192" s="78"/>
      <c r="FDJ192" s="78"/>
      <c r="FDK192" s="65"/>
      <c r="FDN192" s="78"/>
      <c r="FDO192" s="78"/>
      <c r="FDP192" s="65"/>
      <c r="FDS192" s="78"/>
      <c r="FDT192" s="78"/>
      <c r="FDU192" s="65"/>
      <c r="FDX192" s="78"/>
      <c r="FDY192" s="78"/>
      <c r="FDZ192" s="65"/>
      <c r="FEC192" s="78"/>
      <c r="FED192" s="78"/>
      <c r="FEE192" s="65"/>
      <c r="FEH192" s="78"/>
      <c r="FEI192" s="78"/>
      <c r="FEJ192" s="65"/>
      <c r="FEM192" s="78"/>
      <c r="FEN192" s="78"/>
      <c r="FEO192" s="65"/>
      <c r="FER192" s="78"/>
      <c r="FES192" s="78"/>
      <c r="FET192" s="65"/>
      <c r="FEW192" s="78"/>
      <c r="FEX192" s="78"/>
      <c r="FEY192" s="65"/>
      <c r="FFB192" s="78"/>
      <c r="FFC192" s="78"/>
      <c r="FFD192" s="65"/>
      <c r="FFG192" s="78"/>
      <c r="FFH192" s="78"/>
      <c r="FFI192" s="65"/>
      <c r="FFL192" s="78"/>
      <c r="FFM192" s="78"/>
      <c r="FFN192" s="65"/>
      <c r="FFQ192" s="78"/>
      <c r="FFR192" s="78"/>
      <c r="FFS192" s="65"/>
      <c r="FFV192" s="78"/>
      <c r="FFW192" s="78"/>
      <c r="FFX192" s="65"/>
      <c r="FGA192" s="78"/>
      <c r="FGB192" s="78"/>
      <c r="FGC192" s="65"/>
      <c r="FGF192" s="78"/>
      <c r="FGG192" s="78"/>
      <c r="FGH192" s="65"/>
      <c r="FGK192" s="78"/>
      <c r="FGL192" s="78"/>
      <c r="FGM192" s="65"/>
      <c r="FGP192" s="78"/>
      <c r="FGQ192" s="78"/>
      <c r="FGR192" s="65"/>
      <c r="FGU192" s="78"/>
      <c r="FGV192" s="78"/>
      <c r="FGW192" s="65"/>
      <c r="FGZ192" s="78"/>
      <c r="FHA192" s="78"/>
      <c r="FHB192" s="65"/>
      <c r="FHE192" s="78"/>
      <c r="FHF192" s="78"/>
      <c r="FHG192" s="65"/>
      <c r="FHJ192" s="78"/>
      <c r="FHK192" s="78"/>
      <c r="FHL192" s="65"/>
      <c r="FHO192" s="78"/>
      <c r="FHP192" s="78"/>
      <c r="FHQ192" s="65"/>
      <c r="FHT192" s="78"/>
      <c r="FHU192" s="78"/>
      <c r="FHV192" s="65"/>
      <c r="FHY192" s="78"/>
      <c r="FHZ192" s="78"/>
      <c r="FIA192" s="65"/>
      <c r="FID192" s="78"/>
      <c r="FIE192" s="78"/>
      <c r="FIF192" s="65"/>
      <c r="FII192" s="78"/>
      <c r="FIJ192" s="78"/>
      <c r="FIK192" s="65"/>
      <c r="FIN192" s="78"/>
      <c r="FIO192" s="78"/>
      <c r="FIP192" s="65"/>
      <c r="FIS192" s="78"/>
      <c r="FIT192" s="78"/>
      <c r="FIU192" s="65"/>
      <c r="FIX192" s="78"/>
      <c r="FIY192" s="78"/>
      <c r="FIZ192" s="65"/>
      <c r="FJC192" s="78"/>
      <c r="FJD192" s="78"/>
      <c r="FJE192" s="65"/>
      <c r="FJH192" s="78"/>
      <c r="FJI192" s="78"/>
      <c r="FJJ192" s="65"/>
      <c r="FJM192" s="78"/>
      <c r="FJN192" s="78"/>
      <c r="FJO192" s="65"/>
      <c r="FJR192" s="78"/>
      <c r="FJS192" s="78"/>
      <c r="FJT192" s="65"/>
      <c r="FJW192" s="78"/>
      <c r="FJX192" s="78"/>
      <c r="FJY192" s="65"/>
      <c r="FKB192" s="78"/>
      <c r="FKC192" s="78"/>
      <c r="FKD192" s="65"/>
      <c r="FKG192" s="78"/>
      <c r="FKH192" s="78"/>
      <c r="FKI192" s="65"/>
      <c r="FKL192" s="78"/>
      <c r="FKM192" s="78"/>
      <c r="FKN192" s="65"/>
      <c r="FKQ192" s="78"/>
      <c r="FKR192" s="78"/>
      <c r="FKS192" s="65"/>
      <c r="FKV192" s="78"/>
      <c r="FKW192" s="78"/>
      <c r="FKX192" s="65"/>
      <c r="FLA192" s="78"/>
      <c r="FLB192" s="78"/>
      <c r="FLC192" s="65"/>
      <c r="FLF192" s="78"/>
      <c r="FLG192" s="78"/>
      <c r="FLH192" s="65"/>
      <c r="FLK192" s="78"/>
      <c r="FLL192" s="78"/>
      <c r="FLM192" s="65"/>
      <c r="FLP192" s="78"/>
      <c r="FLQ192" s="78"/>
      <c r="FLR192" s="65"/>
      <c r="FLU192" s="78"/>
      <c r="FLV192" s="78"/>
      <c r="FLW192" s="65"/>
      <c r="FLZ192" s="78"/>
      <c r="FMA192" s="78"/>
      <c r="FMB192" s="65"/>
      <c r="FME192" s="78"/>
      <c r="FMF192" s="78"/>
      <c r="FMG192" s="65"/>
      <c r="FMJ192" s="78"/>
      <c r="FMK192" s="78"/>
      <c r="FML192" s="65"/>
      <c r="FMO192" s="78"/>
      <c r="FMP192" s="78"/>
      <c r="FMQ192" s="65"/>
      <c r="FMT192" s="78"/>
      <c r="FMU192" s="78"/>
      <c r="FMV192" s="65"/>
      <c r="FMY192" s="78"/>
      <c r="FMZ192" s="78"/>
      <c r="FNA192" s="65"/>
      <c r="FND192" s="78"/>
      <c r="FNE192" s="78"/>
      <c r="FNF192" s="65"/>
      <c r="FNI192" s="78"/>
      <c r="FNJ192" s="78"/>
      <c r="FNK192" s="65"/>
      <c r="FNN192" s="78"/>
      <c r="FNO192" s="78"/>
      <c r="FNP192" s="65"/>
      <c r="FNS192" s="78"/>
      <c r="FNT192" s="78"/>
      <c r="FNU192" s="65"/>
      <c r="FNX192" s="78"/>
      <c r="FNY192" s="78"/>
      <c r="FNZ192" s="65"/>
      <c r="FOC192" s="78"/>
      <c r="FOD192" s="78"/>
      <c r="FOE192" s="65"/>
      <c r="FOH192" s="78"/>
      <c r="FOI192" s="78"/>
      <c r="FOJ192" s="65"/>
      <c r="FOM192" s="78"/>
      <c r="FON192" s="78"/>
      <c r="FOO192" s="65"/>
      <c r="FOR192" s="78"/>
      <c r="FOS192" s="78"/>
      <c r="FOT192" s="65"/>
      <c r="FOW192" s="78"/>
      <c r="FOX192" s="78"/>
      <c r="FOY192" s="65"/>
      <c r="FPB192" s="78"/>
      <c r="FPC192" s="78"/>
      <c r="FPD192" s="65"/>
      <c r="FPG192" s="78"/>
      <c r="FPH192" s="78"/>
      <c r="FPI192" s="65"/>
      <c r="FPL192" s="78"/>
      <c r="FPM192" s="78"/>
      <c r="FPN192" s="65"/>
      <c r="FPQ192" s="78"/>
      <c r="FPR192" s="78"/>
      <c r="FPS192" s="65"/>
      <c r="FPV192" s="78"/>
      <c r="FPW192" s="78"/>
      <c r="FPX192" s="65"/>
      <c r="FQA192" s="78"/>
      <c r="FQB192" s="78"/>
      <c r="FQC192" s="65"/>
      <c r="FQF192" s="78"/>
      <c r="FQG192" s="78"/>
      <c r="FQH192" s="65"/>
      <c r="FQK192" s="78"/>
      <c r="FQL192" s="78"/>
      <c r="FQM192" s="65"/>
      <c r="FQP192" s="78"/>
      <c r="FQQ192" s="78"/>
      <c r="FQR192" s="65"/>
      <c r="FQU192" s="78"/>
      <c r="FQV192" s="78"/>
      <c r="FQW192" s="65"/>
      <c r="FQZ192" s="78"/>
      <c r="FRA192" s="78"/>
      <c r="FRB192" s="65"/>
      <c r="FRE192" s="78"/>
      <c r="FRF192" s="78"/>
      <c r="FRG192" s="65"/>
      <c r="FRJ192" s="78"/>
      <c r="FRK192" s="78"/>
      <c r="FRL192" s="65"/>
      <c r="FRO192" s="78"/>
      <c r="FRP192" s="78"/>
      <c r="FRQ192" s="65"/>
      <c r="FRT192" s="78"/>
      <c r="FRU192" s="78"/>
      <c r="FRV192" s="65"/>
      <c r="FRY192" s="78"/>
      <c r="FRZ192" s="78"/>
      <c r="FSA192" s="65"/>
      <c r="FSD192" s="78"/>
      <c r="FSE192" s="78"/>
      <c r="FSF192" s="65"/>
      <c r="FSI192" s="78"/>
      <c r="FSJ192" s="78"/>
      <c r="FSK192" s="65"/>
      <c r="FSN192" s="78"/>
      <c r="FSO192" s="78"/>
      <c r="FSP192" s="65"/>
      <c r="FSS192" s="78"/>
      <c r="FST192" s="78"/>
      <c r="FSU192" s="65"/>
      <c r="FSX192" s="78"/>
      <c r="FSY192" s="78"/>
      <c r="FSZ192" s="65"/>
      <c r="FTC192" s="78"/>
      <c r="FTD192" s="78"/>
      <c r="FTE192" s="65"/>
      <c r="FTH192" s="78"/>
      <c r="FTI192" s="78"/>
      <c r="FTJ192" s="65"/>
      <c r="FTM192" s="78"/>
      <c r="FTN192" s="78"/>
      <c r="FTO192" s="65"/>
      <c r="FTR192" s="78"/>
      <c r="FTS192" s="78"/>
      <c r="FTT192" s="65"/>
      <c r="FTW192" s="78"/>
      <c r="FTX192" s="78"/>
      <c r="FTY192" s="65"/>
      <c r="FUB192" s="78"/>
      <c r="FUC192" s="78"/>
      <c r="FUD192" s="65"/>
      <c r="FUG192" s="78"/>
      <c r="FUH192" s="78"/>
      <c r="FUI192" s="65"/>
      <c r="FUL192" s="78"/>
      <c r="FUM192" s="78"/>
      <c r="FUN192" s="65"/>
      <c r="FUQ192" s="78"/>
      <c r="FUR192" s="78"/>
      <c r="FUS192" s="65"/>
      <c r="FUV192" s="78"/>
      <c r="FUW192" s="78"/>
      <c r="FUX192" s="65"/>
      <c r="FVA192" s="78"/>
      <c r="FVB192" s="78"/>
      <c r="FVC192" s="65"/>
      <c r="FVF192" s="78"/>
      <c r="FVG192" s="78"/>
      <c r="FVH192" s="65"/>
      <c r="FVK192" s="78"/>
      <c r="FVL192" s="78"/>
      <c r="FVM192" s="65"/>
      <c r="FVP192" s="78"/>
      <c r="FVQ192" s="78"/>
      <c r="FVR192" s="65"/>
      <c r="FVU192" s="78"/>
      <c r="FVV192" s="78"/>
      <c r="FVW192" s="65"/>
      <c r="FVZ192" s="78"/>
      <c r="FWA192" s="78"/>
      <c r="FWB192" s="65"/>
      <c r="FWE192" s="78"/>
      <c r="FWF192" s="78"/>
      <c r="FWG192" s="65"/>
      <c r="FWJ192" s="78"/>
      <c r="FWK192" s="78"/>
      <c r="FWL192" s="65"/>
      <c r="FWO192" s="78"/>
      <c r="FWP192" s="78"/>
      <c r="FWQ192" s="65"/>
      <c r="FWT192" s="78"/>
      <c r="FWU192" s="78"/>
      <c r="FWV192" s="65"/>
      <c r="FWY192" s="78"/>
      <c r="FWZ192" s="78"/>
      <c r="FXA192" s="65"/>
      <c r="FXD192" s="78"/>
      <c r="FXE192" s="78"/>
      <c r="FXF192" s="65"/>
      <c r="FXI192" s="78"/>
      <c r="FXJ192" s="78"/>
      <c r="FXK192" s="65"/>
      <c r="FXN192" s="78"/>
      <c r="FXO192" s="78"/>
      <c r="FXP192" s="65"/>
      <c r="FXS192" s="78"/>
      <c r="FXT192" s="78"/>
      <c r="FXU192" s="65"/>
      <c r="FXX192" s="78"/>
      <c r="FXY192" s="78"/>
      <c r="FXZ192" s="65"/>
      <c r="FYC192" s="78"/>
      <c r="FYD192" s="78"/>
      <c r="FYE192" s="65"/>
      <c r="FYH192" s="78"/>
      <c r="FYI192" s="78"/>
      <c r="FYJ192" s="65"/>
      <c r="FYM192" s="78"/>
      <c r="FYN192" s="78"/>
      <c r="FYO192" s="65"/>
      <c r="FYR192" s="78"/>
      <c r="FYS192" s="78"/>
      <c r="FYT192" s="65"/>
      <c r="FYW192" s="78"/>
      <c r="FYX192" s="78"/>
      <c r="FYY192" s="65"/>
      <c r="FZB192" s="78"/>
      <c r="FZC192" s="78"/>
      <c r="FZD192" s="65"/>
      <c r="FZG192" s="78"/>
      <c r="FZH192" s="78"/>
      <c r="FZI192" s="65"/>
      <c r="FZL192" s="78"/>
      <c r="FZM192" s="78"/>
      <c r="FZN192" s="65"/>
      <c r="FZQ192" s="78"/>
      <c r="FZR192" s="78"/>
      <c r="FZS192" s="65"/>
      <c r="FZV192" s="78"/>
      <c r="FZW192" s="78"/>
      <c r="FZX192" s="65"/>
      <c r="GAA192" s="78"/>
      <c r="GAB192" s="78"/>
      <c r="GAC192" s="65"/>
      <c r="GAF192" s="78"/>
      <c r="GAG192" s="78"/>
      <c r="GAH192" s="65"/>
      <c r="GAK192" s="78"/>
      <c r="GAL192" s="78"/>
      <c r="GAM192" s="65"/>
      <c r="GAP192" s="78"/>
      <c r="GAQ192" s="78"/>
      <c r="GAR192" s="65"/>
      <c r="GAU192" s="78"/>
      <c r="GAV192" s="78"/>
      <c r="GAW192" s="65"/>
      <c r="GAZ192" s="78"/>
      <c r="GBA192" s="78"/>
      <c r="GBB192" s="65"/>
      <c r="GBE192" s="78"/>
      <c r="GBF192" s="78"/>
      <c r="GBG192" s="65"/>
      <c r="GBJ192" s="78"/>
      <c r="GBK192" s="78"/>
      <c r="GBL192" s="65"/>
      <c r="GBO192" s="78"/>
      <c r="GBP192" s="78"/>
      <c r="GBQ192" s="65"/>
      <c r="GBT192" s="78"/>
      <c r="GBU192" s="78"/>
      <c r="GBV192" s="65"/>
      <c r="GBY192" s="78"/>
      <c r="GBZ192" s="78"/>
      <c r="GCA192" s="65"/>
      <c r="GCD192" s="78"/>
      <c r="GCE192" s="78"/>
      <c r="GCF192" s="65"/>
      <c r="GCI192" s="78"/>
      <c r="GCJ192" s="78"/>
      <c r="GCK192" s="65"/>
      <c r="GCN192" s="78"/>
      <c r="GCO192" s="78"/>
      <c r="GCP192" s="65"/>
      <c r="GCS192" s="78"/>
      <c r="GCT192" s="78"/>
      <c r="GCU192" s="65"/>
      <c r="GCX192" s="78"/>
      <c r="GCY192" s="78"/>
      <c r="GCZ192" s="65"/>
      <c r="GDC192" s="78"/>
      <c r="GDD192" s="78"/>
      <c r="GDE192" s="65"/>
      <c r="GDH192" s="78"/>
      <c r="GDI192" s="78"/>
      <c r="GDJ192" s="65"/>
      <c r="GDM192" s="78"/>
      <c r="GDN192" s="78"/>
      <c r="GDO192" s="65"/>
      <c r="GDR192" s="78"/>
      <c r="GDS192" s="78"/>
      <c r="GDT192" s="65"/>
      <c r="GDW192" s="78"/>
      <c r="GDX192" s="78"/>
      <c r="GDY192" s="65"/>
      <c r="GEB192" s="78"/>
      <c r="GEC192" s="78"/>
      <c r="GED192" s="65"/>
      <c r="GEG192" s="78"/>
      <c r="GEH192" s="78"/>
      <c r="GEI192" s="65"/>
      <c r="GEL192" s="78"/>
      <c r="GEM192" s="78"/>
      <c r="GEN192" s="65"/>
      <c r="GEQ192" s="78"/>
      <c r="GER192" s="78"/>
      <c r="GES192" s="65"/>
      <c r="GEV192" s="78"/>
      <c r="GEW192" s="78"/>
      <c r="GEX192" s="65"/>
      <c r="GFA192" s="78"/>
      <c r="GFB192" s="78"/>
      <c r="GFC192" s="65"/>
      <c r="GFF192" s="78"/>
      <c r="GFG192" s="78"/>
      <c r="GFH192" s="65"/>
      <c r="GFK192" s="78"/>
      <c r="GFL192" s="78"/>
      <c r="GFM192" s="65"/>
      <c r="GFP192" s="78"/>
      <c r="GFQ192" s="78"/>
      <c r="GFR192" s="65"/>
      <c r="GFU192" s="78"/>
      <c r="GFV192" s="78"/>
      <c r="GFW192" s="65"/>
      <c r="GFZ192" s="78"/>
      <c r="GGA192" s="78"/>
      <c r="GGB192" s="65"/>
      <c r="GGE192" s="78"/>
      <c r="GGF192" s="78"/>
      <c r="GGG192" s="65"/>
      <c r="GGJ192" s="78"/>
      <c r="GGK192" s="78"/>
      <c r="GGL192" s="65"/>
      <c r="GGO192" s="78"/>
      <c r="GGP192" s="78"/>
      <c r="GGQ192" s="65"/>
      <c r="GGT192" s="78"/>
      <c r="GGU192" s="78"/>
      <c r="GGV192" s="65"/>
      <c r="GGY192" s="78"/>
      <c r="GGZ192" s="78"/>
      <c r="GHA192" s="65"/>
      <c r="GHD192" s="78"/>
      <c r="GHE192" s="78"/>
      <c r="GHF192" s="65"/>
      <c r="GHI192" s="78"/>
      <c r="GHJ192" s="78"/>
      <c r="GHK192" s="65"/>
      <c r="GHN192" s="78"/>
      <c r="GHO192" s="78"/>
      <c r="GHP192" s="65"/>
      <c r="GHS192" s="78"/>
      <c r="GHT192" s="78"/>
      <c r="GHU192" s="65"/>
      <c r="GHX192" s="78"/>
      <c r="GHY192" s="78"/>
      <c r="GHZ192" s="65"/>
      <c r="GIC192" s="78"/>
      <c r="GID192" s="78"/>
      <c r="GIE192" s="65"/>
      <c r="GIH192" s="78"/>
      <c r="GII192" s="78"/>
      <c r="GIJ192" s="65"/>
      <c r="GIM192" s="78"/>
      <c r="GIN192" s="78"/>
      <c r="GIO192" s="65"/>
      <c r="GIR192" s="78"/>
      <c r="GIS192" s="78"/>
      <c r="GIT192" s="65"/>
      <c r="GIW192" s="78"/>
      <c r="GIX192" s="78"/>
      <c r="GIY192" s="65"/>
      <c r="GJB192" s="78"/>
      <c r="GJC192" s="78"/>
      <c r="GJD192" s="65"/>
      <c r="GJG192" s="78"/>
      <c r="GJH192" s="78"/>
      <c r="GJI192" s="65"/>
      <c r="GJL192" s="78"/>
      <c r="GJM192" s="78"/>
      <c r="GJN192" s="65"/>
      <c r="GJQ192" s="78"/>
      <c r="GJR192" s="78"/>
      <c r="GJS192" s="65"/>
      <c r="GJV192" s="78"/>
      <c r="GJW192" s="78"/>
      <c r="GJX192" s="65"/>
      <c r="GKA192" s="78"/>
      <c r="GKB192" s="78"/>
      <c r="GKC192" s="65"/>
      <c r="GKF192" s="78"/>
      <c r="GKG192" s="78"/>
      <c r="GKH192" s="65"/>
      <c r="GKK192" s="78"/>
      <c r="GKL192" s="78"/>
      <c r="GKM192" s="65"/>
      <c r="GKP192" s="78"/>
      <c r="GKQ192" s="78"/>
      <c r="GKR192" s="65"/>
      <c r="GKU192" s="78"/>
      <c r="GKV192" s="78"/>
      <c r="GKW192" s="65"/>
      <c r="GKZ192" s="78"/>
      <c r="GLA192" s="78"/>
      <c r="GLB192" s="65"/>
      <c r="GLE192" s="78"/>
      <c r="GLF192" s="78"/>
      <c r="GLG192" s="65"/>
      <c r="GLJ192" s="78"/>
      <c r="GLK192" s="78"/>
      <c r="GLL192" s="65"/>
      <c r="GLO192" s="78"/>
      <c r="GLP192" s="78"/>
      <c r="GLQ192" s="65"/>
      <c r="GLT192" s="78"/>
      <c r="GLU192" s="78"/>
      <c r="GLV192" s="65"/>
      <c r="GLY192" s="78"/>
      <c r="GLZ192" s="78"/>
      <c r="GMA192" s="65"/>
      <c r="GMD192" s="78"/>
      <c r="GME192" s="78"/>
      <c r="GMF192" s="65"/>
      <c r="GMI192" s="78"/>
      <c r="GMJ192" s="78"/>
      <c r="GMK192" s="65"/>
      <c r="GMN192" s="78"/>
      <c r="GMO192" s="78"/>
      <c r="GMP192" s="65"/>
      <c r="GMS192" s="78"/>
      <c r="GMT192" s="78"/>
      <c r="GMU192" s="65"/>
      <c r="GMX192" s="78"/>
      <c r="GMY192" s="78"/>
      <c r="GMZ192" s="65"/>
      <c r="GNC192" s="78"/>
      <c r="GND192" s="78"/>
      <c r="GNE192" s="65"/>
      <c r="GNH192" s="78"/>
      <c r="GNI192" s="78"/>
      <c r="GNJ192" s="65"/>
      <c r="GNM192" s="78"/>
      <c r="GNN192" s="78"/>
      <c r="GNO192" s="65"/>
      <c r="GNR192" s="78"/>
      <c r="GNS192" s="78"/>
      <c r="GNT192" s="65"/>
      <c r="GNW192" s="78"/>
      <c r="GNX192" s="78"/>
      <c r="GNY192" s="65"/>
      <c r="GOB192" s="78"/>
      <c r="GOC192" s="78"/>
      <c r="GOD192" s="65"/>
      <c r="GOG192" s="78"/>
      <c r="GOH192" s="78"/>
      <c r="GOI192" s="65"/>
      <c r="GOL192" s="78"/>
      <c r="GOM192" s="78"/>
      <c r="GON192" s="65"/>
      <c r="GOQ192" s="78"/>
      <c r="GOR192" s="78"/>
      <c r="GOS192" s="65"/>
      <c r="GOV192" s="78"/>
      <c r="GOW192" s="78"/>
      <c r="GOX192" s="65"/>
      <c r="GPA192" s="78"/>
      <c r="GPB192" s="78"/>
      <c r="GPC192" s="65"/>
      <c r="GPF192" s="78"/>
      <c r="GPG192" s="78"/>
      <c r="GPH192" s="65"/>
      <c r="GPK192" s="78"/>
      <c r="GPL192" s="78"/>
      <c r="GPM192" s="65"/>
      <c r="GPP192" s="78"/>
      <c r="GPQ192" s="78"/>
      <c r="GPR192" s="65"/>
      <c r="GPU192" s="78"/>
      <c r="GPV192" s="78"/>
      <c r="GPW192" s="65"/>
      <c r="GPZ192" s="78"/>
      <c r="GQA192" s="78"/>
      <c r="GQB192" s="65"/>
      <c r="GQE192" s="78"/>
      <c r="GQF192" s="78"/>
      <c r="GQG192" s="65"/>
      <c r="GQJ192" s="78"/>
      <c r="GQK192" s="78"/>
      <c r="GQL192" s="65"/>
      <c r="GQO192" s="78"/>
      <c r="GQP192" s="78"/>
      <c r="GQQ192" s="65"/>
      <c r="GQT192" s="78"/>
      <c r="GQU192" s="78"/>
      <c r="GQV192" s="65"/>
      <c r="GQY192" s="78"/>
      <c r="GQZ192" s="78"/>
      <c r="GRA192" s="65"/>
      <c r="GRD192" s="78"/>
      <c r="GRE192" s="78"/>
      <c r="GRF192" s="65"/>
      <c r="GRI192" s="78"/>
      <c r="GRJ192" s="78"/>
      <c r="GRK192" s="65"/>
      <c r="GRN192" s="78"/>
      <c r="GRO192" s="78"/>
      <c r="GRP192" s="65"/>
      <c r="GRS192" s="78"/>
      <c r="GRT192" s="78"/>
      <c r="GRU192" s="65"/>
      <c r="GRX192" s="78"/>
      <c r="GRY192" s="78"/>
      <c r="GRZ192" s="65"/>
      <c r="GSC192" s="78"/>
      <c r="GSD192" s="78"/>
      <c r="GSE192" s="65"/>
      <c r="GSH192" s="78"/>
      <c r="GSI192" s="78"/>
      <c r="GSJ192" s="65"/>
      <c r="GSM192" s="78"/>
      <c r="GSN192" s="78"/>
      <c r="GSO192" s="65"/>
      <c r="GSR192" s="78"/>
      <c r="GSS192" s="78"/>
      <c r="GST192" s="65"/>
      <c r="GSW192" s="78"/>
      <c r="GSX192" s="78"/>
      <c r="GSY192" s="65"/>
      <c r="GTB192" s="78"/>
      <c r="GTC192" s="78"/>
      <c r="GTD192" s="65"/>
      <c r="GTG192" s="78"/>
      <c r="GTH192" s="78"/>
      <c r="GTI192" s="65"/>
      <c r="GTL192" s="78"/>
      <c r="GTM192" s="78"/>
      <c r="GTN192" s="65"/>
      <c r="GTQ192" s="78"/>
      <c r="GTR192" s="78"/>
      <c r="GTS192" s="65"/>
      <c r="GTV192" s="78"/>
      <c r="GTW192" s="78"/>
      <c r="GTX192" s="65"/>
      <c r="GUA192" s="78"/>
      <c r="GUB192" s="78"/>
      <c r="GUC192" s="65"/>
      <c r="GUF192" s="78"/>
      <c r="GUG192" s="78"/>
      <c r="GUH192" s="65"/>
      <c r="GUK192" s="78"/>
      <c r="GUL192" s="78"/>
      <c r="GUM192" s="65"/>
      <c r="GUP192" s="78"/>
      <c r="GUQ192" s="78"/>
      <c r="GUR192" s="65"/>
      <c r="GUU192" s="78"/>
      <c r="GUV192" s="78"/>
      <c r="GUW192" s="65"/>
      <c r="GUZ192" s="78"/>
      <c r="GVA192" s="78"/>
      <c r="GVB192" s="65"/>
      <c r="GVE192" s="78"/>
      <c r="GVF192" s="78"/>
      <c r="GVG192" s="65"/>
      <c r="GVJ192" s="78"/>
      <c r="GVK192" s="78"/>
      <c r="GVL192" s="65"/>
      <c r="GVO192" s="78"/>
      <c r="GVP192" s="78"/>
      <c r="GVQ192" s="65"/>
      <c r="GVT192" s="78"/>
      <c r="GVU192" s="78"/>
      <c r="GVV192" s="65"/>
      <c r="GVY192" s="78"/>
      <c r="GVZ192" s="78"/>
      <c r="GWA192" s="65"/>
      <c r="GWD192" s="78"/>
      <c r="GWE192" s="78"/>
      <c r="GWF192" s="65"/>
      <c r="GWI192" s="78"/>
      <c r="GWJ192" s="78"/>
      <c r="GWK192" s="65"/>
      <c r="GWN192" s="78"/>
      <c r="GWO192" s="78"/>
      <c r="GWP192" s="65"/>
      <c r="GWS192" s="78"/>
      <c r="GWT192" s="78"/>
      <c r="GWU192" s="65"/>
      <c r="GWX192" s="78"/>
      <c r="GWY192" s="78"/>
      <c r="GWZ192" s="65"/>
      <c r="GXC192" s="78"/>
      <c r="GXD192" s="78"/>
      <c r="GXE192" s="65"/>
      <c r="GXH192" s="78"/>
      <c r="GXI192" s="78"/>
      <c r="GXJ192" s="65"/>
      <c r="GXM192" s="78"/>
      <c r="GXN192" s="78"/>
      <c r="GXO192" s="65"/>
      <c r="GXR192" s="78"/>
      <c r="GXS192" s="78"/>
      <c r="GXT192" s="65"/>
      <c r="GXW192" s="78"/>
      <c r="GXX192" s="78"/>
      <c r="GXY192" s="65"/>
      <c r="GYB192" s="78"/>
      <c r="GYC192" s="78"/>
      <c r="GYD192" s="65"/>
      <c r="GYG192" s="78"/>
      <c r="GYH192" s="78"/>
      <c r="GYI192" s="65"/>
      <c r="GYL192" s="78"/>
      <c r="GYM192" s="78"/>
      <c r="GYN192" s="65"/>
      <c r="GYQ192" s="78"/>
      <c r="GYR192" s="78"/>
      <c r="GYS192" s="65"/>
      <c r="GYV192" s="78"/>
      <c r="GYW192" s="78"/>
      <c r="GYX192" s="65"/>
      <c r="GZA192" s="78"/>
      <c r="GZB192" s="78"/>
      <c r="GZC192" s="65"/>
      <c r="GZF192" s="78"/>
      <c r="GZG192" s="78"/>
      <c r="GZH192" s="65"/>
      <c r="GZK192" s="78"/>
      <c r="GZL192" s="78"/>
      <c r="GZM192" s="65"/>
      <c r="GZP192" s="78"/>
      <c r="GZQ192" s="78"/>
      <c r="GZR192" s="65"/>
      <c r="GZU192" s="78"/>
      <c r="GZV192" s="78"/>
      <c r="GZW192" s="65"/>
      <c r="GZZ192" s="78"/>
      <c r="HAA192" s="78"/>
      <c r="HAB192" s="65"/>
      <c r="HAE192" s="78"/>
      <c r="HAF192" s="78"/>
      <c r="HAG192" s="65"/>
      <c r="HAJ192" s="78"/>
      <c r="HAK192" s="78"/>
      <c r="HAL192" s="65"/>
      <c r="HAO192" s="78"/>
      <c r="HAP192" s="78"/>
      <c r="HAQ192" s="65"/>
      <c r="HAT192" s="78"/>
      <c r="HAU192" s="78"/>
      <c r="HAV192" s="65"/>
      <c r="HAY192" s="78"/>
      <c r="HAZ192" s="78"/>
      <c r="HBA192" s="65"/>
      <c r="HBD192" s="78"/>
      <c r="HBE192" s="78"/>
      <c r="HBF192" s="65"/>
      <c r="HBI192" s="78"/>
      <c r="HBJ192" s="78"/>
      <c r="HBK192" s="65"/>
      <c r="HBN192" s="78"/>
      <c r="HBO192" s="78"/>
      <c r="HBP192" s="65"/>
      <c r="HBS192" s="78"/>
      <c r="HBT192" s="78"/>
      <c r="HBU192" s="65"/>
      <c r="HBX192" s="78"/>
      <c r="HBY192" s="78"/>
      <c r="HBZ192" s="65"/>
      <c r="HCC192" s="78"/>
      <c r="HCD192" s="78"/>
      <c r="HCE192" s="65"/>
      <c r="HCH192" s="78"/>
      <c r="HCI192" s="78"/>
      <c r="HCJ192" s="65"/>
      <c r="HCM192" s="78"/>
      <c r="HCN192" s="78"/>
      <c r="HCO192" s="65"/>
      <c r="HCR192" s="78"/>
      <c r="HCS192" s="78"/>
      <c r="HCT192" s="65"/>
      <c r="HCW192" s="78"/>
      <c r="HCX192" s="78"/>
      <c r="HCY192" s="65"/>
      <c r="HDB192" s="78"/>
      <c r="HDC192" s="78"/>
      <c r="HDD192" s="65"/>
      <c r="HDG192" s="78"/>
      <c r="HDH192" s="78"/>
      <c r="HDI192" s="65"/>
      <c r="HDL192" s="78"/>
      <c r="HDM192" s="78"/>
      <c r="HDN192" s="65"/>
      <c r="HDQ192" s="78"/>
      <c r="HDR192" s="78"/>
      <c r="HDS192" s="65"/>
      <c r="HDV192" s="78"/>
      <c r="HDW192" s="78"/>
      <c r="HDX192" s="65"/>
      <c r="HEA192" s="78"/>
      <c r="HEB192" s="78"/>
      <c r="HEC192" s="65"/>
      <c r="HEF192" s="78"/>
      <c r="HEG192" s="78"/>
      <c r="HEH192" s="65"/>
      <c r="HEK192" s="78"/>
      <c r="HEL192" s="78"/>
      <c r="HEM192" s="65"/>
      <c r="HEP192" s="78"/>
      <c r="HEQ192" s="78"/>
      <c r="HER192" s="65"/>
      <c r="HEU192" s="78"/>
      <c r="HEV192" s="78"/>
      <c r="HEW192" s="65"/>
      <c r="HEZ192" s="78"/>
      <c r="HFA192" s="78"/>
      <c r="HFB192" s="65"/>
      <c r="HFE192" s="78"/>
      <c r="HFF192" s="78"/>
      <c r="HFG192" s="65"/>
      <c r="HFJ192" s="78"/>
      <c r="HFK192" s="78"/>
      <c r="HFL192" s="65"/>
      <c r="HFO192" s="78"/>
      <c r="HFP192" s="78"/>
      <c r="HFQ192" s="65"/>
      <c r="HFT192" s="78"/>
      <c r="HFU192" s="78"/>
      <c r="HFV192" s="65"/>
      <c r="HFY192" s="78"/>
      <c r="HFZ192" s="78"/>
      <c r="HGA192" s="65"/>
      <c r="HGD192" s="78"/>
      <c r="HGE192" s="78"/>
      <c r="HGF192" s="65"/>
      <c r="HGI192" s="78"/>
      <c r="HGJ192" s="78"/>
      <c r="HGK192" s="65"/>
      <c r="HGN192" s="78"/>
      <c r="HGO192" s="78"/>
      <c r="HGP192" s="65"/>
      <c r="HGS192" s="78"/>
      <c r="HGT192" s="78"/>
      <c r="HGU192" s="65"/>
      <c r="HGX192" s="78"/>
      <c r="HGY192" s="78"/>
      <c r="HGZ192" s="65"/>
      <c r="HHC192" s="78"/>
      <c r="HHD192" s="78"/>
      <c r="HHE192" s="65"/>
      <c r="HHH192" s="78"/>
      <c r="HHI192" s="78"/>
      <c r="HHJ192" s="65"/>
      <c r="HHM192" s="78"/>
      <c r="HHN192" s="78"/>
      <c r="HHO192" s="65"/>
      <c r="HHR192" s="78"/>
      <c r="HHS192" s="78"/>
      <c r="HHT192" s="65"/>
      <c r="HHW192" s="78"/>
      <c r="HHX192" s="78"/>
      <c r="HHY192" s="65"/>
      <c r="HIB192" s="78"/>
      <c r="HIC192" s="78"/>
      <c r="HID192" s="65"/>
      <c r="HIG192" s="78"/>
      <c r="HIH192" s="78"/>
      <c r="HII192" s="65"/>
      <c r="HIL192" s="78"/>
      <c r="HIM192" s="78"/>
      <c r="HIN192" s="65"/>
      <c r="HIQ192" s="78"/>
      <c r="HIR192" s="78"/>
      <c r="HIS192" s="65"/>
      <c r="HIV192" s="78"/>
      <c r="HIW192" s="78"/>
      <c r="HIX192" s="65"/>
      <c r="HJA192" s="78"/>
      <c r="HJB192" s="78"/>
      <c r="HJC192" s="65"/>
      <c r="HJF192" s="78"/>
      <c r="HJG192" s="78"/>
      <c r="HJH192" s="65"/>
      <c r="HJK192" s="78"/>
      <c r="HJL192" s="78"/>
      <c r="HJM192" s="65"/>
      <c r="HJP192" s="78"/>
      <c r="HJQ192" s="78"/>
      <c r="HJR192" s="65"/>
      <c r="HJU192" s="78"/>
      <c r="HJV192" s="78"/>
      <c r="HJW192" s="65"/>
      <c r="HJZ192" s="78"/>
      <c r="HKA192" s="78"/>
      <c r="HKB192" s="65"/>
      <c r="HKE192" s="78"/>
      <c r="HKF192" s="78"/>
      <c r="HKG192" s="65"/>
      <c r="HKJ192" s="78"/>
      <c r="HKK192" s="78"/>
      <c r="HKL192" s="65"/>
      <c r="HKO192" s="78"/>
      <c r="HKP192" s="78"/>
      <c r="HKQ192" s="65"/>
      <c r="HKT192" s="78"/>
      <c r="HKU192" s="78"/>
      <c r="HKV192" s="65"/>
      <c r="HKY192" s="78"/>
      <c r="HKZ192" s="78"/>
      <c r="HLA192" s="65"/>
      <c r="HLD192" s="78"/>
      <c r="HLE192" s="78"/>
      <c r="HLF192" s="65"/>
      <c r="HLI192" s="78"/>
      <c r="HLJ192" s="78"/>
      <c r="HLK192" s="65"/>
      <c r="HLN192" s="78"/>
      <c r="HLO192" s="78"/>
      <c r="HLP192" s="65"/>
      <c r="HLS192" s="78"/>
      <c r="HLT192" s="78"/>
      <c r="HLU192" s="65"/>
      <c r="HLX192" s="78"/>
      <c r="HLY192" s="78"/>
      <c r="HLZ192" s="65"/>
      <c r="HMC192" s="78"/>
      <c r="HMD192" s="78"/>
      <c r="HME192" s="65"/>
      <c r="HMH192" s="78"/>
      <c r="HMI192" s="78"/>
      <c r="HMJ192" s="65"/>
      <c r="HMM192" s="78"/>
      <c r="HMN192" s="78"/>
      <c r="HMO192" s="65"/>
      <c r="HMR192" s="78"/>
      <c r="HMS192" s="78"/>
      <c r="HMT192" s="65"/>
      <c r="HMW192" s="78"/>
      <c r="HMX192" s="78"/>
      <c r="HMY192" s="65"/>
      <c r="HNB192" s="78"/>
      <c r="HNC192" s="78"/>
      <c r="HND192" s="65"/>
      <c r="HNG192" s="78"/>
      <c r="HNH192" s="78"/>
      <c r="HNI192" s="65"/>
      <c r="HNL192" s="78"/>
      <c r="HNM192" s="78"/>
      <c r="HNN192" s="65"/>
      <c r="HNQ192" s="78"/>
      <c r="HNR192" s="78"/>
      <c r="HNS192" s="65"/>
      <c r="HNV192" s="78"/>
      <c r="HNW192" s="78"/>
      <c r="HNX192" s="65"/>
      <c r="HOA192" s="78"/>
      <c r="HOB192" s="78"/>
      <c r="HOC192" s="65"/>
      <c r="HOF192" s="78"/>
      <c r="HOG192" s="78"/>
      <c r="HOH192" s="65"/>
      <c r="HOK192" s="78"/>
      <c r="HOL192" s="78"/>
      <c r="HOM192" s="65"/>
      <c r="HOP192" s="78"/>
      <c r="HOQ192" s="78"/>
      <c r="HOR192" s="65"/>
      <c r="HOU192" s="78"/>
      <c r="HOV192" s="78"/>
      <c r="HOW192" s="65"/>
      <c r="HOZ192" s="78"/>
      <c r="HPA192" s="78"/>
      <c r="HPB192" s="65"/>
      <c r="HPE192" s="78"/>
      <c r="HPF192" s="78"/>
      <c r="HPG192" s="65"/>
      <c r="HPJ192" s="78"/>
      <c r="HPK192" s="78"/>
      <c r="HPL192" s="65"/>
      <c r="HPO192" s="78"/>
      <c r="HPP192" s="78"/>
      <c r="HPQ192" s="65"/>
      <c r="HPT192" s="78"/>
      <c r="HPU192" s="78"/>
      <c r="HPV192" s="65"/>
      <c r="HPY192" s="78"/>
      <c r="HPZ192" s="78"/>
      <c r="HQA192" s="65"/>
      <c r="HQD192" s="78"/>
      <c r="HQE192" s="78"/>
      <c r="HQF192" s="65"/>
      <c r="HQI192" s="78"/>
      <c r="HQJ192" s="78"/>
      <c r="HQK192" s="65"/>
      <c r="HQN192" s="78"/>
      <c r="HQO192" s="78"/>
      <c r="HQP192" s="65"/>
      <c r="HQS192" s="78"/>
      <c r="HQT192" s="78"/>
      <c r="HQU192" s="65"/>
      <c r="HQX192" s="78"/>
      <c r="HQY192" s="78"/>
      <c r="HQZ192" s="65"/>
      <c r="HRC192" s="78"/>
      <c r="HRD192" s="78"/>
      <c r="HRE192" s="65"/>
      <c r="HRH192" s="78"/>
      <c r="HRI192" s="78"/>
      <c r="HRJ192" s="65"/>
      <c r="HRM192" s="78"/>
      <c r="HRN192" s="78"/>
      <c r="HRO192" s="65"/>
      <c r="HRR192" s="78"/>
      <c r="HRS192" s="78"/>
      <c r="HRT192" s="65"/>
      <c r="HRW192" s="78"/>
      <c r="HRX192" s="78"/>
      <c r="HRY192" s="65"/>
      <c r="HSB192" s="78"/>
      <c r="HSC192" s="78"/>
      <c r="HSD192" s="65"/>
      <c r="HSG192" s="78"/>
      <c r="HSH192" s="78"/>
      <c r="HSI192" s="65"/>
      <c r="HSL192" s="78"/>
      <c r="HSM192" s="78"/>
      <c r="HSN192" s="65"/>
      <c r="HSQ192" s="78"/>
      <c r="HSR192" s="78"/>
      <c r="HSS192" s="65"/>
      <c r="HSV192" s="78"/>
      <c r="HSW192" s="78"/>
      <c r="HSX192" s="65"/>
      <c r="HTA192" s="78"/>
      <c r="HTB192" s="78"/>
      <c r="HTC192" s="65"/>
      <c r="HTF192" s="78"/>
      <c r="HTG192" s="78"/>
      <c r="HTH192" s="65"/>
      <c r="HTK192" s="78"/>
      <c r="HTL192" s="78"/>
      <c r="HTM192" s="65"/>
      <c r="HTP192" s="78"/>
      <c r="HTQ192" s="78"/>
      <c r="HTR192" s="65"/>
      <c r="HTU192" s="78"/>
      <c r="HTV192" s="78"/>
      <c r="HTW192" s="65"/>
      <c r="HTZ192" s="78"/>
      <c r="HUA192" s="78"/>
      <c r="HUB192" s="65"/>
      <c r="HUE192" s="78"/>
      <c r="HUF192" s="78"/>
      <c r="HUG192" s="65"/>
      <c r="HUJ192" s="78"/>
      <c r="HUK192" s="78"/>
      <c r="HUL192" s="65"/>
      <c r="HUO192" s="78"/>
      <c r="HUP192" s="78"/>
      <c r="HUQ192" s="65"/>
      <c r="HUT192" s="78"/>
      <c r="HUU192" s="78"/>
      <c r="HUV192" s="65"/>
      <c r="HUY192" s="78"/>
      <c r="HUZ192" s="78"/>
      <c r="HVA192" s="65"/>
      <c r="HVD192" s="78"/>
      <c r="HVE192" s="78"/>
      <c r="HVF192" s="65"/>
      <c r="HVI192" s="78"/>
      <c r="HVJ192" s="78"/>
      <c r="HVK192" s="65"/>
      <c r="HVN192" s="78"/>
      <c r="HVO192" s="78"/>
      <c r="HVP192" s="65"/>
      <c r="HVS192" s="78"/>
      <c r="HVT192" s="78"/>
      <c r="HVU192" s="65"/>
      <c r="HVX192" s="78"/>
      <c r="HVY192" s="78"/>
      <c r="HVZ192" s="65"/>
      <c r="HWC192" s="78"/>
      <c r="HWD192" s="78"/>
      <c r="HWE192" s="65"/>
      <c r="HWH192" s="78"/>
      <c r="HWI192" s="78"/>
      <c r="HWJ192" s="65"/>
      <c r="HWM192" s="78"/>
      <c r="HWN192" s="78"/>
      <c r="HWO192" s="65"/>
      <c r="HWR192" s="78"/>
      <c r="HWS192" s="78"/>
      <c r="HWT192" s="65"/>
      <c r="HWW192" s="78"/>
      <c r="HWX192" s="78"/>
      <c r="HWY192" s="65"/>
      <c r="HXB192" s="78"/>
      <c r="HXC192" s="78"/>
      <c r="HXD192" s="65"/>
      <c r="HXG192" s="78"/>
      <c r="HXH192" s="78"/>
      <c r="HXI192" s="65"/>
      <c r="HXL192" s="78"/>
      <c r="HXM192" s="78"/>
      <c r="HXN192" s="65"/>
      <c r="HXQ192" s="78"/>
      <c r="HXR192" s="78"/>
      <c r="HXS192" s="65"/>
      <c r="HXV192" s="78"/>
      <c r="HXW192" s="78"/>
      <c r="HXX192" s="65"/>
      <c r="HYA192" s="78"/>
      <c r="HYB192" s="78"/>
      <c r="HYC192" s="65"/>
      <c r="HYF192" s="78"/>
      <c r="HYG192" s="78"/>
      <c r="HYH192" s="65"/>
      <c r="HYK192" s="78"/>
      <c r="HYL192" s="78"/>
      <c r="HYM192" s="65"/>
      <c r="HYP192" s="78"/>
      <c r="HYQ192" s="78"/>
      <c r="HYR192" s="65"/>
      <c r="HYU192" s="78"/>
      <c r="HYV192" s="78"/>
      <c r="HYW192" s="65"/>
      <c r="HYZ192" s="78"/>
      <c r="HZA192" s="78"/>
      <c r="HZB192" s="65"/>
      <c r="HZE192" s="78"/>
      <c r="HZF192" s="78"/>
      <c r="HZG192" s="65"/>
      <c r="HZJ192" s="78"/>
      <c r="HZK192" s="78"/>
      <c r="HZL192" s="65"/>
      <c r="HZO192" s="78"/>
      <c r="HZP192" s="78"/>
      <c r="HZQ192" s="65"/>
      <c r="HZT192" s="78"/>
      <c r="HZU192" s="78"/>
      <c r="HZV192" s="65"/>
      <c r="HZY192" s="78"/>
      <c r="HZZ192" s="78"/>
      <c r="IAA192" s="65"/>
      <c r="IAD192" s="78"/>
      <c r="IAE192" s="78"/>
      <c r="IAF192" s="65"/>
      <c r="IAI192" s="78"/>
      <c r="IAJ192" s="78"/>
      <c r="IAK192" s="65"/>
      <c r="IAN192" s="78"/>
      <c r="IAO192" s="78"/>
      <c r="IAP192" s="65"/>
      <c r="IAS192" s="78"/>
      <c r="IAT192" s="78"/>
      <c r="IAU192" s="65"/>
      <c r="IAX192" s="78"/>
      <c r="IAY192" s="78"/>
      <c r="IAZ192" s="65"/>
      <c r="IBC192" s="78"/>
      <c r="IBD192" s="78"/>
      <c r="IBE192" s="65"/>
      <c r="IBH192" s="78"/>
      <c r="IBI192" s="78"/>
      <c r="IBJ192" s="65"/>
      <c r="IBM192" s="78"/>
      <c r="IBN192" s="78"/>
      <c r="IBO192" s="65"/>
      <c r="IBR192" s="78"/>
      <c r="IBS192" s="78"/>
      <c r="IBT192" s="65"/>
      <c r="IBW192" s="78"/>
      <c r="IBX192" s="78"/>
      <c r="IBY192" s="65"/>
      <c r="ICB192" s="78"/>
      <c r="ICC192" s="78"/>
      <c r="ICD192" s="65"/>
      <c r="ICG192" s="78"/>
      <c r="ICH192" s="78"/>
      <c r="ICI192" s="65"/>
      <c r="ICL192" s="78"/>
      <c r="ICM192" s="78"/>
      <c r="ICN192" s="65"/>
      <c r="ICQ192" s="78"/>
      <c r="ICR192" s="78"/>
      <c r="ICS192" s="65"/>
      <c r="ICV192" s="78"/>
      <c r="ICW192" s="78"/>
      <c r="ICX192" s="65"/>
      <c r="IDA192" s="78"/>
      <c r="IDB192" s="78"/>
      <c r="IDC192" s="65"/>
      <c r="IDF192" s="78"/>
      <c r="IDG192" s="78"/>
      <c r="IDH192" s="65"/>
      <c r="IDK192" s="78"/>
      <c r="IDL192" s="78"/>
      <c r="IDM192" s="65"/>
      <c r="IDP192" s="78"/>
      <c r="IDQ192" s="78"/>
      <c r="IDR192" s="65"/>
      <c r="IDU192" s="78"/>
      <c r="IDV192" s="78"/>
      <c r="IDW192" s="65"/>
      <c r="IDZ192" s="78"/>
      <c r="IEA192" s="78"/>
      <c r="IEB192" s="65"/>
      <c r="IEE192" s="78"/>
      <c r="IEF192" s="78"/>
      <c r="IEG192" s="65"/>
      <c r="IEJ192" s="78"/>
      <c r="IEK192" s="78"/>
      <c r="IEL192" s="65"/>
      <c r="IEO192" s="78"/>
      <c r="IEP192" s="78"/>
      <c r="IEQ192" s="65"/>
      <c r="IET192" s="78"/>
      <c r="IEU192" s="78"/>
      <c r="IEV192" s="65"/>
      <c r="IEY192" s="78"/>
      <c r="IEZ192" s="78"/>
      <c r="IFA192" s="65"/>
      <c r="IFD192" s="78"/>
      <c r="IFE192" s="78"/>
      <c r="IFF192" s="65"/>
      <c r="IFI192" s="78"/>
      <c r="IFJ192" s="78"/>
      <c r="IFK192" s="65"/>
      <c r="IFN192" s="78"/>
      <c r="IFO192" s="78"/>
      <c r="IFP192" s="65"/>
      <c r="IFS192" s="78"/>
      <c r="IFT192" s="78"/>
      <c r="IFU192" s="65"/>
      <c r="IFX192" s="78"/>
      <c r="IFY192" s="78"/>
      <c r="IFZ192" s="65"/>
      <c r="IGC192" s="78"/>
      <c r="IGD192" s="78"/>
      <c r="IGE192" s="65"/>
      <c r="IGH192" s="78"/>
      <c r="IGI192" s="78"/>
      <c r="IGJ192" s="65"/>
      <c r="IGM192" s="78"/>
      <c r="IGN192" s="78"/>
      <c r="IGO192" s="65"/>
      <c r="IGR192" s="78"/>
      <c r="IGS192" s="78"/>
      <c r="IGT192" s="65"/>
      <c r="IGW192" s="78"/>
      <c r="IGX192" s="78"/>
      <c r="IGY192" s="65"/>
      <c r="IHB192" s="78"/>
      <c r="IHC192" s="78"/>
      <c r="IHD192" s="65"/>
      <c r="IHG192" s="78"/>
      <c r="IHH192" s="78"/>
      <c r="IHI192" s="65"/>
      <c r="IHL192" s="78"/>
      <c r="IHM192" s="78"/>
      <c r="IHN192" s="65"/>
      <c r="IHQ192" s="78"/>
      <c r="IHR192" s="78"/>
      <c r="IHS192" s="65"/>
      <c r="IHV192" s="78"/>
      <c r="IHW192" s="78"/>
      <c r="IHX192" s="65"/>
      <c r="IIA192" s="78"/>
      <c r="IIB192" s="78"/>
      <c r="IIC192" s="65"/>
      <c r="IIF192" s="78"/>
      <c r="IIG192" s="78"/>
      <c r="IIH192" s="65"/>
      <c r="IIK192" s="78"/>
      <c r="IIL192" s="78"/>
      <c r="IIM192" s="65"/>
      <c r="IIP192" s="78"/>
      <c r="IIQ192" s="78"/>
      <c r="IIR192" s="65"/>
      <c r="IIU192" s="78"/>
      <c r="IIV192" s="78"/>
      <c r="IIW192" s="65"/>
      <c r="IIZ192" s="78"/>
      <c r="IJA192" s="78"/>
      <c r="IJB192" s="65"/>
      <c r="IJE192" s="78"/>
      <c r="IJF192" s="78"/>
      <c r="IJG192" s="65"/>
      <c r="IJJ192" s="78"/>
      <c r="IJK192" s="78"/>
      <c r="IJL192" s="65"/>
      <c r="IJO192" s="78"/>
      <c r="IJP192" s="78"/>
      <c r="IJQ192" s="65"/>
      <c r="IJT192" s="78"/>
      <c r="IJU192" s="78"/>
      <c r="IJV192" s="65"/>
      <c r="IJY192" s="78"/>
      <c r="IJZ192" s="78"/>
      <c r="IKA192" s="65"/>
      <c r="IKD192" s="78"/>
      <c r="IKE192" s="78"/>
      <c r="IKF192" s="65"/>
      <c r="IKI192" s="78"/>
      <c r="IKJ192" s="78"/>
      <c r="IKK192" s="65"/>
      <c r="IKN192" s="78"/>
      <c r="IKO192" s="78"/>
      <c r="IKP192" s="65"/>
      <c r="IKS192" s="78"/>
      <c r="IKT192" s="78"/>
      <c r="IKU192" s="65"/>
      <c r="IKX192" s="78"/>
      <c r="IKY192" s="78"/>
      <c r="IKZ192" s="65"/>
      <c r="ILC192" s="78"/>
      <c r="ILD192" s="78"/>
      <c r="ILE192" s="65"/>
      <c r="ILH192" s="78"/>
      <c r="ILI192" s="78"/>
      <c r="ILJ192" s="65"/>
      <c r="ILM192" s="78"/>
      <c r="ILN192" s="78"/>
      <c r="ILO192" s="65"/>
      <c r="ILR192" s="78"/>
      <c r="ILS192" s="78"/>
      <c r="ILT192" s="65"/>
      <c r="ILW192" s="78"/>
      <c r="ILX192" s="78"/>
      <c r="ILY192" s="65"/>
      <c r="IMB192" s="78"/>
      <c r="IMC192" s="78"/>
      <c r="IMD192" s="65"/>
      <c r="IMG192" s="78"/>
      <c r="IMH192" s="78"/>
      <c r="IMI192" s="65"/>
      <c r="IML192" s="78"/>
      <c r="IMM192" s="78"/>
      <c r="IMN192" s="65"/>
      <c r="IMQ192" s="78"/>
      <c r="IMR192" s="78"/>
      <c r="IMS192" s="65"/>
      <c r="IMV192" s="78"/>
      <c r="IMW192" s="78"/>
      <c r="IMX192" s="65"/>
      <c r="INA192" s="78"/>
      <c r="INB192" s="78"/>
      <c r="INC192" s="65"/>
      <c r="INF192" s="78"/>
      <c r="ING192" s="78"/>
      <c r="INH192" s="65"/>
      <c r="INK192" s="78"/>
      <c r="INL192" s="78"/>
      <c r="INM192" s="65"/>
      <c r="INP192" s="78"/>
      <c r="INQ192" s="78"/>
      <c r="INR192" s="65"/>
      <c r="INU192" s="78"/>
      <c r="INV192" s="78"/>
      <c r="INW192" s="65"/>
      <c r="INZ192" s="78"/>
      <c r="IOA192" s="78"/>
      <c r="IOB192" s="65"/>
      <c r="IOE192" s="78"/>
      <c r="IOF192" s="78"/>
      <c r="IOG192" s="65"/>
      <c r="IOJ192" s="78"/>
      <c r="IOK192" s="78"/>
      <c r="IOL192" s="65"/>
      <c r="IOO192" s="78"/>
      <c r="IOP192" s="78"/>
      <c r="IOQ192" s="65"/>
      <c r="IOT192" s="78"/>
      <c r="IOU192" s="78"/>
      <c r="IOV192" s="65"/>
      <c r="IOY192" s="78"/>
      <c r="IOZ192" s="78"/>
      <c r="IPA192" s="65"/>
      <c r="IPD192" s="78"/>
      <c r="IPE192" s="78"/>
      <c r="IPF192" s="65"/>
      <c r="IPI192" s="78"/>
      <c r="IPJ192" s="78"/>
      <c r="IPK192" s="65"/>
      <c r="IPN192" s="78"/>
      <c r="IPO192" s="78"/>
      <c r="IPP192" s="65"/>
      <c r="IPS192" s="78"/>
      <c r="IPT192" s="78"/>
      <c r="IPU192" s="65"/>
      <c r="IPX192" s="78"/>
      <c r="IPY192" s="78"/>
      <c r="IPZ192" s="65"/>
      <c r="IQC192" s="78"/>
      <c r="IQD192" s="78"/>
      <c r="IQE192" s="65"/>
      <c r="IQH192" s="78"/>
      <c r="IQI192" s="78"/>
      <c r="IQJ192" s="65"/>
      <c r="IQM192" s="78"/>
      <c r="IQN192" s="78"/>
      <c r="IQO192" s="65"/>
      <c r="IQR192" s="78"/>
      <c r="IQS192" s="78"/>
      <c r="IQT192" s="65"/>
      <c r="IQW192" s="78"/>
      <c r="IQX192" s="78"/>
      <c r="IQY192" s="65"/>
      <c r="IRB192" s="78"/>
      <c r="IRC192" s="78"/>
      <c r="IRD192" s="65"/>
      <c r="IRG192" s="78"/>
      <c r="IRH192" s="78"/>
      <c r="IRI192" s="65"/>
      <c r="IRL192" s="78"/>
      <c r="IRM192" s="78"/>
      <c r="IRN192" s="65"/>
      <c r="IRQ192" s="78"/>
      <c r="IRR192" s="78"/>
      <c r="IRS192" s="65"/>
      <c r="IRV192" s="78"/>
      <c r="IRW192" s="78"/>
      <c r="IRX192" s="65"/>
      <c r="ISA192" s="78"/>
      <c r="ISB192" s="78"/>
      <c r="ISC192" s="65"/>
      <c r="ISF192" s="78"/>
      <c r="ISG192" s="78"/>
      <c r="ISH192" s="65"/>
      <c r="ISK192" s="78"/>
      <c r="ISL192" s="78"/>
      <c r="ISM192" s="65"/>
      <c r="ISP192" s="78"/>
      <c r="ISQ192" s="78"/>
      <c r="ISR192" s="65"/>
      <c r="ISU192" s="78"/>
      <c r="ISV192" s="78"/>
      <c r="ISW192" s="65"/>
      <c r="ISZ192" s="78"/>
      <c r="ITA192" s="78"/>
      <c r="ITB192" s="65"/>
      <c r="ITE192" s="78"/>
      <c r="ITF192" s="78"/>
      <c r="ITG192" s="65"/>
      <c r="ITJ192" s="78"/>
      <c r="ITK192" s="78"/>
      <c r="ITL192" s="65"/>
      <c r="ITO192" s="78"/>
      <c r="ITP192" s="78"/>
      <c r="ITQ192" s="65"/>
      <c r="ITT192" s="78"/>
      <c r="ITU192" s="78"/>
      <c r="ITV192" s="65"/>
      <c r="ITY192" s="78"/>
      <c r="ITZ192" s="78"/>
      <c r="IUA192" s="65"/>
      <c r="IUD192" s="78"/>
      <c r="IUE192" s="78"/>
      <c r="IUF192" s="65"/>
      <c r="IUI192" s="78"/>
      <c r="IUJ192" s="78"/>
      <c r="IUK192" s="65"/>
      <c r="IUN192" s="78"/>
      <c r="IUO192" s="78"/>
      <c r="IUP192" s="65"/>
      <c r="IUS192" s="78"/>
      <c r="IUT192" s="78"/>
      <c r="IUU192" s="65"/>
      <c r="IUX192" s="78"/>
      <c r="IUY192" s="78"/>
      <c r="IUZ192" s="65"/>
      <c r="IVC192" s="78"/>
      <c r="IVD192" s="78"/>
      <c r="IVE192" s="65"/>
      <c r="IVH192" s="78"/>
      <c r="IVI192" s="78"/>
      <c r="IVJ192" s="65"/>
      <c r="IVM192" s="78"/>
      <c r="IVN192" s="78"/>
      <c r="IVO192" s="65"/>
      <c r="IVR192" s="78"/>
      <c r="IVS192" s="78"/>
      <c r="IVT192" s="65"/>
      <c r="IVW192" s="78"/>
      <c r="IVX192" s="78"/>
      <c r="IVY192" s="65"/>
      <c r="IWB192" s="78"/>
      <c r="IWC192" s="78"/>
      <c r="IWD192" s="65"/>
      <c r="IWG192" s="78"/>
      <c r="IWH192" s="78"/>
      <c r="IWI192" s="65"/>
      <c r="IWL192" s="78"/>
      <c r="IWM192" s="78"/>
      <c r="IWN192" s="65"/>
      <c r="IWQ192" s="78"/>
      <c r="IWR192" s="78"/>
      <c r="IWS192" s="65"/>
      <c r="IWV192" s="78"/>
      <c r="IWW192" s="78"/>
      <c r="IWX192" s="65"/>
      <c r="IXA192" s="78"/>
      <c r="IXB192" s="78"/>
      <c r="IXC192" s="65"/>
      <c r="IXF192" s="78"/>
      <c r="IXG192" s="78"/>
      <c r="IXH192" s="65"/>
      <c r="IXK192" s="78"/>
      <c r="IXL192" s="78"/>
      <c r="IXM192" s="65"/>
      <c r="IXP192" s="78"/>
      <c r="IXQ192" s="78"/>
      <c r="IXR192" s="65"/>
      <c r="IXU192" s="78"/>
      <c r="IXV192" s="78"/>
      <c r="IXW192" s="65"/>
      <c r="IXZ192" s="78"/>
      <c r="IYA192" s="78"/>
      <c r="IYB192" s="65"/>
      <c r="IYE192" s="78"/>
      <c r="IYF192" s="78"/>
      <c r="IYG192" s="65"/>
      <c r="IYJ192" s="78"/>
      <c r="IYK192" s="78"/>
      <c r="IYL192" s="65"/>
      <c r="IYO192" s="78"/>
      <c r="IYP192" s="78"/>
      <c r="IYQ192" s="65"/>
      <c r="IYT192" s="78"/>
      <c r="IYU192" s="78"/>
      <c r="IYV192" s="65"/>
      <c r="IYY192" s="78"/>
      <c r="IYZ192" s="78"/>
      <c r="IZA192" s="65"/>
      <c r="IZD192" s="78"/>
      <c r="IZE192" s="78"/>
      <c r="IZF192" s="65"/>
      <c r="IZI192" s="78"/>
      <c r="IZJ192" s="78"/>
      <c r="IZK192" s="65"/>
      <c r="IZN192" s="78"/>
      <c r="IZO192" s="78"/>
      <c r="IZP192" s="65"/>
      <c r="IZS192" s="78"/>
      <c r="IZT192" s="78"/>
      <c r="IZU192" s="65"/>
      <c r="IZX192" s="78"/>
      <c r="IZY192" s="78"/>
      <c r="IZZ192" s="65"/>
      <c r="JAC192" s="78"/>
      <c r="JAD192" s="78"/>
      <c r="JAE192" s="65"/>
      <c r="JAH192" s="78"/>
      <c r="JAI192" s="78"/>
      <c r="JAJ192" s="65"/>
      <c r="JAM192" s="78"/>
      <c r="JAN192" s="78"/>
      <c r="JAO192" s="65"/>
      <c r="JAR192" s="78"/>
      <c r="JAS192" s="78"/>
      <c r="JAT192" s="65"/>
      <c r="JAW192" s="78"/>
      <c r="JAX192" s="78"/>
      <c r="JAY192" s="65"/>
      <c r="JBB192" s="78"/>
      <c r="JBC192" s="78"/>
      <c r="JBD192" s="65"/>
      <c r="JBG192" s="78"/>
      <c r="JBH192" s="78"/>
      <c r="JBI192" s="65"/>
      <c r="JBL192" s="78"/>
      <c r="JBM192" s="78"/>
      <c r="JBN192" s="65"/>
      <c r="JBQ192" s="78"/>
      <c r="JBR192" s="78"/>
      <c r="JBS192" s="65"/>
      <c r="JBV192" s="78"/>
      <c r="JBW192" s="78"/>
      <c r="JBX192" s="65"/>
      <c r="JCA192" s="78"/>
      <c r="JCB192" s="78"/>
      <c r="JCC192" s="65"/>
      <c r="JCF192" s="78"/>
      <c r="JCG192" s="78"/>
      <c r="JCH192" s="65"/>
      <c r="JCK192" s="78"/>
      <c r="JCL192" s="78"/>
      <c r="JCM192" s="65"/>
      <c r="JCP192" s="78"/>
      <c r="JCQ192" s="78"/>
      <c r="JCR192" s="65"/>
      <c r="JCU192" s="78"/>
      <c r="JCV192" s="78"/>
      <c r="JCW192" s="65"/>
      <c r="JCZ192" s="78"/>
      <c r="JDA192" s="78"/>
      <c r="JDB192" s="65"/>
      <c r="JDE192" s="78"/>
      <c r="JDF192" s="78"/>
      <c r="JDG192" s="65"/>
      <c r="JDJ192" s="78"/>
      <c r="JDK192" s="78"/>
      <c r="JDL192" s="65"/>
      <c r="JDO192" s="78"/>
      <c r="JDP192" s="78"/>
      <c r="JDQ192" s="65"/>
      <c r="JDT192" s="78"/>
      <c r="JDU192" s="78"/>
      <c r="JDV192" s="65"/>
      <c r="JDY192" s="78"/>
      <c r="JDZ192" s="78"/>
      <c r="JEA192" s="65"/>
      <c r="JED192" s="78"/>
      <c r="JEE192" s="78"/>
      <c r="JEF192" s="65"/>
      <c r="JEI192" s="78"/>
      <c r="JEJ192" s="78"/>
      <c r="JEK192" s="65"/>
      <c r="JEN192" s="78"/>
      <c r="JEO192" s="78"/>
      <c r="JEP192" s="65"/>
      <c r="JES192" s="78"/>
      <c r="JET192" s="78"/>
      <c r="JEU192" s="65"/>
      <c r="JEX192" s="78"/>
      <c r="JEY192" s="78"/>
      <c r="JEZ192" s="65"/>
      <c r="JFC192" s="78"/>
      <c r="JFD192" s="78"/>
      <c r="JFE192" s="65"/>
      <c r="JFH192" s="78"/>
      <c r="JFI192" s="78"/>
      <c r="JFJ192" s="65"/>
      <c r="JFM192" s="78"/>
      <c r="JFN192" s="78"/>
      <c r="JFO192" s="65"/>
      <c r="JFR192" s="78"/>
      <c r="JFS192" s="78"/>
      <c r="JFT192" s="65"/>
      <c r="JFW192" s="78"/>
      <c r="JFX192" s="78"/>
      <c r="JFY192" s="65"/>
      <c r="JGB192" s="78"/>
      <c r="JGC192" s="78"/>
      <c r="JGD192" s="65"/>
      <c r="JGG192" s="78"/>
      <c r="JGH192" s="78"/>
      <c r="JGI192" s="65"/>
      <c r="JGL192" s="78"/>
      <c r="JGM192" s="78"/>
      <c r="JGN192" s="65"/>
      <c r="JGQ192" s="78"/>
      <c r="JGR192" s="78"/>
      <c r="JGS192" s="65"/>
      <c r="JGV192" s="78"/>
      <c r="JGW192" s="78"/>
      <c r="JGX192" s="65"/>
      <c r="JHA192" s="78"/>
      <c r="JHB192" s="78"/>
      <c r="JHC192" s="65"/>
      <c r="JHF192" s="78"/>
      <c r="JHG192" s="78"/>
      <c r="JHH192" s="65"/>
      <c r="JHK192" s="78"/>
      <c r="JHL192" s="78"/>
      <c r="JHM192" s="65"/>
      <c r="JHP192" s="78"/>
      <c r="JHQ192" s="78"/>
      <c r="JHR192" s="65"/>
      <c r="JHU192" s="78"/>
      <c r="JHV192" s="78"/>
      <c r="JHW192" s="65"/>
      <c r="JHZ192" s="78"/>
      <c r="JIA192" s="78"/>
      <c r="JIB192" s="65"/>
      <c r="JIE192" s="78"/>
      <c r="JIF192" s="78"/>
      <c r="JIG192" s="65"/>
      <c r="JIJ192" s="78"/>
      <c r="JIK192" s="78"/>
      <c r="JIL192" s="65"/>
      <c r="JIO192" s="78"/>
      <c r="JIP192" s="78"/>
      <c r="JIQ192" s="65"/>
      <c r="JIT192" s="78"/>
      <c r="JIU192" s="78"/>
      <c r="JIV192" s="65"/>
      <c r="JIY192" s="78"/>
      <c r="JIZ192" s="78"/>
      <c r="JJA192" s="65"/>
      <c r="JJD192" s="78"/>
      <c r="JJE192" s="78"/>
      <c r="JJF192" s="65"/>
      <c r="JJI192" s="78"/>
      <c r="JJJ192" s="78"/>
      <c r="JJK192" s="65"/>
      <c r="JJN192" s="78"/>
      <c r="JJO192" s="78"/>
      <c r="JJP192" s="65"/>
      <c r="JJS192" s="78"/>
      <c r="JJT192" s="78"/>
      <c r="JJU192" s="65"/>
      <c r="JJX192" s="78"/>
      <c r="JJY192" s="78"/>
      <c r="JJZ192" s="65"/>
      <c r="JKC192" s="78"/>
      <c r="JKD192" s="78"/>
      <c r="JKE192" s="65"/>
      <c r="JKH192" s="78"/>
      <c r="JKI192" s="78"/>
      <c r="JKJ192" s="65"/>
      <c r="JKM192" s="78"/>
      <c r="JKN192" s="78"/>
      <c r="JKO192" s="65"/>
      <c r="JKR192" s="78"/>
      <c r="JKS192" s="78"/>
      <c r="JKT192" s="65"/>
      <c r="JKW192" s="78"/>
      <c r="JKX192" s="78"/>
      <c r="JKY192" s="65"/>
      <c r="JLB192" s="78"/>
      <c r="JLC192" s="78"/>
      <c r="JLD192" s="65"/>
      <c r="JLG192" s="78"/>
      <c r="JLH192" s="78"/>
      <c r="JLI192" s="65"/>
      <c r="JLL192" s="78"/>
      <c r="JLM192" s="78"/>
      <c r="JLN192" s="65"/>
      <c r="JLQ192" s="78"/>
      <c r="JLR192" s="78"/>
      <c r="JLS192" s="65"/>
      <c r="JLV192" s="78"/>
      <c r="JLW192" s="78"/>
      <c r="JLX192" s="65"/>
      <c r="JMA192" s="78"/>
      <c r="JMB192" s="78"/>
      <c r="JMC192" s="65"/>
      <c r="JMF192" s="78"/>
      <c r="JMG192" s="78"/>
      <c r="JMH192" s="65"/>
      <c r="JMK192" s="78"/>
      <c r="JML192" s="78"/>
      <c r="JMM192" s="65"/>
      <c r="JMP192" s="78"/>
      <c r="JMQ192" s="78"/>
      <c r="JMR192" s="65"/>
      <c r="JMU192" s="78"/>
      <c r="JMV192" s="78"/>
      <c r="JMW192" s="65"/>
      <c r="JMZ192" s="78"/>
      <c r="JNA192" s="78"/>
      <c r="JNB192" s="65"/>
      <c r="JNE192" s="78"/>
      <c r="JNF192" s="78"/>
      <c r="JNG192" s="65"/>
      <c r="JNJ192" s="78"/>
      <c r="JNK192" s="78"/>
      <c r="JNL192" s="65"/>
      <c r="JNO192" s="78"/>
      <c r="JNP192" s="78"/>
      <c r="JNQ192" s="65"/>
      <c r="JNT192" s="78"/>
      <c r="JNU192" s="78"/>
      <c r="JNV192" s="65"/>
      <c r="JNY192" s="78"/>
      <c r="JNZ192" s="78"/>
      <c r="JOA192" s="65"/>
      <c r="JOD192" s="78"/>
      <c r="JOE192" s="78"/>
      <c r="JOF192" s="65"/>
      <c r="JOI192" s="78"/>
      <c r="JOJ192" s="78"/>
      <c r="JOK192" s="65"/>
      <c r="JON192" s="78"/>
      <c r="JOO192" s="78"/>
      <c r="JOP192" s="65"/>
      <c r="JOS192" s="78"/>
      <c r="JOT192" s="78"/>
      <c r="JOU192" s="65"/>
      <c r="JOX192" s="78"/>
      <c r="JOY192" s="78"/>
      <c r="JOZ192" s="65"/>
      <c r="JPC192" s="78"/>
      <c r="JPD192" s="78"/>
      <c r="JPE192" s="65"/>
      <c r="JPH192" s="78"/>
      <c r="JPI192" s="78"/>
      <c r="JPJ192" s="65"/>
      <c r="JPM192" s="78"/>
      <c r="JPN192" s="78"/>
      <c r="JPO192" s="65"/>
      <c r="JPR192" s="78"/>
      <c r="JPS192" s="78"/>
      <c r="JPT192" s="65"/>
      <c r="JPW192" s="78"/>
      <c r="JPX192" s="78"/>
      <c r="JPY192" s="65"/>
      <c r="JQB192" s="78"/>
      <c r="JQC192" s="78"/>
      <c r="JQD192" s="65"/>
      <c r="JQG192" s="78"/>
      <c r="JQH192" s="78"/>
      <c r="JQI192" s="65"/>
      <c r="JQL192" s="78"/>
      <c r="JQM192" s="78"/>
      <c r="JQN192" s="65"/>
      <c r="JQQ192" s="78"/>
      <c r="JQR192" s="78"/>
      <c r="JQS192" s="65"/>
      <c r="JQV192" s="78"/>
      <c r="JQW192" s="78"/>
      <c r="JQX192" s="65"/>
      <c r="JRA192" s="78"/>
      <c r="JRB192" s="78"/>
      <c r="JRC192" s="65"/>
      <c r="JRF192" s="78"/>
      <c r="JRG192" s="78"/>
      <c r="JRH192" s="65"/>
      <c r="JRK192" s="78"/>
      <c r="JRL192" s="78"/>
      <c r="JRM192" s="65"/>
      <c r="JRP192" s="78"/>
      <c r="JRQ192" s="78"/>
      <c r="JRR192" s="65"/>
      <c r="JRU192" s="78"/>
      <c r="JRV192" s="78"/>
      <c r="JRW192" s="65"/>
      <c r="JRZ192" s="78"/>
      <c r="JSA192" s="78"/>
      <c r="JSB192" s="65"/>
      <c r="JSE192" s="78"/>
      <c r="JSF192" s="78"/>
      <c r="JSG192" s="65"/>
      <c r="JSJ192" s="78"/>
      <c r="JSK192" s="78"/>
      <c r="JSL192" s="65"/>
      <c r="JSO192" s="78"/>
      <c r="JSP192" s="78"/>
      <c r="JSQ192" s="65"/>
      <c r="JST192" s="78"/>
      <c r="JSU192" s="78"/>
      <c r="JSV192" s="65"/>
      <c r="JSY192" s="78"/>
      <c r="JSZ192" s="78"/>
      <c r="JTA192" s="65"/>
      <c r="JTD192" s="78"/>
      <c r="JTE192" s="78"/>
      <c r="JTF192" s="65"/>
      <c r="JTI192" s="78"/>
      <c r="JTJ192" s="78"/>
      <c r="JTK192" s="65"/>
      <c r="JTN192" s="78"/>
      <c r="JTO192" s="78"/>
      <c r="JTP192" s="65"/>
      <c r="JTS192" s="78"/>
      <c r="JTT192" s="78"/>
      <c r="JTU192" s="65"/>
      <c r="JTX192" s="78"/>
      <c r="JTY192" s="78"/>
      <c r="JTZ192" s="65"/>
      <c r="JUC192" s="78"/>
      <c r="JUD192" s="78"/>
      <c r="JUE192" s="65"/>
      <c r="JUH192" s="78"/>
      <c r="JUI192" s="78"/>
      <c r="JUJ192" s="65"/>
      <c r="JUM192" s="78"/>
      <c r="JUN192" s="78"/>
      <c r="JUO192" s="65"/>
      <c r="JUR192" s="78"/>
      <c r="JUS192" s="78"/>
      <c r="JUT192" s="65"/>
      <c r="JUW192" s="78"/>
      <c r="JUX192" s="78"/>
      <c r="JUY192" s="65"/>
      <c r="JVB192" s="78"/>
      <c r="JVC192" s="78"/>
      <c r="JVD192" s="65"/>
      <c r="JVG192" s="78"/>
      <c r="JVH192" s="78"/>
      <c r="JVI192" s="65"/>
      <c r="JVL192" s="78"/>
      <c r="JVM192" s="78"/>
      <c r="JVN192" s="65"/>
      <c r="JVQ192" s="78"/>
      <c r="JVR192" s="78"/>
      <c r="JVS192" s="65"/>
      <c r="JVV192" s="78"/>
      <c r="JVW192" s="78"/>
      <c r="JVX192" s="65"/>
      <c r="JWA192" s="78"/>
      <c r="JWB192" s="78"/>
      <c r="JWC192" s="65"/>
      <c r="JWF192" s="78"/>
      <c r="JWG192" s="78"/>
      <c r="JWH192" s="65"/>
      <c r="JWK192" s="78"/>
      <c r="JWL192" s="78"/>
      <c r="JWM192" s="65"/>
      <c r="JWP192" s="78"/>
      <c r="JWQ192" s="78"/>
      <c r="JWR192" s="65"/>
      <c r="JWU192" s="78"/>
      <c r="JWV192" s="78"/>
      <c r="JWW192" s="65"/>
      <c r="JWZ192" s="78"/>
      <c r="JXA192" s="78"/>
      <c r="JXB192" s="65"/>
      <c r="JXE192" s="78"/>
      <c r="JXF192" s="78"/>
      <c r="JXG192" s="65"/>
      <c r="JXJ192" s="78"/>
      <c r="JXK192" s="78"/>
      <c r="JXL192" s="65"/>
      <c r="JXO192" s="78"/>
      <c r="JXP192" s="78"/>
      <c r="JXQ192" s="65"/>
      <c r="JXT192" s="78"/>
      <c r="JXU192" s="78"/>
      <c r="JXV192" s="65"/>
      <c r="JXY192" s="78"/>
      <c r="JXZ192" s="78"/>
      <c r="JYA192" s="65"/>
      <c r="JYD192" s="78"/>
      <c r="JYE192" s="78"/>
      <c r="JYF192" s="65"/>
      <c r="JYI192" s="78"/>
      <c r="JYJ192" s="78"/>
      <c r="JYK192" s="65"/>
      <c r="JYN192" s="78"/>
      <c r="JYO192" s="78"/>
      <c r="JYP192" s="65"/>
      <c r="JYS192" s="78"/>
      <c r="JYT192" s="78"/>
      <c r="JYU192" s="65"/>
      <c r="JYX192" s="78"/>
      <c r="JYY192" s="78"/>
      <c r="JYZ192" s="65"/>
      <c r="JZC192" s="78"/>
      <c r="JZD192" s="78"/>
      <c r="JZE192" s="65"/>
      <c r="JZH192" s="78"/>
      <c r="JZI192" s="78"/>
      <c r="JZJ192" s="65"/>
      <c r="JZM192" s="78"/>
      <c r="JZN192" s="78"/>
      <c r="JZO192" s="65"/>
      <c r="JZR192" s="78"/>
      <c r="JZS192" s="78"/>
      <c r="JZT192" s="65"/>
      <c r="JZW192" s="78"/>
      <c r="JZX192" s="78"/>
      <c r="JZY192" s="65"/>
      <c r="KAB192" s="78"/>
      <c r="KAC192" s="78"/>
      <c r="KAD192" s="65"/>
      <c r="KAG192" s="78"/>
      <c r="KAH192" s="78"/>
      <c r="KAI192" s="65"/>
      <c r="KAL192" s="78"/>
      <c r="KAM192" s="78"/>
      <c r="KAN192" s="65"/>
      <c r="KAQ192" s="78"/>
      <c r="KAR192" s="78"/>
      <c r="KAS192" s="65"/>
      <c r="KAV192" s="78"/>
      <c r="KAW192" s="78"/>
      <c r="KAX192" s="65"/>
      <c r="KBA192" s="78"/>
      <c r="KBB192" s="78"/>
      <c r="KBC192" s="65"/>
      <c r="KBF192" s="78"/>
      <c r="KBG192" s="78"/>
      <c r="KBH192" s="65"/>
      <c r="KBK192" s="78"/>
      <c r="KBL192" s="78"/>
      <c r="KBM192" s="65"/>
      <c r="KBP192" s="78"/>
      <c r="KBQ192" s="78"/>
      <c r="KBR192" s="65"/>
      <c r="KBU192" s="78"/>
      <c r="KBV192" s="78"/>
      <c r="KBW192" s="65"/>
      <c r="KBZ192" s="78"/>
      <c r="KCA192" s="78"/>
      <c r="KCB192" s="65"/>
      <c r="KCE192" s="78"/>
      <c r="KCF192" s="78"/>
      <c r="KCG192" s="65"/>
      <c r="KCJ192" s="78"/>
      <c r="KCK192" s="78"/>
      <c r="KCL192" s="65"/>
      <c r="KCO192" s="78"/>
      <c r="KCP192" s="78"/>
      <c r="KCQ192" s="65"/>
      <c r="KCT192" s="78"/>
      <c r="KCU192" s="78"/>
      <c r="KCV192" s="65"/>
      <c r="KCY192" s="78"/>
      <c r="KCZ192" s="78"/>
      <c r="KDA192" s="65"/>
      <c r="KDD192" s="78"/>
      <c r="KDE192" s="78"/>
      <c r="KDF192" s="65"/>
      <c r="KDI192" s="78"/>
      <c r="KDJ192" s="78"/>
      <c r="KDK192" s="65"/>
      <c r="KDN192" s="78"/>
      <c r="KDO192" s="78"/>
      <c r="KDP192" s="65"/>
      <c r="KDS192" s="78"/>
      <c r="KDT192" s="78"/>
      <c r="KDU192" s="65"/>
      <c r="KDX192" s="78"/>
      <c r="KDY192" s="78"/>
      <c r="KDZ192" s="65"/>
      <c r="KEC192" s="78"/>
      <c r="KED192" s="78"/>
      <c r="KEE192" s="65"/>
      <c r="KEH192" s="78"/>
      <c r="KEI192" s="78"/>
      <c r="KEJ192" s="65"/>
      <c r="KEM192" s="78"/>
      <c r="KEN192" s="78"/>
      <c r="KEO192" s="65"/>
      <c r="KER192" s="78"/>
      <c r="KES192" s="78"/>
      <c r="KET192" s="65"/>
      <c r="KEW192" s="78"/>
      <c r="KEX192" s="78"/>
      <c r="KEY192" s="65"/>
      <c r="KFB192" s="78"/>
      <c r="KFC192" s="78"/>
      <c r="KFD192" s="65"/>
      <c r="KFG192" s="78"/>
      <c r="KFH192" s="78"/>
      <c r="KFI192" s="65"/>
      <c r="KFL192" s="78"/>
      <c r="KFM192" s="78"/>
      <c r="KFN192" s="65"/>
      <c r="KFQ192" s="78"/>
      <c r="KFR192" s="78"/>
      <c r="KFS192" s="65"/>
      <c r="KFV192" s="78"/>
      <c r="KFW192" s="78"/>
      <c r="KFX192" s="65"/>
      <c r="KGA192" s="78"/>
      <c r="KGB192" s="78"/>
      <c r="KGC192" s="65"/>
      <c r="KGF192" s="78"/>
      <c r="KGG192" s="78"/>
      <c r="KGH192" s="65"/>
      <c r="KGK192" s="78"/>
      <c r="KGL192" s="78"/>
      <c r="KGM192" s="65"/>
      <c r="KGP192" s="78"/>
      <c r="KGQ192" s="78"/>
      <c r="KGR192" s="65"/>
      <c r="KGU192" s="78"/>
      <c r="KGV192" s="78"/>
      <c r="KGW192" s="65"/>
      <c r="KGZ192" s="78"/>
      <c r="KHA192" s="78"/>
      <c r="KHB192" s="65"/>
      <c r="KHE192" s="78"/>
      <c r="KHF192" s="78"/>
      <c r="KHG192" s="65"/>
      <c r="KHJ192" s="78"/>
      <c r="KHK192" s="78"/>
      <c r="KHL192" s="65"/>
      <c r="KHO192" s="78"/>
      <c r="KHP192" s="78"/>
      <c r="KHQ192" s="65"/>
      <c r="KHT192" s="78"/>
      <c r="KHU192" s="78"/>
      <c r="KHV192" s="65"/>
      <c r="KHY192" s="78"/>
      <c r="KHZ192" s="78"/>
      <c r="KIA192" s="65"/>
      <c r="KID192" s="78"/>
      <c r="KIE192" s="78"/>
      <c r="KIF192" s="65"/>
      <c r="KII192" s="78"/>
      <c r="KIJ192" s="78"/>
      <c r="KIK192" s="65"/>
      <c r="KIN192" s="78"/>
      <c r="KIO192" s="78"/>
      <c r="KIP192" s="65"/>
      <c r="KIS192" s="78"/>
      <c r="KIT192" s="78"/>
      <c r="KIU192" s="65"/>
      <c r="KIX192" s="78"/>
      <c r="KIY192" s="78"/>
      <c r="KIZ192" s="65"/>
      <c r="KJC192" s="78"/>
      <c r="KJD192" s="78"/>
      <c r="KJE192" s="65"/>
      <c r="KJH192" s="78"/>
      <c r="KJI192" s="78"/>
      <c r="KJJ192" s="65"/>
      <c r="KJM192" s="78"/>
      <c r="KJN192" s="78"/>
      <c r="KJO192" s="65"/>
      <c r="KJR192" s="78"/>
      <c r="KJS192" s="78"/>
      <c r="KJT192" s="65"/>
      <c r="KJW192" s="78"/>
      <c r="KJX192" s="78"/>
      <c r="KJY192" s="65"/>
      <c r="KKB192" s="78"/>
      <c r="KKC192" s="78"/>
      <c r="KKD192" s="65"/>
      <c r="KKG192" s="78"/>
      <c r="KKH192" s="78"/>
      <c r="KKI192" s="65"/>
      <c r="KKL192" s="78"/>
      <c r="KKM192" s="78"/>
      <c r="KKN192" s="65"/>
      <c r="KKQ192" s="78"/>
      <c r="KKR192" s="78"/>
      <c r="KKS192" s="65"/>
      <c r="KKV192" s="78"/>
      <c r="KKW192" s="78"/>
      <c r="KKX192" s="65"/>
      <c r="KLA192" s="78"/>
      <c r="KLB192" s="78"/>
      <c r="KLC192" s="65"/>
      <c r="KLF192" s="78"/>
      <c r="KLG192" s="78"/>
      <c r="KLH192" s="65"/>
      <c r="KLK192" s="78"/>
      <c r="KLL192" s="78"/>
      <c r="KLM192" s="65"/>
      <c r="KLP192" s="78"/>
      <c r="KLQ192" s="78"/>
      <c r="KLR192" s="65"/>
      <c r="KLU192" s="78"/>
      <c r="KLV192" s="78"/>
      <c r="KLW192" s="65"/>
      <c r="KLZ192" s="78"/>
      <c r="KMA192" s="78"/>
      <c r="KMB192" s="65"/>
      <c r="KME192" s="78"/>
      <c r="KMF192" s="78"/>
      <c r="KMG192" s="65"/>
      <c r="KMJ192" s="78"/>
      <c r="KMK192" s="78"/>
      <c r="KML192" s="65"/>
      <c r="KMO192" s="78"/>
      <c r="KMP192" s="78"/>
      <c r="KMQ192" s="65"/>
      <c r="KMT192" s="78"/>
      <c r="KMU192" s="78"/>
      <c r="KMV192" s="65"/>
      <c r="KMY192" s="78"/>
      <c r="KMZ192" s="78"/>
      <c r="KNA192" s="65"/>
      <c r="KND192" s="78"/>
      <c r="KNE192" s="78"/>
      <c r="KNF192" s="65"/>
      <c r="KNI192" s="78"/>
      <c r="KNJ192" s="78"/>
      <c r="KNK192" s="65"/>
      <c r="KNN192" s="78"/>
      <c r="KNO192" s="78"/>
      <c r="KNP192" s="65"/>
      <c r="KNS192" s="78"/>
      <c r="KNT192" s="78"/>
      <c r="KNU192" s="65"/>
      <c r="KNX192" s="78"/>
      <c r="KNY192" s="78"/>
      <c r="KNZ192" s="65"/>
      <c r="KOC192" s="78"/>
      <c r="KOD192" s="78"/>
      <c r="KOE192" s="65"/>
      <c r="KOH192" s="78"/>
      <c r="KOI192" s="78"/>
      <c r="KOJ192" s="65"/>
      <c r="KOM192" s="78"/>
      <c r="KON192" s="78"/>
      <c r="KOO192" s="65"/>
      <c r="KOR192" s="78"/>
      <c r="KOS192" s="78"/>
      <c r="KOT192" s="65"/>
      <c r="KOW192" s="78"/>
      <c r="KOX192" s="78"/>
      <c r="KOY192" s="65"/>
      <c r="KPB192" s="78"/>
      <c r="KPC192" s="78"/>
      <c r="KPD192" s="65"/>
      <c r="KPG192" s="78"/>
      <c r="KPH192" s="78"/>
      <c r="KPI192" s="65"/>
      <c r="KPL192" s="78"/>
      <c r="KPM192" s="78"/>
      <c r="KPN192" s="65"/>
      <c r="KPQ192" s="78"/>
      <c r="KPR192" s="78"/>
      <c r="KPS192" s="65"/>
      <c r="KPV192" s="78"/>
      <c r="KPW192" s="78"/>
      <c r="KPX192" s="65"/>
      <c r="KQA192" s="78"/>
      <c r="KQB192" s="78"/>
      <c r="KQC192" s="65"/>
      <c r="KQF192" s="78"/>
      <c r="KQG192" s="78"/>
      <c r="KQH192" s="65"/>
      <c r="KQK192" s="78"/>
      <c r="KQL192" s="78"/>
      <c r="KQM192" s="65"/>
      <c r="KQP192" s="78"/>
      <c r="KQQ192" s="78"/>
      <c r="KQR192" s="65"/>
      <c r="KQU192" s="78"/>
      <c r="KQV192" s="78"/>
      <c r="KQW192" s="65"/>
      <c r="KQZ192" s="78"/>
      <c r="KRA192" s="78"/>
      <c r="KRB192" s="65"/>
      <c r="KRE192" s="78"/>
      <c r="KRF192" s="78"/>
      <c r="KRG192" s="65"/>
      <c r="KRJ192" s="78"/>
      <c r="KRK192" s="78"/>
      <c r="KRL192" s="65"/>
      <c r="KRO192" s="78"/>
      <c r="KRP192" s="78"/>
      <c r="KRQ192" s="65"/>
      <c r="KRT192" s="78"/>
      <c r="KRU192" s="78"/>
      <c r="KRV192" s="65"/>
      <c r="KRY192" s="78"/>
      <c r="KRZ192" s="78"/>
      <c r="KSA192" s="65"/>
      <c r="KSD192" s="78"/>
      <c r="KSE192" s="78"/>
      <c r="KSF192" s="65"/>
      <c r="KSI192" s="78"/>
      <c r="KSJ192" s="78"/>
      <c r="KSK192" s="65"/>
      <c r="KSN192" s="78"/>
      <c r="KSO192" s="78"/>
      <c r="KSP192" s="65"/>
      <c r="KSS192" s="78"/>
      <c r="KST192" s="78"/>
      <c r="KSU192" s="65"/>
      <c r="KSX192" s="78"/>
      <c r="KSY192" s="78"/>
      <c r="KSZ192" s="65"/>
      <c r="KTC192" s="78"/>
      <c r="KTD192" s="78"/>
      <c r="KTE192" s="65"/>
      <c r="KTH192" s="78"/>
      <c r="KTI192" s="78"/>
      <c r="KTJ192" s="65"/>
      <c r="KTM192" s="78"/>
      <c r="KTN192" s="78"/>
      <c r="KTO192" s="65"/>
      <c r="KTR192" s="78"/>
      <c r="KTS192" s="78"/>
      <c r="KTT192" s="65"/>
      <c r="KTW192" s="78"/>
      <c r="KTX192" s="78"/>
      <c r="KTY192" s="65"/>
      <c r="KUB192" s="78"/>
      <c r="KUC192" s="78"/>
      <c r="KUD192" s="65"/>
      <c r="KUG192" s="78"/>
      <c r="KUH192" s="78"/>
      <c r="KUI192" s="65"/>
      <c r="KUL192" s="78"/>
      <c r="KUM192" s="78"/>
      <c r="KUN192" s="65"/>
      <c r="KUQ192" s="78"/>
      <c r="KUR192" s="78"/>
      <c r="KUS192" s="65"/>
      <c r="KUV192" s="78"/>
      <c r="KUW192" s="78"/>
      <c r="KUX192" s="65"/>
      <c r="KVA192" s="78"/>
      <c r="KVB192" s="78"/>
      <c r="KVC192" s="65"/>
      <c r="KVF192" s="78"/>
      <c r="KVG192" s="78"/>
      <c r="KVH192" s="65"/>
      <c r="KVK192" s="78"/>
      <c r="KVL192" s="78"/>
      <c r="KVM192" s="65"/>
      <c r="KVP192" s="78"/>
      <c r="KVQ192" s="78"/>
      <c r="KVR192" s="65"/>
      <c r="KVU192" s="78"/>
      <c r="KVV192" s="78"/>
      <c r="KVW192" s="65"/>
      <c r="KVZ192" s="78"/>
      <c r="KWA192" s="78"/>
      <c r="KWB192" s="65"/>
      <c r="KWE192" s="78"/>
      <c r="KWF192" s="78"/>
      <c r="KWG192" s="65"/>
      <c r="KWJ192" s="78"/>
      <c r="KWK192" s="78"/>
      <c r="KWL192" s="65"/>
      <c r="KWO192" s="78"/>
      <c r="KWP192" s="78"/>
      <c r="KWQ192" s="65"/>
      <c r="KWT192" s="78"/>
      <c r="KWU192" s="78"/>
      <c r="KWV192" s="65"/>
      <c r="KWY192" s="78"/>
      <c r="KWZ192" s="78"/>
      <c r="KXA192" s="65"/>
      <c r="KXD192" s="78"/>
      <c r="KXE192" s="78"/>
      <c r="KXF192" s="65"/>
      <c r="KXI192" s="78"/>
      <c r="KXJ192" s="78"/>
      <c r="KXK192" s="65"/>
      <c r="KXN192" s="78"/>
      <c r="KXO192" s="78"/>
      <c r="KXP192" s="65"/>
      <c r="KXS192" s="78"/>
      <c r="KXT192" s="78"/>
      <c r="KXU192" s="65"/>
      <c r="KXX192" s="78"/>
      <c r="KXY192" s="78"/>
      <c r="KXZ192" s="65"/>
      <c r="KYC192" s="78"/>
      <c r="KYD192" s="78"/>
      <c r="KYE192" s="65"/>
      <c r="KYH192" s="78"/>
      <c r="KYI192" s="78"/>
      <c r="KYJ192" s="65"/>
      <c r="KYM192" s="78"/>
      <c r="KYN192" s="78"/>
      <c r="KYO192" s="65"/>
      <c r="KYR192" s="78"/>
      <c r="KYS192" s="78"/>
      <c r="KYT192" s="65"/>
      <c r="KYW192" s="78"/>
      <c r="KYX192" s="78"/>
      <c r="KYY192" s="65"/>
      <c r="KZB192" s="78"/>
      <c r="KZC192" s="78"/>
      <c r="KZD192" s="65"/>
      <c r="KZG192" s="78"/>
      <c r="KZH192" s="78"/>
      <c r="KZI192" s="65"/>
      <c r="KZL192" s="78"/>
      <c r="KZM192" s="78"/>
      <c r="KZN192" s="65"/>
      <c r="KZQ192" s="78"/>
      <c r="KZR192" s="78"/>
      <c r="KZS192" s="65"/>
      <c r="KZV192" s="78"/>
      <c r="KZW192" s="78"/>
      <c r="KZX192" s="65"/>
      <c r="LAA192" s="78"/>
      <c r="LAB192" s="78"/>
      <c r="LAC192" s="65"/>
      <c r="LAF192" s="78"/>
      <c r="LAG192" s="78"/>
      <c r="LAH192" s="65"/>
      <c r="LAK192" s="78"/>
      <c r="LAL192" s="78"/>
      <c r="LAM192" s="65"/>
      <c r="LAP192" s="78"/>
      <c r="LAQ192" s="78"/>
      <c r="LAR192" s="65"/>
      <c r="LAU192" s="78"/>
      <c r="LAV192" s="78"/>
      <c r="LAW192" s="65"/>
      <c r="LAZ192" s="78"/>
      <c r="LBA192" s="78"/>
      <c r="LBB192" s="65"/>
      <c r="LBE192" s="78"/>
      <c r="LBF192" s="78"/>
      <c r="LBG192" s="65"/>
      <c r="LBJ192" s="78"/>
      <c r="LBK192" s="78"/>
      <c r="LBL192" s="65"/>
      <c r="LBO192" s="78"/>
      <c r="LBP192" s="78"/>
      <c r="LBQ192" s="65"/>
      <c r="LBT192" s="78"/>
      <c r="LBU192" s="78"/>
      <c r="LBV192" s="65"/>
      <c r="LBY192" s="78"/>
      <c r="LBZ192" s="78"/>
      <c r="LCA192" s="65"/>
      <c r="LCD192" s="78"/>
      <c r="LCE192" s="78"/>
      <c r="LCF192" s="65"/>
      <c r="LCI192" s="78"/>
      <c r="LCJ192" s="78"/>
      <c r="LCK192" s="65"/>
      <c r="LCN192" s="78"/>
      <c r="LCO192" s="78"/>
      <c r="LCP192" s="65"/>
      <c r="LCS192" s="78"/>
      <c r="LCT192" s="78"/>
      <c r="LCU192" s="65"/>
      <c r="LCX192" s="78"/>
      <c r="LCY192" s="78"/>
      <c r="LCZ192" s="65"/>
      <c r="LDC192" s="78"/>
      <c r="LDD192" s="78"/>
      <c r="LDE192" s="65"/>
      <c r="LDH192" s="78"/>
      <c r="LDI192" s="78"/>
      <c r="LDJ192" s="65"/>
      <c r="LDM192" s="78"/>
      <c r="LDN192" s="78"/>
      <c r="LDO192" s="65"/>
      <c r="LDR192" s="78"/>
      <c r="LDS192" s="78"/>
      <c r="LDT192" s="65"/>
      <c r="LDW192" s="78"/>
      <c r="LDX192" s="78"/>
      <c r="LDY192" s="65"/>
      <c r="LEB192" s="78"/>
      <c r="LEC192" s="78"/>
      <c r="LED192" s="65"/>
      <c r="LEG192" s="78"/>
      <c r="LEH192" s="78"/>
      <c r="LEI192" s="65"/>
      <c r="LEL192" s="78"/>
      <c r="LEM192" s="78"/>
      <c r="LEN192" s="65"/>
      <c r="LEQ192" s="78"/>
      <c r="LER192" s="78"/>
      <c r="LES192" s="65"/>
      <c r="LEV192" s="78"/>
      <c r="LEW192" s="78"/>
      <c r="LEX192" s="65"/>
      <c r="LFA192" s="78"/>
      <c r="LFB192" s="78"/>
      <c r="LFC192" s="65"/>
      <c r="LFF192" s="78"/>
      <c r="LFG192" s="78"/>
      <c r="LFH192" s="65"/>
      <c r="LFK192" s="78"/>
      <c r="LFL192" s="78"/>
      <c r="LFM192" s="65"/>
      <c r="LFP192" s="78"/>
      <c r="LFQ192" s="78"/>
      <c r="LFR192" s="65"/>
      <c r="LFU192" s="78"/>
      <c r="LFV192" s="78"/>
      <c r="LFW192" s="65"/>
      <c r="LFZ192" s="78"/>
      <c r="LGA192" s="78"/>
      <c r="LGB192" s="65"/>
      <c r="LGE192" s="78"/>
      <c r="LGF192" s="78"/>
      <c r="LGG192" s="65"/>
      <c r="LGJ192" s="78"/>
      <c r="LGK192" s="78"/>
      <c r="LGL192" s="65"/>
      <c r="LGO192" s="78"/>
      <c r="LGP192" s="78"/>
      <c r="LGQ192" s="65"/>
      <c r="LGT192" s="78"/>
      <c r="LGU192" s="78"/>
      <c r="LGV192" s="65"/>
      <c r="LGY192" s="78"/>
      <c r="LGZ192" s="78"/>
      <c r="LHA192" s="65"/>
      <c r="LHD192" s="78"/>
      <c r="LHE192" s="78"/>
      <c r="LHF192" s="65"/>
      <c r="LHI192" s="78"/>
      <c r="LHJ192" s="78"/>
      <c r="LHK192" s="65"/>
      <c r="LHN192" s="78"/>
      <c r="LHO192" s="78"/>
      <c r="LHP192" s="65"/>
      <c r="LHS192" s="78"/>
      <c r="LHT192" s="78"/>
      <c r="LHU192" s="65"/>
      <c r="LHX192" s="78"/>
      <c r="LHY192" s="78"/>
      <c r="LHZ192" s="65"/>
      <c r="LIC192" s="78"/>
      <c r="LID192" s="78"/>
      <c r="LIE192" s="65"/>
      <c r="LIH192" s="78"/>
      <c r="LII192" s="78"/>
      <c r="LIJ192" s="65"/>
      <c r="LIM192" s="78"/>
      <c r="LIN192" s="78"/>
      <c r="LIO192" s="65"/>
      <c r="LIR192" s="78"/>
      <c r="LIS192" s="78"/>
      <c r="LIT192" s="65"/>
      <c r="LIW192" s="78"/>
      <c r="LIX192" s="78"/>
      <c r="LIY192" s="65"/>
      <c r="LJB192" s="78"/>
      <c r="LJC192" s="78"/>
      <c r="LJD192" s="65"/>
      <c r="LJG192" s="78"/>
      <c r="LJH192" s="78"/>
      <c r="LJI192" s="65"/>
      <c r="LJL192" s="78"/>
      <c r="LJM192" s="78"/>
      <c r="LJN192" s="65"/>
      <c r="LJQ192" s="78"/>
      <c r="LJR192" s="78"/>
      <c r="LJS192" s="65"/>
      <c r="LJV192" s="78"/>
      <c r="LJW192" s="78"/>
      <c r="LJX192" s="65"/>
      <c r="LKA192" s="78"/>
      <c r="LKB192" s="78"/>
      <c r="LKC192" s="65"/>
      <c r="LKF192" s="78"/>
      <c r="LKG192" s="78"/>
      <c r="LKH192" s="65"/>
      <c r="LKK192" s="78"/>
      <c r="LKL192" s="78"/>
      <c r="LKM192" s="65"/>
      <c r="LKP192" s="78"/>
      <c r="LKQ192" s="78"/>
      <c r="LKR192" s="65"/>
      <c r="LKU192" s="78"/>
      <c r="LKV192" s="78"/>
      <c r="LKW192" s="65"/>
      <c r="LKZ192" s="78"/>
      <c r="LLA192" s="78"/>
      <c r="LLB192" s="65"/>
      <c r="LLE192" s="78"/>
      <c r="LLF192" s="78"/>
      <c r="LLG192" s="65"/>
      <c r="LLJ192" s="78"/>
      <c r="LLK192" s="78"/>
      <c r="LLL192" s="65"/>
      <c r="LLO192" s="78"/>
      <c r="LLP192" s="78"/>
      <c r="LLQ192" s="65"/>
      <c r="LLT192" s="78"/>
      <c r="LLU192" s="78"/>
      <c r="LLV192" s="65"/>
      <c r="LLY192" s="78"/>
      <c r="LLZ192" s="78"/>
      <c r="LMA192" s="65"/>
      <c r="LMD192" s="78"/>
      <c r="LME192" s="78"/>
      <c r="LMF192" s="65"/>
      <c r="LMI192" s="78"/>
      <c r="LMJ192" s="78"/>
      <c r="LMK192" s="65"/>
      <c r="LMN192" s="78"/>
      <c r="LMO192" s="78"/>
      <c r="LMP192" s="65"/>
      <c r="LMS192" s="78"/>
      <c r="LMT192" s="78"/>
      <c r="LMU192" s="65"/>
      <c r="LMX192" s="78"/>
      <c r="LMY192" s="78"/>
      <c r="LMZ192" s="65"/>
      <c r="LNC192" s="78"/>
      <c r="LND192" s="78"/>
      <c r="LNE192" s="65"/>
      <c r="LNH192" s="78"/>
      <c r="LNI192" s="78"/>
      <c r="LNJ192" s="65"/>
      <c r="LNM192" s="78"/>
      <c r="LNN192" s="78"/>
      <c r="LNO192" s="65"/>
      <c r="LNR192" s="78"/>
      <c r="LNS192" s="78"/>
      <c r="LNT192" s="65"/>
      <c r="LNW192" s="78"/>
      <c r="LNX192" s="78"/>
      <c r="LNY192" s="65"/>
      <c r="LOB192" s="78"/>
      <c r="LOC192" s="78"/>
      <c r="LOD192" s="65"/>
      <c r="LOG192" s="78"/>
      <c r="LOH192" s="78"/>
      <c r="LOI192" s="65"/>
      <c r="LOL192" s="78"/>
      <c r="LOM192" s="78"/>
      <c r="LON192" s="65"/>
      <c r="LOQ192" s="78"/>
      <c r="LOR192" s="78"/>
      <c r="LOS192" s="65"/>
      <c r="LOV192" s="78"/>
      <c r="LOW192" s="78"/>
      <c r="LOX192" s="65"/>
      <c r="LPA192" s="78"/>
      <c r="LPB192" s="78"/>
      <c r="LPC192" s="65"/>
      <c r="LPF192" s="78"/>
      <c r="LPG192" s="78"/>
      <c r="LPH192" s="65"/>
      <c r="LPK192" s="78"/>
      <c r="LPL192" s="78"/>
      <c r="LPM192" s="65"/>
      <c r="LPP192" s="78"/>
      <c r="LPQ192" s="78"/>
      <c r="LPR192" s="65"/>
      <c r="LPU192" s="78"/>
      <c r="LPV192" s="78"/>
      <c r="LPW192" s="65"/>
      <c r="LPZ192" s="78"/>
      <c r="LQA192" s="78"/>
      <c r="LQB192" s="65"/>
      <c r="LQE192" s="78"/>
      <c r="LQF192" s="78"/>
      <c r="LQG192" s="65"/>
      <c r="LQJ192" s="78"/>
      <c r="LQK192" s="78"/>
      <c r="LQL192" s="65"/>
      <c r="LQO192" s="78"/>
      <c r="LQP192" s="78"/>
      <c r="LQQ192" s="65"/>
      <c r="LQT192" s="78"/>
      <c r="LQU192" s="78"/>
      <c r="LQV192" s="65"/>
      <c r="LQY192" s="78"/>
      <c r="LQZ192" s="78"/>
      <c r="LRA192" s="65"/>
      <c r="LRD192" s="78"/>
      <c r="LRE192" s="78"/>
      <c r="LRF192" s="65"/>
      <c r="LRI192" s="78"/>
      <c r="LRJ192" s="78"/>
      <c r="LRK192" s="65"/>
      <c r="LRN192" s="78"/>
      <c r="LRO192" s="78"/>
      <c r="LRP192" s="65"/>
      <c r="LRS192" s="78"/>
      <c r="LRT192" s="78"/>
      <c r="LRU192" s="65"/>
      <c r="LRX192" s="78"/>
      <c r="LRY192" s="78"/>
      <c r="LRZ192" s="65"/>
      <c r="LSC192" s="78"/>
      <c r="LSD192" s="78"/>
      <c r="LSE192" s="65"/>
      <c r="LSH192" s="78"/>
      <c r="LSI192" s="78"/>
      <c r="LSJ192" s="65"/>
      <c r="LSM192" s="78"/>
      <c r="LSN192" s="78"/>
      <c r="LSO192" s="65"/>
      <c r="LSR192" s="78"/>
      <c r="LSS192" s="78"/>
      <c r="LST192" s="65"/>
      <c r="LSW192" s="78"/>
      <c r="LSX192" s="78"/>
      <c r="LSY192" s="65"/>
      <c r="LTB192" s="78"/>
      <c r="LTC192" s="78"/>
      <c r="LTD192" s="65"/>
      <c r="LTG192" s="78"/>
      <c r="LTH192" s="78"/>
      <c r="LTI192" s="65"/>
      <c r="LTL192" s="78"/>
      <c r="LTM192" s="78"/>
      <c r="LTN192" s="65"/>
      <c r="LTQ192" s="78"/>
      <c r="LTR192" s="78"/>
      <c r="LTS192" s="65"/>
      <c r="LTV192" s="78"/>
      <c r="LTW192" s="78"/>
      <c r="LTX192" s="65"/>
      <c r="LUA192" s="78"/>
      <c r="LUB192" s="78"/>
      <c r="LUC192" s="65"/>
      <c r="LUF192" s="78"/>
      <c r="LUG192" s="78"/>
      <c r="LUH192" s="65"/>
      <c r="LUK192" s="78"/>
      <c r="LUL192" s="78"/>
      <c r="LUM192" s="65"/>
      <c r="LUP192" s="78"/>
      <c r="LUQ192" s="78"/>
      <c r="LUR192" s="65"/>
      <c r="LUU192" s="78"/>
      <c r="LUV192" s="78"/>
      <c r="LUW192" s="65"/>
      <c r="LUZ192" s="78"/>
      <c r="LVA192" s="78"/>
      <c r="LVB192" s="65"/>
      <c r="LVE192" s="78"/>
      <c r="LVF192" s="78"/>
      <c r="LVG192" s="65"/>
      <c r="LVJ192" s="78"/>
      <c r="LVK192" s="78"/>
      <c r="LVL192" s="65"/>
      <c r="LVO192" s="78"/>
      <c r="LVP192" s="78"/>
      <c r="LVQ192" s="65"/>
      <c r="LVT192" s="78"/>
      <c r="LVU192" s="78"/>
      <c r="LVV192" s="65"/>
      <c r="LVY192" s="78"/>
      <c r="LVZ192" s="78"/>
      <c r="LWA192" s="65"/>
      <c r="LWD192" s="78"/>
      <c r="LWE192" s="78"/>
      <c r="LWF192" s="65"/>
      <c r="LWI192" s="78"/>
      <c r="LWJ192" s="78"/>
      <c r="LWK192" s="65"/>
      <c r="LWN192" s="78"/>
      <c r="LWO192" s="78"/>
      <c r="LWP192" s="65"/>
      <c r="LWS192" s="78"/>
      <c r="LWT192" s="78"/>
      <c r="LWU192" s="65"/>
      <c r="LWX192" s="78"/>
      <c r="LWY192" s="78"/>
      <c r="LWZ192" s="65"/>
      <c r="LXC192" s="78"/>
      <c r="LXD192" s="78"/>
      <c r="LXE192" s="65"/>
      <c r="LXH192" s="78"/>
      <c r="LXI192" s="78"/>
      <c r="LXJ192" s="65"/>
      <c r="LXM192" s="78"/>
      <c r="LXN192" s="78"/>
      <c r="LXO192" s="65"/>
      <c r="LXR192" s="78"/>
      <c r="LXS192" s="78"/>
      <c r="LXT192" s="65"/>
      <c r="LXW192" s="78"/>
      <c r="LXX192" s="78"/>
      <c r="LXY192" s="65"/>
      <c r="LYB192" s="78"/>
      <c r="LYC192" s="78"/>
      <c r="LYD192" s="65"/>
      <c r="LYG192" s="78"/>
      <c r="LYH192" s="78"/>
      <c r="LYI192" s="65"/>
      <c r="LYL192" s="78"/>
      <c r="LYM192" s="78"/>
      <c r="LYN192" s="65"/>
      <c r="LYQ192" s="78"/>
      <c r="LYR192" s="78"/>
      <c r="LYS192" s="65"/>
      <c r="LYV192" s="78"/>
      <c r="LYW192" s="78"/>
      <c r="LYX192" s="65"/>
      <c r="LZA192" s="78"/>
      <c r="LZB192" s="78"/>
      <c r="LZC192" s="65"/>
      <c r="LZF192" s="78"/>
      <c r="LZG192" s="78"/>
      <c r="LZH192" s="65"/>
      <c r="LZK192" s="78"/>
      <c r="LZL192" s="78"/>
      <c r="LZM192" s="65"/>
      <c r="LZP192" s="78"/>
      <c r="LZQ192" s="78"/>
      <c r="LZR192" s="65"/>
      <c r="LZU192" s="78"/>
      <c r="LZV192" s="78"/>
      <c r="LZW192" s="65"/>
      <c r="LZZ192" s="78"/>
      <c r="MAA192" s="78"/>
      <c r="MAB192" s="65"/>
      <c r="MAE192" s="78"/>
      <c r="MAF192" s="78"/>
      <c r="MAG192" s="65"/>
      <c r="MAJ192" s="78"/>
      <c r="MAK192" s="78"/>
      <c r="MAL192" s="65"/>
      <c r="MAO192" s="78"/>
      <c r="MAP192" s="78"/>
      <c r="MAQ192" s="65"/>
      <c r="MAT192" s="78"/>
      <c r="MAU192" s="78"/>
      <c r="MAV192" s="65"/>
      <c r="MAY192" s="78"/>
      <c r="MAZ192" s="78"/>
      <c r="MBA192" s="65"/>
      <c r="MBD192" s="78"/>
      <c r="MBE192" s="78"/>
      <c r="MBF192" s="65"/>
      <c r="MBI192" s="78"/>
      <c r="MBJ192" s="78"/>
      <c r="MBK192" s="65"/>
      <c r="MBN192" s="78"/>
      <c r="MBO192" s="78"/>
      <c r="MBP192" s="65"/>
      <c r="MBS192" s="78"/>
      <c r="MBT192" s="78"/>
      <c r="MBU192" s="65"/>
      <c r="MBX192" s="78"/>
      <c r="MBY192" s="78"/>
      <c r="MBZ192" s="65"/>
      <c r="MCC192" s="78"/>
      <c r="MCD192" s="78"/>
      <c r="MCE192" s="65"/>
      <c r="MCH192" s="78"/>
      <c r="MCI192" s="78"/>
      <c r="MCJ192" s="65"/>
      <c r="MCM192" s="78"/>
      <c r="MCN192" s="78"/>
      <c r="MCO192" s="65"/>
      <c r="MCR192" s="78"/>
      <c r="MCS192" s="78"/>
      <c r="MCT192" s="65"/>
      <c r="MCW192" s="78"/>
      <c r="MCX192" s="78"/>
      <c r="MCY192" s="65"/>
      <c r="MDB192" s="78"/>
      <c r="MDC192" s="78"/>
      <c r="MDD192" s="65"/>
      <c r="MDG192" s="78"/>
      <c r="MDH192" s="78"/>
      <c r="MDI192" s="65"/>
      <c r="MDL192" s="78"/>
      <c r="MDM192" s="78"/>
      <c r="MDN192" s="65"/>
      <c r="MDQ192" s="78"/>
      <c r="MDR192" s="78"/>
      <c r="MDS192" s="65"/>
      <c r="MDV192" s="78"/>
      <c r="MDW192" s="78"/>
      <c r="MDX192" s="65"/>
      <c r="MEA192" s="78"/>
      <c r="MEB192" s="78"/>
      <c r="MEC192" s="65"/>
      <c r="MEF192" s="78"/>
      <c r="MEG192" s="78"/>
      <c r="MEH192" s="65"/>
      <c r="MEK192" s="78"/>
      <c r="MEL192" s="78"/>
      <c r="MEM192" s="65"/>
      <c r="MEP192" s="78"/>
      <c r="MEQ192" s="78"/>
      <c r="MER192" s="65"/>
      <c r="MEU192" s="78"/>
      <c r="MEV192" s="78"/>
      <c r="MEW192" s="65"/>
      <c r="MEZ192" s="78"/>
      <c r="MFA192" s="78"/>
      <c r="MFB192" s="65"/>
      <c r="MFE192" s="78"/>
      <c r="MFF192" s="78"/>
      <c r="MFG192" s="65"/>
      <c r="MFJ192" s="78"/>
      <c r="MFK192" s="78"/>
      <c r="MFL192" s="65"/>
      <c r="MFO192" s="78"/>
      <c r="MFP192" s="78"/>
      <c r="MFQ192" s="65"/>
      <c r="MFT192" s="78"/>
      <c r="MFU192" s="78"/>
      <c r="MFV192" s="65"/>
      <c r="MFY192" s="78"/>
      <c r="MFZ192" s="78"/>
      <c r="MGA192" s="65"/>
      <c r="MGD192" s="78"/>
      <c r="MGE192" s="78"/>
      <c r="MGF192" s="65"/>
      <c r="MGI192" s="78"/>
      <c r="MGJ192" s="78"/>
      <c r="MGK192" s="65"/>
      <c r="MGN192" s="78"/>
      <c r="MGO192" s="78"/>
      <c r="MGP192" s="65"/>
      <c r="MGS192" s="78"/>
      <c r="MGT192" s="78"/>
      <c r="MGU192" s="65"/>
      <c r="MGX192" s="78"/>
      <c r="MGY192" s="78"/>
      <c r="MGZ192" s="65"/>
      <c r="MHC192" s="78"/>
      <c r="MHD192" s="78"/>
      <c r="MHE192" s="65"/>
      <c r="MHH192" s="78"/>
      <c r="MHI192" s="78"/>
      <c r="MHJ192" s="65"/>
      <c r="MHM192" s="78"/>
      <c r="MHN192" s="78"/>
      <c r="MHO192" s="65"/>
      <c r="MHR192" s="78"/>
      <c r="MHS192" s="78"/>
      <c r="MHT192" s="65"/>
      <c r="MHW192" s="78"/>
      <c r="MHX192" s="78"/>
      <c r="MHY192" s="65"/>
      <c r="MIB192" s="78"/>
      <c r="MIC192" s="78"/>
      <c r="MID192" s="65"/>
      <c r="MIG192" s="78"/>
      <c r="MIH192" s="78"/>
      <c r="MII192" s="65"/>
      <c r="MIL192" s="78"/>
      <c r="MIM192" s="78"/>
      <c r="MIN192" s="65"/>
      <c r="MIQ192" s="78"/>
      <c r="MIR192" s="78"/>
      <c r="MIS192" s="65"/>
      <c r="MIV192" s="78"/>
      <c r="MIW192" s="78"/>
      <c r="MIX192" s="65"/>
      <c r="MJA192" s="78"/>
      <c r="MJB192" s="78"/>
      <c r="MJC192" s="65"/>
      <c r="MJF192" s="78"/>
      <c r="MJG192" s="78"/>
      <c r="MJH192" s="65"/>
      <c r="MJK192" s="78"/>
      <c r="MJL192" s="78"/>
      <c r="MJM192" s="65"/>
      <c r="MJP192" s="78"/>
      <c r="MJQ192" s="78"/>
      <c r="MJR192" s="65"/>
      <c r="MJU192" s="78"/>
      <c r="MJV192" s="78"/>
      <c r="MJW192" s="65"/>
      <c r="MJZ192" s="78"/>
      <c r="MKA192" s="78"/>
      <c r="MKB192" s="65"/>
      <c r="MKE192" s="78"/>
      <c r="MKF192" s="78"/>
      <c r="MKG192" s="65"/>
      <c r="MKJ192" s="78"/>
      <c r="MKK192" s="78"/>
      <c r="MKL192" s="65"/>
      <c r="MKO192" s="78"/>
      <c r="MKP192" s="78"/>
      <c r="MKQ192" s="65"/>
      <c r="MKT192" s="78"/>
      <c r="MKU192" s="78"/>
      <c r="MKV192" s="65"/>
      <c r="MKY192" s="78"/>
      <c r="MKZ192" s="78"/>
      <c r="MLA192" s="65"/>
      <c r="MLD192" s="78"/>
      <c r="MLE192" s="78"/>
      <c r="MLF192" s="65"/>
      <c r="MLI192" s="78"/>
      <c r="MLJ192" s="78"/>
      <c r="MLK192" s="65"/>
      <c r="MLN192" s="78"/>
      <c r="MLO192" s="78"/>
      <c r="MLP192" s="65"/>
      <c r="MLS192" s="78"/>
      <c r="MLT192" s="78"/>
      <c r="MLU192" s="65"/>
      <c r="MLX192" s="78"/>
      <c r="MLY192" s="78"/>
      <c r="MLZ192" s="65"/>
      <c r="MMC192" s="78"/>
      <c r="MMD192" s="78"/>
      <c r="MME192" s="65"/>
      <c r="MMH192" s="78"/>
      <c r="MMI192" s="78"/>
      <c r="MMJ192" s="65"/>
      <c r="MMM192" s="78"/>
      <c r="MMN192" s="78"/>
      <c r="MMO192" s="65"/>
      <c r="MMR192" s="78"/>
      <c r="MMS192" s="78"/>
      <c r="MMT192" s="65"/>
      <c r="MMW192" s="78"/>
      <c r="MMX192" s="78"/>
      <c r="MMY192" s="65"/>
      <c r="MNB192" s="78"/>
      <c r="MNC192" s="78"/>
      <c r="MND192" s="65"/>
      <c r="MNG192" s="78"/>
      <c r="MNH192" s="78"/>
      <c r="MNI192" s="65"/>
      <c r="MNL192" s="78"/>
      <c r="MNM192" s="78"/>
      <c r="MNN192" s="65"/>
      <c r="MNQ192" s="78"/>
      <c r="MNR192" s="78"/>
      <c r="MNS192" s="65"/>
      <c r="MNV192" s="78"/>
      <c r="MNW192" s="78"/>
      <c r="MNX192" s="65"/>
      <c r="MOA192" s="78"/>
      <c r="MOB192" s="78"/>
      <c r="MOC192" s="65"/>
      <c r="MOF192" s="78"/>
      <c r="MOG192" s="78"/>
      <c r="MOH192" s="65"/>
      <c r="MOK192" s="78"/>
      <c r="MOL192" s="78"/>
      <c r="MOM192" s="65"/>
      <c r="MOP192" s="78"/>
      <c r="MOQ192" s="78"/>
      <c r="MOR192" s="65"/>
      <c r="MOU192" s="78"/>
      <c r="MOV192" s="78"/>
      <c r="MOW192" s="65"/>
      <c r="MOZ192" s="78"/>
      <c r="MPA192" s="78"/>
      <c r="MPB192" s="65"/>
      <c r="MPE192" s="78"/>
      <c r="MPF192" s="78"/>
      <c r="MPG192" s="65"/>
      <c r="MPJ192" s="78"/>
      <c r="MPK192" s="78"/>
      <c r="MPL192" s="65"/>
      <c r="MPO192" s="78"/>
      <c r="MPP192" s="78"/>
      <c r="MPQ192" s="65"/>
      <c r="MPT192" s="78"/>
      <c r="MPU192" s="78"/>
      <c r="MPV192" s="65"/>
      <c r="MPY192" s="78"/>
      <c r="MPZ192" s="78"/>
      <c r="MQA192" s="65"/>
      <c r="MQD192" s="78"/>
      <c r="MQE192" s="78"/>
      <c r="MQF192" s="65"/>
      <c r="MQI192" s="78"/>
      <c r="MQJ192" s="78"/>
      <c r="MQK192" s="65"/>
      <c r="MQN192" s="78"/>
      <c r="MQO192" s="78"/>
      <c r="MQP192" s="65"/>
      <c r="MQS192" s="78"/>
      <c r="MQT192" s="78"/>
      <c r="MQU192" s="65"/>
      <c r="MQX192" s="78"/>
      <c r="MQY192" s="78"/>
      <c r="MQZ192" s="65"/>
      <c r="MRC192" s="78"/>
      <c r="MRD192" s="78"/>
      <c r="MRE192" s="65"/>
      <c r="MRH192" s="78"/>
      <c r="MRI192" s="78"/>
      <c r="MRJ192" s="65"/>
      <c r="MRM192" s="78"/>
      <c r="MRN192" s="78"/>
      <c r="MRO192" s="65"/>
      <c r="MRR192" s="78"/>
      <c r="MRS192" s="78"/>
      <c r="MRT192" s="65"/>
      <c r="MRW192" s="78"/>
      <c r="MRX192" s="78"/>
      <c r="MRY192" s="65"/>
      <c r="MSB192" s="78"/>
      <c r="MSC192" s="78"/>
      <c r="MSD192" s="65"/>
      <c r="MSG192" s="78"/>
      <c r="MSH192" s="78"/>
      <c r="MSI192" s="65"/>
      <c r="MSL192" s="78"/>
      <c r="MSM192" s="78"/>
      <c r="MSN192" s="65"/>
      <c r="MSQ192" s="78"/>
      <c r="MSR192" s="78"/>
      <c r="MSS192" s="65"/>
      <c r="MSV192" s="78"/>
      <c r="MSW192" s="78"/>
      <c r="MSX192" s="65"/>
      <c r="MTA192" s="78"/>
      <c r="MTB192" s="78"/>
      <c r="MTC192" s="65"/>
      <c r="MTF192" s="78"/>
      <c r="MTG192" s="78"/>
      <c r="MTH192" s="65"/>
      <c r="MTK192" s="78"/>
      <c r="MTL192" s="78"/>
      <c r="MTM192" s="65"/>
      <c r="MTP192" s="78"/>
      <c r="MTQ192" s="78"/>
      <c r="MTR192" s="65"/>
      <c r="MTU192" s="78"/>
      <c r="MTV192" s="78"/>
      <c r="MTW192" s="65"/>
      <c r="MTZ192" s="78"/>
      <c r="MUA192" s="78"/>
      <c r="MUB192" s="65"/>
      <c r="MUE192" s="78"/>
      <c r="MUF192" s="78"/>
      <c r="MUG192" s="65"/>
      <c r="MUJ192" s="78"/>
      <c r="MUK192" s="78"/>
      <c r="MUL192" s="65"/>
      <c r="MUO192" s="78"/>
      <c r="MUP192" s="78"/>
      <c r="MUQ192" s="65"/>
      <c r="MUT192" s="78"/>
      <c r="MUU192" s="78"/>
      <c r="MUV192" s="65"/>
      <c r="MUY192" s="78"/>
      <c r="MUZ192" s="78"/>
      <c r="MVA192" s="65"/>
      <c r="MVD192" s="78"/>
      <c r="MVE192" s="78"/>
      <c r="MVF192" s="65"/>
      <c r="MVI192" s="78"/>
      <c r="MVJ192" s="78"/>
      <c r="MVK192" s="65"/>
      <c r="MVN192" s="78"/>
      <c r="MVO192" s="78"/>
      <c r="MVP192" s="65"/>
      <c r="MVS192" s="78"/>
      <c r="MVT192" s="78"/>
      <c r="MVU192" s="65"/>
      <c r="MVX192" s="78"/>
      <c r="MVY192" s="78"/>
      <c r="MVZ192" s="65"/>
      <c r="MWC192" s="78"/>
      <c r="MWD192" s="78"/>
      <c r="MWE192" s="65"/>
      <c r="MWH192" s="78"/>
      <c r="MWI192" s="78"/>
      <c r="MWJ192" s="65"/>
      <c r="MWM192" s="78"/>
      <c r="MWN192" s="78"/>
      <c r="MWO192" s="65"/>
      <c r="MWR192" s="78"/>
      <c r="MWS192" s="78"/>
      <c r="MWT192" s="65"/>
      <c r="MWW192" s="78"/>
      <c r="MWX192" s="78"/>
      <c r="MWY192" s="65"/>
      <c r="MXB192" s="78"/>
      <c r="MXC192" s="78"/>
      <c r="MXD192" s="65"/>
      <c r="MXG192" s="78"/>
      <c r="MXH192" s="78"/>
      <c r="MXI192" s="65"/>
      <c r="MXL192" s="78"/>
      <c r="MXM192" s="78"/>
      <c r="MXN192" s="65"/>
      <c r="MXQ192" s="78"/>
      <c r="MXR192" s="78"/>
      <c r="MXS192" s="65"/>
      <c r="MXV192" s="78"/>
      <c r="MXW192" s="78"/>
      <c r="MXX192" s="65"/>
      <c r="MYA192" s="78"/>
      <c r="MYB192" s="78"/>
      <c r="MYC192" s="65"/>
      <c r="MYF192" s="78"/>
      <c r="MYG192" s="78"/>
      <c r="MYH192" s="65"/>
      <c r="MYK192" s="78"/>
      <c r="MYL192" s="78"/>
      <c r="MYM192" s="65"/>
      <c r="MYP192" s="78"/>
      <c r="MYQ192" s="78"/>
      <c r="MYR192" s="65"/>
      <c r="MYU192" s="78"/>
      <c r="MYV192" s="78"/>
      <c r="MYW192" s="65"/>
      <c r="MYZ192" s="78"/>
      <c r="MZA192" s="78"/>
      <c r="MZB192" s="65"/>
      <c r="MZE192" s="78"/>
      <c r="MZF192" s="78"/>
      <c r="MZG192" s="65"/>
      <c r="MZJ192" s="78"/>
      <c r="MZK192" s="78"/>
      <c r="MZL192" s="65"/>
      <c r="MZO192" s="78"/>
      <c r="MZP192" s="78"/>
      <c r="MZQ192" s="65"/>
      <c r="MZT192" s="78"/>
      <c r="MZU192" s="78"/>
      <c r="MZV192" s="65"/>
      <c r="MZY192" s="78"/>
      <c r="MZZ192" s="78"/>
      <c r="NAA192" s="65"/>
      <c r="NAD192" s="78"/>
      <c r="NAE192" s="78"/>
      <c r="NAF192" s="65"/>
      <c r="NAI192" s="78"/>
      <c r="NAJ192" s="78"/>
      <c r="NAK192" s="65"/>
      <c r="NAN192" s="78"/>
      <c r="NAO192" s="78"/>
      <c r="NAP192" s="65"/>
      <c r="NAS192" s="78"/>
      <c r="NAT192" s="78"/>
      <c r="NAU192" s="65"/>
      <c r="NAX192" s="78"/>
      <c r="NAY192" s="78"/>
      <c r="NAZ192" s="65"/>
      <c r="NBC192" s="78"/>
      <c r="NBD192" s="78"/>
      <c r="NBE192" s="65"/>
      <c r="NBH192" s="78"/>
      <c r="NBI192" s="78"/>
      <c r="NBJ192" s="65"/>
      <c r="NBM192" s="78"/>
      <c r="NBN192" s="78"/>
      <c r="NBO192" s="65"/>
      <c r="NBR192" s="78"/>
      <c r="NBS192" s="78"/>
      <c r="NBT192" s="65"/>
      <c r="NBW192" s="78"/>
      <c r="NBX192" s="78"/>
      <c r="NBY192" s="65"/>
      <c r="NCB192" s="78"/>
      <c r="NCC192" s="78"/>
      <c r="NCD192" s="65"/>
      <c r="NCG192" s="78"/>
      <c r="NCH192" s="78"/>
      <c r="NCI192" s="65"/>
      <c r="NCL192" s="78"/>
      <c r="NCM192" s="78"/>
      <c r="NCN192" s="65"/>
      <c r="NCQ192" s="78"/>
      <c r="NCR192" s="78"/>
      <c r="NCS192" s="65"/>
      <c r="NCV192" s="78"/>
      <c r="NCW192" s="78"/>
      <c r="NCX192" s="65"/>
      <c r="NDA192" s="78"/>
      <c r="NDB192" s="78"/>
      <c r="NDC192" s="65"/>
      <c r="NDF192" s="78"/>
      <c r="NDG192" s="78"/>
      <c r="NDH192" s="65"/>
      <c r="NDK192" s="78"/>
      <c r="NDL192" s="78"/>
      <c r="NDM192" s="65"/>
      <c r="NDP192" s="78"/>
      <c r="NDQ192" s="78"/>
      <c r="NDR192" s="65"/>
      <c r="NDU192" s="78"/>
      <c r="NDV192" s="78"/>
      <c r="NDW192" s="65"/>
      <c r="NDZ192" s="78"/>
      <c r="NEA192" s="78"/>
      <c r="NEB192" s="65"/>
      <c r="NEE192" s="78"/>
      <c r="NEF192" s="78"/>
      <c r="NEG192" s="65"/>
      <c r="NEJ192" s="78"/>
      <c r="NEK192" s="78"/>
      <c r="NEL192" s="65"/>
      <c r="NEO192" s="78"/>
      <c r="NEP192" s="78"/>
      <c r="NEQ192" s="65"/>
      <c r="NET192" s="78"/>
      <c r="NEU192" s="78"/>
      <c r="NEV192" s="65"/>
      <c r="NEY192" s="78"/>
      <c r="NEZ192" s="78"/>
      <c r="NFA192" s="65"/>
      <c r="NFD192" s="78"/>
      <c r="NFE192" s="78"/>
      <c r="NFF192" s="65"/>
      <c r="NFI192" s="78"/>
      <c r="NFJ192" s="78"/>
      <c r="NFK192" s="65"/>
      <c r="NFN192" s="78"/>
      <c r="NFO192" s="78"/>
      <c r="NFP192" s="65"/>
      <c r="NFS192" s="78"/>
      <c r="NFT192" s="78"/>
      <c r="NFU192" s="65"/>
      <c r="NFX192" s="78"/>
      <c r="NFY192" s="78"/>
      <c r="NFZ192" s="65"/>
      <c r="NGC192" s="78"/>
      <c r="NGD192" s="78"/>
      <c r="NGE192" s="65"/>
      <c r="NGH192" s="78"/>
      <c r="NGI192" s="78"/>
      <c r="NGJ192" s="65"/>
      <c r="NGM192" s="78"/>
      <c r="NGN192" s="78"/>
      <c r="NGO192" s="65"/>
      <c r="NGR192" s="78"/>
      <c r="NGS192" s="78"/>
      <c r="NGT192" s="65"/>
      <c r="NGW192" s="78"/>
      <c r="NGX192" s="78"/>
      <c r="NGY192" s="65"/>
      <c r="NHB192" s="78"/>
      <c r="NHC192" s="78"/>
      <c r="NHD192" s="65"/>
      <c r="NHG192" s="78"/>
      <c r="NHH192" s="78"/>
      <c r="NHI192" s="65"/>
      <c r="NHL192" s="78"/>
      <c r="NHM192" s="78"/>
      <c r="NHN192" s="65"/>
      <c r="NHQ192" s="78"/>
      <c r="NHR192" s="78"/>
      <c r="NHS192" s="65"/>
      <c r="NHV192" s="78"/>
      <c r="NHW192" s="78"/>
      <c r="NHX192" s="65"/>
      <c r="NIA192" s="78"/>
      <c r="NIB192" s="78"/>
      <c r="NIC192" s="65"/>
      <c r="NIF192" s="78"/>
      <c r="NIG192" s="78"/>
      <c r="NIH192" s="65"/>
      <c r="NIK192" s="78"/>
      <c r="NIL192" s="78"/>
      <c r="NIM192" s="65"/>
      <c r="NIP192" s="78"/>
      <c r="NIQ192" s="78"/>
      <c r="NIR192" s="65"/>
      <c r="NIU192" s="78"/>
      <c r="NIV192" s="78"/>
      <c r="NIW192" s="65"/>
      <c r="NIZ192" s="78"/>
      <c r="NJA192" s="78"/>
      <c r="NJB192" s="65"/>
      <c r="NJE192" s="78"/>
      <c r="NJF192" s="78"/>
      <c r="NJG192" s="65"/>
      <c r="NJJ192" s="78"/>
      <c r="NJK192" s="78"/>
      <c r="NJL192" s="65"/>
      <c r="NJO192" s="78"/>
      <c r="NJP192" s="78"/>
      <c r="NJQ192" s="65"/>
      <c r="NJT192" s="78"/>
      <c r="NJU192" s="78"/>
      <c r="NJV192" s="65"/>
      <c r="NJY192" s="78"/>
      <c r="NJZ192" s="78"/>
      <c r="NKA192" s="65"/>
      <c r="NKD192" s="78"/>
      <c r="NKE192" s="78"/>
      <c r="NKF192" s="65"/>
      <c r="NKI192" s="78"/>
      <c r="NKJ192" s="78"/>
      <c r="NKK192" s="65"/>
      <c r="NKN192" s="78"/>
      <c r="NKO192" s="78"/>
      <c r="NKP192" s="65"/>
      <c r="NKS192" s="78"/>
      <c r="NKT192" s="78"/>
      <c r="NKU192" s="65"/>
      <c r="NKX192" s="78"/>
      <c r="NKY192" s="78"/>
      <c r="NKZ192" s="65"/>
      <c r="NLC192" s="78"/>
      <c r="NLD192" s="78"/>
      <c r="NLE192" s="65"/>
      <c r="NLH192" s="78"/>
      <c r="NLI192" s="78"/>
      <c r="NLJ192" s="65"/>
      <c r="NLM192" s="78"/>
      <c r="NLN192" s="78"/>
      <c r="NLO192" s="65"/>
      <c r="NLR192" s="78"/>
      <c r="NLS192" s="78"/>
      <c r="NLT192" s="65"/>
      <c r="NLW192" s="78"/>
      <c r="NLX192" s="78"/>
      <c r="NLY192" s="65"/>
      <c r="NMB192" s="78"/>
      <c r="NMC192" s="78"/>
      <c r="NMD192" s="65"/>
      <c r="NMG192" s="78"/>
      <c r="NMH192" s="78"/>
      <c r="NMI192" s="65"/>
      <c r="NML192" s="78"/>
      <c r="NMM192" s="78"/>
      <c r="NMN192" s="65"/>
      <c r="NMQ192" s="78"/>
      <c r="NMR192" s="78"/>
      <c r="NMS192" s="65"/>
      <c r="NMV192" s="78"/>
      <c r="NMW192" s="78"/>
      <c r="NMX192" s="65"/>
      <c r="NNA192" s="78"/>
      <c r="NNB192" s="78"/>
      <c r="NNC192" s="65"/>
      <c r="NNF192" s="78"/>
      <c r="NNG192" s="78"/>
      <c r="NNH192" s="65"/>
      <c r="NNK192" s="78"/>
      <c r="NNL192" s="78"/>
      <c r="NNM192" s="65"/>
      <c r="NNP192" s="78"/>
      <c r="NNQ192" s="78"/>
      <c r="NNR192" s="65"/>
      <c r="NNU192" s="78"/>
      <c r="NNV192" s="78"/>
      <c r="NNW192" s="65"/>
      <c r="NNZ192" s="78"/>
      <c r="NOA192" s="78"/>
      <c r="NOB192" s="65"/>
      <c r="NOE192" s="78"/>
      <c r="NOF192" s="78"/>
      <c r="NOG192" s="65"/>
      <c r="NOJ192" s="78"/>
      <c r="NOK192" s="78"/>
      <c r="NOL192" s="65"/>
      <c r="NOO192" s="78"/>
      <c r="NOP192" s="78"/>
      <c r="NOQ192" s="65"/>
      <c r="NOT192" s="78"/>
      <c r="NOU192" s="78"/>
      <c r="NOV192" s="65"/>
      <c r="NOY192" s="78"/>
      <c r="NOZ192" s="78"/>
      <c r="NPA192" s="65"/>
      <c r="NPD192" s="78"/>
      <c r="NPE192" s="78"/>
      <c r="NPF192" s="65"/>
      <c r="NPI192" s="78"/>
      <c r="NPJ192" s="78"/>
      <c r="NPK192" s="65"/>
      <c r="NPN192" s="78"/>
      <c r="NPO192" s="78"/>
      <c r="NPP192" s="65"/>
      <c r="NPS192" s="78"/>
      <c r="NPT192" s="78"/>
      <c r="NPU192" s="65"/>
      <c r="NPX192" s="78"/>
      <c r="NPY192" s="78"/>
      <c r="NPZ192" s="65"/>
      <c r="NQC192" s="78"/>
      <c r="NQD192" s="78"/>
      <c r="NQE192" s="65"/>
      <c r="NQH192" s="78"/>
      <c r="NQI192" s="78"/>
      <c r="NQJ192" s="65"/>
      <c r="NQM192" s="78"/>
      <c r="NQN192" s="78"/>
      <c r="NQO192" s="65"/>
      <c r="NQR192" s="78"/>
      <c r="NQS192" s="78"/>
      <c r="NQT192" s="65"/>
      <c r="NQW192" s="78"/>
      <c r="NQX192" s="78"/>
      <c r="NQY192" s="65"/>
      <c r="NRB192" s="78"/>
      <c r="NRC192" s="78"/>
      <c r="NRD192" s="65"/>
      <c r="NRG192" s="78"/>
      <c r="NRH192" s="78"/>
      <c r="NRI192" s="65"/>
      <c r="NRL192" s="78"/>
      <c r="NRM192" s="78"/>
      <c r="NRN192" s="65"/>
      <c r="NRQ192" s="78"/>
      <c r="NRR192" s="78"/>
      <c r="NRS192" s="65"/>
      <c r="NRV192" s="78"/>
      <c r="NRW192" s="78"/>
      <c r="NRX192" s="65"/>
      <c r="NSA192" s="78"/>
      <c r="NSB192" s="78"/>
      <c r="NSC192" s="65"/>
      <c r="NSF192" s="78"/>
      <c r="NSG192" s="78"/>
      <c r="NSH192" s="65"/>
      <c r="NSK192" s="78"/>
      <c r="NSL192" s="78"/>
      <c r="NSM192" s="65"/>
      <c r="NSP192" s="78"/>
      <c r="NSQ192" s="78"/>
      <c r="NSR192" s="65"/>
      <c r="NSU192" s="78"/>
      <c r="NSV192" s="78"/>
      <c r="NSW192" s="65"/>
      <c r="NSZ192" s="78"/>
      <c r="NTA192" s="78"/>
      <c r="NTB192" s="65"/>
      <c r="NTE192" s="78"/>
      <c r="NTF192" s="78"/>
      <c r="NTG192" s="65"/>
      <c r="NTJ192" s="78"/>
      <c r="NTK192" s="78"/>
      <c r="NTL192" s="65"/>
      <c r="NTO192" s="78"/>
      <c r="NTP192" s="78"/>
      <c r="NTQ192" s="65"/>
      <c r="NTT192" s="78"/>
      <c r="NTU192" s="78"/>
      <c r="NTV192" s="65"/>
      <c r="NTY192" s="78"/>
      <c r="NTZ192" s="78"/>
      <c r="NUA192" s="65"/>
      <c r="NUD192" s="78"/>
      <c r="NUE192" s="78"/>
      <c r="NUF192" s="65"/>
      <c r="NUI192" s="78"/>
      <c r="NUJ192" s="78"/>
      <c r="NUK192" s="65"/>
      <c r="NUN192" s="78"/>
      <c r="NUO192" s="78"/>
      <c r="NUP192" s="65"/>
      <c r="NUS192" s="78"/>
      <c r="NUT192" s="78"/>
      <c r="NUU192" s="65"/>
      <c r="NUX192" s="78"/>
      <c r="NUY192" s="78"/>
      <c r="NUZ192" s="65"/>
      <c r="NVC192" s="78"/>
      <c r="NVD192" s="78"/>
      <c r="NVE192" s="65"/>
      <c r="NVH192" s="78"/>
      <c r="NVI192" s="78"/>
      <c r="NVJ192" s="65"/>
      <c r="NVM192" s="78"/>
      <c r="NVN192" s="78"/>
      <c r="NVO192" s="65"/>
      <c r="NVR192" s="78"/>
      <c r="NVS192" s="78"/>
      <c r="NVT192" s="65"/>
      <c r="NVW192" s="78"/>
      <c r="NVX192" s="78"/>
      <c r="NVY192" s="65"/>
      <c r="NWB192" s="78"/>
      <c r="NWC192" s="78"/>
      <c r="NWD192" s="65"/>
      <c r="NWG192" s="78"/>
      <c r="NWH192" s="78"/>
      <c r="NWI192" s="65"/>
      <c r="NWL192" s="78"/>
      <c r="NWM192" s="78"/>
      <c r="NWN192" s="65"/>
      <c r="NWQ192" s="78"/>
      <c r="NWR192" s="78"/>
      <c r="NWS192" s="65"/>
      <c r="NWV192" s="78"/>
      <c r="NWW192" s="78"/>
      <c r="NWX192" s="65"/>
      <c r="NXA192" s="78"/>
      <c r="NXB192" s="78"/>
      <c r="NXC192" s="65"/>
      <c r="NXF192" s="78"/>
      <c r="NXG192" s="78"/>
      <c r="NXH192" s="65"/>
      <c r="NXK192" s="78"/>
      <c r="NXL192" s="78"/>
      <c r="NXM192" s="65"/>
      <c r="NXP192" s="78"/>
      <c r="NXQ192" s="78"/>
      <c r="NXR192" s="65"/>
      <c r="NXU192" s="78"/>
      <c r="NXV192" s="78"/>
      <c r="NXW192" s="65"/>
      <c r="NXZ192" s="78"/>
      <c r="NYA192" s="78"/>
      <c r="NYB192" s="65"/>
      <c r="NYE192" s="78"/>
      <c r="NYF192" s="78"/>
      <c r="NYG192" s="65"/>
      <c r="NYJ192" s="78"/>
      <c r="NYK192" s="78"/>
      <c r="NYL192" s="65"/>
      <c r="NYO192" s="78"/>
      <c r="NYP192" s="78"/>
      <c r="NYQ192" s="65"/>
      <c r="NYT192" s="78"/>
      <c r="NYU192" s="78"/>
      <c r="NYV192" s="65"/>
      <c r="NYY192" s="78"/>
      <c r="NYZ192" s="78"/>
      <c r="NZA192" s="65"/>
      <c r="NZD192" s="78"/>
      <c r="NZE192" s="78"/>
      <c r="NZF192" s="65"/>
      <c r="NZI192" s="78"/>
      <c r="NZJ192" s="78"/>
      <c r="NZK192" s="65"/>
      <c r="NZN192" s="78"/>
      <c r="NZO192" s="78"/>
      <c r="NZP192" s="65"/>
      <c r="NZS192" s="78"/>
      <c r="NZT192" s="78"/>
      <c r="NZU192" s="65"/>
      <c r="NZX192" s="78"/>
      <c r="NZY192" s="78"/>
      <c r="NZZ192" s="65"/>
      <c r="OAC192" s="78"/>
      <c r="OAD192" s="78"/>
      <c r="OAE192" s="65"/>
      <c r="OAH192" s="78"/>
      <c r="OAI192" s="78"/>
      <c r="OAJ192" s="65"/>
      <c r="OAM192" s="78"/>
      <c r="OAN192" s="78"/>
      <c r="OAO192" s="65"/>
      <c r="OAR192" s="78"/>
      <c r="OAS192" s="78"/>
      <c r="OAT192" s="65"/>
      <c r="OAW192" s="78"/>
      <c r="OAX192" s="78"/>
      <c r="OAY192" s="65"/>
      <c r="OBB192" s="78"/>
      <c r="OBC192" s="78"/>
      <c r="OBD192" s="65"/>
      <c r="OBG192" s="78"/>
      <c r="OBH192" s="78"/>
      <c r="OBI192" s="65"/>
      <c r="OBL192" s="78"/>
      <c r="OBM192" s="78"/>
      <c r="OBN192" s="65"/>
      <c r="OBQ192" s="78"/>
      <c r="OBR192" s="78"/>
      <c r="OBS192" s="65"/>
      <c r="OBV192" s="78"/>
      <c r="OBW192" s="78"/>
      <c r="OBX192" s="65"/>
      <c r="OCA192" s="78"/>
      <c r="OCB192" s="78"/>
      <c r="OCC192" s="65"/>
      <c r="OCF192" s="78"/>
      <c r="OCG192" s="78"/>
      <c r="OCH192" s="65"/>
      <c r="OCK192" s="78"/>
      <c r="OCL192" s="78"/>
      <c r="OCM192" s="65"/>
      <c r="OCP192" s="78"/>
      <c r="OCQ192" s="78"/>
      <c r="OCR192" s="65"/>
      <c r="OCU192" s="78"/>
      <c r="OCV192" s="78"/>
      <c r="OCW192" s="65"/>
      <c r="OCZ192" s="78"/>
      <c r="ODA192" s="78"/>
      <c r="ODB192" s="65"/>
      <c r="ODE192" s="78"/>
      <c r="ODF192" s="78"/>
      <c r="ODG192" s="65"/>
      <c r="ODJ192" s="78"/>
      <c r="ODK192" s="78"/>
      <c r="ODL192" s="65"/>
      <c r="ODO192" s="78"/>
      <c r="ODP192" s="78"/>
      <c r="ODQ192" s="65"/>
      <c r="ODT192" s="78"/>
      <c r="ODU192" s="78"/>
      <c r="ODV192" s="65"/>
      <c r="ODY192" s="78"/>
      <c r="ODZ192" s="78"/>
      <c r="OEA192" s="65"/>
      <c r="OED192" s="78"/>
      <c r="OEE192" s="78"/>
      <c r="OEF192" s="65"/>
      <c r="OEI192" s="78"/>
      <c r="OEJ192" s="78"/>
      <c r="OEK192" s="65"/>
      <c r="OEN192" s="78"/>
      <c r="OEO192" s="78"/>
      <c r="OEP192" s="65"/>
      <c r="OES192" s="78"/>
      <c r="OET192" s="78"/>
      <c r="OEU192" s="65"/>
      <c r="OEX192" s="78"/>
      <c r="OEY192" s="78"/>
      <c r="OEZ192" s="65"/>
      <c r="OFC192" s="78"/>
      <c r="OFD192" s="78"/>
      <c r="OFE192" s="65"/>
      <c r="OFH192" s="78"/>
      <c r="OFI192" s="78"/>
      <c r="OFJ192" s="65"/>
      <c r="OFM192" s="78"/>
      <c r="OFN192" s="78"/>
      <c r="OFO192" s="65"/>
      <c r="OFR192" s="78"/>
      <c r="OFS192" s="78"/>
      <c r="OFT192" s="65"/>
      <c r="OFW192" s="78"/>
      <c r="OFX192" s="78"/>
      <c r="OFY192" s="65"/>
      <c r="OGB192" s="78"/>
      <c r="OGC192" s="78"/>
      <c r="OGD192" s="65"/>
      <c r="OGG192" s="78"/>
      <c r="OGH192" s="78"/>
      <c r="OGI192" s="65"/>
      <c r="OGL192" s="78"/>
      <c r="OGM192" s="78"/>
      <c r="OGN192" s="65"/>
      <c r="OGQ192" s="78"/>
      <c r="OGR192" s="78"/>
      <c r="OGS192" s="65"/>
      <c r="OGV192" s="78"/>
      <c r="OGW192" s="78"/>
      <c r="OGX192" s="65"/>
      <c r="OHA192" s="78"/>
      <c r="OHB192" s="78"/>
      <c r="OHC192" s="65"/>
      <c r="OHF192" s="78"/>
      <c r="OHG192" s="78"/>
      <c r="OHH192" s="65"/>
      <c r="OHK192" s="78"/>
      <c r="OHL192" s="78"/>
      <c r="OHM192" s="65"/>
      <c r="OHP192" s="78"/>
      <c r="OHQ192" s="78"/>
      <c r="OHR192" s="65"/>
      <c r="OHU192" s="78"/>
      <c r="OHV192" s="78"/>
      <c r="OHW192" s="65"/>
      <c r="OHZ192" s="78"/>
      <c r="OIA192" s="78"/>
      <c r="OIB192" s="65"/>
      <c r="OIE192" s="78"/>
      <c r="OIF192" s="78"/>
      <c r="OIG192" s="65"/>
      <c r="OIJ192" s="78"/>
      <c r="OIK192" s="78"/>
      <c r="OIL192" s="65"/>
      <c r="OIO192" s="78"/>
      <c r="OIP192" s="78"/>
      <c r="OIQ192" s="65"/>
      <c r="OIT192" s="78"/>
      <c r="OIU192" s="78"/>
      <c r="OIV192" s="65"/>
      <c r="OIY192" s="78"/>
      <c r="OIZ192" s="78"/>
      <c r="OJA192" s="65"/>
      <c r="OJD192" s="78"/>
      <c r="OJE192" s="78"/>
      <c r="OJF192" s="65"/>
      <c r="OJI192" s="78"/>
      <c r="OJJ192" s="78"/>
      <c r="OJK192" s="65"/>
      <c r="OJN192" s="78"/>
      <c r="OJO192" s="78"/>
      <c r="OJP192" s="65"/>
      <c r="OJS192" s="78"/>
      <c r="OJT192" s="78"/>
      <c r="OJU192" s="65"/>
      <c r="OJX192" s="78"/>
      <c r="OJY192" s="78"/>
      <c r="OJZ192" s="65"/>
      <c r="OKC192" s="78"/>
      <c r="OKD192" s="78"/>
      <c r="OKE192" s="65"/>
      <c r="OKH192" s="78"/>
      <c r="OKI192" s="78"/>
      <c r="OKJ192" s="65"/>
      <c r="OKM192" s="78"/>
      <c r="OKN192" s="78"/>
      <c r="OKO192" s="65"/>
      <c r="OKR192" s="78"/>
      <c r="OKS192" s="78"/>
      <c r="OKT192" s="65"/>
      <c r="OKW192" s="78"/>
      <c r="OKX192" s="78"/>
      <c r="OKY192" s="65"/>
      <c r="OLB192" s="78"/>
      <c r="OLC192" s="78"/>
      <c r="OLD192" s="65"/>
      <c r="OLG192" s="78"/>
      <c r="OLH192" s="78"/>
      <c r="OLI192" s="65"/>
      <c r="OLL192" s="78"/>
      <c r="OLM192" s="78"/>
      <c r="OLN192" s="65"/>
      <c r="OLQ192" s="78"/>
      <c r="OLR192" s="78"/>
      <c r="OLS192" s="65"/>
      <c r="OLV192" s="78"/>
      <c r="OLW192" s="78"/>
      <c r="OLX192" s="65"/>
      <c r="OMA192" s="78"/>
      <c r="OMB192" s="78"/>
      <c r="OMC192" s="65"/>
      <c r="OMF192" s="78"/>
      <c r="OMG192" s="78"/>
      <c r="OMH192" s="65"/>
      <c r="OMK192" s="78"/>
      <c r="OML192" s="78"/>
      <c r="OMM192" s="65"/>
      <c r="OMP192" s="78"/>
      <c r="OMQ192" s="78"/>
      <c r="OMR192" s="65"/>
      <c r="OMU192" s="78"/>
      <c r="OMV192" s="78"/>
      <c r="OMW192" s="65"/>
      <c r="OMZ192" s="78"/>
      <c r="ONA192" s="78"/>
      <c r="ONB192" s="65"/>
      <c r="ONE192" s="78"/>
      <c r="ONF192" s="78"/>
      <c r="ONG192" s="65"/>
      <c r="ONJ192" s="78"/>
      <c r="ONK192" s="78"/>
      <c r="ONL192" s="65"/>
      <c r="ONO192" s="78"/>
      <c r="ONP192" s="78"/>
      <c r="ONQ192" s="65"/>
      <c r="ONT192" s="78"/>
      <c r="ONU192" s="78"/>
      <c r="ONV192" s="65"/>
      <c r="ONY192" s="78"/>
      <c r="ONZ192" s="78"/>
      <c r="OOA192" s="65"/>
      <c r="OOD192" s="78"/>
      <c r="OOE192" s="78"/>
      <c r="OOF192" s="65"/>
      <c r="OOI192" s="78"/>
      <c r="OOJ192" s="78"/>
      <c r="OOK192" s="65"/>
      <c r="OON192" s="78"/>
      <c r="OOO192" s="78"/>
      <c r="OOP192" s="65"/>
      <c r="OOS192" s="78"/>
      <c r="OOT192" s="78"/>
      <c r="OOU192" s="65"/>
      <c r="OOX192" s="78"/>
      <c r="OOY192" s="78"/>
      <c r="OOZ192" s="65"/>
      <c r="OPC192" s="78"/>
      <c r="OPD192" s="78"/>
      <c r="OPE192" s="65"/>
      <c r="OPH192" s="78"/>
      <c r="OPI192" s="78"/>
      <c r="OPJ192" s="65"/>
      <c r="OPM192" s="78"/>
      <c r="OPN192" s="78"/>
      <c r="OPO192" s="65"/>
      <c r="OPR192" s="78"/>
      <c r="OPS192" s="78"/>
      <c r="OPT192" s="65"/>
      <c r="OPW192" s="78"/>
      <c r="OPX192" s="78"/>
      <c r="OPY192" s="65"/>
      <c r="OQB192" s="78"/>
      <c r="OQC192" s="78"/>
      <c r="OQD192" s="65"/>
      <c r="OQG192" s="78"/>
      <c r="OQH192" s="78"/>
      <c r="OQI192" s="65"/>
      <c r="OQL192" s="78"/>
      <c r="OQM192" s="78"/>
      <c r="OQN192" s="65"/>
      <c r="OQQ192" s="78"/>
      <c r="OQR192" s="78"/>
      <c r="OQS192" s="65"/>
      <c r="OQV192" s="78"/>
      <c r="OQW192" s="78"/>
      <c r="OQX192" s="65"/>
      <c r="ORA192" s="78"/>
      <c r="ORB192" s="78"/>
      <c r="ORC192" s="65"/>
      <c r="ORF192" s="78"/>
      <c r="ORG192" s="78"/>
      <c r="ORH192" s="65"/>
      <c r="ORK192" s="78"/>
      <c r="ORL192" s="78"/>
      <c r="ORM192" s="65"/>
      <c r="ORP192" s="78"/>
      <c r="ORQ192" s="78"/>
      <c r="ORR192" s="65"/>
      <c r="ORU192" s="78"/>
      <c r="ORV192" s="78"/>
      <c r="ORW192" s="65"/>
      <c r="ORZ192" s="78"/>
      <c r="OSA192" s="78"/>
      <c r="OSB192" s="65"/>
      <c r="OSE192" s="78"/>
      <c r="OSF192" s="78"/>
      <c r="OSG192" s="65"/>
      <c r="OSJ192" s="78"/>
      <c r="OSK192" s="78"/>
      <c r="OSL192" s="65"/>
      <c r="OSO192" s="78"/>
      <c r="OSP192" s="78"/>
      <c r="OSQ192" s="65"/>
      <c r="OST192" s="78"/>
      <c r="OSU192" s="78"/>
      <c r="OSV192" s="65"/>
      <c r="OSY192" s="78"/>
      <c r="OSZ192" s="78"/>
      <c r="OTA192" s="65"/>
      <c r="OTD192" s="78"/>
      <c r="OTE192" s="78"/>
      <c r="OTF192" s="65"/>
      <c r="OTI192" s="78"/>
      <c r="OTJ192" s="78"/>
      <c r="OTK192" s="65"/>
      <c r="OTN192" s="78"/>
      <c r="OTO192" s="78"/>
      <c r="OTP192" s="65"/>
      <c r="OTS192" s="78"/>
      <c r="OTT192" s="78"/>
      <c r="OTU192" s="65"/>
      <c r="OTX192" s="78"/>
      <c r="OTY192" s="78"/>
      <c r="OTZ192" s="65"/>
      <c r="OUC192" s="78"/>
      <c r="OUD192" s="78"/>
      <c r="OUE192" s="65"/>
      <c r="OUH192" s="78"/>
      <c r="OUI192" s="78"/>
      <c r="OUJ192" s="65"/>
      <c r="OUM192" s="78"/>
      <c r="OUN192" s="78"/>
      <c r="OUO192" s="65"/>
      <c r="OUR192" s="78"/>
      <c r="OUS192" s="78"/>
      <c r="OUT192" s="65"/>
      <c r="OUW192" s="78"/>
      <c r="OUX192" s="78"/>
      <c r="OUY192" s="65"/>
      <c r="OVB192" s="78"/>
      <c r="OVC192" s="78"/>
      <c r="OVD192" s="65"/>
      <c r="OVG192" s="78"/>
      <c r="OVH192" s="78"/>
      <c r="OVI192" s="65"/>
      <c r="OVL192" s="78"/>
      <c r="OVM192" s="78"/>
      <c r="OVN192" s="65"/>
      <c r="OVQ192" s="78"/>
      <c r="OVR192" s="78"/>
      <c r="OVS192" s="65"/>
      <c r="OVV192" s="78"/>
      <c r="OVW192" s="78"/>
      <c r="OVX192" s="65"/>
      <c r="OWA192" s="78"/>
      <c r="OWB192" s="78"/>
      <c r="OWC192" s="65"/>
      <c r="OWF192" s="78"/>
      <c r="OWG192" s="78"/>
      <c r="OWH192" s="65"/>
      <c r="OWK192" s="78"/>
      <c r="OWL192" s="78"/>
      <c r="OWM192" s="65"/>
      <c r="OWP192" s="78"/>
      <c r="OWQ192" s="78"/>
      <c r="OWR192" s="65"/>
      <c r="OWU192" s="78"/>
      <c r="OWV192" s="78"/>
      <c r="OWW192" s="65"/>
      <c r="OWZ192" s="78"/>
      <c r="OXA192" s="78"/>
      <c r="OXB192" s="65"/>
      <c r="OXE192" s="78"/>
      <c r="OXF192" s="78"/>
      <c r="OXG192" s="65"/>
      <c r="OXJ192" s="78"/>
      <c r="OXK192" s="78"/>
      <c r="OXL192" s="65"/>
      <c r="OXO192" s="78"/>
      <c r="OXP192" s="78"/>
      <c r="OXQ192" s="65"/>
      <c r="OXT192" s="78"/>
      <c r="OXU192" s="78"/>
      <c r="OXV192" s="65"/>
      <c r="OXY192" s="78"/>
      <c r="OXZ192" s="78"/>
      <c r="OYA192" s="65"/>
      <c r="OYD192" s="78"/>
      <c r="OYE192" s="78"/>
      <c r="OYF192" s="65"/>
      <c r="OYI192" s="78"/>
      <c r="OYJ192" s="78"/>
      <c r="OYK192" s="65"/>
      <c r="OYN192" s="78"/>
      <c r="OYO192" s="78"/>
      <c r="OYP192" s="65"/>
      <c r="OYS192" s="78"/>
      <c r="OYT192" s="78"/>
      <c r="OYU192" s="65"/>
      <c r="OYX192" s="78"/>
      <c r="OYY192" s="78"/>
      <c r="OYZ192" s="65"/>
      <c r="OZC192" s="78"/>
      <c r="OZD192" s="78"/>
      <c r="OZE192" s="65"/>
      <c r="OZH192" s="78"/>
      <c r="OZI192" s="78"/>
      <c r="OZJ192" s="65"/>
      <c r="OZM192" s="78"/>
      <c r="OZN192" s="78"/>
      <c r="OZO192" s="65"/>
      <c r="OZR192" s="78"/>
      <c r="OZS192" s="78"/>
      <c r="OZT192" s="65"/>
      <c r="OZW192" s="78"/>
      <c r="OZX192" s="78"/>
      <c r="OZY192" s="65"/>
      <c r="PAB192" s="78"/>
      <c r="PAC192" s="78"/>
      <c r="PAD192" s="65"/>
      <c r="PAG192" s="78"/>
      <c r="PAH192" s="78"/>
      <c r="PAI192" s="65"/>
      <c r="PAL192" s="78"/>
      <c r="PAM192" s="78"/>
      <c r="PAN192" s="65"/>
      <c r="PAQ192" s="78"/>
      <c r="PAR192" s="78"/>
      <c r="PAS192" s="65"/>
      <c r="PAV192" s="78"/>
      <c r="PAW192" s="78"/>
      <c r="PAX192" s="65"/>
      <c r="PBA192" s="78"/>
      <c r="PBB192" s="78"/>
      <c r="PBC192" s="65"/>
      <c r="PBF192" s="78"/>
      <c r="PBG192" s="78"/>
      <c r="PBH192" s="65"/>
      <c r="PBK192" s="78"/>
      <c r="PBL192" s="78"/>
      <c r="PBM192" s="65"/>
      <c r="PBP192" s="78"/>
      <c r="PBQ192" s="78"/>
      <c r="PBR192" s="65"/>
      <c r="PBU192" s="78"/>
      <c r="PBV192" s="78"/>
      <c r="PBW192" s="65"/>
      <c r="PBZ192" s="78"/>
      <c r="PCA192" s="78"/>
      <c r="PCB192" s="65"/>
      <c r="PCE192" s="78"/>
      <c r="PCF192" s="78"/>
      <c r="PCG192" s="65"/>
      <c r="PCJ192" s="78"/>
      <c r="PCK192" s="78"/>
      <c r="PCL192" s="65"/>
      <c r="PCO192" s="78"/>
      <c r="PCP192" s="78"/>
      <c r="PCQ192" s="65"/>
      <c r="PCT192" s="78"/>
      <c r="PCU192" s="78"/>
      <c r="PCV192" s="65"/>
      <c r="PCY192" s="78"/>
      <c r="PCZ192" s="78"/>
      <c r="PDA192" s="65"/>
      <c r="PDD192" s="78"/>
      <c r="PDE192" s="78"/>
      <c r="PDF192" s="65"/>
      <c r="PDI192" s="78"/>
      <c r="PDJ192" s="78"/>
      <c r="PDK192" s="65"/>
      <c r="PDN192" s="78"/>
      <c r="PDO192" s="78"/>
      <c r="PDP192" s="65"/>
      <c r="PDS192" s="78"/>
      <c r="PDT192" s="78"/>
      <c r="PDU192" s="65"/>
      <c r="PDX192" s="78"/>
      <c r="PDY192" s="78"/>
      <c r="PDZ192" s="65"/>
      <c r="PEC192" s="78"/>
      <c r="PED192" s="78"/>
      <c r="PEE192" s="65"/>
      <c r="PEH192" s="78"/>
      <c r="PEI192" s="78"/>
      <c r="PEJ192" s="65"/>
      <c r="PEM192" s="78"/>
      <c r="PEN192" s="78"/>
      <c r="PEO192" s="65"/>
      <c r="PER192" s="78"/>
      <c r="PES192" s="78"/>
      <c r="PET192" s="65"/>
      <c r="PEW192" s="78"/>
      <c r="PEX192" s="78"/>
      <c r="PEY192" s="65"/>
      <c r="PFB192" s="78"/>
      <c r="PFC192" s="78"/>
      <c r="PFD192" s="65"/>
      <c r="PFG192" s="78"/>
      <c r="PFH192" s="78"/>
      <c r="PFI192" s="65"/>
      <c r="PFL192" s="78"/>
      <c r="PFM192" s="78"/>
      <c r="PFN192" s="65"/>
      <c r="PFQ192" s="78"/>
      <c r="PFR192" s="78"/>
      <c r="PFS192" s="65"/>
      <c r="PFV192" s="78"/>
      <c r="PFW192" s="78"/>
      <c r="PFX192" s="65"/>
      <c r="PGA192" s="78"/>
      <c r="PGB192" s="78"/>
      <c r="PGC192" s="65"/>
      <c r="PGF192" s="78"/>
      <c r="PGG192" s="78"/>
      <c r="PGH192" s="65"/>
      <c r="PGK192" s="78"/>
      <c r="PGL192" s="78"/>
      <c r="PGM192" s="65"/>
      <c r="PGP192" s="78"/>
      <c r="PGQ192" s="78"/>
      <c r="PGR192" s="65"/>
      <c r="PGU192" s="78"/>
      <c r="PGV192" s="78"/>
      <c r="PGW192" s="65"/>
      <c r="PGZ192" s="78"/>
      <c r="PHA192" s="78"/>
      <c r="PHB192" s="65"/>
      <c r="PHE192" s="78"/>
      <c r="PHF192" s="78"/>
      <c r="PHG192" s="65"/>
      <c r="PHJ192" s="78"/>
      <c r="PHK192" s="78"/>
      <c r="PHL192" s="65"/>
      <c r="PHO192" s="78"/>
      <c r="PHP192" s="78"/>
      <c r="PHQ192" s="65"/>
      <c r="PHT192" s="78"/>
      <c r="PHU192" s="78"/>
      <c r="PHV192" s="65"/>
      <c r="PHY192" s="78"/>
      <c r="PHZ192" s="78"/>
      <c r="PIA192" s="65"/>
      <c r="PID192" s="78"/>
      <c r="PIE192" s="78"/>
      <c r="PIF192" s="65"/>
      <c r="PII192" s="78"/>
      <c r="PIJ192" s="78"/>
      <c r="PIK192" s="65"/>
      <c r="PIN192" s="78"/>
      <c r="PIO192" s="78"/>
      <c r="PIP192" s="65"/>
      <c r="PIS192" s="78"/>
      <c r="PIT192" s="78"/>
      <c r="PIU192" s="65"/>
      <c r="PIX192" s="78"/>
      <c r="PIY192" s="78"/>
      <c r="PIZ192" s="65"/>
      <c r="PJC192" s="78"/>
      <c r="PJD192" s="78"/>
      <c r="PJE192" s="65"/>
      <c r="PJH192" s="78"/>
      <c r="PJI192" s="78"/>
      <c r="PJJ192" s="65"/>
      <c r="PJM192" s="78"/>
      <c r="PJN192" s="78"/>
      <c r="PJO192" s="65"/>
      <c r="PJR192" s="78"/>
      <c r="PJS192" s="78"/>
      <c r="PJT192" s="65"/>
      <c r="PJW192" s="78"/>
      <c r="PJX192" s="78"/>
      <c r="PJY192" s="65"/>
      <c r="PKB192" s="78"/>
      <c r="PKC192" s="78"/>
      <c r="PKD192" s="65"/>
      <c r="PKG192" s="78"/>
      <c r="PKH192" s="78"/>
      <c r="PKI192" s="65"/>
      <c r="PKL192" s="78"/>
      <c r="PKM192" s="78"/>
      <c r="PKN192" s="65"/>
      <c r="PKQ192" s="78"/>
      <c r="PKR192" s="78"/>
      <c r="PKS192" s="65"/>
      <c r="PKV192" s="78"/>
      <c r="PKW192" s="78"/>
      <c r="PKX192" s="65"/>
      <c r="PLA192" s="78"/>
      <c r="PLB192" s="78"/>
      <c r="PLC192" s="65"/>
      <c r="PLF192" s="78"/>
      <c r="PLG192" s="78"/>
      <c r="PLH192" s="65"/>
      <c r="PLK192" s="78"/>
      <c r="PLL192" s="78"/>
      <c r="PLM192" s="65"/>
      <c r="PLP192" s="78"/>
      <c r="PLQ192" s="78"/>
      <c r="PLR192" s="65"/>
      <c r="PLU192" s="78"/>
      <c r="PLV192" s="78"/>
      <c r="PLW192" s="65"/>
      <c r="PLZ192" s="78"/>
      <c r="PMA192" s="78"/>
      <c r="PMB192" s="65"/>
      <c r="PME192" s="78"/>
      <c r="PMF192" s="78"/>
      <c r="PMG192" s="65"/>
      <c r="PMJ192" s="78"/>
      <c r="PMK192" s="78"/>
      <c r="PML192" s="65"/>
      <c r="PMO192" s="78"/>
      <c r="PMP192" s="78"/>
      <c r="PMQ192" s="65"/>
      <c r="PMT192" s="78"/>
      <c r="PMU192" s="78"/>
      <c r="PMV192" s="65"/>
      <c r="PMY192" s="78"/>
      <c r="PMZ192" s="78"/>
      <c r="PNA192" s="65"/>
      <c r="PND192" s="78"/>
      <c r="PNE192" s="78"/>
      <c r="PNF192" s="65"/>
      <c r="PNI192" s="78"/>
      <c r="PNJ192" s="78"/>
      <c r="PNK192" s="65"/>
      <c r="PNN192" s="78"/>
      <c r="PNO192" s="78"/>
      <c r="PNP192" s="65"/>
      <c r="PNS192" s="78"/>
      <c r="PNT192" s="78"/>
      <c r="PNU192" s="65"/>
      <c r="PNX192" s="78"/>
      <c r="PNY192" s="78"/>
      <c r="PNZ192" s="65"/>
      <c r="POC192" s="78"/>
      <c r="POD192" s="78"/>
      <c r="POE192" s="65"/>
      <c r="POH192" s="78"/>
      <c r="POI192" s="78"/>
      <c r="POJ192" s="65"/>
      <c r="POM192" s="78"/>
      <c r="PON192" s="78"/>
      <c r="POO192" s="65"/>
      <c r="POR192" s="78"/>
      <c r="POS192" s="78"/>
      <c r="POT192" s="65"/>
      <c r="POW192" s="78"/>
      <c r="POX192" s="78"/>
      <c r="POY192" s="65"/>
      <c r="PPB192" s="78"/>
      <c r="PPC192" s="78"/>
      <c r="PPD192" s="65"/>
      <c r="PPG192" s="78"/>
      <c r="PPH192" s="78"/>
      <c r="PPI192" s="65"/>
      <c r="PPL192" s="78"/>
      <c r="PPM192" s="78"/>
      <c r="PPN192" s="65"/>
      <c r="PPQ192" s="78"/>
      <c r="PPR192" s="78"/>
      <c r="PPS192" s="65"/>
      <c r="PPV192" s="78"/>
      <c r="PPW192" s="78"/>
      <c r="PPX192" s="65"/>
      <c r="PQA192" s="78"/>
      <c r="PQB192" s="78"/>
      <c r="PQC192" s="65"/>
      <c r="PQF192" s="78"/>
      <c r="PQG192" s="78"/>
      <c r="PQH192" s="65"/>
      <c r="PQK192" s="78"/>
      <c r="PQL192" s="78"/>
      <c r="PQM192" s="65"/>
      <c r="PQP192" s="78"/>
      <c r="PQQ192" s="78"/>
      <c r="PQR192" s="65"/>
      <c r="PQU192" s="78"/>
      <c r="PQV192" s="78"/>
      <c r="PQW192" s="65"/>
      <c r="PQZ192" s="78"/>
      <c r="PRA192" s="78"/>
      <c r="PRB192" s="65"/>
      <c r="PRE192" s="78"/>
      <c r="PRF192" s="78"/>
      <c r="PRG192" s="65"/>
      <c r="PRJ192" s="78"/>
      <c r="PRK192" s="78"/>
      <c r="PRL192" s="65"/>
      <c r="PRO192" s="78"/>
      <c r="PRP192" s="78"/>
      <c r="PRQ192" s="65"/>
      <c r="PRT192" s="78"/>
      <c r="PRU192" s="78"/>
      <c r="PRV192" s="65"/>
      <c r="PRY192" s="78"/>
      <c r="PRZ192" s="78"/>
      <c r="PSA192" s="65"/>
      <c r="PSD192" s="78"/>
      <c r="PSE192" s="78"/>
      <c r="PSF192" s="65"/>
      <c r="PSI192" s="78"/>
      <c r="PSJ192" s="78"/>
      <c r="PSK192" s="65"/>
      <c r="PSN192" s="78"/>
      <c r="PSO192" s="78"/>
      <c r="PSP192" s="65"/>
      <c r="PSS192" s="78"/>
      <c r="PST192" s="78"/>
      <c r="PSU192" s="65"/>
      <c r="PSX192" s="78"/>
      <c r="PSY192" s="78"/>
      <c r="PSZ192" s="65"/>
      <c r="PTC192" s="78"/>
      <c r="PTD192" s="78"/>
      <c r="PTE192" s="65"/>
      <c r="PTH192" s="78"/>
      <c r="PTI192" s="78"/>
      <c r="PTJ192" s="65"/>
      <c r="PTM192" s="78"/>
      <c r="PTN192" s="78"/>
      <c r="PTO192" s="65"/>
      <c r="PTR192" s="78"/>
      <c r="PTS192" s="78"/>
      <c r="PTT192" s="65"/>
      <c r="PTW192" s="78"/>
      <c r="PTX192" s="78"/>
      <c r="PTY192" s="65"/>
      <c r="PUB192" s="78"/>
      <c r="PUC192" s="78"/>
      <c r="PUD192" s="65"/>
      <c r="PUG192" s="78"/>
      <c r="PUH192" s="78"/>
      <c r="PUI192" s="65"/>
      <c r="PUL192" s="78"/>
      <c r="PUM192" s="78"/>
      <c r="PUN192" s="65"/>
      <c r="PUQ192" s="78"/>
      <c r="PUR192" s="78"/>
      <c r="PUS192" s="65"/>
      <c r="PUV192" s="78"/>
      <c r="PUW192" s="78"/>
      <c r="PUX192" s="65"/>
      <c r="PVA192" s="78"/>
      <c r="PVB192" s="78"/>
      <c r="PVC192" s="65"/>
      <c r="PVF192" s="78"/>
      <c r="PVG192" s="78"/>
      <c r="PVH192" s="65"/>
      <c r="PVK192" s="78"/>
      <c r="PVL192" s="78"/>
      <c r="PVM192" s="65"/>
      <c r="PVP192" s="78"/>
      <c r="PVQ192" s="78"/>
      <c r="PVR192" s="65"/>
      <c r="PVU192" s="78"/>
      <c r="PVV192" s="78"/>
      <c r="PVW192" s="65"/>
      <c r="PVZ192" s="78"/>
      <c r="PWA192" s="78"/>
      <c r="PWB192" s="65"/>
      <c r="PWE192" s="78"/>
      <c r="PWF192" s="78"/>
      <c r="PWG192" s="65"/>
      <c r="PWJ192" s="78"/>
      <c r="PWK192" s="78"/>
      <c r="PWL192" s="65"/>
      <c r="PWO192" s="78"/>
      <c r="PWP192" s="78"/>
      <c r="PWQ192" s="65"/>
      <c r="PWT192" s="78"/>
      <c r="PWU192" s="78"/>
      <c r="PWV192" s="65"/>
      <c r="PWY192" s="78"/>
      <c r="PWZ192" s="78"/>
      <c r="PXA192" s="65"/>
      <c r="PXD192" s="78"/>
      <c r="PXE192" s="78"/>
      <c r="PXF192" s="65"/>
      <c r="PXI192" s="78"/>
      <c r="PXJ192" s="78"/>
      <c r="PXK192" s="65"/>
      <c r="PXN192" s="78"/>
      <c r="PXO192" s="78"/>
      <c r="PXP192" s="65"/>
      <c r="PXS192" s="78"/>
      <c r="PXT192" s="78"/>
      <c r="PXU192" s="65"/>
      <c r="PXX192" s="78"/>
      <c r="PXY192" s="78"/>
      <c r="PXZ192" s="65"/>
      <c r="PYC192" s="78"/>
      <c r="PYD192" s="78"/>
      <c r="PYE192" s="65"/>
      <c r="PYH192" s="78"/>
      <c r="PYI192" s="78"/>
      <c r="PYJ192" s="65"/>
      <c r="PYM192" s="78"/>
      <c r="PYN192" s="78"/>
      <c r="PYO192" s="65"/>
      <c r="PYR192" s="78"/>
      <c r="PYS192" s="78"/>
      <c r="PYT192" s="65"/>
      <c r="PYW192" s="78"/>
      <c r="PYX192" s="78"/>
      <c r="PYY192" s="65"/>
      <c r="PZB192" s="78"/>
      <c r="PZC192" s="78"/>
      <c r="PZD192" s="65"/>
      <c r="PZG192" s="78"/>
      <c r="PZH192" s="78"/>
      <c r="PZI192" s="65"/>
      <c r="PZL192" s="78"/>
      <c r="PZM192" s="78"/>
      <c r="PZN192" s="65"/>
      <c r="PZQ192" s="78"/>
      <c r="PZR192" s="78"/>
      <c r="PZS192" s="65"/>
      <c r="PZV192" s="78"/>
      <c r="PZW192" s="78"/>
      <c r="PZX192" s="65"/>
      <c r="QAA192" s="78"/>
      <c r="QAB192" s="78"/>
      <c r="QAC192" s="65"/>
      <c r="QAF192" s="78"/>
      <c r="QAG192" s="78"/>
      <c r="QAH192" s="65"/>
      <c r="QAK192" s="78"/>
      <c r="QAL192" s="78"/>
      <c r="QAM192" s="65"/>
      <c r="QAP192" s="78"/>
      <c r="QAQ192" s="78"/>
      <c r="QAR192" s="65"/>
      <c r="QAU192" s="78"/>
      <c r="QAV192" s="78"/>
      <c r="QAW192" s="65"/>
      <c r="QAZ192" s="78"/>
      <c r="QBA192" s="78"/>
      <c r="QBB192" s="65"/>
      <c r="QBE192" s="78"/>
      <c r="QBF192" s="78"/>
      <c r="QBG192" s="65"/>
      <c r="QBJ192" s="78"/>
      <c r="QBK192" s="78"/>
      <c r="QBL192" s="65"/>
      <c r="QBO192" s="78"/>
      <c r="QBP192" s="78"/>
      <c r="QBQ192" s="65"/>
      <c r="QBT192" s="78"/>
      <c r="QBU192" s="78"/>
      <c r="QBV192" s="65"/>
      <c r="QBY192" s="78"/>
      <c r="QBZ192" s="78"/>
      <c r="QCA192" s="65"/>
      <c r="QCD192" s="78"/>
      <c r="QCE192" s="78"/>
      <c r="QCF192" s="65"/>
      <c r="QCI192" s="78"/>
      <c r="QCJ192" s="78"/>
      <c r="QCK192" s="65"/>
      <c r="QCN192" s="78"/>
      <c r="QCO192" s="78"/>
      <c r="QCP192" s="65"/>
      <c r="QCS192" s="78"/>
      <c r="QCT192" s="78"/>
      <c r="QCU192" s="65"/>
      <c r="QCX192" s="78"/>
      <c r="QCY192" s="78"/>
      <c r="QCZ192" s="65"/>
      <c r="QDC192" s="78"/>
      <c r="QDD192" s="78"/>
      <c r="QDE192" s="65"/>
      <c r="QDH192" s="78"/>
      <c r="QDI192" s="78"/>
      <c r="QDJ192" s="65"/>
      <c r="QDM192" s="78"/>
      <c r="QDN192" s="78"/>
      <c r="QDO192" s="65"/>
      <c r="QDR192" s="78"/>
      <c r="QDS192" s="78"/>
      <c r="QDT192" s="65"/>
      <c r="QDW192" s="78"/>
      <c r="QDX192" s="78"/>
      <c r="QDY192" s="65"/>
      <c r="QEB192" s="78"/>
      <c r="QEC192" s="78"/>
      <c r="QED192" s="65"/>
      <c r="QEG192" s="78"/>
      <c r="QEH192" s="78"/>
      <c r="QEI192" s="65"/>
      <c r="QEL192" s="78"/>
      <c r="QEM192" s="78"/>
      <c r="QEN192" s="65"/>
      <c r="QEQ192" s="78"/>
      <c r="QER192" s="78"/>
      <c r="QES192" s="65"/>
      <c r="QEV192" s="78"/>
      <c r="QEW192" s="78"/>
      <c r="QEX192" s="65"/>
      <c r="QFA192" s="78"/>
      <c r="QFB192" s="78"/>
      <c r="QFC192" s="65"/>
      <c r="QFF192" s="78"/>
      <c r="QFG192" s="78"/>
      <c r="QFH192" s="65"/>
      <c r="QFK192" s="78"/>
      <c r="QFL192" s="78"/>
      <c r="QFM192" s="65"/>
      <c r="QFP192" s="78"/>
      <c r="QFQ192" s="78"/>
      <c r="QFR192" s="65"/>
      <c r="QFU192" s="78"/>
      <c r="QFV192" s="78"/>
      <c r="QFW192" s="65"/>
      <c r="QFZ192" s="78"/>
      <c r="QGA192" s="78"/>
      <c r="QGB192" s="65"/>
      <c r="QGE192" s="78"/>
      <c r="QGF192" s="78"/>
      <c r="QGG192" s="65"/>
      <c r="QGJ192" s="78"/>
      <c r="QGK192" s="78"/>
      <c r="QGL192" s="65"/>
      <c r="QGO192" s="78"/>
      <c r="QGP192" s="78"/>
      <c r="QGQ192" s="65"/>
      <c r="QGT192" s="78"/>
      <c r="QGU192" s="78"/>
      <c r="QGV192" s="65"/>
      <c r="QGY192" s="78"/>
      <c r="QGZ192" s="78"/>
      <c r="QHA192" s="65"/>
      <c r="QHD192" s="78"/>
      <c r="QHE192" s="78"/>
      <c r="QHF192" s="65"/>
      <c r="QHI192" s="78"/>
      <c r="QHJ192" s="78"/>
      <c r="QHK192" s="65"/>
      <c r="QHN192" s="78"/>
      <c r="QHO192" s="78"/>
      <c r="QHP192" s="65"/>
      <c r="QHS192" s="78"/>
      <c r="QHT192" s="78"/>
      <c r="QHU192" s="65"/>
      <c r="QHX192" s="78"/>
      <c r="QHY192" s="78"/>
      <c r="QHZ192" s="65"/>
      <c r="QIC192" s="78"/>
      <c r="QID192" s="78"/>
      <c r="QIE192" s="65"/>
      <c r="QIH192" s="78"/>
      <c r="QII192" s="78"/>
      <c r="QIJ192" s="65"/>
      <c r="QIM192" s="78"/>
      <c r="QIN192" s="78"/>
      <c r="QIO192" s="65"/>
      <c r="QIR192" s="78"/>
      <c r="QIS192" s="78"/>
      <c r="QIT192" s="65"/>
      <c r="QIW192" s="78"/>
      <c r="QIX192" s="78"/>
      <c r="QIY192" s="65"/>
      <c r="QJB192" s="78"/>
      <c r="QJC192" s="78"/>
      <c r="QJD192" s="65"/>
      <c r="QJG192" s="78"/>
      <c r="QJH192" s="78"/>
      <c r="QJI192" s="65"/>
      <c r="QJL192" s="78"/>
      <c r="QJM192" s="78"/>
      <c r="QJN192" s="65"/>
      <c r="QJQ192" s="78"/>
      <c r="QJR192" s="78"/>
      <c r="QJS192" s="65"/>
      <c r="QJV192" s="78"/>
      <c r="QJW192" s="78"/>
      <c r="QJX192" s="65"/>
      <c r="QKA192" s="78"/>
      <c r="QKB192" s="78"/>
      <c r="QKC192" s="65"/>
      <c r="QKF192" s="78"/>
      <c r="QKG192" s="78"/>
      <c r="QKH192" s="65"/>
      <c r="QKK192" s="78"/>
      <c r="QKL192" s="78"/>
      <c r="QKM192" s="65"/>
      <c r="QKP192" s="78"/>
      <c r="QKQ192" s="78"/>
      <c r="QKR192" s="65"/>
      <c r="QKU192" s="78"/>
      <c r="QKV192" s="78"/>
      <c r="QKW192" s="65"/>
      <c r="QKZ192" s="78"/>
      <c r="QLA192" s="78"/>
      <c r="QLB192" s="65"/>
      <c r="QLE192" s="78"/>
      <c r="QLF192" s="78"/>
      <c r="QLG192" s="65"/>
      <c r="QLJ192" s="78"/>
      <c r="QLK192" s="78"/>
      <c r="QLL192" s="65"/>
      <c r="QLO192" s="78"/>
      <c r="QLP192" s="78"/>
      <c r="QLQ192" s="65"/>
      <c r="QLT192" s="78"/>
      <c r="QLU192" s="78"/>
      <c r="QLV192" s="65"/>
      <c r="QLY192" s="78"/>
      <c r="QLZ192" s="78"/>
      <c r="QMA192" s="65"/>
      <c r="QMD192" s="78"/>
      <c r="QME192" s="78"/>
      <c r="QMF192" s="65"/>
      <c r="QMI192" s="78"/>
      <c r="QMJ192" s="78"/>
      <c r="QMK192" s="65"/>
      <c r="QMN192" s="78"/>
      <c r="QMO192" s="78"/>
      <c r="QMP192" s="65"/>
      <c r="QMS192" s="78"/>
      <c r="QMT192" s="78"/>
      <c r="QMU192" s="65"/>
      <c r="QMX192" s="78"/>
      <c r="QMY192" s="78"/>
      <c r="QMZ192" s="65"/>
      <c r="QNC192" s="78"/>
      <c r="QND192" s="78"/>
      <c r="QNE192" s="65"/>
      <c r="QNH192" s="78"/>
      <c r="QNI192" s="78"/>
      <c r="QNJ192" s="65"/>
      <c r="QNM192" s="78"/>
      <c r="QNN192" s="78"/>
      <c r="QNO192" s="65"/>
      <c r="QNR192" s="78"/>
      <c r="QNS192" s="78"/>
      <c r="QNT192" s="65"/>
      <c r="QNW192" s="78"/>
      <c r="QNX192" s="78"/>
      <c r="QNY192" s="65"/>
      <c r="QOB192" s="78"/>
      <c r="QOC192" s="78"/>
      <c r="QOD192" s="65"/>
      <c r="QOG192" s="78"/>
      <c r="QOH192" s="78"/>
      <c r="QOI192" s="65"/>
      <c r="QOL192" s="78"/>
      <c r="QOM192" s="78"/>
      <c r="QON192" s="65"/>
      <c r="QOQ192" s="78"/>
      <c r="QOR192" s="78"/>
      <c r="QOS192" s="65"/>
      <c r="QOV192" s="78"/>
      <c r="QOW192" s="78"/>
      <c r="QOX192" s="65"/>
      <c r="QPA192" s="78"/>
      <c r="QPB192" s="78"/>
      <c r="QPC192" s="65"/>
      <c r="QPF192" s="78"/>
      <c r="QPG192" s="78"/>
      <c r="QPH192" s="65"/>
      <c r="QPK192" s="78"/>
      <c r="QPL192" s="78"/>
      <c r="QPM192" s="65"/>
      <c r="QPP192" s="78"/>
      <c r="QPQ192" s="78"/>
      <c r="QPR192" s="65"/>
      <c r="QPU192" s="78"/>
      <c r="QPV192" s="78"/>
      <c r="QPW192" s="65"/>
      <c r="QPZ192" s="78"/>
      <c r="QQA192" s="78"/>
      <c r="QQB192" s="65"/>
      <c r="QQE192" s="78"/>
      <c r="QQF192" s="78"/>
      <c r="QQG192" s="65"/>
      <c r="QQJ192" s="78"/>
      <c r="QQK192" s="78"/>
      <c r="QQL192" s="65"/>
      <c r="QQO192" s="78"/>
      <c r="QQP192" s="78"/>
      <c r="QQQ192" s="65"/>
      <c r="QQT192" s="78"/>
      <c r="QQU192" s="78"/>
      <c r="QQV192" s="65"/>
      <c r="QQY192" s="78"/>
      <c r="QQZ192" s="78"/>
      <c r="QRA192" s="65"/>
      <c r="QRD192" s="78"/>
      <c r="QRE192" s="78"/>
      <c r="QRF192" s="65"/>
      <c r="QRI192" s="78"/>
      <c r="QRJ192" s="78"/>
      <c r="QRK192" s="65"/>
      <c r="QRN192" s="78"/>
      <c r="QRO192" s="78"/>
      <c r="QRP192" s="65"/>
      <c r="QRS192" s="78"/>
      <c r="QRT192" s="78"/>
      <c r="QRU192" s="65"/>
      <c r="QRX192" s="78"/>
      <c r="QRY192" s="78"/>
      <c r="QRZ192" s="65"/>
      <c r="QSC192" s="78"/>
      <c r="QSD192" s="78"/>
      <c r="QSE192" s="65"/>
      <c r="QSH192" s="78"/>
      <c r="QSI192" s="78"/>
      <c r="QSJ192" s="65"/>
      <c r="QSM192" s="78"/>
      <c r="QSN192" s="78"/>
      <c r="QSO192" s="65"/>
      <c r="QSR192" s="78"/>
      <c r="QSS192" s="78"/>
      <c r="QST192" s="65"/>
      <c r="QSW192" s="78"/>
      <c r="QSX192" s="78"/>
      <c r="QSY192" s="65"/>
      <c r="QTB192" s="78"/>
      <c r="QTC192" s="78"/>
      <c r="QTD192" s="65"/>
      <c r="QTG192" s="78"/>
      <c r="QTH192" s="78"/>
      <c r="QTI192" s="65"/>
      <c r="QTL192" s="78"/>
      <c r="QTM192" s="78"/>
      <c r="QTN192" s="65"/>
      <c r="QTQ192" s="78"/>
      <c r="QTR192" s="78"/>
      <c r="QTS192" s="65"/>
      <c r="QTV192" s="78"/>
      <c r="QTW192" s="78"/>
      <c r="QTX192" s="65"/>
      <c r="QUA192" s="78"/>
      <c r="QUB192" s="78"/>
      <c r="QUC192" s="65"/>
      <c r="QUF192" s="78"/>
      <c r="QUG192" s="78"/>
      <c r="QUH192" s="65"/>
      <c r="QUK192" s="78"/>
      <c r="QUL192" s="78"/>
      <c r="QUM192" s="65"/>
      <c r="QUP192" s="78"/>
      <c r="QUQ192" s="78"/>
      <c r="QUR192" s="65"/>
      <c r="QUU192" s="78"/>
      <c r="QUV192" s="78"/>
      <c r="QUW192" s="65"/>
      <c r="QUZ192" s="78"/>
      <c r="QVA192" s="78"/>
      <c r="QVB192" s="65"/>
      <c r="QVE192" s="78"/>
      <c r="QVF192" s="78"/>
      <c r="QVG192" s="65"/>
      <c r="QVJ192" s="78"/>
      <c r="QVK192" s="78"/>
      <c r="QVL192" s="65"/>
      <c r="QVO192" s="78"/>
      <c r="QVP192" s="78"/>
      <c r="QVQ192" s="65"/>
      <c r="QVT192" s="78"/>
      <c r="QVU192" s="78"/>
      <c r="QVV192" s="65"/>
      <c r="QVY192" s="78"/>
      <c r="QVZ192" s="78"/>
      <c r="QWA192" s="65"/>
      <c r="QWD192" s="78"/>
      <c r="QWE192" s="78"/>
      <c r="QWF192" s="65"/>
      <c r="QWI192" s="78"/>
      <c r="QWJ192" s="78"/>
      <c r="QWK192" s="65"/>
      <c r="QWN192" s="78"/>
      <c r="QWO192" s="78"/>
      <c r="QWP192" s="65"/>
      <c r="QWS192" s="78"/>
      <c r="QWT192" s="78"/>
      <c r="QWU192" s="65"/>
      <c r="QWX192" s="78"/>
      <c r="QWY192" s="78"/>
      <c r="QWZ192" s="65"/>
      <c r="QXC192" s="78"/>
      <c r="QXD192" s="78"/>
      <c r="QXE192" s="65"/>
      <c r="QXH192" s="78"/>
      <c r="QXI192" s="78"/>
      <c r="QXJ192" s="65"/>
      <c r="QXM192" s="78"/>
      <c r="QXN192" s="78"/>
      <c r="QXO192" s="65"/>
      <c r="QXR192" s="78"/>
      <c r="QXS192" s="78"/>
      <c r="QXT192" s="65"/>
      <c r="QXW192" s="78"/>
      <c r="QXX192" s="78"/>
      <c r="QXY192" s="65"/>
      <c r="QYB192" s="78"/>
      <c r="QYC192" s="78"/>
      <c r="QYD192" s="65"/>
      <c r="QYG192" s="78"/>
      <c r="QYH192" s="78"/>
      <c r="QYI192" s="65"/>
      <c r="QYL192" s="78"/>
      <c r="QYM192" s="78"/>
      <c r="QYN192" s="65"/>
      <c r="QYQ192" s="78"/>
      <c r="QYR192" s="78"/>
      <c r="QYS192" s="65"/>
      <c r="QYV192" s="78"/>
      <c r="QYW192" s="78"/>
      <c r="QYX192" s="65"/>
      <c r="QZA192" s="78"/>
      <c r="QZB192" s="78"/>
      <c r="QZC192" s="65"/>
      <c r="QZF192" s="78"/>
      <c r="QZG192" s="78"/>
      <c r="QZH192" s="65"/>
      <c r="QZK192" s="78"/>
      <c r="QZL192" s="78"/>
      <c r="QZM192" s="65"/>
      <c r="QZP192" s="78"/>
      <c r="QZQ192" s="78"/>
      <c r="QZR192" s="65"/>
      <c r="QZU192" s="78"/>
      <c r="QZV192" s="78"/>
      <c r="QZW192" s="65"/>
      <c r="QZZ192" s="78"/>
      <c r="RAA192" s="78"/>
      <c r="RAB192" s="65"/>
      <c r="RAE192" s="78"/>
      <c r="RAF192" s="78"/>
      <c r="RAG192" s="65"/>
      <c r="RAJ192" s="78"/>
      <c r="RAK192" s="78"/>
      <c r="RAL192" s="65"/>
      <c r="RAO192" s="78"/>
      <c r="RAP192" s="78"/>
      <c r="RAQ192" s="65"/>
      <c r="RAT192" s="78"/>
      <c r="RAU192" s="78"/>
      <c r="RAV192" s="65"/>
      <c r="RAY192" s="78"/>
      <c r="RAZ192" s="78"/>
      <c r="RBA192" s="65"/>
      <c r="RBD192" s="78"/>
      <c r="RBE192" s="78"/>
      <c r="RBF192" s="65"/>
      <c r="RBI192" s="78"/>
      <c r="RBJ192" s="78"/>
      <c r="RBK192" s="65"/>
      <c r="RBN192" s="78"/>
      <c r="RBO192" s="78"/>
      <c r="RBP192" s="65"/>
      <c r="RBS192" s="78"/>
      <c r="RBT192" s="78"/>
      <c r="RBU192" s="65"/>
      <c r="RBX192" s="78"/>
      <c r="RBY192" s="78"/>
      <c r="RBZ192" s="65"/>
      <c r="RCC192" s="78"/>
      <c r="RCD192" s="78"/>
      <c r="RCE192" s="65"/>
      <c r="RCH192" s="78"/>
      <c r="RCI192" s="78"/>
      <c r="RCJ192" s="65"/>
      <c r="RCM192" s="78"/>
      <c r="RCN192" s="78"/>
      <c r="RCO192" s="65"/>
      <c r="RCR192" s="78"/>
      <c r="RCS192" s="78"/>
      <c r="RCT192" s="65"/>
      <c r="RCW192" s="78"/>
      <c r="RCX192" s="78"/>
      <c r="RCY192" s="65"/>
      <c r="RDB192" s="78"/>
      <c r="RDC192" s="78"/>
      <c r="RDD192" s="65"/>
      <c r="RDG192" s="78"/>
      <c r="RDH192" s="78"/>
      <c r="RDI192" s="65"/>
      <c r="RDL192" s="78"/>
      <c r="RDM192" s="78"/>
      <c r="RDN192" s="65"/>
      <c r="RDQ192" s="78"/>
      <c r="RDR192" s="78"/>
      <c r="RDS192" s="65"/>
      <c r="RDV192" s="78"/>
      <c r="RDW192" s="78"/>
      <c r="RDX192" s="65"/>
      <c r="REA192" s="78"/>
      <c r="REB192" s="78"/>
      <c r="REC192" s="65"/>
      <c r="REF192" s="78"/>
      <c r="REG192" s="78"/>
      <c r="REH192" s="65"/>
      <c r="REK192" s="78"/>
      <c r="REL192" s="78"/>
      <c r="REM192" s="65"/>
      <c r="REP192" s="78"/>
      <c r="REQ192" s="78"/>
      <c r="RER192" s="65"/>
      <c r="REU192" s="78"/>
      <c r="REV192" s="78"/>
      <c r="REW192" s="65"/>
      <c r="REZ192" s="78"/>
      <c r="RFA192" s="78"/>
      <c r="RFB192" s="65"/>
      <c r="RFE192" s="78"/>
      <c r="RFF192" s="78"/>
      <c r="RFG192" s="65"/>
      <c r="RFJ192" s="78"/>
      <c r="RFK192" s="78"/>
      <c r="RFL192" s="65"/>
      <c r="RFO192" s="78"/>
      <c r="RFP192" s="78"/>
      <c r="RFQ192" s="65"/>
      <c r="RFT192" s="78"/>
      <c r="RFU192" s="78"/>
      <c r="RFV192" s="65"/>
      <c r="RFY192" s="78"/>
      <c r="RFZ192" s="78"/>
      <c r="RGA192" s="65"/>
      <c r="RGD192" s="78"/>
      <c r="RGE192" s="78"/>
      <c r="RGF192" s="65"/>
      <c r="RGI192" s="78"/>
      <c r="RGJ192" s="78"/>
      <c r="RGK192" s="65"/>
      <c r="RGN192" s="78"/>
      <c r="RGO192" s="78"/>
      <c r="RGP192" s="65"/>
      <c r="RGS192" s="78"/>
      <c r="RGT192" s="78"/>
      <c r="RGU192" s="65"/>
      <c r="RGX192" s="78"/>
      <c r="RGY192" s="78"/>
      <c r="RGZ192" s="65"/>
      <c r="RHC192" s="78"/>
      <c r="RHD192" s="78"/>
      <c r="RHE192" s="65"/>
      <c r="RHH192" s="78"/>
      <c r="RHI192" s="78"/>
      <c r="RHJ192" s="65"/>
      <c r="RHM192" s="78"/>
      <c r="RHN192" s="78"/>
      <c r="RHO192" s="65"/>
      <c r="RHR192" s="78"/>
      <c r="RHS192" s="78"/>
      <c r="RHT192" s="65"/>
      <c r="RHW192" s="78"/>
      <c r="RHX192" s="78"/>
      <c r="RHY192" s="65"/>
      <c r="RIB192" s="78"/>
      <c r="RIC192" s="78"/>
      <c r="RID192" s="65"/>
      <c r="RIG192" s="78"/>
      <c r="RIH192" s="78"/>
      <c r="RII192" s="65"/>
      <c r="RIL192" s="78"/>
      <c r="RIM192" s="78"/>
      <c r="RIN192" s="65"/>
      <c r="RIQ192" s="78"/>
      <c r="RIR192" s="78"/>
      <c r="RIS192" s="65"/>
      <c r="RIV192" s="78"/>
      <c r="RIW192" s="78"/>
      <c r="RIX192" s="65"/>
      <c r="RJA192" s="78"/>
      <c r="RJB192" s="78"/>
      <c r="RJC192" s="65"/>
      <c r="RJF192" s="78"/>
      <c r="RJG192" s="78"/>
      <c r="RJH192" s="65"/>
      <c r="RJK192" s="78"/>
      <c r="RJL192" s="78"/>
      <c r="RJM192" s="65"/>
      <c r="RJP192" s="78"/>
      <c r="RJQ192" s="78"/>
      <c r="RJR192" s="65"/>
      <c r="RJU192" s="78"/>
      <c r="RJV192" s="78"/>
      <c r="RJW192" s="65"/>
      <c r="RJZ192" s="78"/>
      <c r="RKA192" s="78"/>
      <c r="RKB192" s="65"/>
      <c r="RKE192" s="78"/>
      <c r="RKF192" s="78"/>
      <c r="RKG192" s="65"/>
      <c r="RKJ192" s="78"/>
      <c r="RKK192" s="78"/>
      <c r="RKL192" s="65"/>
      <c r="RKO192" s="78"/>
      <c r="RKP192" s="78"/>
      <c r="RKQ192" s="65"/>
      <c r="RKT192" s="78"/>
      <c r="RKU192" s="78"/>
      <c r="RKV192" s="65"/>
      <c r="RKY192" s="78"/>
      <c r="RKZ192" s="78"/>
      <c r="RLA192" s="65"/>
      <c r="RLD192" s="78"/>
      <c r="RLE192" s="78"/>
      <c r="RLF192" s="65"/>
      <c r="RLI192" s="78"/>
      <c r="RLJ192" s="78"/>
      <c r="RLK192" s="65"/>
      <c r="RLN192" s="78"/>
      <c r="RLO192" s="78"/>
      <c r="RLP192" s="65"/>
      <c r="RLS192" s="78"/>
      <c r="RLT192" s="78"/>
      <c r="RLU192" s="65"/>
      <c r="RLX192" s="78"/>
      <c r="RLY192" s="78"/>
      <c r="RLZ192" s="65"/>
      <c r="RMC192" s="78"/>
      <c r="RMD192" s="78"/>
      <c r="RME192" s="65"/>
      <c r="RMH192" s="78"/>
      <c r="RMI192" s="78"/>
      <c r="RMJ192" s="65"/>
      <c r="RMM192" s="78"/>
      <c r="RMN192" s="78"/>
      <c r="RMO192" s="65"/>
      <c r="RMR192" s="78"/>
      <c r="RMS192" s="78"/>
      <c r="RMT192" s="65"/>
      <c r="RMW192" s="78"/>
      <c r="RMX192" s="78"/>
      <c r="RMY192" s="65"/>
      <c r="RNB192" s="78"/>
      <c r="RNC192" s="78"/>
      <c r="RND192" s="65"/>
      <c r="RNG192" s="78"/>
      <c r="RNH192" s="78"/>
      <c r="RNI192" s="65"/>
      <c r="RNL192" s="78"/>
      <c r="RNM192" s="78"/>
      <c r="RNN192" s="65"/>
      <c r="RNQ192" s="78"/>
      <c r="RNR192" s="78"/>
      <c r="RNS192" s="65"/>
      <c r="RNV192" s="78"/>
      <c r="RNW192" s="78"/>
      <c r="RNX192" s="65"/>
      <c r="ROA192" s="78"/>
      <c r="ROB192" s="78"/>
      <c r="ROC192" s="65"/>
      <c r="ROF192" s="78"/>
      <c r="ROG192" s="78"/>
      <c r="ROH192" s="65"/>
      <c r="ROK192" s="78"/>
      <c r="ROL192" s="78"/>
      <c r="ROM192" s="65"/>
      <c r="ROP192" s="78"/>
      <c r="ROQ192" s="78"/>
      <c r="ROR192" s="65"/>
      <c r="ROU192" s="78"/>
      <c r="ROV192" s="78"/>
      <c r="ROW192" s="65"/>
      <c r="ROZ192" s="78"/>
      <c r="RPA192" s="78"/>
      <c r="RPB192" s="65"/>
      <c r="RPE192" s="78"/>
      <c r="RPF192" s="78"/>
      <c r="RPG192" s="65"/>
      <c r="RPJ192" s="78"/>
      <c r="RPK192" s="78"/>
      <c r="RPL192" s="65"/>
      <c r="RPO192" s="78"/>
      <c r="RPP192" s="78"/>
      <c r="RPQ192" s="65"/>
      <c r="RPT192" s="78"/>
      <c r="RPU192" s="78"/>
      <c r="RPV192" s="65"/>
      <c r="RPY192" s="78"/>
      <c r="RPZ192" s="78"/>
      <c r="RQA192" s="65"/>
      <c r="RQD192" s="78"/>
      <c r="RQE192" s="78"/>
      <c r="RQF192" s="65"/>
      <c r="RQI192" s="78"/>
      <c r="RQJ192" s="78"/>
      <c r="RQK192" s="65"/>
      <c r="RQN192" s="78"/>
      <c r="RQO192" s="78"/>
      <c r="RQP192" s="65"/>
      <c r="RQS192" s="78"/>
      <c r="RQT192" s="78"/>
      <c r="RQU192" s="65"/>
      <c r="RQX192" s="78"/>
      <c r="RQY192" s="78"/>
      <c r="RQZ192" s="65"/>
      <c r="RRC192" s="78"/>
      <c r="RRD192" s="78"/>
      <c r="RRE192" s="65"/>
      <c r="RRH192" s="78"/>
      <c r="RRI192" s="78"/>
      <c r="RRJ192" s="65"/>
      <c r="RRM192" s="78"/>
      <c r="RRN192" s="78"/>
      <c r="RRO192" s="65"/>
      <c r="RRR192" s="78"/>
      <c r="RRS192" s="78"/>
      <c r="RRT192" s="65"/>
      <c r="RRW192" s="78"/>
      <c r="RRX192" s="78"/>
      <c r="RRY192" s="65"/>
      <c r="RSB192" s="78"/>
      <c r="RSC192" s="78"/>
      <c r="RSD192" s="65"/>
      <c r="RSG192" s="78"/>
      <c r="RSH192" s="78"/>
      <c r="RSI192" s="65"/>
      <c r="RSL192" s="78"/>
      <c r="RSM192" s="78"/>
      <c r="RSN192" s="65"/>
      <c r="RSQ192" s="78"/>
      <c r="RSR192" s="78"/>
      <c r="RSS192" s="65"/>
      <c r="RSV192" s="78"/>
      <c r="RSW192" s="78"/>
      <c r="RSX192" s="65"/>
      <c r="RTA192" s="78"/>
      <c r="RTB192" s="78"/>
      <c r="RTC192" s="65"/>
      <c r="RTF192" s="78"/>
      <c r="RTG192" s="78"/>
      <c r="RTH192" s="65"/>
      <c r="RTK192" s="78"/>
      <c r="RTL192" s="78"/>
      <c r="RTM192" s="65"/>
      <c r="RTP192" s="78"/>
      <c r="RTQ192" s="78"/>
      <c r="RTR192" s="65"/>
      <c r="RTU192" s="78"/>
      <c r="RTV192" s="78"/>
      <c r="RTW192" s="65"/>
      <c r="RTZ192" s="78"/>
      <c r="RUA192" s="78"/>
      <c r="RUB192" s="65"/>
      <c r="RUE192" s="78"/>
      <c r="RUF192" s="78"/>
      <c r="RUG192" s="65"/>
      <c r="RUJ192" s="78"/>
      <c r="RUK192" s="78"/>
      <c r="RUL192" s="65"/>
      <c r="RUO192" s="78"/>
      <c r="RUP192" s="78"/>
      <c r="RUQ192" s="65"/>
      <c r="RUT192" s="78"/>
      <c r="RUU192" s="78"/>
      <c r="RUV192" s="65"/>
      <c r="RUY192" s="78"/>
      <c r="RUZ192" s="78"/>
      <c r="RVA192" s="65"/>
      <c r="RVD192" s="78"/>
      <c r="RVE192" s="78"/>
      <c r="RVF192" s="65"/>
      <c r="RVI192" s="78"/>
      <c r="RVJ192" s="78"/>
      <c r="RVK192" s="65"/>
      <c r="RVN192" s="78"/>
      <c r="RVO192" s="78"/>
      <c r="RVP192" s="65"/>
      <c r="RVS192" s="78"/>
      <c r="RVT192" s="78"/>
      <c r="RVU192" s="65"/>
      <c r="RVX192" s="78"/>
      <c r="RVY192" s="78"/>
      <c r="RVZ192" s="65"/>
      <c r="RWC192" s="78"/>
      <c r="RWD192" s="78"/>
      <c r="RWE192" s="65"/>
      <c r="RWH192" s="78"/>
      <c r="RWI192" s="78"/>
      <c r="RWJ192" s="65"/>
      <c r="RWM192" s="78"/>
      <c r="RWN192" s="78"/>
      <c r="RWO192" s="65"/>
      <c r="RWR192" s="78"/>
      <c r="RWS192" s="78"/>
      <c r="RWT192" s="65"/>
      <c r="RWW192" s="78"/>
      <c r="RWX192" s="78"/>
      <c r="RWY192" s="65"/>
      <c r="RXB192" s="78"/>
      <c r="RXC192" s="78"/>
      <c r="RXD192" s="65"/>
      <c r="RXG192" s="78"/>
      <c r="RXH192" s="78"/>
      <c r="RXI192" s="65"/>
      <c r="RXL192" s="78"/>
      <c r="RXM192" s="78"/>
      <c r="RXN192" s="65"/>
      <c r="RXQ192" s="78"/>
      <c r="RXR192" s="78"/>
      <c r="RXS192" s="65"/>
      <c r="RXV192" s="78"/>
      <c r="RXW192" s="78"/>
      <c r="RXX192" s="65"/>
      <c r="RYA192" s="78"/>
      <c r="RYB192" s="78"/>
      <c r="RYC192" s="65"/>
      <c r="RYF192" s="78"/>
      <c r="RYG192" s="78"/>
      <c r="RYH192" s="65"/>
      <c r="RYK192" s="78"/>
      <c r="RYL192" s="78"/>
      <c r="RYM192" s="65"/>
      <c r="RYP192" s="78"/>
      <c r="RYQ192" s="78"/>
      <c r="RYR192" s="65"/>
      <c r="RYU192" s="78"/>
      <c r="RYV192" s="78"/>
      <c r="RYW192" s="65"/>
      <c r="RYZ192" s="78"/>
      <c r="RZA192" s="78"/>
      <c r="RZB192" s="65"/>
      <c r="RZE192" s="78"/>
      <c r="RZF192" s="78"/>
      <c r="RZG192" s="65"/>
      <c r="RZJ192" s="78"/>
      <c r="RZK192" s="78"/>
      <c r="RZL192" s="65"/>
      <c r="RZO192" s="78"/>
      <c r="RZP192" s="78"/>
      <c r="RZQ192" s="65"/>
      <c r="RZT192" s="78"/>
      <c r="RZU192" s="78"/>
      <c r="RZV192" s="65"/>
      <c r="RZY192" s="78"/>
      <c r="RZZ192" s="78"/>
      <c r="SAA192" s="65"/>
      <c r="SAD192" s="78"/>
      <c r="SAE192" s="78"/>
      <c r="SAF192" s="65"/>
      <c r="SAI192" s="78"/>
      <c r="SAJ192" s="78"/>
      <c r="SAK192" s="65"/>
      <c r="SAN192" s="78"/>
      <c r="SAO192" s="78"/>
      <c r="SAP192" s="65"/>
      <c r="SAS192" s="78"/>
      <c r="SAT192" s="78"/>
      <c r="SAU192" s="65"/>
      <c r="SAX192" s="78"/>
      <c r="SAY192" s="78"/>
      <c r="SAZ192" s="65"/>
      <c r="SBC192" s="78"/>
      <c r="SBD192" s="78"/>
      <c r="SBE192" s="65"/>
      <c r="SBH192" s="78"/>
      <c r="SBI192" s="78"/>
      <c r="SBJ192" s="65"/>
      <c r="SBM192" s="78"/>
      <c r="SBN192" s="78"/>
      <c r="SBO192" s="65"/>
      <c r="SBR192" s="78"/>
      <c r="SBS192" s="78"/>
      <c r="SBT192" s="65"/>
      <c r="SBW192" s="78"/>
      <c r="SBX192" s="78"/>
      <c r="SBY192" s="65"/>
      <c r="SCB192" s="78"/>
      <c r="SCC192" s="78"/>
      <c r="SCD192" s="65"/>
      <c r="SCG192" s="78"/>
      <c r="SCH192" s="78"/>
      <c r="SCI192" s="65"/>
      <c r="SCL192" s="78"/>
      <c r="SCM192" s="78"/>
      <c r="SCN192" s="65"/>
      <c r="SCQ192" s="78"/>
      <c r="SCR192" s="78"/>
      <c r="SCS192" s="65"/>
      <c r="SCV192" s="78"/>
      <c r="SCW192" s="78"/>
      <c r="SCX192" s="65"/>
      <c r="SDA192" s="78"/>
      <c r="SDB192" s="78"/>
      <c r="SDC192" s="65"/>
      <c r="SDF192" s="78"/>
      <c r="SDG192" s="78"/>
      <c r="SDH192" s="65"/>
      <c r="SDK192" s="78"/>
      <c r="SDL192" s="78"/>
      <c r="SDM192" s="65"/>
      <c r="SDP192" s="78"/>
      <c r="SDQ192" s="78"/>
      <c r="SDR192" s="65"/>
      <c r="SDU192" s="78"/>
      <c r="SDV192" s="78"/>
      <c r="SDW192" s="65"/>
      <c r="SDZ192" s="78"/>
      <c r="SEA192" s="78"/>
      <c r="SEB192" s="65"/>
      <c r="SEE192" s="78"/>
      <c r="SEF192" s="78"/>
      <c r="SEG192" s="65"/>
      <c r="SEJ192" s="78"/>
      <c r="SEK192" s="78"/>
      <c r="SEL192" s="65"/>
      <c r="SEO192" s="78"/>
      <c r="SEP192" s="78"/>
      <c r="SEQ192" s="65"/>
      <c r="SET192" s="78"/>
      <c r="SEU192" s="78"/>
      <c r="SEV192" s="65"/>
      <c r="SEY192" s="78"/>
      <c r="SEZ192" s="78"/>
      <c r="SFA192" s="65"/>
      <c r="SFD192" s="78"/>
      <c r="SFE192" s="78"/>
      <c r="SFF192" s="65"/>
      <c r="SFI192" s="78"/>
      <c r="SFJ192" s="78"/>
      <c r="SFK192" s="65"/>
      <c r="SFN192" s="78"/>
      <c r="SFO192" s="78"/>
      <c r="SFP192" s="65"/>
      <c r="SFS192" s="78"/>
      <c r="SFT192" s="78"/>
      <c r="SFU192" s="65"/>
      <c r="SFX192" s="78"/>
      <c r="SFY192" s="78"/>
      <c r="SFZ192" s="65"/>
      <c r="SGC192" s="78"/>
      <c r="SGD192" s="78"/>
      <c r="SGE192" s="65"/>
      <c r="SGH192" s="78"/>
      <c r="SGI192" s="78"/>
      <c r="SGJ192" s="65"/>
      <c r="SGM192" s="78"/>
      <c r="SGN192" s="78"/>
      <c r="SGO192" s="65"/>
      <c r="SGR192" s="78"/>
      <c r="SGS192" s="78"/>
      <c r="SGT192" s="65"/>
      <c r="SGW192" s="78"/>
      <c r="SGX192" s="78"/>
      <c r="SGY192" s="65"/>
      <c r="SHB192" s="78"/>
      <c r="SHC192" s="78"/>
      <c r="SHD192" s="65"/>
      <c r="SHG192" s="78"/>
      <c r="SHH192" s="78"/>
      <c r="SHI192" s="65"/>
      <c r="SHL192" s="78"/>
      <c r="SHM192" s="78"/>
      <c r="SHN192" s="65"/>
      <c r="SHQ192" s="78"/>
      <c r="SHR192" s="78"/>
      <c r="SHS192" s="65"/>
      <c r="SHV192" s="78"/>
      <c r="SHW192" s="78"/>
      <c r="SHX192" s="65"/>
      <c r="SIA192" s="78"/>
      <c r="SIB192" s="78"/>
      <c r="SIC192" s="65"/>
      <c r="SIF192" s="78"/>
      <c r="SIG192" s="78"/>
      <c r="SIH192" s="65"/>
      <c r="SIK192" s="78"/>
      <c r="SIL192" s="78"/>
      <c r="SIM192" s="65"/>
      <c r="SIP192" s="78"/>
      <c r="SIQ192" s="78"/>
      <c r="SIR192" s="65"/>
      <c r="SIU192" s="78"/>
      <c r="SIV192" s="78"/>
      <c r="SIW192" s="65"/>
      <c r="SIZ192" s="78"/>
      <c r="SJA192" s="78"/>
      <c r="SJB192" s="65"/>
      <c r="SJE192" s="78"/>
      <c r="SJF192" s="78"/>
      <c r="SJG192" s="65"/>
      <c r="SJJ192" s="78"/>
      <c r="SJK192" s="78"/>
      <c r="SJL192" s="65"/>
      <c r="SJO192" s="78"/>
      <c r="SJP192" s="78"/>
      <c r="SJQ192" s="65"/>
      <c r="SJT192" s="78"/>
      <c r="SJU192" s="78"/>
      <c r="SJV192" s="65"/>
      <c r="SJY192" s="78"/>
      <c r="SJZ192" s="78"/>
      <c r="SKA192" s="65"/>
      <c r="SKD192" s="78"/>
      <c r="SKE192" s="78"/>
      <c r="SKF192" s="65"/>
      <c r="SKI192" s="78"/>
      <c r="SKJ192" s="78"/>
      <c r="SKK192" s="65"/>
      <c r="SKN192" s="78"/>
      <c r="SKO192" s="78"/>
      <c r="SKP192" s="65"/>
      <c r="SKS192" s="78"/>
      <c r="SKT192" s="78"/>
      <c r="SKU192" s="65"/>
      <c r="SKX192" s="78"/>
      <c r="SKY192" s="78"/>
      <c r="SKZ192" s="65"/>
      <c r="SLC192" s="78"/>
      <c r="SLD192" s="78"/>
      <c r="SLE192" s="65"/>
      <c r="SLH192" s="78"/>
      <c r="SLI192" s="78"/>
      <c r="SLJ192" s="65"/>
      <c r="SLM192" s="78"/>
      <c r="SLN192" s="78"/>
      <c r="SLO192" s="65"/>
      <c r="SLR192" s="78"/>
      <c r="SLS192" s="78"/>
      <c r="SLT192" s="65"/>
      <c r="SLW192" s="78"/>
      <c r="SLX192" s="78"/>
      <c r="SLY192" s="65"/>
      <c r="SMB192" s="78"/>
      <c r="SMC192" s="78"/>
      <c r="SMD192" s="65"/>
      <c r="SMG192" s="78"/>
      <c r="SMH192" s="78"/>
      <c r="SMI192" s="65"/>
      <c r="SML192" s="78"/>
      <c r="SMM192" s="78"/>
      <c r="SMN192" s="65"/>
      <c r="SMQ192" s="78"/>
      <c r="SMR192" s="78"/>
      <c r="SMS192" s="65"/>
      <c r="SMV192" s="78"/>
      <c r="SMW192" s="78"/>
      <c r="SMX192" s="65"/>
      <c r="SNA192" s="78"/>
      <c r="SNB192" s="78"/>
      <c r="SNC192" s="65"/>
      <c r="SNF192" s="78"/>
      <c r="SNG192" s="78"/>
      <c r="SNH192" s="65"/>
      <c r="SNK192" s="78"/>
      <c r="SNL192" s="78"/>
      <c r="SNM192" s="65"/>
      <c r="SNP192" s="78"/>
      <c r="SNQ192" s="78"/>
      <c r="SNR192" s="65"/>
      <c r="SNU192" s="78"/>
      <c r="SNV192" s="78"/>
      <c r="SNW192" s="65"/>
      <c r="SNZ192" s="78"/>
      <c r="SOA192" s="78"/>
      <c r="SOB192" s="65"/>
      <c r="SOE192" s="78"/>
      <c r="SOF192" s="78"/>
      <c r="SOG192" s="65"/>
      <c r="SOJ192" s="78"/>
      <c r="SOK192" s="78"/>
      <c r="SOL192" s="65"/>
      <c r="SOO192" s="78"/>
      <c r="SOP192" s="78"/>
      <c r="SOQ192" s="65"/>
      <c r="SOT192" s="78"/>
      <c r="SOU192" s="78"/>
      <c r="SOV192" s="65"/>
      <c r="SOY192" s="78"/>
      <c r="SOZ192" s="78"/>
      <c r="SPA192" s="65"/>
      <c r="SPD192" s="78"/>
      <c r="SPE192" s="78"/>
      <c r="SPF192" s="65"/>
      <c r="SPI192" s="78"/>
      <c r="SPJ192" s="78"/>
      <c r="SPK192" s="65"/>
      <c r="SPN192" s="78"/>
      <c r="SPO192" s="78"/>
      <c r="SPP192" s="65"/>
      <c r="SPS192" s="78"/>
      <c r="SPT192" s="78"/>
      <c r="SPU192" s="65"/>
      <c r="SPX192" s="78"/>
      <c r="SPY192" s="78"/>
      <c r="SPZ192" s="65"/>
      <c r="SQC192" s="78"/>
      <c r="SQD192" s="78"/>
      <c r="SQE192" s="65"/>
      <c r="SQH192" s="78"/>
      <c r="SQI192" s="78"/>
      <c r="SQJ192" s="65"/>
      <c r="SQM192" s="78"/>
      <c r="SQN192" s="78"/>
      <c r="SQO192" s="65"/>
      <c r="SQR192" s="78"/>
      <c r="SQS192" s="78"/>
      <c r="SQT192" s="65"/>
      <c r="SQW192" s="78"/>
      <c r="SQX192" s="78"/>
      <c r="SQY192" s="65"/>
      <c r="SRB192" s="78"/>
      <c r="SRC192" s="78"/>
      <c r="SRD192" s="65"/>
      <c r="SRG192" s="78"/>
      <c r="SRH192" s="78"/>
      <c r="SRI192" s="65"/>
      <c r="SRL192" s="78"/>
      <c r="SRM192" s="78"/>
      <c r="SRN192" s="65"/>
      <c r="SRQ192" s="78"/>
      <c r="SRR192" s="78"/>
      <c r="SRS192" s="65"/>
      <c r="SRV192" s="78"/>
      <c r="SRW192" s="78"/>
      <c r="SRX192" s="65"/>
      <c r="SSA192" s="78"/>
      <c r="SSB192" s="78"/>
      <c r="SSC192" s="65"/>
      <c r="SSF192" s="78"/>
      <c r="SSG192" s="78"/>
      <c r="SSH192" s="65"/>
      <c r="SSK192" s="78"/>
      <c r="SSL192" s="78"/>
      <c r="SSM192" s="65"/>
      <c r="SSP192" s="78"/>
      <c r="SSQ192" s="78"/>
      <c r="SSR192" s="65"/>
      <c r="SSU192" s="78"/>
      <c r="SSV192" s="78"/>
      <c r="SSW192" s="65"/>
      <c r="SSZ192" s="78"/>
      <c r="STA192" s="78"/>
      <c r="STB192" s="65"/>
      <c r="STE192" s="78"/>
      <c r="STF192" s="78"/>
      <c r="STG192" s="65"/>
      <c r="STJ192" s="78"/>
      <c r="STK192" s="78"/>
      <c r="STL192" s="65"/>
      <c r="STO192" s="78"/>
      <c r="STP192" s="78"/>
      <c r="STQ192" s="65"/>
      <c r="STT192" s="78"/>
      <c r="STU192" s="78"/>
      <c r="STV192" s="65"/>
      <c r="STY192" s="78"/>
      <c r="STZ192" s="78"/>
      <c r="SUA192" s="65"/>
      <c r="SUD192" s="78"/>
      <c r="SUE192" s="78"/>
      <c r="SUF192" s="65"/>
      <c r="SUI192" s="78"/>
      <c r="SUJ192" s="78"/>
      <c r="SUK192" s="65"/>
      <c r="SUN192" s="78"/>
      <c r="SUO192" s="78"/>
      <c r="SUP192" s="65"/>
      <c r="SUS192" s="78"/>
      <c r="SUT192" s="78"/>
      <c r="SUU192" s="65"/>
      <c r="SUX192" s="78"/>
      <c r="SUY192" s="78"/>
      <c r="SUZ192" s="65"/>
      <c r="SVC192" s="78"/>
      <c r="SVD192" s="78"/>
      <c r="SVE192" s="65"/>
      <c r="SVH192" s="78"/>
      <c r="SVI192" s="78"/>
      <c r="SVJ192" s="65"/>
      <c r="SVM192" s="78"/>
      <c r="SVN192" s="78"/>
      <c r="SVO192" s="65"/>
      <c r="SVR192" s="78"/>
      <c r="SVS192" s="78"/>
      <c r="SVT192" s="65"/>
      <c r="SVW192" s="78"/>
      <c r="SVX192" s="78"/>
      <c r="SVY192" s="65"/>
      <c r="SWB192" s="78"/>
      <c r="SWC192" s="78"/>
      <c r="SWD192" s="65"/>
      <c r="SWG192" s="78"/>
      <c r="SWH192" s="78"/>
      <c r="SWI192" s="65"/>
      <c r="SWL192" s="78"/>
      <c r="SWM192" s="78"/>
      <c r="SWN192" s="65"/>
      <c r="SWQ192" s="78"/>
      <c r="SWR192" s="78"/>
      <c r="SWS192" s="65"/>
      <c r="SWV192" s="78"/>
      <c r="SWW192" s="78"/>
      <c r="SWX192" s="65"/>
      <c r="SXA192" s="78"/>
      <c r="SXB192" s="78"/>
      <c r="SXC192" s="65"/>
      <c r="SXF192" s="78"/>
      <c r="SXG192" s="78"/>
      <c r="SXH192" s="65"/>
      <c r="SXK192" s="78"/>
      <c r="SXL192" s="78"/>
      <c r="SXM192" s="65"/>
      <c r="SXP192" s="78"/>
      <c r="SXQ192" s="78"/>
      <c r="SXR192" s="65"/>
      <c r="SXU192" s="78"/>
      <c r="SXV192" s="78"/>
      <c r="SXW192" s="65"/>
      <c r="SXZ192" s="78"/>
      <c r="SYA192" s="78"/>
      <c r="SYB192" s="65"/>
      <c r="SYE192" s="78"/>
      <c r="SYF192" s="78"/>
      <c r="SYG192" s="65"/>
      <c r="SYJ192" s="78"/>
      <c r="SYK192" s="78"/>
      <c r="SYL192" s="65"/>
      <c r="SYO192" s="78"/>
      <c r="SYP192" s="78"/>
      <c r="SYQ192" s="65"/>
      <c r="SYT192" s="78"/>
      <c r="SYU192" s="78"/>
      <c r="SYV192" s="65"/>
      <c r="SYY192" s="78"/>
      <c r="SYZ192" s="78"/>
      <c r="SZA192" s="65"/>
      <c r="SZD192" s="78"/>
      <c r="SZE192" s="78"/>
      <c r="SZF192" s="65"/>
      <c r="SZI192" s="78"/>
      <c r="SZJ192" s="78"/>
      <c r="SZK192" s="65"/>
      <c r="SZN192" s="78"/>
      <c r="SZO192" s="78"/>
      <c r="SZP192" s="65"/>
      <c r="SZS192" s="78"/>
      <c r="SZT192" s="78"/>
      <c r="SZU192" s="65"/>
      <c r="SZX192" s="78"/>
      <c r="SZY192" s="78"/>
      <c r="SZZ192" s="65"/>
      <c r="TAC192" s="78"/>
      <c r="TAD192" s="78"/>
      <c r="TAE192" s="65"/>
      <c r="TAH192" s="78"/>
      <c r="TAI192" s="78"/>
      <c r="TAJ192" s="65"/>
      <c r="TAM192" s="78"/>
      <c r="TAN192" s="78"/>
      <c r="TAO192" s="65"/>
      <c r="TAR192" s="78"/>
      <c r="TAS192" s="78"/>
      <c r="TAT192" s="65"/>
      <c r="TAW192" s="78"/>
      <c r="TAX192" s="78"/>
      <c r="TAY192" s="65"/>
      <c r="TBB192" s="78"/>
      <c r="TBC192" s="78"/>
      <c r="TBD192" s="65"/>
      <c r="TBG192" s="78"/>
      <c r="TBH192" s="78"/>
      <c r="TBI192" s="65"/>
      <c r="TBL192" s="78"/>
      <c r="TBM192" s="78"/>
      <c r="TBN192" s="65"/>
      <c r="TBQ192" s="78"/>
      <c r="TBR192" s="78"/>
      <c r="TBS192" s="65"/>
      <c r="TBV192" s="78"/>
      <c r="TBW192" s="78"/>
      <c r="TBX192" s="65"/>
      <c r="TCA192" s="78"/>
      <c r="TCB192" s="78"/>
      <c r="TCC192" s="65"/>
      <c r="TCF192" s="78"/>
      <c r="TCG192" s="78"/>
      <c r="TCH192" s="65"/>
      <c r="TCK192" s="78"/>
      <c r="TCL192" s="78"/>
      <c r="TCM192" s="65"/>
      <c r="TCP192" s="78"/>
      <c r="TCQ192" s="78"/>
      <c r="TCR192" s="65"/>
      <c r="TCU192" s="78"/>
      <c r="TCV192" s="78"/>
      <c r="TCW192" s="65"/>
      <c r="TCZ192" s="78"/>
      <c r="TDA192" s="78"/>
      <c r="TDB192" s="65"/>
      <c r="TDE192" s="78"/>
      <c r="TDF192" s="78"/>
      <c r="TDG192" s="65"/>
      <c r="TDJ192" s="78"/>
      <c r="TDK192" s="78"/>
      <c r="TDL192" s="65"/>
      <c r="TDO192" s="78"/>
      <c r="TDP192" s="78"/>
      <c r="TDQ192" s="65"/>
      <c r="TDT192" s="78"/>
      <c r="TDU192" s="78"/>
      <c r="TDV192" s="65"/>
      <c r="TDY192" s="78"/>
      <c r="TDZ192" s="78"/>
      <c r="TEA192" s="65"/>
      <c r="TED192" s="78"/>
      <c r="TEE192" s="78"/>
      <c r="TEF192" s="65"/>
      <c r="TEI192" s="78"/>
      <c r="TEJ192" s="78"/>
      <c r="TEK192" s="65"/>
      <c r="TEN192" s="78"/>
      <c r="TEO192" s="78"/>
      <c r="TEP192" s="65"/>
      <c r="TES192" s="78"/>
      <c r="TET192" s="78"/>
      <c r="TEU192" s="65"/>
      <c r="TEX192" s="78"/>
      <c r="TEY192" s="78"/>
      <c r="TEZ192" s="65"/>
      <c r="TFC192" s="78"/>
      <c r="TFD192" s="78"/>
      <c r="TFE192" s="65"/>
      <c r="TFH192" s="78"/>
      <c r="TFI192" s="78"/>
      <c r="TFJ192" s="65"/>
      <c r="TFM192" s="78"/>
      <c r="TFN192" s="78"/>
      <c r="TFO192" s="65"/>
      <c r="TFR192" s="78"/>
      <c r="TFS192" s="78"/>
      <c r="TFT192" s="65"/>
      <c r="TFW192" s="78"/>
      <c r="TFX192" s="78"/>
      <c r="TFY192" s="65"/>
      <c r="TGB192" s="78"/>
      <c r="TGC192" s="78"/>
      <c r="TGD192" s="65"/>
      <c r="TGG192" s="78"/>
      <c r="TGH192" s="78"/>
      <c r="TGI192" s="65"/>
      <c r="TGL192" s="78"/>
      <c r="TGM192" s="78"/>
      <c r="TGN192" s="65"/>
      <c r="TGQ192" s="78"/>
      <c r="TGR192" s="78"/>
      <c r="TGS192" s="65"/>
      <c r="TGV192" s="78"/>
      <c r="TGW192" s="78"/>
      <c r="TGX192" s="65"/>
      <c r="THA192" s="78"/>
      <c r="THB192" s="78"/>
      <c r="THC192" s="65"/>
      <c r="THF192" s="78"/>
      <c r="THG192" s="78"/>
      <c r="THH192" s="65"/>
      <c r="THK192" s="78"/>
      <c r="THL192" s="78"/>
      <c r="THM192" s="65"/>
      <c r="THP192" s="78"/>
      <c r="THQ192" s="78"/>
      <c r="THR192" s="65"/>
      <c r="THU192" s="78"/>
      <c r="THV192" s="78"/>
      <c r="THW192" s="65"/>
      <c r="THZ192" s="78"/>
      <c r="TIA192" s="78"/>
      <c r="TIB192" s="65"/>
      <c r="TIE192" s="78"/>
      <c r="TIF192" s="78"/>
      <c r="TIG192" s="65"/>
      <c r="TIJ192" s="78"/>
      <c r="TIK192" s="78"/>
      <c r="TIL192" s="65"/>
      <c r="TIO192" s="78"/>
      <c r="TIP192" s="78"/>
      <c r="TIQ192" s="65"/>
      <c r="TIT192" s="78"/>
      <c r="TIU192" s="78"/>
      <c r="TIV192" s="65"/>
      <c r="TIY192" s="78"/>
      <c r="TIZ192" s="78"/>
      <c r="TJA192" s="65"/>
      <c r="TJD192" s="78"/>
      <c r="TJE192" s="78"/>
      <c r="TJF192" s="65"/>
      <c r="TJI192" s="78"/>
      <c r="TJJ192" s="78"/>
      <c r="TJK192" s="65"/>
      <c r="TJN192" s="78"/>
      <c r="TJO192" s="78"/>
      <c r="TJP192" s="65"/>
      <c r="TJS192" s="78"/>
      <c r="TJT192" s="78"/>
      <c r="TJU192" s="65"/>
      <c r="TJX192" s="78"/>
      <c r="TJY192" s="78"/>
      <c r="TJZ192" s="65"/>
      <c r="TKC192" s="78"/>
      <c r="TKD192" s="78"/>
      <c r="TKE192" s="65"/>
      <c r="TKH192" s="78"/>
      <c r="TKI192" s="78"/>
      <c r="TKJ192" s="65"/>
      <c r="TKM192" s="78"/>
      <c r="TKN192" s="78"/>
      <c r="TKO192" s="65"/>
      <c r="TKR192" s="78"/>
      <c r="TKS192" s="78"/>
      <c r="TKT192" s="65"/>
      <c r="TKW192" s="78"/>
      <c r="TKX192" s="78"/>
      <c r="TKY192" s="65"/>
      <c r="TLB192" s="78"/>
      <c r="TLC192" s="78"/>
      <c r="TLD192" s="65"/>
      <c r="TLG192" s="78"/>
      <c r="TLH192" s="78"/>
      <c r="TLI192" s="65"/>
      <c r="TLL192" s="78"/>
      <c r="TLM192" s="78"/>
      <c r="TLN192" s="65"/>
      <c r="TLQ192" s="78"/>
      <c r="TLR192" s="78"/>
      <c r="TLS192" s="65"/>
      <c r="TLV192" s="78"/>
      <c r="TLW192" s="78"/>
      <c r="TLX192" s="65"/>
      <c r="TMA192" s="78"/>
      <c r="TMB192" s="78"/>
      <c r="TMC192" s="65"/>
      <c r="TMF192" s="78"/>
      <c r="TMG192" s="78"/>
      <c r="TMH192" s="65"/>
      <c r="TMK192" s="78"/>
      <c r="TML192" s="78"/>
      <c r="TMM192" s="65"/>
      <c r="TMP192" s="78"/>
      <c r="TMQ192" s="78"/>
      <c r="TMR192" s="65"/>
      <c r="TMU192" s="78"/>
      <c r="TMV192" s="78"/>
      <c r="TMW192" s="65"/>
      <c r="TMZ192" s="78"/>
      <c r="TNA192" s="78"/>
      <c r="TNB192" s="65"/>
      <c r="TNE192" s="78"/>
      <c r="TNF192" s="78"/>
      <c r="TNG192" s="65"/>
      <c r="TNJ192" s="78"/>
      <c r="TNK192" s="78"/>
      <c r="TNL192" s="65"/>
      <c r="TNO192" s="78"/>
      <c r="TNP192" s="78"/>
      <c r="TNQ192" s="65"/>
      <c r="TNT192" s="78"/>
      <c r="TNU192" s="78"/>
      <c r="TNV192" s="65"/>
      <c r="TNY192" s="78"/>
      <c r="TNZ192" s="78"/>
      <c r="TOA192" s="65"/>
      <c r="TOD192" s="78"/>
      <c r="TOE192" s="78"/>
      <c r="TOF192" s="65"/>
      <c r="TOI192" s="78"/>
      <c r="TOJ192" s="78"/>
      <c r="TOK192" s="65"/>
      <c r="TON192" s="78"/>
      <c r="TOO192" s="78"/>
      <c r="TOP192" s="65"/>
      <c r="TOS192" s="78"/>
      <c r="TOT192" s="78"/>
      <c r="TOU192" s="65"/>
      <c r="TOX192" s="78"/>
      <c r="TOY192" s="78"/>
      <c r="TOZ192" s="65"/>
      <c r="TPC192" s="78"/>
      <c r="TPD192" s="78"/>
      <c r="TPE192" s="65"/>
      <c r="TPH192" s="78"/>
      <c r="TPI192" s="78"/>
      <c r="TPJ192" s="65"/>
      <c r="TPM192" s="78"/>
      <c r="TPN192" s="78"/>
      <c r="TPO192" s="65"/>
      <c r="TPR192" s="78"/>
      <c r="TPS192" s="78"/>
      <c r="TPT192" s="65"/>
      <c r="TPW192" s="78"/>
      <c r="TPX192" s="78"/>
      <c r="TPY192" s="65"/>
      <c r="TQB192" s="78"/>
      <c r="TQC192" s="78"/>
      <c r="TQD192" s="65"/>
      <c r="TQG192" s="78"/>
      <c r="TQH192" s="78"/>
      <c r="TQI192" s="65"/>
      <c r="TQL192" s="78"/>
      <c r="TQM192" s="78"/>
      <c r="TQN192" s="65"/>
      <c r="TQQ192" s="78"/>
      <c r="TQR192" s="78"/>
      <c r="TQS192" s="65"/>
      <c r="TQV192" s="78"/>
      <c r="TQW192" s="78"/>
      <c r="TQX192" s="65"/>
      <c r="TRA192" s="78"/>
      <c r="TRB192" s="78"/>
      <c r="TRC192" s="65"/>
      <c r="TRF192" s="78"/>
      <c r="TRG192" s="78"/>
      <c r="TRH192" s="65"/>
      <c r="TRK192" s="78"/>
      <c r="TRL192" s="78"/>
      <c r="TRM192" s="65"/>
      <c r="TRP192" s="78"/>
      <c r="TRQ192" s="78"/>
      <c r="TRR192" s="65"/>
      <c r="TRU192" s="78"/>
      <c r="TRV192" s="78"/>
      <c r="TRW192" s="65"/>
      <c r="TRZ192" s="78"/>
      <c r="TSA192" s="78"/>
      <c r="TSB192" s="65"/>
      <c r="TSE192" s="78"/>
      <c r="TSF192" s="78"/>
      <c r="TSG192" s="65"/>
      <c r="TSJ192" s="78"/>
      <c r="TSK192" s="78"/>
      <c r="TSL192" s="65"/>
      <c r="TSO192" s="78"/>
      <c r="TSP192" s="78"/>
      <c r="TSQ192" s="65"/>
      <c r="TST192" s="78"/>
      <c r="TSU192" s="78"/>
      <c r="TSV192" s="65"/>
      <c r="TSY192" s="78"/>
      <c r="TSZ192" s="78"/>
      <c r="TTA192" s="65"/>
      <c r="TTD192" s="78"/>
      <c r="TTE192" s="78"/>
      <c r="TTF192" s="65"/>
      <c r="TTI192" s="78"/>
      <c r="TTJ192" s="78"/>
      <c r="TTK192" s="65"/>
      <c r="TTN192" s="78"/>
      <c r="TTO192" s="78"/>
      <c r="TTP192" s="65"/>
      <c r="TTS192" s="78"/>
      <c r="TTT192" s="78"/>
      <c r="TTU192" s="65"/>
      <c r="TTX192" s="78"/>
      <c r="TTY192" s="78"/>
      <c r="TTZ192" s="65"/>
      <c r="TUC192" s="78"/>
      <c r="TUD192" s="78"/>
      <c r="TUE192" s="65"/>
      <c r="TUH192" s="78"/>
      <c r="TUI192" s="78"/>
      <c r="TUJ192" s="65"/>
      <c r="TUM192" s="78"/>
      <c r="TUN192" s="78"/>
      <c r="TUO192" s="65"/>
      <c r="TUR192" s="78"/>
      <c r="TUS192" s="78"/>
      <c r="TUT192" s="65"/>
      <c r="TUW192" s="78"/>
      <c r="TUX192" s="78"/>
      <c r="TUY192" s="65"/>
      <c r="TVB192" s="78"/>
      <c r="TVC192" s="78"/>
      <c r="TVD192" s="65"/>
      <c r="TVG192" s="78"/>
      <c r="TVH192" s="78"/>
      <c r="TVI192" s="65"/>
      <c r="TVL192" s="78"/>
      <c r="TVM192" s="78"/>
      <c r="TVN192" s="65"/>
      <c r="TVQ192" s="78"/>
      <c r="TVR192" s="78"/>
      <c r="TVS192" s="65"/>
      <c r="TVV192" s="78"/>
      <c r="TVW192" s="78"/>
      <c r="TVX192" s="65"/>
      <c r="TWA192" s="78"/>
      <c r="TWB192" s="78"/>
      <c r="TWC192" s="65"/>
      <c r="TWF192" s="78"/>
      <c r="TWG192" s="78"/>
      <c r="TWH192" s="65"/>
      <c r="TWK192" s="78"/>
      <c r="TWL192" s="78"/>
      <c r="TWM192" s="65"/>
      <c r="TWP192" s="78"/>
      <c r="TWQ192" s="78"/>
      <c r="TWR192" s="65"/>
      <c r="TWU192" s="78"/>
      <c r="TWV192" s="78"/>
      <c r="TWW192" s="65"/>
      <c r="TWZ192" s="78"/>
      <c r="TXA192" s="78"/>
      <c r="TXB192" s="65"/>
      <c r="TXE192" s="78"/>
      <c r="TXF192" s="78"/>
      <c r="TXG192" s="65"/>
      <c r="TXJ192" s="78"/>
      <c r="TXK192" s="78"/>
      <c r="TXL192" s="65"/>
      <c r="TXO192" s="78"/>
      <c r="TXP192" s="78"/>
      <c r="TXQ192" s="65"/>
      <c r="TXT192" s="78"/>
      <c r="TXU192" s="78"/>
      <c r="TXV192" s="65"/>
      <c r="TXY192" s="78"/>
      <c r="TXZ192" s="78"/>
      <c r="TYA192" s="65"/>
      <c r="TYD192" s="78"/>
      <c r="TYE192" s="78"/>
      <c r="TYF192" s="65"/>
      <c r="TYI192" s="78"/>
      <c r="TYJ192" s="78"/>
      <c r="TYK192" s="65"/>
      <c r="TYN192" s="78"/>
      <c r="TYO192" s="78"/>
      <c r="TYP192" s="65"/>
      <c r="TYS192" s="78"/>
      <c r="TYT192" s="78"/>
      <c r="TYU192" s="65"/>
      <c r="TYX192" s="78"/>
      <c r="TYY192" s="78"/>
      <c r="TYZ192" s="65"/>
      <c r="TZC192" s="78"/>
      <c r="TZD192" s="78"/>
      <c r="TZE192" s="65"/>
      <c r="TZH192" s="78"/>
      <c r="TZI192" s="78"/>
      <c r="TZJ192" s="65"/>
      <c r="TZM192" s="78"/>
      <c r="TZN192" s="78"/>
      <c r="TZO192" s="65"/>
      <c r="TZR192" s="78"/>
      <c r="TZS192" s="78"/>
      <c r="TZT192" s="65"/>
      <c r="TZW192" s="78"/>
      <c r="TZX192" s="78"/>
      <c r="TZY192" s="65"/>
      <c r="UAB192" s="78"/>
      <c r="UAC192" s="78"/>
      <c r="UAD192" s="65"/>
      <c r="UAG192" s="78"/>
      <c r="UAH192" s="78"/>
      <c r="UAI192" s="65"/>
      <c r="UAL192" s="78"/>
      <c r="UAM192" s="78"/>
      <c r="UAN192" s="65"/>
      <c r="UAQ192" s="78"/>
      <c r="UAR192" s="78"/>
      <c r="UAS192" s="65"/>
      <c r="UAV192" s="78"/>
      <c r="UAW192" s="78"/>
      <c r="UAX192" s="65"/>
      <c r="UBA192" s="78"/>
      <c r="UBB192" s="78"/>
      <c r="UBC192" s="65"/>
      <c r="UBF192" s="78"/>
      <c r="UBG192" s="78"/>
      <c r="UBH192" s="65"/>
      <c r="UBK192" s="78"/>
      <c r="UBL192" s="78"/>
      <c r="UBM192" s="65"/>
      <c r="UBP192" s="78"/>
      <c r="UBQ192" s="78"/>
      <c r="UBR192" s="65"/>
      <c r="UBU192" s="78"/>
      <c r="UBV192" s="78"/>
      <c r="UBW192" s="65"/>
      <c r="UBZ192" s="78"/>
      <c r="UCA192" s="78"/>
      <c r="UCB192" s="65"/>
      <c r="UCE192" s="78"/>
      <c r="UCF192" s="78"/>
      <c r="UCG192" s="65"/>
      <c r="UCJ192" s="78"/>
      <c r="UCK192" s="78"/>
      <c r="UCL192" s="65"/>
      <c r="UCO192" s="78"/>
      <c r="UCP192" s="78"/>
      <c r="UCQ192" s="65"/>
      <c r="UCT192" s="78"/>
      <c r="UCU192" s="78"/>
      <c r="UCV192" s="65"/>
      <c r="UCY192" s="78"/>
      <c r="UCZ192" s="78"/>
      <c r="UDA192" s="65"/>
      <c r="UDD192" s="78"/>
      <c r="UDE192" s="78"/>
      <c r="UDF192" s="65"/>
      <c r="UDI192" s="78"/>
      <c r="UDJ192" s="78"/>
      <c r="UDK192" s="65"/>
      <c r="UDN192" s="78"/>
      <c r="UDO192" s="78"/>
      <c r="UDP192" s="65"/>
      <c r="UDS192" s="78"/>
      <c r="UDT192" s="78"/>
      <c r="UDU192" s="65"/>
      <c r="UDX192" s="78"/>
      <c r="UDY192" s="78"/>
      <c r="UDZ192" s="65"/>
      <c r="UEC192" s="78"/>
      <c r="UED192" s="78"/>
      <c r="UEE192" s="65"/>
      <c r="UEH192" s="78"/>
      <c r="UEI192" s="78"/>
      <c r="UEJ192" s="65"/>
      <c r="UEM192" s="78"/>
      <c r="UEN192" s="78"/>
      <c r="UEO192" s="65"/>
      <c r="UER192" s="78"/>
      <c r="UES192" s="78"/>
      <c r="UET192" s="65"/>
      <c r="UEW192" s="78"/>
      <c r="UEX192" s="78"/>
      <c r="UEY192" s="65"/>
      <c r="UFB192" s="78"/>
      <c r="UFC192" s="78"/>
      <c r="UFD192" s="65"/>
      <c r="UFG192" s="78"/>
      <c r="UFH192" s="78"/>
      <c r="UFI192" s="65"/>
      <c r="UFL192" s="78"/>
      <c r="UFM192" s="78"/>
      <c r="UFN192" s="65"/>
      <c r="UFQ192" s="78"/>
      <c r="UFR192" s="78"/>
      <c r="UFS192" s="65"/>
      <c r="UFV192" s="78"/>
      <c r="UFW192" s="78"/>
      <c r="UFX192" s="65"/>
      <c r="UGA192" s="78"/>
      <c r="UGB192" s="78"/>
      <c r="UGC192" s="65"/>
      <c r="UGF192" s="78"/>
      <c r="UGG192" s="78"/>
      <c r="UGH192" s="65"/>
      <c r="UGK192" s="78"/>
      <c r="UGL192" s="78"/>
      <c r="UGM192" s="65"/>
      <c r="UGP192" s="78"/>
      <c r="UGQ192" s="78"/>
      <c r="UGR192" s="65"/>
      <c r="UGU192" s="78"/>
      <c r="UGV192" s="78"/>
      <c r="UGW192" s="65"/>
      <c r="UGZ192" s="78"/>
      <c r="UHA192" s="78"/>
      <c r="UHB192" s="65"/>
      <c r="UHE192" s="78"/>
      <c r="UHF192" s="78"/>
      <c r="UHG192" s="65"/>
      <c r="UHJ192" s="78"/>
      <c r="UHK192" s="78"/>
      <c r="UHL192" s="65"/>
      <c r="UHO192" s="78"/>
      <c r="UHP192" s="78"/>
      <c r="UHQ192" s="65"/>
      <c r="UHT192" s="78"/>
      <c r="UHU192" s="78"/>
      <c r="UHV192" s="65"/>
      <c r="UHY192" s="78"/>
      <c r="UHZ192" s="78"/>
      <c r="UIA192" s="65"/>
      <c r="UID192" s="78"/>
      <c r="UIE192" s="78"/>
      <c r="UIF192" s="65"/>
      <c r="UII192" s="78"/>
      <c r="UIJ192" s="78"/>
      <c r="UIK192" s="65"/>
      <c r="UIN192" s="78"/>
      <c r="UIO192" s="78"/>
      <c r="UIP192" s="65"/>
      <c r="UIS192" s="78"/>
      <c r="UIT192" s="78"/>
      <c r="UIU192" s="65"/>
      <c r="UIX192" s="78"/>
      <c r="UIY192" s="78"/>
      <c r="UIZ192" s="65"/>
      <c r="UJC192" s="78"/>
      <c r="UJD192" s="78"/>
      <c r="UJE192" s="65"/>
      <c r="UJH192" s="78"/>
      <c r="UJI192" s="78"/>
      <c r="UJJ192" s="65"/>
      <c r="UJM192" s="78"/>
      <c r="UJN192" s="78"/>
      <c r="UJO192" s="65"/>
      <c r="UJR192" s="78"/>
      <c r="UJS192" s="78"/>
      <c r="UJT192" s="65"/>
      <c r="UJW192" s="78"/>
      <c r="UJX192" s="78"/>
      <c r="UJY192" s="65"/>
      <c r="UKB192" s="78"/>
      <c r="UKC192" s="78"/>
      <c r="UKD192" s="65"/>
      <c r="UKG192" s="78"/>
      <c r="UKH192" s="78"/>
      <c r="UKI192" s="65"/>
      <c r="UKL192" s="78"/>
      <c r="UKM192" s="78"/>
      <c r="UKN192" s="65"/>
      <c r="UKQ192" s="78"/>
      <c r="UKR192" s="78"/>
      <c r="UKS192" s="65"/>
      <c r="UKV192" s="78"/>
      <c r="UKW192" s="78"/>
      <c r="UKX192" s="65"/>
      <c r="ULA192" s="78"/>
      <c r="ULB192" s="78"/>
      <c r="ULC192" s="65"/>
      <c r="ULF192" s="78"/>
      <c r="ULG192" s="78"/>
      <c r="ULH192" s="65"/>
      <c r="ULK192" s="78"/>
      <c r="ULL192" s="78"/>
      <c r="ULM192" s="65"/>
      <c r="ULP192" s="78"/>
      <c r="ULQ192" s="78"/>
      <c r="ULR192" s="65"/>
      <c r="ULU192" s="78"/>
      <c r="ULV192" s="78"/>
      <c r="ULW192" s="65"/>
      <c r="ULZ192" s="78"/>
      <c r="UMA192" s="78"/>
      <c r="UMB192" s="65"/>
      <c r="UME192" s="78"/>
      <c r="UMF192" s="78"/>
      <c r="UMG192" s="65"/>
      <c r="UMJ192" s="78"/>
      <c r="UMK192" s="78"/>
      <c r="UML192" s="65"/>
      <c r="UMO192" s="78"/>
      <c r="UMP192" s="78"/>
      <c r="UMQ192" s="65"/>
      <c r="UMT192" s="78"/>
      <c r="UMU192" s="78"/>
      <c r="UMV192" s="65"/>
      <c r="UMY192" s="78"/>
      <c r="UMZ192" s="78"/>
      <c r="UNA192" s="65"/>
      <c r="UND192" s="78"/>
      <c r="UNE192" s="78"/>
      <c r="UNF192" s="65"/>
      <c r="UNI192" s="78"/>
      <c r="UNJ192" s="78"/>
      <c r="UNK192" s="65"/>
      <c r="UNN192" s="78"/>
      <c r="UNO192" s="78"/>
      <c r="UNP192" s="65"/>
      <c r="UNS192" s="78"/>
      <c r="UNT192" s="78"/>
      <c r="UNU192" s="65"/>
      <c r="UNX192" s="78"/>
      <c r="UNY192" s="78"/>
      <c r="UNZ192" s="65"/>
      <c r="UOC192" s="78"/>
      <c r="UOD192" s="78"/>
      <c r="UOE192" s="65"/>
      <c r="UOH192" s="78"/>
      <c r="UOI192" s="78"/>
      <c r="UOJ192" s="65"/>
      <c r="UOM192" s="78"/>
      <c r="UON192" s="78"/>
      <c r="UOO192" s="65"/>
      <c r="UOR192" s="78"/>
      <c r="UOS192" s="78"/>
      <c r="UOT192" s="65"/>
      <c r="UOW192" s="78"/>
      <c r="UOX192" s="78"/>
      <c r="UOY192" s="65"/>
      <c r="UPB192" s="78"/>
      <c r="UPC192" s="78"/>
      <c r="UPD192" s="65"/>
      <c r="UPG192" s="78"/>
      <c r="UPH192" s="78"/>
      <c r="UPI192" s="65"/>
      <c r="UPL192" s="78"/>
      <c r="UPM192" s="78"/>
      <c r="UPN192" s="65"/>
      <c r="UPQ192" s="78"/>
      <c r="UPR192" s="78"/>
      <c r="UPS192" s="65"/>
      <c r="UPV192" s="78"/>
      <c r="UPW192" s="78"/>
      <c r="UPX192" s="65"/>
      <c r="UQA192" s="78"/>
      <c r="UQB192" s="78"/>
      <c r="UQC192" s="65"/>
      <c r="UQF192" s="78"/>
      <c r="UQG192" s="78"/>
      <c r="UQH192" s="65"/>
      <c r="UQK192" s="78"/>
      <c r="UQL192" s="78"/>
      <c r="UQM192" s="65"/>
      <c r="UQP192" s="78"/>
      <c r="UQQ192" s="78"/>
      <c r="UQR192" s="65"/>
      <c r="UQU192" s="78"/>
      <c r="UQV192" s="78"/>
      <c r="UQW192" s="65"/>
      <c r="UQZ192" s="78"/>
      <c r="URA192" s="78"/>
      <c r="URB192" s="65"/>
      <c r="URE192" s="78"/>
      <c r="URF192" s="78"/>
      <c r="URG192" s="65"/>
      <c r="URJ192" s="78"/>
      <c r="URK192" s="78"/>
      <c r="URL192" s="65"/>
      <c r="URO192" s="78"/>
      <c r="URP192" s="78"/>
      <c r="URQ192" s="65"/>
      <c r="URT192" s="78"/>
      <c r="URU192" s="78"/>
      <c r="URV192" s="65"/>
      <c r="URY192" s="78"/>
      <c r="URZ192" s="78"/>
      <c r="USA192" s="65"/>
      <c r="USD192" s="78"/>
      <c r="USE192" s="78"/>
      <c r="USF192" s="65"/>
      <c r="USI192" s="78"/>
      <c r="USJ192" s="78"/>
      <c r="USK192" s="65"/>
      <c r="USN192" s="78"/>
      <c r="USO192" s="78"/>
      <c r="USP192" s="65"/>
      <c r="USS192" s="78"/>
      <c r="UST192" s="78"/>
      <c r="USU192" s="65"/>
      <c r="USX192" s="78"/>
      <c r="USY192" s="78"/>
      <c r="USZ192" s="65"/>
      <c r="UTC192" s="78"/>
      <c r="UTD192" s="78"/>
      <c r="UTE192" s="65"/>
      <c r="UTH192" s="78"/>
      <c r="UTI192" s="78"/>
      <c r="UTJ192" s="65"/>
      <c r="UTM192" s="78"/>
      <c r="UTN192" s="78"/>
      <c r="UTO192" s="65"/>
      <c r="UTR192" s="78"/>
      <c r="UTS192" s="78"/>
      <c r="UTT192" s="65"/>
      <c r="UTW192" s="78"/>
      <c r="UTX192" s="78"/>
      <c r="UTY192" s="65"/>
      <c r="UUB192" s="78"/>
      <c r="UUC192" s="78"/>
      <c r="UUD192" s="65"/>
      <c r="UUG192" s="78"/>
      <c r="UUH192" s="78"/>
      <c r="UUI192" s="65"/>
      <c r="UUL192" s="78"/>
      <c r="UUM192" s="78"/>
      <c r="UUN192" s="65"/>
      <c r="UUQ192" s="78"/>
      <c r="UUR192" s="78"/>
      <c r="UUS192" s="65"/>
      <c r="UUV192" s="78"/>
      <c r="UUW192" s="78"/>
      <c r="UUX192" s="65"/>
      <c r="UVA192" s="78"/>
      <c r="UVB192" s="78"/>
      <c r="UVC192" s="65"/>
      <c r="UVF192" s="78"/>
      <c r="UVG192" s="78"/>
      <c r="UVH192" s="65"/>
      <c r="UVK192" s="78"/>
      <c r="UVL192" s="78"/>
      <c r="UVM192" s="65"/>
      <c r="UVP192" s="78"/>
      <c r="UVQ192" s="78"/>
      <c r="UVR192" s="65"/>
      <c r="UVU192" s="78"/>
      <c r="UVV192" s="78"/>
      <c r="UVW192" s="65"/>
      <c r="UVZ192" s="78"/>
      <c r="UWA192" s="78"/>
      <c r="UWB192" s="65"/>
      <c r="UWE192" s="78"/>
      <c r="UWF192" s="78"/>
      <c r="UWG192" s="65"/>
      <c r="UWJ192" s="78"/>
      <c r="UWK192" s="78"/>
      <c r="UWL192" s="65"/>
      <c r="UWO192" s="78"/>
      <c r="UWP192" s="78"/>
      <c r="UWQ192" s="65"/>
      <c r="UWT192" s="78"/>
      <c r="UWU192" s="78"/>
      <c r="UWV192" s="65"/>
      <c r="UWY192" s="78"/>
      <c r="UWZ192" s="78"/>
      <c r="UXA192" s="65"/>
      <c r="UXD192" s="78"/>
      <c r="UXE192" s="78"/>
      <c r="UXF192" s="65"/>
      <c r="UXI192" s="78"/>
      <c r="UXJ192" s="78"/>
      <c r="UXK192" s="65"/>
      <c r="UXN192" s="78"/>
      <c r="UXO192" s="78"/>
      <c r="UXP192" s="65"/>
      <c r="UXS192" s="78"/>
      <c r="UXT192" s="78"/>
      <c r="UXU192" s="65"/>
      <c r="UXX192" s="78"/>
      <c r="UXY192" s="78"/>
      <c r="UXZ192" s="65"/>
      <c r="UYC192" s="78"/>
      <c r="UYD192" s="78"/>
      <c r="UYE192" s="65"/>
      <c r="UYH192" s="78"/>
      <c r="UYI192" s="78"/>
      <c r="UYJ192" s="65"/>
      <c r="UYM192" s="78"/>
      <c r="UYN192" s="78"/>
      <c r="UYO192" s="65"/>
      <c r="UYR192" s="78"/>
      <c r="UYS192" s="78"/>
      <c r="UYT192" s="65"/>
      <c r="UYW192" s="78"/>
      <c r="UYX192" s="78"/>
      <c r="UYY192" s="65"/>
      <c r="UZB192" s="78"/>
      <c r="UZC192" s="78"/>
      <c r="UZD192" s="65"/>
      <c r="UZG192" s="78"/>
      <c r="UZH192" s="78"/>
      <c r="UZI192" s="65"/>
      <c r="UZL192" s="78"/>
      <c r="UZM192" s="78"/>
      <c r="UZN192" s="65"/>
      <c r="UZQ192" s="78"/>
      <c r="UZR192" s="78"/>
      <c r="UZS192" s="65"/>
      <c r="UZV192" s="78"/>
      <c r="UZW192" s="78"/>
      <c r="UZX192" s="65"/>
      <c r="VAA192" s="78"/>
      <c r="VAB192" s="78"/>
      <c r="VAC192" s="65"/>
      <c r="VAF192" s="78"/>
      <c r="VAG192" s="78"/>
      <c r="VAH192" s="65"/>
      <c r="VAK192" s="78"/>
      <c r="VAL192" s="78"/>
      <c r="VAM192" s="65"/>
      <c r="VAP192" s="78"/>
      <c r="VAQ192" s="78"/>
      <c r="VAR192" s="65"/>
      <c r="VAU192" s="78"/>
      <c r="VAV192" s="78"/>
      <c r="VAW192" s="65"/>
      <c r="VAZ192" s="78"/>
      <c r="VBA192" s="78"/>
      <c r="VBB192" s="65"/>
      <c r="VBE192" s="78"/>
      <c r="VBF192" s="78"/>
      <c r="VBG192" s="65"/>
      <c r="VBJ192" s="78"/>
      <c r="VBK192" s="78"/>
      <c r="VBL192" s="65"/>
      <c r="VBO192" s="78"/>
      <c r="VBP192" s="78"/>
      <c r="VBQ192" s="65"/>
      <c r="VBT192" s="78"/>
      <c r="VBU192" s="78"/>
      <c r="VBV192" s="65"/>
      <c r="VBY192" s="78"/>
      <c r="VBZ192" s="78"/>
      <c r="VCA192" s="65"/>
      <c r="VCD192" s="78"/>
      <c r="VCE192" s="78"/>
      <c r="VCF192" s="65"/>
      <c r="VCI192" s="78"/>
      <c r="VCJ192" s="78"/>
      <c r="VCK192" s="65"/>
      <c r="VCN192" s="78"/>
      <c r="VCO192" s="78"/>
      <c r="VCP192" s="65"/>
      <c r="VCS192" s="78"/>
      <c r="VCT192" s="78"/>
      <c r="VCU192" s="65"/>
      <c r="VCX192" s="78"/>
      <c r="VCY192" s="78"/>
      <c r="VCZ192" s="65"/>
      <c r="VDC192" s="78"/>
      <c r="VDD192" s="78"/>
      <c r="VDE192" s="65"/>
      <c r="VDH192" s="78"/>
      <c r="VDI192" s="78"/>
      <c r="VDJ192" s="65"/>
      <c r="VDM192" s="78"/>
      <c r="VDN192" s="78"/>
      <c r="VDO192" s="65"/>
      <c r="VDR192" s="78"/>
      <c r="VDS192" s="78"/>
      <c r="VDT192" s="65"/>
      <c r="VDW192" s="78"/>
      <c r="VDX192" s="78"/>
      <c r="VDY192" s="65"/>
      <c r="VEB192" s="78"/>
      <c r="VEC192" s="78"/>
      <c r="VED192" s="65"/>
      <c r="VEG192" s="78"/>
      <c r="VEH192" s="78"/>
      <c r="VEI192" s="65"/>
      <c r="VEL192" s="78"/>
      <c r="VEM192" s="78"/>
      <c r="VEN192" s="65"/>
      <c r="VEQ192" s="78"/>
      <c r="VER192" s="78"/>
      <c r="VES192" s="65"/>
      <c r="VEV192" s="78"/>
      <c r="VEW192" s="78"/>
      <c r="VEX192" s="65"/>
      <c r="VFA192" s="78"/>
      <c r="VFB192" s="78"/>
      <c r="VFC192" s="65"/>
      <c r="VFF192" s="78"/>
      <c r="VFG192" s="78"/>
      <c r="VFH192" s="65"/>
      <c r="VFK192" s="78"/>
      <c r="VFL192" s="78"/>
      <c r="VFM192" s="65"/>
      <c r="VFP192" s="78"/>
      <c r="VFQ192" s="78"/>
      <c r="VFR192" s="65"/>
      <c r="VFU192" s="78"/>
      <c r="VFV192" s="78"/>
      <c r="VFW192" s="65"/>
      <c r="VFZ192" s="78"/>
      <c r="VGA192" s="78"/>
      <c r="VGB192" s="65"/>
      <c r="VGE192" s="78"/>
      <c r="VGF192" s="78"/>
      <c r="VGG192" s="65"/>
      <c r="VGJ192" s="78"/>
      <c r="VGK192" s="78"/>
      <c r="VGL192" s="65"/>
      <c r="VGO192" s="78"/>
      <c r="VGP192" s="78"/>
      <c r="VGQ192" s="65"/>
      <c r="VGT192" s="78"/>
      <c r="VGU192" s="78"/>
      <c r="VGV192" s="65"/>
      <c r="VGY192" s="78"/>
      <c r="VGZ192" s="78"/>
      <c r="VHA192" s="65"/>
      <c r="VHD192" s="78"/>
      <c r="VHE192" s="78"/>
      <c r="VHF192" s="65"/>
      <c r="VHI192" s="78"/>
      <c r="VHJ192" s="78"/>
      <c r="VHK192" s="65"/>
      <c r="VHN192" s="78"/>
      <c r="VHO192" s="78"/>
      <c r="VHP192" s="65"/>
      <c r="VHS192" s="78"/>
      <c r="VHT192" s="78"/>
      <c r="VHU192" s="65"/>
      <c r="VHX192" s="78"/>
      <c r="VHY192" s="78"/>
      <c r="VHZ192" s="65"/>
      <c r="VIC192" s="78"/>
      <c r="VID192" s="78"/>
      <c r="VIE192" s="65"/>
      <c r="VIH192" s="78"/>
      <c r="VII192" s="78"/>
      <c r="VIJ192" s="65"/>
      <c r="VIM192" s="78"/>
      <c r="VIN192" s="78"/>
      <c r="VIO192" s="65"/>
      <c r="VIR192" s="78"/>
      <c r="VIS192" s="78"/>
      <c r="VIT192" s="65"/>
      <c r="VIW192" s="78"/>
      <c r="VIX192" s="78"/>
      <c r="VIY192" s="65"/>
      <c r="VJB192" s="78"/>
      <c r="VJC192" s="78"/>
      <c r="VJD192" s="65"/>
      <c r="VJG192" s="78"/>
      <c r="VJH192" s="78"/>
      <c r="VJI192" s="65"/>
      <c r="VJL192" s="78"/>
      <c r="VJM192" s="78"/>
      <c r="VJN192" s="65"/>
      <c r="VJQ192" s="78"/>
      <c r="VJR192" s="78"/>
      <c r="VJS192" s="65"/>
      <c r="VJV192" s="78"/>
      <c r="VJW192" s="78"/>
      <c r="VJX192" s="65"/>
      <c r="VKA192" s="78"/>
      <c r="VKB192" s="78"/>
      <c r="VKC192" s="65"/>
      <c r="VKF192" s="78"/>
      <c r="VKG192" s="78"/>
      <c r="VKH192" s="65"/>
      <c r="VKK192" s="78"/>
      <c r="VKL192" s="78"/>
      <c r="VKM192" s="65"/>
      <c r="VKP192" s="78"/>
      <c r="VKQ192" s="78"/>
      <c r="VKR192" s="65"/>
      <c r="VKU192" s="78"/>
      <c r="VKV192" s="78"/>
      <c r="VKW192" s="65"/>
      <c r="VKZ192" s="78"/>
      <c r="VLA192" s="78"/>
      <c r="VLB192" s="65"/>
      <c r="VLE192" s="78"/>
      <c r="VLF192" s="78"/>
      <c r="VLG192" s="65"/>
      <c r="VLJ192" s="78"/>
      <c r="VLK192" s="78"/>
      <c r="VLL192" s="65"/>
      <c r="VLO192" s="78"/>
      <c r="VLP192" s="78"/>
      <c r="VLQ192" s="65"/>
      <c r="VLT192" s="78"/>
      <c r="VLU192" s="78"/>
      <c r="VLV192" s="65"/>
      <c r="VLY192" s="78"/>
      <c r="VLZ192" s="78"/>
      <c r="VMA192" s="65"/>
      <c r="VMD192" s="78"/>
      <c r="VME192" s="78"/>
      <c r="VMF192" s="65"/>
      <c r="VMI192" s="78"/>
      <c r="VMJ192" s="78"/>
      <c r="VMK192" s="65"/>
      <c r="VMN192" s="78"/>
      <c r="VMO192" s="78"/>
      <c r="VMP192" s="65"/>
      <c r="VMS192" s="78"/>
      <c r="VMT192" s="78"/>
      <c r="VMU192" s="65"/>
      <c r="VMX192" s="78"/>
      <c r="VMY192" s="78"/>
      <c r="VMZ192" s="65"/>
      <c r="VNC192" s="78"/>
      <c r="VND192" s="78"/>
      <c r="VNE192" s="65"/>
      <c r="VNH192" s="78"/>
      <c r="VNI192" s="78"/>
      <c r="VNJ192" s="65"/>
      <c r="VNM192" s="78"/>
      <c r="VNN192" s="78"/>
      <c r="VNO192" s="65"/>
      <c r="VNR192" s="78"/>
      <c r="VNS192" s="78"/>
      <c r="VNT192" s="65"/>
      <c r="VNW192" s="78"/>
      <c r="VNX192" s="78"/>
      <c r="VNY192" s="65"/>
      <c r="VOB192" s="78"/>
      <c r="VOC192" s="78"/>
      <c r="VOD192" s="65"/>
      <c r="VOG192" s="78"/>
      <c r="VOH192" s="78"/>
      <c r="VOI192" s="65"/>
      <c r="VOL192" s="78"/>
      <c r="VOM192" s="78"/>
      <c r="VON192" s="65"/>
      <c r="VOQ192" s="78"/>
      <c r="VOR192" s="78"/>
      <c r="VOS192" s="65"/>
      <c r="VOV192" s="78"/>
      <c r="VOW192" s="78"/>
      <c r="VOX192" s="65"/>
      <c r="VPA192" s="78"/>
      <c r="VPB192" s="78"/>
      <c r="VPC192" s="65"/>
      <c r="VPF192" s="78"/>
      <c r="VPG192" s="78"/>
      <c r="VPH192" s="65"/>
      <c r="VPK192" s="78"/>
      <c r="VPL192" s="78"/>
      <c r="VPM192" s="65"/>
      <c r="VPP192" s="78"/>
      <c r="VPQ192" s="78"/>
      <c r="VPR192" s="65"/>
      <c r="VPU192" s="78"/>
      <c r="VPV192" s="78"/>
      <c r="VPW192" s="65"/>
      <c r="VPZ192" s="78"/>
      <c r="VQA192" s="78"/>
      <c r="VQB192" s="65"/>
      <c r="VQE192" s="78"/>
      <c r="VQF192" s="78"/>
      <c r="VQG192" s="65"/>
      <c r="VQJ192" s="78"/>
      <c r="VQK192" s="78"/>
      <c r="VQL192" s="65"/>
      <c r="VQO192" s="78"/>
      <c r="VQP192" s="78"/>
      <c r="VQQ192" s="65"/>
      <c r="VQT192" s="78"/>
      <c r="VQU192" s="78"/>
      <c r="VQV192" s="65"/>
      <c r="VQY192" s="78"/>
      <c r="VQZ192" s="78"/>
      <c r="VRA192" s="65"/>
      <c r="VRD192" s="78"/>
      <c r="VRE192" s="78"/>
      <c r="VRF192" s="65"/>
      <c r="VRI192" s="78"/>
      <c r="VRJ192" s="78"/>
      <c r="VRK192" s="65"/>
      <c r="VRN192" s="78"/>
      <c r="VRO192" s="78"/>
      <c r="VRP192" s="65"/>
      <c r="VRS192" s="78"/>
      <c r="VRT192" s="78"/>
      <c r="VRU192" s="65"/>
      <c r="VRX192" s="78"/>
      <c r="VRY192" s="78"/>
      <c r="VRZ192" s="65"/>
      <c r="VSC192" s="78"/>
      <c r="VSD192" s="78"/>
      <c r="VSE192" s="65"/>
      <c r="VSH192" s="78"/>
      <c r="VSI192" s="78"/>
      <c r="VSJ192" s="65"/>
      <c r="VSM192" s="78"/>
      <c r="VSN192" s="78"/>
      <c r="VSO192" s="65"/>
      <c r="VSR192" s="78"/>
      <c r="VSS192" s="78"/>
      <c r="VST192" s="65"/>
      <c r="VSW192" s="78"/>
      <c r="VSX192" s="78"/>
      <c r="VSY192" s="65"/>
      <c r="VTB192" s="78"/>
      <c r="VTC192" s="78"/>
      <c r="VTD192" s="65"/>
      <c r="VTG192" s="78"/>
      <c r="VTH192" s="78"/>
      <c r="VTI192" s="65"/>
      <c r="VTL192" s="78"/>
      <c r="VTM192" s="78"/>
      <c r="VTN192" s="65"/>
      <c r="VTQ192" s="78"/>
      <c r="VTR192" s="78"/>
      <c r="VTS192" s="65"/>
      <c r="VTV192" s="78"/>
      <c r="VTW192" s="78"/>
      <c r="VTX192" s="65"/>
      <c r="VUA192" s="78"/>
      <c r="VUB192" s="78"/>
      <c r="VUC192" s="65"/>
      <c r="VUF192" s="78"/>
      <c r="VUG192" s="78"/>
      <c r="VUH192" s="65"/>
      <c r="VUK192" s="78"/>
      <c r="VUL192" s="78"/>
      <c r="VUM192" s="65"/>
      <c r="VUP192" s="78"/>
      <c r="VUQ192" s="78"/>
      <c r="VUR192" s="65"/>
      <c r="VUU192" s="78"/>
      <c r="VUV192" s="78"/>
      <c r="VUW192" s="65"/>
      <c r="VUZ192" s="78"/>
      <c r="VVA192" s="78"/>
      <c r="VVB192" s="65"/>
      <c r="VVE192" s="78"/>
      <c r="VVF192" s="78"/>
      <c r="VVG192" s="65"/>
      <c r="VVJ192" s="78"/>
      <c r="VVK192" s="78"/>
      <c r="VVL192" s="65"/>
      <c r="VVO192" s="78"/>
      <c r="VVP192" s="78"/>
      <c r="VVQ192" s="65"/>
      <c r="VVT192" s="78"/>
      <c r="VVU192" s="78"/>
      <c r="VVV192" s="65"/>
      <c r="VVY192" s="78"/>
      <c r="VVZ192" s="78"/>
      <c r="VWA192" s="65"/>
      <c r="VWD192" s="78"/>
      <c r="VWE192" s="78"/>
      <c r="VWF192" s="65"/>
      <c r="VWI192" s="78"/>
      <c r="VWJ192" s="78"/>
      <c r="VWK192" s="65"/>
      <c r="VWN192" s="78"/>
      <c r="VWO192" s="78"/>
      <c r="VWP192" s="65"/>
      <c r="VWS192" s="78"/>
      <c r="VWT192" s="78"/>
      <c r="VWU192" s="65"/>
      <c r="VWX192" s="78"/>
      <c r="VWY192" s="78"/>
      <c r="VWZ192" s="65"/>
      <c r="VXC192" s="78"/>
      <c r="VXD192" s="78"/>
      <c r="VXE192" s="65"/>
      <c r="VXH192" s="78"/>
      <c r="VXI192" s="78"/>
      <c r="VXJ192" s="65"/>
      <c r="VXM192" s="78"/>
      <c r="VXN192" s="78"/>
      <c r="VXO192" s="65"/>
      <c r="VXR192" s="78"/>
      <c r="VXS192" s="78"/>
      <c r="VXT192" s="65"/>
      <c r="VXW192" s="78"/>
      <c r="VXX192" s="78"/>
      <c r="VXY192" s="65"/>
      <c r="VYB192" s="78"/>
      <c r="VYC192" s="78"/>
      <c r="VYD192" s="65"/>
      <c r="VYG192" s="78"/>
      <c r="VYH192" s="78"/>
      <c r="VYI192" s="65"/>
      <c r="VYL192" s="78"/>
      <c r="VYM192" s="78"/>
      <c r="VYN192" s="65"/>
      <c r="VYQ192" s="78"/>
      <c r="VYR192" s="78"/>
      <c r="VYS192" s="65"/>
      <c r="VYV192" s="78"/>
      <c r="VYW192" s="78"/>
      <c r="VYX192" s="65"/>
      <c r="VZA192" s="78"/>
      <c r="VZB192" s="78"/>
      <c r="VZC192" s="65"/>
      <c r="VZF192" s="78"/>
      <c r="VZG192" s="78"/>
      <c r="VZH192" s="65"/>
      <c r="VZK192" s="78"/>
      <c r="VZL192" s="78"/>
      <c r="VZM192" s="65"/>
      <c r="VZP192" s="78"/>
      <c r="VZQ192" s="78"/>
      <c r="VZR192" s="65"/>
      <c r="VZU192" s="78"/>
      <c r="VZV192" s="78"/>
      <c r="VZW192" s="65"/>
      <c r="VZZ192" s="78"/>
      <c r="WAA192" s="78"/>
      <c r="WAB192" s="65"/>
      <c r="WAE192" s="78"/>
      <c r="WAF192" s="78"/>
      <c r="WAG192" s="65"/>
      <c r="WAJ192" s="78"/>
      <c r="WAK192" s="78"/>
      <c r="WAL192" s="65"/>
      <c r="WAO192" s="78"/>
      <c r="WAP192" s="78"/>
      <c r="WAQ192" s="65"/>
      <c r="WAT192" s="78"/>
      <c r="WAU192" s="78"/>
      <c r="WAV192" s="65"/>
      <c r="WAY192" s="78"/>
      <c r="WAZ192" s="78"/>
      <c r="WBA192" s="65"/>
      <c r="WBD192" s="78"/>
      <c r="WBE192" s="78"/>
      <c r="WBF192" s="65"/>
      <c r="WBI192" s="78"/>
      <c r="WBJ192" s="78"/>
      <c r="WBK192" s="65"/>
      <c r="WBN192" s="78"/>
      <c r="WBO192" s="78"/>
      <c r="WBP192" s="65"/>
      <c r="WBS192" s="78"/>
      <c r="WBT192" s="78"/>
      <c r="WBU192" s="65"/>
      <c r="WBX192" s="78"/>
      <c r="WBY192" s="78"/>
      <c r="WBZ192" s="65"/>
      <c r="WCC192" s="78"/>
      <c r="WCD192" s="78"/>
      <c r="WCE192" s="65"/>
      <c r="WCH192" s="78"/>
      <c r="WCI192" s="78"/>
      <c r="WCJ192" s="65"/>
      <c r="WCM192" s="78"/>
      <c r="WCN192" s="78"/>
      <c r="WCO192" s="65"/>
      <c r="WCR192" s="78"/>
      <c r="WCS192" s="78"/>
      <c r="WCT192" s="65"/>
      <c r="WCW192" s="78"/>
      <c r="WCX192" s="78"/>
      <c r="WCY192" s="65"/>
      <c r="WDB192" s="78"/>
      <c r="WDC192" s="78"/>
      <c r="WDD192" s="65"/>
      <c r="WDG192" s="78"/>
      <c r="WDH192" s="78"/>
      <c r="WDI192" s="65"/>
      <c r="WDL192" s="78"/>
      <c r="WDM192" s="78"/>
      <c r="WDN192" s="65"/>
      <c r="WDQ192" s="78"/>
      <c r="WDR192" s="78"/>
      <c r="WDS192" s="65"/>
      <c r="WDV192" s="78"/>
      <c r="WDW192" s="78"/>
      <c r="WDX192" s="65"/>
      <c r="WEA192" s="78"/>
      <c r="WEB192" s="78"/>
      <c r="WEC192" s="65"/>
      <c r="WEF192" s="78"/>
      <c r="WEG192" s="78"/>
      <c r="WEH192" s="65"/>
      <c r="WEK192" s="78"/>
      <c r="WEL192" s="78"/>
      <c r="WEM192" s="65"/>
      <c r="WEP192" s="78"/>
      <c r="WEQ192" s="78"/>
      <c r="WER192" s="65"/>
      <c r="WEU192" s="78"/>
      <c r="WEV192" s="78"/>
      <c r="WEW192" s="65"/>
      <c r="WEZ192" s="78"/>
      <c r="WFA192" s="78"/>
      <c r="WFB192" s="65"/>
      <c r="WFE192" s="78"/>
      <c r="WFF192" s="78"/>
      <c r="WFG192" s="65"/>
      <c r="WFJ192" s="78"/>
      <c r="WFK192" s="78"/>
      <c r="WFL192" s="65"/>
      <c r="WFO192" s="78"/>
      <c r="WFP192" s="78"/>
      <c r="WFQ192" s="65"/>
      <c r="WFT192" s="78"/>
      <c r="WFU192" s="78"/>
      <c r="WFV192" s="65"/>
      <c r="WFY192" s="78"/>
      <c r="WFZ192" s="78"/>
      <c r="WGA192" s="65"/>
      <c r="WGD192" s="78"/>
      <c r="WGE192" s="78"/>
      <c r="WGF192" s="65"/>
      <c r="WGI192" s="78"/>
      <c r="WGJ192" s="78"/>
      <c r="WGK192" s="65"/>
      <c r="WGN192" s="78"/>
      <c r="WGO192" s="78"/>
      <c r="WGP192" s="65"/>
      <c r="WGS192" s="78"/>
      <c r="WGT192" s="78"/>
      <c r="WGU192" s="65"/>
      <c r="WGX192" s="78"/>
      <c r="WGY192" s="78"/>
      <c r="WGZ192" s="65"/>
      <c r="WHC192" s="78"/>
      <c r="WHD192" s="78"/>
      <c r="WHE192" s="65"/>
      <c r="WHH192" s="78"/>
      <c r="WHI192" s="78"/>
      <c r="WHJ192" s="65"/>
      <c r="WHM192" s="78"/>
      <c r="WHN192" s="78"/>
      <c r="WHO192" s="65"/>
      <c r="WHR192" s="78"/>
      <c r="WHS192" s="78"/>
      <c r="WHT192" s="65"/>
      <c r="WHW192" s="78"/>
      <c r="WHX192" s="78"/>
      <c r="WHY192" s="65"/>
      <c r="WIB192" s="78"/>
      <c r="WIC192" s="78"/>
      <c r="WID192" s="65"/>
      <c r="WIG192" s="78"/>
      <c r="WIH192" s="78"/>
      <c r="WII192" s="65"/>
      <c r="WIL192" s="78"/>
      <c r="WIM192" s="78"/>
      <c r="WIN192" s="65"/>
      <c r="WIQ192" s="78"/>
      <c r="WIR192" s="78"/>
      <c r="WIS192" s="65"/>
      <c r="WIV192" s="78"/>
      <c r="WIW192" s="78"/>
      <c r="WIX192" s="65"/>
      <c r="WJA192" s="78"/>
      <c r="WJB192" s="78"/>
      <c r="WJC192" s="65"/>
      <c r="WJF192" s="78"/>
      <c r="WJG192" s="78"/>
      <c r="WJH192" s="65"/>
      <c r="WJK192" s="78"/>
      <c r="WJL192" s="78"/>
      <c r="WJM192" s="65"/>
      <c r="WJP192" s="78"/>
      <c r="WJQ192" s="78"/>
      <c r="WJR192" s="65"/>
      <c r="WJU192" s="78"/>
      <c r="WJV192" s="78"/>
      <c r="WJW192" s="65"/>
      <c r="WJZ192" s="78"/>
      <c r="WKA192" s="78"/>
      <c r="WKB192" s="65"/>
      <c r="WKE192" s="78"/>
      <c r="WKF192" s="78"/>
      <c r="WKG192" s="65"/>
      <c r="WKJ192" s="78"/>
      <c r="WKK192" s="78"/>
      <c r="WKL192" s="65"/>
      <c r="WKO192" s="78"/>
      <c r="WKP192" s="78"/>
      <c r="WKQ192" s="65"/>
      <c r="WKT192" s="78"/>
      <c r="WKU192" s="78"/>
      <c r="WKV192" s="65"/>
      <c r="WKY192" s="78"/>
      <c r="WKZ192" s="78"/>
      <c r="WLA192" s="65"/>
      <c r="WLD192" s="78"/>
      <c r="WLE192" s="78"/>
      <c r="WLF192" s="65"/>
      <c r="WLI192" s="78"/>
      <c r="WLJ192" s="78"/>
      <c r="WLK192" s="65"/>
      <c r="WLN192" s="78"/>
      <c r="WLO192" s="78"/>
      <c r="WLP192" s="65"/>
      <c r="WLS192" s="78"/>
      <c r="WLT192" s="78"/>
      <c r="WLU192" s="65"/>
      <c r="WLX192" s="78"/>
      <c r="WLY192" s="78"/>
      <c r="WLZ192" s="65"/>
      <c r="WMC192" s="78"/>
      <c r="WMD192" s="78"/>
      <c r="WME192" s="65"/>
      <c r="WMH192" s="78"/>
      <c r="WMI192" s="78"/>
      <c r="WMJ192" s="65"/>
      <c r="WMM192" s="78"/>
      <c r="WMN192" s="78"/>
      <c r="WMO192" s="65"/>
      <c r="WMR192" s="78"/>
      <c r="WMS192" s="78"/>
      <c r="WMT192" s="65"/>
      <c r="WMW192" s="78"/>
      <c r="WMX192" s="78"/>
      <c r="WMY192" s="65"/>
      <c r="WNB192" s="78"/>
      <c r="WNC192" s="78"/>
      <c r="WND192" s="65"/>
      <c r="WNG192" s="78"/>
      <c r="WNH192" s="78"/>
      <c r="WNI192" s="65"/>
      <c r="WNL192" s="78"/>
      <c r="WNM192" s="78"/>
      <c r="WNN192" s="65"/>
      <c r="WNQ192" s="78"/>
      <c r="WNR192" s="78"/>
      <c r="WNS192" s="65"/>
      <c r="WNV192" s="78"/>
      <c r="WNW192" s="78"/>
      <c r="WNX192" s="65"/>
      <c r="WOA192" s="78"/>
      <c r="WOB192" s="78"/>
      <c r="WOC192" s="65"/>
      <c r="WOF192" s="78"/>
      <c r="WOG192" s="78"/>
      <c r="WOH192" s="65"/>
      <c r="WOK192" s="78"/>
      <c r="WOL192" s="78"/>
      <c r="WOM192" s="65"/>
      <c r="WOP192" s="78"/>
      <c r="WOQ192" s="78"/>
      <c r="WOR192" s="65"/>
      <c r="WOU192" s="78"/>
      <c r="WOV192" s="78"/>
      <c r="WOW192" s="65"/>
      <c r="WOZ192" s="78"/>
      <c r="WPA192" s="78"/>
      <c r="WPB192" s="65"/>
      <c r="WPE192" s="78"/>
      <c r="WPF192" s="78"/>
      <c r="WPG192" s="65"/>
      <c r="WPJ192" s="78"/>
      <c r="WPK192" s="78"/>
      <c r="WPL192" s="65"/>
      <c r="WPO192" s="78"/>
      <c r="WPP192" s="78"/>
      <c r="WPQ192" s="65"/>
      <c r="WPT192" s="78"/>
      <c r="WPU192" s="78"/>
      <c r="WPV192" s="65"/>
      <c r="WPY192" s="78"/>
      <c r="WPZ192" s="78"/>
      <c r="WQA192" s="65"/>
      <c r="WQD192" s="78"/>
      <c r="WQE192" s="78"/>
      <c r="WQF192" s="65"/>
      <c r="WQI192" s="78"/>
      <c r="WQJ192" s="78"/>
      <c r="WQK192" s="65"/>
      <c r="WQN192" s="78"/>
      <c r="WQO192" s="78"/>
      <c r="WQP192" s="65"/>
      <c r="WQS192" s="78"/>
      <c r="WQT192" s="78"/>
      <c r="WQU192" s="65"/>
      <c r="WQX192" s="78"/>
      <c r="WQY192" s="78"/>
      <c r="WQZ192" s="65"/>
      <c r="WRC192" s="78"/>
      <c r="WRD192" s="78"/>
      <c r="WRE192" s="65"/>
      <c r="WRH192" s="78"/>
      <c r="WRI192" s="78"/>
      <c r="WRJ192" s="65"/>
      <c r="WRM192" s="78"/>
      <c r="WRN192" s="78"/>
      <c r="WRO192" s="65"/>
      <c r="WRR192" s="78"/>
      <c r="WRS192" s="78"/>
      <c r="WRT192" s="65"/>
      <c r="WRW192" s="78"/>
      <c r="WRX192" s="78"/>
      <c r="WRY192" s="65"/>
      <c r="WSB192" s="78"/>
      <c r="WSC192" s="78"/>
      <c r="WSD192" s="65"/>
      <c r="WSG192" s="78"/>
      <c r="WSH192" s="78"/>
      <c r="WSI192" s="65"/>
      <c r="WSL192" s="78"/>
      <c r="WSM192" s="78"/>
      <c r="WSN192" s="65"/>
      <c r="WSQ192" s="78"/>
      <c r="WSR192" s="78"/>
      <c r="WSS192" s="65"/>
      <c r="WSV192" s="78"/>
      <c r="WSW192" s="78"/>
      <c r="WSX192" s="65"/>
      <c r="WTA192" s="78"/>
      <c r="WTB192" s="78"/>
      <c r="WTC192" s="65"/>
      <c r="WTF192" s="78"/>
      <c r="WTG192" s="78"/>
      <c r="WTH192" s="65"/>
      <c r="WTK192" s="78"/>
      <c r="WTL192" s="78"/>
      <c r="WTM192" s="65"/>
      <c r="WTP192" s="78"/>
      <c r="WTQ192" s="78"/>
      <c r="WTR192" s="65"/>
      <c r="WTU192" s="78"/>
      <c r="WTV192" s="78"/>
      <c r="WTW192" s="65"/>
      <c r="WTZ192" s="78"/>
      <c r="WUA192" s="78"/>
      <c r="WUB192" s="65"/>
      <c r="WUE192" s="78"/>
      <c r="WUF192" s="78"/>
      <c r="WUG192" s="65"/>
      <c r="WUJ192" s="78"/>
      <c r="WUK192" s="78"/>
      <c r="WUL192" s="65"/>
      <c r="WUO192" s="78"/>
      <c r="WUP192" s="78"/>
      <c r="WUQ192" s="65"/>
      <c r="WUT192" s="78"/>
      <c r="WUU192" s="78"/>
      <c r="WUV192" s="65"/>
      <c r="WUY192" s="78"/>
      <c r="WUZ192" s="78"/>
      <c r="WVA192" s="65"/>
      <c r="WVD192" s="78"/>
      <c r="WVE192" s="78"/>
      <c r="WVF192" s="65"/>
      <c r="WVI192" s="78"/>
      <c r="WVJ192" s="78"/>
      <c r="WVK192" s="65"/>
      <c r="WVN192" s="78"/>
      <c r="WVO192" s="78"/>
      <c r="WVP192" s="65"/>
      <c r="WVS192" s="78"/>
      <c r="WVT192" s="78"/>
      <c r="WVU192" s="65"/>
      <c r="WVX192" s="78"/>
      <c r="WVY192" s="78"/>
      <c r="WVZ192" s="65"/>
      <c r="WWC192" s="78"/>
      <c r="WWD192" s="78"/>
      <c r="WWE192" s="65"/>
      <c r="WWH192" s="78"/>
      <c r="WWI192" s="78"/>
      <c r="WWJ192" s="65"/>
      <c r="WWM192" s="78"/>
      <c r="WWN192" s="78"/>
      <c r="WWO192" s="65"/>
      <c r="WWR192" s="78"/>
      <c r="WWS192" s="78"/>
      <c r="WWT192" s="65"/>
      <c r="WWW192" s="78"/>
      <c r="WWX192" s="78"/>
      <c r="WWY192" s="65"/>
      <c r="WXB192" s="78"/>
      <c r="WXC192" s="78"/>
      <c r="WXD192" s="65"/>
      <c r="WXG192" s="78"/>
      <c r="WXH192" s="78"/>
      <c r="WXI192" s="65"/>
      <c r="WXL192" s="78"/>
      <c r="WXM192" s="78"/>
      <c r="WXN192" s="65"/>
      <c r="WXQ192" s="78"/>
      <c r="WXR192" s="78"/>
      <c r="WXS192" s="65"/>
      <c r="WXV192" s="78"/>
      <c r="WXW192" s="78"/>
      <c r="WXX192" s="65"/>
      <c r="WYA192" s="78"/>
      <c r="WYB192" s="78"/>
      <c r="WYC192" s="65"/>
      <c r="WYF192" s="78"/>
      <c r="WYG192" s="78"/>
      <c r="WYH192" s="65"/>
      <c r="WYK192" s="78"/>
      <c r="WYL192" s="78"/>
      <c r="WYM192" s="65"/>
      <c r="WYP192" s="78"/>
      <c r="WYQ192" s="78"/>
      <c r="WYR192" s="65"/>
      <c r="WYU192" s="78"/>
      <c r="WYV192" s="78"/>
      <c r="WYW192" s="65"/>
      <c r="WYZ192" s="78"/>
      <c r="WZA192" s="78"/>
      <c r="WZB192" s="65"/>
      <c r="WZE192" s="78"/>
      <c r="WZF192" s="78"/>
      <c r="WZG192" s="65"/>
      <c r="WZJ192" s="78"/>
      <c r="WZK192" s="78"/>
      <c r="WZL192" s="65"/>
      <c r="WZO192" s="78"/>
      <c r="WZP192" s="78"/>
      <c r="WZQ192" s="65"/>
      <c r="WZT192" s="78"/>
      <c r="WZU192" s="78"/>
      <c r="WZV192" s="65"/>
      <c r="WZY192" s="78"/>
      <c r="WZZ192" s="78"/>
      <c r="XAA192" s="65"/>
      <c r="XAD192" s="78"/>
      <c r="XAE192" s="78"/>
      <c r="XAF192" s="65"/>
      <c r="XAI192" s="78"/>
      <c r="XAJ192" s="78"/>
      <c r="XAK192" s="65"/>
      <c r="XAN192" s="78"/>
      <c r="XAO192" s="78"/>
      <c r="XAP192" s="65"/>
      <c r="XAS192" s="78"/>
      <c r="XAT192" s="78"/>
      <c r="XAU192" s="65"/>
      <c r="XAX192" s="78"/>
      <c r="XAY192" s="78"/>
      <c r="XAZ192" s="65"/>
      <c r="XBC192" s="78"/>
      <c r="XBD192" s="78"/>
      <c r="XBE192" s="65"/>
      <c r="XBH192" s="78"/>
      <c r="XBI192" s="78"/>
      <c r="XBJ192" s="65"/>
      <c r="XBM192" s="78"/>
      <c r="XBN192" s="78"/>
      <c r="XBO192" s="65"/>
      <c r="XBR192" s="78"/>
      <c r="XBS192" s="78"/>
      <c r="XBT192" s="65"/>
      <c r="XBW192" s="78"/>
      <c r="XBX192" s="78"/>
      <c r="XBY192" s="65"/>
      <c r="XCB192" s="78"/>
      <c r="XCC192" s="78"/>
      <c r="XCD192" s="65"/>
      <c r="XCG192" s="78"/>
      <c r="XCH192" s="78"/>
      <c r="XCI192" s="65"/>
      <c r="XCL192" s="78"/>
      <c r="XCM192" s="78"/>
      <c r="XCN192" s="65"/>
      <c r="XCQ192" s="78"/>
      <c r="XCR192" s="78"/>
      <c r="XCS192" s="65"/>
      <c r="XCV192" s="78"/>
      <c r="XCW192" s="78"/>
      <c r="XCX192" s="65"/>
      <c r="XDA192" s="78"/>
      <c r="XDB192" s="78"/>
      <c r="XDC192" s="65"/>
      <c r="XDF192" s="78"/>
      <c r="XDG192" s="78"/>
      <c r="XDH192" s="65"/>
      <c r="XDK192" s="78"/>
      <c r="XDL192" s="78"/>
      <c r="XDM192" s="65"/>
      <c r="XDP192" s="78"/>
      <c r="XDQ192" s="78"/>
      <c r="XDR192" s="65"/>
      <c r="XDU192" s="78"/>
      <c r="XDV192" s="78"/>
      <c r="XDW192" s="65"/>
      <c r="XDZ192" s="78"/>
      <c r="XEA192" s="78"/>
      <c r="XEB192" s="65"/>
      <c r="XEE192" s="78"/>
      <c r="XEF192" s="78"/>
      <c r="XEG192" s="65"/>
      <c r="XEJ192" s="78"/>
      <c r="XEK192" s="78"/>
      <c r="XEL192" s="65"/>
      <c r="XEO192" s="78"/>
      <c r="XEP192" s="78"/>
      <c r="XEQ192" s="65"/>
      <c r="XET192" s="78"/>
      <c r="XEU192" s="78"/>
      <c r="XEV192" s="65"/>
      <c r="XEY192" s="78"/>
      <c r="XEZ192" s="78"/>
      <c r="XFA192" s="65"/>
      <c r="XFD192" s="78"/>
    </row>
    <row r="193" spans="1:2046 2049:3071 3074:4096 4099:7166 7169:8191 8194:9216 9219:12286 12289:13311 13314:14336 14339:16384" x14ac:dyDescent="0.25">
      <c r="A193" s="65" t="s">
        <v>963</v>
      </c>
      <c r="D193" s="78"/>
      <c r="E193" s="78"/>
      <c r="F193" s="65"/>
      <c r="I193" s="78"/>
      <c r="J193" s="78"/>
      <c r="K193" s="65"/>
      <c r="N193" s="78"/>
      <c r="O193" s="78"/>
      <c r="P193" s="65"/>
      <c r="S193" s="78"/>
      <c r="T193" s="78"/>
      <c r="U193" s="65"/>
      <c r="X193" s="78"/>
      <c r="Y193" s="78"/>
      <c r="Z193" s="65"/>
      <c r="AC193" s="78"/>
      <c r="AD193" s="78"/>
      <c r="AE193" s="65"/>
      <c r="AH193" s="78"/>
      <c r="AI193" s="78"/>
      <c r="AJ193" s="65"/>
      <c r="AM193" s="78"/>
      <c r="AN193" s="78"/>
      <c r="AO193" s="65"/>
      <c r="AR193" s="78"/>
      <c r="AS193" s="78"/>
      <c r="AT193" s="65"/>
      <c r="AW193" s="78"/>
      <c r="AX193" s="78"/>
      <c r="AY193" s="65"/>
      <c r="BB193" s="78"/>
      <c r="BC193" s="78"/>
      <c r="BD193" s="65"/>
      <c r="BG193" s="78"/>
      <c r="BH193" s="78"/>
      <c r="BI193" s="65"/>
      <c r="BL193" s="78"/>
      <c r="BM193" s="78"/>
      <c r="BN193" s="65"/>
      <c r="BQ193" s="78"/>
      <c r="BR193" s="78"/>
      <c r="BS193" s="65"/>
      <c r="BV193" s="78"/>
      <c r="BW193" s="78"/>
      <c r="BX193" s="65"/>
      <c r="CA193" s="78"/>
      <c r="CB193" s="78"/>
      <c r="CC193" s="65"/>
      <c r="CF193" s="78"/>
      <c r="CG193" s="78"/>
      <c r="CH193" s="65"/>
      <c r="CK193" s="78"/>
      <c r="CL193" s="78"/>
      <c r="CM193" s="65"/>
      <c r="CP193" s="78"/>
      <c r="CQ193" s="78"/>
      <c r="CR193" s="65"/>
      <c r="CU193" s="78"/>
      <c r="CV193" s="78"/>
      <c r="CW193" s="65"/>
      <c r="CZ193" s="78"/>
      <c r="DA193" s="78"/>
      <c r="DB193" s="65"/>
      <c r="DE193" s="78"/>
      <c r="DF193" s="78"/>
      <c r="DG193" s="65"/>
      <c r="DJ193" s="78"/>
      <c r="DK193" s="78"/>
      <c r="DL193" s="65"/>
      <c r="DO193" s="78"/>
      <c r="DP193" s="78"/>
      <c r="DQ193" s="65"/>
      <c r="DT193" s="78"/>
      <c r="DU193" s="78"/>
      <c r="DV193" s="65"/>
      <c r="DY193" s="78"/>
      <c r="DZ193" s="78"/>
      <c r="EA193" s="65"/>
      <c r="ED193" s="78"/>
      <c r="EE193" s="78"/>
      <c r="EF193" s="65"/>
      <c r="EI193" s="78"/>
      <c r="EJ193" s="78"/>
      <c r="EK193" s="65"/>
      <c r="EN193" s="78"/>
      <c r="EO193" s="78"/>
      <c r="EP193" s="65"/>
      <c r="ES193" s="78"/>
      <c r="ET193" s="78"/>
      <c r="EU193" s="65"/>
      <c r="EX193" s="78"/>
      <c r="EY193" s="78"/>
      <c r="EZ193" s="65"/>
      <c r="FC193" s="78"/>
      <c r="FD193" s="78"/>
      <c r="FE193" s="65"/>
      <c r="FH193" s="78"/>
      <c r="FI193" s="78"/>
      <c r="FJ193" s="65"/>
      <c r="FM193" s="78"/>
      <c r="FN193" s="78"/>
      <c r="FO193" s="65"/>
      <c r="FR193" s="78"/>
      <c r="FS193" s="78"/>
      <c r="FT193" s="65"/>
      <c r="FW193" s="78"/>
      <c r="FX193" s="78"/>
      <c r="FY193" s="65"/>
      <c r="GB193" s="78"/>
      <c r="GC193" s="78"/>
      <c r="GD193" s="65"/>
      <c r="GG193" s="78"/>
      <c r="GH193" s="78"/>
      <c r="GI193" s="65"/>
      <c r="GL193" s="78"/>
      <c r="GM193" s="78"/>
      <c r="GN193" s="65"/>
      <c r="GQ193" s="78"/>
      <c r="GR193" s="78"/>
      <c r="GS193" s="65"/>
      <c r="GV193" s="78"/>
      <c r="GW193" s="78"/>
      <c r="GX193" s="65"/>
      <c r="HA193" s="78"/>
      <c r="HB193" s="78"/>
      <c r="HC193" s="65"/>
      <c r="HF193" s="78"/>
      <c r="HG193" s="78"/>
      <c r="HH193" s="65"/>
      <c r="HK193" s="78"/>
      <c r="HL193" s="78"/>
      <c r="HM193" s="65"/>
      <c r="HP193" s="78"/>
      <c r="HQ193" s="78"/>
      <c r="HR193" s="65"/>
      <c r="HU193" s="78"/>
      <c r="HV193" s="78"/>
      <c r="HW193" s="65"/>
      <c r="HZ193" s="78"/>
      <c r="IA193" s="78"/>
      <c r="IB193" s="65"/>
      <c r="IE193" s="78"/>
      <c r="IF193" s="78"/>
      <c r="IG193" s="65"/>
      <c r="IJ193" s="78"/>
      <c r="IK193" s="78"/>
      <c r="IL193" s="65"/>
      <c r="IO193" s="78"/>
      <c r="IP193" s="78"/>
      <c r="IQ193" s="65"/>
      <c r="IT193" s="78"/>
      <c r="IU193" s="78"/>
      <c r="IV193" s="65"/>
      <c r="IY193" s="78"/>
      <c r="IZ193" s="78"/>
      <c r="JA193" s="65"/>
      <c r="JD193" s="78"/>
      <c r="JE193" s="78"/>
      <c r="JF193" s="65"/>
      <c r="JI193" s="78"/>
      <c r="JJ193" s="78"/>
      <c r="JK193" s="65"/>
      <c r="JN193" s="78"/>
      <c r="JO193" s="78"/>
      <c r="JP193" s="65"/>
      <c r="JS193" s="78"/>
      <c r="JT193" s="78"/>
      <c r="JU193" s="65"/>
      <c r="JX193" s="78"/>
      <c r="JY193" s="78"/>
      <c r="JZ193" s="65"/>
      <c r="KC193" s="78"/>
      <c r="KD193" s="78"/>
      <c r="KE193" s="65"/>
      <c r="KH193" s="78"/>
      <c r="KI193" s="78"/>
      <c r="KJ193" s="65"/>
      <c r="KM193" s="78"/>
      <c r="KN193" s="78"/>
      <c r="KO193" s="65"/>
      <c r="KR193" s="78"/>
      <c r="KS193" s="78"/>
      <c r="KT193" s="65"/>
      <c r="KW193" s="78"/>
      <c r="KX193" s="78"/>
      <c r="KY193" s="65"/>
      <c r="LB193" s="78"/>
      <c r="LC193" s="78"/>
      <c r="LD193" s="65"/>
      <c r="LG193" s="78"/>
      <c r="LH193" s="78"/>
      <c r="LI193" s="65"/>
      <c r="LL193" s="78"/>
      <c r="LM193" s="78"/>
      <c r="LN193" s="65"/>
      <c r="LQ193" s="78"/>
      <c r="LR193" s="78"/>
      <c r="LS193" s="65"/>
      <c r="LV193" s="78"/>
      <c r="LW193" s="78"/>
      <c r="LX193" s="65"/>
      <c r="MA193" s="78"/>
      <c r="MB193" s="78"/>
      <c r="MC193" s="65"/>
      <c r="MF193" s="78"/>
      <c r="MG193" s="78"/>
      <c r="MH193" s="65"/>
      <c r="MK193" s="78"/>
      <c r="ML193" s="78"/>
      <c r="MM193" s="65"/>
      <c r="MP193" s="78"/>
      <c r="MQ193" s="78"/>
      <c r="MR193" s="65"/>
      <c r="MU193" s="78"/>
      <c r="MV193" s="78"/>
      <c r="MW193" s="65"/>
      <c r="MZ193" s="78"/>
      <c r="NA193" s="78"/>
      <c r="NB193" s="65"/>
      <c r="NE193" s="78"/>
      <c r="NF193" s="78"/>
      <c r="NG193" s="65"/>
      <c r="NJ193" s="78"/>
      <c r="NK193" s="78"/>
      <c r="NL193" s="65"/>
      <c r="NO193" s="78"/>
      <c r="NP193" s="78"/>
      <c r="NQ193" s="65"/>
      <c r="NT193" s="78"/>
      <c r="NU193" s="78"/>
      <c r="NV193" s="65"/>
      <c r="NY193" s="78"/>
      <c r="NZ193" s="78"/>
      <c r="OA193" s="65"/>
      <c r="OD193" s="78"/>
      <c r="OE193" s="78"/>
      <c r="OF193" s="65"/>
      <c r="OI193" s="78"/>
      <c r="OJ193" s="78"/>
      <c r="OK193" s="65"/>
      <c r="ON193" s="78"/>
      <c r="OO193" s="78"/>
      <c r="OP193" s="65"/>
      <c r="OS193" s="78"/>
      <c r="OT193" s="78"/>
      <c r="OU193" s="65"/>
      <c r="OX193" s="78"/>
      <c r="OY193" s="78"/>
      <c r="OZ193" s="65"/>
      <c r="PC193" s="78"/>
      <c r="PD193" s="78"/>
      <c r="PE193" s="65"/>
      <c r="PH193" s="78"/>
      <c r="PI193" s="78"/>
      <c r="PJ193" s="65"/>
      <c r="PM193" s="78"/>
      <c r="PN193" s="78"/>
      <c r="PO193" s="65"/>
      <c r="PR193" s="78"/>
      <c r="PS193" s="78"/>
      <c r="PT193" s="65"/>
      <c r="PW193" s="78"/>
      <c r="PX193" s="78"/>
      <c r="PY193" s="65"/>
      <c r="QB193" s="78"/>
      <c r="QC193" s="78"/>
      <c r="QD193" s="65"/>
      <c r="QG193" s="78"/>
      <c r="QH193" s="78"/>
      <c r="QI193" s="65"/>
      <c r="QL193" s="78"/>
      <c r="QM193" s="78"/>
      <c r="QN193" s="65"/>
      <c r="QQ193" s="78"/>
      <c r="QR193" s="78"/>
      <c r="QS193" s="65"/>
      <c r="QV193" s="78"/>
      <c r="QW193" s="78"/>
      <c r="QX193" s="65"/>
      <c r="RA193" s="78"/>
      <c r="RB193" s="78"/>
      <c r="RC193" s="65"/>
      <c r="RF193" s="78"/>
      <c r="RG193" s="78"/>
      <c r="RH193" s="65"/>
      <c r="RK193" s="78"/>
      <c r="RL193" s="78"/>
      <c r="RM193" s="65"/>
      <c r="RP193" s="78"/>
      <c r="RQ193" s="78"/>
      <c r="RR193" s="65"/>
      <c r="RU193" s="78"/>
      <c r="RV193" s="78"/>
      <c r="RW193" s="65"/>
      <c r="RZ193" s="78"/>
      <c r="SA193" s="78"/>
      <c r="SB193" s="65"/>
      <c r="SE193" s="78"/>
      <c r="SF193" s="78"/>
      <c r="SG193" s="65"/>
      <c r="SJ193" s="78"/>
      <c r="SK193" s="78"/>
      <c r="SL193" s="65"/>
      <c r="SO193" s="78"/>
      <c r="SP193" s="78"/>
      <c r="SQ193" s="65"/>
      <c r="ST193" s="78"/>
      <c r="SU193" s="78"/>
      <c r="SV193" s="65"/>
      <c r="SY193" s="78"/>
      <c r="SZ193" s="78"/>
      <c r="TA193" s="65"/>
      <c r="TD193" s="78"/>
      <c r="TE193" s="78"/>
      <c r="TF193" s="65"/>
      <c r="TI193" s="78"/>
      <c r="TJ193" s="78"/>
      <c r="TK193" s="65"/>
      <c r="TN193" s="78"/>
      <c r="TO193" s="78"/>
      <c r="TP193" s="65"/>
      <c r="TS193" s="78"/>
      <c r="TT193" s="78"/>
      <c r="TU193" s="65"/>
      <c r="TX193" s="78"/>
      <c r="TY193" s="78"/>
      <c r="TZ193" s="65"/>
      <c r="UC193" s="78"/>
      <c r="UD193" s="78"/>
      <c r="UE193" s="65"/>
      <c r="UH193" s="78"/>
      <c r="UI193" s="78"/>
      <c r="UJ193" s="65"/>
      <c r="UM193" s="78"/>
      <c r="UN193" s="78"/>
      <c r="UO193" s="65"/>
      <c r="UR193" s="78"/>
      <c r="US193" s="78"/>
      <c r="UT193" s="65"/>
      <c r="UW193" s="78"/>
      <c r="UX193" s="78"/>
      <c r="UY193" s="65"/>
      <c r="VB193" s="78"/>
      <c r="VC193" s="78"/>
      <c r="VD193" s="65"/>
      <c r="VG193" s="78"/>
      <c r="VH193" s="78"/>
      <c r="VI193" s="65"/>
      <c r="VL193" s="78"/>
      <c r="VM193" s="78"/>
      <c r="VN193" s="65"/>
      <c r="VQ193" s="78"/>
      <c r="VR193" s="78"/>
      <c r="VS193" s="65"/>
      <c r="VV193" s="78"/>
      <c r="VW193" s="78"/>
      <c r="VX193" s="65"/>
      <c r="WA193" s="78"/>
      <c r="WB193" s="78"/>
      <c r="WC193" s="65"/>
      <c r="WF193" s="78"/>
      <c r="WG193" s="78"/>
      <c r="WH193" s="65"/>
      <c r="WK193" s="78"/>
      <c r="WL193" s="78"/>
      <c r="WM193" s="65"/>
      <c r="WP193" s="78"/>
      <c r="WQ193" s="78"/>
      <c r="WR193" s="65"/>
      <c r="WU193" s="78"/>
      <c r="WV193" s="78"/>
      <c r="WW193" s="65"/>
      <c r="WZ193" s="78"/>
      <c r="XA193" s="78"/>
      <c r="XB193" s="65"/>
      <c r="XE193" s="78"/>
      <c r="XF193" s="78"/>
      <c r="XG193" s="65"/>
      <c r="XJ193" s="78"/>
      <c r="XK193" s="78"/>
      <c r="XL193" s="65"/>
      <c r="XO193" s="78"/>
      <c r="XP193" s="78"/>
      <c r="XQ193" s="65"/>
      <c r="XT193" s="78"/>
      <c r="XU193" s="78"/>
      <c r="XV193" s="65"/>
      <c r="XY193" s="78"/>
      <c r="XZ193" s="78"/>
      <c r="YA193" s="65"/>
      <c r="YD193" s="78"/>
      <c r="YE193" s="78"/>
      <c r="YF193" s="65"/>
      <c r="YI193" s="78"/>
      <c r="YJ193" s="78"/>
      <c r="YK193" s="65"/>
      <c r="YN193" s="78"/>
      <c r="YO193" s="78"/>
      <c r="YP193" s="65"/>
      <c r="YS193" s="78"/>
      <c r="YT193" s="78"/>
      <c r="YU193" s="65"/>
      <c r="YX193" s="78"/>
      <c r="YY193" s="78"/>
      <c r="YZ193" s="65"/>
      <c r="ZC193" s="78"/>
      <c r="ZD193" s="78"/>
      <c r="ZE193" s="65"/>
      <c r="ZH193" s="78"/>
      <c r="ZI193" s="78"/>
      <c r="ZJ193" s="65"/>
      <c r="ZM193" s="78"/>
      <c r="ZN193" s="78"/>
      <c r="ZO193" s="65"/>
      <c r="ZR193" s="78"/>
      <c r="ZS193" s="78"/>
      <c r="ZT193" s="65"/>
      <c r="ZW193" s="78"/>
      <c r="ZX193" s="78"/>
      <c r="ZY193" s="65"/>
      <c r="AAB193" s="78"/>
      <c r="AAC193" s="78"/>
      <c r="AAD193" s="65"/>
      <c r="AAG193" s="78"/>
      <c r="AAH193" s="78"/>
      <c r="AAI193" s="65"/>
      <c r="AAL193" s="78"/>
      <c r="AAM193" s="78"/>
      <c r="AAN193" s="65"/>
      <c r="AAQ193" s="78"/>
      <c r="AAR193" s="78"/>
      <c r="AAS193" s="65"/>
      <c r="AAV193" s="78"/>
      <c r="AAW193" s="78"/>
      <c r="AAX193" s="65"/>
      <c r="ABA193" s="78"/>
      <c r="ABB193" s="78"/>
      <c r="ABC193" s="65"/>
      <c r="ABF193" s="78"/>
      <c r="ABG193" s="78"/>
      <c r="ABH193" s="65"/>
      <c r="ABK193" s="78"/>
      <c r="ABL193" s="78"/>
      <c r="ABM193" s="65"/>
      <c r="ABP193" s="78"/>
      <c r="ABQ193" s="78"/>
      <c r="ABR193" s="65"/>
      <c r="ABU193" s="78"/>
      <c r="ABV193" s="78"/>
      <c r="ABW193" s="65"/>
      <c r="ABZ193" s="78"/>
      <c r="ACA193" s="78"/>
      <c r="ACB193" s="65"/>
      <c r="ACE193" s="78"/>
      <c r="ACF193" s="78"/>
      <c r="ACG193" s="65"/>
      <c r="ACJ193" s="78"/>
      <c r="ACK193" s="78"/>
      <c r="ACL193" s="65"/>
      <c r="ACO193" s="78"/>
      <c r="ACP193" s="78"/>
      <c r="ACQ193" s="65"/>
      <c r="ACT193" s="78"/>
      <c r="ACU193" s="78"/>
      <c r="ACV193" s="65"/>
      <c r="ACY193" s="78"/>
      <c r="ACZ193" s="78"/>
      <c r="ADA193" s="65"/>
      <c r="ADD193" s="78"/>
      <c r="ADE193" s="78"/>
      <c r="ADF193" s="65"/>
      <c r="ADI193" s="78"/>
      <c r="ADJ193" s="78"/>
      <c r="ADK193" s="65"/>
      <c r="ADN193" s="78"/>
      <c r="ADO193" s="78"/>
      <c r="ADP193" s="65"/>
      <c r="ADS193" s="78"/>
      <c r="ADT193" s="78"/>
      <c r="ADU193" s="65"/>
      <c r="ADX193" s="78"/>
      <c r="ADY193" s="78"/>
      <c r="ADZ193" s="65"/>
      <c r="AEC193" s="78"/>
      <c r="AED193" s="78"/>
      <c r="AEE193" s="65"/>
      <c r="AEH193" s="78"/>
      <c r="AEI193" s="78"/>
      <c r="AEJ193" s="65"/>
      <c r="AEM193" s="78"/>
      <c r="AEN193" s="78"/>
      <c r="AEO193" s="65"/>
      <c r="AER193" s="78"/>
      <c r="AES193" s="78"/>
      <c r="AET193" s="65"/>
      <c r="AEW193" s="78"/>
      <c r="AEX193" s="78"/>
      <c r="AEY193" s="65"/>
      <c r="AFB193" s="78"/>
      <c r="AFC193" s="78"/>
      <c r="AFD193" s="65"/>
      <c r="AFG193" s="78"/>
      <c r="AFH193" s="78"/>
      <c r="AFI193" s="65"/>
      <c r="AFL193" s="78"/>
      <c r="AFM193" s="78"/>
      <c r="AFN193" s="65"/>
      <c r="AFQ193" s="78"/>
      <c r="AFR193" s="78"/>
      <c r="AFS193" s="65"/>
      <c r="AFV193" s="78"/>
      <c r="AFW193" s="78"/>
      <c r="AFX193" s="65"/>
      <c r="AGA193" s="78"/>
      <c r="AGB193" s="78"/>
      <c r="AGC193" s="65"/>
      <c r="AGF193" s="78"/>
      <c r="AGG193" s="78"/>
      <c r="AGH193" s="65"/>
      <c r="AGK193" s="78"/>
      <c r="AGL193" s="78"/>
      <c r="AGM193" s="65"/>
      <c r="AGP193" s="78"/>
      <c r="AGQ193" s="78"/>
      <c r="AGR193" s="65"/>
      <c r="AGU193" s="78"/>
      <c r="AGV193" s="78"/>
      <c r="AGW193" s="65"/>
      <c r="AGZ193" s="78"/>
      <c r="AHA193" s="78"/>
      <c r="AHB193" s="65"/>
      <c r="AHE193" s="78"/>
      <c r="AHF193" s="78"/>
      <c r="AHG193" s="65"/>
      <c r="AHJ193" s="78"/>
      <c r="AHK193" s="78"/>
      <c r="AHL193" s="65"/>
      <c r="AHO193" s="78"/>
      <c r="AHP193" s="78"/>
      <c r="AHQ193" s="65"/>
      <c r="AHT193" s="78"/>
      <c r="AHU193" s="78"/>
      <c r="AHV193" s="65"/>
      <c r="AHY193" s="78"/>
      <c r="AHZ193" s="78"/>
      <c r="AIA193" s="65"/>
      <c r="AID193" s="78"/>
      <c r="AIE193" s="78"/>
      <c r="AIF193" s="65"/>
      <c r="AII193" s="78"/>
      <c r="AIJ193" s="78"/>
      <c r="AIK193" s="65"/>
      <c r="AIN193" s="78"/>
      <c r="AIO193" s="78"/>
      <c r="AIP193" s="65"/>
      <c r="AIS193" s="78"/>
      <c r="AIT193" s="78"/>
      <c r="AIU193" s="65"/>
      <c r="AIX193" s="78"/>
      <c r="AIY193" s="78"/>
      <c r="AIZ193" s="65"/>
      <c r="AJC193" s="78"/>
      <c r="AJD193" s="78"/>
      <c r="AJE193" s="65"/>
      <c r="AJH193" s="78"/>
      <c r="AJI193" s="78"/>
      <c r="AJJ193" s="65"/>
      <c r="AJM193" s="78"/>
      <c r="AJN193" s="78"/>
      <c r="AJO193" s="65"/>
      <c r="AJR193" s="78"/>
      <c r="AJS193" s="78"/>
      <c r="AJT193" s="65"/>
      <c r="AJW193" s="78"/>
      <c r="AJX193" s="78"/>
      <c r="AJY193" s="65"/>
      <c r="AKB193" s="78"/>
      <c r="AKC193" s="78"/>
      <c r="AKD193" s="65"/>
      <c r="AKG193" s="78"/>
      <c r="AKH193" s="78"/>
      <c r="AKI193" s="65"/>
      <c r="AKL193" s="78"/>
      <c r="AKM193" s="78"/>
      <c r="AKN193" s="65"/>
      <c r="AKQ193" s="78"/>
      <c r="AKR193" s="78"/>
      <c r="AKS193" s="65"/>
      <c r="AKV193" s="78"/>
      <c r="AKW193" s="78"/>
      <c r="AKX193" s="65"/>
      <c r="ALA193" s="78"/>
      <c r="ALB193" s="78"/>
      <c r="ALC193" s="65"/>
      <c r="ALF193" s="78"/>
      <c r="ALG193" s="78"/>
      <c r="ALH193" s="65"/>
      <c r="ALK193" s="78"/>
      <c r="ALL193" s="78"/>
      <c r="ALM193" s="65"/>
      <c r="ALP193" s="78"/>
      <c r="ALQ193" s="78"/>
      <c r="ALR193" s="65"/>
      <c r="ALU193" s="78"/>
      <c r="ALV193" s="78"/>
      <c r="ALW193" s="65"/>
      <c r="ALZ193" s="78"/>
      <c r="AMA193" s="78"/>
      <c r="AMB193" s="65"/>
      <c r="AME193" s="78"/>
      <c r="AMF193" s="78"/>
      <c r="AMG193" s="65"/>
      <c r="AMJ193" s="78"/>
      <c r="AMK193" s="78"/>
      <c r="AML193" s="65"/>
      <c r="AMO193" s="78"/>
      <c r="AMP193" s="78"/>
      <c r="AMQ193" s="65"/>
      <c r="AMT193" s="78"/>
      <c r="AMU193" s="78"/>
      <c r="AMV193" s="65"/>
      <c r="AMY193" s="78"/>
      <c r="AMZ193" s="78"/>
      <c r="ANA193" s="65"/>
      <c r="AND193" s="78"/>
      <c r="ANE193" s="78"/>
      <c r="ANF193" s="65"/>
      <c r="ANI193" s="78"/>
      <c r="ANJ193" s="78"/>
      <c r="ANK193" s="65"/>
      <c r="ANN193" s="78"/>
      <c r="ANO193" s="78"/>
      <c r="ANP193" s="65"/>
      <c r="ANS193" s="78"/>
      <c r="ANT193" s="78"/>
      <c r="ANU193" s="65"/>
      <c r="ANX193" s="78"/>
      <c r="ANY193" s="78"/>
      <c r="ANZ193" s="65"/>
      <c r="AOC193" s="78"/>
      <c r="AOD193" s="78"/>
      <c r="AOE193" s="65"/>
      <c r="AOH193" s="78"/>
      <c r="AOI193" s="78"/>
      <c r="AOJ193" s="65"/>
      <c r="AOM193" s="78"/>
      <c r="AON193" s="78"/>
      <c r="AOO193" s="65"/>
      <c r="AOR193" s="78"/>
      <c r="AOS193" s="78"/>
      <c r="AOT193" s="65"/>
      <c r="AOW193" s="78"/>
      <c r="AOX193" s="78"/>
      <c r="AOY193" s="65"/>
      <c r="APB193" s="78"/>
      <c r="APC193" s="78"/>
      <c r="APD193" s="65"/>
      <c r="APG193" s="78"/>
      <c r="APH193" s="78"/>
      <c r="API193" s="65"/>
      <c r="APL193" s="78"/>
      <c r="APM193" s="78"/>
      <c r="APN193" s="65"/>
      <c r="APQ193" s="78"/>
      <c r="APR193" s="78"/>
      <c r="APS193" s="65"/>
      <c r="APV193" s="78"/>
      <c r="APW193" s="78"/>
      <c r="APX193" s="65"/>
      <c r="AQA193" s="78"/>
      <c r="AQB193" s="78"/>
      <c r="AQC193" s="65"/>
      <c r="AQF193" s="78"/>
      <c r="AQG193" s="78"/>
      <c r="AQH193" s="65"/>
      <c r="AQK193" s="78"/>
      <c r="AQL193" s="78"/>
      <c r="AQM193" s="65"/>
      <c r="AQP193" s="78"/>
      <c r="AQQ193" s="78"/>
      <c r="AQR193" s="65"/>
      <c r="AQU193" s="78"/>
      <c r="AQV193" s="78"/>
      <c r="AQW193" s="65"/>
      <c r="AQZ193" s="78"/>
      <c r="ARA193" s="78"/>
      <c r="ARB193" s="65"/>
      <c r="ARE193" s="78"/>
      <c r="ARF193" s="78"/>
      <c r="ARG193" s="65"/>
      <c r="ARJ193" s="78"/>
      <c r="ARK193" s="78"/>
      <c r="ARL193" s="65"/>
      <c r="ARO193" s="78"/>
      <c r="ARP193" s="78"/>
      <c r="ARQ193" s="65"/>
      <c r="ART193" s="78"/>
      <c r="ARU193" s="78"/>
      <c r="ARV193" s="65"/>
      <c r="ARY193" s="78"/>
      <c r="ARZ193" s="78"/>
      <c r="ASA193" s="65"/>
      <c r="ASD193" s="78"/>
      <c r="ASE193" s="78"/>
      <c r="ASF193" s="65"/>
      <c r="ASI193" s="78"/>
      <c r="ASJ193" s="78"/>
      <c r="ASK193" s="65"/>
      <c r="ASN193" s="78"/>
      <c r="ASO193" s="78"/>
      <c r="ASP193" s="65"/>
      <c r="ASS193" s="78"/>
      <c r="AST193" s="78"/>
      <c r="ASU193" s="65"/>
      <c r="ASX193" s="78"/>
      <c r="ASY193" s="78"/>
      <c r="ASZ193" s="65"/>
      <c r="ATC193" s="78"/>
      <c r="ATD193" s="78"/>
      <c r="ATE193" s="65"/>
      <c r="ATH193" s="78"/>
      <c r="ATI193" s="78"/>
      <c r="ATJ193" s="65"/>
      <c r="ATM193" s="78"/>
      <c r="ATN193" s="78"/>
      <c r="ATO193" s="65"/>
      <c r="ATR193" s="78"/>
      <c r="ATS193" s="78"/>
      <c r="ATT193" s="65"/>
      <c r="ATW193" s="78"/>
      <c r="ATX193" s="78"/>
      <c r="ATY193" s="65"/>
      <c r="AUB193" s="78"/>
      <c r="AUC193" s="78"/>
      <c r="AUD193" s="65"/>
      <c r="AUG193" s="78"/>
      <c r="AUH193" s="78"/>
      <c r="AUI193" s="65"/>
      <c r="AUL193" s="78"/>
      <c r="AUM193" s="78"/>
      <c r="AUN193" s="65"/>
      <c r="AUQ193" s="78"/>
      <c r="AUR193" s="78"/>
      <c r="AUS193" s="65"/>
      <c r="AUV193" s="78"/>
      <c r="AUW193" s="78"/>
      <c r="AUX193" s="65"/>
      <c r="AVA193" s="78"/>
      <c r="AVB193" s="78"/>
      <c r="AVC193" s="65"/>
      <c r="AVF193" s="78"/>
      <c r="AVG193" s="78"/>
      <c r="AVH193" s="65"/>
      <c r="AVK193" s="78"/>
      <c r="AVL193" s="78"/>
      <c r="AVM193" s="65"/>
      <c r="AVP193" s="78"/>
      <c r="AVQ193" s="78"/>
      <c r="AVR193" s="65"/>
      <c r="AVU193" s="78"/>
      <c r="AVV193" s="78"/>
      <c r="AVW193" s="65"/>
      <c r="AVZ193" s="78"/>
      <c r="AWA193" s="78"/>
      <c r="AWB193" s="65"/>
      <c r="AWE193" s="78"/>
      <c r="AWF193" s="78"/>
      <c r="AWG193" s="65"/>
      <c r="AWJ193" s="78"/>
      <c r="AWK193" s="78"/>
      <c r="AWL193" s="65"/>
      <c r="AWO193" s="78"/>
      <c r="AWP193" s="78"/>
      <c r="AWQ193" s="65"/>
      <c r="AWT193" s="78"/>
      <c r="AWU193" s="78"/>
      <c r="AWV193" s="65"/>
      <c r="AWY193" s="78"/>
      <c r="AWZ193" s="78"/>
      <c r="AXA193" s="65"/>
      <c r="AXD193" s="78"/>
      <c r="AXE193" s="78"/>
      <c r="AXF193" s="65"/>
      <c r="AXI193" s="78"/>
      <c r="AXJ193" s="78"/>
      <c r="AXK193" s="65"/>
      <c r="AXN193" s="78"/>
      <c r="AXO193" s="78"/>
      <c r="AXP193" s="65"/>
      <c r="AXS193" s="78"/>
      <c r="AXT193" s="78"/>
      <c r="AXU193" s="65"/>
      <c r="AXX193" s="78"/>
      <c r="AXY193" s="78"/>
      <c r="AXZ193" s="65"/>
      <c r="AYC193" s="78"/>
      <c r="AYD193" s="78"/>
      <c r="AYE193" s="65"/>
      <c r="AYH193" s="78"/>
      <c r="AYI193" s="78"/>
      <c r="AYJ193" s="65"/>
      <c r="AYM193" s="78"/>
      <c r="AYN193" s="78"/>
      <c r="AYO193" s="65"/>
      <c r="AYR193" s="78"/>
      <c r="AYS193" s="78"/>
      <c r="AYT193" s="65"/>
      <c r="AYW193" s="78"/>
      <c r="AYX193" s="78"/>
      <c r="AYY193" s="65"/>
      <c r="AZB193" s="78"/>
      <c r="AZC193" s="78"/>
      <c r="AZD193" s="65"/>
      <c r="AZG193" s="78"/>
      <c r="AZH193" s="78"/>
      <c r="AZI193" s="65"/>
      <c r="AZL193" s="78"/>
      <c r="AZM193" s="78"/>
      <c r="AZN193" s="65"/>
      <c r="AZQ193" s="78"/>
      <c r="AZR193" s="78"/>
      <c r="AZS193" s="65"/>
      <c r="AZV193" s="78"/>
      <c r="AZW193" s="78"/>
      <c r="AZX193" s="65"/>
      <c r="BAA193" s="78"/>
      <c r="BAB193" s="78"/>
      <c r="BAC193" s="65"/>
      <c r="BAF193" s="78"/>
      <c r="BAG193" s="78"/>
      <c r="BAH193" s="65"/>
      <c r="BAK193" s="78"/>
      <c r="BAL193" s="78"/>
      <c r="BAM193" s="65"/>
      <c r="BAP193" s="78"/>
      <c r="BAQ193" s="78"/>
      <c r="BAR193" s="65"/>
      <c r="BAU193" s="78"/>
      <c r="BAV193" s="78"/>
      <c r="BAW193" s="65"/>
      <c r="BAZ193" s="78"/>
      <c r="BBA193" s="78"/>
      <c r="BBB193" s="65"/>
      <c r="BBE193" s="78"/>
      <c r="BBF193" s="78"/>
      <c r="BBG193" s="65"/>
      <c r="BBJ193" s="78"/>
      <c r="BBK193" s="78"/>
      <c r="BBL193" s="65"/>
      <c r="BBO193" s="78"/>
      <c r="BBP193" s="78"/>
      <c r="BBQ193" s="65"/>
      <c r="BBT193" s="78"/>
      <c r="BBU193" s="78"/>
      <c r="BBV193" s="65"/>
      <c r="BBY193" s="78"/>
      <c r="BBZ193" s="78"/>
      <c r="BCA193" s="65"/>
      <c r="BCD193" s="78"/>
      <c r="BCE193" s="78"/>
      <c r="BCF193" s="65"/>
      <c r="BCI193" s="78"/>
      <c r="BCJ193" s="78"/>
      <c r="BCK193" s="65"/>
      <c r="BCN193" s="78"/>
      <c r="BCO193" s="78"/>
      <c r="BCP193" s="65"/>
      <c r="BCS193" s="78"/>
      <c r="BCT193" s="78"/>
      <c r="BCU193" s="65"/>
      <c r="BCX193" s="78"/>
      <c r="BCY193" s="78"/>
      <c r="BCZ193" s="65"/>
      <c r="BDC193" s="78"/>
      <c r="BDD193" s="78"/>
      <c r="BDE193" s="65"/>
      <c r="BDH193" s="78"/>
      <c r="BDI193" s="78"/>
      <c r="BDJ193" s="65"/>
      <c r="BDM193" s="78"/>
      <c r="BDN193" s="78"/>
      <c r="BDO193" s="65"/>
      <c r="BDR193" s="78"/>
      <c r="BDS193" s="78"/>
      <c r="BDT193" s="65"/>
      <c r="BDW193" s="78"/>
      <c r="BDX193" s="78"/>
      <c r="BDY193" s="65"/>
      <c r="BEB193" s="78"/>
      <c r="BEC193" s="78"/>
      <c r="BED193" s="65"/>
      <c r="BEG193" s="78"/>
      <c r="BEH193" s="78"/>
      <c r="BEI193" s="65"/>
      <c r="BEL193" s="78"/>
      <c r="BEM193" s="78"/>
      <c r="BEN193" s="65"/>
      <c r="BEQ193" s="78"/>
      <c r="BER193" s="78"/>
      <c r="BES193" s="65"/>
      <c r="BEV193" s="78"/>
      <c r="BEW193" s="78"/>
      <c r="BEX193" s="65"/>
      <c r="BFA193" s="78"/>
      <c r="BFB193" s="78"/>
      <c r="BFC193" s="65"/>
      <c r="BFF193" s="78"/>
      <c r="BFG193" s="78"/>
      <c r="BFH193" s="65"/>
      <c r="BFK193" s="78"/>
      <c r="BFL193" s="78"/>
      <c r="BFM193" s="65"/>
      <c r="BFP193" s="78"/>
      <c r="BFQ193" s="78"/>
      <c r="BFR193" s="65"/>
      <c r="BFU193" s="78"/>
      <c r="BFV193" s="78"/>
      <c r="BFW193" s="65"/>
      <c r="BFZ193" s="78"/>
      <c r="BGA193" s="78"/>
      <c r="BGB193" s="65"/>
      <c r="BGE193" s="78"/>
      <c r="BGF193" s="78"/>
      <c r="BGG193" s="65"/>
      <c r="BGJ193" s="78"/>
      <c r="BGK193" s="78"/>
      <c r="BGL193" s="65"/>
      <c r="BGO193" s="78"/>
      <c r="BGP193" s="78"/>
      <c r="BGQ193" s="65"/>
      <c r="BGT193" s="78"/>
      <c r="BGU193" s="78"/>
      <c r="BGV193" s="65"/>
      <c r="BGY193" s="78"/>
      <c r="BGZ193" s="78"/>
      <c r="BHA193" s="65"/>
      <c r="BHD193" s="78"/>
      <c r="BHE193" s="78"/>
      <c r="BHF193" s="65"/>
      <c r="BHI193" s="78"/>
      <c r="BHJ193" s="78"/>
      <c r="BHK193" s="65"/>
      <c r="BHN193" s="78"/>
      <c r="BHO193" s="78"/>
      <c r="BHP193" s="65"/>
      <c r="BHS193" s="78"/>
      <c r="BHT193" s="78"/>
      <c r="BHU193" s="65"/>
      <c r="BHX193" s="78"/>
      <c r="BHY193" s="78"/>
      <c r="BHZ193" s="65"/>
      <c r="BIC193" s="78"/>
      <c r="BID193" s="78"/>
      <c r="BIE193" s="65"/>
      <c r="BIH193" s="78"/>
      <c r="BII193" s="78"/>
      <c r="BIJ193" s="65"/>
      <c r="BIM193" s="78"/>
      <c r="BIN193" s="78"/>
      <c r="BIO193" s="65"/>
      <c r="BIR193" s="78"/>
      <c r="BIS193" s="78"/>
      <c r="BIT193" s="65"/>
      <c r="BIW193" s="78"/>
      <c r="BIX193" s="78"/>
      <c r="BIY193" s="65"/>
      <c r="BJB193" s="78"/>
      <c r="BJC193" s="78"/>
      <c r="BJD193" s="65"/>
      <c r="BJG193" s="78"/>
      <c r="BJH193" s="78"/>
      <c r="BJI193" s="65"/>
      <c r="BJL193" s="78"/>
      <c r="BJM193" s="78"/>
      <c r="BJN193" s="65"/>
      <c r="BJQ193" s="78"/>
      <c r="BJR193" s="78"/>
      <c r="BJS193" s="65"/>
      <c r="BJV193" s="78"/>
      <c r="BJW193" s="78"/>
      <c r="BJX193" s="65"/>
      <c r="BKA193" s="78"/>
      <c r="BKB193" s="78"/>
      <c r="BKC193" s="65"/>
      <c r="BKF193" s="78"/>
      <c r="BKG193" s="78"/>
      <c r="BKH193" s="65"/>
      <c r="BKK193" s="78"/>
      <c r="BKL193" s="78"/>
      <c r="BKM193" s="65"/>
      <c r="BKP193" s="78"/>
      <c r="BKQ193" s="78"/>
      <c r="BKR193" s="65"/>
      <c r="BKU193" s="78"/>
      <c r="BKV193" s="78"/>
      <c r="BKW193" s="65"/>
      <c r="BKZ193" s="78"/>
      <c r="BLA193" s="78"/>
      <c r="BLB193" s="65"/>
      <c r="BLE193" s="78"/>
      <c r="BLF193" s="78"/>
      <c r="BLG193" s="65"/>
      <c r="BLJ193" s="78"/>
      <c r="BLK193" s="78"/>
      <c r="BLL193" s="65"/>
      <c r="BLO193" s="78"/>
      <c r="BLP193" s="78"/>
      <c r="BLQ193" s="65"/>
      <c r="BLT193" s="78"/>
      <c r="BLU193" s="78"/>
      <c r="BLV193" s="65"/>
      <c r="BLY193" s="78"/>
      <c r="BLZ193" s="78"/>
      <c r="BMA193" s="65"/>
      <c r="BMD193" s="78"/>
      <c r="BME193" s="78"/>
      <c r="BMF193" s="65"/>
      <c r="BMI193" s="78"/>
      <c r="BMJ193" s="78"/>
      <c r="BMK193" s="65"/>
      <c r="BMN193" s="78"/>
      <c r="BMO193" s="78"/>
      <c r="BMP193" s="65"/>
      <c r="BMS193" s="78"/>
      <c r="BMT193" s="78"/>
      <c r="BMU193" s="65"/>
      <c r="BMX193" s="78"/>
      <c r="BMY193" s="78"/>
      <c r="BMZ193" s="65"/>
      <c r="BNC193" s="78"/>
      <c r="BND193" s="78"/>
      <c r="BNE193" s="65"/>
      <c r="BNH193" s="78"/>
      <c r="BNI193" s="78"/>
      <c r="BNJ193" s="65"/>
      <c r="BNM193" s="78"/>
      <c r="BNN193" s="78"/>
      <c r="BNO193" s="65"/>
      <c r="BNR193" s="78"/>
      <c r="BNS193" s="78"/>
      <c r="BNT193" s="65"/>
      <c r="BNW193" s="78"/>
      <c r="BNX193" s="78"/>
      <c r="BNY193" s="65"/>
      <c r="BOB193" s="78"/>
      <c r="BOC193" s="78"/>
      <c r="BOD193" s="65"/>
      <c r="BOG193" s="78"/>
      <c r="BOH193" s="78"/>
      <c r="BOI193" s="65"/>
      <c r="BOL193" s="78"/>
      <c r="BOM193" s="78"/>
      <c r="BON193" s="65"/>
      <c r="BOQ193" s="78"/>
      <c r="BOR193" s="78"/>
      <c r="BOS193" s="65"/>
      <c r="BOV193" s="78"/>
      <c r="BOW193" s="78"/>
      <c r="BOX193" s="65"/>
      <c r="BPA193" s="78"/>
      <c r="BPB193" s="78"/>
      <c r="BPC193" s="65"/>
      <c r="BPF193" s="78"/>
      <c r="BPG193" s="78"/>
      <c r="BPH193" s="65"/>
      <c r="BPK193" s="78"/>
      <c r="BPL193" s="78"/>
      <c r="BPM193" s="65"/>
      <c r="BPP193" s="78"/>
      <c r="BPQ193" s="78"/>
      <c r="BPR193" s="65"/>
      <c r="BPU193" s="78"/>
      <c r="BPV193" s="78"/>
      <c r="BPW193" s="65"/>
      <c r="BPZ193" s="78"/>
      <c r="BQA193" s="78"/>
      <c r="BQB193" s="65"/>
      <c r="BQE193" s="78"/>
      <c r="BQF193" s="78"/>
      <c r="BQG193" s="65"/>
      <c r="BQJ193" s="78"/>
      <c r="BQK193" s="78"/>
      <c r="BQL193" s="65"/>
      <c r="BQO193" s="78"/>
      <c r="BQP193" s="78"/>
      <c r="BQQ193" s="65"/>
      <c r="BQT193" s="78"/>
      <c r="BQU193" s="78"/>
      <c r="BQV193" s="65"/>
      <c r="BQY193" s="78"/>
      <c r="BQZ193" s="78"/>
      <c r="BRA193" s="65"/>
      <c r="BRD193" s="78"/>
      <c r="BRE193" s="78"/>
      <c r="BRF193" s="65"/>
      <c r="BRI193" s="78"/>
      <c r="BRJ193" s="78"/>
      <c r="BRK193" s="65"/>
      <c r="BRN193" s="78"/>
      <c r="BRO193" s="78"/>
      <c r="BRP193" s="65"/>
      <c r="BRS193" s="78"/>
      <c r="BRT193" s="78"/>
      <c r="BRU193" s="65"/>
      <c r="BRX193" s="78"/>
      <c r="BRY193" s="78"/>
      <c r="BRZ193" s="65"/>
      <c r="BSC193" s="78"/>
      <c r="BSD193" s="78"/>
      <c r="BSE193" s="65"/>
      <c r="BSH193" s="78"/>
      <c r="BSI193" s="78"/>
      <c r="BSJ193" s="65"/>
      <c r="BSM193" s="78"/>
      <c r="BSN193" s="78"/>
      <c r="BSO193" s="65"/>
      <c r="BSR193" s="78"/>
      <c r="BSS193" s="78"/>
      <c r="BST193" s="65"/>
      <c r="BSW193" s="78"/>
      <c r="BSX193" s="78"/>
      <c r="BSY193" s="65"/>
      <c r="BTB193" s="78"/>
      <c r="BTC193" s="78"/>
      <c r="BTD193" s="65"/>
      <c r="BTG193" s="78"/>
      <c r="BTH193" s="78"/>
      <c r="BTI193" s="65"/>
      <c r="BTL193" s="78"/>
      <c r="BTM193" s="78"/>
      <c r="BTN193" s="65"/>
      <c r="BTQ193" s="78"/>
      <c r="BTR193" s="78"/>
      <c r="BTS193" s="65"/>
      <c r="BTV193" s="78"/>
      <c r="BTW193" s="78"/>
      <c r="BTX193" s="65"/>
      <c r="BUA193" s="78"/>
      <c r="BUB193" s="78"/>
      <c r="BUC193" s="65"/>
      <c r="BUF193" s="78"/>
      <c r="BUG193" s="78"/>
      <c r="BUH193" s="65"/>
      <c r="BUK193" s="78"/>
      <c r="BUL193" s="78"/>
      <c r="BUM193" s="65"/>
      <c r="BUP193" s="78"/>
      <c r="BUQ193" s="78"/>
      <c r="BUR193" s="65"/>
      <c r="BUU193" s="78"/>
      <c r="BUV193" s="78"/>
      <c r="BUW193" s="65"/>
      <c r="BUZ193" s="78"/>
      <c r="BVA193" s="78"/>
      <c r="BVB193" s="65"/>
      <c r="BVE193" s="78"/>
      <c r="BVF193" s="78"/>
      <c r="BVG193" s="65"/>
      <c r="BVJ193" s="78"/>
      <c r="BVK193" s="78"/>
      <c r="BVL193" s="65"/>
      <c r="BVO193" s="78"/>
      <c r="BVP193" s="78"/>
      <c r="BVQ193" s="65"/>
      <c r="BVT193" s="78"/>
      <c r="BVU193" s="78"/>
      <c r="BVV193" s="65"/>
      <c r="BVY193" s="78"/>
      <c r="BVZ193" s="78"/>
      <c r="BWA193" s="65"/>
      <c r="BWD193" s="78"/>
      <c r="BWE193" s="78"/>
      <c r="BWF193" s="65"/>
      <c r="BWI193" s="78"/>
      <c r="BWJ193" s="78"/>
      <c r="BWK193" s="65"/>
      <c r="BWN193" s="78"/>
      <c r="BWO193" s="78"/>
      <c r="BWP193" s="65"/>
      <c r="BWS193" s="78"/>
      <c r="BWT193" s="78"/>
      <c r="BWU193" s="65"/>
      <c r="BWX193" s="78"/>
      <c r="BWY193" s="78"/>
      <c r="BWZ193" s="65"/>
      <c r="BXC193" s="78"/>
      <c r="BXD193" s="78"/>
      <c r="BXE193" s="65"/>
      <c r="BXH193" s="78"/>
      <c r="BXI193" s="78"/>
      <c r="BXJ193" s="65"/>
      <c r="BXM193" s="78"/>
      <c r="BXN193" s="78"/>
      <c r="BXO193" s="65"/>
      <c r="BXR193" s="78"/>
      <c r="BXS193" s="78"/>
      <c r="BXT193" s="65"/>
      <c r="BXW193" s="78"/>
      <c r="BXX193" s="78"/>
      <c r="BXY193" s="65"/>
      <c r="BYB193" s="78"/>
      <c r="BYC193" s="78"/>
      <c r="BYD193" s="65"/>
      <c r="BYG193" s="78"/>
      <c r="BYH193" s="78"/>
      <c r="BYI193" s="65"/>
      <c r="BYL193" s="78"/>
      <c r="BYM193" s="78"/>
      <c r="BYN193" s="65"/>
      <c r="BYQ193" s="78"/>
      <c r="BYR193" s="78"/>
      <c r="BYS193" s="65"/>
      <c r="BYV193" s="78"/>
      <c r="BYW193" s="78"/>
      <c r="BYX193" s="65"/>
      <c r="BZA193" s="78"/>
      <c r="BZB193" s="78"/>
      <c r="BZC193" s="65"/>
      <c r="BZF193" s="78"/>
      <c r="BZG193" s="78"/>
      <c r="BZH193" s="65"/>
      <c r="BZK193" s="78"/>
      <c r="BZL193" s="78"/>
      <c r="BZM193" s="65"/>
      <c r="BZP193" s="78"/>
      <c r="BZQ193" s="78"/>
      <c r="BZR193" s="65"/>
      <c r="BZU193" s="78"/>
      <c r="BZV193" s="78"/>
      <c r="BZW193" s="65"/>
      <c r="BZZ193" s="78"/>
      <c r="CAA193" s="78"/>
      <c r="CAB193" s="65"/>
      <c r="CAE193" s="78"/>
      <c r="CAF193" s="78"/>
      <c r="CAG193" s="65"/>
      <c r="CAJ193" s="78"/>
      <c r="CAK193" s="78"/>
      <c r="CAL193" s="65"/>
      <c r="CAO193" s="78"/>
      <c r="CAP193" s="78"/>
      <c r="CAQ193" s="65"/>
      <c r="CAT193" s="78"/>
      <c r="CAU193" s="78"/>
      <c r="CAV193" s="65"/>
      <c r="CAY193" s="78"/>
      <c r="CAZ193" s="78"/>
      <c r="CBA193" s="65"/>
      <c r="CBD193" s="78"/>
      <c r="CBE193" s="78"/>
      <c r="CBF193" s="65"/>
      <c r="CBI193" s="78"/>
      <c r="CBJ193" s="78"/>
      <c r="CBK193" s="65"/>
      <c r="CBN193" s="78"/>
      <c r="CBO193" s="78"/>
      <c r="CBP193" s="65"/>
      <c r="CBS193" s="78"/>
      <c r="CBT193" s="78"/>
      <c r="CBU193" s="65"/>
      <c r="CBX193" s="78"/>
      <c r="CBY193" s="78"/>
      <c r="CBZ193" s="65"/>
      <c r="CCC193" s="78"/>
      <c r="CCD193" s="78"/>
      <c r="CCE193" s="65"/>
      <c r="CCH193" s="78"/>
      <c r="CCI193" s="78"/>
      <c r="CCJ193" s="65"/>
      <c r="CCM193" s="78"/>
      <c r="CCN193" s="78"/>
      <c r="CCO193" s="65"/>
      <c r="CCR193" s="78"/>
      <c r="CCS193" s="78"/>
      <c r="CCT193" s="65"/>
      <c r="CCW193" s="78"/>
      <c r="CCX193" s="78"/>
      <c r="CCY193" s="65"/>
      <c r="CDB193" s="78"/>
      <c r="CDC193" s="78"/>
      <c r="CDD193" s="65"/>
      <c r="CDG193" s="78"/>
      <c r="CDH193" s="78"/>
      <c r="CDI193" s="65"/>
      <c r="CDL193" s="78"/>
      <c r="CDM193" s="78"/>
      <c r="CDN193" s="65"/>
      <c r="CDQ193" s="78"/>
      <c r="CDR193" s="78"/>
      <c r="CDS193" s="65"/>
      <c r="CDV193" s="78"/>
      <c r="CDW193" s="78"/>
      <c r="CDX193" s="65"/>
      <c r="CEA193" s="78"/>
      <c r="CEB193" s="78"/>
      <c r="CEC193" s="65"/>
      <c r="CEF193" s="78"/>
      <c r="CEG193" s="78"/>
      <c r="CEH193" s="65"/>
      <c r="CEK193" s="78"/>
      <c r="CEL193" s="78"/>
      <c r="CEM193" s="65"/>
      <c r="CEP193" s="78"/>
      <c r="CEQ193" s="78"/>
      <c r="CER193" s="65"/>
      <c r="CEU193" s="78"/>
      <c r="CEV193" s="78"/>
      <c r="CEW193" s="65"/>
      <c r="CEZ193" s="78"/>
      <c r="CFA193" s="78"/>
      <c r="CFB193" s="65"/>
      <c r="CFE193" s="78"/>
      <c r="CFF193" s="78"/>
      <c r="CFG193" s="65"/>
      <c r="CFJ193" s="78"/>
      <c r="CFK193" s="78"/>
      <c r="CFL193" s="65"/>
      <c r="CFO193" s="78"/>
      <c r="CFP193" s="78"/>
      <c r="CFQ193" s="65"/>
      <c r="CFT193" s="78"/>
      <c r="CFU193" s="78"/>
      <c r="CFV193" s="65"/>
      <c r="CFY193" s="78"/>
      <c r="CFZ193" s="78"/>
      <c r="CGA193" s="65"/>
      <c r="CGD193" s="78"/>
      <c r="CGE193" s="78"/>
      <c r="CGF193" s="65"/>
      <c r="CGI193" s="78"/>
      <c r="CGJ193" s="78"/>
      <c r="CGK193" s="65"/>
      <c r="CGN193" s="78"/>
      <c r="CGO193" s="78"/>
      <c r="CGP193" s="65"/>
      <c r="CGS193" s="78"/>
      <c r="CGT193" s="78"/>
      <c r="CGU193" s="65"/>
      <c r="CGX193" s="78"/>
      <c r="CGY193" s="78"/>
      <c r="CGZ193" s="65"/>
      <c r="CHC193" s="78"/>
      <c r="CHD193" s="78"/>
      <c r="CHE193" s="65"/>
      <c r="CHH193" s="78"/>
      <c r="CHI193" s="78"/>
      <c r="CHJ193" s="65"/>
      <c r="CHM193" s="78"/>
      <c r="CHN193" s="78"/>
      <c r="CHO193" s="65"/>
      <c r="CHR193" s="78"/>
      <c r="CHS193" s="78"/>
      <c r="CHT193" s="65"/>
      <c r="CHW193" s="78"/>
      <c r="CHX193" s="78"/>
      <c r="CHY193" s="65"/>
      <c r="CIB193" s="78"/>
      <c r="CIC193" s="78"/>
      <c r="CID193" s="65"/>
      <c r="CIG193" s="78"/>
      <c r="CIH193" s="78"/>
      <c r="CII193" s="65"/>
      <c r="CIL193" s="78"/>
      <c r="CIM193" s="78"/>
      <c r="CIN193" s="65"/>
      <c r="CIQ193" s="78"/>
      <c r="CIR193" s="78"/>
      <c r="CIS193" s="65"/>
      <c r="CIV193" s="78"/>
      <c r="CIW193" s="78"/>
      <c r="CIX193" s="65"/>
      <c r="CJA193" s="78"/>
      <c r="CJB193" s="78"/>
      <c r="CJC193" s="65"/>
      <c r="CJF193" s="78"/>
      <c r="CJG193" s="78"/>
      <c r="CJH193" s="65"/>
      <c r="CJK193" s="78"/>
      <c r="CJL193" s="78"/>
      <c r="CJM193" s="65"/>
      <c r="CJP193" s="78"/>
      <c r="CJQ193" s="78"/>
      <c r="CJR193" s="65"/>
      <c r="CJU193" s="78"/>
      <c r="CJV193" s="78"/>
      <c r="CJW193" s="65"/>
      <c r="CJZ193" s="78"/>
      <c r="CKA193" s="78"/>
      <c r="CKB193" s="65"/>
      <c r="CKE193" s="78"/>
      <c r="CKF193" s="78"/>
      <c r="CKG193" s="65"/>
      <c r="CKJ193" s="78"/>
      <c r="CKK193" s="78"/>
      <c r="CKL193" s="65"/>
      <c r="CKO193" s="78"/>
      <c r="CKP193" s="78"/>
      <c r="CKQ193" s="65"/>
      <c r="CKT193" s="78"/>
      <c r="CKU193" s="78"/>
      <c r="CKV193" s="65"/>
      <c r="CKY193" s="78"/>
      <c r="CKZ193" s="78"/>
      <c r="CLA193" s="65"/>
      <c r="CLD193" s="78"/>
      <c r="CLE193" s="78"/>
      <c r="CLF193" s="65"/>
      <c r="CLI193" s="78"/>
      <c r="CLJ193" s="78"/>
      <c r="CLK193" s="65"/>
      <c r="CLN193" s="78"/>
      <c r="CLO193" s="78"/>
      <c r="CLP193" s="65"/>
      <c r="CLS193" s="78"/>
      <c r="CLT193" s="78"/>
      <c r="CLU193" s="65"/>
      <c r="CLX193" s="78"/>
      <c r="CLY193" s="78"/>
      <c r="CLZ193" s="65"/>
      <c r="CMC193" s="78"/>
      <c r="CMD193" s="78"/>
      <c r="CME193" s="65"/>
      <c r="CMH193" s="78"/>
      <c r="CMI193" s="78"/>
      <c r="CMJ193" s="65"/>
      <c r="CMM193" s="78"/>
      <c r="CMN193" s="78"/>
      <c r="CMO193" s="65"/>
      <c r="CMR193" s="78"/>
      <c r="CMS193" s="78"/>
      <c r="CMT193" s="65"/>
      <c r="CMW193" s="78"/>
      <c r="CMX193" s="78"/>
      <c r="CMY193" s="65"/>
      <c r="CNB193" s="78"/>
      <c r="CNC193" s="78"/>
      <c r="CND193" s="65"/>
      <c r="CNG193" s="78"/>
      <c r="CNH193" s="78"/>
      <c r="CNI193" s="65"/>
      <c r="CNL193" s="78"/>
      <c r="CNM193" s="78"/>
      <c r="CNN193" s="65"/>
      <c r="CNQ193" s="78"/>
      <c r="CNR193" s="78"/>
      <c r="CNS193" s="65"/>
      <c r="CNV193" s="78"/>
      <c r="CNW193" s="78"/>
      <c r="CNX193" s="65"/>
      <c r="COA193" s="78"/>
      <c r="COB193" s="78"/>
      <c r="COC193" s="65"/>
      <c r="COF193" s="78"/>
      <c r="COG193" s="78"/>
      <c r="COH193" s="65"/>
      <c r="COK193" s="78"/>
      <c r="COL193" s="78"/>
      <c r="COM193" s="65"/>
      <c r="COP193" s="78"/>
      <c r="COQ193" s="78"/>
      <c r="COR193" s="65"/>
      <c r="COU193" s="78"/>
      <c r="COV193" s="78"/>
      <c r="COW193" s="65"/>
      <c r="COZ193" s="78"/>
      <c r="CPA193" s="78"/>
      <c r="CPB193" s="65"/>
      <c r="CPE193" s="78"/>
      <c r="CPF193" s="78"/>
      <c r="CPG193" s="65"/>
      <c r="CPJ193" s="78"/>
      <c r="CPK193" s="78"/>
      <c r="CPL193" s="65"/>
      <c r="CPO193" s="78"/>
      <c r="CPP193" s="78"/>
      <c r="CPQ193" s="65"/>
      <c r="CPT193" s="78"/>
      <c r="CPU193" s="78"/>
      <c r="CPV193" s="65"/>
      <c r="CPY193" s="78"/>
      <c r="CPZ193" s="78"/>
      <c r="CQA193" s="65"/>
      <c r="CQD193" s="78"/>
      <c r="CQE193" s="78"/>
      <c r="CQF193" s="65"/>
      <c r="CQI193" s="78"/>
      <c r="CQJ193" s="78"/>
      <c r="CQK193" s="65"/>
      <c r="CQN193" s="78"/>
      <c r="CQO193" s="78"/>
      <c r="CQP193" s="65"/>
      <c r="CQS193" s="78"/>
      <c r="CQT193" s="78"/>
      <c r="CQU193" s="65"/>
      <c r="CQX193" s="78"/>
      <c r="CQY193" s="78"/>
      <c r="CQZ193" s="65"/>
      <c r="CRC193" s="78"/>
      <c r="CRD193" s="78"/>
      <c r="CRE193" s="65"/>
      <c r="CRH193" s="78"/>
      <c r="CRI193" s="78"/>
      <c r="CRJ193" s="65"/>
      <c r="CRM193" s="78"/>
      <c r="CRN193" s="78"/>
      <c r="CRO193" s="65"/>
      <c r="CRR193" s="78"/>
      <c r="CRS193" s="78"/>
      <c r="CRT193" s="65"/>
      <c r="CRW193" s="78"/>
      <c r="CRX193" s="78"/>
      <c r="CRY193" s="65"/>
      <c r="CSB193" s="78"/>
      <c r="CSC193" s="78"/>
      <c r="CSD193" s="65"/>
      <c r="CSG193" s="78"/>
      <c r="CSH193" s="78"/>
      <c r="CSI193" s="65"/>
      <c r="CSL193" s="78"/>
      <c r="CSM193" s="78"/>
      <c r="CSN193" s="65"/>
      <c r="CSQ193" s="78"/>
      <c r="CSR193" s="78"/>
      <c r="CSS193" s="65"/>
      <c r="CSV193" s="78"/>
      <c r="CSW193" s="78"/>
      <c r="CSX193" s="65"/>
      <c r="CTA193" s="78"/>
      <c r="CTB193" s="78"/>
      <c r="CTC193" s="65"/>
      <c r="CTF193" s="78"/>
      <c r="CTG193" s="78"/>
      <c r="CTH193" s="65"/>
      <c r="CTK193" s="78"/>
      <c r="CTL193" s="78"/>
      <c r="CTM193" s="65"/>
      <c r="CTP193" s="78"/>
      <c r="CTQ193" s="78"/>
      <c r="CTR193" s="65"/>
      <c r="CTU193" s="78"/>
      <c r="CTV193" s="78"/>
      <c r="CTW193" s="65"/>
      <c r="CTZ193" s="78"/>
      <c r="CUA193" s="78"/>
      <c r="CUB193" s="65"/>
      <c r="CUE193" s="78"/>
      <c r="CUF193" s="78"/>
      <c r="CUG193" s="65"/>
      <c r="CUJ193" s="78"/>
      <c r="CUK193" s="78"/>
      <c r="CUL193" s="65"/>
      <c r="CUO193" s="78"/>
      <c r="CUP193" s="78"/>
      <c r="CUQ193" s="65"/>
      <c r="CUT193" s="78"/>
      <c r="CUU193" s="78"/>
      <c r="CUV193" s="65"/>
      <c r="CUY193" s="78"/>
      <c r="CUZ193" s="78"/>
      <c r="CVA193" s="65"/>
      <c r="CVD193" s="78"/>
      <c r="CVE193" s="78"/>
      <c r="CVF193" s="65"/>
      <c r="CVI193" s="78"/>
      <c r="CVJ193" s="78"/>
      <c r="CVK193" s="65"/>
      <c r="CVN193" s="78"/>
      <c r="CVO193" s="78"/>
      <c r="CVP193" s="65"/>
      <c r="CVS193" s="78"/>
      <c r="CVT193" s="78"/>
      <c r="CVU193" s="65"/>
      <c r="CVX193" s="78"/>
      <c r="CVY193" s="78"/>
      <c r="CVZ193" s="65"/>
      <c r="CWC193" s="78"/>
      <c r="CWD193" s="78"/>
      <c r="CWE193" s="65"/>
      <c r="CWH193" s="78"/>
      <c r="CWI193" s="78"/>
      <c r="CWJ193" s="65"/>
      <c r="CWM193" s="78"/>
      <c r="CWN193" s="78"/>
      <c r="CWO193" s="65"/>
      <c r="CWR193" s="78"/>
      <c r="CWS193" s="78"/>
      <c r="CWT193" s="65"/>
      <c r="CWW193" s="78"/>
      <c r="CWX193" s="78"/>
      <c r="CWY193" s="65"/>
      <c r="CXB193" s="78"/>
      <c r="CXC193" s="78"/>
      <c r="CXD193" s="65"/>
      <c r="CXG193" s="78"/>
      <c r="CXH193" s="78"/>
      <c r="CXI193" s="65"/>
      <c r="CXL193" s="78"/>
      <c r="CXM193" s="78"/>
      <c r="CXN193" s="65"/>
      <c r="CXQ193" s="78"/>
      <c r="CXR193" s="78"/>
      <c r="CXS193" s="65"/>
      <c r="CXV193" s="78"/>
      <c r="CXW193" s="78"/>
      <c r="CXX193" s="65"/>
      <c r="CYA193" s="78"/>
      <c r="CYB193" s="78"/>
      <c r="CYC193" s="65"/>
      <c r="CYF193" s="78"/>
      <c r="CYG193" s="78"/>
      <c r="CYH193" s="65"/>
      <c r="CYK193" s="78"/>
      <c r="CYL193" s="78"/>
      <c r="CYM193" s="65"/>
      <c r="CYP193" s="78"/>
      <c r="CYQ193" s="78"/>
      <c r="CYR193" s="65"/>
      <c r="CYU193" s="78"/>
      <c r="CYV193" s="78"/>
      <c r="CYW193" s="65"/>
      <c r="CYZ193" s="78"/>
      <c r="CZA193" s="78"/>
      <c r="CZB193" s="65"/>
      <c r="CZE193" s="78"/>
      <c r="CZF193" s="78"/>
      <c r="CZG193" s="65"/>
      <c r="CZJ193" s="78"/>
      <c r="CZK193" s="78"/>
      <c r="CZL193" s="65"/>
      <c r="CZO193" s="78"/>
      <c r="CZP193" s="78"/>
      <c r="CZQ193" s="65"/>
      <c r="CZT193" s="78"/>
      <c r="CZU193" s="78"/>
      <c r="CZV193" s="65"/>
      <c r="CZY193" s="78"/>
      <c r="CZZ193" s="78"/>
      <c r="DAA193" s="65"/>
      <c r="DAD193" s="78"/>
      <c r="DAE193" s="78"/>
      <c r="DAF193" s="65"/>
      <c r="DAI193" s="78"/>
      <c r="DAJ193" s="78"/>
      <c r="DAK193" s="65"/>
      <c r="DAN193" s="78"/>
      <c r="DAO193" s="78"/>
      <c r="DAP193" s="65"/>
      <c r="DAS193" s="78"/>
      <c r="DAT193" s="78"/>
      <c r="DAU193" s="65"/>
      <c r="DAX193" s="78"/>
      <c r="DAY193" s="78"/>
      <c r="DAZ193" s="65"/>
      <c r="DBC193" s="78"/>
      <c r="DBD193" s="78"/>
      <c r="DBE193" s="65"/>
      <c r="DBH193" s="78"/>
      <c r="DBI193" s="78"/>
      <c r="DBJ193" s="65"/>
      <c r="DBM193" s="78"/>
      <c r="DBN193" s="78"/>
      <c r="DBO193" s="65"/>
      <c r="DBR193" s="78"/>
      <c r="DBS193" s="78"/>
      <c r="DBT193" s="65"/>
      <c r="DBW193" s="78"/>
      <c r="DBX193" s="78"/>
      <c r="DBY193" s="65"/>
      <c r="DCB193" s="78"/>
      <c r="DCC193" s="78"/>
      <c r="DCD193" s="65"/>
      <c r="DCG193" s="78"/>
      <c r="DCH193" s="78"/>
      <c r="DCI193" s="65"/>
      <c r="DCL193" s="78"/>
      <c r="DCM193" s="78"/>
      <c r="DCN193" s="65"/>
      <c r="DCQ193" s="78"/>
      <c r="DCR193" s="78"/>
      <c r="DCS193" s="65"/>
      <c r="DCV193" s="78"/>
      <c r="DCW193" s="78"/>
      <c r="DCX193" s="65"/>
      <c r="DDA193" s="78"/>
      <c r="DDB193" s="78"/>
      <c r="DDC193" s="65"/>
      <c r="DDF193" s="78"/>
      <c r="DDG193" s="78"/>
      <c r="DDH193" s="65"/>
      <c r="DDK193" s="78"/>
      <c r="DDL193" s="78"/>
      <c r="DDM193" s="65"/>
      <c r="DDP193" s="78"/>
      <c r="DDQ193" s="78"/>
      <c r="DDR193" s="65"/>
      <c r="DDU193" s="78"/>
      <c r="DDV193" s="78"/>
      <c r="DDW193" s="65"/>
      <c r="DDZ193" s="78"/>
      <c r="DEA193" s="78"/>
      <c r="DEB193" s="65"/>
      <c r="DEE193" s="78"/>
      <c r="DEF193" s="78"/>
      <c r="DEG193" s="65"/>
      <c r="DEJ193" s="78"/>
      <c r="DEK193" s="78"/>
      <c r="DEL193" s="65"/>
      <c r="DEO193" s="78"/>
      <c r="DEP193" s="78"/>
      <c r="DEQ193" s="65"/>
      <c r="DET193" s="78"/>
      <c r="DEU193" s="78"/>
      <c r="DEV193" s="65"/>
      <c r="DEY193" s="78"/>
      <c r="DEZ193" s="78"/>
      <c r="DFA193" s="65"/>
      <c r="DFD193" s="78"/>
      <c r="DFE193" s="78"/>
      <c r="DFF193" s="65"/>
      <c r="DFI193" s="78"/>
      <c r="DFJ193" s="78"/>
      <c r="DFK193" s="65"/>
      <c r="DFN193" s="78"/>
      <c r="DFO193" s="78"/>
      <c r="DFP193" s="65"/>
      <c r="DFS193" s="78"/>
      <c r="DFT193" s="78"/>
      <c r="DFU193" s="65"/>
      <c r="DFX193" s="78"/>
      <c r="DFY193" s="78"/>
      <c r="DFZ193" s="65"/>
      <c r="DGC193" s="78"/>
      <c r="DGD193" s="78"/>
      <c r="DGE193" s="65"/>
      <c r="DGH193" s="78"/>
      <c r="DGI193" s="78"/>
      <c r="DGJ193" s="65"/>
      <c r="DGM193" s="78"/>
      <c r="DGN193" s="78"/>
      <c r="DGO193" s="65"/>
      <c r="DGR193" s="78"/>
      <c r="DGS193" s="78"/>
      <c r="DGT193" s="65"/>
      <c r="DGW193" s="78"/>
      <c r="DGX193" s="78"/>
      <c r="DGY193" s="65"/>
      <c r="DHB193" s="78"/>
      <c r="DHC193" s="78"/>
      <c r="DHD193" s="65"/>
      <c r="DHG193" s="78"/>
      <c r="DHH193" s="78"/>
      <c r="DHI193" s="65"/>
      <c r="DHL193" s="78"/>
      <c r="DHM193" s="78"/>
      <c r="DHN193" s="65"/>
      <c r="DHQ193" s="78"/>
      <c r="DHR193" s="78"/>
      <c r="DHS193" s="65"/>
      <c r="DHV193" s="78"/>
      <c r="DHW193" s="78"/>
      <c r="DHX193" s="65"/>
      <c r="DIA193" s="78"/>
      <c r="DIB193" s="78"/>
      <c r="DIC193" s="65"/>
      <c r="DIF193" s="78"/>
      <c r="DIG193" s="78"/>
      <c r="DIH193" s="65"/>
      <c r="DIK193" s="78"/>
      <c r="DIL193" s="78"/>
      <c r="DIM193" s="65"/>
      <c r="DIP193" s="78"/>
      <c r="DIQ193" s="78"/>
      <c r="DIR193" s="65"/>
      <c r="DIU193" s="78"/>
      <c r="DIV193" s="78"/>
      <c r="DIW193" s="65"/>
      <c r="DIZ193" s="78"/>
      <c r="DJA193" s="78"/>
      <c r="DJB193" s="65"/>
      <c r="DJE193" s="78"/>
      <c r="DJF193" s="78"/>
      <c r="DJG193" s="65"/>
      <c r="DJJ193" s="78"/>
      <c r="DJK193" s="78"/>
      <c r="DJL193" s="65"/>
      <c r="DJO193" s="78"/>
      <c r="DJP193" s="78"/>
      <c r="DJQ193" s="65"/>
      <c r="DJT193" s="78"/>
      <c r="DJU193" s="78"/>
      <c r="DJV193" s="65"/>
      <c r="DJY193" s="78"/>
      <c r="DJZ193" s="78"/>
      <c r="DKA193" s="65"/>
      <c r="DKD193" s="78"/>
      <c r="DKE193" s="78"/>
      <c r="DKF193" s="65"/>
      <c r="DKI193" s="78"/>
      <c r="DKJ193" s="78"/>
      <c r="DKK193" s="65"/>
      <c r="DKN193" s="78"/>
      <c r="DKO193" s="78"/>
      <c r="DKP193" s="65"/>
      <c r="DKS193" s="78"/>
      <c r="DKT193" s="78"/>
      <c r="DKU193" s="65"/>
      <c r="DKX193" s="78"/>
      <c r="DKY193" s="78"/>
      <c r="DKZ193" s="65"/>
      <c r="DLC193" s="78"/>
      <c r="DLD193" s="78"/>
      <c r="DLE193" s="65"/>
      <c r="DLH193" s="78"/>
      <c r="DLI193" s="78"/>
      <c r="DLJ193" s="65"/>
      <c r="DLM193" s="78"/>
      <c r="DLN193" s="78"/>
      <c r="DLO193" s="65"/>
      <c r="DLR193" s="78"/>
      <c r="DLS193" s="78"/>
      <c r="DLT193" s="65"/>
      <c r="DLW193" s="78"/>
      <c r="DLX193" s="78"/>
      <c r="DLY193" s="65"/>
      <c r="DMB193" s="78"/>
      <c r="DMC193" s="78"/>
      <c r="DMD193" s="65"/>
      <c r="DMG193" s="78"/>
      <c r="DMH193" s="78"/>
      <c r="DMI193" s="65"/>
      <c r="DML193" s="78"/>
      <c r="DMM193" s="78"/>
      <c r="DMN193" s="65"/>
      <c r="DMQ193" s="78"/>
      <c r="DMR193" s="78"/>
      <c r="DMS193" s="65"/>
      <c r="DMV193" s="78"/>
      <c r="DMW193" s="78"/>
      <c r="DMX193" s="65"/>
      <c r="DNA193" s="78"/>
      <c r="DNB193" s="78"/>
      <c r="DNC193" s="65"/>
      <c r="DNF193" s="78"/>
      <c r="DNG193" s="78"/>
      <c r="DNH193" s="65"/>
      <c r="DNK193" s="78"/>
      <c r="DNL193" s="78"/>
      <c r="DNM193" s="65"/>
      <c r="DNP193" s="78"/>
      <c r="DNQ193" s="78"/>
      <c r="DNR193" s="65"/>
      <c r="DNU193" s="78"/>
      <c r="DNV193" s="78"/>
      <c r="DNW193" s="65"/>
      <c r="DNZ193" s="78"/>
      <c r="DOA193" s="78"/>
      <c r="DOB193" s="65"/>
      <c r="DOE193" s="78"/>
      <c r="DOF193" s="78"/>
      <c r="DOG193" s="65"/>
      <c r="DOJ193" s="78"/>
      <c r="DOK193" s="78"/>
      <c r="DOL193" s="65"/>
      <c r="DOO193" s="78"/>
      <c r="DOP193" s="78"/>
      <c r="DOQ193" s="65"/>
      <c r="DOT193" s="78"/>
      <c r="DOU193" s="78"/>
      <c r="DOV193" s="65"/>
      <c r="DOY193" s="78"/>
      <c r="DOZ193" s="78"/>
      <c r="DPA193" s="65"/>
      <c r="DPD193" s="78"/>
      <c r="DPE193" s="78"/>
      <c r="DPF193" s="65"/>
      <c r="DPI193" s="78"/>
      <c r="DPJ193" s="78"/>
      <c r="DPK193" s="65"/>
      <c r="DPN193" s="78"/>
      <c r="DPO193" s="78"/>
      <c r="DPP193" s="65"/>
      <c r="DPS193" s="78"/>
      <c r="DPT193" s="78"/>
      <c r="DPU193" s="65"/>
      <c r="DPX193" s="78"/>
      <c r="DPY193" s="78"/>
      <c r="DPZ193" s="65"/>
      <c r="DQC193" s="78"/>
      <c r="DQD193" s="78"/>
      <c r="DQE193" s="65"/>
      <c r="DQH193" s="78"/>
      <c r="DQI193" s="78"/>
      <c r="DQJ193" s="65"/>
      <c r="DQM193" s="78"/>
      <c r="DQN193" s="78"/>
      <c r="DQO193" s="65"/>
      <c r="DQR193" s="78"/>
      <c r="DQS193" s="78"/>
      <c r="DQT193" s="65"/>
      <c r="DQW193" s="78"/>
      <c r="DQX193" s="78"/>
      <c r="DQY193" s="65"/>
      <c r="DRB193" s="78"/>
      <c r="DRC193" s="78"/>
      <c r="DRD193" s="65"/>
      <c r="DRG193" s="78"/>
      <c r="DRH193" s="78"/>
      <c r="DRI193" s="65"/>
      <c r="DRL193" s="78"/>
      <c r="DRM193" s="78"/>
      <c r="DRN193" s="65"/>
      <c r="DRQ193" s="78"/>
      <c r="DRR193" s="78"/>
      <c r="DRS193" s="65"/>
      <c r="DRV193" s="78"/>
      <c r="DRW193" s="78"/>
      <c r="DRX193" s="65"/>
      <c r="DSA193" s="78"/>
      <c r="DSB193" s="78"/>
      <c r="DSC193" s="65"/>
      <c r="DSF193" s="78"/>
      <c r="DSG193" s="78"/>
      <c r="DSH193" s="65"/>
      <c r="DSK193" s="78"/>
      <c r="DSL193" s="78"/>
      <c r="DSM193" s="65"/>
      <c r="DSP193" s="78"/>
      <c r="DSQ193" s="78"/>
      <c r="DSR193" s="65"/>
      <c r="DSU193" s="78"/>
      <c r="DSV193" s="78"/>
      <c r="DSW193" s="65"/>
      <c r="DSZ193" s="78"/>
      <c r="DTA193" s="78"/>
      <c r="DTB193" s="65"/>
      <c r="DTE193" s="78"/>
      <c r="DTF193" s="78"/>
      <c r="DTG193" s="65"/>
      <c r="DTJ193" s="78"/>
      <c r="DTK193" s="78"/>
      <c r="DTL193" s="65"/>
      <c r="DTO193" s="78"/>
      <c r="DTP193" s="78"/>
      <c r="DTQ193" s="65"/>
      <c r="DTT193" s="78"/>
      <c r="DTU193" s="78"/>
      <c r="DTV193" s="65"/>
      <c r="DTY193" s="78"/>
      <c r="DTZ193" s="78"/>
      <c r="DUA193" s="65"/>
      <c r="DUD193" s="78"/>
      <c r="DUE193" s="78"/>
      <c r="DUF193" s="65"/>
      <c r="DUI193" s="78"/>
      <c r="DUJ193" s="78"/>
      <c r="DUK193" s="65"/>
      <c r="DUN193" s="78"/>
      <c r="DUO193" s="78"/>
      <c r="DUP193" s="65"/>
      <c r="DUS193" s="78"/>
      <c r="DUT193" s="78"/>
      <c r="DUU193" s="65"/>
      <c r="DUX193" s="78"/>
      <c r="DUY193" s="78"/>
      <c r="DUZ193" s="65"/>
      <c r="DVC193" s="78"/>
      <c r="DVD193" s="78"/>
      <c r="DVE193" s="65"/>
      <c r="DVH193" s="78"/>
      <c r="DVI193" s="78"/>
      <c r="DVJ193" s="65"/>
      <c r="DVM193" s="78"/>
      <c r="DVN193" s="78"/>
      <c r="DVO193" s="65"/>
      <c r="DVR193" s="78"/>
      <c r="DVS193" s="78"/>
      <c r="DVT193" s="65"/>
      <c r="DVW193" s="78"/>
      <c r="DVX193" s="78"/>
      <c r="DVY193" s="65"/>
      <c r="DWB193" s="78"/>
      <c r="DWC193" s="78"/>
      <c r="DWD193" s="65"/>
      <c r="DWG193" s="78"/>
      <c r="DWH193" s="78"/>
      <c r="DWI193" s="65"/>
      <c r="DWL193" s="78"/>
      <c r="DWM193" s="78"/>
      <c r="DWN193" s="65"/>
      <c r="DWQ193" s="78"/>
      <c r="DWR193" s="78"/>
      <c r="DWS193" s="65"/>
      <c r="DWV193" s="78"/>
      <c r="DWW193" s="78"/>
      <c r="DWX193" s="65"/>
      <c r="DXA193" s="78"/>
      <c r="DXB193" s="78"/>
      <c r="DXC193" s="65"/>
      <c r="DXF193" s="78"/>
      <c r="DXG193" s="78"/>
      <c r="DXH193" s="65"/>
      <c r="DXK193" s="78"/>
      <c r="DXL193" s="78"/>
      <c r="DXM193" s="65"/>
      <c r="DXP193" s="78"/>
      <c r="DXQ193" s="78"/>
      <c r="DXR193" s="65"/>
      <c r="DXU193" s="78"/>
      <c r="DXV193" s="78"/>
      <c r="DXW193" s="65"/>
      <c r="DXZ193" s="78"/>
      <c r="DYA193" s="78"/>
      <c r="DYB193" s="65"/>
      <c r="DYE193" s="78"/>
      <c r="DYF193" s="78"/>
      <c r="DYG193" s="65"/>
      <c r="DYJ193" s="78"/>
      <c r="DYK193" s="78"/>
      <c r="DYL193" s="65"/>
      <c r="DYO193" s="78"/>
      <c r="DYP193" s="78"/>
      <c r="DYQ193" s="65"/>
      <c r="DYT193" s="78"/>
      <c r="DYU193" s="78"/>
      <c r="DYV193" s="65"/>
      <c r="DYY193" s="78"/>
      <c r="DYZ193" s="78"/>
      <c r="DZA193" s="65"/>
      <c r="DZD193" s="78"/>
      <c r="DZE193" s="78"/>
      <c r="DZF193" s="65"/>
      <c r="DZI193" s="78"/>
      <c r="DZJ193" s="78"/>
      <c r="DZK193" s="65"/>
      <c r="DZN193" s="78"/>
      <c r="DZO193" s="78"/>
      <c r="DZP193" s="65"/>
      <c r="DZS193" s="78"/>
      <c r="DZT193" s="78"/>
      <c r="DZU193" s="65"/>
      <c r="DZX193" s="78"/>
      <c r="DZY193" s="78"/>
      <c r="DZZ193" s="65"/>
      <c r="EAC193" s="78"/>
      <c r="EAD193" s="78"/>
      <c r="EAE193" s="65"/>
      <c r="EAH193" s="78"/>
      <c r="EAI193" s="78"/>
      <c r="EAJ193" s="65"/>
      <c r="EAM193" s="78"/>
      <c r="EAN193" s="78"/>
      <c r="EAO193" s="65"/>
      <c r="EAR193" s="78"/>
      <c r="EAS193" s="78"/>
      <c r="EAT193" s="65"/>
      <c r="EAW193" s="78"/>
      <c r="EAX193" s="78"/>
      <c r="EAY193" s="65"/>
      <c r="EBB193" s="78"/>
      <c r="EBC193" s="78"/>
      <c r="EBD193" s="65"/>
      <c r="EBG193" s="78"/>
      <c r="EBH193" s="78"/>
      <c r="EBI193" s="65"/>
      <c r="EBL193" s="78"/>
      <c r="EBM193" s="78"/>
      <c r="EBN193" s="65"/>
      <c r="EBQ193" s="78"/>
      <c r="EBR193" s="78"/>
      <c r="EBS193" s="65"/>
      <c r="EBV193" s="78"/>
      <c r="EBW193" s="78"/>
      <c r="EBX193" s="65"/>
      <c r="ECA193" s="78"/>
      <c r="ECB193" s="78"/>
      <c r="ECC193" s="65"/>
      <c r="ECF193" s="78"/>
      <c r="ECG193" s="78"/>
      <c r="ECH193" s="65"/>
      <c r="ECK193" s="78"/>
      <c r="ECL193" s="78"/>
      <c r="ECM193" s="65"/>
      <c r="ECP193" s="78"/>
      <c r="ECQ193" s="78"/>
      <c r="ECR193" s="65"/>
      <c r="ECU193" s="78"/>
      <c r="ECV193" s="78"/>
      <c r="ECW193" s="65"/>
      <c r="ECZ193" s="78"/>
      <c r="EDA193" s="78"/>
      <c r="EDB193" s="65"/>
      <c r="EDE193" s="78"/>
      <c r="EDF193" s="78"/>
      <c r="EDG193" s="65"/>
      <c r="EDJ193" s="78"/>
      <c r="EDK193" s="78"/>
      <c r="EDL193" s="65"/>
      <c r="EDO193" s="78"/>
      <c r="EDP193" s="78"/>
      <c r="EDQ193" s="65"/>
      <c r="EDT193" s="78"/>
      <c r="EDU193" s="78"/>
      <c r="EDV193" s="65"/>
      <c r="EDY193" s="78"/>
      <c r="EDZ193" s="78"/>
      <c r="EEA193" s="65"/>
      <c r="EED193" s="78"/>
      <c r="EEE193" s="78"/>
      <c r="EEF193" s="65"/>
      <c r="EEI193" s="78"/>
      <c r="EEJ193" s="78"/>
      <c r="EEK193" s="65"/>
      <c r="EEN193" s="78"/>
      <c r="EEO193" s="78"/>
      <c r="EEP193" s="65"/>
      <c r="EES193" s="78"/>
      <c r="EET193" s="78"/>
      <c r="EEU193" s="65"/>
      <c r="EEX193" s="78"/>
      <c r="EEY193" s="78"/>
      <c r="EEZ193" s="65"/>
      <c r="EFC193" s="78"/>
      <c r="EFD193" s="78"/>
      <c r="EFE193" s="65"/>
      <c r="EFH193" s="78"/>
      <c r="EFI193" s="78"/>
      <c r="EFJ193" s="65"/>
      <c r="EFM193" s="78"/>
      <c r="EFN193" s="78"/>
      <c r="EFO193" s="65"/>
      <c r="EFR193" s="78"/>
      <c r="EFS193" s="78"/>
      <c r="EFT193" s="65"/>
      <c r="EFW193" s="78"/>
      <c r="EFX193" s="78"/>
      <c r="EFY193" s="65"/>
      <c r="EGB193" s="78"/>
      <c r="EGC193" s="78"/>
      <c r="EGD193" s="65"/>
      <c r="EGG193" s="78"/>
      <c r="EGH193" s="78"/>
      <c r="EGI193" s="65"/>
      <c r="EGL193" s="78"/>
      <c r="EGM193" s="78"/>
      <c r="EGN193" s="65"/>
      <c r="EGQ193" s="78"/>
      <c r="EGR193" s="78"/>
      <c r="EGS193" s="65"/>
      <c r="EGV193" s="78"/>
      <c r="EGW193" s="78"/>
      <c r="EGX193" s="65"/>
      <c r="EHA193" s="78"/>
      <c r="EHB193" s="78"/>
      <c r="EHC193" s="65"/>
      <c r="EHF193" s="78"/>
      <c r="EHG193" s="78"/>
      <c r="EHH193" s="65"/>
      <c r="EHK193" s="78"/>
      <c r="EHL193" s="78"/>
      <c r="EHM193" s="65"/>
      <c r="EHP193" s="78"/>
      <c r="EHQ193" s="78"/>
      <c r="EHR193" s="65"/>
      <c r="EHU193" s="78"/>
      <c r="EHV193" s="78"/>
      <c r="EHW193" s="65"/>
      <c r="EHZ193" s="78"/>
      <c r="EIA193" s="78"/>
      <c r="EIB193" s="65"/>
      <c r="EIE193" s="78"/>
      <c r="EIF193" s="78"/>
      <c r="EIG193" s="65"/>
      <c r="EIJ193" s="78"/>
      <c r="EIK193" s="78"/>
      <c r="EIL193" s="65"/>
      <c r="EIO193" s="78"/>
      <c r="EIP193" s="78"/>
      <c r="EIQ193" s="65"/>
      <c r="EIT193" s="78"/>
      <c r="EIU193" s="78"/>
      <c r="EIV193" s="65"/>
      <c r="EIY193" s="78"/>
      <c r="EIZ193" s="78"/>
      <c r="EJA193" s="65"/>
      <c r="EJD193" s="78"/>
      <c r="EJE193" s="78"/>
      <c r="EJF193" s="65"/>
      <c r="EJI193" s="78"/>
      <c r="EJJ193" s="78"/>
      <c r="EJK193" s="65"/>
      <c r="EJN193" s="78"/>
      <c r="EJO193" s="78"/>
      <c r="EJP193" s="65"/>
      <c r="EJS193" s="78"/>
      <c r="EJT193" s="78"/>
      <c r="EJU193" s="65"/>
      <c r="EJX193" s="78"/>
      <c r="EJY193" s="78"/>
      <c r="EJZ193" s="65"/>
      <c r="EKC193" s="78"/>
      <c r="EKD193" s="78"/>
      <c r="EKE193" s="65"/>
      <c r="EKH193" s="78"/>
      <c r="EKI193" s="78"/>
      <c r="EKJ193" s="65"/>
      <c r="EKM193" s="78"/>
      <c r="EKN193" s="78"/>
      <c r="EKO193" s="65"/>
      <c r="EKR193" s="78"/>
      <c r="EKS193" s="78"/>
      <c r="EKT193" s="65"/>
      <c r="EKW193" s="78"/>
      <c r="EKX193" s="78"/>
      <c r="EKY193" s="65"/>
      <c r="ELB193" s="78"/>
      <c r="ELC193" s="78"/>
      <c r="ELD193" s="65"/>
      <c r="ELG193" s="78"/>
      <c r="ELH193" s="78"/>
      <c r="ELI193" s="65"/>
      <c r="ELL193" s="78"/>
      <c r="ELM193" s="78"/>
      <c r="ELN193" s="65"/>
      <c r="ELQ193" s="78"/>
      <c r="ELR193" s="78"/>
      <c r="ELS193" s="65"/>
      <c r="ELV193" s="78"/>
      <c r="ELW193" s="78"/>
      <c r="ELX193" s="65"/>
      <c r="EMA193" s="78"/>
      <c r="EMB193" s="78"/>
      <c r="EMC193" s="65"/>
      <c r="EMF193" s="78"/>
      <c r="EMG193" s="78"/>
      <c r="EMH193" s="65"/>
      <c r="EMK193" s="78"/>
      <c r="EML193" s="78"/>
      <c r="EMM193" s="65"/>
      <c r="EMP193" s="78"/>
      <c r="EMQ193" s="78"/>
      <c r="EMR193" s="65"/>
      <c r="EMU193" s="78"/>
      <c r="EMV193" s="78"/>
      <c r="EMW193" s="65"/>
      <c r="EMZ193" s="78"/>
      <c r="ENA193" s="78"/>
      <c r="ENB193" s="65"/>
      <c r="ENE193" s="78"/>
      <c r="ENF193" s="78"/>
      <c r="ENG193" s="65"/>
      <c r="ENJ193" s="78"/>
      <c r="ENK193" s="78"/>
      <c r="ENL193" s="65"/>
      <c r="ENO193" s="78"/>
      <c r="ENP193" s="78"/>
      <c r="ENQ193" s="65"/>
      <c r="ENT193" s="78"/>
      <c r="ENU193" s="78"/>
      <c r="ENV193" s="65"/>
      <c r="ENY193" s="78"/>
      <c r="ENZ193" s="78"/>
      <c r="EOA193" s="65"/>
      <c r="EOD193" s="78"/>
      <c r="EOE193" s="78"/>
      <c r="EOF193" s="65"/>
      <c r="EOI193" s="78"/>
      <c r="EOJ193" s="78"/>
      <c r="EOK193" s="65"/>
      <c r="EON193" s="78"/>
      <c r="EOO193" s="78"/>
      <c r="EOP193" s="65"/>
      <c r="EOS193" s="78"/>
      <c r="EOT193" s="78"/>
      <c r="EOU193" s="65"/>
      <c r="EOX193" s="78"/>
      <c r="EOY193" s="78"/>
      <c r="EOZ193" s="65"/>
      <c r="EPC193" s="78"/>
      <c r="EPD193" s="78"/>
      <c r="EPE193" s="65"/>
      <c r="EPH193" s="78"/>
      <c r="EPI193" s="78"/>
      <c r="EPJ193" s="65"/>
      <c r="EPM193" s="78"/>
      <c r="EPN193" s="78"/>
      <c r="EPO193" s="65"/>
      <c r="EPR193" s="78"/>
      <c r="EPS193" s="78"/>
      <c r="EPT193" s="65"/>
      <c r="EPW193" s="78"/>
      <c r="EPX193" s="78"/>
      <c r="EPY193" s="65"/>
      <c r="EQB193" s="78"/>
      <c r="EQC193" s="78"/>
      <c r="EQD193" s="65"/>
      <c r="EQG193" s="78"/>
      <c r="EQH193" s="78"/>
      <c r="EQI193" s="65"/>
      <c r="EQL193" s="78"/>
      <c r="EQM193" s="78"/>
      <c r="EQN193" s="65"/>
      <c r="EQQ193" s="78"/>
      <c r="EQR193" s="78"/>
      <c r="EQS193" s="65"/>
      <c r="EQV193" s="78"/>
      <c r="EQW193" s="78"/>
      <c r="EQX193" s="65"/>
      <c r="ERA193" s="78"/>
      <c r="ERB193" s="78"/>
      <c r="ERC193" s="65"/>
      <c r="ERF193" s="78"/>
      <c r="ERG193" s="78"/>
      <c r="ERH193" s="65"/>
      <c r="ERK193" s="78"/>
      <c r="ERL193" s="78"/>
      <c r="ERM193" s="65"/>
      <c r="ERP193" s="78"/>
      <c r="ERQ193" s="78"/>
      <c r="ERR193" s="65"/>
      <c r="ERU193" s="78"/>
      <c r="ERV193" s="78"/>
      <c r="ERW193" s="65"/>
      <c r="ERZ193" s="78"/>
      <c r="ESA193" s="78"/>
      <c r="ESB193" s="65"/>
      <c r="ESE193" s="78"/>
      <c r="ESF193" s="78"/>
      <c r="ESG193" s="65"/>
      <c r="ESJ193" s="78"/>
      <c r="ESK193" s="78"/>
      <c r="ESL193" s="65"/>
      <c r="ESO193" s="78"/>
      <c r="ESP193" s="78"/>
      <c r="ESQ193" s="65"/>
      <c r="EST193" s="78"/>
      <c r="ESU193" s="78"/>
      <c r="ESV193" s="65"/>
      <c r="ESY193" s="78"/>
      <c r="ESZ193" s="78"/>
      <c r="ETA193" s="65"/>
      <c r="ETD193" s="78"/>
      <c r="ETE193" s="78"/>
      <c r="ETF193" s="65"/>
      <c r="ETI193" s="78"/>
      <c r="ETJ193" s="78"/>
      <c r="ETK193" s="65"/>
      <c r="ETN193" s="78"/>
      <c r="ETO193" s="78"/>
      <c r="ETP193" s="65"/>
      <c r="ETS193" s="78"/>
      <c r="ETT193" s="78"/>
      <c r="ETU193" s="65"/>
      <c r="ETX193" s="78"/>
      <c r="ETY193" s="78"/>
      <c r="ETZ193" s="65"/>
      <c r="EUC193" s="78"/>
      <c r="EUD193" s="78"/>
      <c r="EUE193" s="65"/>
      <c r="EUH193" s="78"/>
      <c r="EUI193" s="78"/>
      <c r="EUJ193" s="65"/>
      <c r="EUM193" s="78"/>
      <c r="EUN193" s="78"/>
      <c r="EUO193" s="65"/>
      <c r="EUR193" s="78"/>
      <c r="EUS193" s="78"/>
      <c r="EUT193" s="65"/>
      <c r="EUW193" s="78"/>
      <c r="EUX193" s="78"/>
      <c r="EUY193" s="65"/>
      <c r="EVB193" s="78"/>
      <c r="EVC193" s="78"/>
      <c r="EVD193" s="65"/>
      <c r="EVG193" s="78"/>
      <c r="EVH193" s="78"/>
      <c r="EVI193" s="65"/>
      <c r="EVL193" s="78"/>
      <c r="EVM193" s="78"/>
      <c r="EVN193" s="65"/>
      <c r="EVQ193" s="78"/>
      <c r="EVR193" s="78"/>
      <c r="EVS193" s="65"/>
      <c r="EVV193" s="78"/>
      <c r="EVW193" s="78"/>
      <c r="EVX193" s="65"/>
      <c r="EWA193" s="78"/>
      <c r="EWB193" s="78"/>
      <c r="EWC193" s="65"/>
      <c r="EWF193" s="78"/>
      <c r="EWG193" s="78"/>
      <c r="EWH193" s="65"/>
      <c r="EWK193" s="78"/>
      <c r="EWL193" s="78"/>
      <c r="EWM193" s="65"/>
      <c r="EWP193" s="78"/>
      <c r="EWQ193" s="78"/>
      <c r="EWR193" s="65"/>
      <c r="EWU193" s="78"/>
      <c r="EWV193" s="78"/>
      <c r="EWW193" s="65"/>
      <c r="EWZ193" s="78"/>
      <c r="EXA193" s="78"/>
      <c r="EXB193" s="65"/>
      <c r="EXE193" s="78"/>
      <c r="EXF193" s="78"/>
      <c r="EXG193" s="65"/>
      <c r="EXJ193" s="78"/>
      <c r="EXK193" s="78"/>
      <c r="EXL193" s="65"/>
      <c r="EXO193" s="78"/>
      <c r="EXP193" s="78"/>
      <c r="EXQ193" s="65"/>
      <c r="EXT193" s="78"/>
      <c r="EXU193" s="78"/>
      <c r="EXV193" s="65"/>
      <c r="EXY193" s="78"/>
      <c r="EXZ193" s="78"/>
      <c r="EYA193" s="65"/>
      <c r="EYD193" s="78"/>
      <c r="EYE193" s="78"/>
      <c r="EYF193" s="65"/>
      <c r="EYI193" s="78"/>
      <c r="EYJ193" s="78"/>
      <c r="EYK193" s="65"/>
      <c r="EYN193" s="78"/>
      <c r="EYO193" s="78"/>
      <c r="EYP193" s="65"/>
      <c r="EYS193" s="78"/>
      <c r="EYT193" s="78"/>
      <c r="EYU193" s="65"/>
      <c r="EYX193" s="78"/>
      <c r="EYY193" s="78"/>
      <c r="EYZ193" s="65"/>
      <c r="EZC193" s="78"/>
      <c r="EZD193" s="78"/>
      <c r="EZE193" s="65"/>
      <c r="EZH193" s="78"/>
      <c r="EZI193" s="78"/>
      <c r="EZJ193" s="65"/>
      <c r="EZM193" s="78"/>
      <c r="EZN193" s="78"/>
      <c r="EZO193" s="65"/>
      <c r="EZR193" s="78"/>
      <c r="EZS193" s="78"/>
      <c r="EZT193" s="65"/>
      <c r="EZW193" s="78"/>
      <c r="EZX193" s="78"/>
      <c r="EZY193" s="65"/>
      <c r="FAB193" s="78"/>
      <c r="FAC193" s="78"/>
      <c r="FAD193" s="65"/>
      <c r="FAG193" s="78"/>
      <c r="FAH193" s="78"/>
      <c r="FAI193" s="65"/>
      <c r="FAL193" s="78"/>
      <c r="FAM193" s="78"/>
      <c r="FAN193" s="65"/>
      <c r="FAQ193" s="78"/>
      <c r="FAR193" s="78"/>
      <c r="FAS193" s="65"/>
      <c r="FAV193" s="78"/>
      <c r="FAW193" s="78"/>
      <c r="FAX193" s="65"/>
      <c r="FBA193" s="78"/>
      <c r="FBB193" s="78"/>
      <c r="FBC193" s="65"/>
      <c r="FBF193" s="78"/>
      <c r="FBG193" s="78"/>
      <c r="FBH193" s="65"/>
      <c r="FBK193" s="78"/>
      <c r="FBL193" s="78"/>
      <c r="FBM193" s="65"/>
      <c r="FBP193" s="78"/>
      <c r="FBQ193" s="78"/>
      <c r="FBR193" s="65"/>
      <c r="FBU193" s="78"/>
      <c r="FBV193" s="78"/>
      <c r="FBW193" s="65"/>
      <c r="FBZ193" s="78"/>
      <c r="FCA193" s="78"/>
      <c r="FCB193" s="65"/>
      <c r="FCE193" s="78"/>
      <c r="FCF193" s="78"/>
      <c r="FCG193" s="65"/>
      <c r="FCJ193" s="78"/>
      <c r="FCK193" s="78"/>
      <c r="FCL193" s="65"/>
      <c r="FCO193" s="78"/>
      <c r="FCP193" s="78"/>
      <c r="FCQ193" s="65"/>
      <c r="FCT193" s="78"/>
      <c r="FCU193" s="78"/>
      <c r="FCV193" s="65"/>
      <c r="FCY193" s="78"/>
      <c r="FCZ193" s="78"/>
      <c r="FDA193" s="65"/>
      <c r="FDD193" s="78"/>
      <c r="FDE193" s="78"/>
      <c r="FDF193" s="65"/>
      <c r="FDI193" s="78"/>
      <c r="FDJ193" s="78"/>
      <c r="FDK193" s="65"/>
      <c r="FDN193" s="78"/>
      <c r="FDO193" s="78"/>
      <c r="FDP193" s="65"/>
      <c r="FDS193" s="78"/>
      <c r="FDT193" s="78"/>
      <c r="FDU193" s="65"/>
      <c r="FDX193" s="78"/>
      <c r="FDY193" s="78"/>
      <c r="FDZ193" s="65"/>
      <c r="FEC193" s="78"/>
      <c r="FED193" s="78"/>
      <c r="FEE193" s="65"/>
      <c r="FEH193" s="78"/>
      <c r="FEI193" s="78"/>
      <c r="FEJ193" s="65"/>
      <c r="FEM193" s="78"/>
      <c r="FEN193" s="78"/>
      <c r="FEO193" s="65"/>
      <c r="FER193" s="78"/>
      <c r="FES193" s="78"/>
      <c r="FET193" s="65"/>
      <c r="FEW193" s="78"/>
      <c r="FEX193" s="78"/>
      <c r="FEY193" s="65"/>
      <c r="FFB193" s="78"/>
      <c r="FFC193" s="78"/>
      <c r="FFD193" s="65"/>
      <c r="FFG193" s="78"/>
      <c r="FFH193" s="78"/>
      <c r="FFI193" s="65"/>
      <c r="FFL193" s="78"/>
      <c r="FFM193" s="78"/>
      <c r="FFN193" s="65"/>
      <c r="FFQ193" s="78"/>
      <c r="FFR193" s="78"/>
      <c r="FFS193" s="65"/>
      <c r="FFV193" s="78"/>
      <c r="FFW193" s="78"/>
      <c r="FFX193" s="65"/>
      <c r="FGA193" s="78"/>
      <c r="FGB193" s="78"/>
      <c r="FGC193" s="65"/>
      <c r="FGF193" s="78"/>
      <c r="FGG193" s="78"/>
      <c r="FGH193" s="65"/>
      <c r="FGK193" s="78"/>
      <c r="FGL193" s="78"/>
      <c r="FGM193" s="65"/>
      <c r="FGP193" s="78"/>
      <c r="FGQ193" s="78"/>
      <c r="FGR193" s="65"/>
      <c r="FGU193" s="78"/>
      <c r="FGV193" s="78"/>
      <c r="FGW193" s="65"/>
      <c r="FGZ193" s="78"/>
      <c r="FHA193" s="78"/>
      <c r="FHB193" s="65"/>
      <c r="FHE193" s="78"/>
      <c r="FHF193" s="78"/>
      <c r="FHG193" s="65"/>
      <c r="FHJ193" s="78"/>
      <c r="FHK193" s="78"/>
      <c r="FHL193" s="65"/>
      <c r="FHO193" s="78"/>
      <c r="FHP193" s="78"/>
      <c r="FHQ193" s="65"/>
      <c r="FHT193" s="78"/>
      <c r="FHU193" s="78"/>
      <c r="FHV193" s="65"/>
      <c r="FHY193" s="78"/>
      <c r="FHZ193" s="78"/>
      <c r="FIA193" s="65"/>
      <c r="FID193" s="78"/>
      <c r="FIE193" s="78"/>
      <c r="FIF193" s="65"/>
      <c r="FII193" s="78"/>
      <c r="FIJ193" s="78"/>
      <c r="FIK193" s="65"/>
      <c r="FIN193" s="78"/>
      <c r="FIO193" s="78"/>
      <c r="FIP193" s="65"/>
      <c r="FIS193" s="78"/>
      <c r="FIT193" s="78"/>
      <c r="FIU193" s="65"/>
      <c r="FIX193" s="78"/>
      <c r="FIY193" s="78"/>
      <c r="FIZ193" s="65"/>
      <c r="FJC193" s="78"/>
      <c r="FJD193" s="78"/>
      <c r="FJE193" s="65"/>
      <c r="FJH193" s="78"/>
      <c r="FJI193" s="78"/>
      <c r="FJJ193" s="65"/>
      <c r="FJM193" s="78"/>
      <c r="FJN193" s="78"/>
      <c r="FJO193" s="65"/>
      <c r="FJR193" s="78"/>
      <c r="FJS193" s="78"/>
      <c r="FJT193" s="65"/>
      <c r="FJW193" s="78"/>
      <c r="FJX193" s="78"/>
      <c r="FJY193" s="65"/>
      <c r="FKB193" s="78"/>
      <c r="FKC193" s="78"/>
      <c r="FKD193" s="65"/>
      <c r="FKG193" s="78"/>
      <c r="FKH193" s="78"/>
      <c r="FKI193" s="65"/>
      <c r="FKL193" s="78"/>
      <c r="FKM193" s="78"/>
      <c r="FKN193" s="65"/>
      <c r="FKQ193" s="78"/>
      <c r="FKR193" s="78"/>
      <c r="FKS193" s="65"/>
      <c r="FKV193" s="78"/>
      <c r="FKW193" s="78"/>
      <c r="FKX193" s="65"/>
      <c r="FLA193" s="78"/>
      <c r="FLB193" s="78"/>
      <c r="FLC193" s="65"/>
      <c r="FLF193" s="78"/>
      <c r="FLG193" s="78"/>
      <c r="FLH193" s="65"/>
      <c r="FLK193" s="78"/>
      <c r="FLL193" s="78"/>
      <c r="FLM193" s="65"/>
      <c r="FLP193" s="78"/>
      <c r="FLQ193" s="78"/>
      <c r="FLR193" s="65"/>
      <c r="FLU193" s="78"/>
      <c r="FLV193" s="78"/>
      <c r="FLW193" s="65"/>
      <c r="FLZ193" s="78"/>
      <c r="FMA193" s="78"/>
      <c r="FMB193" s="65"/>
      <c r="FME193" s="78"/>
      <c r="FMF193" s="78"/>
      <c r="FMG193" s="65"/>
      <c r="FMJ193" s="78"/>
      <c r="FMK193" s="78"/>
      <c r="FML193" s="65"/>
      <c r="FMO193" s="78"/>
      <c r="FMP193" s="78"/>
      <c r="FMQ193" s="65"/>
      <c r="FMT193" s="78"/>
      <c r="FMU193" s="78"/>
      <c r="FMV193" s="65"/>
      <c r="FMY193" s="78"/>
      <c r="FMZ193" s="78"/>
      <c r="FNA193" s="65"/>
      <c r="FND193" s="78"/>
      <c r="FNE193" s="78"/>
      <c r="FNF193" s="65"/>
      <c r="FNI193" s="78"/>
      <c r="FNJ193" s="78"/>
      <c r="FNK193" s="65"/>
      <c r="FNN193" s="78"/>
      <c r="FNO193" s="78"/>
      <c r="FNP193" s="65"/>
      <c r="FNS193" s="78"/>
      <c r="FNT193" s="78"/>
      <c r="FNU193" s="65"/>
      <c r="FNX193" s="78"/>
      <c r="FNY193" s="78"/>
      <c r="FNZ193" s="65"/>
      <c r="FOC193" s="78"/>
      <c r="FOD193" s="78"/>
      <c r="FOE193" s="65"/>
      <c r="FOH193" s="78"/>
      <c r="FOI193" s="78"/>
      <c r="FOJ193" s="65"/>
      <c r="FOM193" s="78"/>
      <c r="FON193" s="78"/>
      <c r="FOO193" s="65"/>
      <c r="FOR193" s="78"/>
      <c r="FOS193" s="78"/>
      <c r="FOT193" s="65"/>
      <c r="FOW193" s="78"/>
      <c r="FOX193" s="78"/>
      <c r="FOY193" s="65"/>
      <c r="FPB193" s="78"/>
      <c r="FPC193" s="78"/>
      <c r="FPD193" s="65"/>
      <c r="FPG193" s="78"/>
      <c r="FPH193" s="78"/>
      <c r="FPI193" s="65"/>
      <c r="FPL193" s="78"/>
      <c r="FPM193" s="78"/>
      <c r="FPN193" s="65"/>
      <c r="FPQ193" s="78"/>
      <c r="FPR193" s="78"/>
      <c r="FPS193" s="65"/>
      <c r="FPV193" s="78"/>
      <c r="FPW193" s="78"/>
      <c r="FPX193" s="65"/>
      <c r="FQA193" s="78"/>
      <c r="FQB193" s="78"/>
      <c r="FQC193" s="65"/>
      <c r="FQF193" s="78"/>
      <c r="FQG193" s="78"/>
      <c r="FQH193" s="65"/>
      <c r="FQK193" s="78"/>
      <c r="FQL193" s="78"/>
      <c r="FQM193" s="65"/>
      <c r="FQP193" s="78"/>
      <c r="FQQ193" s="78"/>
      <c r="FQR193" s="65"/>
      <c r="FQU193" s="78"/>
      <c r="FQV193" s="78"/>
      <c r="FQW193" s="65"/>
      <c r="FQZ193" s="78"/>
      <c r="FRA193" s="78"/>
      <c r="FRB193" s="65"/>
      <c r="FRE193" s="78"/>
      <c r="FRF193" s="78"/>
      <c r="FRG193" s="65"/>
      <c r="FRJ193" s="78"/>
      <c r="FRK193" s="78"/>
      <c r="FRL193" s="65"/>
      <c r="FRO193" s="78"/>
      <c r="FRP193" s="78"/>
      <c r="FRQ193" s="65"/>
      <c r="FRT193" s="78"/>
      <c r="FRU193" s="78"/>
      <c r="FRV193" s="65"/>
      <c r="FRY193" s="78"/>
      <c r="FRZ193" s="78"/>
      <c r="FSA193" s="65"/>
      <c r="FSD193" s="78"/>
      <c r="FSE193" s="78"/>
      <c r="FSF193" s="65"/>
      <c r="FSI193" s="78"/>
      <c r="FSJ193" s="78"/>
      <c r="FSK193" s="65"/>
      <c r="FSN193" s="78"/>
      <c r="FSO193" s="78"/>
      <c r="FSP193" s="65"/>
      <c r="FSS193" s="78"/>
      <c r="FST193" s="78"/>
      <c r="FSU193" s="65"/>
      <c r="FSX193" s="78"/>
      <c r="FSY193" s="78"/>
      <c r="FSZ193" s="65"/>
      <c r="FTC193" s="78"/>
      <c r="FTD193" s="78"/>
      <c r="FTE193" s="65"/>
      <c r="FTH193" s="78"/>
      <c r="FTI193" s="78"/>
      <c r="FTJ193" s="65"/>
      <c r="FTM193" s="78"/>
      <c r="FTN193" s="78"/>
      <c r="FTO193" s="65"/>
      <c r="FTR193" s="78"/>
      <c r="FTS193" s="78"/>
      <c r="FTT193" s="65"/>
      <c r="FTW193" s="78"/>
      <c r="FTX193" s="78"/>
      <c r="FTY193" s="65"/>
      <c r="FUB193" s="78"/>
      <c r="FUC193" s="78"/>
      <c r="FUD193" s="65"/>
      <c r="FUG193" s="78"/>
      <c r="FUH193" s="78"/>
      <c r="FUI193" s="65"/>
      <c r="FUL193" s="78"/>
      <c r="FUM193" s="78"/>
      <c r="FUN193" s="65"/>
      <c r="FUQ193" s="78"/>
      <c r="FUR193" s="78"/>
      <c r="FUS193" s="65"/>
      <c r="FUV193" s="78"/>
      <c r="FUW193" s="78"/>
      <c r="FUX193" s="65"/>
      <c r="FVA193" s="78"/>
      <c r="FVB193" s="78"/>
      <c r="FVC193" s="65"/>
      <c r="FVF193" s="78"/>
      <c r="FVG193" s="78"/>
      <c r="FVH193" s="65"/>
      <c r="FVK193" s="78"/>
      <c r="FVL193" s="78"/>
      <c r="FVM193" s="65"/>
      <c r="FVP193" s="78"/>
      <c r="FVQ193" s="78"/>
      <c r="FVR193" s="65"/>
      <c r="FVU193" s="78"/>
      <c r="FVV193" s="78"/>
      <c r="FVW193" s="65"/>
      <c r="FVZ193" s="78"/>
      <c r="FWA193" s="78"/>
      <c r="FWB193" s="65"/>
      <c r="FWE193" s="78"/>
      <c r="FWF193" s="78"/>
      <c r="FWG193" s="65"/>
      <c r="FWJ193" s="78"/>
      <c r="FWK193" s="78"/>
      <c r="FWL193" s="65"/>
      <c r="FWO193" s="78"/>
      <c r="FWP193" s="78"/>
      <c r="FWQ193" s="65"/>
      <c r="FWT193" s="78"/>
      <c r="FWU193" s="78"/>
      <c r="FWV193" s="65"/>
      <c r="FWY193" s="78"/>
      <c r="FWZ193" s="78"/>
      <c r="FXA193" s="65"/>
      <c r="FXD193" s="78"/>
      <c r="FXE193" s="78"/>
      <c r="FXF193" s="65"/>
      <c r="FXI193" s="78"/>
      <c r="FXJ193" s="78"/>
      <c r="FXK193" s="65"/>
      <c r="FXN193" s="78"/>
      <c r="FXO193" s="78"/>
      <c r="FXP193" s="65"/>
      <c r="FXS193" s="78"/>
      <c r="FXT193" s="78"/>
      <c r="FXU193" s="65"/>
      <c r="FXX193" s="78"/>
      <c r="FXY193" s="78"/>
      <c r="FXZ193" s="65"/>
      <c r="FYC193" s="78"/>
      <c r="FYD193" s="78"/>
      <c r="FYE193" s="65"/>
      <c r="FYH193" s="78"/>
      <c r="FYI193" s="78"/>
      <c r="FYJ193" s="65"/>
      <c r="FYM193" s="78"/>
      <c r="FYN193" s="78"/>
      <c r="FYO193" s="65"/>
      <c r="FYR193" s="78"/>
      <c r="FYS193" s="78"/>
      <c r="FYT193" s="65"/>
      <c r="FYW193" s="78"/>
      <c r="FYX193" s="78"/>
      <c r="FYY193" s="65"/>
      <c r="FZB193" s="78"/>
      <c r="FZC193" s="78"/>
      <c r="FZD193" s="65"/>
      <c r="FZG193" s="78"/>
      <c r="FZH193" s="78"/>
      <c r="FZI193" s="65"/>
      <c r="FZL193" s="78"/>
      <c r="FZM193" s="78"/>
      <c r="FZN193" s="65"/>
      <c r="FZQ193" s="78"/>
      <c r="FZR193" s="78"/>
      <c r="FZS193" s="65"/>
      <c r="FZV193" s="78"/>
      <c r="FZW193" s="78"/>
      <c r="FZX193" s="65"/>
      <c r="GAA193" s="78"/>
      <c r="GAB193" s="78"/>
      <c r="GAC193" s="65"/>
      <c r="GAF193" s="78"/>
      <c r="GAG193" s="78"/>
      <c r="GAH193" s="65"/>
      <c r="GAK193" s="78"/>
      <c r="GAL193" s="78"/>
      <c r="GAM193" s="65"/>
      <c r="GAP193" s="78"/>
      <c r="GAQ193" s="78"/>
      <c r="GAR193" s="65"/>
      <c r="GAU193" s="78"/>
      <c r="GAV193" s="78"/>
      <c r="GAW193" s="65"/>
      <c r="GAZ193" s="78"/>
      <c r="GBA193" s="78"/>
      <c r="GBB193" s="65"/>
      <c r="GBE193" s="78"/>
      <c r="GBF193" s="78"/>
      <c r="GBG193" s="65"/>
      <c r="GBJ193" s="78"/>
      <c r="GBK193" s="78"/>
      <c r="GBL193" s="65"/>
      <c r="GBO193" s="78"/>
      <c r="GBP193" s="78"/>
      <c r="GBQ193" s="65"/>
      <c r="GBT193" s="78"/>
      <c r="GBU193" s="78"/>
      <c r="GBV193" s="65"/>
      <c r="GBY193" s="78"/>
      <c r="GBZ193" s="78"/>
      <c r="GCA193" s="65"/>
      <c r="GCD193" s="78"/>
      <c r="GCE193" s="78"/>
      <c r="GCF193" s="65"/>
      <c r="GCI193" s="78"/>
      <c r="GCJ193" s="78"/>
      <c r="GCK193" s="65"/>
      <c r="GCN193" s="78"/>
      <c r="GCO193" s="78"/>
      <c r="GCP193" s="65"/>
      <c r="GCS193" s="78"/>
      <c r="GCT193" s="78"/>
      <c r="GCU193" s="65"/>
      <c r="GCX193" s="78"/>
      <c r="GCY193" s="78"/>
      <c r="GCZ193" s="65"/>
      <c r="GDC193" s="78"/>
      <c r="GDD193" s="78"/>
      <c r="GDE193" s="65"/>
      <c r="GDH193" s="78"/>
      <c r="GDI193" s="78"/>
      <c r="GDJ193" s="65"/>
      <c r="GDM193" s="78"/>
      <c r="GDN193" s="78"/>
      <c r="GDO193" s="65"/>
      <c r="GDR193" s="78"/>
      <c r="GDS193" s="78"/>
      <c r="GDT193" s="65"/>
      <c r="GDW193" s="78"/>
      <c r="GDX193" s="78"/>
      <c r="GDY193" s="65"/>
      <c r="GEB193" s="78"/>
      <c r="GEC193" s="78"/>
      <c r="GED193" s="65"/>
      <c r="GEG193" s="78"/>
      <c r="GEH193" s="78"/>
      <c r="GEI193" s="65"/>
      <c r="GEL193" s="78"/>
      <c r="GEM193" s="78"/>
      <c r="GEN193" s="65"/>
      <c r="GEQ193" s="78"/>
      <c r="GER193" s="78"/>
      <c r="GES193" s="65"/>
      <c r="GEV193" s="78"/>
      <c r="GEW193" s="78"/>
      <c r="GEX193" s="65"/>
      <c r="GFA193" s="78"/>
      <c r="GFB193" s="78"/>
      <c r="GFC193" s="65"/>
      <c r="GFF193" s="78"/>
      <c r="GFG193" s="78"/>
      <c r="GFH193" s="65"/>
      <c r="GFK193" s="78"/>
      <c r="GFL193" s="78"/>
      <c r="GFM193" s="65"/>
      <c r="GFP193" s="78"/>
      <c r="GFQ193" s="78"/>
      <c r="GFR193" s="65"/>
      <c r="GFU193" s="78"/>
      <c r="GFV193" s="78"/>
      <c r="GFW193" s="65"/>
      <c r="GFZ193" s="78"/>
      <c r="GGA193" s="78"/>
      <c r="GGB193" s="65"/>
      <c r="GGE193" s="78"/>
      <c r="GGF193" s="78"/>
      <c r="GGG193" s="65"/>
      <c r="GGJ193" s="78"/>
      <c r="GGK193" s="78"/>
      <c r="GGL193" s="65"/>
      <c r="GGO193" s="78"/>
      <c r="GGP193" s="78"/>
      <c r="GGQ193" s="65"/>
      <c r="GGT193" s="78"/>
      <c r="GGU193" s="78"/>
      <c r="GGV193" s="65"/>
      <c r="GGY193" s="78"/>
      <c r="GGZ193" s="78"/>
      <c r="GHA193" s="65"/>
      <c r="GHD193" s="78"/>
      <c r="GHE193" s="78"/>
      <c r="GHF193" s="65"/>
      <c r="GHI193" s="78"/>
      <c r="GHJ193" s="78"/>
      <c r="GHK193" s="65"/>
      <c r="GHN193" s="78"/>
      <c r="GHO193" s="78"/>
      <c r="GHP193" s="65"/>
      <c r="GHS193" s="78"/>
      <c r="GHT193" s="78"/>
      <c r="GHU193" s="65"/>
      <c r="GHX193" s="78"/>
      <c r="GHY193" s="78"/>
      <c r="GHZ193" s="65"/>
      <c r="GIC193" s="78"/>
      <c r="GID193" s="78"/>
      <c r="GIE193" s="65"/>
      <c r="GIH193" s="78"/>
      <c r="GII193" s="78"/>
      <c r="GIJ193" s="65"/>
      <c r="GIM193" s="78"/>
      <c r="GIN193" s="78"/>
      <c r="GIO193" s="65"/>
      <c r="GIR193" s="78"/>
      <c r="GIS193" s="78"/>
      <c r="GIT193" s="65"/>
      <c r="GIW193" s="78"/>
      <c r="GIX193" s="78"/>
      <c r="GIY193" s="65"/>
      <c r="GJB193" s="78"/>
      <c r="GJC193" s="78"/>
      <c r="GJD193" s="65"/>
      <c r="GJG193" s="78"/>
      <c r="GJH193" s="78"/>
      <c r="GJI193" s="65"/>
      <c r="GJL193" s="78"/>
      <c r="GJM193" s="78"/>
      <c r="GJN193" s="65"/>
      <c r="GJQ193" s="78"/>
      <c r="GJR193" s="78"/>
      <c r="GJS193" s="65"/>
      <c r="GJV193" s="78"/>
      <c r="GJW193" s="78"/>
      <c r="GJX193" s="65"/>
      <c r="GKA193" s="78"/>
      <c r="GKB193" s="78"/>
      <c r="GKC193" s="65"/>
      <c r="GKF193" s="78"/>
      <c r="GKG193" s="78"/>
      <c r="GKH193" s="65"/>
      <c r="GKK193" s="78"/>
      <c r="GKL193" s="78"/>
      <c r="GKM193" s="65"/>
      <c r="GKP193" s="78"/>
      <c r="GKQ193" s="78"/>
      <c r="GKR193" s="65"/>
      <c r="GKU193" s="78"/>
      <c r="GKV193" s="78"/>
      <c r="GKW193" s="65"/>
      <c r="GKZ193" s="78"/>
      <c r="GLA193" s="78"/>
      <c r="GLB193" s="65"/>
      <c r="GLE193" s="78"/>
      <c r="GLF193" s="78"/>
      <c r="GLG193" s="65"/>
      <c r="GLJ193" s="78"/>
      <c r="GLK193" s="78"/>
      <c r="GLL193" s="65"/>
      <c r="GLO193" s="78"/>
      <c r="GLP193" s="78"/>
      <c r="GLQ193" s="65"/>
      <c r="GLT193" s="78"/>
      <c r="GLU193" s="78"/>
      <c r="GLV193" s="65"/>
      <c r="GLY193" s="78"/>
      <c r="GLZ193" s="78"/>
      <c r="GMA193" s="65"/>
      <c r="GMD193" s="78"/>
      <c r="GME193" s="78"/>
      <c r="GMF193" s="65"/>
      <c r="GMI193" s="78"/>
      <c r="GMJ193" s="78"/>
      <c r="GMK193" s="65"/>
      <c r="GMN193" s="78"/>
      <c r="GMO193" s="78"/>
      <c r="GMP193" s="65"/>
      <c r="GMS193" s="78"/>
      <c r="GMT193" s="78"/>
      <c r="GMU193" s="65"/>
      <c r="GMX193" s="78"/>
      <c r="GMY193" s="78"/>
      <c r="GMZ193" s="65"/>
      <c r="GNC193" s="78"/>
      <c r="GND193" s="78"/>
      <c r="GNE193" s="65"/>
      <c r="GNH193" s="78"/>
      <c r="GNI193" s="78"/>
      <c r="GNJ193" s="65"/>
      <c r="GNM193" s="78"/>
      <c r="GNN193" s="78"/>
      <c r="GNO193" s="65"/>
      <c r="GNR193" s="78"/>
      <c r="GNS193" s="78"/>
      <c r="GNT193" s="65"/>
      <c r="GNW193" s="78"/>
      <c r="GNX193" s="78"/>
      <c r="GNY193" s="65"/>
      <c r="GOB193" s="78"/>
      <c r="GOC193" s="78"/>
      <c r="GOD193" s="65"/>
      <c r="GOG193" s="78"/>
      <c r="GOH193" s="78"/>
      <c r="GOI193" s="65"/>
      <c r="GOL193" s="78"/>
      <c r="GOM193" s="78"/>
      <c r="GON193" s="65"/>
      <c r="GOQ193" s="78"/>
      <c r="GOR193" s="78"/>
      <c r="GOS193" s="65"/>
      <c r="GOV193" s="78"/>
      <c r="GOW193" s="78"/>
      <c r="GOX193" s="65"/>
      <c r="GPA193" s="78"/>
      <c r="GPB193" s="78"/>
      <c r="GPC193" s="65"/>
      <c r="GPF193" s="78"/>
      <c r="GPG193" s="78"/>
      <c r="GPH193" s="65"/>
      <c r="GPK193" s="78"/>
      <c r="GPL193" s="78"/>
      <c r="GPM193" s="65"/>
      <c r="GPP193" s="78"/>
      <c r="GPQ193" s="78"/>
      <c r="GPR193" s="65"/>
      <c r="GPU193" s="78"/>
      <c r="GPV193" s="78"/>
      <c r="GPW193" s="65"/>
      <c r="GPZ193" s="78"/>
      <c r="GQA193" s="78"/>
      <c r="GQB193" s="65"/>
      <c r="GQE193" s="78"/>
      <c r="GQF193" s="78"/>
      <c r="GQG193" s="65"/>
      <c r="GQJ193" s="78"/>
      <c r="GQK193" s="78"/>
      <c r="GQL193" s="65"/>
      <c r="GQO193" s="78"/>
      <c r="GQP193" s="78"/>
      <c r="GQQ193" s="65"/>
      <c r="GQT193" s="78"/>
      <c r="GQU193" s="78"/>
      <c r="GQV193" s="65"/>
      <c r="GQY193" s="78"/>
      <c r="GQZ193" s="78"/>
      <c r="GRA193" s="65"/>
      <c r="GRD193" s="78"/>
      <c r="GRE193" s="78"/>
      <c r="GRF193" s="65"/>
      <c r="GRI193" s="78"/>
      <c r="GRJ193" s="78"/>
      <c r="GRK193" s="65"/>
      <c r="GRN193" s="78"/>
      <c r="GRO193" s="78"/>
      <c r="GRP193" s="65"/>
      <c r="GRS193" s="78"/>
      <c r="GRT193" s="78"/>
      <c r="GRU193" s="65"/>
      <c r="GRX193" s="78"/>
      <c r="GRY193" s="78"/>
      <c r="GRZ193" s="65"/>
      <c r="GSC193" s="78"/>
      <c r="GSD193" s="78"/>
      <c r="GSE193" s="65"/>
      <c r="GSH193" s="78"/>
      <c r="GSI193" s="78"/>
      <c r="GSJ193" s="65"/>
      <c r="GSM193" s="78"/>
      <c r="GSN193" s="78"/>
      <c r="GSO193" s="65"/>
      <c r="GSR193" s="78"/>
      <c r="GSS193" s="78"/>
      <c r="GST193" s="65"/>
      <c r="GSW193" s="78"/>
      <c r="GSX193" s="78"/>
      <c r="GSY193" s="65"/>
      <c r="GTB193" s="78"/>
      <c r="GTC193" s="78"/>
      <c r="GTD193" s="65"/>
      <c r="GTG193" s="78"/>
      <c r="GTH193" s="78"/>
      <c r="GTI193" s="65"/>
      <c r="GTL193" s="78"/>
      <c r="GTM193" s="78"/>
      <c r="GTN193" s="65"/>
      <c r="GTQ193" s="78"/>
      <c r="GTR193" s="78"/>
      <c r="GTS193" s="65"/>
      <c r="GTV193" s="78"/>
      <c r="GTW193" s="78"/>
      <c r="GTX193" s="65"/>
      <c r="GUA193" s="78"/>
      <c r="GUB193" s="78"/>
      <c r="GUC193" s="65"/>
      <c r="GUF193" s="78"/>
      <c r="GUG193" s="78"/>
      <c r="GUH193" s="65"/>
      <c r="GUK193" s="78"/>
      <c r="GUL193" s="78"/>
      <c r="GUM193" s="65"/>
      <c r="GUP193" s="78"/>
      <c r="GUQ193" s="78"/>
      <c r="GUR193" s="65"/>
      <c r="GUU193" s="78"/>
      <c r="GUV193" s="78"/>
      <c r="GUW193" s="65"/>
      <c r="GUZ193" s="78"/>
      <c r="GVA193" s="78"/>
      <c r="GVB193" s="65"/>
      <c r="GVE193" s="78"/>
      <c r="GVF193" s="78"/>
      <c r="GVG193" s="65"/>
      <c r="GVJ193" s="78"/>
      <c r="GVK193" s="78"/>
      <c r="GVL193" s="65"/>
      <c r="GVO193" s="78"/>
      <c r="GVP193" s="78"/>
      <c r="GVQ193" s="65"/>
      <c r="GVT193" s="78"/>
      <c r="GVU193" s="78"/>
      <c r="GVV193" s="65"/>
      <c r="GVY193" s="78"/>
      <c r="GVZ193" s="78"/>
      <c r="GWA193" s="65"/>
      <c r="GWD193" s="78"/>
      <c r="GWE193" s="78"/>
      <c r="GWF193" s="65"/>
      <c r="GWI193" s="78"/>
      <c r="GWJ193" s="78"/>
      <c r="GWK193" s="65"/>
      <c r="GWN193" s="78"/>
      <c r="GWO193" s="78"/>
      <c r="GWP193" s="65"/>
      <c r="GWS193" s="78"/>
      <c r="GWT193" s="78"/>
      <c r="GWU193" s="65"/>
      <c r="GWX193" s="78"/>
      <c r="GWY193" s="78"/>
      <c r="GWZ193" s="65"/>
      <c r="GXC193" s="78"/>
      <c r="GXD193" s="78"/>
      <c r="GXE193" s="65"/>
      <c r="GXH193" s="78"/>
      <c r="GXI193" s="78"/>
      <c r="GXJ193" s="65"/>
      <c r="GXM193" s="78"/>
      <c r="GXN193" s="78"/>
      <c r="GXO193" s="65"/>
      <c r="GXR193" s="78"/>
      <c r="GXS193" s="78"/>
      <c r="GXT193" s="65"/>
      <c r="GXW193" s="78"/>
      <c r="GXX193" s="78"/>
      <c r="GXY193" s="65"/>
      <c r="GYB193" s="78"/>
      <c r="GYC193" s="78"/>
      <c r="GYD193" s="65"/>
      <c r="GYG193" s="78"/>
      <c r="GYH193" s="78"/>
      <c r="GYI193" s="65"/>
      <c r="GYL193" s="78"/>
      <c r="GYM193" s="78"/>
      <c r="GYN193" s="65"/>
      <c r="GYQ193" s="78"/>
      <c r="GYR193" s="78"/>
      <c r="GYS193" s="65"/>
      <c r="GYV193" s="78"/>
      <c r="GYW193" s="78"/>
      <c r="GYX193" s="65"/>
      <c r="GZA193" s="78"/>
      <c r="GZB193" s="78"/>
      <c r="GZC193" s="65"/>
      <c r="GZF193" s="78"/>
      <c r="GZG193" s="78"/>
      <c r="GZH193" s="65"/>
      <c r="GZK193" s="78"/>
      <c r="GZL193" s="78"/>
      <c r="GZM193" s="65"/>
      <c r="GZP193" s="78"/>
      <c r="GZQ193" s="78"/>
      <c r="GZR193" s="65"/>
      <c r="GZU193" s="78"/>
      <c r="GZV193" s="78"/>
      <c r="GZW193" s="65"/>
      <c r="GZZ193" s="78"/>
      <c r="HAA193" s="78"/>
      <c r="HAB193" s="65"/>
      <c r="HAE193" s="78"/>
      <c r="HAF193" s="78"/>
      <c r="HAG193" s="65"/>
      <c r="HAJ193" s="78"/>
      <c r="HAK193" s="78"/>
      <c r="HAL193" s="65"/>
      <c r="HAO193" s="78"/>
      <c r="HAP193" s="78"/>
      <c r="HAQ193" s="65"/>
      <c r="HAT193" s="78"/>
      <c r="HAU193" s="78"/>
      <c r="HAV193" s="65"/>
      <c r="HAY193" s="78"/>
      <c r="HAZ193" s="78"/>
      <c r="HBA193" s="65"/>
      <c r="HBD193" s="78"/>
      <c r="HBE193" s="78"/>
      <c r="HBF193" s="65"/>
      <c r="HBI193" s="78"/>
      <c r="HBJ193" s="78"/>
      <c r="HBK193" s="65"/>
      <c r="HBN193" s="78"/>
      <c r="HBO193" s="78"/>
      <c r="HBP193" s="65"/>
      <c r="HBS193" s="78"/>
      <c r="HBT193" s="78"/>
      <c r="HBU193" s="65"/>
      <c r="HBX193" s="78"/>
      <c r="HBY193" s="78"/>
      <c r="HBZ193" s="65"/>
      <c r="HCC193" s="78"/>
      <c r="HCD193" s="78"/>
      <c r="HCE193" s="65"/>
      <c r="HCH193" s="78"/>
      <c r="HCI193" s="78"/>
      <c r="HCJ193" s="65"/>
      <c r="HCM193" s="78"/>
      <c r="HCN193" s="78"/>
      <c r="HCO193" s="65"/>
      <c r="HCR193" s="78"/>
      <c r="HCS193" s="78"/>
      <c r="HCT193" s="65"/>
      <c r="HCW193" s="78"/>
      <c r="HCX193" s="78"/>
      <c r="HCY193" s="65"/>
      <c r="HDB193" s="78"/>
      <c r="HDC193" s="78"/>
      <c r="HDD193" s="65"/>
      <c r="HDG193" s="78"/>
      <c r="HDH193" s="78"/>
      <c r="HDI193" s="65"/>
      <c r="HDL193" s="78"/>
      <c r="HDM193" s="78"/>
      <c r="HDN193" s="65"/>
      <c r="HDQ193" s="78"/>
      <c r="HDR193" s="78"/>
      <c r="HDS193" s="65"/>
      <c r="HDV193" s="78"/>
      <c r="HDW193" s="78"/>
      <c r="HDX193" s="65"/>
      <c r="HEA193" s="78"/>
      <c r="HEB193" s="78"/>
      <c r="HEC193" s="65"/>
      <c r="HEF193" s="78"/>
      <c r="HEG193" s="78"/>
      <c r="HEH193" s="65"/>
      <c r="HEK193" s="78"/>
      <c r="HEL193" s="78"/>
      <c r="HEM193" s="65"/>
      <c r="HEP193" s="78"/>
      <c r="HEQ193" s="78"/>
      <c r="HER193" s="65"/>
      <c r="HEU193" s="78"/>
      <c r="HEV193" s="78"/>
      <c r="HEW193" s="65"/>
      <c r="HEZ193" s="78"/>
      <c r="HFA193" s="78"/>
      <c r="HFB193" s="65"/>
      <c r="HFE193" s="78"/>
      <c r="HFF193" s="78"/>
      <c r="HFG193" s="65"/>
      <c r="HFJ193" s="78"/>
      <c r="HFK193" s="78"/>
      <c r="HFL193" s="65"/>
      <c r="HFO193" s="78"/>
      <c r="HFP193" s="78"/>
      <c r="HFQ193" s="65"/>
      <c r="HFT193" s="78"/>
      <c r="HFU193" s="78"/>
      <c r="HFV193" s="65"/>
      <c r="HFY193" s="78"/>
      <c r="HFZ193" s="78"/>
      <c r="HGA193" s="65"/>
      <c r="HGD193" s="78"/>
      <c r="HGE193" s="78"/>
      <c r="HGF193" s="65"/>
      <c r="HGI193" s="78"/>
      <c r="HGJ193" s="78"/>
      <c r="HGK193" s="65"/>
      <c r="HGN193" s="78"/>
      <c r="HGO193" s="78"/>
      <c r="HGP193" s="65"/>
      <c r="HGS193" s="78"/>
      <c r="HGT193" s="78"/>
      <c r="HGU193" s="65"/>
      <c r="HGX193" s="78"/>
      <c r="HGY193" s="78"/>
      <c r="HGZ193" s="65"/>
      <c r="HHC193" s="78"/>
      <c r="HHD193" s="78"/>
      <c r="HHE193" s="65"/>
      <c r="HHH193" s="78"/>
      <c r="HHI193" s="78"/>
      <c r="HHJ193" s="65"/>
      <c r="HHM193" s="78"/>
      <c r="HHN193" s="78"/>
      <c r="HHO193" s="65"/>
      <c r="HHR193" s="78"/>
      <c r="HHS193" s="78"/>
      <c r="HHT193" s="65"/>
      <c r="HHW193" s="78"/>
      <c r="HHX193" s="78"/>
      <c r="HHY193" s="65"/>
      <c r="HIB193" s="78"/>
      <c r="HIC193" s="78"/>
      <c r="HID193" s="65"/>
      <c r="HIG193" s="78"/>
      <c r="HIH193" s="78"/>
      <c r="HII193" s="65"/>
      <c r="HIL193" s="78"/>
      <c r="HIM193" s="78"/>
      <c r="HIN193" s="65"/>
      <c r="HIQ193" s="78"/>
      <c r="HIR193" s="78"/>
      <c r="HIS193" s="65"/>
      <c r="HIV193" s="78"/>
      <c r="HIW193" s="78"/>
      <c r="HIX193" s="65"/>
      <c r="HJA193" s="78"/>
      <c r="HJB193" s="78"/>
      <c r="HJC193" s="65"/>
      <c r="HJF193" s="78"/>
      <c r="HJG193" s="78"/>
      <c r="HJH193" s="65"/>
      <c r="HJK193" s="78"/>
      <c r="HJL193" s="78"/>
      <c r="HJM193" s="65"/>
      <c r="HJP193" s="78"/>
      <c r="HJQ193" s="78"/>
      <c r="HJR193" s="65"/>
      <c r="HJU193" s="78"/>
      <c r="HJV193" s="78"/>
      <c r="HJW193" s="65"/>
      <c r="HJZ193" s="78"/>
      <c r="HKA193" s="78"/>
      <c r="HKB193" s="65"/>
      <c r="HKE193" s="78"/>
      <c r="HKF193" s="78"/>
      <c r="HKG193" s="65"/>
      <c r="HKJ193" s="78"/>
      <c r="HKK193" s="78"/>
      <c r="HKL193" s="65"/>
      <c r="HKO193" s="78"/>
      <c r="HKP193" s="78"/>
      <c r="HKQ193" s="65"/>
      <c r="HKT193" s="78"/>
      <c r="HKU193" s="78"/>
      <c r="HKV193" s="65"/>
      <c r="HKY193" s="78"/>
      <c r="HKZ193" s="78"/>
      <c r="HLA193" s="65"/>
      <c r="HLD193" s="78"/>
      <c r="HLE193" s="78"/>
      <c r="HLF193" s="65"/>
      <c r="HLI193" s="78"/>
      <c r="HLJ193" s="78"/>
      <c r="HLK193" s="65"/>
      <c r="HLN193" s="78"/>
      <c r="HLO193" s="78"/>
      <c r="HLP193" s="65"/>
      <c r="HLS193" s="78"/>
      <c r="HLT193" s="78"/>
      <c r="HLU193" s="65"/>
      <c r="HLX193" s="78"/>
      <c r="HLY193" s="78"/>
      <c r="HLZ193" s="65"/>
      <c r="HMC193" s="78"/>
      <c r="HMD193" s="78"/>
      <c r="HME193" s="65"/>
      <c r="HMH193" s="78"/>
      <c r="HMI193" s="78"/>
      <c r="HMJ193" s="65"/>
      <c r="HMM193" s="78"/>
      <c r="HMN193" s="78"/>
      <c r="HMO193" s="65"/>
      <c r="HMR193" s="78"/>
      <c r="HMS193" s="78"/>
      <c r="HMT193" s="65"/>
      <c r="HMW193" s="78"/>
      <c r="HMX193" s="78"/>
      <c r="HMY193" s="65"/>
      <c r="HNB193" s="78"/>
      <c r="HNC193" s="78"/>
      <c r="HND193" s="65"/>
      <c r="HNG193" s="78"/>
      <c r="HNH193" s="78"/>
      <c r="HNI193" s="65"/>
      <c r="HNL193" s="78"/>
      <c r="HNM193" s="78"/>
      <c r="HNN193" s="65"/>
      <c r="HNQ193" s="78"/>
      <c r="HNR193" s="78"/>
      <c r="HNS193" s="65"/>
      <c r="HNV193" s="78"/>
      <c r="HNW193" s="78"/>
      <c r="HNX193" s="65"/>
      <c r="HOA193" s="78"/>
      <c r="HOB193" s="78"/>
      <c r="HOC193" s="65"/>
      <c r="HOF193" s="78"/>
      <c r="HOG193" s="78"/>
      <c r="HOH193" s="65"/>
      <c r="HOK193" s="78"/>
      <c r="HOL193" s="78"/>
      <c r="HOM193" s="65"/>
      <c r="HOP193" s="78"/>
      <c r="HOQ193" s="78"/>
      <c r="HOR193" s="65"/>
      <c r="HOU193" s="78"/>
      <c r="HOV193" s="78"/>
      <c r="HOW193" s="65"/>
      <c r="HOZ193" s="78"/>
      <c r="HPA193" s="78"/>
      <c r="HPB193" s="65"/>
      <c r="HPE193" s="78"/>
      <c r="HPF193" s="78"/>
      <c r="HPG193" s="65"/>
      <c r="HPJ193" s="78"/>
      <c r="HPK193" s="78"/>
      <c r="HPL193" s="65"/>
      <c r="HPO193" s="78"/>
      <c r="HPP193" s="78"/>
      <c r="HPQ193" s="65"/>
      <c r="HPT193" s="78"/>
      <c r="HPU193" s="78"/>
      <c r="HPV193" s="65"/>
      <c r="HPY193" s="78"/>
      <c r="HPZ193" s="78"/>
      <c r="HQA193" s="65"/>
      <c r="HQD193" s="78"/>
      <c r="HQE193" s="78"/>
      <c r="HQF193" s="65"/>
      <c r="HQI193" s="78"/>
      <c r="HQJ193" s="78"/>
      <c r="HQK193" s="65"/>
      <c r="HQN193" s="78"/>
      <c r="HQO193" s="78"/>
      <c r="HQP193" s="65"/>
      <c r="HQS193" s="78"/>
      <c r="HQT193" s="78"/>
      <c r="HQU193" s="65"/>
      <c r="HQX193" s="78"/>
      <c r="HQY193" s="78"/>
      <c r="HQZ193" s="65"/>
      <c r="HRC193" s="78"/>
      <c r="HRD193" s="78"/>
      <c r="HRE193" s="65"/>
      <c r="HRH193" s="78"/>
      <c r="HRI193" s="78"/>
      <c r="HRJ193" s="65"/>
      <c r="HRM193" s="78"/>
      <c r="HRN193" s="78"/>
      <c r="HRO193" s="65"/>
      <c r="HRR193" s="78"/>
      <c r="HRS193" s="78"/>
      <c r="HRT193" s="65"/>
      <c r="HRW193" s="78"/>
      <c r="HRX193" s="78"/>
      <c r="HRY193" s="65"/>
      <c r="HSB193" s="78"/>
      <c r="HSC193" s="78"/>
      <c r="HSD193" s="65"/>
      <c r="HSG193" s="78"/>
      <c r="HSH193" s="78"/>
      <c r="HSI193" s="65"/>
      <c r="HSL193" s="78"/>
      <c r="HSM193" s="78"/>
      <c r="HSN193" s="65"/>
      <c r="HSQ193" s="78"/>
      <c r="HSR193" s="78"/>
      <c r="HSS193" s="65"/>
      <c r="HSV193" s="78"/>
      <c r="HSW193" s="78"/>
      <c r="HSX193" s="65"/>
      <c r="HTA193" s="78"/>
      <c r="HTB193" s="78"/>
      <c r="HTC193" s="65"/>
      <c r="HTF193" s="78"/>
      <c r="HTG193" s="78"/>
      <c r="HTH193" s="65"/>
      <c r="HTK193" s="78"/>
      <c r="HTL193" s="78"/>
      <c r="HTM193" s="65"/>
      <c r="HTP193" s="78"/>
      <c r="HTQ193" s="78"/>
      <c r="HTR193" s="65"/>
      <c r="HTU193" s="78"/>
      <c r="HTV193" s="78"/>
      <c r="HTW193" s="65"/>
      <c r="HTZ193" s="78"/>
      <c r="HUA193" s="78"/>
      <c r="HUB193" s="65"/>
      <c r="HUE193" s="78"/>
      <c r="HUF193" s="78"/>
      <c r="HUG193" s="65"/>
      <c r="HUJ193" s="78"/>
      <c r="HUK193" s="78"/>
      <c r="HUL193" s="65"/>
      <c r="HUO193" s="78"/>
      <c r="HUP193" s="78"/>
      <c r="HUQ193" s="65"/>
      <c r="HUT193" s="78"/>
      <c r="HUU193" s="78"/>
      <c r="HUV193" s="65"/>
      <c r="HUY193" s="78"/>
      <c r="HUZ193" s="78"/>
      <c r="HVA193" s="65"/>
      <c r="HVD193" s="78"/>
      <c r="HVE193" s="78"/>
      <c r="HVF193" s="65"/>
      <c r="HVI193" s="78"/>
      <c r="HVJ193" s="78"/>
      <c r="HVK193" s="65"/>
      <c r="HVN193" s="78"/>
      <c r="HVO193" s="78"/>
      <c r="HVP193" s="65"/>
      <c r="HVS193" s="78"/>
      <c r="HVT193" s="78"/>
      <c r="HVU193" s="65"/>
      <c r="HVX193" s="78"/>
      <c r="HVY193" s="78"/>
      <c r="HVZ193" s="65"/>
      <c r="HWC193" s="78"/>
      <c r="HWD193" s="78"/>
      <c r="HWE193" s="65"/>
      <c r="HWH193" s="78"/>
      <c r="HWI193" s="78"/>
      <c r="HWJ193" s="65"/>
      <c r="HWM193" s="78"/>
      <c r="HWN193" s="78"/>
      <c r="HWO193" s="65"/>
      <c r="HWR193" s="78"/>
      <c r="HWS193" s="78"/>
      <c r="HWT193" s="65"/>
      <c r="HWW193" s="78"/>
      <c r="HWX193" s="78"/>
      <c r="HWY193" s="65"/>
      <c r="HXB193" s="78"/>
      <c r="HXC193" s="78"/>
      <c r="HXD193" s="65"/>
      <c r="HXG193" s="78"/>
      <c r="HXH193" s="78"/>
      <c r="HXI193" s="65"/>
      <c r="HXL193" s="78"/>
      <c r="HXM193" s="78"/>
      <c r="HXN193" s="65"/>
      <c r="HXQ193" s="78"/>
      <c r="HXR193" s="78"/>
      <c r="HXS193" s="65"/>
      <c r="HXV193" s="78"/>
      <c r="HXW193" s="78"/>
      <c r="HXX193" s="65"/>
      <c r="HYA193" s="78"/>
      <c r="HYB193" s="78"/>
      <c r="HYC193" s="65"/>
      <c r="HYF193" s="78"/>
      <c r="HYG193" s="78"/>
      <c r="HYH193" s="65"/>
      <c r="HYK193" s="78"/>
      <c r="HYL193" s="78"/>
      <c r="HYM193" s="65"/>
      <c r="HYP193" s="78"/>
      <c r="HYQ193" s="78"/>
      <c r="HYR193" s="65"/>
      <c r="HYU193" s="78"/>
      <c r="HYV193" s="78"/>
      <c r="HYW193" s="65"/>
      <c r="HYZ193" s="78"/>
      <c r="HZA193" s="78"/>
      <c r="HZB193" s="65"/>
      <c r="HZE193" s="78"/>
      <c r="HZF193" s="78"/>
      <c r="HZG193" s="65"/>
      <c r="HZJ193" s="78"/>
      <c r="HZK193" s="78"/>
      <c r="HZL193" s="65"/>
      <c r="HZO193" s="78"/>
      <c r="HZP193" s="78"/>
      <c r="HZQ193" s="65"/>
      <c r="HZT193" s="78"/>
      <c r="HZU193" s="78"/>
      <c r="HZV193" s="65"/>
      <c r="HZY193" s="78"/>
      <c r="HZZ193" s="78"/>
      <c r="IAA193" s="65"/>
      <c r="IAD193" s="78"/>
      <c r="IAE193" s="78"/>
      <c r="IAF193" s="65"/>
      <c r="IAI193" s="78"/>
      <c r="IAJ193" s="78"/>
      <c r="IAK193" s="65"/>
      <c r="IAN193" s="78"/>
      <c r="IAO193" s="78"/>
      <c r="IAP193" s="65"/>
      <c r="IAS193" s="78"/>
      <c r="IAT193" s="78"/>
      <c r="IAU193" s="65"/>
      <c r="IAX193" s="78"/>
      <c r="IAY193" s="78"/>
      <c r="IAZ193" s="65"/>
      <c r="IBC193" s="78"/>
      <c r="IBD193" s="78"/>
      <c r="IBE193" s="65"/>
      <c r="IBH193" s="78"/>
      <c r="IBI193" s="78"/>
      <c r="IBJ193" s="65"/>
      <c r="IBM193" s="78"/>
      <c r="IBN193" s="78"/>
      <c r="IBO193" s="65"/>
      <c r="IBR193" s="78"/>
      <c r="IBS193" s="78"/>
      <c r="IBT193" s="65"/>
      <c r="IBW193" s="78"/>
      <c r="IBX193" s="78"/>
      <c r="IBY193" s="65"/>
      <c r="ICB193" s="78"/>
      <c r="ICC193" s="78"/>
      <c r="ICD193" s="65"/>
      <c r="ICG193" s="78"/>
      <c r="ICH193" s="78"/>
      <c r="ICI193" s="65"/>
      <c r="ICL193" s="78"/>
      <c r="ICM193" s="78"/>
      <c r="ICN193" s="65"/>
      <c r="ICQ193" s="78"/>
      <c r="ICR193" s="78"/>
      <c r="ICS193" s="65"/>
      <c r="ICV193" s="78"/>
      <c r="ICW193" s="78"/>
      <c r="ICX193" s="65"/>
      <c r="IDA193" s="78"/>
      <c r="IDB193" s="78"/>
      <c r="IDC193" s="65"/>
      <c r="IDF193" s="78"/>
      <c r="IDG193" s="78"/>
      <c r="IDH193" s="65"/>
      <c r="IDK193" s="78"/>
      <c r="IDL193" s="78"/>
      <c r="IDM193" s="65"/>
      <c r="IDP193" s="78"/>
      <c r="IDQ193" s="78"/>
      <c r="IDR193" s="65"/>
      <c r="IDU193" s="78"/>
      <c r="IDV193" s="78"/>
      <c r="IDW193" s="65"/>
      <c r="IDZ193" s="78"/>
      <c r="IEA193" s="78"/>
      <c r="IEB193" s="65"/>
      <c r="IEE193" s="78"/>
      <c r="IEF193" s="78"/>
      <c r="IEG193" s="65"/>
      <c r="IEJ193" s="78"/>
      <c r="IEK193" s="78"/>
      <c r="IEL193" s="65"/>
      <c r="IEO193" s="78"/>
      <c r="IEP193" s="78"/>
      <c r="IEQ193" s="65"/>
      <c r="IET193" s="78"/>
      <c r="IEU193" s="78"/>
      <c r="IEV193" s="65"/>
      <c r="IEY193" s="78"/>
      <c r="IEZ193" s="78"/>
      <c r="IFA193" s="65"/>
      <c r="IFD193" s="78"/>
      <c r="IFE193" s="78"/>
      <c r="IFF193" s="65"/>
      <c r="IFI193" s="78"/>
      <c r="IFJ193" s="78"/>
      <c r="IFK193" s="65"/>
      <c r="IFN193" s="78"/>
      <c r="IFO193" s="78"/>
      <c r="IFP193" s="65"/>
      <c r="IFS193" s="78"/>
      <c r="IFT193" s="78"/>
      <c r="IFU193" s="65"/>
      <c r="IFX193" s="78"/>
      <c r="IFY193" s="78"/>
      <c r="IFZ193" s="65"/>
      <c r="IGC193" s="78"/>
      <c r="IGD193" s="78"/>
      <c r="IGE193" s="65"/>
      <c r="IGH193" s="78"/>
      <c r="IGI193" s="78"/>
      <c r="IGJ193" s="65"/>
      <c r="IGM193" s="78"/>
      <c r="IGN193" s="78"/>
      <c r="IGO193" s="65"/>
      <c r="IGR193" s="78"/>
      <c r="IGS193" s="78"/>
      <c r="IGT193" s="65"/>
      <c r="IGW193" s="78"/>
      <c r="IGX193" s="78"/>
      <c r="IGY193" s="65"/>
      <c r="IHB193" s="78"/>
      <c r="IHC193" s="78"/>
      <c r="IHD193" s="65"/>
      <c r="IHG193" s="78"/>
      <c r="IHH193" s="78"/>
      <c r="IHI193" s="65"/>
      <c r="IHL193" s="78"/>
      <c r="IHM193" s="78"/>
      <c r="IHN193" s="65"/>
      <c r="IHQ193" s="78"/>
      <c r="IHR193" s="78"/>
      <c r="IHS193" s="65"/>
      <c r="IHV193" s="78"/>
      <c r="IHW193" s="78"/>
      <c r="IHX193" s="65"/>
      <c r="IIA193" s="78"/>
      <c r="IIB193" s="78"/>
      <c r="IIC193" s="65"/>
      <c r="IIF193" s="78"/>
      <c r="IIG193" s="78"/>
      <c r="IIH193" s="65"/>
      <c r="IIK193" s="78"/>
      <c r="IIL193" s="78"/>
      <c r="IIM193" s="65"/>
      <c r="IIP193" s="78"/>
      <c r="IIQ193" s="78"/>
      <c r="IIR193" s="65"/>
      <c r="IIU193" s="78"/>
      <c r="IIV193" s="78"/>
      <c r="IIW193" s="65"/>
      <c r="IIZ193" s="78"/>
      <c r="IJA193" s="78"/>
      <c r="IJB193" s="65"/>
      <c r="IJE193" s="78"/>
      <c r="IJF193" s="78"/>
      <c r="IJG193" s="65"/>
      <c r="IJJ193" s="78"/>
      <c r="IJK193" s="78"/>
      <c r="IJL193" s="65"/>
      <c r="IJO193" s="78"/>
      <c r="IJP193" s="78"/>
      <c r="IJQ193" s="65"/>
      <c r="IJT193" s="78"/>
      <c r="IJU193" s="78"/>
      <c r="IJV193" s="65"/>
      <c r="IJY193" s="78"/>
      <c r="IJZ193" s="78"/>
      <c r="IKA193" s="65"/>
      <c r="IKD193" s="78"/>
      <c r="IKE193" s="78"/>
      <c r="IKF193" s="65"/>
      <c r="IKI193" s="78"/>
      <c r="IKJ193" s="78"/>
      <c r="IKK193" s="65"/>
      <c r="IKN193" s="78"/>
      <c r="IKO193" s="78"/>
      <c r="IKP193" s="65"/>
      <c r="IKS193" s="78"/>
      <c r="IKT193" s="78"/>
      <c r="IKU193" s="65"/>
      <c r="IKX193" s="78"/>
      <c r="IKY193" s="78"/>
      <c r="IKZ193" s="65"/>
      <c r="ILC193" s="78"/>
      <c r="ILD193" s="78"/>
      <c r="ILE193" s="65"/>
      <c r="ILH193" s="78"/>
      <c r="ILI193" s="78"/>
      <c r="ILJ193" s="65"/>
      <c r="ILM193" s="78"/>
      <c r="ILN193" s="78"/>
      <c r="ILO193" s="65"/>
      <c r="ILR193" s="78"/>
      <c r="ILS193" s="78"/>
      <c r="ILT193" s="65"/>
      <c r="ILW193" s="78"/>
      <c r="ILX193" s="78"/>
      <c r="ILY193" s="65"/>
      <c r="IMB193" s="78"/>
      <c r="IMC193" s="78"/>
      <c r="IMD193" s="65"/>
      <c r="IMG193" s="78"/>
      <c r="IMH193" s="78"/>
      <c r="IMI193" s="65"/>
      <c r="IML193" s="78"/>
      <c r="IMM193" s="78"/>
      <c r="IMN193" s="65"/>
      <c r="IMQ193" s="78"/>
      <c r="IMR193" s="78"/>
      <c r="IMS193" s="65"/>
      <c r="IMV193" s="78"/>
      <c r="IMW193" s="78"/>
      <c r="IMX193" s="65"/>
      <c r="INA193" s="78"/>
      <c r="INB193" s="78"/>
      <c r="INC193" s="65"/>
      <c r="INF193" s="78"/>
      <c r="ING193" s="78"/>
      <c r="INH193" s="65"/>
      <c r="INK193" s="78"/>
      <c r="INL193" s="78"/>
      <c r="INM193" s="65"/>
      <c r="INP193" s="78"/>
      <c r="INQ193" s="78"/>
      <c r="INR193" s="65"/>
      <c r="INU193" s="78"/>
      <c r="INV193" s="78"/>
      <c r="INW193" s="65"/>
      <c r="INZ193" s="78"/>
      <c r="IOA193" s="78"/>
      <c r="IOB193" s="65"/>
      <c r="IOE193" s="78"/>
      <c r="IOF193" s="78"/>
      <c r="IOG193" s="65"/>
      <c r="IOJ193" s="78"/>
      <c r="IOK193" s="78"/>
      <c r="IOL193" s="65"/>
      <c r="IOO193" s="78"/>
      <c r="IOP193" s="78"/>
      <c r="IOQ193" s="65"/>
      <c r="IOT193" s="78"/>
      <c r="IOU193" s="78"/>
      <c r="IOV193" s="65"/>
      <c r="IOY193" s="78"/>
      <c r="IOZ193" s="78"/>
      <c r="IPA193" s="65"/>
      <c r="IPD193" s="78"/>
      <c r="IPE193" s="78"/>
      <c r="IPF193" s="65"/>
      <c r="IPI193" s="78"/>
      <c r="IPJ193" s="78"/>
      <c r="IPK193" s="65"/>
      <c r="IPN193" s="78"/>
      <c r="IPO193" s="78"/>
      <c r="IPP193" s="65"/>
      <c r="IPS193" s="78"/>
      <c r="IPT193" s="78"/>
      <c r="IPU193" s="65"/>
      <c r="IPX193" s="78"/>
      <c r="IPY193" s="78"/>
      <c r="IPZ193" s="65"/>
      <c r="IQC193" s="78"/>
      <c r="IQD193" s="78"/>
      <c r="IQE193" s="65"/>
      <c r="IQH193" s="78"/>
      <c r="IQI193" s="78"/>
      <c r="IQJ193" s="65"/>
      <c r="IQM193" s="78"/>
      <c r="IQN193" s="78"/>
      <c r="IQO193" s="65"/>
      <c r="IQR193" s="78"/>
      <c r="IQS193" s="78"/>
      <c r="IQT193" s="65"/>
      <c r="IQW193" s="78"/>
      <c r="IQX193" s="78"/>
      <c r="IQY193" s="65"/>
      <c r="IRB193" s="78"/>
      <c r="IRC193" s="78"/>
      <c r="IRD193" s="65"/>
      <c r="IRG193" s="78"/>
      <c r="IRH193" s="78"/>
      <c r="IRI193" s="65"/>
      <c r="IRL193" s="78"/>
      <c r="IRM193" s="78"/>
      <c r="IRN193" s="65"/>
      <c r="IRQ193" s="78"/>
      <c r="IRR193" s="78"/>
      <c r="IRS193" s="65"/>
      <c r="IRV193" s="78"/>
      <c r="IRW193" s="78"/>
      <c r="IRX193" s="65"/>
      <c r="ISA193" s="78"/>
      <c r="ISB193" s="78"/>
      <c r="ISC193" s="65"/>
      <c r="ISF193" s="78"/>
      <c r="ISG193" s="78"/>
      <c r="ISH193" s="65"/>
      <c r="ISK193" s="78"/>
      <c r="ISL193" s="78"/>
      <c r="ISM193" s="65"/>
      <c r="ISP193" s="78"/>
      <c r="ISQ193" s="78"/>
      <c r="ISR193" s="65"/>
      <c r="ISU193" s="78"/>
      <c r="ISV193" s="78"/>
      <c r="ISW193" s="65"/>
      <c r="ISZ193" s="78"/>
      <c r="ITA193" s="78"/>
      <c r="ITB193" s="65"/>
      <c r="ITE193" s="78"/>
      <c r="ITF193" s="78"/>
      <c r="ITG193" s="65"/>
      <c r="ITJ193" s="78"/>
      <c r="ITK193" s="78"/>
      <c r="ITL193" s="65"/>
      <c r="ITO193" s="78"/>
      <c r="ITP193" s="78"/>
      <c r="ITQ193" s="65"/>
      <c r="ITT193" s="78"/>
      <c r="ITU193" s="78"/>
      <c r="ITV193" s="65"/>
      <c r="ITY193" s="78"/>
      <c r="ITZ193" s="78"/>
      <c r="IUA193" s="65"/>
      <c r="IUD193" s="78"/>
      <c r="IUE193" s="78"/>
      <c r="IUF193" s="65"/>
      <c r="IUI193" s="78"/>
      <c r="IUJ193" s="78"/>
      <c r="IUK193" s="65"/>
      <c r="IUN193" s="78"/>
      <c r="IUO193" s="78"/>
      <c r="IUP193" s="65"/>
      <c r="IUS193" s="78"/>
      <c r="IUT193" s="78"/>
      <c r="IUU193" s="65"/>
      <c r="IUX193" s="78"/>
      <c r="IUY193" s="78"/>
      <c r="IUZ193" s="65"/>
      <c r="IVC193" s="78"/>
      <c r="IVD193" s="78"/>
      <c r="IVE193" s="65"/>
      <c r="IVH193" s="78"/>
      <c r="IVI193" s="78"/>
      <c r="IVJ193" s="65"/>
      <c r="IVM193" s="78"/>
      <c r="IVN193" s="78"/>
      <c r="IVO193" s="65"/>
      <c r="IVR193" s="78"/>
      <c r="IVS193" s="78"/>
      <c r="IVT193" s="65"/>
      <c r="IVW193" s="78"/>
      <c r="IVX193" s="78"/>
      <c r="IVY193" s="65"/>
      <c r="IWB193" s="78"/>
      <c r="IWC193" s="78"/>
      <c r="IWD193" s="65"/>
      <c r="IWG193" s="78"/>
      <c r="IWH193" s="78"/>
      <c r="IWI193" s="65"/>
      <c r="IWL193" s="78"/>
      <c r="IWM193" s="78"/>
      <c r="IWN193" s="65"/>
      <c r="IWQ193" s="78"/>
      <c r="IWR193" s="78"/>
      <c r="IWS193" s="65"/>
      <c r="IWV193" s="78"/>
      <c r="IWW193" s="78"/>
      <c r="IWX193" s="65"/>
      <c r="IXA193" s="78"/>
      <c r="IXB193" s="78"/>
      <c r="IXC193" s="65"/>
      <c r="IXF193" s="78"/>
      <c r="IXG193" s="78"/>
      <c r="IXH193" s="65"/>
      <c r="IXK193" s="78"/>
      <c r="IXL193" s="78"/>
      <c r="IXM193" s="65"/>
      <c r="IXP193" s="78"/>
      <c r="IXQ193" s="78"/>
      <c r="IXR193" s="65"/>
      <c r="IXU193" s="78"/>
      <c r="IXV193" s="78"/>
      <c r="IXW193" s="65"/>
      <c r="IXZ193" s="78"/>
      <c r="IYA193" s="78"/>
      <c r="IYB193" s="65"/>
      <c r="IYE193" s="78"/>
      <c r="IYF193" s="78"/>
      <c r="IYG193" s="65"/>
      <c r="IYJ193" s="78"/>
      <c r="IYK193" s="78"/>
      <c r="IYL193" s="65"/>
      <c r="IYO193" s="78"/>
      <c r="IYP193" s="78"/>
      <c r="IYQ193" s="65"/>
      <c r="IYT193" s="78"/>
      <c r="IYU193" s="78"/>
      <c r="IYV193" s="65"/>
      <c r="IYY193" s="78"/>
      <c r="IYZ193" s="78"/>
      <c r="IZA193" s="65"/>
      <c r="IZD193" s="78"/>
      <c r="IZE193" s="78"/>
      <c r="IZF193" s="65"/>
      <c r="IZI193" s="78"/>
      <c r="IZJ193" s="78"/>
      <c r="IZK193" s="65"/>
      <c r="IZN193" s="78"/>
      <c r="IZO193" s="78"/>
      <c r="IZP193" s="65"/>
      <c r="IZS193" s="78"/>
      <c r="IZT193" s="78"/>
      <c r="IZU193" s="65"/>
      <c r="IZX193" s="78"/>
      <c r="IZY193" s="78"/>
      <c r="IZZ193" s="65"/>
      <c r="JAC193" s="78"/>
      <c r="JAD193" s="78"/>
      <c r="JAE193" s="65"/>
      <c r="JAH193" s="78"/>
      <c r="JAI193" s="78"/>
      <c r="JAJ193" s="65"/>
      <c r="JAM193" s="78"/>
      <c r="JAN193" s="78"/>
      <c r="JAO193" s="65"/>
      <c r="JAR193" s="78"/>
      <c r="JAS193" s="78"/>
      <c r="JAT193" s="65"/>
      <c r="JAW193" s="78"/>
      <c r="JAX193" s="78"/>
      <c r="JAY193" s="65"/>
      <c r="JBB193" s="78"/>
      <c r="JBC193" s="78"/>
      <c r="JBD193" s="65"/>
      <c r="JBG193" s="78"/>
      <c r="JBH193" s="78"/>
      <c r="JBI193" s="65"/>
      <c r="JBL193" s="78"/>
      <c r="JBM193" s="78"/>
      <c r="JBN193" s="65"/>
      <c r="JBQ193" s="78"/>
      <c r="JBR193" s="78"/>
      <c r="JBS193" s="65"/>
      <c r="JBV193" s="78"/>
      <c r="JBW193" s="78"/>
      <c r="JBX193" s="65"/>
      <c r="JCA193" s="78"/>
      <c r="JCB193" s="78"/>
      <c r="JCC193" s="65"/>
      <c r="JCF193" s="78"/>
      <c r="JCG193" s="78"/>
      <c r="JCH193" s="65"/>
      <c r="JCK193" s="78"/>
      <c r="JCL193" s="78"/>
      <c r="JCM193" s="65"/>
      <c r="JCP193" s="78"/>
      <c r="JCQ193" s="78"/>
      <c r="JCR193" s="65"/>
      <c r="JCU193" s="78"/>
      <c r="JCV193" s="78"/>
      <c r="JCW193" s="65"/>
      <c r="JCZ193" s="78"/>
      <c r="JDA193" s="78"/>
      <c r="JDB193" s="65"/>
      <c r="JDE193" s="78"/>
      <c r="JDF193" s="78"/>
      <c r="JDG193" s="65"/>
      <c r="JDJ193" s="78"/>
      <c r="JDK193" s="78"/>
      <c r="JDL193" s="65"/>
      <c r="JDO193" s="78"/>
      <c r="JDP193" s="78"/>
      <c r="JDQ193" s="65"/>
      <c r="JDT193" s="78"/>
      <c r="JDU193" s="78"/>
      <c r="JDV193" s="65"/>
      <c r="JDY193" s="78"/>
      <c r="JDZ193" s="78"/>
      <c r="JEA193" s="65"/>
      <c r="JED193" s="78"/>
      <c r="JEE193" s="78"/>
      <c r="JEF193" s="65"/>
      <c r="JEI193" s="78"/>
      <c r="JEJ193" s="78"/>
      <c r="JEK193" s="65"/>
      <c r="JEN193" s="78"/>
      <c r="JEO193" s="78"/>
      <c r="JEP193" s="65"/>
      <c r="JES193" s="78"/>
      <c r="JET193" s="78"/>
      <c r="JEU193" s="65"/>
      <c r="JEX193" s="78"/>
      <c r="JEY193" s="78"/>
      <c r="JEZ193" s="65"/>
      <c r="JFC193" s="78"/>
      <c r="JFD193" s="78"/>
      <c r="JFE193" s="65"/>
      <c r="JFH193" s="78"/>
      <c r="JFI193" s="78"/>
      <c r="JFJ193" s="65"/>
      <c r="JFM193" s="78"/>
      <c r="JFN193" s="78"/>
      <c r="JFO193" s="65"/>
      <c r="JFR193" s="78"/>
      <c r="JFS193" s="78"/>
      <c r="JFT193" s="65"/>
      <c r="JFW193" s="78"/>
      <c r="JFX193" s="78"/>
      <c r="JFY193" s="65"/>
      <c r="JGB193" s="78"/>
      <c r="JGC193" s="78"/>
      <c r="JGD193" s="65"/>
      <c r="JGG193" s="78"/>
      <c r="JGH193" s="78"/>
      <c r="JGI193" s="65"/>
      <c r="JGL193" s="78"/>
      <c r="JGM193" s="78"/>
      <c r="JGN193" s="65"/>
      <c r="JGQ193" s="78"/>
      <c r="JGR193" s="78"/>
      <c r="JGS193" s="65"/>
      <c r="JGV193" s="78"/>
      <c r="JGW193" s="78"/>
      <c r="JGX193" s="65"/>
      <c r="JHA193" s="78"/>
      <c r="JHB193" s="78"/>
      <c r="JHC193" s="65"/>
      <c r="JHF193" s="78"/>
      <c r="JHG193" s="78"/>
      <c r="JHH193" s="65"/>
      <c r="JHK193" s="78"/>
      <c r="JHL193" s="78"/>
      <c r="JHM193" s="65"/>
      <c r="JHP193" s="78"/>
      <c r="JHQ193" s="78"/>
      <c r="JHR193" s="65"/>
      <c r="JHU193" s="78"/>
      <c r="JHV193" s="78"/>
      <c r="JHW193" s="65"/>
      <c r="JHZ193" s="78"/>
      <c r="JIA193" s="78"/>
      <c r="JIB193" s="65"/>
      <c r="JIE193" s="78"/>
      <c r="JIF193" s="78"/>
      <c r="JIG193" s="65"/>
      <c r="JIJ193" s="78"/>
      <c r="JIK193" s="78"/>
      <c r="JIL193" s="65"/>
      <c r="JIO193" s="78"/>
      <c r="JIP193" s="78"/>
      <c r="JIQ193" s="65"/>
      <c r="JIT193" s="78"/>
      <c r="JIU193" s="78"/>
      <c r="JIV193" s="65"/>
      <c r="JIY193" s="78"/>
      <c r="JIZ193" s="78"/>
      <c r="JJA193" s="65"/>
      <c r="JJD193" s="78"/>
      <c r="JJE193" s="78"/>
      <c r="JJF193" s="65"/>
      <c r="JJI193" s="78"/>
      <c r="JJJ193" s="78"/>
      <c r="JJK193" s="65"/>
      <c r="JJN193" s="78"/>
      <c r="JJO193" s="78"/>
      <c r="JJP193" s="65"/>
      <c r="JJS193" s="78"/>
      <c r="JJT193" s="78"/>
      <c r="JJU193" s="65"/>
      <c r="JJX193" s="78"/>
      <c r="JJY193" s="78"/>
      <c r="JJZ193" s="65"/>
      <c r="JKC193" s="78"/>
      <c r="JKD193" s="78"/>
      <c r="JKE193" s="65"/>
      <c r="JKH193" s="78"/>
      <c r="JKI193" s="78"/>
      <c r="JKJ193" s="65"/>
      <c r="JKM193" s="78"/>
      <c r="JKN193" s="78"/>
      <c r="JKO193" s="65"/>
      <c r="JKR193" s="78"/>
      <c r="JKS193" s="78"/>
      <c r="JKT193" s="65"/>
      <c r="JKW193" s="78"/>
      <c r="JKX193" s="78"/>
      <c r="JKY193" s="65"/>
      <c r="JLB193" s="78"/>
      <c r="JLC193" s="78"/>
      <c r="JLD193" s="65"/>
      <c r="JLG193" s="78"/>
      <c r="JLH193" s="78"/>
      <c r="JLI193" s="65"/>
      <c r="JLL193" s="78"/>
      <c r="JLM193" s="78"/>
      <c r="JLN193" s="65"/>
      <c r="JLQ193" s="78"/>
      <c r="JLR193" s="78"/>
      <c r="JLS193" s="65"/>
      <c r="JLV193" s="78"/>
      <c r="JLW193" s="78"/>
      <c r="JLX193" s="65"/>
      <c r="JMA193" s="78"/>
      <c r="JMB193" s="78"/>
      <c r="JMC193" s="65"/>
      <c r="JMF193" s="78"/>
      <c r="JMG193" s="78"/>
      <c r="JMH193" s="65"/>
      <c r="JMK193" s="78"/>
      <c r="JML193" s="78"/>
      <c r="JMM193" s="65"/>
      <c r="JMP193" s="78"/>
      <c r="JMQ193" s="78"/>
      <c r="JMR193" s="65"/>
      <c r="JMU193" s="78"/>
      <c r="JMV193" s="78"/>
      <c r="JMW193" s="65"/>
      <c r="JMZ193" s="78"/>
      <c r="JNA193" s="78"/>
      <c r="JNB193" s="65"/>
      <c r="JNE193" s="78"/>
      <c r="JNF193" s="78"/>
      <c r="JNG193" s="65"/>
      <c r="JNJ193" s="78"/>
      <c r="JNK193" s="78"/>
      <c r="JNL193" s="65"/>
      <c r="JNO193" s="78"/>
      <c r="JNP193" s="78"/>
      <c r="JNQ193" s="65"/>
      <c r="JNT193" s="78"/>
      <c r="JNU193" s="78"/>
      <c r="JNV193" s="65"/>
      <c r="JNY193" s="78"/>
      <c r="JNZ193" s="78"/>
      <c r="JOA193" s="65"/>
      <c r="JOD193" s="78"/>
      <c r="JOE193" s="78"/>
      <c r="JOF193" s="65"/>
      <c r="JOI193" s="78"/>
      <c r="JOJ193" s="78"/>
      <c r="JOK193" s="65"/>
      <c r="JON193" s="78"/>
      <c r="JOO193" s="78"/>
      <c r="JOP193" s="65"/>
      <c r="JOS193" s="78"/>
      <c r="JOT193" s="78"/>
      <c r="JOU193" s="65"/>
      <c r="JOX193" s="78"/>
      <c r="JOY193" s="78"/>
      <c r="JOZ193" s="65"/>
      <c r="JPC193" s="78"/>
      <c r="JPD193" s="78"/>
      <c r="JPE193" s="65"/>
      <c r="JPH193" s="78"/>
      <c r="JPI193" s="78"/>
      <c r="JPJ193" s="65"/>
      <c r="JPM193" s="78"/>
      <c r="JPN193" s="78"/>
      <c r="JPO193" s="65"/>
      <c r="JPR193" s="78"/>
      <c r="JPS193" s="78"/>
      <c r="JPT193" s="65"/>
      <c r="JPW193" s="78"/>
      <c r="JPX193" s="78"/>
      <c r="JPY193" s="65"/>
      <c r="JQB193" s="78"/>
      <c r="JQC193" s="78"/>
      <c r="JQD193" s="65"/>
      <c r="JQG193" s="78"/>
      <c r="JQH193" s="78"/>
      <c r="JQI193" s="65"/>
      <c r="JQL193" s="78"/>
      <c r="JQM193" s="78"/>
      <c r="JQN193" s="65"/>
      <c r="JQQ193" s="78"/>
      <c r="JQR193" s="78"/>
      <c r="JQS193" s="65"/>
      <c r="JQV193" s="78"/>
      <c r="JQW193" s="78"/>
      <c r="JQX193" s="65"/>
      <c r="JRA193" s="78"/>
      <c r="JRB193" s="78"/>
      <c r="JRC193" s="65"/>
      <c r="JRF193" s="78"/>
      <c r="JRG193" s="78"/>
      <c r="JRH193" s="65"/>
      <c r="JRK193" s="78"/>
      <c r="JRL193" s="78"/>
      <c r="JRM193" s="65"/>
      <c r="JRP193" s="78"/>
      <c r="JRQ193" s="78"/>
      <c r="JRR193" s="65"/>
      <c r="JRU193" s="78"/>
      <c r="JRV193" s="78"/>
      <c r="JRW193" s="65"/>
      <c r="JRZ193" s="78"/>
      <c r="JSA193" s="78"/>
      <c r="JSB193" s="65"/>
      <c r="JSE193" s="78"/>
      <c r="JSF193" s="78"/>
      <c r="JSG193" s="65"/>
      <c r="JSJ193" s="78"/>
      <c r="JSK193" s="78"/>
      <c r="JSL193" s="65"/>
      <c r="JSO193" s="78"/>
      <c r="JSP193" s="78"/>
      <c r="JSQ193" s="65"/>
      <c r="JST193" s="78"/>
      <c r="JSU193" s="78"/>
      <c r="JSV193" s="65"/>
      <c r="JSY193" s="78"/>
      <c r="JSZ193" s="78"/>
      <c r="JTA193" s="65"/>
      <c r="JTD193" s="78"/>
      <c r="JTE193" s="78"/>
      <c r="JTF193" s="65"/>
      <c r="JTI193" s="78"/>
      <c r="JTJ193" s="78"/>
      <c r="JTK193" s="65"/>
      <c r="JTN193" s="78"/>
      <c r="JTO193" s="78"/>
      <c r="JTP193" s="65"/>
      <c r="JTS193" s="78"/>
      <c r="JTT193" s="78"/>
      <c r="JTU193" s="65"/>
      <c r="JTX193" s="78"/>
      <c r="JTY193" s="78"/>
      <c r="JTZ193" s="65"/>
      <c r="JUC193" s="78"/>
      <c r="JUD193" s="78"/>
      <c r="JUE193" s="65"/>
      <c r="JUH193" s="78"/>
      <c r="JUI193" s="78"/>
      <c r="JUJ193" s="65"/>
      <c r="JUM193" s="78"/>
      <c r="JUN193" s="78"/>
      <c r="JUO193" s="65"/>
      <c r="JUR193" s="78"/>
      <c r="JUS193" s="78"/>
      <c r="JUT193" s="65"/>
      <c r="JUW193" s="78"/>
      <c r="JUX193" s="78"/>
      <c r="JUY193" s="65"/>
      <c r="JVB193" s="78"/>
      <c r="JVC193" s="78"/>
      <c r="JVD193" s="65"/>
      <c r="JVG193" s="78"/>
      <c r="JVH193" s="78"/>
      <c r="JVI193" s="65"/>
      <c r="JVL193" s="78"/>
      <c r="JVM193" s="78"/>
      <c r="JVN193" s="65"/>
      <c r="JVQ193" s="78"/>
      <c r="JVR193" s="78"/>
      <c r="JVS193" s="65"/>
      <c r="JVV193" s="78"/>
      <c r="JVW193" s="78"/>
      <c r="JVX193" s="65"/>
      <c r="JWA193" s="78"/>
      <c r="JWB193" s="78"/>
      <c r="JWC193" s="65"/>
      <c r="JWF193" s="78"/>
      <c r="JWG193" s="78"/>
      <c r="JWH193" s="65"/>
      <c r="JWK193" s="78"/>
      <c r="JWL193" s="78"/>
      <c r="JWM193" s="65"/>
      <c r="JWP193" s="78"/>
      <c r="JWQ193" s="78"/>
      <c r="JWR193" s="65"/>
      <c r="JWU193" s="78"/>
      <c r="JWV193" s="78"/>
      <c r="JWW193" s="65"/>
      <c r="JWZ193" s="78"/>
      <c r="JXA193" s="78"/>
      <c r="JXB193" s="65"/>
      <c r="JXE193" s="78"/>
      <c r="JXF193" s="78"/>
      <c r="JXG193" s="65"/>
      <c r="JXJ193" s="78"/>
      <c r="JXK193" s="78"/>
      <c r="JXL193" s="65"/>
      <c r="JXO193" s="78"/>
      <c r="JXP193" s="78"/>
      <c r="JXQ193" s="65"/>
      <c r="JXT193" s="78"/>
      <c r="JXU193" s="78"/>
      <c r="JXV193" s="65"/>
      <c r="JXY193" s="78"/>
      <c r="JXZ193" s="78"/>
      <c r="JYA193" s="65"/>
      <c r="JYD193" s="78"/>
      <c r="JYE193" s="78"/>
      <c r="JYF193" s="65"/>
      <c r="JYI193" s="78"/>
      <c r="JYJ193" s="78"/>
      <c r="JYK193" s="65"/>
      <c r="JYN193" s="78"/>
      <c r="JYO193" s="78"/>
      <c r="JYP193" s="65"/>
      <c r="JYS193" s="78"/>
      <c r="JYT193" s="78"/>
      <c r="JYU193" s="65"/>
      <c r="JYX193" s="78"/>
      <c r="JYY193" s="78"/>
      <c r="JYZ193" s="65"/>
      <c r="JZC193" s="78"/>
      <c r="JZD193" s="78"/>
      <c r="JZE193" s="65"/>
      <c r="JZH193" s="78"/>
      <c r="JZI193" s="78"/>
      <c r="JZJ193" s="65"/>
      <c r="JZM193" s="78"/>
      <c r="JZN193" s="78"/>
      <c r="JZO193" s="65"/>
      <c r="JZR193" s="78"/>
      <c r="JZS193" s="78"/>
      <c r="JZT193" s="65"/>
      <c r="JZW193" s="78"/>
      <c r="JZX193" s="78"/>
      <c r="JZY193" s="65"/>
      <c r="KAB193" s="78"/>
      <c r="KAC193" s="78"/>
      <c r="KAD193" s="65"/>
      <c r="KAG193" s="78"/>
      <c r="KAH193" s="78"/>
      <c r="KAI193" s="65"/>
      <c r="KAL193" s="78"/>
      <c r="KAM193" s="78"/>
      <c r="KAN193" s="65"/>
      <c r="KAQ193" s="78"/>
      <c r="KAR193" s="78"/>
      <c r="KAS193" s="65"/>
      <c r="KAV193" s="78"/>
      <c r="KAW193" s="78"/>
      <c r="KAX193" s="65"/>
      <c r="KBA193" s="78"/>
      <c r="KBB193" s="78"/>
      <c r="KBC193" s="65"/>
      <c r="KBF193" s="78"/>
      <c r="KBG193" s="78"/>
      <c r="KBH193" s="65"/>
      <c r="KBK193" s="78"/>
      <c r="KBL193" s="78"/>
      <c r="KBM193" s="65"/>
      <c r="KBP193" s="78"/>
      <c r="KBQ193" s="78"/>
      <c r="KBR193" s="65"/>
      <c r="KBU193" s="78"/>
      <c r="KBV193" s="78"/>
      <c r="KBW193" s="65"/>
      <c r="KBZ193" s="78"/>
      <c r="KCA193" s="78"/>
      <c r="KCB193" s="65"/>
      <c r="KCE193" s="78"/>
      <c r="KCF193" s="78"/>
      <c r="KCG193" s="65"/>
      <c r="KCJ193" s="78"/>
      <c r="KCK193" s="78"/>
      <c r="KCL193" s="65"/>
      <c r="KCO193" s="78"/>
      <c r="KCP193" s="78"/>
      <c r="KCQ193" s="65"/>
      <c r="KCT193" s="78"/>
      <c r="KCU193" s="78"/>
      <c r="KCV193" s="65"/>
      <c r="KCY193" s="78"/>
      <c r="KCZ193" s="78"/>
      <c r="KDA193" s="65"/>
      <c r="KDD193" s="78"/>
      <c r="KDE193" s="78"/>
      <c r="KDF193" s="65"/>
      <c r="KDI193" s="78"/>
      <c r="KDJ193" s="78"/>
      <c r="KDK193" s="65"/>
      <c r="KDN193" s="78"/>
      <c r="KDO193" s="78"/>
      <c r="KDP193" s="65"/>
      <c r="KDS193" s="78"/>
      <c r="KDT193" s="78"/>
      <c r="KDU193" s="65"/>
      <c r="KDX193" s="78"/>
      <c r="KDY193" s="78"/>
      <c r="KDZ193" s="65"/>
      <c r="KEC193" s="78"/>
      <c r="KED193" s="78"/>
      <c r="KEE193" s="65"/>
      <c r="KEH193" s="78"/>
      <c r="KEI193" s="78"/>
      <c r="KEJ193" s="65"/>
      <c r="KEM193" s="78"/>
      <c r="KEN193" s="78"/>
      <c r="KEO193" s="65"/>
      <c r="KER193" s="78"/>
      <c r="KES193" s="78"/>
      <c r="KET193" s="65"/>
      <c r="KEW193" s="78"/>
      <c r="KEX193" s="78"/>
      <c r="KEY193" s="65"/>
      <c r="KFB193" s="78"/>
      <c r="KFC193" s="78"/>
      <c r="KFD193" s="65"/>
      <c r="KFG193" s="78"/>
      <c r="KFH193" s="78"/>
      <c r="KFI193" s="65"/>
      <c r="KFL193" s="78"/>
      <c r="KFM193" s="78"/>
      <c r="KFN193" s="65"/>
      <c r="KFQ193" s="78"/>
      <c r="KFR193" s="78"/>
      <c r="KFS193" s="65"/>
      <c r="KFV193" s="78"/>
      <c r="KFW193" s="78"/>
      <c r="KFX193" s="65"/>
      <c r="KGA193" s="78"/>
      <c r="KGB193" s="78"/>
      <c r="KGC193" s="65"/>
      <c r="KGF193" s="78"/>
      <c r="KGG193" s="78"/>
      <c r="KGH193" s="65"/>
      <c r="KGK193" s="78"/>
      <c r="KGL193" s="78"/>
      <c r="KGM193" s="65"/>
      <c r="KGP193" s="78"/>
      <c r="KGQ193" s="78"/>
      <c r="KGR193" s="65"/>
      <c r="KGU193" s="78"/>
      <c r="KGV193" s="78"/>
      <c r="KGW193" s="65"/>
      <c r="KGZ193" s="78"/>
      <c r="KHA193" s="78"/>
      <c r="KHB193" s="65"/>
      <c r="KHE193" s="78"/>
      <c r="KHF193" s="78"/>
      <c r="KHG193" s="65"/>
      <c r="KHJ193" s="78"/>
      <c r="KHK193" s="78"/>
      <c r="KHL193" s="65"/>
      <c r="KHO193" s="78"/>
      <c r="KHP193" s="78"/>
      <c r="KHQ193" s="65"/>
      <c r="KHT193" s="78"/>
      <c r="KHU193" s="78"/>
      <c r="KHV193" s="65"/>
      <c r="KHY193" s="78"/>
      <c r="KHZ193" s="78"/>
      <c r="KIA193" s="65"/>
      <c r="KID193" s="78"/>
      <c r="KIE193" s="78"/>
      <c r="KIF193" s="65"/>
      <c r="KII193" s="78"/>
      <c r="KIJ193" s="78"/>
      <c r="KIK193" s="65"/>
      <c r="KIN193" s="78"/>
      <c r="KIO193" s="78"/>
      <c r="KIP193" s="65"/>
      <c r="KIS193" s="78"/>
      <c r="KIT193" s="78"/>
      <c r="KIU193" s="65"/>
      <c r="KIX193" s="78"/>
      <c r="KIY193" s="78"/>
      <c r="KIZ193" s="65"/>
      <c r="KJC193" s="78"/>
      <c r="KJD193" s="78"/>
      <c r="KJE193" s="65"/>
      <c r="KJH193" s="78"/>
      <c r="KJI193" s="78"/>
      <c r="KJJ193" s="65"/>
      <c r="KJM193" s="78"/>
      <c r="KJN193" s="78"/>
      <c r="KJO193" s="65"/>
      <c r="KJR193" s="78"/>
      <c r="KJS193" s="78"/>
      <c r="KJT193" s="65"/>
      <c r="KJW193" s="78"/>
      <c r="KJX193" s="78"/>
      <c r="KJY193" s="65"/>
      <c r="KKB193" s="78"/>
      <c r="KKC193" s="78"/>
      <c r="KKD193" s="65"/>
      <c r="KKG193" s="78"/>
      <c r="KKH193" s="78"/>
      <c r="KKI193" s="65"/>
      <c r="KKL193" s="78"/>
      <c r="KKM193" s="78"/>
      <c r="KKN193" s="65"/>
      <c r="KKQ193" s="78"/>
      <c r="KKR193" s="78"/>
      <c r="KKS193" s="65"/>
      <c r="KKV193" s="78"/>
      <c r="KKW193" s="78"/>
      <c r="KKX193" s="65"/>
      <c r="KLA193" s="78"/>
      <c r="KLB193" s="78"/>
      <c r="KLC193" s="65"/>
      <c r="KLF193" s="78"/>
      <c r="KLG193" s="78"/>
      <c r="KLH193" s="65"/>
      <c r="KLK193" s="78"/>
      <c r="KLL193" s="78"/>
      <c r="KLM193" s="65"/>
      <c r="KLP193" s="78"/>
      <c r="KLQ193" s="78"/>
      <c r="KLR193" s="65"/>
      <c r="KLU193" s="78"/>
      <c r="KLV193" s="78"/>
      <c r="KLW193" s="65"/>
      <c r="KLZ193" s="78"/>
      <c r="KMA193" s="78"/>
      <c r="KMB193" s="65"/>
      <c r="KME193" s="78"/>
      <c r="KMF193" s="78"/>
      <c r="KMG193" s="65"/>
      <c r="KMJ193" s="78"/>
      <c r="KMK193" s="78"/>
      <c r="KML193" s="65"/>
      <c r="KMO193" s="78"/>
      <c r="KMP193" s="78"/>
      <c r="KMQ193" s="65"/>
      <c r="KMT193" s="78"/>
      <c r="KMU193" s="78"/>
      <c r="KMV193" s="65"/>
      <c r="KMY193" s="78"/>
      <c r="KMZ193" s="78"/>
      <c r="KNA193" s="65"/>
      <c r="KND193" s="78"/>
      <c r="KNE193" s="78"/>
      <c r="KNF193" s="65"/>
      <c r="KNI193" s="78"/>
      <c r="KNJ193" s="78"/>
      <c r="KNK193" s="65"/>
      <c r="KNN193" s="78"/>
      <c r="KNO193" s="78"/>
      <c r="KNP193" s="65"/>
      <c r="KNS193" s="78"/>
      <c r="KNT193" s="78"/>
      <c r="KNU193" s="65"/>
      <c r="KNX193" s="78"/>
      <c r="KNY193" s="78"/>
      <c r="KNZ193" s="65"/>
      <c r="KOC193" s="78"/>
      <c r="KOD193" s="78"/>
      <c r="KOE193" s="65"/>
      <c r="KOH193" s="78"/>
      <c r="KOI193" s="78"/>
      <c r="KOJ193" s="65"/>
      <c r="KOM193" s="78"/>
      <c r="KON193" s="78"/>
      <c r="KOO193" s="65"/>
      <c r="KOR193" s="78"/>
      <c r="KOS193" s="78"/>
      <c r="KOT193" s="65"/>
      <c r="KOW193" s="78"/>
      <c r="KOX193" s="78"/>
      <c r="KOY193" s="65"/>
      <c r="KPB193" s="78"/>
      <c r="KPC193" s="78"/>
      <c r="KPD193" s="65"/>
      <c r="KPG193" s="78"/>
      <c r="KPH193" s="78"/>
      <c r="KPI193" s="65"/>
      <c r="KPL193" s="78"/>
      <c r="KPM193" s="78"/>
      <c r="KPN193" s="65"/>
      <c r="KPQ193" s="78"/>
      <c r="KPR193" s="78"/>
      <c r="KPS193" s="65"/>
      <c r="KPV193" s="78"/>
      <c r="KPW193" s="78"/>
      <c r="KPX193" s="65"/>
      <c r="KQA193" s="78"/>
      <c r="KQB193" s="78"/>
      <c r="KQC193" s="65"/>
      <c r="KQF193" s="78"/>
      <c r="KQG193" s="78"/>
      <c r="KQH193" s="65"/>
      <c r="KQK193" s="78"/>
      <c r="KQL193" s="78"/>
      <c r="KQM193" s="65"/>
      <c r="KQP193" s="78"/>
      <c r="KQQ193" s="78"/>
      <c r="KQR193" s="65"/>
      <c r="KQU193" s="78"/>
      <c r="KQV193" s="78"/>
      <c r="KQW193" s="65"/>
      <c r="KQZ193" s="78"/>
      <c r="KRA193" s="78"/>
      <c r="KRB193" s="65"/>
      <c r="KRE193" s="78"/>
      <c r="KRF193" s="78"/>
      <c r="KRG193" s="65"/>
      <c r="KRJ193" s="78"/>
      <c r="KRK193" s="78"/>
      <c r="KRL193" s="65"/>
      <c r="KRO193" s="78"/>
      <c r="KRP193" s="78"/>
      <c r="KRQ193" s="65"/>
      <c r="KRT193" s="78"/>
      <c r="KRU193" s="78"/>
      <c r="KRV193" s="65"/>
      <c r="KRY193" s="78"/>
      <c r="KRZ193" s="78"/>
      <c r="KSA193" s="65"/>
      <c r="KSD193" s="78"/>
      <c r="KSE193" s="78"/>
      <c r="KSF193" s="65"/>
      <c r="KSI193" s="78"/>
      <c r="KSJ193" s="78"/>
      <c r="KSK193" s="65"/>
      <c r="KSN193" s="78"/>
      <c r="KSO193" s="78"/>
      <c r="KSP193" s="65"/>
      <c r="KSS193" s="78"/>
      <c r="KST193" s="78"/>
      <c r="KSU193" s="65"/>
      <c r="KSX193" s="78"/>
      <c r="KSY193" s="78"/>
      <c r="KSZ193" s="65"/>
      <c r="KTC193" s="78"/>
      <c r="KTD193" s="78"/>
      <c r="KTE193" s="65"/>
      <c r="KTH193" s="78"/>
      <c r="KTI193" s="78"/>
      <c r="KTJ193" s="65"/>
      <c r="KTM193" s="78"/>
      <c r="KTN193" s="78"/>
      <c r="KTO193" s="65"/>
      <c r="KTR193" s="78"/>
      <c r="KTS193" s="78"/>
      <c r="KTT193" s="65"/>
      <c r="KTW193" s="78"/>
      <c r="KTX193" s="78"/>
      <c r="KTY193" s="65"/>
      <c r="KUB193" s="78"/>
      <c r="KUC193" s="78"/>
      <c r="KUD193" s="65"/>
      <c r="KUG193" s="78"/>
      <c r="KUH193" s="78"/>
      <c r="KUI193" s="65"/>
      <c r="KUL193" s="78"/>
      <c r="KUM193" s="78"/>
      <c r="KUN193" s="65"/>
      <c r="KUQ193" s="78"/>
      <c r="KUR193" s="78"/>
      <c r="KUS193" s="65"/>
      <c r="KUV193" s="78"/>
      <c r="KUW193" s="78"/>
      <c r="KUX193" s="65"/>
      <c r="KVA193" s="78"/>
      <c r="KVB193" s="78"/>
      <c r="KVC193" s="65"/>
      <c r="KVF193" s="78"/>
      <c r="KVG193" s="78"/>
      <c r="KVH193" s="65"/>
      <c r="KVK193" s="78"/>
      <c r="KVL193" s="78"/>
      <c r="KVM193" s="65"/>
      <c r="KVP193" s="78"/>
      <c r="KVQ193" s="78"/>
      <c r="KVR193" s="65"/>
      <c r="KVU193" s="78"/>
      <c r="KVV193" s="78"/>
      <c r="KVW193" s="65"/>
      <c r="KVZ193" s="78"/>
      <c r="KWA193" s="78"/>
      <c r="KWB193" s="65"/>
      <c r="KWE193" s="78"/>
      <c r="KWF193" s="78"/>
      <c r="KWG193" s="65"/>
      <c r="KWJ193" s="78"/>
      <c r="KWK193" s="78"/>
      <c r="KWL193" s="65"/>
      <c r="KWO193" s="78"/>
      <c r="KWP193" s="78"/>
      <c r="KWQ193" s="65"/>
      <c r="KWT193" s="78"/>
      <c r="KWU193" s="78"/>
      <c r="KWV193" s="65"/>
      <c r="KWY193" s="78"/>
      <c r="KWZ193" s="78"/>
      <c r="KXA193" s="65"/>
      <c r="KXD193" s="78"/>
      <c r="KXE193" s="78"/>
      <c r="KXF193" s="65"/>
      <c r="KXI193" s="78"/>
      <c r="KXJ193" s="78"/>
      <c r="KXK193" s="65"/>
      <c r="KXN193" s="78"/>
      <c r="KXO193" s="78"/>
      <c r="KXP193" s="65"/>
      <c r="KXS193" s="78"/>
      <c r="KXT193" s="78"/>
      <c r="KXU193" s="65"/>
      <c r="KXX193" s="78"/>
      <c r="KXY193" s="78"/>
      <c r="KXZ193" s="65"/>
      <c r="KYC193" s="78"/>
      <c r="KYD193" s="78"/>
      <c r="KYE193" s="65"/>
      <c r="KYH193" s="78"/>
      <c r="KYI193" s="78"/>
      <c r="KYJ193" s="65"/>
      <c r="KYM193" s="78"/>
      <c r="KYN193" s="78"/>
      <c r="KYO193" s="65"/>
      <c r="KYR193" s="78"/>
      <c r="KYS193" s="78"/>
      <c r="KYT193" s="65"/>
      <c r="KYW193" s="78"/>
      <c r="KYX193" s="78"/>
      <c r="KYY193" s="65"/>
      <c r="KZB193" s="78"/>
      <c r="KZC193" s="78"/>
      <c r="KZD193" s="65"/>
      <c r="KZG193" s="78"/>
      <c r="KZH193" s="78"/>
      <c r="KZI193" s="65"/>
      <c r="KZL193" s="78"/>
      <c r="KZM193" s="78"/>
      <c r="KZN193" s="65"/>
      <c r="KZQ193" s="78"/>
      <c r="KZR193" s="78"/>
      <c r="KZS193" s="65"/>
      <c r="KZV193" s="78"/>
      <c r="KZW193" s="78"/>
      <c r="KZX193" s="65"/>
      <c r="LAA193" s="78"/>
      <c r="LAB193" s="78"/>
      <c r="LAC193" s="65"/>
      <c r="LAF193" s="78"/>
      <c r="LAG193" s="78"/>
      <c r="LAH193" s="65"/>
      <c r="LAK193" s="78"/>
      <c r="LAL193" s="78"/>
      <c r="LAM193" s="65"/>
      <c r="LAP193" s="78"/>
      <c r="LAQ193" s="78"/>
      <c r="LAR193" s="65"/>
      <c r="LAU193" s="78"/>
      <c r="LAV193" s="78"/>
      <c r="LAW193" s="65"/>
      <c r="LAZ193" s="78"/>
      <c r="LBA193" s="78"/>
      <c r="LBB193" s="65"/>
      <c r="LBE193" s="78"/>
      <c r="LBF193" s="78"/>
      <c r="LBG193" s="65"/>
      <c r="LBJ193" s="78"/>
      <c r="LBK193" s="78"/>
      <c r="LBL193" s="65"/>
      <c r="LBO193" s="78"/>
      <c r="LBP193" s="78"/>
      <c r="LBQ193" s="65"/>
      <c r="LBT193" s="78"/>
      <c r="LBU193" s="78"/>
      <c r="LBV193" s="65"/>
      <c r="LBY193" s="78"/>
      <c r="LBZ193" s="78"/>
      <c r="LCA193" s="65"/>
      <c r="LCD193" s="78"/>
      <c r="LCE193" s="78"/>
      <c r="LCF193" s="65"/>
      <c r="LCI193" s="78"/>
      <c r="LCJ193" s="78"/>
      <c r="LCK193" s="65"/>
      <c r="LCN193" s="78"/>
      <c r="LCO193" s="78"/>
      <c r="LCP193" s="65"/>
      <c r="LCS193" s="78"/>
      <c r="LCT193" s="78"/>
      <c r="LCU193" s="65"/>
      <c r="LCX193" s="78"/>
      <c r="LCY193" s="78"/>
      <c r="LCZ193" s="65"/>
      <c r="LDC193" s="78"/>
      <c r="LDD193" s="78"/>
      <c r="LDE193" s="65"/>
      <c r="LDH193" s="78"/>
      <c r="LDI193" s="78"/>
      <c r="LDJ193" s="65"/>
      <c r="LDM193" s="78"/>
      <c r="LDN193" s="78"/>
      <c r="LDO193" s="65"/>
      <c r="LDR193" s="78"/>
      <c r="LDS193" s="78"/>
      <c r="LDT193" s="65"/>
      <c r="LDW193" s="78"/>
      <c r="LDX193" s="78"/>
      <c r="LDY193" s="65"/>
      <c r="LEB193" s="78"/>
      <c r="LEC193" s="78"/>
      <c r="LED193" s="65"/>
      <c r="LEG193" s="78"/>
      <c r="LEH193" s="78"/>
      <c r="LEI193" s="65"/>
      <c r="LEL193" s="78"/>
      <c r="LEM193" s="78"/>
      <c r="LEN193" s="65"/>
      <c r="LEQ193" s="78"/>
      <c r="LER193" s="78"/>
      <c r="LES193" s="65"/>
      <c r="LEV193" s="78"/>
      <c r="LEW193" s="78"/>
      <c r="LEX193" s="65"/>
      <c r="LFA193" s="78"/>
      <c r="LFB193" s="78"/>
      <c r="LFC193" s="65"/>
      <c r="LFF193" s="78"/>
      <c r="LFG193" s="78"/>
      <c r="LFH193" s="65"/>
      <c r="LFK193" s="78"/>
      <c r="LFL193" s="78"/>
      <c r="LFM193" s="65"/>
      <c r="LFP193" s="78"/>
      <c r="LFQ193" s="78"/>
      <c r="LFR193" s="65"/>
      <c r="LFU193" s="78"/>
      <c r="LFV193" s="78"/>
      <c r="LFW193" s="65"/>
      <c r="LFZ193" s="78"/>
      <c r="LGA193" s="78"/>
      <c r="LGB193" s="65"/>
      <c r="LGE193" s="78"/>
      <c r="LGF193" s="78"/>
      <c r="LGG193" s="65"/>
      <c r="LGJ193" s="78"/>
      <c r="LGK193" s="78"/>
      <c r="LGL193" s="65"/>
      <c r="LGO193" s="78"/>
      <c r="LGP193" s="78"/>
      <c r="LGQ193" s="65"/>
      <c r="LGT193" s="78"/>
      <c r="LGU193" s="78"/>
      <c r="LGV193" s="65"/>
      <c r="LGY193" s="78"/>
      <c r="LGZ193" s="78"/>
      <c r="LHA193" s="65"/>
      <c r="LHD193" s="78"/>
      <c r="LHE193" s="78"/>
      <c r="LHF193" s="65"/>
      <c r="LHI193" s="78"/>
      <c r="LHJ193" s="78"/>
      <c r="LHK193" s="65"/>
      <c r="LHN193" s="78"/>
      <c r="LHO193" s="78"/>
      <c r="LHP193" s="65"/>
      <c r="LHS193" s="78"/>
      <c r="LHT193" s="78"/>
      <c r="LHU193" s="65"/>
      <c r="LHX193" s="78"/>
      <c r="LHY193" s="78"/>
      <c r="LHZ193" s="65"/>
      <c r="LIC193" s="78"/>
      <c r="LID193" s="78"/>
      <c r="LIE193" s="65"/>
      <c r="LIH193" s="78"/>
      <c r="LII193" s="78"/>
      <c r="LIJ193" s="65"/>
      <c r="LIM193" s="78"/>
      <c r="LIN193" s="78"/>
      <c r="LIO193" s="65"/>
      <c r="LIR193" s="78"/>
      <c r="LIS193" s="78"/>
      <c r="LIT193" s="65"/>
      <c r="LIW193" s="78"/>
      <c r="LIX193" s="78"/>
      <c r="LIY193" s="65"/>
      <c r="LJB193" s="78"/>
      <c r="LJC193" s="78"/>
      <c r="LJD193" s="65"/>
      <c r="LJG193" s="78"/>
      <c r="LJH193" s="78"/>
      <c r="LJI193" s="65"/>
      <c r="LJL193" s="78"/>
      <c r="LJM193" s="78"/>
      <c r="LJN193" s="65"/>
      <c r="LJQ193" s="78"/>
      <c r="LJR193" s="78"/>
      <c r="LJS193" s="65"/>
      <c r="LJV193" s="78"/>
      <c r="LJW193" s="78"/>
      <c r="LJX193" s="65"/>
      <c r="LKA193" s="78"/>
      <c r="LKB193" s="78"/>
      <c r="LKC193" s="65"/>
      <c r="LKF193" s="78"/>
      <c r="LKG193" s="78"/>
      <c r="LKH193" s="65"/>
      <c r="LKK193" s="78"/>
      <c r="LKL193" s="78"/>
      <c r="LKM193" s="65"/>
      <c r="LKP193" s="78"/>
      <c r="LKQ193" s="78"/>
      <c r="LKR193" s="65"/>
      <c r="LKU193" s="78"/>
      <c r="LKV193" s="78"/>
      <c r="LKW193" s="65"/>
      <c r="LKZ193" s="78"/>
      <c r="LLA193" s="78"/>
      <c r="LLB193" s="65"/>
      <c r="LLE193" s="78"/>
      <c r="LLF193" s="78"/>
      <c r="LLG193" s="65"/>
      <c r="LLJ193" s="78"/>
      <c r="LLK193" s="78"/>
      <c r="LLL193" s="65"/>
      <c r="LLO193" s="78"/>
      <c r="LLP193" s="78"/>
      <c r="LLQ193" s="65"/>
      <c r="LLT193" s="78"/>
      <c r="LLU193" s="78"/>
      <c r="LLV193" s="65"/>
      <c r="LLY193" s="78"/>
      <c r="LLZ193" s="78"/>
      <c r="LMA193" s="65"/>
      <c r="LMD193" s="78"/>
      <c r="LME193" s="78"/>
      <c r="LMF193" s="65"/>
      <c r="LMI193" s="78"/>
      <c r="LMJ193" s="78"/>
      <c r="LMK193" s="65"/>
      <c r="LMN193" s="78"/>
      <c r="LMO193" s="78"/>
      <c r="LMP193" s="65"/>
      <c r="LMS193" s="78"/>
      <c r="LMT193" s="78"/>
      <c r="LMU193" s="65"/>
      <c r="LMX193" s="78"/>
      <c r="LMY193" s="78"/>
      <c r="LMZ193" s="65"/>
      <c r="LNC193" s="78"/>
      <c r="LND193" s="78"/>
      <c r="LNE193" s="65"/>
      <c r="LNH193" s="78"/>
      <c r="LNI193" s="78"/>
      <c r="LNJ193" s="65"/>
      <c r="LNM193" s="78"/>
      <c r="LNN193" s="78"/>
      <c r="LNO193" s="65"/>
      <c r="LNR193" s="78"/>
      <c r="LNS193" s="78"/>
      <c r="LNT193" s="65"/>
      <c r="LNW193" s="78"/>
      <c r="LNX193" s="78"/>
      <c r="LNY193" s="65"/>
      <c r="LOB193" s="78"/>
      <c r="LOC193" s="78"/>
      <c r="LOD193" s="65"/>
      <c r="LOG193" s="78"/>
      <c r="LOH193" s="78"/>
      <c r="LOI193" s="65"/>
      <c r="LOL193" s="78"/>
      <c r="LOM193" s="78"/>
      <c r="LON193" s="65"/>
      <c r="LOQ193" s="78"/>
      <c r="LOR193" s="78"/>
      <c r="LOS193" s="65"/>
      <c r="LOV193" s="78"/>
      <c r="LOW193" s="78"/>
      <c r="LOX193" s="65"/>
      <c r="LPA193" s="78"/>
      <c r="LPB193" s="78"/>
      <c r="LPC193" s="65"/>
      <c r="LPF193" s="78"/>
      <c r="LPG193" s="78"/>
      <c r="LPH193" s="65"/>
      <c r="LPK193" s="78"/>
      <c r="LPL193" s="78"/>
      <c r="LPM193" s="65"/>
      <c r="LPP193" s="78"/>
      <c r="LPQ193" s="78"/>
      <c r="LPR193" s="65"/>
      <c r="LPU193" s="78"/>
      <c r="LPV193" s="78"/>
      <c r="LPW193" s="65"/>
      <c r="LPZ193" s="78"/>
      <c r="LQA193" s="78"/>
      <c r="LQB193" s="65"/>
      <c r="LQE193" s="78"/>
      <c r="LQF193" s="78"/>
      <c r="LQG193" s="65"/>
      <c r="LQJ193" s="78"/>
      <c r="LQK193" s="78"/>
      <c r="LQL193" s="65"/>
      <c r="LQO193" s="78"/>
      <c r="LQP193" s="78"/>
      <c r="LQQ193" s="65"/>
      <c r="LQT193" s="78"/>
      <c r="LQU193" s="78"/>
      <c r="LQV193" s="65"/>
      <c r="LQY193" s="78"/>
      <c r="LQZ193" s="78"/>
      <c r="LRA193" s="65"/>
      <c r="LRD193" s="78"/>
      <c r="LRE193" s="78"/>
      <c r="LRF193" s="65"/>
      <c r="LRI193" s="78"/>
      <c r="LRJ193" s="78"/>
      <c r="LRK193" s="65"/>
      <c r="LRN193" s="78"/>
      <c r="LRO193" s="78"/>
      <c r="LRP193" s="65"/>
      <c r="LRS193" s="78"/>
      <c r="LRT193" s="78"/>
      <c r="LRU193" s="65"/>
      <c r="LRX193" s="78"/>
      <c r="LRY193" s="78"/>
      <c r="LRZ193" s="65"/>
      <c r="LSC193" s="78"/>
      <c r="LSD193" s="78"/>
      <c r="LSE193" s="65"/>
      <c r="LSH193" s="78"/>
      <c r="LSI193" s="78"/>
      <c r="LSJ193" s="65"/>
      <c r="LSM193" s="78"/>
      <c r="LSN193" s="78"/>
      <c r="LSO193" s="65"/>
      <c r="LSR193" s="78"/>
      <c r="LSS193" s="78"/>
      <c r="LST193" s="65"/>
      <c r="LSW193" s="78"/>
      <c r="LSX193" s="78"/>
      <c r="LSY193" s="65"/>
      <c r="LTB193" s="78"/>
      <c r="LTC193" s="78"/>
      <c r="LTD193" s="65"/>
      <c r="LTG193" s="78"/>
      <c r="LTH193" s="78"/>
      <c r="LTI193" s="65"/>
      <c r="LTL193" s="78"/>
      <c r="LTM193" s="78"/>
      <c r="LTN193" s="65"/>
      <c r="LTQ193" s="78"/>
      <c r="LTR193" s="78"/>
      <c r="LTS193" s="65"/>
      <c r="LTV193" s="78"/>
      <c r="LTW193" s="78"/>
      <c r="LTX193" s="65"/>
      <c r="LUA193" s="78"/>
      <c r="LUB193" s="78"/>
      <c r="LUC193" s="65"/>
      <c r="LUF193" s="78"/>
      <c r="LUG193" s="78"/>
      <c r="LUH193" s="65"/>
      <c r="LUK193" s="78"/>
      <c r="LUL193" s="78"/>
      <c r="LUM193" s="65"/>
      <c r="LUP193" s="78"/>
      <c r="LUQ193" s="78"/>
      <c r="LUR193" s="65"/>
      <c r="LUU193" s="78"/>
      <c r="LUV193" s="78"/>
      <c r="LUW193" s="65"/>
      <c r="LUZ193" s="78"/>
      <c r="LVA193" s="78"/>
      <c r="LVB193" s="65"/>
      <c r="LVE193" s="78"/>
      <c r="LVF193" s="78"/>
      <c r="LVG193" s="65"/>
      <c r="LVJ193" s="78"/>
      <c r="LVK193" s="78"/>
      <c r="LVL193" s="65"/>
      <c r="LVO193" s="78"/>
      <c r="LVP193" s="78"/>
      <c r="LVQ193" s="65"/>
      <c r="LVT193" s="78"/>
      <c r="LVU193" s="78"/>
      <c r="LVV193" s="65"/>
      <c r="LVY193" s="78"/>
      <c r="LVZ193" s="78"/>
      <c r="LWA193" s="65"/>
      <c r="LWD193" s="78"/>
      <c r="LWE193" s="78"/>
      <c r="LWF193" s="65"/>
      <c r="LWI193" s="78"/>
      <c r="LWJ193" s="78"/>
      <c r="LWK193" s="65"/>
      <c r="LWN193" s="78"/>
      <c r="LWO193" s="78"/>
      <c r="LWP193" s="65"/>
      <c r="LWS193" s="78"/>
      <c r="LWT193" s="78"/>
      <c r="LWU193" s="65"/>
      <c r="LWX193" s="78"/>
      <c r="LWY193" s="78"/>
      <c r="LWZ193" s="65"/>
      <c r="LXC193" s="78"/>
      <c r="LXD193" s="78"/>
      <c r="LXE193" s="65"/>
      <c r="LXH193" s="78"/>
      <c r="LXI193" s="78"/>
      <c r="LXJ193" s="65"/>
      <c r="LXM193" s="78"/>
      <c r="LXN193" s="78"/>
      <c r="LXO193" s="65"/>
      <c r="LXR193" s="78"/>
      <c r="LXS193" s="78"/>
      <c r="LXT193" s="65"/>
      <c r="LXW193" s="78"/>
      <c r="LXX193" s="78"/>
      <c r="LXY193" s="65"/>
      <c r="LYB193" s="78"/>
      <c r="LYC193" s="78"/>
      <c r="LYD193" s="65"/>
      <c r="LYG193" s="78"/>
      <c r="LYH193" s="78"/>
      <c r="LYI193" s="65"/>
      <c r="LYL193" s="78"/>
      <c r="LYM193" s="78"/>
      <c r="LYN193" s="65"/>
      <c r="LYQ193" s="78"/>
      <c r="LYR193" s="78"/>
      <c r="LYS193" s="65"/>
      <c r="LYV193" s="78"/>
      <c r="LYW193" s="78"/>
      <c r="LYX193" s="65"/>
      <c r="LZA193" s="78"/>
      <c r="LZB193" s="78"/>
      <c r="LZC193" s="65"/>
      <c r="LZF193" s="78"/>
      <c r="LZG193" s="78"/>
      <c r="LZH193" s="65"/>
      <c r="LZK193" s="78"/>
      <c r="LZL193" s="78"/>
      <c r="LZM193" s="65"/>
      <c r="LZP193" s="78"/>
      <c r="LZQ193" s="78"/>
      <c r="LZR193" s="65"/>
      <c r="LZU193" s="78"/>
      <c r="LZV193" s="78"/>
      <c r="LZW193" s="65"/>
      <c r="LZZ193" s="78"/>
      <c r="MAA193" s="78"/>
      <c r="MAB193" s="65"/>
      <c r="MAE193" s="78"/>
      <c r="MAF193" s="78"/>
      <c r="MAG193" s="65"/>
      <c r="MAJ193" s="78"/>
      <c r="MAK193" s="78"/>
      <c r="MAL193" s="65"/>
      <c r="MAO193" s="78"/>
      <c r="MAP193" s="78"/>
      <c r="MAQ193" s="65"/>
      <c r="MAT193" s="78"/>
      <c r="MAU193" s="78"/>
      <c r="MAV193" s="65"/>
      <c r="MAY193" s="78"/>
      <c r="MAZ193" s="78"/>
      <c r="MBA193" s="65"/>
      <c r="MBD193" s="78"/>
      <c r="MBE193" s="78"/>
      <c r="MBF193" s="65"/>
      <c r="MBI193" s="78"/>
      <c r="MBJ193" s="78"/>
      <c r="MBK193" s="65"/>
      <c r="MBN193" s="78"/>
      <c r="MBO193" s="78"/>
      <c r="MBP193" s="65"/>
      <c r="MBS193" s="78"/>
      <c r="MBT193" s="78"/>
      <c r="MBU193" s="65"/>
      <c r="MBX193" s="78"/>
      <c r="MBY193" s="78"/>
      <c r="MBZ193" s="65"/>
      <c r="MCC193" s="78"/>
      <c r="MCD193" s="78"/>
      <c r="MCE193" s="65"/>
      <c r="MCH193" s="78"/>
      <c r="MCI193" s="78"/>
      <c r="MCJ193" s="65"/>
      <c r="MCM193" s="78"/>
      <c r="MCN193" s="78"/>
      <c r="MCO193" s="65"/>
      <c r="MCR193" s="78"/>
      <c r="MCS193" s="78"/>
      <c r="MCT193" s="65"/>
      <c r="MCW193" s="78"/>
      <c r="MCX193" s="78"/>
      <c r="MCY193" s="65"/>
      <c r="MDB193" s="78"/>
      <c r="MDC193" s="78"/>
      <c r="MDD193" s="65"/>
      <c r="MDG193" s="78"/>
      <c r="MDH193" s="78"/>
      <c r="MDI193" s="65"/>
      <c r="MDL193" s="78"/>
      <c r="MDM193" s="78"/>
      <c r="MDN193" s="65"/>
      <c r="MDQ193" s="78"/>
      <c r="MDR193" s="78"/>
      <c r="MDS193" s="65"/>
      <c r="MDV193" s="78"/>
      <c r="MDW193" s="78"/>
      <c r="MDX193" s="65"/>
      <c r="MEA193" s="78"/>
      <c r="MEB193" s="78"/>
      <c r="MEC193" s="65"/>
      <c r="MEF193" s="78"/>
      <c r="MEG193" s="78"/>
      <c r="MEH193" s="65"/>
      <c r="MEK193" s="78"/>
      <c r="MEL193" s="78"/>
      <c r="MEM193" s="65"/>
      <c r="MEP193" s="78"/>
      <c r="MEQ193" s="78"/>
      <c r="MER193" s="65"/>
      <c r="MEU193" s="78"/>
      <c r="MEV193" s="78"/>
      <c r="MEW193" s="65"/>
      <c r="MEZ193" s="78"/>
      <c r="MFA193" s="78"/>
      <c r="MFB193" s="65"/>
      <c r="MFE193" s="78"/>
      <c r="MFF193" s="78"/>
      <c r="MFG193" s="65"/>
      <c r="MFJ193" s="78"/>
      <c r="MFK193" s="78"/>
      <c r="MFL193" s="65"/>
      <c r="MFO193" s="78"/>
      <c r="MFP193" s="78"/>
      <c r="MFQ193" s="65"/>
      <c r="MFT193" s="78"/>
      <c r="MFU193" s="78"/>
      <c r="MFV193" s="65"/>
      <c r="MFY193" s="78"/>
      <c r="MFZ193" s="78"/>
      <c r="MGA193" s="65"/>
      <c r="MGD193" s="78"/>
      <c r="MGE193" s="78"/>
      <c r="MGF193" s="65"/>
      <c r="MGI193" s="78"/>
      <c r="MGJ193" s="78"/>
      <c r="MGK193" s="65"/>
      <c r="MGN193" s="78"/>
      <c r="MGO193" s="78"/>
      <c r="MGP193" s="65"/>
      <c r="MGS193" s="78"/>
      <c r="MGT193" s="78"/>
      <c r="MGU193" s="65"/>
      <c r="MGX193" s="78"/>
      <c r="MGY193" s="78"/>
      <c r="MGZ193" s="65"/>
      <c r="MHC193" s="78"/>
      <c r="MHD193" s="78"/>
      <c r="MHE193" s="65"/>
      <c r="MHH193" s="78"/>
      <c r="MHI193" s="78"/>
      <c r="MHJ193" s="65"/>
      <c r="MHM193" s="78"/>
      <c r="MHN193" s="78"/>
      <c r="MHO193" s="65"/>
      <c r="MHR193" s="78"/>
      <c r="MHS193" s="78"/>
      <c r="MHT193" s="65"/>
      <c r="MHW193" s="78"/>
      <c r="MHX193" s="78"/>
      <c r="MHY193" s="65"/>
      <c r="MIB193" s="78"/>
      <c r="MIC193" s="78"/>
      <c r="MID193" s="65"/>
      <c r="MIG193" s="78"/>
      <c r="MIH193" s="78"/>
      <c r="MII193" s="65"/>
      <c r="MIL193" s="78"/>
      <c r="MIM193" s="78"/>
      <c r="MIN193" s="65"/>
      <c r="MIQ193" s="78"/>
      <c r="MIR193" s="78"/>
      <c r="MIS193" s="65"/>
      <c r="MIV193" s="78"/>
      <c r="MIW193" s="78"/>
      <c r="MIX193" s="65"/>
      <c r="MJA193" s="78"/>
      <c r="MJB193" s="78"/>
      <c r="MJC193" s="65"/>
      <c r="MJF193" s="78"/>
      <c r="MJG193" s="78"/>
      <c r="MJH193" s="65"/>
      <c r="MJK193" s="78"/>
      <c r="MJL193" s="78"/>
      <c r="MJM193" s="65"/>
      <c r="MJP193" s="78"/>
      <c r="MJQ193" s="78"/>
      <c r="MJR193" s="65"/>
      <c r="MJU193" s="78"/>
      <c r="MJV193" s="78"/>
      <c r="MJW193" s="65"/>
      <c r="MJZ193" s="78"/>
      <c r="MKA193" s="78"/>
      <c r="MKB193" s="65"/>
      <c r="MKE193" s="78"/>
      <c r="MKF193" s="78"/>
      <c r="MKG193" s="65"/>
      <c r="MKJ193" s="78"/>
      <c r="MKK193" s="78"/>
      <c r="MKL193" s="65"/>
      <c r="MKO193" s="78"/>
      <c r="MKP193" s="78"/>
      <c r="MKQ193" s="65"/>
      <c r="MKT193" s="78"/>
      <c r="MKU193" s="78"/>
      <c r="MKV193" s="65"/>
      <c r="MKY193" s="78"/>
      <c r="MKZ193" s="78"/>
      <c r="MLA193" s="65"/>
      <c r="MLD193" s="78"/>
      <c r="MLE193" s="78"/>
      <c r="MLF193" s="65"/>
      <c r="MLI193" s="78"/>
      <c r="MLJ193" s="78"/>
      <c r="MLK193" s="65"/>
      <c r="MLN193" s="78"/>
      <c r="MLO193" s="78"/>
      <c r="MLP193" s="65"/>
      <c r="MLS193" s="78"/>
      <c r="MLT193" s="78"/>
      <c r="MLU193" s="65"/>
      <c r="MLX193" s="78"/>
      <c r="MLY193" s="78"/>
      <c r="MLZ193" s="65"/>
      <c r="MMC193" s="78"/>
      <c r="MMD193" s="78"/>
      <c r="MME193" s="65"/>
      <c r="MMH193" s="78"/>
      <c r="MMI193" s="78"/>
      <c r="MMJ193" s="65"/>
      <c r="MMM193" s="78"/>
      <c r="MMN193" s="78"/>
      <c r="MMO193" s="65"/>
      <c r="MMR193" s="78"/>
      <c r="MMS193" s="78"/>
      <c r="MMT193" s="65"/>
      <c r="MMW193" s="78"/>
      <c r="MMX193" s="78"/>
      <c r="MMY193" s="65"/>
      <c r="MNB193" s="78"/>
      <c r="MNC193" s="78"/>
      <c r="MND193" s="65"/>
      <c r="MNG193" s="78"/>
      <c r="MNH193" s="78"/>
      <c r="MNI193" s="65"/>
      <c r="MNL193" s="78"/>
      <c r="MNM193" s="78"/>
      <c r="MNN193" s="65"/>
      <c r="MNQ193" s="78"/>
      <c r="MNR193" s="78"/>
      <c r="MNS193" s="65"/>
      <c r="MNV193" s="78"/>
      <c r="MNW193" s="78"/>
      <c r="MNX193" s="65"/>
      <c r="MOA193" s="78"/>
      <c r="MOB193" s="78"/>
      <c r="MOC193" s="65"/>
      <c r="MOF193" s="78"/>
      <c r="MOG193" s="78"/>
      <c r="MOH193" s="65"/>
      <c r="MOK193" s="78"/>
      <c r="MOL193" s="78"/>
      <c r="MOM193" s="65"/>
      <c r="MOP193" s="78"/>
      <c r="MOQ193" s="78"/>
      <c r="MOR193" s="65"/>
      <c r="MOU193" s="78"/>
      <c r="MOV193" s="78"/>
      <c r="MOW193" s="65"/>
      <c r="MOZ193" s="78"/>
      <c r="MPA193" s="78"/>
      <c r="MPB193" s="65"/>
      <c r="MPE193" s="78"/>
      <c r="MPF193" s="78"/>
      <c r="MPG193" s="65"/>
      <c r="MPJ193" s="78"/>
      <c r="MPK193" s="78"/>
      <c r="MPL193" s="65"/>
      <c r="MPO193" s="78"/>
      <c r="MPP193" s="78"/>
      <c r="MPQ193" s="65"/>
      <c r="MPT193" s="78"/>
      <c r="MPU193" s="78"/>
      <c r="MPV193" s="65"/>
      <c r="MPY193" s="78"/>
      <c r="MPZ193" s="78"/>
      <c r="MQA193" s="65"/>
      <c r="MQD193" s="78"/>
      <c r="MQE193" s="78"/>
      <c r="MQF193" s="65"/>
      <c r="MQI193" s="78"/>
      <c r="MQJ193" s="78"/>
      <c r="MQK193" s="65"/>
      <c r="MQN193" s="78"/>
      <c r="MQO193" s="78"/>
      <c r="MQP193" s="65"/>
      <c r="MQS193" s="78"/>
      <c r="MQT193" s="78"/>
      <c r="MQU193" s="65"/>
      <c r="MQX193" s="78"/>
      <c r="MQY193" s="78"/>
      <c r="MQZ193" s="65"/>
      <c r="MRC193" s="78"/>
      <c r="MRD193" s="78"/>
      <c r="MRE193" s="65"/>
      <c r="MRH193" s="78"/>
      <c r="MRI193" s="78"/>
      <c r="MRJ193" s="65"/>
      <c r="MRM193" s="78"/>
      <c r="MRN193" s="78"/>
      <c r="MRO193" s="65"/>
      <c r="MRR193" s="78"/>
      <c r="MRS193" s="78"/>
      <c r="MRT193" s="65"/>
      <c r="MRW193" s="78"/>
      <c r="MRX193" s="78"/>
      <c r="MRY193" s="65"/>
      <c r="MSB193" s="78"/>
      <c r="MSC193" s="78"/>
      <c r="MSD193" s="65"/>
      <c r="MSG193" s="78"/>
      <c r="MSH193" s="78"/>
      <c r="MSI193" s="65"/>
      <c r="MSL193" s="78"/>
      <c r="MSM193" s="78"/>
      <c r="MSN193" s="65"/>
      <c r="MSQ193" s="78"/>
      <c r="MSR193" s="78"/>
      <c r="MSS193" s="65"/>
      <c r="MSV193" s="78"/>
      <c r="MSW193" s="78"/>
      <c r="MSX193" s="65"/>
      <c r="MTA193" s="78"/>
      <c r="MTB193" s="78"/>
      <c r="MTC193" s="65"/>
      <c r="MTF193" s="78"/>
      <c r="MTG193" s="78"/>
      <c r="MTH193" s="65"/>
      <c r="MTK193" s="78"/>
      <c r="MTL193" s="78"/>
      <c r="MTM193" s="65"/>
      <c r="MTP193" s="78"/>
      <c r="MTQ193" s="78"/>
      <c r="MTR193" s="65"/>
      <c r="MTU193" s="78"/>
      <c r="MTV193" s="78"/>
      <c r="MTW193" s="65"/>
      <c r="MTZ193" s="78"/>
      <c r="MUA193" s="78"/>
      <c r="MUB193" s="65"/>
      <c r="MUE193" s="78"/>
      <c r="MUF193" s="78"/>
      <c r="MUG193" s="65"/>
      <c r="MUJ193" s="78"/>
      <c r="MUK193" s="78"/>
      <c r="MUL193" s="65"/>
      <c r="MUO193" s="78"/>
      <c r="MUP193" s="78"/>
      <c r="MUQ193" s="65"/>
      <c r="MUT193" s="78"/>
      <c r="MUU193" s="78"/>
      <c r="MUV193" s="65"/>
      <c r="MUY193" s="78"/>
      <c r="MUZ193" s="78"/>
      <c r="MVA193" s="65"/>
      <c r="MVD193" s="78"/>
      <c r="MVE193" s="78"/>
      <c r="MVF193" s="65"/>
      <c r="MVI193" s="78"/>
      <c r="MVJ193" s="78"/>
      <c r="MVK193" s="65"/>
      <c r="MVN193" s="78"/>
      <c r="MVO193" s="78"/>
      <c r="MVP193" s="65"/>
      <c r="MVS193" s="78"/>
      <c r="MVT193" s="78"/>
      <c r="MVU193" s="65"/>
      <c r="MVX193" s="78"/>
      <c r="MVY193" s="78"/>
      <c r="MVZ193" s="65"/>
      <c r="MWC193" s="78"/>
      <c r="MWD193" s="78"/>
      <c r="MWE193" s="65"/>
      <c r="MWH193" s="78"/>
      <c r="MWI193" s="78"/>
      <c r="MWJ193" s="65"/>
      <c r="MWM193" s="78"/>
      <c r="MWN193" s="78"/>
      <c r="MWO193" s="65"/>
      <c r="MWR193" s="78"/>
      <c r="MWS193" s="78"/>
      <c r="MWT193" s="65"/>
      <c r="MWW193" s="78"/>
      <c r="MWX193" s="78"/>
      <c r="MWY193" s="65"/>
      <c r="MXB193" s="78"/>
      <c r="MXC193" s="78"/>
      <c r="MXD193" s="65"/>
      <c r="MXG193" s="78"/>
      <c r="MXH193" s="78"/>
      <c r="MXI193" s="65"/>
      <c r="MXL193" s="78"/>
      <c r="MXM193" s="78"/>
      <c r="MXN193" s="65"/>
      <c r="MXQ193" s="78"/>
      <c r="MXR193" s="78"/>
      <c r="MXS193" s="65"/>
      <c r="MXV193" s="78"/>
      <c r="MXW193" s="78"/>
      <c r="MXX193" s="65"/>
      <c r="MYA193" s="78"/>
      <c r="MYB193" s="78"/>
      <c r="MYC193" s="65"/>
      <c r="MYF193" s="78"/>
      <c r="MYG193" s="78"/>
      <c r="MYH193" s="65"/>
      <c r="MYK193" s="78"/>
      <c r="MYL193" s="78"/>
      <c r="MYM193" s="65"/>
      <c r="MYP193" s="78"/>
      <c r="MYQ193" s="78"/>
      <c r="MYR193" s="65"/>
      <c r="MYU193" s="78"/>
      <c r="MYV193" s="78"/>
      <c r="MYW193" s="65"/>
      <c r="MYZ193" s="78"/>
      <c r="MZA193" s="78"/>
      <c r="MZB193" s="65"/>
      <c r="MZE193" s="78"/>
      <c r="MZF193" s="78"/>
      <c r="MZG193" s="65"/>
      <c r="MZJ193" s="78"/>
      <c r="MZK193" s="78"/>
      <c r="MZL193" s="65"/>
      <c r="MZO193" s="78"/>
      <c r="MZP193" s="78"/>
      <c r="MZQ193" s="65"/>
      <c r="MZT193" s="78"/>
      <c r="MZU193" s="78"/>
      <c r="MZV193" s="65"/>
      <c r="MZY193" s="78"/>
      <c r="MZZ193" s="78"/>
      <c r="NAA193" s="65"/>
      <c r="NAD193" s="78"/>
      <c r="NAE193" s="78"/>
      <c r="NAF193" s="65"/>
      <c r="NAI193" s="78"/>
      <c r="NAJ193" s="78"/>
      <c r="NAK193" s="65"/>
      <c r="NAN193" s="78"/>
      <c r="NAO193" s="78"/>
      <c r="NAP193" s="65"/>
      <c r="NAS193" s="78"/>
      <c r="NAT193" s="78"/>
      <c r="NAU193" s="65"/>
      <c r="NAX193" s="78"/>
      <c r="NAY193" s="78"/>
      <c r="NAZ193" s="65"/>
      <c r="NBC193" s="78"/>
      <c r="NBD193" s="78"/>
      <c r="NBE193" s="65"/>
      <c r="NBH193" s="78"/>
      <c r="NBI193" s="78"/>
      <c r="NBJ193" s="65"/>
      <c r="NBM193" s="78"/>
      <c r="NBN193" s="78"/>
      <c r="NBO193" s="65"/>
      <c r="NBR193" s="78"/>
      <c r="NBS193" s="78"/>
      <c r="NBT193" s="65"/>
      <c r="NBW193" s="78"/>
      <c r="NBX193" s="78"/>
      <c r="NBY193" s="65"/>
      <c r="NCB193" s="78"/>
      <c r="NCC193" s="78"/>
      <c r="NCD193" s="65"/>
      <c r="NCG193" s="78"/>
      <c r="NCH193" s="78"/>
      <c r="NCI193" s="65"/>
      <c r="NCL193" s="78"/>
      <c r="NCM193" s="78"/>
      <c r="NCN193" s="65"/>
      <c r="NCQ193" s="78"/>
      <c r="NCR193" s="78"/>
      <c r="NCS193" s="65"/>
      <c r="NCV193" s="78"/>
      <c r="NCW193" s="78"/>
      <c r="NCX193" s="65"/>
      <c r="NDA193" s="78"/>
      <c r="NDB193" s="78"/>
      <c r="NDC193" s="65"/>
      <c r="NDF193" s="78"/>
      <c r="NDG193" s="78"/>
      <c r="NDH193" s="65"/>
      <c r="NDK193" s="78"/>
      <c r="NDL193" s="78"/>
      <c r="NDM193" s="65"/>
      <c r="NDP193" s="78"/>
      <c r="NDQ193" s="78"/>
      <c r="NDR193" s="65"/>
      <c r="NDU193" s="78"/>
      <c r="NDV193" s="78"/>
      <c r="NDW193" s="65"/>
      <c r="NDZ193" s="78"/>
      <c r="NEA193" s="78"/>
      <c r="NEB193" s="65"/>
      <c r="NEE193" s="78"/>
      <c r="NEF193" s="78"/>
      <c r="NEG193" s="65"/>
      <c r="NEJ193" s="78"/>
      <c r="NEK193" s="78"/>
      <c r="NEL193" s="65"/>
      <c r="NEO193" s="78"/>
      <c r="NEP193" s="78"/>
      <c r="NEQ193" s="65"/>
      <c r="NET193" s="78"/>
      <c r="NEU193" s="78"/>
      <c r="NEV193" s="65"/>
      <c r="NEY193" s="78"/>
      <c r="NEZ193" s="78"/>
      <c r="NFA193" s="65"/>
      <c r="NFD193" s="78"/>
      <c r="NFE193" s="78"/>
      <c r="NFF193" s="65"/>
      <c r="NFI193" s="78"/>
      <c r="NFJ193" s="78"/>
      <c r="NFK193" s="65"/>
      <c r="NFN193" s="78"/>
      <c r="NFO193" s="78"/>
      <c r="NFP193" s="65"/>
      <c r="NFS193" s="78"/>
      <c r="NFT193" s="78"/>
      <c r="NFU193" s="65"/>
      <c r="NFX193" s="78"/>
      <c r="NFY193" s="78"/>
      <c r="NFZ193" s="65"/>
      <c r="NGC193" s="78"/>
      <c r="NGD193" s="78"/>
      <c r="NGE193" s="65"/>
      <c r="NGH193" s="78"/>
      <c r="NGI193" s="78"/>
      <c r="NGJ193" s="65"/>
      <c r="NGM193" s="78"/>
      <c r="NGN193" s="78"/>
      <c r="NGO193" s="65"/>
      <c r="NGR193" s="78"/>
      <c r="NGS193" s="78"/>
      <c r="NGT193" s="65"/>
      <c r="NGW193" s="78"/>
      <c r="NGX193" s="78"/>
      <c r="NGY193" s="65"/>
      <c r="NHB193" s="78"/>
      <c r="NHC193" s="78"/>
      <c r="NHD193" s="65"/>
      <c r="NHG193" s="78"/>
      <c r="NHH193" s="78"/>
      <c r="NHI193" s="65"/>
      <c r="NHL193" s="78"/>
      <c r="NHM193" s="78"/>
      <c r="NHN193" s="65"/>
      <c r="NHQ193" s="78"/>
      <c r="NHR193" s="78"/>
      <c r="NHS193" s="65"/>
      <c r="NHV193" s="78"/>
      <c r="NHW193" s="78"/>
      <c r="NHX193" s="65"/>
      <c r="NIA193" s="78"/>
      <c r="NIB193" s="78"/>
      <c r="NIC193" s="65"/>
      <c r="NIF193" s="78"/>
      <c r="NIG193" s="78"/>
      <c r="NIH193" s="65"/>
      <c r="NIK193" s="78"/>
      <c r="NIL193" s="78"/>
      <c r="NIM193" s="65"/>
      <c r="NIP193" s="78"/>
      <c r="NIQ193" s="78"/>
      <c r="NIR193" s="65"/>
      <c r="NIU193" s="78"/>
      <c r="NIV193" s="78"/>
      <c r="NIW193" s="65"/>
      <c r="NIZ193" s="78"/>
      <c r="NJA193" s="78"/>
      <c r="NJB193" s="65"/>
      <c r="NJE193" s="78"/>
      <c r="NJF193" s="78"/>
      <c r="NJG193" s="65"/>
      <c r="NJJ193" s="78"/>
      <c r="NJK193" s="78"/>
      <c r="NJL193" s="65"/>
      <c r="NJO193" s="78"/>
      <c r="NJP193" s="78"/>
      <c r="NJQ193" s="65"/>
      <c r="NJT193" s="78"/>
      <c r="NJU193" s="78"/>
      <c r="NJV193" s="65"/>
      <c r="NJY193" s="78"/>
      <c r="NJZ193" s="78"/>
      <c r="NKA193" s="65"/>
      <c r="NKD193" s="78"/>
      <c r="NKE193" s="78"/>
      <c r="NKF193" s="65"/>
      <c r="NKI193" s="78"/>
      <c r="NKJ193" s="78"/>
      <c r="NKK193" s="65"/>
      <c r="NKN193" s="78"/>
      <c r="NKO193" s="78"/>
      <c r="NKP193" s="65"/>
      <c r="NKS193" s="78"/>
      <c r="NKT193" s="78"/>
      <c r="NKU193" s="65"/>
      <c r="NKX193" s="78"/>
      <c r="NKY193" s="78"/>
      <c r="NKZ193" s="65"/>
      <c r="NLC193" s="78"/>
      <c r="NLD193" s="78"/>
      <c r="NLE193" s="65"/>
      <c r="NLH193" s="78"/>
      <c r="NLI193" s="78"/>
      <c r="NLJ193" s="65"/>
      <c r="NLM193" s="78"/>
      <c r="NLN193" s="78"/>
      <c r="NLO193" s="65"/>
      <c r="NLR193" s="78"/>
      <c r="NLS193" s="78"/>
      <c r="NLT193" s="65"/>
      <c r="NLW193" s="78"/>
      <c r="NLX193" s="78"/>
      <c r="NLY193" s="65"/>
      <c r="NMB193" s="78"/>
      <c r="NMC193" s="78"/>
      <c r="NMD193" s="65"/>
      <c r="NMG193" s="78"/>
      <c r="NMH193" s="78"/>
      <c r="NMI193" s="65"/>
      <c r="NML193" s="78"/>
      <c r="NMM193" s="78"/>
      <c r="NMN193" s="65"/>
      <c r="NMQ193" s="78"/>
      <c r="NMR193" s="78"/>
      <c r="NMS193" s="65"/>
      <c r="NMV193" s="78"/>
      <c r="NMW193" s="78"/>
      <c r="NMX193" s="65"/>
      <c r="NNA193" s="78"/>
      <c r="NNB193" s="78"/>
      <c r="NNC193" s="65"/>
      <c r="NNF193" s="78"/>
      <c r="NNG193" s="78"/>
      <c r="NNH193" s="65"/>
      <c r="NNK193" s="78"/>
      <c r="NNL193" s="78"/>
      <c r="NNM193" s="65"/>
      <c r="NNP193" s="78"/>
      <c r="NNQ193" s="78"/>
      <c r="NNR193" s="65"/>
      <c r="NNU193" s="78"/>
      <c r="NNV193" s="78"/>
      <c r="NNW193" s="65"/>
      <c r="NNZ193" s="78"/>
      <c r="NOA193" s="78"/>
      <c r="NOB193" s="65"/>
      <c r="NOE193" s="78"/>
      <c r="NOF193" s="78"/>
      <c r="NOG193" s="65"/>
      <c r="NOJ193" s="78"/>
      <c r="NOK193" s="78"/>
      <c r="NOL193" s="65"/>
      <c r="NOO193" s="78"/>
      <c r="NOP193" s="78"/>
      <c r="NOQ193" s="65"/>
      <c r="NOT193" s="78"/>
      <c r="NOU193" s="78"/>
      <c r="NOV193" s="65"/>
      <c r="NOY193" s="78"/>
      <c r="NOZ193" s="78"/>
      <c r="NPA193" s="65"/>
      <c r="NPD193" s="78"/>
      <c r="NPE193" s="78"/>
      <c r="NPF193" s="65"/>
      <c r="NPI193" s="78"/>
      <c r="NPJ193" s="78"/>
      <c r="NPK193" s="65"/>
      <c r="NPN193" s="78"/>
      <c r="NPO193" s="78"/>
      <c r="NPP193" s="65"/>
      <c r="NPS193" s="78"/>
      <c r="NPT193" s="78"/>
      <c r="NPU193" s="65"/>
      <c r="NPX193" s="78"/>
      <c r="NPY193" s="78"/>
      <c r="NPZ193" s="65"/>
      <c r="NQC193" s="78"/>
      <c r="NQD193" s="78"/>
      <c r="NQE193" s="65"/>
      <c r="NQH193" s="78"/>
      <c r="NQI193" s="78"/>
      <c r="NQJ193" s="65"/>
      <c r="NQM193" s="78"/>
      <c r="NQN193" s="78"/>
      <c r="NQO193" s="65"/>
      <c r="NQR193" s="78"/>
      <c r="NQS193" s="78"/>
      <c r="NQT193" s="65"/>
      <c r="NQW193" s="78"/>
      <c r="NQX193" s="78"/>
      <c r="NQY193" s="65"/>
      <c r="NRB193" s="78"/>
      <c r="NRC193" s="78"/>
      <c r="NRD193" s="65"/>
      <c r="NRG193" s="78"/>
      <c r="NRH193" s="78"/>
      <c r="NRI193" s="65"/>
      <c r="NRL193" s="78"/>
      <c r="NRM193" s="78"/>
      <c r="NRN193" s="65"/>
      <c r="NRQ193" s="78"/>
      <c r="NRR193" s="78"/>
      <c r="NRS193" s="65"/>
      <c r="NRV193" s="78"/>
      <c r="NRW193" s="78"/>
      <c r="NRX193" s="65"/>
      <c r="NSA193" s="78"/>
      <c r="NSB193" s="78"/>
      <c r="NSC193" s="65"/>
      <c r="NSF193" s="78"/>
      <c r="NSG193" s="78"/>
      <c r="NSH193" s="65"/>
      <c r="NSK193" s="78"/>
      <c r="NSL193" s="78"/>
      <c r="NSM193" s="65"/>
      <c r="NSP193" s="78"/>
      <c r="NSQ193" s="78"/>
      <c r="NSR193" s="65"/>
      <c r="NSU193" s="78"/>
      <c r="NSV193" s="78"/>
      <c r="NSW193" s="65"/>
      <c r="NSZ193" s="78"/>
      <c r="NTA193" s="78"/>
      <c r="NTB193" s="65"/>
      <c r="NTE193" s="78"/>
      <c r="NTF193" s="78"/>
      <c r="NTG193" s="65"/>
      <c r="NTJ193" s="78"/>
      <c r="NTK193" s="78"/>
      <c r="NTL193" s="65"/>
      <c r="NTO193" s="78"/>
      <c r="NTP193" s="78"/>
      <c r="NTQ193" s="65"/>
      <c r="NTT193" s="78"/>
      <c r="NTU193" s="78"/>
      <c r="NTV193" s="65"/>
      <c r="NTY193" s="78"/>
      <c r="NTZ193" s="78"/>
      <c r="NUA193" s="65"/>
      <c r="NUD193" s="78"/>
      <c r="NUE193" s="78"/>
      <c r="NUF193" s="65"/>
      <c r="NUI193" s="78"/>
      <c r="NUJ193" s="78"/>
      <c r="NUK193" s="65"/>
      <c r="NUN193" s="78"/>
      <c r="NUO193" s="78"/>
      <c r="NUP193" s="65"/>
      <c r="NUS193" s="78"/>
      <c r="NUT193" s="78"/>
      <c r="NUU193" s="65"/>
      <c r="NUX193" s="78"/>
      <c r="NUY193" s="78"/>
      <c r="NUZ193" s="65"/>
      <c r="NVC193" s="78"/>
      <c r="NVD193" s="78"/>
      <c r="NVE193" s="65"/>
      <c r="NVH193" s="78"/>
      <c r="NVI193" s="78"/>
      <c r="NVJ193" s="65"/>
      <c r="NVM193" s="78"/>
      <c r="NVN193" s="78"/>
      <c r="NVO193" s="65"/>
      <c r="NVR193" s="78"/>
      <c r="NVS193" s="78"/>
      <c r="NVT193" s="65"/>
      <c r="NVW193" s="78"/>
      <c r="NVX193" s="78"/>
      <c r="NVY193" s="65"/>
      <c r="NWB193" s="78"/>
      <c r="NWC193" s="78"/>
      <c r="NWD193" s="65"/>
      <c r="NWG193" s="78"/>
      <c r="NWH193" s="78"/>
      <c r="NWI193" s="65"/>
      <c r="NWL193" s="78"/>
      <c r="NWM193" s="78"/>
      <c r="NWN193" s="65"/>
      <c r="NWQ193" s="78"/>
      <c r="NWR193" s="78"/>
      <c r="NWS193" s="65"/>
      <c r="NWV193" s="78"/>
      <c r="NWW193" s="78"/>
      <c r="NWX193" s="65"/>
      <c r="NXA193" s="78"/>
      <c r="NXB193" s="78"/>
      <c r="NXC193" s="65"/>
      <c r="NXF193" s="78"/>
      <c r="NXG193" s="78"/>
      <c r="NXH193" s="65"/>
      <c r="NXK193" s="78"/>
      <c r="NXL193" s="78"/>
      <c r="NXM193" s="65"/>
      <c r="NXP193" s="78"/>
      <c r="NXQ193" s="78"/>
      <c r="NXR193" s="65"/>
      <c r="NXU193" s="78"/>
      <c r="NXV193" s="78"/>
      <c r="NXW193" s="65"/>
      <c r="NXZ193" s="78"/>
      <c r="NYA193" s="78"/>
      <c r="NYB193" s="65"/>
      <c r="NYE193" s="78"/>
      <c r="NYF193" s="78"/>
      <c r="NYG193" s="65"/>
      <c r="NYJ193" s="78"/>
      <c r="NYK193" s="78"/>
      <c r="NYL193" s="65"/>
      <c r="NYO193" s="78"/>
      <c r="NYP193" s="78"/>
      <c r="NYQ193" s="65"/>
      <c r="NYT193" s="78"/>
      <c r="NYU193" s="78"/>
      <c r="NYV193" s="65"/>
      <c r="NYY193" s="78"/>
      <c r="NYZ193" s="78"/>
      <c r="NZA193" s="65"/>
      <c r="NZD193" s="78"/>
      <c r="NZE193" s="78"/>
      <c r="NZF193" s="65"/>
      <c r="NZI193" s="78"/>
      <c r="NZJ193" s="78"/>
      <c r="NZK193" s="65"/>
      <c r="NZN193" s="78"/>
      <c r="NZO193" s="78"/>
      <c r="NZP193" s="65"/>
      <c r="NZS193" s="78"/>
      <c r="NZT193" s="78"/>
      <c r="NZU193" s="65"/>
      <c r="NZX193" s="78"/>
      <c r="NZY193" s="78"/>
      <c r="NZZ193" s="65"/>
      <c r="OAC193" s="78"/>
      <c r="OAD193" s="78"/>
      <c r="OAE193" s="65"/>
      <c r="OAH193" s="78"/>
      <c r="OAI193" s="78"/>
      <c r="OAJ193" s="65"/>
      <c r="OAM193" s="78"/>
      <c r="OAN193" s="78"/>
      <c r="OAO193" s="65"/>
      <c r="OAR193" s="78"/>
      <c r="OAS193" s="78"/>
      <c r="OAT193" s="65"/>
      <c r="OAW193" s="78"/>
      <c r="OAX193" s="78"/>
      <c r="OAY193" s="65"/>
      <c r="OBB193" s="78"/>
      <c r="OBC193" s="78"/>
      <c r="OBD193" s="65"/>
      <c r="OBG193" s="78"/>
      <c r="OBH193" s="78"/>
      <c r="OBI193" s="65"/>
      <c r="OBL193" s="78"/>
      <c r="OBM193" s="78"/>
      <c r="OBN193" s="65"/>
      <c r="OBQ193" s="78"/>
      <c r="OBR193" s="78"/>
      <c r="OBS193" s="65"/>
      <c r="OBV193" s="78"/>
      <c r="OBW193" s="78"/>
      <c r="OBX193" s="65"/>
      <c r="OCA193" s="78"/>
      <c r="OCB193" s="78"/>
      <c r="OCC193" s="65"/>
      <c r="OCF193" s="78"/>
      <c r="OCG193" s="78"/>
      <c r="OCH193" s="65"/>
      <c r="OCK193" s="78"/>
      <c r="OCL193" s="78"/>
      <c r="OCM193" s="65"/>
      <c r="OCP193" s="78"/>
      <c r="OCQ193" s="78"/>
      <c r="OCR193" s="65"/>
      <c r="OCU193" s="78"/>
      <c r="OCV193" s="78"/>
      <c r="OCW193" s="65"/>
      <c r="OCZ193" s="78"/>
      <c r="ODA193" s="78"/>
      <c r="ODB193" s="65"/>
      <c r="ODE193" s="78"/>
      <c r="ODF193" s="78"/>
      <c r="ODG193" s="65"/>
      <c r="ODJ193" s="78"/>
      <c r="ODK193" s="78"/>
      <c r="ODL193" s="65"/>
      <c r="ODO193" s="78"/>
      <c r="ODP193" s="78"/>
      <c r="ODQ193" s="65"/>
      <c r="ODT193" s="78"/>
      <c r="ODU193" s="78"/>
      <c r="ODV193" s="65"/>
      <c r="ODY193" s="78"/>
      <c r="ODZ193" s="78"/>
      <c r="OEA193" s="65"/>
      <c r="OED193" s="78"/>
      <c r="OEE193" s="78"/>
      <c r="OEF193" s="65"/>
      <c r="OEI193" s="78"/>
      <c r="OEJ193" s="78"/>
      <c r="OEK193" s="65"/>
      <c r="OEN193" s="78"/>
      <c r="OEO193" s="78"/>
      <c r="OEP193" s="65"/>
      <c r="OES193" s="78"/>
      <c r="OET193" s="78"/>
      <c r="OEU193" s="65"/>
      <c r="OEX193" s="78"/>
      <c r="OEY193" s="78"/>
      <c r="OEZ193" s="65"/>
      <c r="OFC193" s="78"/>
      <c r="OFD193" s="78"/>
      <c r="OFE193" s="65"/>
      <c r="OFH193" s="78"/>
      <c r="OFI193" s="78"/>
      <c r="OFJ193" s="65"/>
      <c r="OFM193" s="78"/>
      <c r="OFN193" s="78"/>
      <c r="OFO193" s="65"/>
      <c r="OFR193" s="78"/>
      <c r="OFS193" s="78"/>
      <c r="OFT193" s="65"/>
      <c r="OFW193" s="78"/>
      <c r="OFX193" s="78"/>
      <c r="OFY193" s="65"/>
      <c r="OGB193" s="78"/>
      <c r="OGC193" s="78"/>
      <c r="OGD193" s="65"/>
      <c r="OGG193" s="78"/>
      <c r="OGH193" s="78"/>
      <c r="OGI193" s="65"/>
      <c r="OGL193" s="78"/>
      <c r="OGM193" s="78"/>
      <c r="OGN193" s="65"/>
      <c r="OGQ193" s="78"/>
      <c r="OGR193" s="78"/>
      <c r="OGS193" s="65"/>
      <c r="OGV193" s="78"/>
      <c r="OGW193" s="78"/>
      <c r="OGX193" s="65"/>
      <c r="OHA193" s="78"/>
      <c r="OHB193" s="78"/>
      <c r="OHC193" s="65"/>
      <c r="OHF193" s="78"/>
      <c r="OHG193" s="78"/>
      <c r="OHH193" s="65"/>
      <c r="OHK193" s="78"/>
      <c r="OHL193" s="78"/>
      <c r="OHM193" s="65"/>
      <c r="OHP193" s="78"/>
      <c r="OHQ193" s="78"/>
      <c r="OHR193" s="65"/>
      <c r="OHU193" s="78"/>
      <c r="OHV193" s="78"/>
      <c r="OHW193" s="65"/>
      <c r="OHZ193" s="78"/>
      <c r="OIA193" s="78"/>
      <c r="OIB193" s="65"/>
      <c r="OIE193" s="78"/>
      <c r="OIF193" s="78"/>
      <c r="OIG193" s="65"/>
      <c r="OIJ193" s="78"/>
      <c r="OIK193" s="78"/>
      <c r="OIL193" s="65"/>
      <c r="OIO193" s="78"/>
      <c r="OIP193" s="78"/>
      <c r="OIQ193" s="65"/>
      <c r="OIT193" s="78"/>
      <c r="OIU193" s="78"/>
      <c r="OIV193" s="65"/>
      <c r="OIY193" s="78"/>
      <c r="OIZ193" s="78"/>
      <c r="OJA193" s="65"/>
      <c r="OJD193" s="78"/>
      <c r="OJE193" s="78"/>
      <c r="OJF193" s="65"/>
      <c r="OJI193" s="78"/>
      <c r="OJJ193" s="78"/>
      <c r="OJK193" s="65"/>
      <c r="OJN193" s="78"/>
      <c r="OJO193" s="78"/>
      <c r="OJP193" s="65"/>
      <c r="OJS193" s="78"/>
      <c r="OJT193" s="78"/>
      <c r="OJU193" s="65"/>
      <c r="OJX193" s="78"/>
      <c r="OJY193" s="78"/>
      <c r="OJZ193" s="65"/>
      <c r="OKC193" s="78"/>
      <c r="OKD193" s="78"/>
      <c r="OKE193" s="65"/>
      <c r="OKH193" s="78"/>
      <c r="OKI193" s="78"/>
      <c r="OKJ193" s="65"/>
      <c r="OKM193" s="78"/>
      <c r="OKN193" s="78"/>
      <c r="OKO193" s="65"/>
      <c r="OKR193" s="78"/>
      <c r="OKS193" s="78"/>
      <c r="OKT193" s="65"/>
      <c r="OKW193" s="78"/>
      <c r="OKX193" s="78"/>
      <c r="OKY193" s="65"/>
      <c r="OLB193" s="78"/>
      <c r="OLC193" s="78"/>
      <c r="OLD193" s="65"/>
      <c r="OLG193" s="78"/>
      <c r="OLH193" s="78"/>
      <c r="OLI193" s="65"/>
      <c r="OLL193" s="78"/>
      <c r="OLM193" s="78"/>
      <c r="OLN193" s="65"/>
      <c r="OLQ193" s="78"/>
      <c r="OLR193" s="78"/>
      <c r="OLS193" s="65"/>
      <c r="OLV193" s="78"/>
      <c r="OLW193" s="78"/>
      <c r="OLX193" s="65"/>
      <c r="OMA193" s="78"/>
      <c r="OMB193" s="78"/>
      <c r="OMC193" s="65"/>
      <c r="OMF193" s="78"/>
      <c r="OMG193" s="78"/>
      <c r="OMH193" s="65"/>
      <c r="OMK193" s="78"/>
      <c r="OML193" s="78"/>
      <c r="OMM193" s="65"/>
      <c r="OMP193" s="78"/>
      <c r="OMQ193" s="78"/>
      <c r="OMR193" s="65"/>
      <c r="OMU193" s="78"/>
      <c r="OMV193" s="78"/>
      <c r="OMW193" s="65"/>
      <c r="OMZ193" s="78"/>
      <c r="ONA193" s="78"/>
      <c r="ONB193" s="65"/>
      <c r="ONE193" s="78"/>
      <c r="ONF193" s="78"/>
      <c r="ONG193" s="65"/>
      <c r="ONJ193" s="78"/>
      <c r="ONK193" s="78"/>
      <c r="ONL193" s="65"/>
      <c r="ONO193" s="78"/>
      <c r="ONP193" s="78"/>
      <c r="ONQ193" s="65"/>
      <c r="ONT193" s="78"/>
      <c r="ONU193" s="78"/>
      <c r="ONV193" s="65"/>
      <c r="ONY193" s="78"/>
      <c r="ONZ193" s="78"/>
      <c r="OOA193" s="65"/>
      <c r="OOD193" s="78"/>
      <c r="OOE193" s="78"/>
      <c r="OOF193" s="65"/>
      <c r="OOI193" s="78"/>
      <c r="OOJ193" s="78"/>
      <c r="OOK193" s="65"/>
      <c r="OON193" s="78"/>
      <c r="OOO193" s="78"/>
      <c r="OOP193" s="65"/>
      <c r="OOS193" s="78"/>
      <c r="OOT193" s="78"/>
      <c r="OOU193" s="65"/>
      <c r="OOX193" s="78"/>
      <c r="OOY193" s="78"/>
      <c r="OOZ193" s="65"/>
      <c r="OPC193" s="78"/>
      <c r="OPD193" s="78"/>
      <c r="OPE193" s="65"/>
      <c r="OPH193" s="78"/>
      <c r="OPI193" s="78"/>
      <c r="OPJ193" s="65"/>
      <c r="OPM193" s="78"/>
      <c r="OPN193" s="78"/>
      <c r="OPO193" s="65"/>
      <c r="OPR193" s="78"/>
      <c r="OPS193" s="78"/>
      <c r="OPT193" s="65"/>
      <c r="OPW193" s="78"/>
      <c r="OPX193" s="78"/>
      <c r="OPY193" s="65"/>
      <c r="OQB193" s="78"/>
      <c r="OQC193" s="78"/>
      <c r="OQD193" s="65"/>
      <c r="OQG193" s="78"/>
      <c r="OQH193" s="78"/>
      <c r="OQI193" s="65"/>
      <c r="OQL193" s="78"/>
      <c r="OQM193" s="78"/>
      <c r="OQN193" s="65"/>
      <c r="OQQ193" s="78"/>
      <c r="OQR193" s="78"/>
      <c r="OQS193" s="65"/>
      <c r="OQV193" s="78"/>
      <c r="OQW193" s="78"/>
      <c r="OQX193" s="65"/>
      <c r="ORA193" s="78"/>
      <c r="ORB193" s="78"/>
      <c r="ORC193" s="65"/>
      <c r="ORF193" s="78"/>
      <c r="ORG193" s="78"/>
      <c r="ORH193" s="65"/>
      <c r="ORK193" s="78"/>
      <c r="ORL193" s="78"/>
      <c r="ORM193" s="65"/>
      <c r="ORP193" s="78"/>
      <c r="ORQ193" s="78"/>
      <c r="ORR193" s="65"/>
      <c r="ORU193" s="78"/>
      <c r="ORV193" s="78"/>
      <c r="ORW193" s="65"/>
      <c r="ORZ193" s="78"/>
      <c r="OSA193" s="78"/>
      <c r="OSB193" s="65"/>
      <c r="OSE193" s="78"/>
      <c r="OSF193" s="78"/>
      <c r="OSG193" s="65"/>
      <c r="OSJ193" s="78"/>
      <c r="OSK193" s="78"/>
      <c r="OSL193" s="65"/>
      <c r="OSO193" s="78"/>
      <c r="OSP193" s="78"/>
      <c r="OSQ193" s="65"/>
      <c r="OST193" s="78"/>
      <c r="OSU193" s="78"/>
      <c r="OSV193" s="65"/>
      <c r="OSY193" s="78"/>
      <c r="OSZ193" s="78"/>
      <c r="OTA193" s="65"/>
      <c r="OTD193" s="78"/>
      <c r="OTE193" s="78"/>
      <c r="OTF193" s="65"/>
      <c r="OTI193" s="78"/>
      <c r="OTJ193" s="78"/>
      <c r="OTK193" s="65"/>
      <c r="OTN193" s="78"/>
      <c r="OTO193" s="78"/>
      <c r="OTP193" s="65"/>
      <c r="OTS193" s="78"/>
      <c r="OTT193" s="78"/>
      <c r="OTU193" s="65"/>
      <c r="OTX193" s="78"/>
      <c r="OTY193" s="78"/>
      <c r="OTZ193" s="65"/>
      <c r="OUC193" s="78"/>
      <c r="OUD193" s="78"/>
      <c r="OUE193" s="65"/>
      <c r="OUH193" s="78"/>
      <c r="OUI193" s="78"/>
      <c r="OUJ193" s="65"/>
      <c r="OUM193" s="78"/>
      <c r="OUN193" s="78"/>
      <c r="OUO193" s="65"/>
      <c r="OUR193" s="78"/>
      <c r="OUS193" s="78"/>
      <c r="OUT193" s="65"/>
      <c r="OUW193" s="78"/>
      <c r="OUX193" s="78"/>
      <c r="OUY193" s="65"/>
      <c r="OVB193" s="78"/>
      <c r="OVC193" s="78"/>
      <c r="OVD193" s="65"/>
      <c r="OVG193" s="78"/>
      <c r="OVH193" s="78"/>
      <c r="OVI193" s="65"/>
      <c r="OVL193" s="78"/>
      <c r="OVM193" s="78"/>
      <c r="OVN193" s="65"/>
      <c r="OVQ193" s="78"/>
      <c r="OVR193" s="78"/>
      <c r="OVS193" s="65"/>
      <c r="OVV193" s="78"/>
      <c r="OVW193" s="78"/>
      <c r="OVX193" s="65"/>
      <c r="OWA193" s="78"/>
      <c r="OWB193" s="78"/>
      <c r="OWC193" s="65"/>
      <c r="OWF193" s="78"/>
      <c r="OWG193" s="78"/>
      <c r="OWH193" s="65"/>
      <c r="OWK193" s="78"/>
      <c r="OWL193" s="78"/>
      <c r="OWM193" s="65"/>
      <c r="OWP193" s="78"/>
      <c r="OWQ193" s="78"/>
      <c r="OWR193" s="65"/>
      <c r="OWU193" s="78"/>
      <c r="OWV193" s="78"/>
      <c r="OWW193" s="65"/>
      <c r="OWZ193" s="78"/>
      <c r="OXA193" s="78"/>
      <c r="OXB193" s="65"/>
      <c r="OXE193" s="78"/>
      <c r="OXF193" s="78"/>
      <c r="OXG193" s="65"/>
      <c r="OXJ193" s="78"/>
      <c r="OXK193" s="78"/>
      <c r="OXL193" s="65"/>
      <c r="OXO193" s="78"/>
      <c r="OXP193" s="78"/>
      <c r="OXQ193" s="65"/>
      <c r="OXT193" s="78"/>
      <c r="OXU193" s="78"/>
      <c r="OXV193" s="65"/>
      <c r="OXY193" s="78"/>
      <c r="OXZ193" s="78"/>
      <c r="OYA193" s="65"/>
      <c r="OYD193" s="78"/>
      <c r="OYE193" s="78"/>
      <c r="OYF193" s="65"/>
      <c r="OYI193" s="78"/>
      <c r="OYJ193" s="78"/>
      <c r="OYK193" s="65"/>
      <c r="OYN193" s="78"/>
      <c r="OYO193" s="78"/>
      <c r="OYP193" s="65"/>
      <c r="OYS193" s="78"/>
      <c r="OYT193" s="78"/>
      <c r="OYU193" s="65"/>
      <c r="OYX193" s="78"/>
      <c r="OYY193" s="78"/>
      <c r="OYZ193" s="65"/>
      <c r="OZC193" s="78"/>
      <c r="OZD193" s="78"/>
      <c r="OZE193" s="65"/>
      <c r="OZH193" s="78"/>
      <c r="OZI193" s="78"/>
      <c r="OZJ193" s="65"/>
      <c r="OZM193" s="78"/>
      <c r="OZN193" s="78"/>
      <c r="OZO193" s="65"/>
      <c r="OZR193" s="78"/>
      <c r="OZS193" s="78"/>
      <c r="OZT193" s="65"/>
      <c r="OZW193" s="78"/>
      <c r="OZX193" s="78"/>
      <c r="OZY193" s="65"/>
      <c r="PAB193" s="78"/>
      <c r="PAC193" s="78"/>
      <c r="PAD193" s="65"/>
      <c r="PAG193" s="78"/>
      <c r="PAH193" s="78"/>
      <c r="PAI193" s="65"/>
      <c r="PAL193" s="78"/>
      <c r="PAM193" s="78"/>
      <c r="PAN193" s="65"/>
      <c r="PAQ193" s="78"/>
      <c r="PAR193" s="78"/>
      <c r="PAS193" s="65"/>
      <c r="PAV193" s="78"/>
      <c r="PAW193" s="78"/>
      <c r="PAX193" s="65"/>
      <c r="PBA193" s="78"/>
      <c r="PBB193" s="78"/>
      <c r="PBC193" s="65"/>
      <c r="PBF193" s="78"/>
      <c r="PBG193" s="78"/>
      <c r="PBH193" s="65"/>
      <c r="PBK193" s="78"/>
      <c r="PBL193" s="78"/>
      <c r="PBM193" s="65"/>
      <c r="PBP193" s="78"/>
      <c r="PBQ193" s="78"/>
      <c r="PBR193" s="65"/>
      <c r="PBU193" s="78"/>
      <c r="PBV193" s="78"/>
      <c r="PBW193" s="65"/>
      <c r="PBZ193" s="78"/>
      <c r="PCA193" s="78"/>
      <c r="PCB193" s="65"/>
      <c r="PCE193" s="78"/>
      <c r="PCF193" s="78"/>
      <c r="PCG193" s="65"/>
      <c r="PCJ193" s="78"/>
      <c r="PCK193" s="78"/>
      <c r="PCL193" s="65"/>
      <c r="PCO193" s="78"/>
      <c r="PCP193" s="78"/>
      <c r="PCQ193" s="65"/>
      <c r="PCT193" s="78"/>
      <c r="PCU193" s="78"/>
      <c r="PCV193" s="65"/>
      <c r="PCY193" s="78"/>
      <c r="PCZ193" s="78"/>
      <c r="PDA193" s="65"/>
      <c r="PDD193" s="78"/>
      <c r="PDE193" s="78"/>
      <c r="PDF193" s="65"/>
      <c r="PDI193" s="78"/>
      <c r="PDJ193" s="78"/>
      <c r="PDK193" s="65"/>
      <c r="PDN193" s="78"/>
      <c r="PDO193" s="78"/>
      <c r="PDP193" s="65"/>
      <c r="PDS193" s="78"/>
      <c r="PDT193" s="78"/>
      <c r="PDU193" s="65"/>
      <c r="PDX193" s="78"/>
      <c r="PDY193" s="78"/>
      <c r="PDZ193" s="65"/>
      <c r="PEC193" s="78"/>
      <c r="PED193" s="78"/>
      <c r="PEE193" s="65"/>
      <c r="PEH193" s="78"/>
      <c r="PEI193" s="78"/>
      <c r="PEJ193" s="65"/>
      <c r="PEM193" s="78"/>
      <c r="PEN193" s="78"/>
      <c r="PEO193" s="65"/>
      <c r="PER193" s="78"/>
      <c r="PES193" s="78"/>
      <c r="PET193" s="65"/>
      <c r="PEW193" s="78"/>
      <c r="PEX193" s="78"/>
      <c r="PEY193" s="65"/>
      <c r="PFB193" s="78"/>
      <c r="PFC193" s="78"/>
      <c r="PFD193" s="65"/>
      <c r="PFG193" s="78"/>
      <c r="PFH193" s="78"/>
      <c r="PFI193" s="65"/>
      <c r="PFL193" s="78"/>
      <c r="PFM193" s="78"/>
      <c r="PFN193" s="65"/>
      <c r="PFQ193" s="78"/>
      <c r="PFR193" s="78"/>
      <c r="PFS193" s="65"/>
      <c r="PFV193" s="78"/>
      <c r="PFW193" s="78"/>
      <c r="PFX193" s="65"/>
      <c r="PGA193" s="78"/>
      <c r="PGB193" s="78"/>
      <c r="PGC193" s="65"/>
      <c r="PGF193" s="78"/>
      <c r="PGG193" s="78"/>
      <c r="PGH193" s="65"/>
      <c r="PGK193" s="78"/>
      <c r="PGL193" s="78"/>
      <c r="PGM193" s="65"/>
      <c r="PGP193" s="78"/>
      <c r="PGQ193" s="78"/>
      <c r="PGR193" s="65"/>
      <c r="PGU193" s="78"/>
      <c r="PGV193" s="78"/>
      <c r="PGW193" s="65"/>
      <c r="PGZ193" s="78"/>
      <c r="PHA193" s="78"/>
      <c r="PHB193" s="65"/>
      <c r="PHE193" s="78"/>
      <c r="PHF193" s="78"/>
      <c r="PHG193" s="65"/>
      <c r="PHJ193" s="78"/>
      <c r="PHK193" s="78"/>
      <c r="PHL193" s="65"/>
      <c r="PHO193" s="78"/>
      <c r="PHP193" s="78"/>
      <c r="PHQ193" s="65"/>
      <c r="PHT193" s="78"/>
      <c r="PHU193" s="78"/>
      <c r="PHV193" s="65"/>
      <c r="PHY193" s="78"/>
      <c r="PHZ193" s="78"/>
      <c r="PIA193" s="65"/>
      <c r="PID193" s="78"/>
      <c r="PIE193" s="78"/>
      <c r="PIF193" s="65"/>
      <c r="PII193" s="78"/>
      <c r="PIJ193" s="78"/>
      <c r="PIK193" s="65"/>
      <c r="PIN193" s="78"/>
      <c r="PIO193" s="78"/>
      <c r="PIP193" s="65"/>
      <c r="PIS193" s="78"/>
      <c r="PIT193" s="78"/>
      <c r="PIU193" s="65"/>
      <c r="PIX193" s="78"/>
      <c r="PIY193" s="78"/>
      <c r="PIZ193" s="65"/>
      <c r="PJC193" s="78"/>
      <c r="PJD193" s="78"/>
      <c r="PJE193" s="65"/>
      <c r="PJH193" s="78"/>
      <c r="PJI193" s="78"/>
      <c r="PJJ193" s="65"/>
      <c r="PJM193" s="78"/>
      <c r="PJN193" s="78"/>
      <c r="PJO193" s="65"/>
      <c r="PJR193" s="78"/>
      <c r="PJS193" s="78"/>
      <c r="PJT193" s="65"/>
      <c r="PJW193" s="78"/>
      <c r="PJX193" s="78"/>
      <c r="PJY193" s="65"/>
      <c r="PKB193" s="78"/>
      <c r="PKC193" s="78"/>
      <c r="PKD193" s="65"/>
      <c r="PKG193" s="78"/>
      <c r="PKH193" s="78"/>
      <c r="PKI193" s="65"/>
      <c r="PKL193" s="78"/>
      <c r="PKM193" s="78"/>
      <c r="PKN193" s="65"/>
      <c r="PKQ193" s="78"/>
      <c r="PKR193" s="78"/>
      <c r="PKS193" s="65"/>
      <c r="PKV193" s="78"/>
      <c r="PKW193" s="78"/>
      <c r="PKX193" s="65"/>
      <c r="PLA193" s="78"/>
      <c r="PLB193" s="78"/>
      <c r="PLC193" s="65"/>
      <c r="PLF193" s="78"/>
      <c r="PLG193" s="78"/>
      <c r="PLH193" s="65"/>
      <c r="PLK193" s="78"/>
      <c r="PLL193" s="78"/>
      <c r="PLM193" s="65"/>
      <c r="PLP193" s="78"/>
      <c r="PLQ193" s="78"/>
      <c r="PLR193" s="65"/>
      <c r="PLU193" s="78"/>
      <c r="PLV193" s="78"/>
      <c r="PLW193" s="65"/>
      <c r="PLZ193" s="78"/>
      <c r="PMA193" s="78"/>
      <c r="PMB193" s="65"/>
      <c r="PME193" s="78"/>
      <c r="PMF193" s="78"/>
      <c r="PMG193" s="65"/>
      <c r="PMJ193" s="78"/>
      <c r="PMK193" s="78"/>
      <c r="PML193" s="65"/>
      <c r="PMO193" s="78"/>
      <c r="PMP193" s="78"/>
      <c r="PMQ193" s="65"/>
      <c r="PMT193" s="78"/>
      <c r="PMU193" s="78"/>
      <c r="PMV193" s="65"/>
      <c r="PMY193" s="78"/>
      <c r="PMZ193" s="78"/>
      <c r="PNA193" s="65"/>
      <c r="PND193" s="78"/>
      <c r="PNE193" s="78"/>
      <c r="PNF193" s="65"/>
      <c r="PNI193" s="78"/>
      <c r="PNJ193" s="78"/>
      <c r="PNK193" s="65"/>
      <c r="PNN193" s="78"/>
      <c r="PNO193" s="78"/>
      <c r="PNP193" s="65"/>
      <c r="PNS193" s="78"/>
      <c r="PNT193" s="78"/>
      <c r="PNU193" s="65"/>
      <c r="PNX193" s="78"/>
      <c r="PNY193" s="78"/>
      <c r="PNZ193" s="65"/>
      <c r="POC193" s="78"/>
      <c r="POD193" s="78"/>
      <c r="POE193" s="65"/>
      <c r="POH193" s="78"/>
      <c r="POI193" s="78"/>
      <c r="POJ193" s="65"/>
      <c r="POM193" s="78"/>
      <c r="PON193" s="78"/>
      <c r="POO193" s="65"/>
      <c r="POR193" s="78"/>
      <c r="POS193" s="78"/>
      <c r="POT193" s="65"/>
      <c r="POW193" s="78"/>
      <c r="POX193" s="78"/>
      <c r="POY193" s="65"/>
      <c r="PPB193" s="78"/>
      <c r="PPC193" s="78"/>
      <c r="PPD193" s="65"/>
      <c r="PPG193" s="78"/>
      <c r="PPH193" s="78"/>
      <c r="PPI193" s="65"/>
      <c r="PPL193" s="78"/>
      <c r="PPM193" s="78"/>
      <c r="PPN193" s="65"/>
      <c r="PPQ193" s="78"/>
      <c r="PPR193" s="78"/>
      <c r="PPS193" s="65"/>
      <c r="PPV193" s="78"/>
      <c r="PPW193" s="78"/>
      <c r="PPX193" s="65"/>
      <c r="PQA193" s="78"/>
      <c r="PQB193" s="78"/>
      <c r="PQC193" s="65"/>
      <c r="PQF193" s="78"/>
      <c r="PQG193" s="78"/>
      <c r="PQH193" s="65"/>
      <c r="PQK193" s="78"/>
      <c r="PQL193" s="78"/>
      <c r="PQM193" s="65"/>
      <c r="PQP193" s="78"/>
      <c r="PQQ193" s="78"/>
      <c r="PQR193" s="65"/>
      <c r="PQU193" s="78"/>
      <c r="PQV193" s="78"/>
      <c r="PQW193" s="65"/>
      <c r="PQZ193" s="78"/>
      <c r="PRA193" s="78"/>
      <c r="PRB193" s="65"/>
      <c r="PRE193" s="78"/>
      <c r="PRF193" s="78"/>
      <c r="PRG193" s="65"/>
      <c r="PRJ193" s="78"/>
      <c r="PRK193" s="78"/>
      <c r="PRL193" s="65"/>
      <c r="PRO193" s="78"/>
      <c r="PRP193" s="78"/>
      <c r="PRQ193" s="65"/>
      <c r="PRT193" s="78"/>
      <c r="PRU193" s="78"/>
      <c r="PRV193" s="65"/>
      <c r="PRY193" s="78"/>
      <c r="PRZ193" s="78"/>
      <c r="PSA193" s="65"/>
      <c r="PSD193" s="78"/>
      <c r="PSE193" s="78"/>
      <c r="PSF193" s="65"/>
      <c r="PSI193" s="78"/>
      <c r="PSJ193" s="78"/>
      <c r="PSK193" s="65"/>
      <c r="PSN193" s="78"/>
      <c r="PSO193" s="78"/>
      <c r="PSP193" s="65"/>
      <c r="PSS193" s="78"/>
      <c r="PST193" s="78"/>
      <c r="PSU193" s="65"/>
      <c r="PSX193" s="78"/>
      <c r="PSY193" s="78"/>
      <c r="PSZ193" s="65"/>
      <c r="PTC193" s="78"/>
      <c r="PTD193" s="78"/>
      <c r="PTE193" s="65"/>
      <c r="PTH193" s="78"/>
      <c r="PTI193" s="78"/>
      <c r="PTJ193" s="65"/>
      <c r="PTM193" s="78"/>
      <c r="PTN193" s="78"/>
      <c r="PTO193" s="65"/>
      <c r="PTR193" s="78"/>
      <c r="PTS193" s="78"/>
      <c r="PTT193" s="65"/>
      <c r="PTW193" s="78"/>
      <c r="PTX193" s="78"/>
      <c r="PTY193" s="65"/>
      <c r="PUB193" s="78"/>
      <c r="PUC193" s="78"/>
      <c r="PUD193" s="65"/>
      <c r="PUG193" s="78"/>
      <c r="PUH193" s="78"/>
      <c r="PUI193" s="65"/>
      <c r="PUL193" s="78"/>
      <c r="PUM193" s="78"/>
      <c r="PUN193" s="65"/>
      <c r="PUQ193" s="78"/>
      <c r="PUR193" s="78"/>
      <c r="PUS193" s="65"/>
      <c r="PUV193" s="78"/>
      <c r="PUW193" s="78"/>
      <c r="PUX193" s="65"/>
      <c r="PVA193" s="78"/>
      <c r="PVB193" s="78"/>
      <c r="PVC193" s="65"/>
      <c r="PVF193" s="78"/>
      <c r="PVG193" s="78"/>
      <c r="PVH193" s="65"/>
      <c r="PVK193" s="78"/>
      <c r="PVL193" s="78"/>
      <c r="PVM193" s="65"/>
      <c r="PVP193" s="78"/>
      <c r="PVQ193" s="78"/>
      <c r="PVR193" s="65"/>
      <c r="PVU193" s="78"/>
      <c r="PVV193" s="78"/>
      <c r="PVW193" s="65"/>
      <c r="PVZ193" s="78"/>
      <c r="PWA193" s="78"/>
      <c r="PWB193" s="65"/>
      <c r="PWE193" s="78"/>
      <c r="PWF193" s="78"/>
      <c r="PWG193" s="65"/>
      <c r="PWJ193" s="78"/>
      <c r="PWK193" s="78"/>
      <c r="PWL193" s="65"/>
      <c r="PWO193" s="78"/>
      <c r="PWP193" s="78"/>
      <c r="PWQ193" s="65"/>
      <c r="PWT193" s="78"/>
      <c r="PWU193" s="78"/>
      <c r="PWV193" s="65"/>
      <c r="PWY193" s="78"/>
      <c r="PWZ193" s="78"/>
      <c r="PXA193" s="65"/>
      <c r="PXD193" s="78"/>
      <c r="PXE193" s="78"/>
      <c r="PXF193" s="65"/>
      <c r="PXI193" s="78"/>
      <c r="PXJ193" s="78"/>
      <c r="PXK193" s="65"/>
      <c r="PXN193" s="78"/>
      <c r="PXO193" s="78"/>
      <c r="PXP193" s="65"/>
      <c r="PXS193" s="78"/>
      <c r="PXT193" s="78"/>
      <c r="PXU193" s="65"/>
      <c r="PXX193" s="78"/>
      <c r="PXY193" s="78"/>
      <c r="PXZ193" s="65"/>
      <c r="PYC193" s="78"/>
      <c r="PYD193" s="78"/>
      <c r="PYE193" s="65"/>
      <c r="PYH193" s="78"/>
      <c r="PYI193" s="78"/>
      <c r="PYJ193" s="65"/>
      <c r="PYM193" s="78"/>
      <c r="PYN193" s="78"/>
      <c r="PYO193" s="65"/>
      <c r="PYR193" s="78"/>
      <c r="PYS193" s="78"/>
      <c r="PYT193" s="65"/>
      <c r="PYW193" s="78"/>
      <c r="PYX193" s="78"/>
      <c r="PYY193" s="65"/>
      <c r="PZB193" s="78"/>
      <c r="PZC193" s="78"/>
      <c r="PZD193" s="65"/>
      <c r="PZG193" s="78"/>
      <c r="PZH193" s="78"/>
      <c r="PZI193" s="65"/>
      <c r="PZL193" s="78"/>
      <c r="PZM193" s="78"/>
      <c r="PZN193" s="65"/>
      <c r="PZQ193" s="78"/>
      <c r="PZR193" s="78"/>
      <c r="PZS193" s="65"/>
      <c r="PZV193" s="78"/>
      <c r="PZW193" s="78"/>
      <c r="PZX193" s="65"/>
      <c r="QAA193" s="78"/>
      <c r="QAB193" s="78"/>
      <c r="QAC193" s="65"/>
      <c r="QAF193" s="78"/>
      <c r="QAG193" s="78"/>
      <c r="QAH193" s="65"/>
      <c r="QAK193" s="78"/>
      <c r="QAL193" s="78"/>
      <c r="QAM193" s="65"/>
      <c r="QAP193" s="78"/>
      <c r="QAQ193" s="78"/>
      <c r="QAR193" s="65"/>
      <c r="QAU193" s="78"/>
      <c r="QAV193" s="78"/>
      <c r="QAW193" s="65"/>
      <c r="QAZ193" s="78"/>
      <c r="QBA193" s="78"/>
      <c r="QBB193" s="65"/>
      <c r="QBE193" s="78"/>
      <c r="QBF193" s="78"/>
      <c r="QBG193" s="65"/>
      <c r="QBJ193" s="78"/>
      <c r="QBK193" s="78"/>
      <c r="QBL193" s="65"/>
      <c r="QBO193" s="78"/>
      <c r="QBP193" s="78"/>
      <c r="QBQ193" s="65"/>
      <c r="QBT193" s="78"/>
      <c r="QBU193" s="78"/>
      <c r="QBV193" s="65"/>
      <c r="QBY193" s="78"/>
      <c r="QBZ193" s="78"/>
      <c r="QCA193" s="65"/>
      <c r="QCD193" s="78"/>
      <c r="QCE193" s="78"/>
      <c r="QCF193" s="65"/>
      <c r="QCI193" s="78"/>
      <c r="QCJ193" s="78"/>
      <c r="QCK193" s="65"/>
      <c r="QCN193" s="78"/>
      <c r="QCO193" s="78"/>
      <c r="QCP193" s="65"/>
      <c r="QCS193" s="78"/>
      <c r="QCT193" s="78"/>
      <c r="QCU193" s="65"/>
      <c r="QCX193" s="78"/>
      <c r="QCY193" s="78"/>
      <c r="QCZ193" s="65"/>
      <c r="QDC193" s="78"/>
      <c r="QDD193" s="78"/>
      <c r="QDE193" s="65"/>
      <c r="QDH193" s="78"/>
      <c r="QDI193" s="78"/>
      <c r="QDJ193" s="65"/>
      <c r="QDM193" s="78"/>
      <c r="QDN193" s="78"/>
      <c r="QDO193" s="65"/>
      <c r="QDR193" s="78"/>
      <c r="QDS193" s="78"/>
      <c r="QDT193" s="65"/>
      <c r="QDW193" s="78"/>
      <c r="QDX193" s="78"/>
      <c r="QDY193" s="65"/>
      <c r="QEB193" s="78"/>
      <c r="QEC193" s="78"/>
      <c r="QED193" s="65"/>
      <c r="QEG193" s="78"/>
      <c r="QEH193" s="78"/>
      <c r="QEI193" s="65"/>
      <c r="QEL193" s="78"/>
      <c r="QEM193" s="78"/>
      <c r="QEN193" s="65"/>
      <c r="QEQ193" s="78"/>
      <c r="QER193" s="78"/>
      <c r="QES193" s="65"/>
      <c r="QEV193" s="78"/>
      <c r="QEW193" s="78"/>
      <c r="QEX193" s="65"/>
      <c r="QFA193" s="78"/>
      <c r="QFB193" s="78"/>
      <c r="QFC193" s="65"/>
      <c r="QFF193" s="78"/>
      <c r="QFG193" s="78"/>
      <c r="QFH193" s="65"/>
      <c r="QFK193" s="78"/>
      <c r="QFL193" s="78"/>
      <c r="QFM193" s="65"/>
      <c r="QFP193" s="78"/>
      <c r="QFQ193" s="78"/>
      <c r="QFR193" s="65"/>
      <c r="QFU193" s="78"/>
      <c r="QFV193" s="78"/>
      <c r="QFW193" s="65"/>
      <c r="QFZ193" s="78"/>
      <c r="QGA193" s="78"/>
      <c r="QGB193" s="65"/>
      <c r="QGE193" s="78"/>
      <c r="QGF193" s="78"/>
      <c r="QGG193" s="65"/>
      <c r="QGJ193" s="78"/>
      <c r="QGK193" s="78"/>
      <c r="QGL193" s="65"/>
      <c r="QGO193" s="78"/>
      <c r="QGP193" s="78"/>
      <c r="QGQ193" s="65"/>
      <c r="QGT193" s="78"/>
      <c r="QGU193" s="78"/>
      <c r="QGV193" s="65"/>
      <c r="QGY193" s="78"/>
      <c r="QGZ193" s="78"/>
      <c r="QHA193" s="65"/>
      <c r="QHD193" s="78"/>
      <c r="QHE193" s="78"/>
      <c r="QHF193" s="65"/>
      <c r="QHI193" s="78"/>
      <c r="QHJ193" s="78"/>
      <c r="QHK193" s="65"/>
      <c r="QHN193" s="78"/>
      <c r="QHO193" s="78"/>
      <c r="QHP193" s="65"/>
      <c r="QHS193" s="78"/>
      <c r="QHT193" s="78"/>
      <c r="QHU193" s="65"/>
      <c r="QHX193" s="78"/>
      <c r="QHY193" s="78"/>
      <c r="QHZ193" s="65"/>
      <c r="QIC193" s="78"/>
      <c r="QID193" s="78"/>
      <c r="QIE193" s="65"/>
      <c r="QIH193" s="78"/>
      <c r="QII193" s="78"/>
      <c r="QIJ193" s="65"/>
      <c r="QIM193" s="78"/>
      <c r="QIN193" s="78"/>
      <c r="QIO193" s="65"/>
      <c r="QIR193" s="78"/>
      <c r="QIS193" s="78"/>
      <c r="QIT193" s="65"/>
      <c r="QIW193" s="78"/>
      <c r="QIX193" s="78"/>
      <c r="QIY193" s="65"/>
      <c r="QJB193" s="78"/>
      <c r="QJC193" s="78"/>
      <c r="QJD193" s="65"/>
      <c r="QJG193" s="78"/>
      <c r="QJH193" s="78"/>
      <c r="QJI193" s="65"/>
      <c r="QJL193" s="78"/>
      <c r="QJM193" s="78"/>
      <c r="QJN193" s="65"/>
      <c r="QJQ193" s="78"/>
      <c r="QJR193" s="78"/>
      <c r="QJS193" s="65"/>
      <c r="QJV193" s="78"/>
      <c r="QJW193" s="78"/>
      <c r="QJX193" s="65"/>
      <c r="QKA193" s="78"/>
      <c r="QKB193" s="78"/>
      <c r="QKC193" s="65"/>
      <c r="QKF193" s="78"/>
      <c r="QKG193" s="78"/>
      <c r="QKH193" s="65"/>
      <c r="QKK193" s="78"/>
      <c r="QKL193" s="78"/>
      <c r="QKM193" s="65"/>
      <c r="QKP193" s="78"/>
      <c r="QKQ193" s="78"/>
      <c r="QKR193" s="65"/>
      <c r="QKU193" s="78"/>
      <c r="QKV193" s="78"/>
      <c r="QKW193" s="65"/>
      <c r="QKZ193" s="78"/>
      <c r="QLA193" s="78"/>
      <c r="QLB193" s="65"/>
      <c r="QLE193" s="78"/>
      <c r="QLF193" s="78"/>
      <c r="QLG193" s="65"/>
      <c r="QLJ193" s="78"/>
      <c r="QLK193" s="78"/>
      <c r="QLL193" s="65"/>
      <c r="QLO193" s="78"/>
      <c r="QLP193" s="78"/>
      <c r="QLQ193" s="65"/>
      <c r="QLT193" s="78"/>
      <c r="QLU193" s="78"/>
      <c r="QLV193" s="65"/>
      <c r="QLY193" s="78"/>
      <c r="QLZ193" s="78"/>
      <c r="QMA193" s="65"/>
      <c r="QMD193" s="78"/>
      <c r="QME193" s="78"/>
      <c r="QMF193" s="65"/>
      <c r="QMI193" s="78"/>
      <c r="QMJ193" s="78"/>
      <c r="QMK193" s="65"/>
      <c r="QMN193" s="78"/>
      <c r="QMO193" s="78"/>
      <c r="QMP193" s="65"/>
      <c r="QMS193" s="78"/>
      <c r="QMT193" s="78"/>
      <c r="QMU193" s="65"/>
      <c r="QMX193" s="78"/>
      <c r="QMY193" s="78"/>
      <c r="QMZ193" s="65"/>
      <c r="QNC193" s="78"/>
      <c r="QND193" s="78"/>
      <c r="QNE193" s="65"/>
      <c r="QNH193" s="78"/>
      <c r="QNI193" s="78"/>
      <c r="QNJ193" s="65"/>
      <c r="QNM193" s="78"/>
      <c r="QNN193" s="78"/>
      <c r="QNO193" s="65"/>
      <c r="QNR193" s="78"/>
      <c r="QNS193" s="78"/>
      <c r="QNT193" s="65"/>
      <c r="QNW193" s="78"/>
      <c r="QNX193" s="78"/>
      <c r="QNY193" s="65"/>
      <c r="QOB193" s="78"/>
      <c r="QOC193" s="78"/>
      <c r="QOD193" s="65"/>
      <c r="QOG193" s="78"/>
      <c r="QOH193" s="78"/>
      <c r="QOI193" s="65"/>
      <c r="QOL193" s="78"/>
      <c r="QOM193" s="78"/>
      <c r="QON193" s="65"/>
      <c r="QOQ193" s="78"/>
      <c r="QOR193" s="78"/>
      <c r="QOS193" s="65"/>
      <c r="QOV193" s="78"/>
      <c r="QOW193" s="78"/>
      <c r="QOX193" s="65"/>
      <c r="QPA193" s="78"/>
      <c r="QPB193" s="78"/>
      <c r="QPC193" s="65"/>
      <c r="QPF193" s="78"/>
      <c r="QPG193" s="78"/>
      <c r="QPH193" s="65"/>
      <c r="QPK193" s="78"/>
      <c r="QPL193" s="78"/>
      <c r="QPM193" s="65"/>
      <c r="QPP193" s="78"/>
      <c r="QPQ193" s="78"/>
      <c r="QPR193" s="65"/>
      <c r="QPU193" s="78"/>
      <c r="QPV193" s="78"/>
      <c r="QPW193" s="65"/>
      <c r="QPZ193" s="78"/>
      <c r="QQA193" s="78"/>
      <c r="QQB193" s="65"/>
      <c r="QQE193" s="78"/>
      <c r="QQF193" s="78"/>
      <c r="QQG193" s="65"/>
      <c r="QQJ193" s="78"/>
      <c r="QQK193" s="78"/>
      <c r="QQL193" s="65"/>
      <c r="QQO193" s="78"/>
      <c r="QQP193" s="78"/>
      <c r="QQQ193" s="65"/>
      <c r="QQT193" s="78"/>
      <c r="QQU193" s="78"/>
      <c r="QQV193" s="65"/>
      <c r="QQY193" s="78"/>
      <c r="QQZ193" s="78"/>
      <c r="QRA193" s="65"/>
      <c r="QRD193" s="78"/>
      <c r="QRE193" s="78"/>
      <c r="QRF193" s="65"/>
      <c r="QRI193" s="78"/>
      <c r="QRJ193" s="78"/>
      <c r="QRK193" s="65"/>
      <c r="QRN193" s="78"/>
      <c r="QRO193" s="78"/>
      <c r="QRP193" s="65"/>
      <c r="QRS193" s="78"/>
      <c r="QRT193" s="78"/>
      <c r="QRU193" s="65"/>
      <c r="QRX193" s="78"/>
      <c r="QRY193" s="78"/>
      <c r="QRZ193" s="65"/>
      <c r="QSC193" s="78"/>
      <c r="QSD193" s="78"/>
      <c r="QSE193" s="65"/>
      <c r="QSH193" s="78"/>
      <c r="QSI193" s="78"/>
      <c r="QSJ193" s="65"/>
      <c r="QSM193" s="78"/>
      <c r="QSN193" s="78"/>
      <c r="QSO193" s="65"/>
      <c r="QSR193" s="78"/>
      <c r="QSS193" s="78"/>
      <c r="QST193" s="65"/>
      <c r="QSW193" s="78"/>
      <c r="QSX193" s="78"/>
      <c r="QSY193" s="65"/>
      <c r="QTB193" s="78"/>
      <c r="QTC193" s="78"/>
      <c r="QTD193" s="65"/>
      <c r="QTG193" s="78"/>
      <c r="QTH193" s="78"/>
      <c r="QTI193" s="65"/>
      <c r="QTL193" s="78"/>
      <c r="QTM193" s="78"/>
      <c r="QTN193" s="65"/>
      <c r="QTQ193" s="78"/>
      <c r="QTR193" s="78"/>
      <c r="QTS193" s="65"/>
      <c r="QTV193" s="78"/>
      <c r="QTW193" s="78"/>
      <c r="QTX193" s="65"/>
      <c r="QUA193" s="78"/>
      <c r="QUB193" s="78"/>
      <c r="QUC193" s="65"/>
      <c r="QUF193" s="78"/>
      <c r="QUG193" s="78"/>
      <c r="QUH193" s="65"/>
      <c r="QUK193" s="78"/>
      <c r="QUL193" s="78"/>
      <c r="QUM193" s="65"/>
      <c r="QUP193" s="78"/>
      <c r="QUQ193" s="78"/>
      <c r="QUR193" s="65"/>
      <c r="QUU193" s="78"/>
      <c r="QUV193" s="78"/>
      <c r="QUW193" s="65"/>
      <c r="QUZ193" s="78"/>
      <c r="QVA193" s="78"/>
      <c r="QVB193" s="65"/>
      <c r="QVE193" s="78"/>
      <c r="QVF193" s="78"/>
      <c r="QVG193" s="65"/>
      <c r="QVJ193" s="78"/>
      <c r="QVK193" s="78"/>
      <c r="QVL193" s="65"/>
      <c r="QVO193" s="78"/>
      <c r="QVP193" s="78"/>
      <c r="QVQ193" s="65"/>
      <c r="QVT193" s="78"/>
      <c r="QVU193" s="78"/>
      <c r="QVV193" s="65"/>
      <c r="QVY193" s="78"/>
      <c r="QVZ193" s="78"/>
      <c r="QWA193" s="65"/>
      <c r="QWD193" s="78"/>
      <c r="QWE193" s="78"/>
      <c r="QWF193" s="65"/>
      <c r="QWI193" s="78"/>
      <c r="QWJ193" s="78"/>
      <c r="QWK193" s="65"/>
      <c r="QWN193" s="78"/>
      <c r="QWO193" s="78"/>
      <c r="QWP193" s="65"/>
      <c r="QWS193" s="78"/>
      <c r="QWT193" s="78"/>
      <c r="QWU193" s="65"/>
      <c r="QWX193" s="78"/>
      <c r="QWY193" s="78"/>
      <c r="QWZ193" s="65"/>
      <c r="QXC193" s="78"/>
      <c r="QXD193" s="78"/>
      <c r="QXE193" s="65"/>
      <c r="QXH193" s="78"/>
      <c r="QXI193" s="78"/>
      <c r="QXJ193" s="65"/>
      <c r="QXM193" s="78"/>
      <c r="QXN193" s="78"/>
      <c r="QXO193" s="65"/>
      <c r="QXR193" s="78"/>
      <c r="QXS193" s="78"/>
      <c r="QXT193" s="65"/>
      <c r="QXW193" s="78"/>
      <c r="QXX193" s="78"/>
      <c r="QXY193" s="65"/>
      <c r="QYB193" s="78"/>
      <c r="QYC193" s="78"/>
      <c r="QYD193" s="65"/>
      <c r="QYG193" s="78"/>
      <c r="QYH193" s="78"/>
      <c r="QYI193" s="65"/>
      <c r="QYL193" s="78"/>
      <c r="QYM193" s="78"/>
      <c r="QYN193" s="65"/>
      <c r="QYQ193" s="78"/>
      <c r="QYR193" s="78"/>
      <c r="QYS193" s="65"/>
      <c r="QYV193" s="78"/>
      <c r="QYW193" s="78"/>
      <c r="QYX193" s="65"/>
      <c r="QZA193" s="78"/>
      <c r="QZB193" s="78"/>
      <c r="QZC193" s="65"/>
      <c r="QZF193" s="78"/>
      <c r="QZG193" s="78"/>
      <c r="QZH193" s="65"/>
      <c r="QZK193" s="78"/>
      <c r="QZL193" s="78"/>
      <c r="QZM193" s="65"/>
      <c r="QZP193" s="78"/>
      <c r="QZQ193" s="78"/>
      <c r="QZR193" s="65"/>
      <c r="QZU193" s="78"/>
      <c r="QZV193" s="78"/>
      <c r="QZW193" s="65"/>
      <c r="QZZ193" s="78"/>
      <c r="RAA193" s="78"/>
      <c r="RAB193" s="65"/>
      <c r="RAE193" s="78"/>
      <c r="RAF193" s="78"/>
      <c r="RAG193" s="65"/>
      <c r="RAJ193" s="78"/>
      <c r="RAK193" s="78"/>
      <c r="RAL193" s="65"/>
      <c r="RAO193" s="78"/>
      <c r="RAP193" s="78"/>
      <c r="RAQ193" s="65"/>
      <c r="RAT193" s="78"/>
      <c r="RAU193" s="78"/>
      <c r="RAV193" s="65"/>
      <c r="RAY193" s="78"/>
      <c r="RAZ193" s="78"/>
      <c r="RBA193" s="65"/>
      <c r="RBD193" s="78"/>
      <c r="RBE193" s="78"/>
      <c r="RBF193" s="65"/>
      <c r="RBI193" s="78"/>
      <c r="RBJ193" s="78"/>
      <c r="RBK193" s="65"/>
      <c r="RBN193" s="78"/>
      <c r="RBO193" s="78"/>
      <c r="RBP193" s="65"/>
      <c r="RBS193" s="78"/>
      <c r="RBT193" s="78"/>
      <c r="RBU193" s="65"/>
      <c r="RBX193" s="78"/>
      <c r="RBY193" s="78"/>
      <c r="RBZ193" s="65"/>
      <c r="RCC193" s="78"/>
      <c r="RCD193" s="78"/>
      <c r="RCE193" s="65"/>
      <c r="RCH193" s="78"/>
      <c r="RCI193" s="78"/>
      <c r="RCJ193" s="65"/>
      <c r="RCM193" s="78"/>
      <c r="RCN193" s="78"/>
      <c r="RCO193" s="65"/>
      <c r="RCR193" s="78"/>
      <c r="RCS193" s="78"/>
      <c r="RCT193" s="65"/>
      <c r="RCW193" s="78"/>
      <c r="RCX193" s="78"/>
      <c r="RCY193" s="65"/>
      <c r="RDB193" s="78"/>
      <c r="RDC193" s="78"/>
      <c r="RDD193" s="65"/>
      <c r="RDG193" s="78"/>
      <c r="RDH193" s="78"/>
      <c r="RDI193" s="65"/>
      <c r="RDL193" s="78"/>
      <c r="RDM193" s="78"/>
      <c r="RDN193" s="65"/>
      <c r="RDQ193" s="78"/>
      <c r="RDR193" s="78"/>
      <c r="RDS193" s="65"/>
      <c r="RDV193" s="78"/>
      <c r="RDW193" s="78"/>
      <c r="RDX193" s="65"/>
      <c r="REA193" s="78"/>
      <c r="REB193" s="78"/>
      <c r="REC193" s="65"/>
      <c r="REF193" s="78"/>
      <c r="REG193" s="78"/>
      <c r="REH193" s="65"/>
      <c r="REK193" s="78"/>
      <c r="REL193" s="78"/>
      <c r="REM193" s="65"/>
      <c r="REP193" s="78"/>
      <c r="REQ193" s="78"/>
      <c r="RER193" s="65"/>
      <c r="REU193" s="78"/>
      <c r="REV193" s="78"/>
      <c r="REW193" s="65"/>
      <c r="REZ193" s="78"/>
      <c r="RFA193" s="78"/>
      <c r="RFB193" s="65"/>
      <c r="RFE193" s="78"/>
      <c r="RFF193" s="78"/>
      <c r="RFG193" s="65"/>
      <c r="RFJ193" s="78"/>
      <c r="RFK193" s="78"/>
      <c r="RFL193" s="65"/>
      <c r="RFO193" s="78"/>
      <c r="RFP193" s="78"/>
      <c r="RFQ193" s="65"/>
      <c r="RFT193" s="78"/>
      <c r="RFU193" s="78"/>
      <c r="RFV193" s="65"/>
      <c r="RFY193" s="78"/>
      <c r="RFZ193" s="78"/>
      <c r="RGA193" s="65"/>
      <c r="RGD193" s="78"/>
      <c r="RGE193" s="78"/>
      <c r="RGF193" s="65"/>
      <c r="RGI193" s="78"/>
      <c r="RGJ193" s="78"/>
      <c r="RGK193" s="65"/>
      <c r="RGN193" s="78"/>
      <c r="RGO193" s="78"/>
      <c r="RGP193" s="65"/>
      <c r="RGS193" s="78"/>
      <c r="RGT193" s="78"/>
      <c r="RGU193" s="65"/>
      <c r="RGX193" s="78"/>
      <c r="RGY193" s="78"/>
      <c r="RGZ193" s="65"/>
      <c r="RHC193" s="78"/>
      <c r="RHD193" s="78"/>
      <c r="RHE193" s="65"/>
      <c r="RHH193" s="78"/>
      <c r="RHI193" s="78"/>
      <c r="RHJ193" s="65"/>
      <c r="RHM193" s="78"/>
      <c r="RHN193" s="78"/>
      <c r="RHO193" s="65"/>
      <c r="RHR193" s="78"/>
      <c r="RHS193" s="78"/>
      <c r="RHT193" s="65"/>
      <c r="RHW193" s="78"/>
      <c r="RHX193" s="78"/>
      <c r="RHY193" s="65"/>
      <c r="RIB193" s="78"/>
      <c r="RIC193" s="78"/>
      <c r="RID193" s="65"/>
      <c r="RIG193" s="78"/>
      <c r="RIH193" s="78"/>
      <c r="RII193" s="65"/>
      <c r="RIL193" s="78"/>
      <c r="RIM193" s="78"/>
      <c r="RIN193" s="65"/>
      <c r="RIQ193" s="78"/>
      <c r="RIR193" s="78"/>
      <c r="RIS193" s="65"/>
      <c r="RIV193" s="78"/>
      <c r="RIW193" s="78"/>
      <c r="RIX193" s="65"/>
      <c r="RJA193" s="78"/>
      <c r="RJB193" s="78"/>
      <c r="RJC193" s="65"/>
      <c r="RJF193" s="78"/>
      <c r="RJG193" s="78"/>
      <c r="RJH193" s="65"/>
      <c r="RJK193" s="78"/>
      <c r="RJL193" s="78"/>
      <c r="RJM193" s="65"/>
      <c r="RJP193" s="78"/>
      <c r="RJQ193" s="78"/>
      <c r="RJR193" s="65"/>
      <c r="RJU193" s="78"/>
      <c r="RJV193" s="78"/>
      <c r="RJW193" s="65"/>
      <c r="RJZ193" s="78"/>
      <c r="RKA193" s="78"/>
      <c r="RKB193" s="65"/>
      <c r="RKE193" s="78"/>
      <c r="RKF193" s="78"/>
      <c r="RKG193" s="65"/>
      <c r="RKJ193" s="78"/>
      <c r="RKK193" s="78"/>
      <c r="RKL193" s="65"/>
      <c r="RKO193" s="78"/>
      <c r="RKP193" s="78"/>
      <c r="RKQ193" s="65"/>
      <c r="RKT193" s="78"/>
      <c r="RKU193" s="78"/>
      <c r="RKV193" s="65"/>
      <c r="RKY193" s="78"/>
      <c r="RKZ193" s="78"/>
      <c r="RLA193" s="65"/>
      <c r="RLD193" s="78"/>
      <c r="RLE193" s="78"/>
      <c r="RLF193" s="65"/>
      <c r="RLI193" s="78"/>
      <c r="RLJ193" s="78"/>
      <c r="RLK193" s="65"/>
      <c r="RLN193" s="78"/>
      <c r="RLO193" s="78"/>
      <c r="RLP193" s="65"/>
      <c r="RLS193" s="78"/>
      <c r="RLT193" s="78"/>
      <c r="RLU193" s="65"/>
      <c r="RLX193" s="78"/>
      <c r="RLY193" s="78"/>
      <c r="RLZ193" s="65"/>
      <c r="RMC193" s="78"/>
      <c r="RMD193" s="78"/>
      <c r="RME193" s="65"/>
      <c r="RMH193" s="78"/>
      <c r="RMI193" s="78"/>
      <c r="RMJ193" s="65"/>
      <c r="RMM193" s="78"/>
      <c r="RMN193" s="78"/>
      <c r="RMO193" s="65"/>
      <c r="RMR193" s="78"/>
      <c r="RMS193" s="78"/>
      <c r="RMT193" s="65"/>
      <c r="RMW193" s="78"/>
      <c r="RMX193" s="78"/>
      <c r="RMY193" s="65"/>
      <c r="RNB193" s="78"/>
      <c r="RNC193" s="78"/>
      <c r="RND193" s="65"/>
      <c r="RNG193" s="78"/>
      <c r="RNH193" s="78"/>
      <c r="RNI193" s="65"/>
      <c r="RNL193" s="78"/>
      <c r="RNM193" s="78"/>
      <c r="RNN193" s="65"/>
      <c r="RNQ193" s="78"/>
      <c r="RNR193" s="78"/>
      <c r="RNS193" s="65"/>
      <c r="RNV193" s="78"/>
      <c r="RNW193" s="78"/>
      <c r="RNX193" s="65"/>
      <c r="ROA193" s="78"/>
      <c r="ROB193" s="78"/>
      <c r="ROC193" s="65"/>
      <c r="ROF193" s="78"/>
      <c r="ROG193" s="78"/>
      <c r="ROH193" s="65"/>
      <c r="ROK193" s="78"/>
      <c r="ROL193" s="78"/>
      <c r="ROM193" s="65"/>
      <c r="ROP193" s="78"/>
      <c r="ROQ193" s="78"/>
      <c r="ROR193" s="65"/>
      <c r="ROU193" s="78"/>
      <c r="ROV193" s="78"/>
      <c r="ROW193" s="65"/>
      <c r="ROZ193" s="78"/>
      <c r="RPA193" s="78"/>
      <c r="RPB193" s="65"/>
      <c r="RPE193" s="78"/>
      <c r="RPF193" s="78"/>
      <c r="RPG193" s="65"/>
      <c r="RPJ193" s="78"/>
      <c r="RPK193" s="78"/>
      <c r="RPL193" s="65"/>
      <c r="RPO193" s="78"/>
      <c r="RPP193" s="78"/>
      <c r="RPQ193" s="65"/>
      <c r="RPT193" s="78"/>
      <c r="RPU193" s="78"/>
      <c r="RPV193" s="65"/>
      <c r="RPY193" s="78"/>
      <c r="RPZ193" s="78"/>
      <c r="RQA193" s="65"/>
      <c r="RQD193" s="78"/>
      <c r="RQE193" s="78"/>
      <c r="RQF193" s="65"/>
      <c r="RQI193" s="78"/>
      <c r="RQJ193" s="78"/>
      <c r="RQK193" s="65"/>
      <c r="RQN193" s="78"/>
      <c r="RQO193" s="78"/>
      <c r="RQP193" s="65"/>
      <c r="RQS193" s="78"/>
      <c r="RQT193" s="78"/>
      <c r="RQU193" s="65"/>
      <c r="RQX193" s="78"/>
      <c r="RQY193" s="78"/>
      <c r="RQZ193" s="65"/>
      <c r="RRC193" s="78"/>
      <c r="RRD193" s="78"/>
      <c r="RRE193" s="65"/>
      <c r="RRH193" s="78"/>
      <c r="RRI193" s="78"/>
      <c r="RRJ193" s="65"/>
      <c r="RRM193" s="78"/>
      <c r="RRN193" s="78"/>
      <c r="RRO193" s="65"/>
      <c r="RRR193" s="78"/>
      <c r="RRS193" s="78"/>
      <c r="RRT193" s="65"/>
      <c r="RRW193" s="78"/>
      <c r="RRX193" s="78"/>
      <c r="RRY193" s="65"/>
      <c r="RSB193" s="78"/>
      <c r="RSC193" s="78"/>
      <c r="RSD193" s="65"/>
      <c r="RSG193" s="78"/>
      <c r="RSH193" s="78"/>
      <c r="RSI193" s="65"/>
      <c r="RSL193" s="78"/>
      <c r="RSM193" s="78"/>
      <c r="RSN193" s="65"/>
      <c r="RSQ193" s="78"/>
      <c r="RSR193" s="78"/>
      <c r="RSS193" s="65"/>
      <c r="RSV193" s="78"/>
      <c r="RSW193" s="78"/>
      <c r="RSX193" s="65"/>
      <c r="RTA193" s="78"/>
      <c r="RTB193" s="78"/>
      <c r="RTC193" s="65"/>
      <c r="RTF193" s="78"/>
      <c r="RTG193" s="78"/>
      <c r="RTH193" s="65"/>
      <c r="RTK193" s="78"/>
      <c r="RTL193" s="78"/>
      <c r="RTM193" s="65"/>
      <c r="RTP193" s="78"/>
      <c r="RTQ193" s="78"/>
      <c r="RTR193" s="65"/>
      <c r="RTU193" s="78"/>
      <c r="RTV193" s="78"/>
      <c r="RTW193" s="65"/>
      <c r="RTZ193" s="78"/>
      <c r="RUA193" s="78"/>
      <c r="RUB193" s="65"/>
      <c r="RUE193" s="78"/>
      <c r="RUF193" s="78"/>
      <c r="RUG193" s="65"/>
      <c r="RUJ193" s="78"/>
      <c r="RUK193" s="78"/>
      <c r="RUL193" s="65"/>
      <c r="RUO193" s="78"/>
      <c r="RUP193" s="78"/>
      <c r="RUQ193" s="65"/>
      <c r="RUT193" s="78"/>
      <c r="RUU193" s="78"/>
      <c r="RUV193" s="65"/>
      <c r="RUY193" s="78"/>
      <c r="RUZ193" s="78"/>
      <c r="RVA193" s="65"/>
      <c r="RVD193" s="78"/>
      <c r="RVE193" s="78"/>
      <c r="RVF193" s="65"/>
      <c r="RVI193" s="78"/>
      <c r="RVJ193" s="78"/>
      <c r="RVK193" s="65"/>
      <c r="RVN193" s="78"/>
      <c r="RVO193" s="78"/>
      <c r="RVP193" s="65"/>
      <c r="RVS193" s="78"/>
      <c r="RVT193" s="78"/>
      <c r="RVU193" s="65"/>
      <c r="RVX193" s="78"/>
      <c r="RVY193" s="78"/>
      <c r="RVZ193" s="65"/>
      <c r="RWC193" s="78"/>
      <c r="RWD193" s="78"/>
      <c r="RWE193" s="65"/>
      <c r="RWH193" s="78"/>
      <c r="RWI193" s="78"/>
      <c r="RWJ193" s="65"/>
      <c r="RWM193" s="78"/>
      <c r="RWN193" s="78"/>
      <c r="RWO193" s="65"/>
      <c r="RWR193" s="78"/>
      <c r="RWS193" s="78"/>
      <c r="RWT193" s="65"/>
      <c r="RWW193" s="78"/>
      <c r="RWX193" s="78"/>
      <c r="RWY193" s="65"/>
      <c r="RXB193" s="78"/>
      <c r="RXC193" s="78"/>
      <c r="RXD193" s="65"/>
      <c r="RXG193" s="78"/>
      <c r="RXH193" s="78"/>
      <c r="RXI193" s="65"/>
      <c r="RXL193" s="78"/>
      <c r="RXM193" s="78"/>
      <c r="RXN193" s="65"/>
      <c r="RXQ193" s="78"/>
      <c r="RXR193" s="78"/>
      <c r="RXS193" s="65"/>
      <c r="RXV193" s="78"/>
      <c r="RXW193" s="78"/>
      <c r="RXX193" s="65"/>
      <c r="RYA193" s="78"/>
      <c r="RYB193" s="78"/>
      <c r="RYC193" s="65"/>
      <c r="RYF193" s="78"/>
      <c r="RYG193" s="78"/>
      <c r="RYH193" s="65"/>
      <c r="RYK193" s="78"/>
      <c r="RYL193" s="78"/>
      <c r="RYM193" s="65"/>
      <c r="RYP193" s="78"/>
      <c r="RYQ193" s="78"/>
      <c r="RYR193" s="65"/>
      <c r="RYU193" s="78"/>
      <c r="RYV193" s="78"/>
      <c r="RYW193" s="65"/>
      <c r="RYZ193" s="78"/>
      <c r="RZA193" s="78"/>
      <c r="RZB193" s="65"/>
      <c r="RZE193" s="78"/>
      <c r="RZF193" s="78"/>
      <c r="RZG193" s="65"/>
      <c r="RZJ193" s="78"/>
      <c r="RZK193" s="78"/>
      <c r="RZL193" s="65"/>
      <c r="RZO193" s="78"/>
      <c r="RZP193" s="78"/>
      <c r="RZQ193" s="65"/>
      <c r="RZT193" s="78"/>
      <c r="RZU193" s="78"/>
      <c r="RZV193" s="65"/>
      <c r="RZY193" s="78"/>
      <c r="RZZ193" s="78"/>
      <c r="SAA193" s="65"/>
      <c r="SAD193" s="78"/>
      <c r="SAE193" s="78"/>
      <c r="SAF193" s="65"/>
      <c r="SAI193" s="78"/>
      <c r="SAJ193" s="78"/>
      <c r="SAK193" s="65"/>
      <c r="SAN193" s="78"/>
      <c r="SAO193" s="78"/>
      <c r="SAP193" s="65"/>
      <c r="SAS193" s="78"/>
      <c r="SAT193" s="78"/>
      <c r="SAU193" s="65"/>
      <c r="SAX193" s="78"/>
      <c r="SAY193" s="78"/>
      <c r="SAZ193" s="65"/>
      <c r="SBC193" s="78"/>
      <c r="SBD193" s="78"/>
      <c r="SBE193" s="65"/>
      <c r="SBH193" s="78"/>
      <c r="SBI193" s="78"/>
      <c r="SBJ193" s="65"/>
      <c r="SBM193" s="78"/>
      <c r="SBN193" s="78"/>
      <c r="SBO193" s="65"/>
      <c r="SBR193" s="78"/>
      <c r="SBS193" s="78"/>
      <c r="SBT193" s="65"/>
      <c r="SBW193" s="78"/>
      <c r="SBX193" s="78"/>
      <c r="SBY193" s="65"/>
      <c r="SCB193" s="78"/>
      <c r="SCC193" s="78"/>
      <c r="SCD193" s="65"/>
      <c r="SCG193" s="78"/>
      <c r="SCH193" s="78"/>
      <c r="SCI193" s="65"/>
      <c r="SCL193" s="78"/>
      <c r="SCM193" s="78"/>
      <c r="SCN193" s="65"/>
      <c r="SCQ193" s="78"/>
      <c r="SCR193" s="78"/>
      <c r="SCS193" s="65"/>
      <c r="SCV193" s="78"/>
      <c r="SCW193" s="78"/>
      <c r="SCX193" s="65"/>
      <c r="SDA193" s="78"/>
      <c r="SDB193" s="78"/>
      <c r="SDC193" s="65"/>
      <c r="SDF193" s="78"/>
      <c r="SDG193" s="78"/>
      <c r="SDH193" s="65"/>
      <c r="SDK193" s="78"/>
      <c r="SDL193" s="78"/>
      <c r="SDM193" s="65"/>
      <c r="SDP193" s="78"/>
      <c r="SDQ193" s="78"/>
      <c r="SDR193" s="65"/>
      <c r="SDU193" s="78"/>
      <c r="SDV193" s="78"/>
      <c r="SDW193" s="65"/>
      <c r="SDZ193" s="78"/>
      <c r="SEA193" s="78"/>
      <c r="SEB193" s="65"/>
      <c r="SEE193" s="78"/>
      <c r="SEF193" s="78"/>
      <c r="SEG193" s="65"/>
      <c r="SEJ193" s="78"/>
      <c r="SEK193" s="78"/>
      <c r="SEL193" s="65"/>
      <c r="SEO193" s="78"/>
      <c r="SEP193" s="78"/>
      <c r="SEQ193" s="65"/>
      <c r="SET193" s="78"/>
      <c r="SEU193" s="78"/>
      <c r="SEV193" s="65"/>
      <c r="SEY193" s="78"/>
      <c r="SEZ193" s="78"/>
      <c r="SFA193" s="65"/>
      <c r="SFD193" s="78"/>
      <c r="SFE193" s="78"/>
      <c r="SFF193" s="65"/>
      <c r="SFI193" s="78"/>
      <c r="SFJ193" s="78"/>
      <c r="SFK193" s="65"/>
      <c r="SFN193" s="78"/>
      <c r="SFO193" s="78"/>
      <c r="SFP193" s="65"/>
      <c r="SFS193" s="78"/>
      <c r="SFT193" s="78"/>
      <c r="SFU193" s="65"/>
      <c r="SFX193" s="78"/>
      <c r="SFY193" s="78"/>
      <c r="SFZ193" s="65"/>
      <c r="SGC193" s="78"/>
      <c r="SGD193" s="78"/>
      <c r="SGE193" s="65"/>
      <c r="SGH193" s="78"/>
      <c r="SGI193" s="78"/>
      <c r="SGJ193" s="65"/>
      <c r="SGM193" s="78"/>
      <c r="SGN193" s="78"/>
      <c r="SGO193" s="65"/>
      <c r="SGR193" s="78"/>
      <c r="SGS193" s="78"/>
      <c r="SGT193" s="65"/>
      <c r="SGW193" s="78"/>
      <c r="SGX193" s="78"/>
      <c r="SGY193" s="65"/>
      <c r="SHB193" s="78"/>
      <c r="SHC193" s="78"/>
      <c r="SHD193" s="65"/>
      <c r="SHG193" s="78"/>
      <c r="SHH193" s="78"/>
      <c r="SHI193" s="65"/>
      <c r="SHL193" s="78"/>
      <c r="SHM193" s="78"/>
      <c r="SHN193" s="65"/>
      <c r="SHQ193" s="78"/>
      <c r="SHR193" s="78"/>
      <c r="SHS193" s="65"/>
      <c r="SHV193" s="78"/>
      <c r="SHW193" s="78"/>
      <c r="SHX193" s="65"/>
      <c r="SIA193" s="78"/>
      <c r="SIB193" s="78"/>
      <c r="SIC193" s="65"/>
      <c r="SIF193" s="78"/>
      <c r="SIG193" s="78"/>
      <c r="SIH193" s="65"/>
      <c r="SIK193" s="78"/>
      <c r="SIL193" s="78"/>
      <c r="SIM193" s="65"/>
      <c r="SIP193" s="78"/>
      <c r="SIQ193" s="78"/>
      <c r="SIR193" s="65"/>
      <c r="SIU193" s="78"/>
      <c r="SIV193" s="78"/>
      <c r="SIW193" s="65"/>
      <c r="SIZ193" s="78"/>
      <c r="SJA193" s="78"/>
      <c r="SJB193" s="65"/>
      <c r="SJE193" s="78"/>
      <c r="SJF193" s="78"/>
      <c r="SJG193" s="65"/>
      <c r="SJJ193" s="78"/>
      <c r="SJK193" s="78"/>
      <c r="SJL193" s="65"/>
      <c r="SJO193" s="78"/>
      <c r="SJP193" s="78"/>
      <c r="SJQ193" s="65"/>
      <c r="SJT193" s="78"/>
      <c r="SJU193" s="78"/>
      <c r="SJV193" s="65"/>
      <c r="SJY193" s="78"/>
      <c r="SJZ193" s="78"/>
      <c r="SKA193" s="65"/>
      <c r="SKD193" s="78"/>
      <c r="SKE193" s="78"/>
      <c r="SKF193" s="65"/>
      <c r="SKI193" s="78"/>
      <c r="SKJ193" s="78"/>
      <c r="SKK193" s="65"/>
      <c r="SKN193" s="78"/>
      <c r="SKO193" s="78"/>
      <c r="SKP193" s="65"/>
      <c r="SKS193" s="78"/>
      <c r="SKT193" s="78"/>
      <c r="SKU193" s="65"/>
      <c r="SKX193" s="78"/>
      <c r="SKY193" s="78"/>
      <c r="SKZ193" s="65"/>
      <c r="SLC193" s="78"/>
      <c r="SLD193" s="78"/>
      <c r="SLE193" s="65"/>
      <c r="SLH193" s="78"/>
      <c r="SLI193" s="78"/>
      <c r="SLJ193" s="65"/>
      <c r="SLM193" s="78"/>
      <c r="SLN193" s="78"/>
      <c r="SLO193" s="65"/>
      <c r="SLR193" s="78"/>
      <c r="SLS193" s="78"/>
      <c r="SLT193" s="65"/>
      <c r="SLW193" s="78"/>
      <c r="SLX193" s="78"/>
      <c r="SLY193" s="65"/>
      <c r="SMB193" s="78"/>
      <c r="SMC193" s="78"/>
      <c r="SMD193" s="65"/>
      <c r="SMG193" s="78"/>
      <c r="SMH193" s="78"/>
      <c r="SMI193" s="65"/>
      <c r="SML193" s="78"/>
      <c r="SMM193" s="78"/>
      <c r="SMN193" s="65"/>
      <c r="SMQ193" s="78"/>
      <c r="SMR193" s="78"/>
      <c r="SMS193" s="65"/>
      <c r="SMV193" s="78"/>
      <c r="SMW193" s="78"/>
      <c r="SMX193" s="65"/>
      <c r="SNA193" s="78"/>
      <c r="SNB193" s="78"/>
      <c r="SNC193" s="65"/>
      <c r="SNF193" s="78"/>
      <c r="SNG193" s="78"/>
      <c r="SNH193" s="65"/>
      <c r="SNK193" s="78"/>
      <c r="SNL193" s="78"/>
      <c r="SNM193" s="65"/>
      <c r="SNP193" s="78"/>
      <c r="SNQ193" s="78"/>
      <c r="SNR193" s="65"/>
      <c r="SNU193" s="78"/>
      <c r="SNV193" s="78"/>
      <c r="SNW193" s="65"/>
      <c r="SNZ193" s="78"/>
      <c r="SOA193" s="78"/>
      <c r="SOB193" s="65"/>
      <c r="SOE193" s="78"/>
      <c r="SOF193" s="78"/>
      <c r="SOG193" s="65"/>
      <c r="SOJ193" s="78"/>
      <c r="SOK193" s="78"/>
      <c r="SOL193" s="65"/>
      <c r="SOO193" s="78"/>
      <c r="SOP193" s="78"/>
      <c r="SOQ193" s="65"/>
      <c r="SOT193" s="78"/>
      <c r="SOU193" s="78"/>
      <c r="SOV193" s="65"/>
      <c r="SOY193" s="78"/>
      <c r="SOZ193" s="78"/>
      <c r="SPA193" s="65"/>
      <c r="SPD193" s="78"/>
      <c r="SPE193" s="78"/>
      <c r="SPF193" s="65"/>
      <c r="SPI193" s="78"/>
      <c r="SPJ193" s="78"/>
      <c r="SPK193" s="65"/>
      <c r="SPN193" s="78"/>
      <c r="SPO193" s="78"/>
      <c r="SPP193" s="65"/>
      <c r="SPS193" s="78"/>
      <c r="SPT193" s="78"/>
      <c r="SPU193" s="65"/>
      <c r="SPX193" s="78"/>
      <c r="SPY193" s="78"/>
      <c r="SPZ193" s="65"/>
      <c r="SQC193" s="78"/>
      <c r="SQD193" s="78"/>
      <c r="SQE193" s="65"/>
      <c r="SQH193" s="78"/>
      <c r="SQI193" s="78"/>
      <c r="SQJ193" s="65"/>
      <c r="SQM193" s="78"/>
      <c r="SQN193" s="78"/>
      <c r="SQO193" s="65"/>
      <c r="SQR193" s="78"/>
      <c r="SQS193" s="78"/>
      <c r="SQT193" s="65"/>
      <c r="SQW193" s="78"/>
      <c r="SQX193" s="78"/>
      <c r="SQY193" s="65"/>
      <c r="SRB193" s="78"/>
      <c r="SRC193" s="78"/>
      <c r="SRD193" s="65"/>
      <c r="SRG193" s="78"/>
      <c r="SRH193" s="78"/>
      <c r="SRI193" s="65"/>
      <c r="SRL193" s="78"/>
      <c r="SRM193" s="78"/>
      <c r="SRN193" s="65"/>
      <c r="SRQ193" s="78"/>
      <c r="SRR193" s="78"/>
      <c r="SRS193" s="65"/>
      <c r="SRV193" s="78"/>
      <c r="SRW193" s="78"/>
      <c r="SRX193" s="65"/>
      <c r="SSA193" s="78"/>
      <c r="SSB193" s="78"/>
      <c r="SSC193" s="65"/>
      <c r="SSF193" s="78"/>
      <c r="SSG193" s="78"/>
      <c r="SSH193" s="65"/>
      <c r="SSK193" s="78"/>
      <c r="SSL193" s="78"/>
      <c r="SSM193" s="65"/>
      <c r="SSP193" s="78"/>
      <c r="SSQ193" s="78"/>
      <c r="SSR193" s="65"/>
      <c r="SSU193" s="78"/>
      <c r="SSV193" s="78"/>
      <c r="SSW193" s="65"/>
      <c r="SSZ193" s="78"/>
      <c r="STA193" s="78"/>
      <c r="STB193" s="65"/>
      <c r="STE193" s="78"/>
      <c r="STF193" s="78"/>
      <c r="STG193" s="65"/>
      <c r="STJ193" s="78"/>
      <c r="STK193" s="78"/>
      <c r="STL193" s="65"/>
      <c r="STO193" s="78"/>
      <c r="STP193" s="78"/>
      <c r="STQ193" s="65"/>
      <c r="STT193" s="78"/>
      <c r="STU193" s="78"/>
      <c r="STV193" s="65"/>
      <c r="STY193" s="78"/>
      <c r="STZ193" s="78"/>
      <c r="SUA193" s="65"/>
      <c r="SUD193" s="78"/>
      <c r="SUE193" s="78"/>
      <c r="SUF193" s="65"/>
      <c r="SUI193" s="78"/>
      <c r="SUJ193" s="78"/>
      <c r="SUK193" s="65"/>
      <c r="SUN193" s="78"/>
      <c r="SUO193" s="78"/>
      <c r="SUP193" s="65"/>
      <c r="SUS193" s="78"/>
      <c r="SUT193" s="78"/>
      <c r="SUU193" s="65"/>
      <c r="SUX193" s="78"/>
      <c r="SUY193" s="78"/>
      <c r="SUZ193" s="65"/>
      <c r="SVC193" s="78"/>
      <c r="SVD193" s="78"/>
      <c r="SVE193" s="65"/>
      <c r="SVH193" s="78"/>
      <c r="SVI193" s="78"/>
      <c r="SVJ193" s="65"/>
      <c r="SVM193" s="78"/>
      <c r="SVN193" s="78"/>
      <c r="SVO193" s="65"/>
      <c r="SVR193" s="78"/>
      <c r="SVS193" s="78"/>
      <c r="SVT193" s="65"/>
      <c r="SVW193" s="78"/>
      <c r="SVX193" s="78"/>
      <c r="SVY193" s="65"/>
      <c r="SWB193" s="78"/>
      <c r="SWC193" s="78"/>
      <c r="SWD193" s="65"/>
      <c r="SWG193" s="78"/>
      <c r="SWH193" s="78"/>
      <c r="SWI193" s="65"/>
      <c r="SWL193" s="78"/>
      <c r="SWM193" s="78"/>
      <c r="SWN193" s="65"/>
      <c r="SWQ193" s="78"/>
      <c r="SWR193" s="78"/>
      <c r="SWS193" s="65"/>
      <c r="SWV193" s="78"/>
      <c r="SWW193" s="78"/>
      <c r="SWX193" s="65"/>
      <c r="SXA193" s="78"/>
      <c r="SXB193" s="78"/>
      <c r="SXC193" s="65"/>
      <c r="SXF193" s="78"/>
      <c r="SXG193" s="78"/>
      <c r="SXH193" s="65"/>
      <c r="SXK193" s="78"/>
      <c r="SXL193" s="78"/>
      <c r="SXM193" s="65"/>
      <c r="SXP193" s="78"/>
      <c r="SXQ193" s="78"/>
      <c r="SXR193" s="65"/>
      <c r="SXU193" s="78"/>
      <c r="SXV193" s="78"/>
      <c r="SXW193" s="65"/>
      <c r="SXZ193" s="78"/>
      <c r="SYA193" s="78"/>
      <c r="SYB193" s="65"/>
      <c r="SYE193" s="78"/>
      <c r="SYF193" s="78"/>
      <c r="SYG193" s="65"/>
      <c r="SYJ193" s="78"/>
      <c r="SYK193" s="78"/>
      <c r="SYL193" s="65"/>
      <c r="SYO193" s="78"/>
      <c r="SYP193" s="78"/>
      <c r="SYQ193" s="65"/>
      <c r="SYT193" s="78"/>
      <c r="SYU193" s="78"/>
      <c r="SYV193" s="65"/>
      <c r="SYY193" s="78"/>
      <c r="SYZ193" s="78"/>
      <c r="SZA193" s="65"/>
      <c r="SZD193" s="78"/>
      <c r="SZE193" s="78"/>
      <c r="SZF193" s="65"/>
      <c r="SZI193" s="78"/>
      <c r="SZJ193" s="78"/>
      <c r="SZK193" s="65"/>
      <c r="SZN193" s="78"/>
      <c r="SZO193" s="78"/>
      <c r="SZP193" s="65"/>
      <c r="SZS193" s="78"/>
      <c r="SZT193" s="78"/>
      <c r="SZU193" s="65"/>
      <c r="SZX193" s="78"/>
      <c r="SZY193" s="78"/>
      <c r="SZZ193" s="65"/>
      <c r="TAC193" s="78"/>
      <c r="TAD193" s="78"/>
      <c r="TAE193" s="65"/>
      <c r="TAH193" s="78"/>
      <c r="TAI193" s="78"/>
      <c r="TAJ193" s="65"/>
      <c r="TAM193" s="78"/>
      <c r="TAN193" s="78"/>
      <c r="TAO193" s="65"/>
      <c r="TAR193" s="78"/>
      <c r="TAS193" s="78"/>
      <c r="TAT193" s="65"/>
      <c r="TAW193" s="78"/>
      <c r="TAX193" s="78"/>
      <c r="TAY193" s="65"/>
      <c r="TBB193" s="78"/>
      <c r="TBC193" s="78"/>
      <c r="TBD193" s="65"/>
      <c r="TBG193" s="78"/>
      <c r="TBH193" s="78"/>
      <c r="TBI193" s="65"/>
      <c r="TBL193" s="78"/>
      <c r="TBM193" s="78"/>
      <c r="TBN193" s="65"/>
      <c r="TBQ193" s="78"/>
      <c r="TBR193" s="78"/>
      <c r="TBS193" s="65"/>
      <c r="TBV193" s="78"/>
      <c r="TBW193" s="78"/>
      <c r="TBX193" s="65"/>
      <c r="TCA193" s="78"/>
      <c r="TCB193" s="78"/>
      <c r="TCC193" s="65"/>
      <c r="TCF193" s="78"/>
      <c r="TCG193" s="78"/>
      <c r="TCH193" s="65"/>
      <c r="TCK193" s="78"/>
      <c r="TCL193" s="78"/>
      <c r="TCM193" s="65"/>
      <c r="TCP193" s="78"/>
      <c r="TCQ193" s="78"/>
      <c r="TCR193" s="65"/>
      <c r="TCU193" s="78"/>
      <c r="TCV193" s="78"/>
      <c r="TCW193" s="65"/>
      <c r="TCZ193" s="78"/>
      <c r="TDA193" s="78"/>
      <c r="TDB193" s="65"/>
      <c r="TDE193" s="78"/>
      <c r="TDF193" s="78"/>
      <c r="TDG193" s="65"/>
      <c r="TDJ193" s="78"/>
      <c r="TDK193" s="78"/>
      <c r="TDL193" s="65"/>
      <c r="TDO193" s="78"/>
      <c r="TDP193" s="78"/>
      <c r="TDQ193" s="65"/>
      <c r="TDT193" s="78"/>
      <c r="TDU193" s="78"/>
      <c r="TDV193" s="65"/>
      <c r="TDY193" s="78"/>
      <c r="TDZ193" s="78"/>
      <c r="TEA193" s="65"/>
      <c r="TED193" s="78"/>
      <c r="TEE193" s="78"/>
      <c r="TEF193" s="65"/>
      <c r="TEI193" s="78"/>
      <c r="TEJ193" s="78"/>
      <c r="TEK193" s="65"/>
      <c r="TEN193" s="78"/>
      <c r="TEO193" s="78"/>
      <c r="TEP193" s="65"/>
      <c r="TES193" s="78"/>
      <c r="TET193" s="78"/>
      <c r="TEU193" s="65"/>
      <c r="TEX193" s="78"/>
      <c r="TEY193" s="78"/>
      <c r="TEZ193" s="65"/>
      <c r="TFC193" s="78"/>
      <c r="TFD193" s="78"/>
      <c r="TFE193" s="65"/>
      <c r="TFH193" s="78"/>
      <c r="TFI193" s="78"/>
      <c r="TFJ193" s="65"/>
      <c r="TFM193" s="78"/>
      <c r="TFN193" s="78"/>
      <c r="TFO193" s="65"/>
      <c r="TFR193" s="78"/>
      <c r="TFS193" s="78"/>
      <c r="TFT193" s="65"/>
      <c r="TFW193" s="78"/>
      <c r="TFX193" s="78"/>
      <c r="TFY193" s="65"/>
      <c r="TGB193" s="78"/>
      <c r="TGC193" s="78"/>
      <c r="TGD193" s="65"/>
      <c r="TGG193" s="78"/>
      <c r="TGH193" s="78"/>
      <c r="TGI193" s="65"/>
      <c r="TGL193" s="78"/>
      <c r="TGM193" s="78"/>
      <c r="TGN193" s="65"/>
      <c r="TGQ193" s="78"/>
      <c r="TGR193" s="78"/>
      <c r="TGS193" s="65"/>
      <c r="TGV193" s="78"/>
      <c r="TGW193" s="78"/>
      <c r="TGX193" s="65"/>
      <c r="THA193" s="78"/>
      <c r="THB193" s="78"/>
      <c r="THC193" s="65"/>
      <c r="THF193" s="78"/>
      <c r="THG193" s="78"/>
      <c r="THH193" s="65"/>
      <c r="THK193" s="78"/>
      <c r="THL193" s="78"/>
      <c r="THM193" s="65"/>
      <c r="THP193" s="78"/>
      <c r="THQ193" s="78"/>
      <c r="THR193" s="65"/>
      <c r="THU193" s="78"/>
      <c r="THV193" s="78"/>
      <c r="THW193" s="65"/>
      <c r="THZ193" s="78"/>
      <c r="TIA193" s="78"/>
      <c r="TIB193" s="65"/>
      <c r="TIE193" s="78"/>
      <c r="TIF193" s="78"/>
      <c r="TIG193" s="65"/>
      <c r="TIJ193" s="78"/>
      <c r="TIK193" s="78"/>
      <c r="TIL193" s="65"/>
      <c r="TIO193" s="78"/>
      <c r="TIP193" s="78"/>
      <c r="TIQ193" s="65"/>
      <c r="TIT193" s="78"/>
      <c r="TIU193" s="78"/>
      <c r="TIV193" s="65"/>
      <c r="TIY193" s="78"/>
      <c r="TIZ193" s="78"/>
      <c r="TJA193" s="65"/>
      <c r="TJD193" s="78"/>
      <c r="TJE193" s="78"/>
      <c r="TJF193" s="65"/>
      <c r="TJI193" s="78"/>
      <c r="TJJ193" s="78"/>
      <c r="TJK193" s="65"/>
      <c r="TJN193" s="78"/>
      <c r="TJO193" s="78"/>
      <c r="TJP193" s="65"/>
      <c r="TJS193" s="78"/>
      <c r="TJT193" s="78"/>
      <c r="TJU193" s="65"/>
      <c r="TJX193" s="78"/>
      <c r="TJY193" s="78"/>
      <c r="TJZ193" s="65"/>
      <c r="TKC193" s="78"/>
      <c r="TKD193" s="78"/>
      <c r="TKE193" s="65"/>
      <c r="TKH193" s="78"/>
      <c r="TKI193" s="78"/>
      <c r="TKJ193" s="65"/>
      <c r="TKM193" s="78"/>
      <c r="TKN193" s="78"/>
      <c r="TKO193" s="65"/>
      <c r="TKR193" s="78"/>
      <c r="TKS193" s="78"/>
      <c r="TKT193" s="65"/>
      <c r="TKW193" s="78"/>
      <c r="TKX193" s="78"/>
      <c r="TKY193" s="65"/>
      <c r="TLB193" s="78"/>
      <c r="TLC193" s="78"/>
      <c r="TLD193" s="65"/>
      <c r="TLG193" s="78"/>
      <c r="TLH193" s="78"/>
      <c r="TLI193" s="65"/>
      <c r="TLL193" s="78"/>
      <c r="TLM193" s="78"/>
      <c r="TLN193" s="65"/>
      <c r="TLQ193" s="78"/>
      <c r="TLR193" s="78"/>
      <c r="TLS193" s="65"/>
      <c r="TLV193" s="78"/>
      <c r="TLW193" s="78"/>
      <c r="TLX193" s="65"/>
      <c r="TMA193" s="78"/>
      <c r="TMB193" s="78"/>
      <c r="TMC193" s="65"/>
      <c r="TMF193" s="78"/>
      <c r="TMG193" s="78"/>
      <c r="TMH193" s="65"/>
      <c r="TMK193" s="78"/>
      <c r="TML193" s="78"/>
      <c r="TMM193" s="65"/>
      <c r="TMP193" s="78"/>
      <c r="TMQ193" s="78"/>
      <c r="TMR193" s="65"/>
      <c r="TMU193" s="78"/>
      <c r="TMV193" s="78"/>
      <c r="TMW193" s="65"/>
      <c r="TMZ193" s="78"/>
      <c r="TNA193" s="78"/>
      <c r="TNB193" s="65"/>
      <c r="TNE193" s="78"/>
      <c r="TNF193" s="78"/>
      <c r="TNG193" s="65"/>
      <c r="TNJ193" s="78"/>
      <c r="TNK193" s="78"/>
      <c r="TNL193" s="65"/>
      <c r="TNO193" s="78"/>
      <c r="TNP193" s="78"/>
      <c r="TNQ193" s="65"/>
      <c r="TNT193" s="78"/>
      <c r="TNU193" s="78"/>
      <c r="TNV193" s="65"/>
      <c r="TNY193" s="78"/>
      <c r="TNZ193" s="78"/>
      <c r="TOA193" s="65"/>
      <c r="TOD193" s="78"/>
      <c r="TOE193" s="78"/>
      <c r="TOF193" s="65"/>
      <c r="TOI193" s="78"/>
      <c r="TOJ193" s="78"/>
      <c r="TOK193" s="65"/>
      <c r="TON193" s="78"/>
      <c r="TOO193" s="78"/>
      <c r="TOP193" s="65"/>
      <c r="TOS193" s="78"/>
      <c r="TOT193" s="78"/>
      <c r="TOU193" s="65"/>
      <c r="TOX193" s="78"/>
      <c r="TOY193" s="78"/>
      <c r="TOZ193" s="65"/>
      <c r="TPC193" s="78"/>
      <c r="TPD193" s="78"/>
      <c r="TPE193" s="65"/>
      <c r="TPH193" s="78"/>
      <c r="TPI193" s="78"/>
      <c r="TPJ193" s="65"/>
      <c r="TPM193" s="78"/>
      <c r="TPN193" s="78"/>
      <c r="TPO193" s="65"/>
      <c r="TPR193" s="78"/>
      <c r="TPS193" s="78"/>
      <c r="TPT193" s="65"/>
      <c r="TPW193" s="78"/>
      <c r="TPX193" s="78"/>
      <c r="TPY193" s="65"/>
      <c r="TQB193" s="78"/>
      <c r="TQC193" s="78"/>
      <c r="TQD193" s="65"/>
      <c r="TQG193" s="78"/>
      <c r="TQH193" s="78"/>
      <c r="TQI193" s="65"/>
      <c r="TQL193" s="78"/>
      <c r="TQM193" s="78"/>
      <c r="TQN193" s="65"/>
      <c r="TQQ193" s="78"/>
      <c r="TQR193" s="78"/>
      <c r="TQS193" s="65"/>
      <c r="TQV193" s="78"/>
      <c r="TQW193" s="78"/>
      <c r="TQX193" s="65"/>
      <c r="TRA193" s="78"/>
      <c r="TRB193" s="78"/>
      <c r="TRC193" s="65"/>
      <c r="TRF193" s="78"/>
      <c r="TRG193" s="78"/>
      <c r="TRH193" s="65"/>
      <c r="TRK193" s="78"/>
      <c r="TRL193" s="78"/>
      <c r="TRM193" s="65"/>
      <c r="TRP193" s="78"/>
      <c r="TRQ193" s="78"/>
      <c r="TRR193" s="65"/>
      <c r="TRU193" s="78"/>
      <c r="TRV193" s="78"/>
      <c r="TRW193" s="65"/>
      <c r="TRZ193" s="78"/>
      <c r="TSA193" s="78"/>
      <c r="TSB193" s="65"/>
      <c r="TSE193" s="78"/>
      <c r="TSF193" s="78"/>
      <c r="TSG193" s="65"/>
      <c r="TSJ193" s="78"/>
      <c r="TSK193" s="78"/>
      <c r="TSL193" s="65"/>
      <c r="TSO193" s="78"/>
      <c r="TSP193" s="78"/>
      <c r="TSQ193" s="65"/>
      <c r="TST193" s="78"/>
      <c r="TSU193" s="78"/>
      <c r="TSV193" s="65"/>
      <c r="TSY193" s="78"/>
      <c r="TSZ193" s="78"/>
      <c r="TTA193" s="65"/>
      <c r="TTD193" s="78"/>
      <c r="TTE193" s="78"/>
      <c r="TTF193" s="65"/>
      <c r="TTI193" s="78"/>
      <c r="TTJ193" s="78"/>
      <c r="TTK193" s="65"/>
      <c r="TTN193" s="78"/>
      <c r="TTO193" s="78"/>
      <c r="TTP193" s="65"/>
      <c r="TTS193" s="78"/>
      <c r="TTT193" s="78"/>
      <c r="TTU193" s="65"/>
      <c r="TTX193" s="78"/>
      <c r="TTY193" s="78"/>
      <c r="TTZ193" s="65"/>
      <c r="TUC193" s="78"/>
      <c r="TUD193" s="78"/>
      <c r="TUE193" s="65"/>
      <c r="TUH193" s="78"/>
      <c r="TUI193" s="78"/>
      <c r="TUJ193" s="65"/>
      <c r="TUM193" s="78"/>
      <c r="TUN193" s="78"/>
      <c r="TUO193" s="65"/>
      <c r="TUR193" s="78"/>
      <c r="TUS193" s="78"/>
      <c r="TUT193" s="65"/>
      <c r="TUW193" s="78"/>
      <c r="TUX193" s="78"/>
      <c r="TUY193" s="65"/>
      <c r="TVB193" s="78"/>
      <c r="TVC193" s="78"/>
      <c r="TVD193" s="65"/>
      <c r="TVG193" s="78"/>
      <c r="TVH193" s="78"/>
      <c r="TVI193" s="65"/>
      <c r="TVL193" s="78"/>
      <c r="TVM193" s="78"/>
      <c r="TVN193" s="65"/>
      <c r="TVQ193" s="78"/>
      <c r="TVR193" s="78"/>
      <c r="TVS193" s="65"/>
      <c r="TVV193" s="78"/>
      <c r="TVW193" s="78"/>
      <c r="TVX193" s="65"/>
      <c r="TWA193" s="78"/>
      <c r="TWB193" s="78"/>
      <c r="TWC193" s="65"/>
      <c r="TWF193" s="78"/>
      <c r="TWG193" s="78"/>
      <c r="TWH193" s="65"/>
      <c r="TWK193" s="78"/>
      <c r="TWL193" s="78"/>
      <c r="TWM193" s="65"/>
      <c r="TWP193" s="78"/>
      <c r="TWQ193" s="78"/>
      <c r="TWR193" s="65"/>
      <c r="TWU193" s="78"/>
      <c r="TWV193" s="78"/>
      <c r="TWW193" s="65"/>
      <c r="TWZ193" s="78"/>
      <c r="TXA193" s="78"/>
      <c r="TXB193" s="65"/>
      <c r="TXE193" s="78"/>
      <c r="TXF193" s="78"/>
      <c r="TXG193" s="65"/>
      <c r="TXJ193" s="78"/>
      <c r="TXK193" s="78"/>
      <c r="TXL193" s="65"/>
      <c r="TXO193" s="78"/>
      <c r="TXP193" s="78"/>
      <c r="TXQ193" s="65"/>
      <c r="TXT193" s="78"/>
      <c r="TXU193" s="78"/>
      <c r="TXV193" s="65"/>
      <c r="TXY193" s="78"/>
      <c r="TXZ193" s="78"/>
      <c r="TYA193" s="65"/>
      <c r="TYD193" s="78"/>
      <c r="TYE193" s="78"/>
      <c r="TYF193" s="65"/>
      <c r="TYI193" s="78"/>
      <c r="TYJ193" s="78"/>
      <c r="TYK193" s="65"/>
      <c r="TYN193" s="78"/>
      <c r="TYO193" s="78"/>
      <c r="TYP193" s="65"/>
      <c r="TYS193" s="78"/>
      <c r="TYT193" s="78"/>
      <c r="TYU193" s="65"/>
      <c r="TYX193" s="78"/>
      <c r="TYY193" s="78"/>
      <c r="TYZ193" s="65"/>
      <c r="TZC193" s="78"/>
      <c r="TZD193" s="78"/>
      <c r="TZE193" s="65"/>
      <c r="TZH193" s="78"/>
      <c r="TZI193" s="78"/>
      <c r="TZJ193" s="65"/>
      <c r="TZM193" s="78"/>
      <c r="TZN193" s="78"/>
      <c r="TZO193" s="65"/>
      <c r="TZR193" s="78"/>
      <c r="TZS193" s="78"/>
      <c r="TZT193" s="65"/>
      <c r="TZW193" s="78"/>
      <c r="TZX193" s="78"/>
      <c r="TZY193" s="65"/>
      <c r="UAB193" s="78"/>
      <c r="UAC193" s="78"/>
      <c r="UAD193" s="65"/>
      <c r="UAG193" s="78"/>
      <c r="UAH193" s="78"/>
      <c r="UAI193" s="65"/>
      <c r="UAL193" s="78"/>
      <c r="UAM193" s="78"/>
      <c r="UAN193" s="65"/>
      <c r="UAQ193" s="78"/>
      <c r="UAR193" s="78"/>
      <c r="UAS193" s="65"/>
      <c r="UAV193" s="78"/>
      <c r="UAW193" s="78"/>
      <c r="UAX193" s="65"/>
      <c r="UBA193" s="78"/>
      <c r="UBB193" s="78"/>
      <c r="UBC193" s="65"/>
      <c r="UBF193" s="78"/>
      <c r="UBG193" s="78"/>
      <c r="UBH193" s="65"/>
      <c r="UBK193" s="78"/>
      <c r="UBL193" s="78"/>
      <c r="UBM193" s="65"/>
      <c r="UBP193" s="78"/>
      <c r="UBQ193" s="78"/>
      <c r="UBR193" s="65"/>
      <c r="UBU193" s="78"/>
      <c r="UBV193" s="78"/>
      <c r="UBW193" s="65"/>
      <c r="UBZ193" s="78"/>
      <c r="UCA193" s="78"/>
      <c r="UCB193" s="65"/>
      <c r="UCE193" s="78"/>
      <c r="UCF193" s="78"/>
      <c r="UCG193" s="65"/>
      <c r="UCJ193" s="78"/>
      <c r="UCK193" s="78"/>
      <c r="UCL193" s="65"/>
      <c r="UCO193" s="78"/>
      <c r="UCP193" s="78"/>
      <c r="UCQ193" s="65"/>
      <c r="UCT193" s="78"/>
      <c r="UCU193" s="78"/>
      <c r="UCV193" s="65"/>
      <c r="UCY193" s="78"/>
      <c r="UCZ193" s="78"/>
      <c r="UDA193" s="65"/>
      <c r="UDD193" s="78"/>
      <c r="UDE193" s="78"/>
      <c r="UDF193" s="65"/>
      <c r="UDI193" s="78"/>
      <c r="UDJ193" s="78"/>
      <c r="UDK193" s="65"/>
      <c r="UDN193" s="78"/>
      <c r="UDO193" s="78"/>
      <c r="UDP193" s="65"/>
      <c r="UDS193" s="78"/>
      <c r="UDT193" s="78"/>
      <c r="UDU193" s="65"/>
      <c r="UDX193" s="78"/>
      <c r="UDY193" s="78"/>
      <c r="UDZ193" s="65"/>
      <c r="UEC193" s="78"/>
      <c r="UED193" s="78"/>
      <c r="UEE193" s="65"/>
      <c r="UEH193" s="78"/>
      <c r="UEI193" s="78"/>
      <c r="UEJ193" s="65"/>
      <c r="UEM193" s="78"/>
      <c r="UEN193" s="78"/>
      <c r="UEO193" s="65"/>
      <c r="UER193" s="78"/>
      <c r="UES193" s="78"/>
      <c r="UET193" s="65"/>
      <c r="UEW193" s="78"/>
      <c r="UEX193" s="78"/>
      <c r="UEY193" s="65"/>
      <c r="UFB193" s="78"/>
      <c r="UFC193" s="78"/>
      <c r="UFD193" s="65"/>
      <c r="UFG193" s="78"/>
      <c r="UFH193" s="78"/>
      <c r="UFI193" s="65"/>
      <c r="UFL193" s="78"/>
      <c r="UFM193" s="78"/>
      <c r="UFN193" s="65"/>
      <c r="UFQ193" s="78"/>
      <c r="UFR193" s="78"/>
      <c r="UFS193" s="65"/>
      <c r="UFV193" s="78"/>
      <c r="UFW193" s="78"/>
      <c r="UFX193" s="65"/>
      <c r="UGA193" s="78"/>
      <c r="UGB193" s="78"/>
      <c r="UGC193" s="65"/>
      <c r="UGF193" s="78"/>
      <c r="UGG193" s="78"/>
      <c r="UGH193" s="65"/>
      <c r="UGK193" s="78"/>
      <c r="UGL193" s="78"/>
      <c r="UGM193" s="65"/>
      <c r="UGP193" s="78"/>
      <c r="UGQ193" s="78"/>
      <c r="UGR193" s="65"/>
      <c r="UGU193" s="78"/>
      <c r="UGV193" s="78"/>
      <c r="UGW193" s="65"/>
      <c r="UGZ193" s="78"/>
      <c r="UHA193" s="78"/>
      <c r="UHB193" s="65"/>
      <c r="UHE193" s="78"/>
      <c r="UHF193" s="78"/>
      <c r="UHG193" s="65"/>
      <c r="UHJ193" s="78"/>
      <c r="UHK193" s="78"/>
      <c r="UHL193" s="65"/>
      <c r="UHO193" s="78"/>
      <c r="UHP193" s="78"/>
      <c r="UHQ193" s="65"/>
      <c r="UHT193" s="78"/>
      <c r="UHU193" s="78"/>
      <c r="UHV193" s="65"/>
      <c r="UHY193" s="78"/>
      <c r="UHZ193" s="78"/>
      <c r="UIA193" s="65"/>
      <c r="UID193" s="78"/>
      <c r="UIE193" s="78"/>
      <c r="UIF193" s="65"/>
      <c r="UII193" s="78"/>
      <c r="UIJ193" s="78"/>
      <c r="UIK193" s="65"/>
      <c r="UIN193" s="78"/>
      <c r="UIO193" s="78"/>
      <c r="UIP193" s="65"/>
      <c r="UIS193" s="78"/>
      <c r="UIT193" s="78"/>
      <c r="UIU193" s="65"/>
      <c r="UIX193" s="78"/>
      <c r="UIY193" s="78"/>
      <c r="UIZ193" s="65"/>
      <c r="UJC193" s="78"/>
      <c r="UJD193" s="78"/>
      <c r="UJE193" s="65"/>
      <c r="UJH193" s="78"/>
      <c r="UJI193" s="78"/>
      <c r="UJJ193" s="65"/>
      <c r="UJM193" s="78"/>
      <c r="UJN193" s="78"/>
      <c r="UJO193" s="65"/>
      <c r="UJR193" s="78"/>
      <c r="UJS193" s="78"/>
      <c r="UJT193" s="65"/>
      <c r="UJW193" s="78"/>
      <c r="UJX193" s="78"/>
      <c r="UJY193" s="65"/>
      <c r="UKB193" s="78"/>
      <c r="UKC193" s="78"/>
      <c r="UKD193" s="65"/>
      <c r="UKG193" s="78"/>
      <c r="UKH193" s="78"/>
      <c r="UKI193" s="65"/>
      <c r="UKL193" s="78"/>
      <c r="UKM193" s="78"/>
      <c r="UKN193" s="65"/>
      <c r="UKQ193" s="78"/>
      <c r="UKR193" s="78"/>
      <c r="UKS193" s="65"/>
      <c r="UKV193" s="78"/>
      <c r="UKW193" s="78"/>
      <c r="UKX193" s="65"/>
      <c r="ULA193" s="78"/>
      <c r="ULB193" s="78"/>
      <c r="ULC193" s="65"/>
      <c r="ULF193" s="78"/>
      <c r="ULG193" s="78"/>
      <c r="ULH193" s="65"/>
      <c r="ULK193" s="78"/>
      <c r="ULL193" s="78"/>
      <c r="ULM193" s="65"/>
      <c r="ULP193" s="78"/>
      <c r="ULQ193" s="78"/>
      <c r="ULR193" s="65"/>
      <c r="ULU193" s="78"/>
      <c r="ULV193" s="78"/>
      <c r="ULW193" s="65"/>
      <c r="ULZ193" s="78"/>
      <c r="UMA193" s="78"/>
      <c r="UMB193" s="65"/>
      <c r="UME193" s="78"/>
      <c r="UMF193" s="78"/>
      <c r="UMG193" s="65"/>
      <c r="UMJ193" s="78"/>
      <c r="UMK193" s="78"/>
      <c r="UML193" s="65"/>
      <c r="UMO193" s="78"/>
      <c r="UMP193" s="78"/>
      <c r="UMQ193" s="65"/>
      <c r="UMT193" s="78"/>
      <c r="UMU193" s="78"/>
      <c r="UMV193" s="65"/>
      <c r="UMY193" s="78"/>
      <c r="UMZ193" s="78"/>
      <c r="UNA193" s="65"/>
      <c r="UND193" s="78"/>
      <c r="UNE193" s="78"/>
      <c r="UNF193" s="65"/>
      <c r="UNI193" s="78"/>
      <c r="UNJ193" s="78"/>
      <c r="UNK193" s="65"/>
      <c r="UNN193" s="78"/>
      <c r="UNO193" s="78"/>
      <c r="UNP193" s="65"/>
      <c r="UNS193" s="78"/>
      <c r="UNT193" s="78"/>
      <c r="UNU193" s="65"/>
      <c r="UNX193" s="78"/>
      <c r="UNY193" s="78"/>
      <c r="UNZ193" s="65"/>
      <c r="UOC193" s="78"/>
      <c r="UOD193" s="78"/>
      <c r="UOE193" s="65"/>
      <c r="UOH193" s="78"/>
      <c r="UOI193" s="78"/>
      <c r="UOJ193" s="65"/>
      <c r="UOM193" s="78"/>
      <c r="UON193" s="78"/>
      <c r="UOO193" s="65"/>
      <c r="UOR193" s="78"/>
      <c r="UOS193" s="78"/>
      <c r="UOT193" s="65"/>
      <c r="UOW193" s="78"/>
      <c r="UOX193" s="78"/>
      <c r="UOY193" s="65"/>
      <c r="UPB193" s="78"/>
      <c r="UPC193" s="78"/>
      <c r="UPD193" s="65"/>
      <c r="UPG193" s="78"/>
      <c r="UPH193" s="78"/>
      <c r="UPI193" s="65"/>
      <c r="UPL193" s="78"/>
      <c r="UPM193" s="78"/>
      <c r="UPN193" s="65"/>
      <c r="UPQ193" s="78"/>
      <c r="UPR193" s="78"/>
      <c r="UPS193" s="65"/>
      <c r="UPV193" s="78"/>
      <c r="UPW193" s="78"/>
      <c r="UPX193" s="65"/>
      <c r="UQA193" s="78"/>
      <c r="UQB193" s="78"/>
      <c r="UQC193" s="65"/>
      <c r="UQF193" s="78"/>
      <c r="UQG193" s="78"/>
      <c r="UQH193" s="65"/>
      <c r="UQK193" s="78"/>
      <c r="UQL193" s="78"/>
      <c r="UQM193" s="65"/>
      <c r="UQP193" s="78"/>
      <c r="UQQ193" s="78"/>
      <c r="UQR193" s="65"/>
      <c r="UQU193" s="78"/>
      <c r="UQV193" s="78"/>
      <c r="UQW193" s="65"/>
      <c r="UQZ193" s="78"/>
      <c r="URA193" s="78"/>
      <c r="URB193" s="65"/>
      <c r="URE193" s="78"/>
      <c r="URF193" s="78"/>
      <c r="URG193" s="65"/>
      <c r="URJ193" s="78"/>
      <c r="URK193" s="78"/>
      <c r="URL193" s="65"/>
      <c r="URO193" s="78"/>
      <c r="URP193" s="78"/>
      <c r="URQ193" s="65"/>
      <c r="URT193" s="78"/>
      <c r="URU193" s="78"/>
      <c r="URV193" s="65"/>
      <c r="URY193" s="78"/>
      <c r="URZ193" s="78"/>
      <c r="USA193" s="65"/>
      <c r="USD193" s="78"/>
      <c r="USE193" s="78"/>
      <c r="USF193" s="65"/>
      <c r="USI193" s="78"/>
      <c r="USJ193" s="78"/>
      <c r="USK193" s="65"/>
      <c r="USN193" s="78"/>
      <c r="USO193" s="78"/>
      <c r="USP193" s="65"/>
      <c r="USS193" s="78"/>
      <c r="UST193" s="78"/>
      <c r="USU193" s="65"/>
      <c r="USX193" s="78"/>
      <c r="USY193" s="78"/>
      <c r="USZ193" s="65"/>
      <c r="UTC193" s="78"/>
      <c r="UTD193" s="78"/>
      <c r="UTE193" s="65"/>
      <c r="UTH193" s="78"/>
      <c r="UTI193" s="78"/>
      <c r="UTJ193" s="65"/>
      <c r="UTM193" s="78"/>
      <c r="UTN193" s="78"/>
      <c r="UTO193" s="65"/>
      <c r="UTR193" s="78"/>
      <c r="UTS193" s="78"/>
      <c r="UTT193" s="65"/>
      <c r="UTW193" s="78"/>
      <c r="UTX193" s="78"/>
      <c r="UTY193" s="65"/>
      <c r="UUB193" s="78"/>
      <c r="UUC193" s="78"/>
      <c r="UUD193" s="65"/>
      <c r="UUG193" s="78"/>
      <c r="UUH193" s="78"/>
      <c r="UUI193" s="65"/>
      <c r="UUL193" s="78"/>
      <c r="UUM193" s="78"/>
      <c r="UUN193" s="65"/>
      <c r="UUQ193" s="78"/>
      <c r="UUR193" s="78"/>
      <c r="UUS193" s="65"/>
      <c r="UUV193" s="78"/>
      <c r="UUW193" s="78"/>
      <c r="UUX193" s="65"/>
      <c r="UVA193" s="78"/>
      <c r="UVB193" s="78"/>
      <c r="UVC193" s="65"/>
      <c r="UVF193" s="78"/>
      <c r="UVG193" s="78"/>
      <c r="UVH193" s="65"/>
      <c r="UVK193" s="78"/>
      <c r="UVL193" s="78"/>
      <c r="UVM193" s="65"/>
      <c r="UVP193" s="78"/>
      <c r="UVQ193" s="78"/>
      <c r="UVR193" s="65"/>
      <c r="UVU193" s="78"/>
      <c r="UVV193" s="78"/>
      <c r="UVW193" s="65"/>
      <c r="UVZ193" s="78"/>
      <c r="UWA193" s="78"/>
      <c r="UWB193" s="65"/>
      <c r="UWE193" s="78"/>
      <c r="UWF193" s="78"/>
      <c r="UWG193" s="65"/>
      <c r="UWJ193" s="78"/>
      <c r="UWK193" s="78"/>
      <c r="UWL193" s="65"/>
      <c r="UWO193" s="78"/>
      <c r="UWP193" s="78"/>
      <c r="UWQ193" s="65"/>
      <c r="UWT193" s="78"/>
      <c r="UWU193" s="78"/>
      <c r="UWV193" s="65"/>
      <c r="UWY193" s="78"/>
      <c r="UWZ193" s="78"/>
      <c r="UXA193" s="65"/>
      <c r="UXD193" s="78"/>
      <c r="UXE193" s="78"/>
      <c r="UXF193" s="65"/>
      <c r="UXI193" s="78"/>
      <c r="UXJ193" s="78"/>
      <c r="UXK193" s="65"/>
      <c r="UXN193" s="78"/>
      <c r="UXO193" s="78"/>
      <c r="UXP193" s="65"/>
      <c r="UXS193" s="78"/>
      <c r="UXT193" s="78"/>
      <c r="UXU193" s="65"/>
      <c r="UXX193" s="78"/>
      <c r="UXY193" s="78"/>
      <c r="UXZ193" s="65"/>
      <c r="UYC193" s="78"/>
      <c r="UYD193" s="78"/>
      <c r="UYE193" s="65"/>
      <c r="UYH193" s="78"/>
      <c r="UYI193" s="78"/>
      <c r="UYJ193" s="65"/>
      <c r="UYM193" s="78"/>
      <c r="UYN193" s="78"/>
      <c r="UYO193" s="65"/>
      <c r="UYR193" s="78"/>
      <c r="UYS193" s="78"/>
      <c r="UYT193" s="65"/>
      <c r="UYW193" s="78"/>
      <c r="UYX193" s="78"/>
      <c r="UYY193" s="65"/>
      <c r="UZB193" s="78"/>
      <c r="UZC193" s="78"/>
      <c r="UZD193" s="65"/>
      <c r="UZG193" s="78"/>
      <c r="UZH193" s="78"/>
      <c r="UZI193" s="65"/>
      <c r="UZL193" s="78"/>
      <c r="UZM193" s="78"/>
      <c r="UZN193" s="65"/>
      <c r="UZQ193" s="78"/>
      <c r="UZR193" s="78"/>
      <c r="UZS193" s="65"/>
      <c r="UZV193" s="78"/>
      <c r="UZW193" s="78"/>
      <c r="UZX193" s="65"/>
      <c r="VAA193" s="78"/>
      <c r="VAB193" s="78"/>
      <c r="VAC193" s="65"/>
      <c r="VAF193" s="78"/>
      <c r="VAG193" s="78"/>
      <c r="VAH193" s="65"/>
      <c r="VAK193" s="78"/>
      <c r="VAL193" s="78"/>
      <c r="VAM193" s="65"/>
      <c r="VAP193" s="78"/>
      <c r="VAQ193" s="78"/>
      <c r="VAR193" s="65"/>
      <c r="VAU193" s="78"/>
      <c r="VAV193" s="78"/>
      <c r="VAW193" s="65"/>
      <c r="VAZ193" s="78"/>
      <c r="VBA193" s="78"/>
      <c r="VBB193" s="65"/>
      <c r="VBE193" s="78"/>
      <c r="VBF193" s="78"/>
      <c r="VBG193" s="65"/>
      <c r="VBJ193" s="78"/>
      <c r="VBK193" s="78"/>
      <c r="VBL193" s="65"/>
      <c r="VBO193" s="78"/>
      <c r="VBP193" s="78"/>
      <c r="VBQ193" s="65"/>
      <c r="VBT193" s="78"/>
      <c r="VBU193" s="78"/>
      <c r="VBV193" s="65"/>
      <c r="VBY193" s="78"/>
      <c r="VBZ193" s="78"/>
      <c r="VCA193" s="65"/>
      <c r="VCD193" s="78"/>
      <c r="VCE193" s="78"/>
      <c r="VCF193" s="65"/>
      <c r="VCI193" s="78"/>
      <c r="VCJ193" s="78"/>
      <c r="VCK193" s="65"/>
      <c r="VCN193" s="78"/>
      <c r="VCO193" s="78"/>
      <c r="VCP193" s="65"/>
      <c r="VCS193" s="78"/>
      <c r="VCT193" s="78"/>
      <c r="VCU193" s="65"/>
      <c r="VCX193" s="78"/>
      <c r="VCY193" s="78"/>
      <c r="VCZ193" s="65"/>
      <c r="VDC193" s="78"/>
      <c r="VDD193" s="78"/>
      <c r="VDE193" s="65"/>
      <c r="VDH193" s="78"/>
      <c r="VDI193" s="78"/>
      <c r="VDJ193" s="65"/>
      <c r="VDM193" s="78"/>
      <c r="VDN193" s="78"/>
      <c r="VDO193" s="65"/>
      <c r="VDR193" s="78"/>
      <c r="VDS193" s="78"/>
      <c r="VDT193" s="65"/>
      <c r="VDW193" s="78"/>
      <c r="VDX193" s="78"/>
      <c r="VDY193" s="65"/>
      <c r="VEB193" s="78"/>
      <c r="VEC193" s="78"/>
      <c r="VED193" s="65"/>
      <c r="VEG193" s="78"/>
      <c r="VEH193" s="78"/>
      <c r="VEI193" s="65"/>
      <c r="VEL193" s="78"/>
      <c r="VEM193" s="78"/>
      <c r="VEN193" s="65"/>
      <c r="VEQ193" s="78"/>
      <c r="VER193" s="78"/>
      <c r="VES193" s="65"/>
      <c r="VEV193" s="78"/>
      <c r="VEW193" s="78"/>
      <c r="VEX193" s="65"/>
      <c r="VFA193" s="78"/>
      <c r="VFB193" s="78"/>
      <c r="VFC193" s="65"/>
      <c r="VFF193" s="78"/>
      <c r="VFG193" s="78"/>
      <c r="VFH193" s="65"/>
      <c r="VFK193" s="78"/>
      <c r="VFL193" s="78"/>
      <c r="VFM193" s="65"/>
      <c r="VFP193" s="78"/>
      <c r="VFQ193" s="78"/>
      <c r="VFR193" s="65"/>
      <c r="VFU193" s="78"/>
      <c r="VFV193" s="78"/>
      <c r="VFW193" s="65"/>
      <c r="VFZ193" s="78"/>
      <c r="VGA193" s="78"/>
      <c r="VGB193" s="65"/>
      <c r="VGE193" s="78"/>
      <c r="VGF193" s="78"/>
      <c r="VGG193" s="65"/>
      <c r="VGJ193" s="78"/>
      <c r="VGK193" s="78"/>
      <c r="VGL193" s="65"/>
      <c r="VGO193" s="78"/>
      <c r="VGP193" s="78"/>
      <c r="VGQ193" s="65"/>
      <c r="VGT193" s="78"/>
      <c r="VGU193" s="78"/>
      <c r="VGV193" s="65"/>
      <c r="VGY193" s="78"/>
      <c r="VGZ193" s="78"/>
      <c r="VHA193" s="65"/>
      <c r="VHD193" s="78"/>
      <c r="VHE193" s="78"/>
      <c r="VHF193" s="65"/>
      <c r="VHI193" s="78"/>
      <c r="VHJ193" s="78"/>
      <c r="VHK193" s="65"/>
      <c r="VHN193" s="78"/>
      <c r="VHO193" s="78"/>
      <c r="VHP193" s="65"/>
      <c r="VHS193" s="78"/>
      <c r="VHT193" s="78"/>
      <c r="VHU193" s="65"/>
      <c r="VHX193" s="78"/>
      <c r="VHY193" s="78"/>
      <c r="VHZ193" s="65"/>
      <c r="VIC193" s="78"/>
      <c r="VID193" s="78"/>
      <c r="VIE193" s="65"/>
      <c r="VIH193" s="78"/>
      <c r="VII193" s="78"/>
      <c r="VIJ193" s="65"/>
      <c r="VIM193" s="78"/>
      <c r="VIN193" s="78"/>
      <c r="VIO193" s="65"/>
      <c r="VIR193" s="78"/>
      <c r="VIS193" s="78"/>
      <c r="VIT193" s="65"/>
      <c r="VIW193" s="78"/>
      <c r="VIX193" s="78"/>
      <c r="VIY193" s="65"/>
      <c r="VJB193" s="78"/>
      <c r="VJC193" s="78"/>
      <c r="VJD193" s="65"/>
      <c r="VJG193" s="78"/>
      <c r="VJH193" s="78"/>
      <c r="VJI193" s="65"/>
      <c r="VJL193" s="78"/>
      <c r="VJM193" s="78"/>
      <c r="VJN193" s="65"/>
      <c r="VJQ193" s="78"/>
      <c r="VJR193" s="78"/>
      <c r="VJS193" s="65"/>
      <c r="VJV193" s="78"/>
      <c r="VJW193" s="78"/>
      <c r="VJX193" s="65"/>
      <c r="VKA193" s="78"/>
      <c r="VKB193" s="78"/>
      <c r="VKC193" s="65"/>
      <c r="VKF193" s="78"/>
      <c r="VKG193" s="78"/>
      <c r="VKH193" s="65"/>
      <c r="VKK193" s="78"/>
      <c r="VKL193" s="78"/>
      <c r="VKM193" s="65"/>
      <c r="VKP193" s="78"/>
      <c r="VKQ193" s="78"/>
      <c r="VKR193" s="65"/>
      <c r="VKU193" s="78"/>
      <c r="VKV193" s="78"/>
      <c r="VKW193" s="65"/>
      <c r="VKZ193" s="78"/>
      <c r="VLA193" s="78"/>
      <c r="VLB193" s="65"/>
      <c r="VLE193" s="78"/>
      <c r="VLF193" s="78"/>
      <c r="VLG193" s="65"/>
      <c r="VLJ193" s="78"/>
      <c r="VLK193" s="78"/>
      <c r="VLL193" s="65"/>
      <c r="VLO193" s="78"/>
      <c r="VLP193" s="78"/>
      <c r="VLQ193" s="65"/>
      <c r="VLT193" s="78"/>
      <c r="VLU193" s="78"/>
      <c r="VLV193" s="65"/>
      <c r="VLY193" s="78"/>
      <c r="VLZ193" s="78"/>
      <c r="VMA193" s="65"/>
      <c r="VMD193" s="78"/>
      <c r="VME193" s="78"/>
      <c r="VMF193" s="65"/>
      <c r="VMI193" s="78"/>
      <c r="VMJ193" s="78"/>
      <c r="VMK193" s="65"/>
      <c r="VMN193" s="78"/>
      <c r="VMO193" s="78"/>
      <c r="VMP193" s="65"/>
      <c r="VMS193" s="78"/>
      <c r="VMT193" s="78"/>
      <c r="VMU193" s="65"/>
      <c r="VMX193" s="78"/>
      <c r="VMY193" s="78"/>
      <c r="VMZ193" s="65"/>
      <c r="VNC193" s="78"/>
      <c r="VND193" s="78"/>
      <c r="VNE193" s="65"/>
      <c r="VNH193" s="78"/>
      <c r="VNI193" s="78"/>
      <c r="VNJ193" s="65"/>
      <c r="VNM193" s="78"/>
      <c r="VNN193" s="78"/>
      <c r="VNO193" s="65"/>
      <c r="VNR193" s="78"/>
      <c r="VNS193" s="78"/>
      <c r="VNT193" s="65"/>
      <c r="VNW193" s="78"/>
      <c r="VNX193" s="78"/>
      <c r="VNY193" s="65"/>
      <c r="VOB193" s="78"/>
      <c r="VOC193" s="78"/>
      <c r="VOD193" s="65"/>
      <c r="VOG193" s="78"/>
      <c r="VOH193" s="78"/>
      <c r="VOI193" s="65"/>
      <c r="VOL193" s="78"/>
      <c r="VOM193" s="78"/>
      <c r="VON193" s="65"/>
      <c r="VOQ193" s="78"/>
      <c r="VOR193" s="78"/>
      <c r="VOS193" s="65"/>
      <c r="VOV193" s="78"/>
      <c r="VOW193" s="78"/>
      <c r="VOX193" s="65"/>
      <c r="VPA193" s="78"/>
      <c r="VPB193" s="78"/>
      <c r="VPC193" s="65"/>
      <c r="VPF193" s="78"/>
      <c r="VPG193" s="78"/>
      <c r="VPH193" s="65"/>
      <c r="VPK193" s="78"/>
      <c r="VPL193" s="78"/>
      <c r="VPM193" s="65"/>
      <c r="VPP193" s="78"/>
      <c r="VPQ193" s="78"/>
      <c r="VPR193" s="65"/>
      <c r="VPU193" s="78"/>
      <c r="VPV193" s="78"/>
      <c r="VPW193" s="65"/>
      <c r="VPZ193" s="78"/>
      <c r="VQA193" s="78"/>
      <c r="VQB193" s="65"/>
      <c r="VQE193" s="78"/>
      <c r="VQF193" s="78"/>
      <c r="VQG193" s="65"/>
      <c r="VQJ193" s="78"/>
      <c r="VQK193" s="78"/>
      <c r="VQL193" s="65"/>
      <c r="VQO193" s="78"/>
      <c r="VQP193" s="78"/>
      <c r="VQQ193" s="65"/>
      <c r="VQT193" s="78"/>
      <c r="VQU193" s="78"/>
      <c r="VQV193" s="65"/>
      <c r="VQY193" s="78"/>
      <c r="VQZ193" s="78"/>
      <c r="VRA193" s="65"/>
      <c r="VRD193" s="78"/>
      <c r="VRE193" s="78"/>
      <c r="VRF193" s="65"/>
      <c r="VRI193" s="78"/>
      <c r="VRJ193" s="78"/>
      <c r="VRK193" s="65"/>
      <c r="VRN193" s="78"/>
      <c r="VRO193" s="78"/>
      <c r="VRP193" s="65"/>
      <c r="VRS193" s="78"/>
      <c r="VRT193" s="78"/>
      <c r="VRU193" s="65"/>
      <c r="VRX193" s="78"/>
      <c r="VRY193" s="78"/>
      <c r="VRZ193" s="65"/>
      <c r="VSC193" s="78"/>
      <c r="VSD193" s="78"/>
      <c r="VSE193" s="65"/>
      <c r="VSH193" s="78"/>
      <c r="VSI193" s="78"/>
      <c r="VSJ193" s="65"/>
      <c r="VSM193" s="78"/>
      <c r="VSN193" s="78"/>
      <c r="VSO193" s="65"/>
      <c r="VSR193" s="78"/>
      <c r="VSS193" s="78"/>
      <c r="VST193" s="65"/>
      <c r="VSW193" s="78"/>
      <c r="VSX193" s="78"/>
      <c r="VSY193" s="65"/>
      <c r="VTB193" s="78"/>
      <c r="VTC193" s="78"/>
      <c r="VTD193" s="65"/>
      <c r="VTG193" s="78"/>
      <c r="VTH193" s="78"/>
      <c r="VTI193" s="65"/>
      <c r="VTL193" s="78"/>
      <c r="VTM193" s="78"/>
      <c r="VTN193" s="65"/>
      <c r="VTQ193" s="78"/>
      <c r="VTR193" s="78"/>
      <c r="VTS193" s="65"/>
      <c r="VTV193" s="78"/>
      <c r="VTW193" s="78"/>
      <c r="VTX193" s="65"/>
      <c r="VUA193" s="78"/>
      <c r="VUB193" s="78"/>
      <c r="VUC193" s="65"/>
      <c r="VUF193" s="78"/>
      <c r="VUG193" s="78"/>
      <c r="VUH193" s="65"/>
      <c r="VUK193" s="78"/>
      <c r="VUL193" s="78"/>
      <c r="VUM193" s="65"/>
      <c r="VUP193" s="78"/>
      <c r="VUQ193" s="78"/>
      <c r="VUR193" s="65"/>
      <c r="VUU193" s="78"/>
      <c r="VUV193" s="78"/>
      <c r="VUW193" s="65"/>
      <c r="VUZ193" s="78"/>
      <c r="VVA193" s="78"/>
      <c r="VVB193" s="65"/>
      <c r="VVE193" s="78"/>
      <c r="VVF193" s="78"/>
      <c r="VVG193" s="65"/>
      <c r="VVJ193" s="78"/>
      <c r="VVK193" s="78"/>
      <c r="VVL193" s="65"/>
      <c r="VVO193" s="78"/>
      <c r="VVP193" s="78"/>
      <c r="VVQ193" s="65"/>
      <c r="VVT193" s="78"/>
      <c r="VVU193" s="78"/>
      <c r="VVV193" s="65"/>
      <c r="VVY193" s="78"/>
      <c r="VVZ193" s="78"/>
      <c r="VWA193" s="65"/>
      <c r="VWD193" s="78"/>
      <c r="VWE193" s="78"/>
      <c r="VWF193" s="65"/>
      <c r="VWI193" s="78"/>
      <c r="VWJ193" s="78"/>
      <c r="VWK193" s="65"/>
      <c r="VWN193" s="78"/>
      <c r="VWO193" s="78"/>
      <c r="VWP193" s="65"/>
      <c r="VWS193" s="78"/>
      <c r="VWT193" s="78"/>
      <c r="VWU193" s="65"/>
      <c r="VWX193" s="78"/>
      <c r="VWY193" s="78"/>
      <c r="VWZ193" s="65"/>
      <c r="VXC193" s="78"/>
      <c r="VXD193" s="78"/>
      <c r="VXE193" s="65"/>
      <c r="VXH193" s="78"/>
      <c r="VXI193" s="78"/>
      <c r="VXJ193" s="65"/>
      <c r="VXM193" s="78"/>
      <c r="VXN193" s="78"/>
      <c r="VXO193" s="65"/>
      <c r="VXR193" s="78"/>
      <c r="VXS193" s="78"/>
      <c r="VXT193" s="65"/>
      <c r="VXW193" s="78"/>
      <c r="VXX193" s="78"/>
      <c r="VXY193" s="65"/>
      <c r="VYB193" s="78"/>
      <c r="VYC193" s="78"/>
      <c r="VYD193" s="65"/>
      <c r="VYG193" s="78"/>
      <c r="VYH193" s="78"/>
      <c r="VYI193" s="65"/>
      <c r="VYL193" s="78"/>
      <c r="VYM193" s="78"/>
      <c r="VYN193" s="65"/>
      <c r="VYQ193" s="78"/>
      <c r="VYR193" s="78"/>
      <c r="VYS193" s="65"/>
      <c r="VYV193" s="78"/>
      <c r="VYW193" s="78"/>
      <c r="VYX193" s="65"/>
      <c r="VZA193" s="78"/>
      <c r="VZB193" s="78"/>
      <c r="VZC193" s="65"/>
      <c r="VZF193" s="78"/>
      <c r="VZG193" s="78"/>
      <c r="VZH193" s="65"/>
      <c r="VZK193" s="78"/>
      <c r="VZL193" s="78"/>
      <c r="VZM193" s="65"/>
      <c r="VZP193" s="78"/>
      <c r="VZQ193" s="78"/>
      <c r="VZR193" s="65"/>
      <c r="VZU193" s="78"/>
      <c r="VZV193" s="78"/>
      <c r="VZW193" s="65"/>
      <c r="VZZ193" s="78"/>
      <c r="WAA193" s="78"/>
      <c r="WAB193" s="65"/>
      <c r="WAE193" s="78"/>
      <c r="WAF193" s="78"/>
      <c r="WAG193" s="65"/>
      <c r="WAJ193" s="78"/>
      <c r="WAK193" s="78"/>
      <c r="WAL193" s="65"/>
      <c r="WAO193" s="78"/>
      <c r="WAP193" s="78"/>
      <c r="WAQ193" s="65"/>
      <c r="WAT193" s="78"/>
      <c r="WAU193" s="78"/>
      <c r="WAV193" s="65"/>
      <c r="WAY193" s="78"/>
      <c r="WAZ193" s="78"/>
      <c r="WBA193" s="65"/>
      <c r="WBD193" s="78"/>
      <c r="WBE193" s="78"/>
      <c r="WBF193" s="65"/>
      <c r="WBI193" s="78"/>
      <c r="WBJ193" s="78"/>
      <c r="WBK193" s="65"/>
      <c r="WBN193" s="78"/>
      <c r="WBO193" s="78"/>
      <c r="WBP193" s="65"/>
      <c r="WBS193" s="78"/>
      <c r="WBT193" s="78"/>
      <c r="WBU193" s="65"/>
      <c r="WBX193" s="78"/>
      <c r="WBY193" s="78"/>
      <c r="WBZ193" s="65"/>
      <c r="WCC193" s="78"/>
      <c r="WCD193" s="78"/>
      <c r="WCE193" s="65"/>
      <c r="WCH193" s="78"/>
      <c r="WCI193" s="78"/>
      <c r="WCJ193" s="65"/>
      <c r="WCM193" s="78"/>
      <c r="WCN193" s="78"/>
      <c r="WCO193" s="65"/>
      <c r="WCR193" s="78"/>
      <c r="WCS193" s="78"/>
      <c r="WCT193" s="65"/>
      <c r="WCW193" s="78"/>
      <c r="WCX193" s="78"/>
      <c r="WCY193" s="65"/>
      <c r="WDB193" s="78"/>
      <c r="WDC193" s="78"/>
      <c r="WDD193" s="65"/>
      <c r="WDG193" s="78"/>
      <c r="WDH193" s="78"/>
      <c r="WDI193" s="65"/>
      <c r="WDL193" s="78"/>
      <c r="WDM193" s="78"/>
      <c r="WDN193" s="65"/>
      <c r="WDQ193" s="78"/>
      <c r="WDR193" s="78"/>
      <c r="WDS193" s="65"/>
      <c r="WDV193" s="78"/>
      <c r="WDW193" s="78"/>
      <c r="WDX193" s="65"/>
      <c r="WEA193" s="78"/>
      <c r="WEB193" s="78"/>
      <c r="WEC193" s="65"/>
      <c r="WEF193" s="78"/>
      <c r="WEG193" s="78"/>
      <c r="WEH193" s="65"/>
      <c r="WEK193" s="78"/>
      <c r="WEL193" s="78"/>
      <c r="WEM193" s="65"/>
      <c r="WEP193" s="78"/>
      <c r="WEQ193" s="78"/>
      <c r="WER193" s="65"/>
      <c r="WEU193" s="78"/>
      <c r="WEV193" s="78"/>
      <c r="WEW193" s="65"/>
      <c r="WEZ193" s="78"/>
      <c r="WFA193" s="78"/>
      <c r="WFB193" s="65"/>
      <c r="WFE193" s="78"/>
      <c r="WFF193" s="78"/>
      <c r="WFG193" s="65"/>
      <c r="WFJ193" s="78"/>
      <c r="WFK193" s="78"/>
      <c r="WFL193" s="65"/>
      <c r="WFO193" s="78"/>
      <c r="WFP193" s="78"/>
      <c r="WFQ193" s="65"/>
      <c r="WFT193" s="78"/>
      <c r="WFU193" s="78"/>
      <c r="WFV193" s="65"/>
      <c r="WFY193" s="78"/>
      <c r="WFZ193" s="78"/>
      <c r="WGA193" s="65"/>
      <c r="WGD193" s="78"/>
      <c r="WGE193" s="78"/>
      <c r="WGF193" s="65"/>
      <c r="WGI193" s="78"/>
      <c r="WGJ193" s="78"/>
      <c r="WGK193" s="65"/>
      <c r="WGN193" s="78"/>
      <c r="WGO193" s="78"/>
      <c r="WGP193" s="65"/>
      <c r="WGS193" s="78"/>
      <c r="WGT193" s="78"/>
      <c r="WGU193" s="65"/>
      <c r="WGX193" s="78"/>
      <c r="WGY193" s="78"/>
      <c r="WGZ193" s="65"/>
      <c r="WHC193" s="78"/>
      <c r="WHD193" s="78"/>
      <c r="WHE193" s="65"/>
      <c r="WHH193" s="78"/>
      <c r="WHI193" s="78"/>
      <c r="WHJ193" s="65"/>
      <c r="WHM193" s="78"/>
      <c r="WHN193" s="78"/>
      <c r="WHO193" s="65"/>
      <c r="WHR193" s="78"/>
      <c r="WHS193" s="78"/>
      <c r="WHT193" s="65"/>
      <c r="WHW193" s="78"/>
      <c r="WHX193" s="78"/>
      <c r="WHY193" s="65"/>
      <c r="WIB193" s="78"/>
      <c r="WIC193" s="78"/>
      <c r="WID193" s="65"/>
      <c r="WIG193" s="78"/>
      <c r="WIH193" s="78"/>
      <c r="WII193" s="65"/>
      <c r="WIL193" s="78"/>
      <c r="WIM193" s="78"/>
      <c r="WIN193" s="65"/>
      <c r="WIQ193" s="78"/>
      <c r="WIR193" s="78"/>
      <c r="WIS193" s="65"/>
      <c r="WIV193" s="78"/>
      <c r="WIW193" s="78"/>
      <c r="WIX193" s="65"/>
      <c r="WJA193" s="78"/>
      <c r="WJB193" s="78"/>
      <c r="WJC193" s="65"/>
      <c r="WJF193" s="78"/>
      <c r="WJG193" s="78"/>
      <c r="WJH193" s="65"/>
      <c r="WJK193" s="78"/>
      <c r="WJL193" s="78"/>
      <c r="WJM193" s="65"/>
      <c r="WJP193" s="78"/>
      <c r="WJQ193" s="78"/>
      <c r="WJR193" s="65"/>
      <c r="WJU193" s="78"/>
      <c r="WJV193" s="78"/>
      <c r="WJW193" s="65"/>
      <c r="WJZ193" s="78"/>
      <c r="WKA193" s="78"/>
      <c r="WKB193" s="65"/>
      <c r="WKE193" s="78"/>
      <c r="WKF193" s="78"/>
      <c r="WKG193" s="65"/>
      <c r="WKJ193" s="78"/>
      <c r="WKK193" s="78"/>
      <c r="WKL193" s="65"/>
      <c r="WKO193" s="78"/>
      <c r="WKP193" s="78"/>
      <c r="WKQ193" s="65"/>
      <c r="WKT193" s="78"/>
      <c r="WKU193" s="78"/>
      <c r="WKV193" s="65"/>
      <c r="WKY193" s="78"/>
      <c r="WKZ193" s="78"/>
      <c r="WLA193" s="65"/>
      <c r="WLD193" s="78"/>
      <c r="WLE193" s="78"/>
      <c r="WLF193" s="65"/>
      <c r="WLI193" s="78"/>
      <c r="WLJ193" s="78"/>
      <c r="WLK193" s="65"/>
      <c r="WLN193" s="78"/>
      <c r="WLO193" s="78"/>
      <c r="WLP193" s="65"/>
      <c r="WLS193" s="78"/>
      <c r="WLT193" s="78"/>
      <c r="WLU193" s="65"/>
      <c r="WLX193" s="78"/>
      <c r="WLY193" s="78"/>
      <c r="WLZ193" s="65"/>
      <c r="WMC193" s="78"/>
      <c r="WMD193" s="78"/>
      <c r="WME193" s="65"/>
      <c r="WMH193" s="78"/>
      <c r="WMI193" s="78"/>
      <c r="WMJ193" s="65"/>
      <c r="WMM193" s="78"/>
      <c r="WMN193" s="78"/>
      <c r="WMO193" s="65"/>
      <c r="WMR193" s="78"/>
      <c r="WMS193" s="78"/>
      <c r="WMT193" s="65"/>
      <c r="WMW193" s="78"/>
      <c r="WMX193" s="78"/>
      <c r="WMY193" s="65"/>
      <c r="WNB193" s="78"/>
      <c r="WNC193" s="78"/>
      <c r="WND193" s="65"/>
      <c r="WNG193" s="78"/>
      <c r="WNH193" s="78"/>
      <c r="WNI193" s="65"/>
      <c r="WNL193" s="78"/>
      <c r="WNM193" s="78"/>
      <c r="WNN193" s="65"/>
      <c r="WNQ193" s="78"/>
      <c r="WNR193" s="78"/>
      <c r="WNS193" s="65"/>
      <c r="WNV193" s="78"/>
      <c r="WNW193" s="78"/>
      <c r="WNX193" s="65"/>
      <c r="WOA193" s="78"/>
      <c r="WOB193" s="78"/>
      <c r="WOC193" s="65"/>
      <c r="WOF193" s="78"/>
      <c r="WOG193" s="78"/>
      <c r="WOH193" s="65"/>
      <c r="WOK193" s="78"/>
      <c r="WOL193" s="78"/>
      <c r="WOM193" s="65"/>
      <c r="WOP193" s="78"/>
      <c r="WOQ193" s="78"/>
      <c r="WOR193" s="65"/>
      <c r="WOU193" s="78"/>
      <c r="WOV193" s="78"/>
      <c r="WOW193" s="65"/>
      <c r="WOZ193" s="78"/>
      <c r="WPA193" s="78"/>
      <c r="WPB193" s="65"/>
      <c r="WPE193" s="78"/>
      <c r="WPF193" s="78"/>
      <c r="WPG193" s="65"/>
      <c r="WPJ193" s="78"/>
      <c r="WPK193" s="78"/>
      <c r="WPL193" s="65"/>
      <c r="WPO193" s="78"/>
      <c r="WPP193" s="78"/>
      <c r="WPQ193" s="65"/>
      <c r="WPT193" s="78"/>
      <c r="WPU193" s="78"/>
      <c r="WPV193" s="65"/>
      <c r="WPY193" s="78"/>
      <c r="WPZ193" s="78"/>
      <c r="WQA193" s="65"/>
      <c r="WQD193" s="78"/>
      <c r="WQE193" s="78"/>
      <c r="WQF193" s="65"/>
      <c r="WQI193" s="78"/>
      <c r="WQJ193" s="78"/>
      <c r="WQK193" s="65"/>
      <c r="WQN193" s="78"/>
      <c r="WQO193" s="78"/>
      <c r="WQP193" s="65"/>
      <c r="WQS193" s="78"/>
      <c r="WQT193" s="78"/>
      <c r="WQU193" s="65"/>
      <c r="WQX193" s="78"/>
      <c r="WQY193" s="78"/>
      <c r="WQZ193" s="65"/>
      <c r="WRC193" s="78"/>
      <c r="WRD193" s="78"/>
      <c r="WRE193" s="65"/>
      <c r="WRH193" s="78"/>
      <c r="WRI193" s="78"/>
      <c r="WRJ193" s="65"/>
      <c r="WRM193" s="78"/>
      <c r="WRN193" s="78"/>
      <c r="WRO193" s="65"/>
      <c r="WRR193" s="78"/>
      <c r="WRS193" s="78"/>
      <c r="WRT193" s="65"/>
      <c r="WRW193" s="78"/>
      <c r="WRX193" s="78"/>
      <c r="WRY193" s="65"/>
      <c r="WSB193" s="78"/>
      <c r="WSC193" s="78"/>
      <c r="WSD193" s="65"/>
      <c r="WSG193" s="78"/>
      <c r="WSH193" s="78"/>
      <c r="WSI193" s="65"/>
      <c r="WSL193" s="78"/>
      <c r="WSM193" s="78"/>
      <c r="WSN193" s="65"/>
      <c r="WSQ193" s="78"/>
      <c r="WSR193" s="78"/>
      <c r="WSS193" s="65"/>
      <c r="WSV193" s="78"/>
      <c r="WSW193" s="78"/>
      <c r="WSX193" s="65"/>
      <c r="WTA193" s="78"/>
      <c r="WTB193" s="78"/>
      <c r="WTC193" s="65"/>
      <c r="WTF193" s="78"/>
      <c r="WTG193" s="78"/>
      <c r="WTH193" s="65"/>
      <c r="WTK193" s="78"/>
      <c r="WTL193" s="78"/>
      <c r="WTM193" s="65"/>
      <c r="WTP193" s="78"/>
      <c r="WTQ193" s="78"/>
      <c r="WTR193" s="65"/>
      <c r="WTU193" s="78"/>
      <c r="WTV193" s="78"/>
      <c r="WTW193" s="65"/>
      <c r="WTZ193" s="78"/>
      <c r="WUA193" s="78"/>
      <c r="WUB193" s="65"/>
      <c r="WUE193" s="78"/>
      <c r="WUF193" s="78"/>
      <c r="WUG193" s="65"/>
      <c r="WUJ193" s="78"/>
      <c r="WUK193" s="78"/>
      <c r="WUL193" s="65"/>
      <c r="WUO193" s="78"/>
      <c r="WUP193" s="78"/>
      <c r="WUQ193" s="65"/>
      <c r="WUT193" s="78"/>
      <c r="WUU193" s="78"/>
      <c r="WUV193" s="65"/>
      <c r="WUY193" s="78"/>
      <c r="WUZ193" s="78"/>
      <c r="WVA193" s="65"/>
      <c r="WVD193" s="78"/>
      <c r="WVE193" s="78"/>
      <c r="WVF193" s="65"/>
      <c r="WVI193" s="78"/>
      <c r="WVJ193" s="78"/>
      <c r="WVK193" s="65"/>
      <c r="WVN193" s="78"/>
      <c r="WVO193" s="78"/>
      <c r="WVP193" s="65"/>
      <c r="WVS193" s="78"/>
      <c r="WVT193" s="78"/>
      <c r="WVU193" s="65"/>
      <c r="WVX193" s="78"/>
      <c r="WVY193" s="78"/>
      <c r="WVZ193" s="65"/>
      <c r="WWC193" s="78"/>
      <c r="WWD193" s="78"/>
      <c r="WWE193" s="65"/>
      <c r="WWH193" s="78"/>
      <c r="WWI193" s="78"/>
      <c r="WWJ193" s="65"/>
      <c r="WWM193" s="78"/>
      <c r="WWN193" s="78"/>
      <c r="WWO193" s="65"/>
      <c r="WWR193" s="78"/>
      <c r="WWS193" s="78"/>
      <c r="WWT193" s="65"/>
      <c r="WWW193" s="78"/>
      <c r="WWX193" s="78"/>
      <c r="WWY193" s="65"/>
      <c r="WXB193" s="78"/>
      <c r="WXC193" s="78"/>
      <c r="WXD193" s="65"/>
      <c r="WXG193" s="78"/>
      <c r="WXH193" s="78"/>
      <c r="WXI193" s="65"/>
      <c r="WXL193" s="78"/>
      <c r="WXM193" s="78"/>
      <c r="WXN193" s="65"/>
      <c r="WXQ193" s="78"/>
      <c r="WXR193" s="78"/>
      <c r="WXS193" s="65"/>
      <c r="WXV193" s="78"/>
      <c r="WXW193" s="78"/>
      <c r="WXX193" s="65"/>
      <c r="WYA193" s="78"/>
      <c r="WYB193" s="78"/>
      <c r="WYC193" s="65"/>
      <c r="WYF193" s="78"/>
      <c r="WYG193" s="78"/>
      <c r="WYH193" s="65"/>
      <c r="WYK193" s="78"/>
      <c r="WYL193" s="78"/>
      <c r="WYM193" s="65"/>
      <c r="WYP193" s="78"/>
      <c r="WYQ193" s="78"/>
      <c r="WYR193" s="65"/>
      <c r="WYU193" s="78"/>
      <c r="WYV193" s="78"/>
      <c r="WYW193" s="65"/>
      <c r="WYZ193" s="78"/>
      <c r="WZA193" s="78"/>
      <c r="WZB193" s="65"/>
      <c r="WZE193" s="78"/>
      <c r="WZF193" s="78"/>
      <c r="WZG193" s="65"/>
      <c r="WZJ193" s="78"/>
      <c r="WZK193" s="78"/>
      <c r="WZL193" s="65"/>
      <c r="WZO193" s="78"/>
      <c r="WZP193" s="78"/>
      <c r="WZQ193" s="65"/>
      <c r="WZT193" s="78"/>
      <c r="WZU193" s="78"/>
      <c r="WZV193" s="65"/>
      <c r="WZY193" s="78"/>
      <c r="WZZ193" s="78"/>
      <c r="XAA193" s="65"/>
      <c r="XAD193" s="78"/>
      <c r="XAE193" s="78"/>
      <c r="XAF193" s="65"/>
      <c r="XAI193" s="78"/>
      <c r="XAJ193" s="78"/>
      <c r="XAK193" s="65"/>
      <c r="XAN193" s="78"/>
      <c r="XAO193" s="78"/>
      <c r="XAP193" s="65"/>
      <c r="XAS193" s="78"/>
      <c r="XAT193" s="78"/>
      <c r="XAU193" s="65"/>
      <c r="XAX193" s="78"/>
      <c r="XAY193" s="78"/>
      <c r="XAZ193" s="65"/>
      <c r="XBC193" s="78"/>
      <c r="XBD193" s="78"/>
      <c r="XBE193" s="65"/>
      <c r="XBH193" s="78"/>
      <c r="XBI193" s="78"/>
      <c r="XBJ193" s="65"/>
      <c r="XBM193" s="78"/>
      <c r="XBN193" s="78"/>
      <c r="XBO193" s="65"/>
      <c r="XBR193" s="78"/>
      <c r="XBS193" s="78"/>
      <c r="XBT193" s="65"/>
      <c r="XBW193" s="78"/>
      <c r="XBX193" s="78"/>
      <c r="XBY193" s="65"/>
      <c r="XCB193" s="78"/>
      <c r="XCC193" s="78"/>
      <c r="XCD193" s="65"/>
      <c r="XCG193" s="78"/>
      <c r="XCH193" s="78"/>
      <c r="XCI193" s="65"/>
      <c r="XCL193" s="78"/>
      <c r="XCM193" s="78"/>
      <c r="XCN193" s="65"/>
      <c r="XCQ193" s="78"/>
      <c r="XCR193" s="78"/>
      <c r="XCS193" s="65"/>
      <c r="XCV193" s="78"/>
      <c r="XCW193" s="78"/>
      <c r="XCX193" s="65"/>
      <c r="XDA193" s="78"/>
      <c r="XDB193" s="78"/>
      <c r="XDC193" s="65"/>
      <c r="XDF193" s="78"/>
      <c r="XDG193" s="78"/>
      <c r="XDH193" s="65"/>
      <c r="XDK193" s="78"/>
      <c r="XDL193" s="78"/>
      <c r="XDM193" s="65"/>
      <c r="XDP193" s="78"/>
      <c r="XDQ193" s="78"/>
      <c r="XDR193" s="65"/>
      <c r="XDU193" s="78"/>
      <c r="XDV193" s="78"/>
      <c r="XDW193" s="65"/>
      <c r="XDZ193" s="78"/>
      <c r="XEA193" s="78"/>
      <c r="XEB193" s="65"/>
      <c r="XEE193" s="78"/>
      <c r="XEF193" s="78"/>
      <c r="XEG193" s="65"/>
      <c r="XEJ193" s="78"/>
      <c r="XEK193" s="78"/>
      <c r="XEL193" s="65"/>
      <c r="XEO193" s="78"/>
      <c r="XEP193" s="78"/>
      <c r="XEQ193" s="65"/>
      <c r="XET193" s="78"/>
      <c r="XEU193" s="78"/>
      <c r="XEV193" s="65"/>
      <c r="XEY193" s="78"/>
      <c r="XEZ193" s="78"/>
      <c r="XFA193" s="65"/>
      <c r="XFD193" s="78"/>
    </row>
    <row r="194" spans="1:2046 2049:3071 3074:4096 4099:7166 7169:8191 8194:9216 9219:12286 12289:13311 13314:14336 14339:16384" x14ac:dyDescent="0.25">
      <c r="A194" s="5" t="s">
        <v>30</v>
      </c>
    </row>
    <row r="195" spans="1:2046 2049:3071 3074:4096 4099:7166 7169:8191 8194:9216 9219:12286 12289:13311 13314:14336 14339:16384" ht="14.45" customHeight="1" x14ac:dyDescent="0.25">
      <c r="A195" s="91" t="s">
        <v>31</v>
      </c>
      <c r="B195" s="92"/>
      <c r="C195" s="92"/>
      <c r="D195" s="92"/>
      <c r="E195" s="93"/>
    </row>
    <row r="196" spans="1:2046 2049:3071 3074:4096 4099:7166 7169:8191 8194:9216 9219:12286 12289:13311 13314:14336 14339:16384" x14ac:dyDescent="0.25">
      <c r="A196" s="94" t="s">
        <v>32</v>
      </c>
      <c r="B196" s="94"/>
      <c r="C196" s="94"/>
      <c r="D196" s="94"/>
      <c r="E196" s="94"/>
    </row>
    <row r="197" spans="1:2046 2049:3071 3074:4096 4099:7166 7169:8191 8194:9216 9219:12286 12289:13311 13314:14336 14339:16384" x14ac:dyDescent="0.25">
      <c r="A197" s="29" t="s">
        <v>33</v>
      </c>
      <c r="B197" s="29" t="s">
        <v>34</v>
      </c>
      <c r="C197" s="29" t="s">
        <v>35</v>
      </c>
      <c r="D197" s="30" t="s">
        <v>0</v>
      </c>
      <c r="E197" s="30" t="s">
        <v>1</v>
      </c>
    </row>
    <row r="198" spans="1:2046 2049:3071 3074:4096 4099:7166 7169:8191 8194:9216 9219:12286 12289:13311 13314:14336 14339:16384" x14ac:dyDescent="0.25">
      <c r="A198" s="31" t="s">
        <v>36</v>
      </c>
      <c r="B198" s="57">
        <v>44432</v>
      </c>
      <c r="C198" s="57">
        <v>46259</v>
      </c>
      <c r="D198" s="58">
        <v>6.3087380580779603E-2</v>
      </c>
      <c r="E198" s="59">
        <v>3</v>
      </c>
    </row>
    <row r="199" spans="1:2046 2049:3071 3074:4096 4099:7166 7169:8191 8194:9216 9219:12286 12289:13311 13314:14336 14339:16384" x14ac:dyDescent="0.25">
      <c r="A199" s="31" t="s">
        <v>37</v>
      </c>
      <c r="B199" s="57">
        <v>44404</v>
      </c>
      <c r="C199" s="57">
        <v>46231</v>
      </c>
      <c r="D199" s="58">
        <v>6.2511488389287509E-2</v>
      </c>
      <c r="E199" s="59">
        <v>3</v>
      </c>
    </row>
    <row r="200" spans="1:2046 2049:3071 3074:4096 4099:7166 7169:8191 8194:9216 9219:12286 12289:13311 13314:14336 14339:16384" x14ac:dyDescent="0.25">
      <c r="A200" s="60" t="s">
        <v>38</v>
      </c>
      <c r="B200" s="57">
        <v>44376</v>
      </c>
      <c r="C200" s="57">
        <v>46203</v>
      </c>
      <c r="D200" s="58">
        <v>6.2536603919444142E-2</v>
      </c>
      <c r="E200" s="59">
        <v>3</v>
      </c>
    </row>
    <row r="201" spans="1:2046 2049:3071 3074:4096 4099:7166 7169:8191 8194:9216 9219:12286 12289:13311 13314:14336 14339:16384" x14ac:dyDescent="0.25">
      <c r="A201" s="60" t="s">
        <v>39</v>
      </c>
      <c r="B201" s="57">
        <v>44341</v>
      </c>
      <c r="C201" s="57">
        <v>46168</v>
      </c>
      <c r="D201" s="58">
        <v>6.20099714426171E-2</v>
      </c>
      <c r="E201" s="59">
        <v>3</v>
      </c>
    </row>
    <row r="202" spans="1:2046 2049:3071 3074:4096 4099:7166 7169:8191 8194:9216 9219:12286 12289:13311 13314:14336 14339:16384" x14ac:dyDescent="0.25">
      <c r="A202" s="60" t="s">
        <v>40</v>
      </c>
      <c r="B202" s="57">
        <v>44313</v>
      </c>
      <c r="C202" s="57">
        <v>46140</v>
      </c>
      <c r="D202" s="58">
        <v>6.1835381404085801E-2</v>
      </c>
      <c r="E202" s="59">
        <v>3</v>
      </c>
    </row>
    <row r="204" spans="1:2046 2049:3071 3074:4096 4099:7166 7169:8191 8194:9216 9219:12286 12289:13311 13314:14336 14339:16384" x14ac:dyDescent="0.25">
      <c r="A204" s="102" t="s">
        <v>655</v>
      </c>
      <c r="B204" s="103"/>
      <c r="C204" s="103"/>
      <c r="D204" s="103"/>
      <c r="E204" s="103"/>
    </row>
    <row r="205" spans="1:2046 2049:3071 3074:4096 4099:7166 7169:8191 8194:9216 9219:12286 12289:13311 13314:14336 14339:16384" ht="14.45" customHeight="1" x14ac:dyDescent="0.25">
      <c r="A205" s="1" t="s">
        <v>1167</v>
      </c>
      <c r="B205" s="2"/>
      <c r="C205" s="96" t="s">
        <v>3</v>
      </c>
      <c r="D205" s="96" t="s">
        <v>959</v>
      </c>
      <c r="E205" s="96"/>
    </row>
    <row r="206" spans="1:2046 2049:3071 3074:4096 4099:7166 7169:8191 8194:9216 9219:12286 12289:13311 13314:14336 14339:16384" x14ac:dyDescent="0.25">
      <c r="A206" s="74" t="s">
        <v>1151</v>
      </c>
      <c r="B206" s="75"/>
      <c r="C206" s="97"/>
      <c r="D206" s="97"/>
      <c r="E206" s="97"/>
    </row>
    <row r="207" spans="1:2046 2049:3071 3074:4096 4099:7166 7169:8191 8194:9216 9219:12286 12289:13311 13314:14336 14339:16384" x14ac:dyDescent="0.25">
      <c r="A207" s="76" t="s">
        <v>6</v>
      </c>
      <c r="B207" s="77"/>
      <c r="C207" s="98"/>
      <c r="D207" s="98"/>
      <c r="E207" s="98"/>
    </row>
    <row r="208" spans="1:2046 2049:3071 3074:4096 4099:7166 7169:8191 8194:9216 9219:12286 12289:13311 13314:14336 14339:16384" x14ac:dyDescent="0.25">
      <c r="A208" s="8" t="s">
        <v>7</v>
      </c>
      <c r="B208" s="9" t="s">
        <v>960</v>
      </c>
      <c r="C208" s="10"/>
      <c r="D208" s="11"/>
      <c r="E208" s="11"/>
    </row>
    <row r="209" spans="1:16384" customFormat="1" x14ac:dyDescent="0.25">
      <c r="A209" s="12"/>
      <c r="B209" s="13" t="s">
        <v>9</v>
      </c>
      <c r="C209" s="14"/>
      <c r="D209" s="15"/>
      <c r="E209" s="15"/>
    </row>
    <row r="210" spans="1:16384" customFormat="1" x14ac:dyDescent="0.25">
      <c r="A210" s="8" t="s">
        <v>10</v>
      </c>
      <c r="B210" s="16" t="s">
        <v>11</v>
      </c>
      <c r="C210" s="53">
        <v>7470</v>
      </c>
      <c r="D210" s="54">
        <v>7680</v>
      </c>
      <c r="E210" s="55" t="s">
        <v>14</v>
      </c>
    </row>
    <row r="211" spans="1:16384" customFormat="1" x14ac:dyDescent="0.25">
      <c r="A211" s="19"/>
      <c r="B211" s="20" t="s">
        <v>15</v>
      </c>
      <c r="C211" s="56">
        <v>-0.25284494741536301</v>
      </c>
      <c r="D211" s="56">
        <v>-8.4232121320979902E-2</v>
      </c>
      <c r="E211" s="22"/>
    </row>
    <row r="212" spans="1:16384" customFormat="1" x14ac:dyDescent="0.25">
      <c r="A212" s="8" t="s">
        <v>16</v>
      </c>
      <c r="B212" s="16" t="s">
        <v>11</v>
      </c>
      <c r="C212" s="53">
        <v>8470</v>
      </c>
      <c r="D212" s="53" t="s">
        <v>695</v>
      </c>
      <c r="E212" s="55" t="s">
        <v>14</v>
      </c>
    </row>
    <row r="213" spans="1:16384" customFormat="1" x14ac:dyDescent="0.25">
      <c r="A213" s="19"/>
      <c r="B213" s="20" t="s">
        <v>15</v>
      </c>
      <c r="C213" s="56">
        <v>-0.15321402565450701</v>
      </c>
      <c r="D213" s="56">
        <v>-4.2599999999999999E-2</v>
      </c>
      <c r="E213" s="22"/>
    </row>
    <row r="214" spans="1:16384" customFormat="1" x14ac:dyDescent="0.25">
      <c r="A214" s="8" t="s">
        <v>19</v>
      </c>
      <c r="B214" s="16" t="s">
        <v>11</v>
      </c>
      <c r="C214" s="53">
        <v>9420</v>
      </c>
      <c r="D214" s="53" t="s">
        <v>590</v>
      </c>
      <c r="E214" s="55" t="s">
        <v>14</v>
      </c>
    </row>
    <row r="215" spans="1:16384" customFormat="1" x14ac:dyDescent="0.25">
      <c r="A215" s="19"/>
      <c r="B215" s="20" t="s">
        <v>15</v>
      </c>
      <c r="C215" s="56">
        <v>-5.7700000000000001E-2</v>
      </c>
      <c r="D215" s="56">
        <v>-1.49E-2</v>
      </c>
      <c r="E215" s="22"/>
    </row>
    <row r="216" spans="1:16384" customFormat="1" x14ac:dyDescent="0.25">
      <c r="A216" s="8" t="s">
        <v>22</v>
      </c>
      <c r="B216" s="16" t="s">
        <v>11</v>
      </c>
      <c r="C216" s="53">
        <v>10130</v>
      </c>
      <c r="D216" s="53" t="s">
        <v>480</v>
      </c>
      <c r="E216" s="55" t="s">
        <v>14</v>
      </c>
    </row>
    <row r="217" spans="1:16384" customFormat="1" x14ac:dyDescent="0.25">
      <c r="A217" s="19"/>
      <c r="B217" s="20" t="s">
        <v>15</v>
      </c>
      <c r="C217" s="56">
        <v>1.26498698460646E-2</v>
      </c>
      <c r="D217" s="56">
        <v>3.1199999999999999E-2</v>
      </c>
      <c r="E217" s="22"/>
    </row>
    <row r="218" spans="1:16384" customFormat="1" ht="33" customHeight="1" x14ac:dyDescent="0.25">
      <c r="A218" s="90" t="s">
        <v>25</v>
      </c>
      <c r="B218" s="90"/>
      <c r="C218" s="90"/>
      <c r="D218" s="90"/>
      <c r="E218" s="90"/>
    </row>
    <row r="219" spans="1:16384" customFormat="1" x14ac:dyDescent="0.25">
      <c r="A219" s="5" t="s">
        <v>26</v>
      </c>
    </row>
    <row r="220" spans="1:16384" customFormat="1" x14ac:dyDescent="0.25">
      <c r="A220" s="82" t="s">
        <v>1213</v>
      </c>
      <c r="B220" s="83"/>
      <c r="C220" s="83"/>
      <c r="D220" s="86"/>
      <c r="E220" s="86"/>
    </row>
    <row r="221" spans="1:16384" customFormat="1" x14ac:dyDescent="0.25">
      <c r="A221" s="82" t="s">
        <v>1214</v>
      </c>
      <c r="B221" s="83"/>
      <c r="C221" s="83"/>
      <c r="D221" s="86"/>
      <c r="E221" s="86"/>
      <c r="F221" s="82"/>
      <c r="G221" s="83"/>
      <c r="H221" s="83"/>
      <c r="I221" s="86"/>
      <c r="J221" s="86"/>
      <c r="K221" s="82"/>
      <c r="L221" s="83"/>
      <c r="M221" s="83"/>
      <c r="N221" s="86"/>
      <c r="O221" s="86"/>
      <c r="P221" s="82"/>
      <c r="Q221" s="83"/>
      <c r="R221" s="83"/>
      <c r="S221" s="86"/>
      <c r="T221" s="86"/>
      <c r="U221" s="82"/>
      <c r="V221" s="83"/>
      <c r="W221" s="83"/>
      <c r="X221" s="86"/>
      <c r="Y221" s="86"/>
      <c r="Z221" s="82"/>
      <c r="AA221" s="83"/>
      <c r="AB221" s="83"/>
      <c r="AC221" s="86"/>
      <c r="AD221" s="86"/>
      <c r="AE221" s="82"/>
      <c r="AF221" s="83"/>
      <c r="AG221" s="83"/>
      <c r="AH221" s="86"/>
      <c r="AI221" s="86"/>
      <c r="AJ221" s="82"/>
      <c r="AK221" s="83"/>
      <c r="AL221" s="83"/>
      <c r="AM221" s="86"/>
      <c r="AN221" s="86"/>
      <c r="AO221" s="82"/>
      <c r="AP221" s="83"/>
      <c r="AQ221" s="83"/>
      <c r="AR221" s="86"/>
      <c r="AS221" s="86"/>
      <c r="AT221" s="82"/>
      <c r="AU221" s="83"/>
      <c r="AV221" s="83"/>
      <c r="AW221" s="86"/>
      <c r="AX221" s="86"/>
      <c r="AY221" s="82"/>
      <c r="AZ221" s="83"/>
      <c r="BA221" s="83"/>
      <c r="BB221" s="86"/>
      <c r="BC221" s="86"/>
      <c r="BD221" s="82"/>
      <c r="BE221" s="83"/>
      <c r="BF221" s="83"/>
      <c r="BG221" s="86"/>
      <c r="BH221" s="86"/>
      <c r="BI221" s="82"/>
      <c r="BJ221" s="83"/>
      <c r="BK221" s="83"/>
      <c r="BL221" s="86"/>
      <c r="BM221" s="86"/>
      <c r="BN221" s="82"/>
      <c r="BO221" s="83"/>
      <c r="BP221" s="83"/>
      <c r="BQ221" s="86"/>
      <c r="BR221" s="86"/>
      <c r="BS221" s="82"/>
      <c r="BT221" s="83"/>
      <c r="BU221" s="83"/>
      <c r="BV221" s="86"/>
      <c r="BW221" s="86"/>
      <c r="BX221" s="82"/>
      <c r="BY221" s="83"/>
      <c r="BZ221" s="83"/>
      <c r="CA221" s="86"/>
      <c r="CB221" s="86"/>
      <c r="CC221" s="82"/>
      <c r="CD221" s="83"/>
      <c r="CE221" s="83"/>
      <c r="CF221" s="86"/>
      <c r="CG221" s="86"/>
      <c r="CH221" s="82"/>
      <c r="CI221" s="83"/>
      <c r="CJ221" s="83"/>
      <c r="CK221" s="86"/>
      <c r="CL221" s="86"/>
      <c r="CM221" s="82"/>
      <c r="CN221" s="83"/>
      <c r="CO221" s="83"/>
      <c r="CP221" s="86"/>
      <c r="CQ221" s="86"/>
      <c r="CR221" s="82"/>
      <c r="CS221" s="83"/>
      <c r="CT221" s="83"/>
      <c r="CU221" s="86"/>
      <c r="CV221" s="86"/>
      <c r="CW221" s="82"/>
      <c r="CX221" s="83"/>
      <c r="CY221" s="83"/>
      <c r="CZ221" s="86"/>
      <c r="DA221" s="86"/>
      <c r="DB221" s="82"/>
      <c r="DC221" s="83"/>
      <c r="DD221" s="83"/>
      <c r="DE221" s="86"/>
      <c r="DF221" s="86"/>
      <c r="DG221" s="82"/>
      <c r="DH221" s="83"/>
      <c r="DI221" s="83"/>
      <c r="DJ221" s="86"/>
      <c r="DK221" s="86"/>
      <c r="DL221" s="82"/>
      <c r="DM221" s="83"/>
      <c r="DN221" s="83"/>
      <c r="DO221" s="86"/>
      <c r="DP221" s="86"/>
      <c r="DQ221" s="82"/>
      <c r="DR221" s="83"/>
      <c r="DS221" s="83"/>
      <c r="DT221" s="86"/>
      <c r="DU221" s="86"/>
      <c r="DV221" s="82"/>
      <c r="DW221" s="83"/>
      <c r="DX221" s="83"/>
      <c r="DY221" s="86"/>
      <c r="DZ221" s="86"/>
      <c r="EA221" s="82"/>
      <c r="EB221" s="83"/>
      <c r="EC221" s="83"/>
      <c r="ED221" s="86"/>
      <c r="EE221" s="86"/>
      <c r="EF221" s="82"/>
      <c r="EG221" s="83"/>
      <c r="EH221" s="83"/>
      <c r="EI221" s="86"/>
      <c r="EJ221" s="86"/>
      <c r="EK221" s="82"/>
      <c r="EL221" s="83"/>
      <c r="EM221" s="83"/>
      <c r="EN221" s="86"/>
      <c r="EO221" s="86"/>
      <c r="EP221" s="82"/>
      <c r="EQ221" s="83"/>
      <c r="ER221" s="83"/>
      <c r="ES221" s="86"/>
      <c r="ET221" s="86"/>
      <c r="EU221" s="82"/>
      <c r="EV221" s="83"/>
      <c r="EW221" s="83"/>
      <c r="EX221" s="86"/>
      <c r="EY221" s="86"/>
      <c r="EZ221" s="82"/>
      <c r="FA221" s="83"/>
      <c r="FB221" s="83"/>
      <c r="FC221" s="86"/>
      <c r="FD221" s="86"/>
      <c r="FE221" s="82"/>
      <c r="FF221" s="83"/>
      <c r="FG221" s="83"/>
      <c r="FH221" s="86"/>
      <c r="FI221" s="86"/>
      <c r="FJ221" s="82"/>
      <c r="FK221" s="83"/>
      <c r="FL221" s="83"/>
      <c r="FM221" s="86"/>
      <c r="FN221" s="86"/>
      <c r="FO221" s="82"/>
      <c r="FP221" s="83"/>
      <c r="FQ221" s="83"/>
      <c r="FR221" s="86"/>
      <c r="FS221" s="86"/>
      <c r="FT221" s="82"/>
      <c r="FU221" s="83"/>
      <c r="FV221" s="83"/>
      <c r="FW221" s="86"/>
      <c r="FX221" s="86"/>
      <c r="FY221" s="82"/>
      <c r="FZ221" s="83"/>
      <c r="GA221" s="83"/>
      <c r="GB221" s="86"/>
      <c r="GC221" s="86"/>
      <c r="GD221" s="82"/>
      <c r="GE221" s="83"/>
      <c r="GF221" s="83"/>
      <c r="GG221" s="86"/>
      <c r="GH221" s="86"/>
      <c r="GI221" s="82"/>
      <c r="GJ221" s="83"/>
      <c r="GK221" s="83"/>
      <c r="GL221" s="86"/>
      <c r="GM221" s="86"/>
      <c r="GN221" s="82"/>
      <c r="GO221" s="83"/>
      <c r="GP221" s="83"/>
      <c r="GQ221" s="86"/>
      <c r="GR221" s="86"/>
      <c r="GS221" s="82"/>
      <c r="GT221" s="83"/>
      <c r="GU221" s="83"/>
      <c r="GV221" s="86"/>
      <c r="GW221" s="86"/>
      <c r="GX221" s="82"/>
      <c r="GY221" s="83"/>
      <c r="GZ221" s="83"/>
      <c r="HA221" s="86"/>
      <c r="HB221" s="86"/>
      <c r="HC221" s="82"/>
      <c r="HD221" s="83"/>
      <c r="HE221" s="83"/>
      <c r="HF221" s="86"/>
      <c r="HG221" s="86"/>
      <c r="HH221" s="82"/>
      <c r="HI221" s="83"/>
      <c r="HJ221" s="83"/>
      <c r="HK221" s="86"/>
      <c r="HL221" s="86"/>
      <c r="HM221" s="82"/>
      <c r="HN221" s="83"/>
      <c r="HO221" s="83"/>
      <c r="HP221" s="86"/>
      <c r="HQ221" s="86"/>
      <c r="HR221" s="82"/>
      <c r="HS221" s="83"/>
      <c r="HT221" s="83"/>
      <c r="HU221" s="86"/>
      <c r="HV221" s="86"/>
      <c r="HW221" s="82"/>
      <c r="HX221" s="83"/>
      <c r="HY221" s="83"/>
      <c r="HZ221" s="86"/>
      <c r="IA221" s="86"/>
      <c r="IB221" s="82"/>
      <c r="IC221" s="83"/>
      <c r="ID221" s="83"/>
      <c r="IE221" s="86"/>
      <c r="IF221" s="86"/>
      <c r="IG221" s="82"/>
      <c r="IH221" s="83"/>
      <c r="II221" s="83"/>
      <c r="IJ221" s="86"/>
      <c r="IK221" s="86"/>
      <c r="IL221" s="82"/>
      <c r="IM221" s="83"/>
      <c r="IN221" s="83"/>
      <c r="IO221" s="86"/>
      <c r="IP221" s="86"/>
      <c r="IQ221" s="82"/>
      <c r="IR221" s="83"/>
      <c r="IS221" s="83"/>
      <c r="IT221" s="86"/>
      <c r="IU221" s="86"/>
      <c r="IV221" s="82"/>
      <c r="IW221" s="83"/>
      <c r="IX221" s="83"/>
      <c r="IY221" s="86"/>
      <c r="IZ221" s="86"/>
      <c r="JA221" s="82"/>
      <c r="JB221" s="83"/>
      <c r="JC221" s="83"/>
      <c r="JD221" s="86"/>
      <c r="JE221" s="86"/>
      <c r="JF221" s="82"/>
      <c r="JG221" s="83"/>
      <c r="JH221" s="83"/>
      <c r="JI221" s="86"/>
      <c r="JJ221" s="86"/>
      <c r="JK221" s="82"/>
      <c r="JL221" s="83"/>
      <c r="JM221" s="83"/>
      <c r="JN221" s="86"/>
      <c r="JO221" s="86"/>
      <c r="JP221" s="82"/>
      <c r="JQ221" s="83"/>
      <c r="JR221" s="83"/>
      <c r="JS221" s="86"/>
      <c r="JT221" s="86"/>
      <c r="JU221" s="82"/>
      <c r="JV221" s="83"/>
      <c r="JW221" s="83"/>
      <c r="JX221" s="86"/>
      <c r="JY221" s="86"/>
      <c r="JZ221" s="82"/>
      <c r="KA221" s="83"/>
      <c r="KB221" s="83"/>
      <c r="KC221" s="86"/>
      <c r="KD221" s="86"/>
      <c r="KE221" s="82"/>
      <c r="KF221" s="83"/>
      <c r="KG221" s="83"/>
      <c r="KH221" s="86"/>
      <c r="KI221" s="86"/>
      <c r="KJ221" s="82"/>
      <c r="KK221" s="83"/>
      <c r="KL221" s="83"/>
      <c r="KM221" s="86"/>
      <c r="KN221" s="86"/>
      <c r="KO221" s="82"/>
      <c r="KP221" s="83"/>
      <c r="KQ221" s="83"/>
      <c r="KR221" s="86"/>
      <c r="KS221" s="86"/>
      <c r="KT221" s="82"/>
      <c r="KU221" s="83"/>
      <c r="KV221" s="83"/>
      <c r="KW221" s="86"/>
      <c r="KX221" s="86"/>
      <c r="KY221" s="82"/>
      <c r="KZ221" s="83"/>
      <c r="LA221" s="83"/>
      <c r="LB221" s="86"/>
      <c r="LC221" s="86"/>
      <c r="LD221" s="82"/>
      <c r="LE221" s="83"/>
      <c r="LF221" s="83"/>
      <c r="LG221" s="86"/>
      <c r="LH221" s="86"/>
      <c r="LI221" s="82"/>
      <c r="LJ221" s="83"/>
      <c r="LK221" s="83"/>
      <c r="LL221" s="86"/>
      <c r="LM221" s="86"/>
      <c r="LN221" s="82"/>
      <c r="LO221" s="83"/>
      <c r="LP221" s="83"/>
      <c r="LQ221" s="86"/>
      <c r="LR221" s="86"/>
      <c r="LS221" s="82"/>
      <c r="LT221" s="83"/>
      <c r="LU221" s="83"/>
      <c r="LV221" s="86"/>
      <c r="LW221" s="86"/>
      <c r="LX221" s="82"/>
      <c r="LY221" s="83"/>
      <c r="LZ221" s="83"/>
      <c r="MA221" s="86"/>
      <c r="MB221" s="86"/>
      <c r="MC221" s="82"/>
      <c r="MD221" s="83"/>
      <c r="ME221" s="83"/>
      <c r="MF221" s="86"/>
      <c r="MG221" s="86"/>
      <c r="MH221" s="82"/>
      <c r="MI221" s="83"/>
      <c r="MJ221" s="83"/>
      <c r="MK221" s="86"/>
      <c r="ML221" s="86"/>
      <c r="MM221" s="82"/>
      <c r="MN221" s="83"/>
      <c r="MO221" s="83"/>
      <c r="MP221" s="86"/>
      <c r="MQ221" s="86"/>
      <c r="MR221" s="82"/>
      <c r="MS221" s="83"/>
      <c r="MT221" s="83"/>
      <c r="MU221" s="86"/>
      <c r="MV221" s="86"/>
      <c r="MW221" s="82"/>
      <c r="MX221" s="83"/>
      <c r="MY221" s="83"/>
      <c r="MZ221" s="86"/>
      <c r="NA221" s="86"/>
      <c r="NB221" s="82"/>
      <c r="NC221" s="83"/>
      <c r="ND221" s="83"/>
      <c r="NE221" s="86"/>
      <c r="NF221" s="86"/>
      <c r="NG221" s="82"/>
      <c r="NH221" s="83"/>
      <c r="NI221" s="83"/>
      <c r="NJ221" s="86"/>
      <c r="NK221" s="86"/>
      <c r="NL221" s="82"/>
      <c r="NM221" s="83"/>
      <c r="NN221" s="83"/>
      <c r="NO221" s="86"/>
      <c r="NP221" s="86"/>
      <c r="NQ221" s="82"/>
      <c r="NR221" s="83"/>
      <c r="NS221" s="83"/>
      <c r="NT221" s="86"/>
      <c r="NU221" s="86"/>
      <c r="NV221" s="82"/>
      <c r="NW221" s="83"/>
      <c r="NX221" s="83"/>
      <c r="NY221" s="86"/>
      <c r="NZ221" s="86"/>
      <c r="OA221" s="82"/>
      <c r="OB221" s="83"/>
      <c r="OC221" s="83"/>
      <c r="OD221" s="86"/>
      <c r="OE221" s="86"/>
      <c r="OF221" s="82"/>
      <c r="OG221" s="83"/>
      <c r="OH221" s="83"/>
      <c r="OI221" s="86"/>
      <c r="OJ221" s="86"/>
      <c r="OK221" s="82"/>
      <c r="OL221" s="83"/>
      <c r="OM221" s="83"/>
      <c r="ON221" s="86"/>
      <c r="OO221" s="86"/>
      <c r="OP221" s="82"/>
      <c r="OQ221" s="83"/>
      <c r="OR221" s="83"/>
      <c r="OS221" s="86"/>
      <c r="OT221" s="86"/>
      <c r="OU221" s="82"/>
      <c r="OV221" s="83"/>
      <c r="OW221" s="83"/>
      <c r="OX221" s="86"/>
      <c r="OY221" s="86"/>
      <c r="OZ221" s="82"/>
      <c r="PA221" s="83"/>
      <c r="PB221" s="83"/>
      <c r="PC221" s="86"/>
      <c r="PD221" s="86"/>
      <c r="PE221" s="82"/>
      <c r="PF221" s="83"/>
      <c r="PG221" s="83"/>
      <c r="PH221" s="86"/>
      <c r="PI221" s="86"/>
      <c r="PJ221" s="82"/>
      <c r="PK221" s="83"/>
      <c r="PL221" s="83"/>
      <c r="PM221" s="86"/>
      <c r="PN221" s="86"/>
      <c r="PO221" s="82"/>
      <c r="PP221" s="83"/>
      <c r="PQ221" s="83"/>
      <c r="PR221" s="86"/>
      <c r="PS221" s="86"/>
      <c r="PT221" s="82"/>
      <c r="PU221" s="83"/>
      <c r="PV221" s="83"/>
      <c r="PW221" s="86"/>
      <c r="PX221" s="86"/>
      <c r="PY221" s="82"/>
      <c r="PZ221" s="83"/>
      <c r="QA221" s="83"/>
      <c r="QB221" s="86"/>
      <c r="QC221" s="86"/>
      <c r="QD221" s="82"/>
      <c r="QE221" s="83"/>
      <c r="QF221" s="83"/>
      <c r="QG221" s="86"/>
      <c r="QH221" s="86"/>
      <c r="QI221" s="82"/>
      <c r="QJ221" s="83"/>
      <c r="QK221" s="83"/>
      <c r="QL221" s="86"/>
      <c r="QM221" s="86"/>
      <c r="QN221" s="82"/>
      <c r="QO221" s="83"/>
      <c r="QP221" s="83"/>
      <c r="QQ221" s="86"/>
      <c r="QR221" s="86"/>
      <c r="QS221" s="82"/>
      <c r="QT221" s="83"/>
      <c r="QU221" s="83"/>
      <c r="QV221" s="86"/>
      <c r="QW221" s="86"/>
      <c r="QX221" s="82"/>
      <c r="QY221" s="83"/>
      <c r="QZ221" s="83"/>
      <c r="RA221" s="86"/>
      <c r="RB221" s="86"/>
      <c r="RC221" s="82"/>
      <c r="RD221" s="83"/>
      <c r="RE221" s="83"/>
      <c r="RF221" s="86"/>
      <c r="RG221" s="86"/>
      <c r="RH221" s="82"/>
      <c r="RI221" s="83"/>
      <c r="RJ221" s="83"/>
      <c r="RK221" s="86"/>
      <c r="RL221" s="86"/>
      <c r="RM221" s="82"/>
      <c r="RN221" s="83"/>
      <c r="RO221" s="83"/>
      <c r="RP221" s="86"/>
      <c r="RQ221" s="86"/>
      <c r="RR221" s="82"/>
      <c r="RS221" s="83"/>
      <c r="RT221" s="83"/>
      <c r="RU221" s="86"/>
      <c r="RV221" s="86"/>
      <c r="RW221" s="82"/>
      <c r="RX221" s="83"/>
      <c r="RY221" s="83"/>
      <c r="RZ221" s="86"/>
      <c r="SA221" s="86"/>
      <c r="SB221" s="82"/>
      <c r="SC221" s="83"/>
      <c r="SD221" s="83"/>
      <c r="SE221" s="86"/>
      <c r="SF221" s="86"/>
      <c r="SG221" s="82"/>
      <c r="SH221" s="83"/>
      <c r="SI221" s="83"/>
      <c r="SJ221" s="86"/>
      <c r="SK221" s="86"/>
      <c r="SL221" s="82"/>
      <c r="SM221" s="83"/>
      <c r="SN221" s="83"/>
      <c r="SO221" s="86"/>
      <c r="SP221" s="86"/>
      <c r="SQ221" s="82"/>
      <c r="SR221" s="83"/>
      <c r="SS221" s="83"/>
      <c r="ST221" s="86"/>
      <c r="SU221" s="86"/>
      <c r="SV221" s="82"/>
      <c r="SW221" s="83"/>
      <c r="SX221" s="83"/>
      <c r="SY221" s="86"/>
      <c r="SZ221" s="86"/>
      <c r="TA221" s="82"/>
      <c r="TB221" s="83"/>
      <c r="TC221" s="83"/>
      <c r="TD221" s="86"/>
      <c r="TE221" s="86"/>
      <c r="TF221" s="82"/>
      <c r="TG221" s="83"/>
      <c r="TH221" s="83"/>
      <c r="TI221" s="86"/>
      <c r="TJ221" s="86"/>
      <c r="TK221" s="82"/>
      <c r="TL221" s="83"/>
      <c r="TM221" s="83"/>
      <c r="TN221" s="86"/>
      <c r="TO221" s="86"/>
      <c r="TP221" s="82"/>
      <c r="TQ221" s="83"/>
      <c r="TR221" s="83"/>
      <c r="TS221" s="86"/>
      <c r="TT221" s="86"/>
      <c r="TU221" s="82"/>
      <c r="TV221" s="83"/>
      <c r="TW221" s="83"/>
      <c r="TX221" s="86"/>
      <c r="TY221" s="86"/>
      <c r="TZ221" s="82"/>
      <c r="UA221" s="83"/>
      <c r="UB221" s="83"/>
      <c r="UC221" s="86"/>
      <c r="UD221" s="86"/>
      <c r="UE221" s="82"/>
      <c r="UF221" s="83"/>
      <c r="UG221" s="83"/>
      <c r="UH221" s="86"/>
      <c r="UI221" s="86"/>
      <c r="UJ221" s="82"/>
      <c r="UK221" s="83"/>
      <c r="UL221" s="83"/>
      <c r="UM221" s="86"/>
      <c r="UN221" s="86"/>
      <c r="UO221" s="82"/>
      <c r="UP221" s="83"/>
      <c r="UQ221" s="83"/>
      <c r="UR221" s="86"/>
      <c r="US221" s="86"/>
      <c r="UT221" s="82"/>
      <c r="UU221" s="83"/>
      <c r="UV221" s="83"/>
      <c r="UW221" s="86"/>
      <c r="UX221" s="86"/>
      <c r="UY221" s="82"/>
      <c r="UZ221" s="83"/>
      <c r="VA221" s="83"/>
      <c r="VB221" s="86"/>
      <c r="VC221" s="86"/>
      <c r="VD221" s="82"/>
      <c r="VE221" s="83"/>
      <c r="VF221" s="83"/>
      <c r="VG221" s="86"/>
      <c r="VH221" s="86"/>
      <c r="VI221" s="82"/>
      <c r="VJ221" s="83"/>
      <c r="VK221" s="83"/>
      <c r="VL221" s="86"/>
      <c r="VM221" s="86"/>
      <c r="VN221" s="82"/>
      <c r="VO221" s="83"/>
      <c r="VP221" s="83"/>
      <c r="VQ221" s="86"/>
      <c r="VR221" s="86"/>
      <c r="VS221" s="82"/>
      <c r="VT221" s="83"/>
      <c r="VU221" s="83"/>
      <c r="VV221" s="86"/>
      <c r="VW221" s="86"/>
      <c r="VX221" s="82"/>
      <c r="VY221" s="83"/>
      <c r="VZ221" s="83"/>
      <c r="WA221" s="86"/>
      <c r="WB221" s="86"/>
      <c r="WC221" s="82"/>
      <c r="WD221" s="83"/>
      <c r="WE221" s="83"/>
      <c r="WF221" s="86"/>
      <c r="WG221" s="86"/>
      <c r="WH221" s="82"/>
      <c r="WI221" s="83"/>
      <c r="WJ221" s="83"/>
      <c r="WK221" s="86"/>
      <c r="WL221" s="86"/>
      <c r="WM221" s="82"/>
      <c r="WN221" s="83"/>
      <c r="WO221" s="83"/>
      <c r="WP221" s="86"/>
      <c r="WQ221" s="86"/>
      <c r="WR221" s="82"/>
      <c r="WS221" s="83"/>
      <c r="WT221" s="83"/>
      <c r="WU221" s="86"/>
      <c r="WV221" s="86"/>
      <c r="WW221" s="82"/>
      <c r="WX221" s="83"/>
      <c r="WY221" s="83"/>
      <c r="WZ221" s="86"/>
      <c r="XA221" s="86"/>
      <c r="XB221" s="82"/>
      <c r="XC221" s="83"/>
      <c r="XD221" s="83"/>
      <c r="XE221" s="86"/>
      <c r="XF221" s="86"/>
      <c r="XG221" s="82"/>
      <c r="XH221" s="83"/>
      <c r="XI221" s="83"/>
      <c r="XJ221" s="86"/>
      <c r="XK221" s="86"/>
      <c r="XL221" s="82"/>
      <c r="XM221" s="83"/>
      <c r="XN221" s="83"/>
      <c r="XO221" s="86"/>
      <c r="XP221" s="86"/>
      <c r="XQ221" s="82"/>
      <c r="XR221" s="83"/>
      <c r="XS221" s="83"/>
      <c r="XT221" s="86"/>
      <c r="XU221" s="86"/>
      <c r="XV221" s="82"/>
      <c r="XW221" s="83"/>
      <c r="XX221" s="83"/>
      <c r="XY221" s="86"/>
      <c r="XZ221" s="86"/>
      <c r="YA221" s="82"/>
      <c r="YB221" s="83"/>
      <c r="YC221" s="83"/>
      <c r="YD221" s="86"/>
      <c r="YE221" s="86"/>
      <c r="YF221" s="82"/>
      <c r="YG221" s="83"/>
      <c r="YH221" s="83"/>
      <c r="YI221" s="86"/>
      <c r="YJ221" s="86"/>
      <c r="YK221" s="82"/>
      <c r="YL221" s="83"/>
      <c r="YM221" s="83"/>
      <c r="YN221" s="86"/>
      <c r="YO221" s="86"/>
      <c r="YP221" s="82"/>
      <c r="YQ221" s="83"/>
      <c r="YR221" s="83"/>
      <c r="YS221" s="86"/>
      <c r="YT221" s="86"/>
      <c r="YU221" s="82"/>
      <c r="YV221" s="83"/>
      <c r="YW221" s="83"/>
      <c r="YX221" s="86"/>
      <c r="YY221" s="86"/>
      <c r="YZ221" s="82"/>
      <c r="ZA221" s="83"/>
      <c r="ZB221" s="83"/>
      <c r="ZC221" s="86"/>
      <c r="ZD221" s="86"/>
      <c r="ZE221" s="82"/>
      <c r="ZF221" s="83"/>
      <c r="ZG221" s="83"/>
      <c r="ZH221" s="86"/>
      <c r="ZI221" s="86"/>
      <c r="ZJ221" s="82"/>
      <c r="ZK221" s="83"/>
      <c r="ZL221" s="83"/>
      <c r="ZM221" s="86"/>
      <c r="ZN221" s="86"/>
      <c r="ZO221" s="82"/>
      <c r="ZP221" s="83"/>
      <c r="ZQ221" s="83"/>
      <c r="ZR221" s="86"/>
      <c r="ZS221" s="86"/>
      <c r="ZT221" s="82"/>
      <c r="ZU221" s="83"/>
      <c r="ZV221" s="83"/>
      <c r="ZW221" s="86"/>
      <c r="ZX221" s="86"/>
      <c r="ZY221" s="82"/>
      <c r="ZZ221" s="83"/>
      <c r="AAA221" s="83"/>
      <c r="AAB221" s="86"/>
      <c r="AAC221" s="86"/>
      <c r="AAD221" s="82"/>
      <c r="AAE221" s="83"/>
      <c r="AAF221" s="83"/>
      <c r="AAG221" s="86"/>
      <c r="AAH221" s="86"/>
      <c r="AAI221" s="82"/>
      <c r="AAJ221" s="83"/>
      <c r="AAK221" s="83"/>
      <c r="AAL221" s="86"/>
      <c r="AAM221" s="86"/>
      <c r="AAN221" s="82"/>
      <c r="AAO221" s="83"/>
      <c r="AAP221" s="83"/>
      <c r="AAQ221" s="86"/>
      <c r="AAR221" s="86"/>
      <c r="AAS221" s="82"/>
      <c r="AAT221" s="83"/>
      <c r="AAU221" s="83"/>
      <c r="AAV221" s="86"/>
      <c r="AAW221" s="86"/>
      <c r="AAX221" s="82"/>
      <c r="AAY221" s="83"/>
      <c r="AAZ221" s="83"/>
      <c r="ABA221" s="86"/>
      <c r="ABB221" s="86"/>
      <c r="ABC221" s="82"/>
      <c r="ABD221" s="83"/>
      <c r="ABE221" s="83"/>
      <c r="ABF221" s="86"/>
      <c r="ABG221" s="86"/>
      <c r="ABH221" s="82"/>
      <c r="ABI221" s="83"/>
      <c r="ABJ221" s="83"/>
      <c r="ABK221" s="86"/>
      <c r="ABL221" s="86"/>
      <c r="ABM221" s="82"/>
      <c r="ABN221" s="83"/>
      <c r="ABO221" s="83"/>
      <c r="ABP221" s="86"/>
      <c r="ABQ221" s="86"/>
      <c r="ABR221" s="82"/>
      <c r="ABS221" s="83"/>
      <c r="ABT221" s="83"/>
      <c r="ABU221" s="86"/>
      <c r="ABV221" s="86"/>
      <c r="ABW221" s="82"/>
      <c r="ABX221" s="83"/>
      <c r="ABY221" s="83"/>
      <c r="ABZ221" s="86"/>
      <c r="ACA221" s="86"/>
      <c r="ACB221" s="82"/>
      <c r="ACC221" s="83"/>
      <c r="ACD221" s="83"/>
      <c r="ACE221" s="86"/>
      <c r="ACF221" s="86"/>
      <c r="ACG221" s="82"/>
      <c r="ACH221" s="83"/>
      <c r="ACI221" s="83"/>
      <c r="ACJ221" s="86"/>
      <c r="ACK221" s="86"/>
      <c r="ACL221" s="82"/>
      <c r="ACM221" s="83"/>
      <c r="ACN221" s="83"/>
      <c r="ACO221" s="86"/>
      <c r="ACP221" s="86"/>
      <c r="ACQ221" s="82"/>
      <c r="ACR221" s="83"/>
      <c r="ACS221" s="83"/>
      <c r="ACT221" s="86"/>
      <c r="ACU221" s="86"/>
      <c r="ACV221" s="82"/>
      <c r="ACW221" s="83"/>
      <c r="ACX221" s="83"/>
      <c r="ACY221" s="86"/>
      <c r="ACZ221" s="86"/>
      <c r="ADA221" s="82"/>
      <c r="ADB221" s="83"/>
      <c r="ADC221" s="83"/>
      <c r="ADD221" s="86"/>
      <c r="ADE221" s="86"/>
      <c r="ADF221" s="82"/>
      <c r="ADG221" s="83"/>
      <c r="ADH221" s="83"/>
      <c r="ADI221" s="86"/>
      <c r="ADJ221" s="86"/>
      <c r="ADK221" s="82"/>
      <c r="ADL221" s="83"/>
      <c r="ADM221" s="83"/>
      <c r="ADN221" s="86"/>
      <c r="ADO221" s="86"/>
      <c r="ADP221" s="82"/>
      <c r="ADQ221" s="83"/>
      <c r="ADR221" s="83"/>
      <c r="ADS221" s="86"/>
      <c r="ADT221" s="86"/>
      <c r="ADU221" s="82"/>
      <c r="ADV221" s="83"/>
      <c r="ADW221" s="83"/>
      <c r="ADX221" s="86"/>
      <c r="ADY221" s="86"/>
      <c r="ADZ221" s="82"/>
      <c r="AEA221" s="83"/>
      <c r="AEB221" s="83"/>
      <c r="AEC221" s="86"/>
      <c r="AED221" s="86"/>
      <c r="AEE221" s="82"/>
      <c r="AEF221" s="83"/>
      <c r="AEG221" s="83"/>
      <c r="AEH221" s="86"/>
      <c r="AEI221" s="86"/>
      <c r="AEJ221" s="82"/>
      <c r="AEK221" s="83"/>
      <c r="AEL221" s="83"/>
      <c r="AEM221" s="86"/>
      <c r="AEN221" s="86"/>
      <c r="AEO221" s="82"/>
      <c r="AEP221" s="83"/>
      <c r="AEQ221" s="83"/>
      <c r="AER221" s="86"/>
      <c r="AES221" s="86"/>
      <c r="AET221" s="82"/>
      <c r="AEU221" s="83"/>
      <c r="AEV221" s="83"/>
      <c r="AEW221" s="86"/>
      <c r="AEX221" s="86"/>
      <c r="AEY221" s="82"/>
      <c r="AEZ221" s="83"/>
      <c r="AFA221" s="83"/>
      <c r="AFB221" s="86"/>
      <c r="AFC221" s="86"/>
      <c r="AFD221" s="82"/>
      <c r="AFE221" s="83"/>
      <c r="AFF221" s="83"/>
      <c r="AFG221" s="86"/>
      <c r="AFH221" s="86"/>
      <c r="AFI221" s="82"/>
      <c r="AFJ221" s="83"/>
      <c r="AFK221" s="83"/>
      <c r="AFL221" s="86"/>
      <c r="AFM221" s="86"/>
      <c r="AFN221" s="82"/>
      <c r="AFO221" s="83"/>
      <c r="AFP221" s="83"/>
      <c r="AFQ221" s="86"/>
      <c r="AFR221" s="86"/>
      <c r="AFS221" s="82"/>
      <c r="AFT221" s="83"/>
      <c r="AFU221" s="83"/>
      <c r="AFV221" s="86"/>
      <c r="AFW221" s="86"/>
      <c r="AFX221" s="82"/>
      <c r="AFY221" s="83"/>
      <c r="AFZ221" s="83"/>
      <c r="AGA221" s="86"/>
      <c r="AGB221" s="86"/>
      <c r="AGC221" s="82"/>
      <c r="AGD221" s="83"/>
      <c r="AGE221" s="83"/>
      <c r="AGF221" s="86"/>
      <c r="AGG221" s="86"/>
      <c r="AGH221" s="82"/>
      <c r="AGI221" s="83"/>
      <c r="AGJ221" s="83"/>
      <c r="AGK221" s="86"/>
      <c r="AGL221" s="86"/>
      <c r="AGM221" s="82"/>
      <c r="AGN221" s="83"/>
      <c r="AGO221" s="83"/>
      <c r="AGP221" s="86"/>
      <c r="AGQ221" s="86"/>
      <c r="AGR221" s="82"/>
      <c r="AGS221" s="83"/>
      <c r="AGT221" s="83"/>
      <c r="AGU221" s="86"/>
      <c r="AGV221" s="86"/>
      <c r="AGW221" s="82"/>
      <c r="AGX221" s="83"/>
      <c r="AGY221" s="83"/>
      <c r="AGZ221" s="86"/>
      <c r="AHA221" s="86"/>
      <c r="AHB221" s="82"/>
      <c r="AHC221" s="83"/>
      <c r="AHD221" s="83"/>
      <c r="AHE221" s="86"/>
      <c r="AHF221" s="86"/>
      <c r="AHG221" s="82"/>
      <c r="AHH221" s="83"/>
      <c r="AHI221" s="83"/>
      <c r="AHJ221" s="86"/>
      <c r="AHK221" s="86"/>
      <c r="AHL221" s="82"/>
      <c r="AHM221" s="83"/>
      <c r="AHN221" s="83"/>
      <c r="AHO221" s="86"/>
      <c r="AHP221" s="86"/>
      <c r="AHQ221" s="82"/>
      <c r="AHR221" s="83"/>
      <c r="AHS221" s="83"/>
      <c r="AHT221" s="86"/>
      <c r="AHU221" s="86"/>
      <c r="AHV221" s="82"/>
      <c r="AHW221" s="83"/>
      <c r="AHX221" s="83"/>
      <c r="AHY221" s="86"/>
      <c r="AHZ221" s="86"/>
      <c r="AIA221" s="82"/>
      <c r="AIB221" s="83"/>
      <c r="AIC221" s="83"/>
      <c r="AID221" s="86"/>
      <c r="AIE221" s="86"/>
      <c r="AIF221" s="82"/>
      <c r="AIG221" s="83"/>
      <c r="AIH221" s="83"/>
      <c r="AII221" s="86"/>
      <c r="AIJ221" s="86"/>
      <c r="AIK221" s="82"/>
      <c r="AIL221" s="83"/>
      <c r="AIM221" s="83"/>
      <c r="AIN221" s="86"/>
      <c r="AIO221" s="86"/>
      <c r="AIP221" s="82"/>
      <c r="AIQ221" s="83"/>
      <c r="AIR221" s="83"/>
      <c r="AIS221" s="86"/>
      <c r="AIT221" s="86"/>
      <c r="AIU221" s="82"/>
      <c r="AIV221" s="83"/>
      <c r="AIW221" s="83"/>
      <c r="AIX221" s="86"/>
      <c r="AIY221" s="86"/>
      <c r="AIZ221" s="82"/>
      <c r="AJA221" s="83"/>
      <c r="AJB221" s="83"/>
      <c r="AJC221" s="86"/>
      <c r="AJD221" s="86"/>
      <c r="AJE221" s="82"/>
      <c r="AJF221" s="83"/>
      <c r="AJG221" s="83"/>
      <c r="AJH221" s="86"/>
      <c r="AJI221" s="86"/>
      <c r="AJJ221" s="82"/>
      <c r="AJK221" s="83"/>
      <c r="AJL221" s="83"/>
      <c r="AJM221" s="86"/>
      <c r="AJN221" s="86"/>
      <c r="AJO221" s="82"/>
      <c r="AJP221" s="83"/>
      <c r="AJQ221" s="83"/>
      <c r="AJR221" s="86"/>
      <c r="AJS221" s="86"/>
      <c r="AJT221" s="82"/>
      <c r="AJU221" s="83"/>
      <c r="AJV221" s="83"/>
      <c r="AJW221" s="86"/>
      <c r="AJX221" s="86"/>
      <c r="AJY221" s="82"/>
      <c r="AJZ221" s="83"/>
      <c r="AKA221" s="83"/>
      <c r="AKB221" s="86"/>
      <c r="AKC221" s="86"/>
      <c r="AKD221" s="82"/>
      <c r="AKE221" s="83"/>
      <c r="AKF221" s="83"/>
      <c r="AKG221" s="86"/>
      <c r="AKH221" s="86"/>
      <c r="AKI221" s="82"/>
      <c r="AKJ221" s="83"/>
      <c r="AKK221" s="83"/>
      <c r="AKL221" s="86"/>
      <c r="AKM221" s="86"/>
      <c r="AKN221" s="82"/>
      <c r="AKO221" s="83"/>
      <c r="AKP221" s="83"/>
      <c r="AKQ221" s="86"/>
      <c r="AKR221" s="86"/>
      <c r="AKS221" s="82"/>
      <c r="AKT221" s="83"/>
      <c r="AKU221" s="83"/>
      <c r="AKV221" s="86"/>
      <c r="AKW221" s="86"/>
      <c r="AKX221" s="82"/>
      <c r="AKY221" s="83"/>
      <c r="AKZ221" s="83"/>
      <c r="ALA221" s="86"/>
      <c r="ALB221" s="86"/>
      <c r="ALC221" s="82"/>
      <c r="ALD221" s="83"/>
      <c r="ALE221" s="83"/>
      <c r="ALF221" s="86"/>
      <c r="ALG221" s="86"/>
      <c r="ALH221" s="82"/>
      <c r="ALI221" s="83"/>
      <c r="ALJ221" s="83"/>
      <c r="ALK221" s="86"/>
      <c r="ALL221" s="86"/>
      <c r="ALM221" s="82"/>
      <c r="ALN221" s="83"/>
      <c r="ALO221" s="83"/>
      <c r="ALP221" s="86"/>
      <c r="ALQ221" s="86"/>
      <c r="ALR221" s="82"/>
      <c r="ALS221" s="83"/>
      <c r="ALT221" s="83"/>
      <c r="ALU221" s="86"/>
      <c r="ALV221" s="86"/>
      <c r="ALW221" s="82"/>
      <c r="ALX221" s="83"/>
      <c r="ALY221" s="83"/>
      <c r="ALZ221" s="86"/>
      <c r="AMA221" s="86"/>
      <c r="AMB221" s="82"/>
      <c r="AMC221" s="83"/>
      <c r="AMD221" s="83"/>
      <c r="AME221" s="86"/>
      <c r="AMF221" s="86"/>
      <c r="AMG221" s="82"/>
      <c r="AMH221" s="83"/>
      <c r="AMI221" s="83"/>
      <c r="AMJ221" s="86"/>
      <c r="AMK221" s="86"/>
      <c r="AML221" s="82"/>
      <c r="AMM221" s="83"/>
      <c r="AMN221" s="83"/>
      <c r="AMO221" s="86"/>
      <c r="AMP221" s="86"/>
      <c r="AMQ221" s="82"/>
      <c r="AMR221" s="83"/>
      <c r="AMS221" s="83"/>
      <c r="AMT221" s="86"/>
      <c r="AMU221" s="86"/>
      <c r="AMV221" s="82"/>
      <c r="AMW221" s="83"/>
      <c r="AMX221" s="83"/>
      <c r="AMY221" s="86"/>
      <c r="AMZ221" s="86"/>
      <c r="ANA221" s="82"/>
      <c r="ANB221" s="83"/>
      <c r="ANC221" s="83"/>
      <c r="AND221" s="86"/>
      <c r="ANE221" s="86"/>
      <c r="ANF221" s="82"/>
      <c r="ANG221" s="83"/>
      <c r="ANH221" s="83"/>
      <c r="ANI221" s="86"/>
      <c r="ANJ221" s="86"/>
      <c r="ANK221" s="82"/>
      <c r="ANL221" s="83"/>
      <c r="ANM221" s="83"/>
      <c r="ANN221" s="86"/>
      <c r="ANO221" s="86"/>
      <c r="ANP221" s="82"/>
      <c r="ANQ221" s="83"/>
      <c r="ANR221" s="83"/>
      <c r="ANS221" s="86"/>
      <c r="ANT221" s="86"/>
      <c r="ANU221" s="82"/>
      <c r="ANV221" s="83"/>
      <c r="ANW221" s="83"/>
      <c r="ANX221" s="86"/>
      <c r="ANY221" s="86"/>
      <c r="ANZ221" s="82"/>
      <c r="AOA221" s="83"/>
      <c r="AOB221" s="83"/>
      <c r="AOC221" s="86"/>
      <c r="AOD221" s="86"/>
      <c r="AOE221" s="82"/>
      <c r="AOF221" s="83"/>
      <c r="AOG221" s="83"/>
      <c r="AOH221" s="86"/>
      <c r="AOI221" s="86"/>
      <c r="AOJ221" s="82"/>
      <c r="AOK221" s="83"/>
      <c r="AOL221" s="83"/>
      <c r="AOM221" s="86"/>
      <c r="AON221" s="86"/>
      <c r="AOO221" s="82"/>
      <c r="AOP221" s="83"/>
      <c r="AOQ221" s="83"/>
      <c r="AOR221" s="86"/>
      <c r="AOS221" s="86"/>
      <c r="AOT221" s="82"/>
      <c r="AOU221" s="83"/>
      <c r="AOV221" s="83"/>
      <c r="AOW221" s="86"/>
      <c r="AOX221" s="86"/>
      <c r="AOY221" s="82"/>
      <c r="AOZ221" s="83"/>
      <c r="APA221" s="83"/>
      <c r="APB221" s="86"/>
      <c r="APC221" s="86"/>
      <c r="APD221" s="82"/>
      <c r="APE221" s="83"/>
      <c r="APF221" s="83"/>
      <c r="APG221" s="86"/>
      <c r="APH221" s="86"/>
      <c r="API221" s="82"/>
      <c r="APJ221" s="83"/>
      <c r="APK221" s="83"/>
      <c r="APL221" s="86"/>
      <c r="APM221" s="86"/>
      <c r="APN221" s="82"/>
      <c r="APO221" s="83"/>
      <c r="APP221" s="83"/>
      <c r="APQ221" s="86"/>
      <c r="APR221" s="86"/>
      <c r="APS221" s="82"/>
      <c r="APT221" s="83"/>
      <c r="APU221" s="83"/>
      <c r="APV221" s="86"/>
      <c r="APW221" s="86"/>
      <c r="APX221" s="82"/>
      <c r="APY221" s="83"/>
      <c r="APZ221" s="83"/>
      <c r="AQA221" s="86"/>
      <c r="AQB221" s="86"/>
      <c r="AQC221" s="82"/>
      <c r="AQD221" s="83"/>
      <c r="AQE221" s="83"/>
      <c r="AQF221" s="86"/>
      <c r="AQG221" s="86"/>
      <c r="AQH221" s="82"/>
      <c r="AQI221" s="83"/>
      <c r="AQJ221" s="83"/>
      <c r="AQK221" s="86"/>
      <c r="AQL221" s="86"/>
      <c r="AQM221" s="82"/>
      <c r="AQN221" s="83"/>
      <c r="AQO221" s="83"/>
      <c r="AQP221" s="86"/>
      <c r="AQQ221" s="86"/>
      <c r="AQR221" s="82"/>
      <c r="AQS221" s="83"/>
      <c r="AQT221" s="83"/>
      <c r="AQU221" s="86"/>
      <c r="AQV221" s="86"/>
      <c r="AQW221" s="82"/>
      <c r="AQX221" s="83"/>
      <c r="AQY221" s="83"/>
      <c r="AQZ221" s="86"/>
      <c r="ARA221" s="86"/>
      <c r="ARB221" s="82"/>
      <c r="ARC221" s="83"/>
      <c r="ARD221" s="83"/>
      <c r="ARE221" s="86"/>
      <c r="ARF221" s="86"/>
      <c r="ARG221" s="82"/>
      <c r="ARH221" s="83"/>
      <c r="ARI221" s="83"/>
      <c r="ARJ221" s="86"/>
      <c r="ARK221" s="86"/>
      <c r="ARL221" s="82"/>
      <c r="ARM221" s="83"/>
      <c r="ARN221" s="83"/>
      <c r="ARO221" s="86"/>
      <c r="ARP221" s="86"/>
      <c r="ARQ221" s="82"/>
      <c r="ARR221" s="83"/>
      <c r="ARS221" s="83"/>
      <c r="ART221" s="86"/>
      <c r="ARU221" s="86"/>
      <c r="ARV221" s="82"/>
      <c r="ARW221" s="83"/>
      <c r="ARX221" s="83"/>
      <c r="ARY221" s="86"/>
      <c r="ARZ221" s="86"/>
      <c r="ASA221" s="82"/>
      <c r="ASB221" s="83"/>
      <c r="ASC221" s="83"/>
      <c r="ASD221" s="86"/>
      <c r="ASE221" s="86"/>
      <c r="ASF221" s="82"/>
      <c r="ASG221" s="83"/>
      <c r="ASH221" s="83"/>
      <c r="ASI221" s="86"/>
      <c r="ASJ221" s="86"/>
      <c r="ASK221" s="82"/>
      <c r="ASL221" s="83"/>
      <c r="ASM221" s="83"/>
      <c r="ASN221" s="86"/>
      <c r="ASO221" s="86"/>
      <c r="ASP221" s="82"/>
      <c r="ASQ221" s="83"/>
      <c r="ASR221" s="83"/>
      <c r="ASS221" s="86"/>
      <c r="AST221" s="86"/>
      <c r="ASU221" s="82"/>
      <c r="ASV221" s="83"/>
      <c r="ASW221" s="83"/>
      <c r="ASX221" s="86"/>
      <c r="ASY221" s="86"/>
      <c r="ASZ221" s="82"/>
      <c r="ATA221" s="83"/>
      <c r="ATB221" s="83"/>
      <c r="ATC221" s="86"/>
      <c r="ATD221" s="86"/>
      <c r="ATE221" s="82"/>
      <c r="ATF221" s="83"/>
      <c r="ATG221" s="83"/>
      <c r="ATH221" s="86"/>
      <c r="ATI221" s="86"/>
      <c r="ATJ221" s="82"/>
      <c r="ATK221" s="83"/>
      <c r="ATL221" s="83"/>
      <c r="ATM221" s="86"/>
      <c r="ATN221" s="86"/>
      <c r="ATO221" s="82"/>
      <c r="ATP221" s="83"/>
      <c r="ATQ221" s="83"/>
      <c r="ATR221" s="86"/>
      <c r="ATS221" s="86"/>
      <c r="ATT221" s="82"/>
      <c r="ATU221" s="83"/>
      <c r="ATV221" s="83"/>
      <c r="ATW221" s="86"/>
      <c r="ATX221" s="86"/>
      <c r="ATY221" s="82"/>
      <c r="ATZ221" s="83"/>
      <c r="AUA221" s="83"/>
      <c r="AUB221" s="86"/>
      <c r="AUC221" s="86"/>
      <c r="AUD221" s="82"/>
      <c r="AUE221" s="83"/>
      <c r="AUF221" s="83"/>
      <c r="AUG221" s="86"/>
      <c r="AUH221" s="86"/>
      <c r="AUI221" s="82"/>
      <c r="AUJ221" s="83"/>
      <c r="AUK221" s="83"/>
      <c r="AUL221" s="86"/>
      <c r="AUM221" s="86"/>
      <c r="AUN221" s="82"/>
      <c r="AUO221" s="83"/>
      <c r="AUP221" s="83"/>
      <c r="AUQ221" s="86"/>
      <c r="AUR221" s="86"/>
      <c r="AUS221" s="82"/>
      <c r="AUT221" s="83"/>
      <c r="AUU221" s="83"/>
      <c r="AUV221" s="86"/>
      <c r="AUW221" s="86"/>
      <c r="AUX221" s="82"/>
      <c r="AUY221" s="83"/>
      <c r="AUZ221" s="83"/>
      <c r="AVA221" s="86"/>
      <c r="AVB221" s="86"/>
      <c r="AVC221" s="82"/>
      <c r="AVD221" s="83"/>
      <c r="AVE221" s="83"/>
      <c r="AVF221" s="86"/>
      <c r="AVG221" s="86"/>
      <c r="AVH221" s="82"/>
      <c r="AVI221" s="83"/>
      <c r="AVJ221" s="83"/>
      <c r="AVK221" s="86"/>
      <c r="AVL221" s="86"/>
      <c r="AVM221" s="82"/>
      <c r="AVN221" s="83"/>
      <c r="AVO221" s="83"/>
      <c r="AVP221" s="86"/>
      <c r="AVQ221" s="86"/>
      <c r="AVR221" s="82"/>
      <c r="AVS221" s="83"/>
      <c r="AVT221" s="83"/>
      <c r="AVU221" s="86"/>
      <c r="AVV221" s="86"/>
      <c r="AVW221" s="82"/>
      <c r="AVX221" s="83"/>
      <c r="AVY221" s="83"/>
      <c r="AVZ221" s="86"/>
      <c r="AWA221" s="86"/>
      <c r="AWB221" s="82"/>
      <c r="AWC221" s="83"/>
      <c r="AWD221" s="83"/>
      <c r="AWE221" s="86"/>
      <c r="AWF221" s="86"/>
      <c r="AWG221" s="82"/>
      <c r="AWH221" s="83"/>
      <c r="AWI221" s="83"/>
      <c r="AWJ221" s="86"/>
      <c r="AWK221" s="86"/>
      <c r="AWL221" s="82"/>
      <c r="AWM221" s="83"/>
      <c r="AWN221" s="83"/>
      <c r="AWO221" s="86"/>
      <c r="AWP221" s="86"/>
      <c r="AWQ221" s="82"/>
      <c r="AWR221" s="83"/>
      <c r="AWS221" s="83"/>
      <c r="AWT221" s="86"/>
      <c r="AWU221" s="86"/>
      <c r="AWV221" s="82"/>
      <c r="AWW221" s="83"/>
      <c r="AWX221" s="83"/>
      <c r="AWY221" s="86"/>
      <c r="AWZ221" s="86"/>
      <c r="AXA221" s="82"/>
      <c r="AXB221" s="83"/>
      <c r="AXC221" s="83"/>
      <c r="AXD221" s="86"/>
      <c r="AXE221" s="86"/>
      <c r="AXF221" s="82"/>
      <c r="AXG221" s="83"/>
      <c r="AXH221" s="83"/>
      <c r="AXI221" s="86"/>
      <c r="AXJ221" s="86"/>
      <c r="AXK221" s="82"/>
      <c r="AXL221" s="83"/>
      <c r="AXM221" s="83"/>
      <c r="AXN221" s="86"/>
      <c r="AXO221" s="86"/>
      <c r="AXP221" s="82"/>
      <c r="AXQ221" s="83"/>
      <c r="AXR221" s="83"/>
      <c r="AXS221" s="86"/>
      <c r="AXT221" s="86"/>
      <c r="AXU221" s="82"/>
      <c r="AXV221" s="83"/>
      <c r="AXW221" s="83"/>
      <c r="AXX221" s="86"/>
      <c r="AXY221" s="86"/>
      <c r="AXZ221" s="82"/>
      <c r="AYA221" s="83"/>
      <c r="AYB221" s="83"/>
      <c r="AYC221" s="86"/>
      <c r="AYD221" s="86"/>
      <c r="AYE221" s="82"/>
      <c r="AYF221" s="83"/>
      <c r="AYG221" s="83"/>
      <c r="AYH221" s="86"/>
      <c r="AYI221" s="86"/>
      <c r="AYJ221" s="82"/>
      <c r="AYK221" s="83"/>
      <c r="AYL221" s="83"/>
      <c r="AYM221" s="86"/>
      <c r="AYN221" s="86"/>
      <c r="AYO221" s="82"/>
      <c r="AYP221" s="83"/>
      <c r="AYQ221" s="83"/>
      <c r="AYR221" s="86"/>
      <c r="AYS221" s="86"/>
      <c r="AYT221" s="82"/>
      <c r="AYU221" s="83"/>
      <c r="AYV221" s="83"/>
      <c r="AYW221" s="86"/>
      <c r="AYX221" s="86"/>
      <c r="AYY221" s="82"/>
      <c r="AYZ221" s="83"/>
      <c r="AZA221" s="83"/>
      <c r="AZB221" s="86"/>
      <c r="AZC221" s="86"/>
      <c r="AZD221" s="82"/>
      <c r="AZE221" s="83"/>
      <c r="AZF221" s="83"/>
      <c r="AZG221" s="86"/>
      <c r="AZH221" s="86"/>
      <c r="AZI221" s="82"/>
      <c r="AZJ221" s="83"/>
      <c r="AZK221" s="83"/>
      <c r="AZL221" s="86"/>
      <c r="AZM221" s="86"/>
      <c r="AZN221" s="82"/>
      <c r="AZO221" s="83"/>
      <c r="AZP221" s="83"/>
      <c r="AZQ221" s="86"/>
      <c r="AZR221" s="86"/>
      <c r="AZS221" s="82"/>
      <c r="AZT221" s="83"/>
      <c r="AZU221" s="83"/>
      <c r="AZV221" s="86"/>
      <c r="AZW221" s="86"/>
      <c r="AZX221" s="82"/>
      <c r="AZY221" s="83"/>
      <c r="AZZ221" s="83"/>
      <c r="BAA221" s="86"/>
      <c r="BAB221" s="86"/>
      <c r="BAC221" s="82"/>
      <c r="BAD221" s="83"/>
      <c r="BAE221" s="83"/>
      <c r="BAF221" s="86"/>
      <c r="BAG221" s="86"/>
      <c r="BAH221" s="82"/>
      <c r="BAI221" s="83"/>
      <c r="BAJ221" s="83"/>
      <c r="BAK221" s="86"/>
      <c r="BAL221" s="86"/>
      <c r="BAM221" s="82"/>
      <c r="BAN221" s="83"/>
      <c r="BAO221" s="83"/>
      <c r="BAP221" s="86"/>
      <c r="BAQ221" s="86"/>
      <c r="BAR221" s="82"/>
      <c r="BAS221" s="83"/>
      <c r="BAT221" s="83"/>
      <c r="BAU221" s="86"/>
      <c r="BAV221" s="86"/>
      <c r="BAW221" s="82"/>
      <c r="BAX221" s="83"/>
      <c r="BAY221" s="83"/>
      <c r="BAZ221" s="86"/>
      <c r="BBA221" s="86"/>
      <c r="BBB221" s="82"/>
      <c r="BBC221" s="83"/>
      <c r="BBD221" s="83"/>
      <c r="BBE221" s="86"/>
      <c r="BBF221" s="86"/>
      <c r="BBG221" s="82"/>
      <c r="BBH221" s="83"/>
      <c r="BBI221" s="83"/>
      <c r="BBJ221" s="86"/>
      <c r="BBK221" s="86"/>
      <c r="BBL221" s="82"/>
      <c r="BBM221" s="83"/>
      <c r="BBN221" s="83"/>
      <c r="BBO221" s="86"/>
      <c r="BBP221" s="86"/>
      <c r="BBQ221" s="82"/>
      <c r="BBR221" s="83"/>
      <c r="BBS221" s="83"/>
      <c r="BBT221" s="86"/>
      <c r="BBU221" s="86"/>
      <c r="BBV221" s="82"/>
      <c r="BBW221" s="83"/>
      <c r="BBX221" s="83"/>
      <c r="BBY221" s="86"/>
      <c r="BBZ221" s="86"/>
      <c r="BCA221" s="82"/>
      <c r="BCB221" s="83"/>
      <c r="BCC221" s="83"/>
      <c r="BCD221" s="86"/>
      <c r="BCE221" s="86"/>
      <c r="BCF221" s="82"/>
      <c r="BCG221" s="83"/>
      <c r="BCH221" s="83"/>
      <c r="BCI221" s="86"/>
      <c r="BCJ221" s="86"/>
      <c r="BCK221" s="82"/>
      <c r="BCL221" s="83"/>
      <c r="BCM221" s="83"/>
      <c r="BCN221" s="86"/>
      <c r="BCO221" s="86"/>
      <c r="BCP221" s="82"/>
      <c r="BCQ221" s="83"/>
      <c r="BCR221" s="83"/>
      <c r="BCS221" s="86"/>
      <c r="BCT221" s="86"/>
      <c r="BCU221" s="82"/>
      <c r="BCV221" s="83"/>
      <c r="BCW221" s="83"/>
      <c r="BCX221" s="86"/>
      <c r="BCY221" s="86"/>
      <c r="BCZ221" s="82"/>
      <c r="BDA221" s="83"/>
      <c r="BDB221" s="83"/>
      <c r="BDC221" s="86"/>
      <c r="BDD221" s="86"/>
      <c r="BDE221" s="82"/>
      <c r="BDF221" s="83"/>
      <c r="BDG221" s="83"/>
      <c r="BDH221" s="86"/>
      <c r="BDI221" s="86"/>
      <c r="BDJ221" s="82"/>
      <c r="BDK221" s="83"/>
      <c r="BDL221" s="83"/>
      <c r="BDM221" s="86"/>
      <c r="BDN221" s="86"/>
      <c r="BDO221" s="82"/>
      <c r="BDP221" s="83"/>
      <c r="BDQ221" s="83"/>
      <c r="BDR221" s="86"/>
      <c r="BDS221" s="86"/>
      <c r="BDT221" s="82"/>
      <c r="BDU221" s="83"/>
      <c r="BDV221" s="83"/>
      <c r="BDW221" s="86"/>
      <c r="BDX221" s="86"/>
      <c r="BDY221" s="82"/>
      <c r="BDZ221" s="83"/>
      <c r="BEA221" s="83"/>
      <c r="BEB221" s="86"/>
      <c r="BEC221" s="86"/>
      <c r="BED221" s="82"/>
      <c r="BEE221" s="83"/>
      <c r="BEF221" s="83"/>
      <c r="BEG221" s="86"/>
      <c r="BEH221" s="86"/>
      <c r="BEI221" s="82"/>
      <c r="BEJ221" s="83"/>
      <c r="BEK221" s="83"/>
      <c r="BEL221" s="86"/>
      <c r="BEM221" s="86"/>
      <c r="BEN221" s="82"/>
      <c r="BEO221" s="83"/>
      <c r="BEP221" s="83"/>
      <c r="BEQ221" s="86"/>
      <c r="BER221" s="86"/>
      <c r="BES221" s="82"/>
      <c r="BET221" s="83"/>
      <c r="BEU221" s="83"/>
      <c r="BEV221" s="86"/>
      <c r="BEW221" s="86"/>
      <c r="BEX221" s="82"/>
      <c r="BEY221" s="83"/>
      <c r="BEZ221" s="83"/>
      <c r="BFA221" s="86"/>
      <c r="BFB221" s="86"/>
      <c r="BFC221" s="82"/>
      <c r="BFD221" s="83"/>
      <c r="BFE221" s="83"/>
      <c r="BFF221" s="86"/>
      <c r="BFG221" s="86"/>
      <c r="BFH221" s="82"/>
      <c r="BFI221" s="83"/>
      <c r="BFJ221" s="83"/>
      <c r="BFK221" s="86"/>
      <c r="BFL221" s="86"/>
      <c r="BFM221" s="82"/>
      <c r="BFN221" s="83"/>
      <c r="BFO221" s="83"/>
      <c r="BFP221" s="86"/>
      <c r="BFQ221" s="86"/>
      <c r="BFR221" s="82"/>
      <c r="BFS221" s="83"/>
      <c r="BFT221" s="83"/>
      <c r="BFU221" s="86"/>
      <c r="BFV221" s="86"/>
      <c r="BFW221" s="82"/>
      <c r="BFX221" s="83"/>
      <c r="BFY221" s="83"/>
      <c r="BFZ221" s="86"/>
      <c r="BGA221" s="86"/>
      <c r="BGB221" s="82"/>
      <c r="BGC221" s="83"/>
      <c r="BGD221" s="83"/>
      <c r="BGE221" s="86"/>
      <c r="BGF221" s="86"/>
      <c r="BGG221" s="82"/>
      <c r="BGH221" s="83"/>
      <c r="BGI221" s="83"/>
      <c r="BGJ221" s="86"/>
      <c r="BGK221" s="86"/>
      <c r="BGL221" s="82"/>
      <c r="BGM221" s="83"/>
      <c r="BGN221" s="83"/>
      <c r="BGO221" s="86"/>
      <c r="BGP221" s="86"/>
      <c r="BGQ221" s="82"/>
      <c r="BGR221" s="83"/>
      <c r="BGS221" s="83"/>
      <c r="BGT221" s="86"/>
      <c r="BGU221" s="86"/>
      <c r="BGV221" s="82"/>
      <c r="BGW221" s="83"/>
      <c r="BGX221" s="83"/>
      <c r="BGY221" s="86"/>
      <c r="BGZ221" s="86"/>
      <c r="BHA221" s="82"/>
      <c r="BHB221" s="83"/>
      <c r="BHC221" s="83"/>
      <c r="BHD221" s="86"/>
      <c r="BHE221" s="86"/>
      <c r="BHF221" s="82"/>
      <c r="BHG221" s="83"/>
      <c r="BHH221" s="83"/>
      <c r="BHI221" s="86"/>
      <c r="BHJ221" s="86"/>
      <c r="BHK221" s="82"/>
      <c r="BHL221" s="83"/>
      <c r="BHM221" s="83"/>
      <c r="BHN221" s="86"/>
      <c r="BHO221" s="86"/>
      <c r="BHP221" s="82"/>
      <c r="BHQ221" s="83"/>
      <c r="BHR221" s="83"/>
      <c r="BHS221" s="86"/>
      <c r="BHT221" s="86"/>
      <c r="BHU221" s="82"/>
      <c r="BHV221" s="83"/>
      <c r="BHW221" s="83"/>
      <c r="BHX221" s="86"/>
      <c r="BHY221" s="86"/>
      <c r="BHZ221" s="82"/>
      <c r="BIA221" s="83"/>
      <c r="BIB221" s="83"/>
      <c r="BIC221" s="86"/>
      <c r="BID221" s="86"/>
      <c r="BIE221" s="82"/>
      <c r="BIF221" s="83"/>
      <c r="BIG221" s="83"/>
      <c r="BIH221" s="86"/>
      <c r="BII221" s="86"/>
      <c r="BIJ221" s="82"/>
      <c r="BIK221" s="83"/>
      <c r="BIL221" s="83"/>
      <c r="BIM221" s="86"/>
      <c r="BIN221" s="86"/>
      <c r="BIO221" s="82"/>
      <c r="BIP221" s="83"/>
      <c r="BIQ221" s="83"/>
      <c r="BIR221" s="86"/>
      <c r="BIS221" s="86"/>
      <c r="BIT221" s="82"/>
      <c r="BIU221" s="83"/>
      <c r="BIV221" s="83"/>
      <c r="BIW221" s="86"/>
      <c r="BIX221" s="86"/>
      <c r="BIY221" s="82"/>
      <c r="BIZ221" s="83"/>
      <c r="BJA221" s="83"/>
      <c r="BJB221" s="86"/>
      <c r="BJC221" s="86"/>
      <c r="BJD221" s="82"/>
      <c r="BJE221" s="83"/>
      <c r="BJF221" s="83"/>
      <c r="BJG221" s="86"/>
      <c r="BJH221" s="86"/>
      <c r="BJI221" s="82"/>
      <c r="BJJ221" s="83"/>
      <c r="BJK221" s="83"/>
      <c r="BJL221" s="86"/>
      <c r="BJM221" s="86"/>
      <c r="BJN221" s="82"/>
      <c r="BJO221" s="83"/>
      <c r="BJP221" s="83"/>
      <c r="BJQ221" s="86"/>
      <c r="BJR221" s="86"/>
      <c r="BJS221" s="82"/>
      <c r="BJT221" s="83"/>
      <c r="BJU221" s="83"/>
      <c r="BJV221" s="86"/>
      <c r="BJW221" s="86"/>
      <c r="BJX221" s="82"/>
      <c r="BJY221" s="83"/>
      <c r="BJZ221" s="83"/>
      <c r="BKA221" s="86"/>
      <c r="BKB221" s="86"/>
      <c r="BKC221" s="82"/>
      <c r="BKD221" s="83"/>
      <c r="BKE221" s="83"/>
      <c r="BKF221" s="86"/>
      <c r="BKG221" s="86"/>
      <c r="BKH221" s="82"/>
      <c r="BKI221" s="83"/>
      <c r="BKJ221" s="83"/>
      <c r="BKK221" s="86"/>
      <c r="BKL221" s="86"/>
      <c r="BKM221" s="82"/>
      <c r="BKN221" s="83"/>
      <c r="BKO221" s="83"/>
      <c r="BKP221" s="86"/>
      <c r="BKQ221" s="86"/>
      <c r="BKR221" s="82"/>
      <c r="BKS221" s="83"/>
      <c r="BKT221" s="83"/>
      <c r="BKU221" s="86"/>
      <c r="BKV221" s="86"/>
      <c r="BKW221" s="82"/>
      <c r="BKX221" s="83"/>
      <c r="BKY221" s="83"/>
      <c r="BKZ221" s="86"/>
      <c r="BLA221" s="86"/>
      <c r="BLB221" s="82"/>
      <c r="BLC221" s="83"/>
      <c r="BLD221" s="83"/>
      <c r="BLE221" s="86"/>
      <c r="BLF221" s="86"/>
      <c r="BLG221" s="82"/>
      <c r="BLH221" s="83"/>
      <c r="BLI221" s="83"/>
      <c r="BLJ221" s="86"/>
      <c r="BLK221" s="86"/>
      <c r="BLL221" s="82"/>
      <c r="BLM221" s="83"/>
      <c r="BLN221" s="83"/>
      <c r="BLO221" s="86"/>
      <c r="BLP221" s="86"/>
      <c r="BLQ221" s="82"/>
      <c r="BLR221" s="83"/>
      <c r="BLS221" s="83"/>
      <c r="BLT221" s="86"/>
      <c r="BLU221" s="86"/>
      <c r="BLV221" s="82"/>
      <c r="BLW221" s="83"/>
      <c r="BLX221" s="83"/>
      <c r="BLY221" s="86"/>
      <c r="BLZ221" s="86"/>
      <c r="BMA221" s="82"/>
      <c r="BMB221" s="83"/>
      <c r="BMC221" s="83"/>
      <c r="BMD221" s="86"/>
      <c r="BME221" s="86"/>
      <c r="BMF221" s="82"/>
      <c r="BMG221" s="83"/>
      <c r="BMH221" s="83"/>
      <c r="BMI221" s="86"/>
      <c r="BMJ221" s="86"/>
      <c r="BMK221" s="82"/>
      <c r="BML221" s="83"/>
      <c r="BMM221" s="83"/>
      <c r="BMN221" s="86"/>
      <c r="BMO221" s="86"/>
      <c r="BMP221" s="82"/>
      <c r="BMQ221" s="83"/>
      <c r="BMR221" s="83"/>
      <c r="BMS221" s="86"/>
      <c r="BMT221" s="86"/>
      <c r="BMU221" s="82"/>
      <c r="BMV221" s="83"/>
      <c r="BMW221" s="83"/>
      <c r="BMX221" s="86"/>
      <c r="BMY221" s="86"/>
      <c r="BMZ221" s="82"/>
      <c r="BNA221" s="83"/>
      <c r="BNB221" s="83"/>
      <c r="BNC221" s="86"/>
      <c r="BND221" s="86"/>
      <c r="BNE221" s="82"/>
      <c r="BNF221" s="83"/>
      <c r="BNG221" s="83"/>
      <c r="BNH221" s="86"/>
      <c r="BNI221" s="86"/>
      <c r="BNJ221" s="82"/>
      <c r="BNK221" s="83"/>
      <c r="BNL221" s="83"/>
      <c r="BNM221" s="86"/>
      <c r="BNN221" s="86"/>
      <c r="BNO221" s="82"/>
      <c r="BNP221" s="83"/>
      <c r="BNQ221" s="83"/>
      <c r="BNR221" s="86"/>
      <c r="BNS221" s="86"/>
      <c r="BNT221" s="82"/>
      <c r="BNU221" s="83"/>
      <c r="BNV221" s="83"/>
      <c r="BNW221" s="86"/>
      <c r="BNX221" s="86"/>
      <c r="BNY221" s="82"/>
      <c r="BNZ221" s="83"/>
      <c r="BOA221" s="83"/>
      <c r="BOB221" s="86"/>
      <c r="BOC221" s="86"/>
      <c r="BOD221" s="82"/>
      <c r="BOE221" s="83"/>
      <c r="BOF221" s="83"/>
      <c r="BOG221" s="86"/>
      <c r="BOH221" s="86"/>
      <c r="BOI221" s="82"/>
      <c r="BOJ221" s="83"/>
      <c r="BOK221" s="83"/>
      <c r="BOL221" s="86"/>
      <c r="BOM221" s="86"/>
      <c r="BON221" s="82"/>
      <c r="BOO221" s="83"/>
      <c r="BOP221" s="83"/>
      <c r="BOQ221" s="86"/>
      <c r="BOR221" s="86"/>
      <c r="BOS221" s="82"/>
      <c r="BOT221" s="83"/>
      <c r="BOU221" s="83"/>
      <c r="BOV221" s="86"/>
      <c r="BOW221" s="86"/>
      <c r="BOX221" s="82"/>
      <c r="BOY221" s="83"/>
      <c r="BOZ221" s="83"/>
      <c r="BPA221" s="86"/>
      <c r="BPB221" s="86"/>
      <c r="BPC221" s="82"/>
      <c r="BPD221" s="83"/>
      <c r="BPE221" s="83"/>
      <c r="BPF221" s="86"/>
      <c r="BPG221" s="86"/>
      <c r="BPH221" s="82"/>
      <c r="BPI221" s="83"/>
      <c r="BPJ221" s="83"/>
      <c r="BPK221" s="86"/>
      <c r="BPL221" s="86"/>
      <c r="BPM221" s="82"/>
      <c r="BPN221" s="83"/>
      <c r="BPO221" s="83"/>
      <c r="BPP221" s="86"/>
      <c r="BPQ221" s="86"/>
      <c r="BPR221" s="82"/>
      <c r="BPS221" s="83"/>
      <c r="BPT221" s="83"/>
      <c r="BPU221" s="86"/>
      <c r="BPV221" s="86"/>
      <c r="BPW221" s="82"/>
      <c r="BPX221" s="83"/>
      <c r="BPY221" s="83"/>
      <c r="BPZ221" s="86"/>
      <c r="BQA221" s="86"/>
      <c r="BQB221" s="82"/>
      <c r="BQC221" s="83"/>
      <c r="BQD221" s="83"/>
      <c r="BQE221" s="86"/>
      <c r="BQF221" s="86"/>
      <c r="BQG221" s="82"/>
      <c r="BQH221" s="83"/>
      <c r="BQI221" s="83"/>
      <c r="BQJ221" s="86"/>
      <c r="BQK221" s="86"/>
      <c r="BQL221" s="82"/>
      <c r="BQM221" s="83"/>
      <c r="BQN221" s="83"/>
      <c r="BQO221" s="86"/>
      <c r="BQP221" s="86"/>
      <c r="BQQ221" s="82"/>
      <c r="BQR221" s="83"/>
      <c r="BQS221" s="83"/>
      <c r="BQT221" s="86"/>
      <c r="BQU221" s="86"/>
      <c r="BQV221" s="82"/>
      <c r="BQW221" s="83"/>
      <c r="BQX221" s="83"/>
      <c r="BQY221" s="86"/>
      <c r="BQZ221" s="86"/>
      <c r="BRA221" s="82"/>
      <c r="BRB221" s="83"/>
      <c r="BRC221" s="83"/>
      <c r="BRD221" s="86"/>
      <c r="BRE221" s="86"/>
      <c r="BRF221" s="82"/>
      <c r="BRG221" s="83"/>
      <c r="BRH221" s="83"/>
      <c r="BRI221" s="86"/>
      <c r="BRJ221" s="86"/>
      <c r="BRK221" s="82"/>
      <c r="BRL221" s="83"/>
      <c r="BRM221" s="83"/>
      <c r="BRN221" s="86"/>
      <c r="BRO221" s="86"/>
      <c r="BRP221" s="82"/>
      <c r="BRQ221" s="83"/>
      <c r="BRR221" s="83"/>
      <c r="BRS221" s="86"/>
      <c r="BRT221" s="86"/>
      <c r="BRU221" s="82"/>
      <c r="BRV221" s="83"/>
      <c r="BRW221" s="83"/>
      <c r="BRX221" s="86"/>
      <c r="BRY221" s="86"/>
      <c r="BRZ221" s="82"/>
      <c r="BSA221" s="83"/>
      <c r="BSB221" s="83"/>
      <c r="BSC221" s="86"/>
      <c r="BSD221" s="86"/>
      <c r="BSE221" s="82"/>
      <c r="BSF221" s="83"/>
      <c r="BSG221" s="83"/>
      <c r="BSH221" s="86"/>
      <c r="BSI221" s="86"/>
      <c r="BSJ221" s="82"/>
      <c r="BSK221" s="83"/>
      <c r="BSL221" s="83"/>
      <c r="BSM221" s="86"/>
      <c r="BSN221" s="86"/>
      <c r="BSO221" s="82"/>
      <c r="BSP221" s="83"/>
      <c r="BSQ221" s="83"/>
      <c r="BSR221" s="86"/>
      <c r="BSS221" s="86"/>
      <c r="BST221" s="82"/>
      <c r="BSU221" s="83"/>
      <c r="BSV221" s="83"/>
      <c r="BSW221" s="86"/>
      <c r="BSX221" s="86"/>
      <c r="BSY221" s="82"/>
      <c r="BSZ221" s="83"/>
      <c r="BTA221" s="83"/>
      <c r="BTB221" s="86"/>
      <c r="BTC221" s="86"/>
      <c r="BTD221" s="82"/>
      <c r="BTE221" s="83"/>
      <c r="BTF221" s="83"/>
      <c r="BTG221" s="86"/>
      <c r="BTH221" s="86"/>
      <c r="BTI221" s="82"/>
      <c r="BTJ221" s="83"/>
      <c r="BTK221" s="83"/>
      <c r="BTL221" s="86"/>
      <c r="BTM221" s="86"/>
      <c r="BTN221" s="82"/>
      <c r="BTO221" s="83"/>
      <c r="BTP221" s="83"/>
      <c r="BTQ221" s="86"/>
      <c r="BTR221" s="86"/>
      <c r="BTS221" s="82"/>
      <c r="BTT221" s="83"/>
      <c r="BTU221" s="83"/>
      <c r="BTV221" s="86"/>
      <c r="BTW221" s="86"/>
      <c r="BTX221" s="82"/>
      <c r="BTY221" s="83"/>
      <c r="BTZ221" s="83"/>
      <c r="BUA221" s="86"/>
      <c r="BUB221" s="86"/>
      <c r="BUC221" s="82"/>
      <c r="BUD221" s="83"/>
      <c r="BUE221" s="83"/>
      <c r="BUF221" s="86"/>
      <c r="BUG221" s="86"/>
      <c r="BUH221" s="82"/>
      <c r="BUI221" s="83"/>
      <c r="BUJ221" s="83"/>
      <c r="BUK221" s="86"/>
      <c r="BUL221" s="86"/>
      <c r="BUM221" s="82"/>
      <c r="BUN221" s="83"/>
      <c r="BUO221" s="83"/>
      <c r="BUP221" s="86"/>
      <c r="BUQ221" s="86"/>
      <c r="BUR221" s="82"/>
      <c r="BUS221" s="83"/>
      <c r="BUT221" s="83"/>
      <c r="BUU221" s="86"/>
      <c r="BUV221" s="86"/>
      <c r="BUW221" s="82"/>
      <c r="BUX221" s="83"/>
      <c r="BUY221" s="83"/>
      <c r="BUZ221" s="86"/>
      <c r="BVA221" s="86"/>
      <c r="BVB221" s="82"/>
      <c r="BVC221" s="83"/>
      <c r="BVD221" s="83"/>
      <c r="BVE221" s="86"/>
      <c r="BVF221" s="86"/>
      <c r="BVG221" s="82"/>
      <c r="BVH221" s="83"/>
      <c r="BVI221" s="83"/>
      <c r="BVJ221" s="86"/>
      <c r="BVK221" s="86"/>
      <c r="BVL221" s="82"/>
      <c r="BVM221" s="83"/>
      <c r="BVN221" s="83"/>
      <c r="BVO221" s="86"/>
      <c r="BVP221" s="86"/>
      <c r="BVQ221" s="82"/>
      <c r="BVR221" s="83"/>
      <c r="BVS221" s="83"/>
      <c r="BVT221" s="86"/>
      <c r="BVU221" s="86"/>
      <c r="BVV221" s="82"/>
      <c r="BVW221" s="83"/>
      <c r="BVX221" s="83"/>
      <c r="BVY221" s="86"/>
      <c r="BVZ221" s="86"/>
      <c r="BWA221" s="82"/>
      <c r="BWB221" s="83"/>
      <c r="BWC221" s="83"/>
      <c r="BWD221" s="86"/>
      <c r="BWE221" s="86"/>
      <c r="BWF221" s="82"/>
      <c r="BWG221" s="83"/>
      <c r="BWH221" s="83"/>
      <c r="BWI221" s="86"/>
      <c r="BWJ221" s="86"/>
      <c r="BWK221" s="82"/>
      <c r="BWL221" s="83"/>
      <c r="BWM221" s="83"/>
      <c r="BWN221" s="86"/>
      <c r="BWO221" s="86"/>
      <c r="BWP221" s="82"/>
      <c r="BWQ221" s="83"/>
      <c r="BWR221" s="83"/>
      <c r="BWS221" s="86"/>
      <c r="BWT221" s="86"/>
      <c r="BWU221" s="82"/>
      <c r="BWV221" s="83"/>
      <c r="BWW221" s="83"/>
      <c r="BWX221" s="86"/>
      <c r="BWY221" s="86"/>
      <c r="BWZ221" s="82"/>
      <c r="BXA221" s="83"/>
      <c r="BXB221" s="83"/>
      <c r="BXC221" s="86"/>
      <c r="BXD221" s="86"/>
      <c r="BXE221" s="82"/>
      <c r="BXF221" s="83"/>
      <c r="BXG221" s="83"/>
      <c r="BXH221" s="86"/>
      <c r="BXI221" s="86"/>
      <c r="BXJ221" s="82"/>
      <c r="BXK221" s="83"/>
      <c r="BXL221" s="83"/>
      <c r="BXM221" s="86"/>
      <c r="BXN221" s="86"/>
      <c r="BXO221" s="82"/>
      <c r="BXP221" s="83"/>
      <c r="BXQ221" s="83"/>
      <c r="BXR221" s="86"/>
      <c r="BXS221" s="86"/>
      <c r="BXT221" s="82"/>
      <c r="BXU221" s="83"/>
      <c r="BXV221" s="83"/>
      <c r="BXW221" s="86"/>
      <c r="BXX221" s="86"/>
      <c r="BXY221" s="82"/>
      <c r="BXZ221" s="83"/>
      <c r="BYA221" s="83"/>
      <c r="BYB221" s="86"/>
      <c r="BYC221" s="86"/>
      <c r="BYD221" s="82"/>
      <c r="BYE221" s="83"/>
      <c r="BYF221" s="83"/>
      <c r="BYG221" s="86"/>
      <c r="BYH221" s="86"/>
      <c r="BYI221" s="82"/>
      <c r="BYJ221" s="83"/>
      <c r="BYK221" s="83"/>
      <c r="BYL221" s="86"/>
      <c r="BYM221" s="86"/>
      <c r="BYN221" s="82"/>
      <c r="BYO221" s="83"/>
      <c r="BYP221" s="83"/>
      <c r="BYQ221" s="86"/>
      <c r="BYR221" s="86"/>
      <c r="BYS221" s="82"/>
      <c r="BYT221" s="83"/>
      <c r="BYU221" s="83"/>
      <c r="BYV221" s="86"/>
      <c r="BYW221" s="86"/>
      <c r="BYX221" s="82"/>
      <c r="BYY221" s="83"/>
      <c r="BYZ221" s="83"/>
      <c r="BZA221" s="86"/>
      <c r="BZB221" s="86"/>
      <c r="BZC221" s="82"/>
      <c r="BZD221" s="83"/>
      <c r="BZE221" s="83"/>
      <c r="BZF221" s="86"/>
      <c r="BZG221" s="86"/>
      <c r="BZH221" s="82"/>
      <c r="BZI221" s="83"/>
      <c r="BZJ221" s="83"/>
      <c r="BZK221" s="86"/>
      <c r="BZL221" s="86"/>
      <c r="BZM221" s="82"/>
      <c r="BZN221" s="83"/>
      <c r="BZO221" s="83"/>
      <c r="BZP221" s="86"/>
      <c r="BZQ221" s="86"/>
      <c r="BZR221" s="82"/>
      <c r="BZS221" s="83"/>
      <c r="BZT221" s="83"/>
      <c r="BZU221" s="86"/>
      <c r="BZV221" s="86"/>
      <c r="BZW221" s="82"/>
      <c r="BZX221" s="83"/>
      <c r="BZY221" s="83"/>
      <c r="BZZ221" s="86"/>
      <c r="CAA221" s="86"/>
      <c r="CAB221" s="82"/>
      <c r="CAC221" s="83"/>
      <c r="CAD221" s="83"/>
      <c r="CAE221" s="86"/>
      <c r="CAF221" s="86"/>
      <c r="CAG221" s="82"/>
      <c r="CAH221" s="83"/>
      <c r="CAI221" s="83"/>
      <c r="CAJ221" s="86"/>
      <c r="CAK221" s="86"/>
      <c r="CAL221" s="82"/>
      <c r="CAM221" s="83"/>
      <c r="CAN221" s="83"/>
      <c r="CAO221" s="86"/>
      <c r="CAP221" s="86"/>
      <c r="CAQ221" s="82"/>
      <c r="CAR221" s="83"/>
      <c r="CAS221" s="83"/>
      <c r="CAT221" s="86"/>
      <c r="CAU221" s="86"/>
      <c r="CAV221" s="82"/>
      <c r="CAW221" s="83"/>
      <c r="CAX221" s="83"/>
      <c r="CAY221" s="86"/>
      <c r="CAZ221" s="86"/>
      <c r="CBA221" s="82"/>
      <c r="CBB221" s="83"/>
      <c r="CBC221" s="83"/>
      <c r="CBD221" s="86"/>
      <c r="CBE221" s="86"/>
      <c r="CBF221" s="82"/>
      <c r="CBG221" s="83"/>
      <c r="CBH221" s="83"/>
      <c r="CBI221" s="86"/>
      <c r="CBJ221" s="86"/>
      <c r="CBK221" s="82"/>
      <c r="CBL221" s="83"/>
      <c r="CBM221" s="83"/>
      <c r="CBN221" s="86"/>
      <c r="CBO221" s="86"/>
      <c r="CBP221" s="82"/>
      <c r="CBQ221" s="83"/>
      <c r="CBR221" s="83"/>
      <c r="CBS221" s="86"/>
      <c r="CBT221" s="86"/>
      <c r="CBU221" s="82"/>
      <c r="CBV221" s="83"/>
      <c r="CBW221" s="83"/>
      <c r="CBX221" s="86"/>
      <c r="CBY221" s="86"/>
      <c r="CBZ221" s="82"/>
      <c r="CCA221" s="83"/>
      <c r="CCB221" s="83"/>
      <c r="CCC221" s="86"/>
      <c r="CCD221" s="86"/>
      <c r="CCE221" s="82"/>
      <c r="CCF221" s="83"/>
      <c r="CCG221" s="83"/>
      <c r="CCH221" s="86"/>
      <c r="CCI221" s="86"/>
      <c r="CCJ221" s="82"/>
      <c r="CCK221" s="83"/>
      <c r="CCL221" s="83"/>
      <c r="CCM221" s="86"/>
      <c r="CCN221" s="86"/>
      <c r="CCO221" s="82"/>
      <c r="CCP221" s="83"/>
      <c r="CCQ221" s="83"/>
      <c r="CCR221" s="86"/>
      <c r="CCS221" s="86"/>
      <c r="CCT221" s="82"/>
      <c r="CCU221" s="83"/>
      <c r="CCV221" s="83"/>
      <c r="CCW221" s="86"/>
      <c r="CCX221" s="86"/>
      <c r="CCY221" s="82"/>
      <c r="CCZ221" s="83"/>
      <c r="CDA221" s="83"/>
      <c r="CDB221" s="86"/>
      <c r="CDC221" s="86"/>
      <c r="CDD221" s="82"/>
      <c r="CDE221" s="83"/>
      <c r="CDF221" s="83"/>
      <c r="CDG221" s="86"/>
      <c r="CDH221" s="86"/>
      <c r="CDI221" s="82"/>
      <c r="CDJ221" s="83"/>
      <c r="CDK221" s="83"/>
      <c r="CDL221" s="86"/>
      <c r="CDM221" s="86"/>
      <c r="CDN221" s="82"/>
      <c r="CDO221" s="83"/>
      <c r="CDP221" s="83"/>
      <c r="CDQ221" s="86"/>
      <c r="CDR221" s="86"/>
      <c r="CDS221" s="82"/>
      <c r="CDT221" s="83"/>
      <c r="CDU221" s="83"/>
      <c r="CDV221" s="86"/>
      <c r="CDW221" s="86"/>
      <c r="CDX221" s="82"/>
      <c r="CDY221" s="83"/>
      <c r="CDZ221" s="83"/>
      <c r="CEA221" s="86"/>
      <c r="CEB221" s="86"/>
      <c r="CEC221" s="82"/>
      <c r="CED221" s="83"/>
      <c r="CEE221" s="83"/>
      <c r="CEF221" s="86"/>
      <c r="CEG221" s="86"/>
      <c r="CEH221" s="82"/>
      <c r="CEI221" s="83"/>
      <c r="CEJ221" s="83"/>
      <c r="CEK221" s="86"/>
      <c r="CEL221" s="86"/>
      <c r="CEM221" s="82"/>
      <c r="CEN221" s="83"/>
      <c r="CEO221" s="83"/>
      <c r="CEP221" s="86"/>
      <c r="CEQ221" s="86"/>
      <c r="CER221" s="82"/>
      <c r="CES221" s="83"/>
      <c r="CET221" s="83"/>
      <c r="CEU221" s="86"/>
      <c r="CEV221" s="86"/>
      <c r="CEW221" s="82"/>
      <c r="CEX221" s="83"/>
      <c r="CEY221" s="83"/>
      <c r="CEZ221" s="86"/>
      <c r="CFA221" s="86"/>
      <c r="CFB221" s="82"/>
      <c r="CFC221" s="83"/>
      <c r="CFD221" s="83"/>
      <c r="CFE221" s="86"/>
      <c r="CFF221" s="86"/>
      <c r="CFG221" s="82"/>
      <c r="CFH221" s="83"/>
      <c r="CFI221" s="83"/>
      <c r="CFJ221" s="86"/>
      <c r="CFK221" s="86"/>
      <c r="CFL221" s="82"/>
      <c r="CFM221" s="83"/>
      <c r="CFN221" s="83"/>
      <c r="CFO221" s="86"/>
      <c r="CFP221" s="86"/>
      <c r="CFQ221" s="82"/>
      <c r="CFR221" s="83"/>
      <c r="CFS221" s="83"/>
      <c r="CFT221" s="86"/>
      <c r="CFU221" s="86"/>
      <c r="CFV221" s="82"/>
      <c r="CFW221" s="83"/>
      <c r="CFX221" s="83"/>
      <c r="CFY221" s="86"/>
      <c r="CFZ221" s="86"/>
      <c r="CGA221" s="82"/>
      <c r="CGB221" s="83"/>
      <c r="CGC221" s="83"/>
      <c r="CGD221" s="86"/>
      <c r="CGE221" s="86"/>
      <c r="CGF221" s="82"/>
      <c r="CGG221" s="83"/>
      <c r="CGH221" s="83"/>
      <c r="CGI221" s="86"/>
      <c r="CGJ221" s="86"/>
      <c r="CGK221" s="82"/>
      <c r="CGL221" s="83"/>
      <c r="CGM221" s="83"/>
      <c r="CGN221" s="86"/>
      <c r="CGO221" s="86"/>
      <c r="CGP221" s="82"/>
      <c r="CGQ221" s="83"/>
      <c r="CGR221" s="83"/>
      <c r="CGS221" s="86"/>
      <c r="CGT221" s="86"/>
      <c r="CGU221" s="82"/>
      <c r="CGV221" s="83"/>
      <c r="CGW221" s="83"/>
      <c r="CGX221" s="86"/>
      <c r="CGY221" s="86"/>
      <c r="CGZ221" s="82"/>
      <c r="CHA221" s="83"/>
      <c r="CHB221" s="83"/>
      <c r="CHC221" s="86"/>
      <c r="CHD221" s="86"/>
      <c r="CHE221" s="82"/>
      <c r="CHF221" s="83"/>
      <c r="CHG221" s="83"/>
      <c r="CHH221" s="86"/>
      <c r="CHI221" s="86"/>
      <c r="CHJ221" s="82"/>
      <c r="CHK221" s="83"/>
      <c r="CHL221" s="83"/>
      <c r="CHM221" s="86"/>
      <c r="CHN221" s="86"/>
      <c r="CHO221" s="82"/>
      <c r="CHP221" s="83"/>
      <c r="CHQ221" s="83"/>
      <c r="CHR221" s="86"/>
      <c r="CHS221" s="86"/>
      <c r="CHT221" s="82"/>
      <c r="CHU221" s="83"/>
      <c r="CHV221" s="83"/>
      <c r="CHW221" s="86"/>
      <c r="CHX221" s="86"/>
      <c r="CHY221" s="82"/>
      <c r="CHZ221" s="83"/>
      <c r="CIA221" s="83"/>
      <c r="CIB221" s="86"/>
      <c r="CIC221" s="86"/>
      <c r="CID221" s="82"/>
      <c r="CIE221" s="83"/>
      <c r="CIF221" s="83"/>
      <c r="CIG221" s="86"/>
      <c r="CIH221" s="86"/>
      <c r="CII221" s="82"/>
      <c r="CIJ221" s="83"/>
      <c r="CIK221" s="83"/>
      <c r="CIL221" s="86"/>
      <c r="CIM221" s="86"/>
      <c r="CIN221" s="82"/>
      <c r="CIO221" s="83"/>
      <c r="CIP221" s="83"/>
      <c r="CIQ221" s="86"/>
      <c r="CIR221" s="86"/>
      <c r="CIS221" s="82"/>
      <c r="CIT221" s="83"/>
      <c r="CIU221" s="83"/>
      <c r="CIV221" s="86"/>
      <c r="CIW221" s="86"/>
      <c r="CIX221" s="82"/>
      <c r="CIY221" s="83"/>
      <c r="CIZ221" s="83"/>
      <c r="CJA221" s="86"/>
      <c r="CJB221" s="86"/>
      <c r="CJC221" s="82"/>
      <c r="CJD221" s="83"/>
      <c r="CJE221" s="83"/>
      <c r="CJF221" s="86"/>
      <c r="CJG221" s="86"/>
      <c r="CJH221" s="82"/>
      <c r="CJI221" s="83"/>
      <c r="CJJ221" s="83"/>
      <c r="CJK221" s="86"/>
      <c r="CJL221" s="86"/>
      <c r="CJM221" s="82"/>
      <c r="CJN221" s="83"/>
      <c r="CJO221" s="83"/>
      <c r="CJP221" s="86"/>
      <c r="CJQ221" s="86"/>
      <c r="CJR221" s="82"/>
      <c r="CJS221" s="83"/>
      <c r="CJT221" s="83"/>
      <c r="CJU221" s="86"/>
      <c r="CJV221" s="86"/>
      <c r="CJW221" s="82"/>
      <c r="CJX221" s="83"/>
      <c r="CJY221" s="83"/>
      <c r="CJZ221" s="86"/>
      <c r="CKA221" s="86"/>
      <c r="CKB221" s="82"/>
      <c r="CKC221" s="83"/>
      <c r="CKD221" s="83"/>
      <c r="CKE221" s="86"/>
      <c r="CKF221" s="86"/>
      <c r="CKG221" s="82"/>
      <c r="CKH221" s="83"/>
      <c r="CKI221" s="83"/>
      <c r="CKJ221" s="86"/>
      <c r="CKK221" s="86"/>
      <c r="CKL221" s="82"/>
      <c r="CKM221" s="83"/>
      <c r="CKN221" s="83"/>
      <c r="CKO221" s="86"/>
      <c r="CKP221" s="86"/>
      <c r="CKQ221" s="82"/>
      <c r="CKR221" s="83"/>
      <c r="CKS221" s="83"/>
      <c r="CKT221" s="86"/>
      <c r="CKU221" s="86"/>
      <c r="CKV221" s="82"/>
      <c r="CKW221" s="83"/>
      <c r="CKX221" s="83"/>
      <c r="CKY221" s="86"/>
      <c r="CKZ221" s="86"/>
      <c r="CLA221" s="82"/>
      <c r="CLB221" s="83"/>
      <c r="CLC221" s="83"/>
      <c r="CLD221" s="86"/>
      <c r="CLE221" s="86"/>
      <c r="CLF221" s="82"/>
      <c r="CLG221" s="83"/>
      <c r="CLH221" s="83"/>
      <c r="CLI221" s="86"/>
      <c r="CLJ221" s="86"/>
      <c r="CLK221" s="82"/>
      <c r="CLL221" s="83"/>
      <c r="CLM221" s="83"/>
      <c r="CLN221" s="86"/>
      <c r="CLO221" s="86"/>
      <c r="CLP221" s="82"/>
      <c r="CLQ221" s="83"/>
      <c r="CLR221" s="83"/>
      <c r="CLS221" s="86"/>
      <c r="CLT221" s="86"/>
      <c r="CLU221" s="82"/>
      <c r="CLV221" s="83"/>
      <c r="CLW221" s="83"/>
      <c r="CLX221" s="86"/>
      <c r="CLY221" s="86"/>
      <c r="CLZ221" s="82"/>
      <c r="CMA221" s="83"/>
      <c r="CMB221" s="83"/>
      <c r="CMC221" s="86"/>
      <c r="CMD221" s="86"/>
      <c r="CME221" s="82"/>
      <c r="CMF221" s="83"/>
      <c r="CMG221" s="83"/>
      <c r="CMH221" s="86"/>
      <c r="CMI221" s="86"/>
      <c r="CMJ221" s="82"/>
      <c r="CMK221" s="83"/>
      <c r="CML221" s="83"/>
      <c r="CMM221" s="86"/>
      <c r="CMN221" s="86"/>
      <c r="CMO221" s="82"/>
      <c r="CMP221" s="83"/>
      <c r="CMQ221" s="83"/>
      <c r="CMR221" s="86"/>
      <c r="CMS221" s="86"/>
      <c r="CMT221" s="82"/>
      <c r="CMU221" s="83"/>
      <c r="CMV221" s="83"/>
      <c r="CMW221" s="86"/>
      <c r="CMX221" s="86"/>
      <c r="CMY221" s="82"/>
      <c r="CMZ221" s="83"/>
      <c r="CNA221" s="83"/>
      <c r="CNB221" s="86"/>
      <c r="CNC221" s="86"/>
      <c r="CND221" s="82"/>
      <c r="CNE221" s="83"/>
      <c r="CNF221" s="83"/>
      <c r="CNG221" s="86"/>
      <c r="CNH221" s="86"/>
      <c r="CNI221" s="82"/>
      <c r="CNJ221" s="83"/>
      <c r="CNK221" s="83"/>
      <c r="CNL221" s="86"/>
      <c r="CNM221" s="86"/>
      <c r="CNN221" s="82"/>
      <c r="CNO221" s="83"/>
      <c r="CNP221" s="83"/>
      <c r="CNQ221" s="86"/>
      <c r="CNR221" s="86"/>
      <c r="CNS221" s="82"/>
      <c r="CNT221" s="83"/>
      <c r="CNU221" s="83"/>
      <c r="CNV221" s="86"/>
      <c r="CNW221" s="86"/>
      <c r="CNX221" s="82"/>
      <c r="CNY221" s="83"/>
      <c r="CNZ221" s="83"/>
      <c r="COA221" s="86"/>
      <c r="COB221" s="86"/>
      <c r="COC221" s="82"/>
      <c r="COD221" s="83"/>
      <c r="COE221" s="83"/>
      <c r="COF221" s="86"/>
      <c r="COG221" s="86"/>
      <c r="COH221" s="82"/>
      <c r="COI221" s="83"/>
      <c r="COJ221" s="83"/>
      <c r="COK221" s="86"/>
      <c r="COL221" s="86"/>
      <c r="COM221" s="82"/>
      <c r="CON221" s="83"/>
      <c r="COO221" s="83"/>
      <c r="COP221" s="86"/>
      <c r="COQ221" s="86"/>
      <c r="COR221" s="82"/>
      <c r="COS221" s="83"/>
      <c r="COT221" s="83"/>
      <c r="COU221" s="86"/>
      <c r="COV221" s="86"/>
      <c r="COW221" s="82"/>
      <c r="COX221" s="83"/>
      <c r="COY221" s="83"/>
      <c r="COZ221" s="86"/>
      <c r="CPA221" s="86"/>
      <c r="CPB221" s="82"/>
      <c r="CPC221" s="83"/>
      <c r="CPD221" s="83"/>
      <c r="CPE221" s="86"/>
      <c r="CPF221" s="86"/>
      <c r="CPG221" s="82"/>
      <c r="CPH221" s="83"/>
      <c r="CPI221" s="83"/>
      <c r="CPJ221" s="86"/>
      <c r="CPK221" s="86"/>
      <c r="CPL221" s="82"/>
      <c r="CPM221" s="83"/>
      <c r="CPN221" s="83"/>
      <c r="CPO221" s="86"/>
      <c r="CPP221" s="86"/>
      <c r="CPQ221" s="82"/>
      <c r="CPR221" s="83"/>
      <c r="CPS221" s="83"/>
      <c r="CPT221" s="86"/>
      <c r="CPU221" s="86"/>
      <c r="CPV221" s="82"/>
      <c r="CPW221" s="83"/>
      <c r="CPX221" s="83"/>
      <c r="CPY221" s="86"/>
      <c r="CPZ221" s="86"/>
      <c r="CQA221" s="82"/>
      <c r="CQB221" s="83"/>
      <c r="CQC221" s="83"/>
      <c r="CQD221" s="86"/>
      <c r="CQE221" s="86"/>
      <c r="CQF221" s="82"/>
      <c r="CQG221" s="83"/>
      <c r="CQH221" s="83"/>
      <c r="CQI221" s="86"/>
      <c r="CQJ221" s="86"/>
      <c r="CQK221" s="82"/>
      <c r="CQL221" s="83"/>
      <c r="CQM221" s="83"/>
      <c r="CQN221" s="86"/>
      <c r="CQO221" s="86"/>
      <c r="CQP221" s="82"/>
      <c r="CQQ221" s="83"/>
      <c r="CQR221" s="83"/>
      <c r="CQS221" s="86"/>
      <c r="CQT221" s="86"/>
      <c r="CQU221" s="82"/>
      <c r="CQV221" s="83"/>
      <c r="CQW221" s="83"/>
      <c r="CQX221" s="86"/>
      <c r="CQY221" s="86"/>
      <c r="CQZ221" s="82"/>
      <c r="CRA221" s="83"/>
      <c r="CRB221" s="83"/>
      <c r="CRC221" s="86"/>
      <c r="CRD221" s="86"/>
      <c r="CRE221" s="82"/>
      <c r="CRF221" s="83"/>
      <c r="CRG221" s="83"/>
      <c r="CRH221" s="86"/>
      <c r="CRI221" s="86"/>
      <c r="CRJ221" s="82"/>
      <c r="CRK221" s="83"/>
      <c r="CRL221" s="83"/>
      <c r="CRM221" s="86"/>
      <c r="CRN221" s="86"/>
      <c r="CRO221" s="82"/>
      <c r="CRP221" s="83"/>
      <c r="CRQ221" s="83"/>
      <c r="CRR221" s="86"/>
      <c r="CRS221" s="86"/>
      <c r="CRT221" s="82"/>
      <c r="CRU221" s="83"/>
      <c r="CRV221" s="83"/>
      <c r="CRW221" s="86"/>
      <c r="CRX221" s="86"/>
      <c r="CRY221" s="82"/>
      <c r="CRZ221" s="83"/>
      <c r="CSA221" s="83"/>
      <c r="CSB221" s="86"/>
      <c r="CSC221" s="86"/>
      <c r="CSD221" s="82"/>
      <c r="CSE221" s="83"/>
      <c r="CSF221" s="83"/>
      <c r="CSG221" s="86"/>
      <c r="CSH221" s="86"/>
      <c r="CSI221" s="82"/>
      <c r="CSJ221" s="83"/>
      <c r="CSK221" s="83"/>
      <c r="CSL221" s="86"/>
      <c r="CSM221" s="86"/>
      <c r="CSN221" s="82"/>
      <c r="CSO221" s="83"/>
      <c r="CSP221" s="83"/>
      <c r="CSQ221" s="86"/>
      <c r="CSR221" s="86"/>
      <c r="CSS221" s="82"/>
      <c r="CST221" s="83"/>
      <c r="CSU221" s="83"/>
      <c r="CSV221" s="86"/>
      <c r="CSW221" s="86"/>
      <c r="CSX221" s="82"/>
      <c r="CSY221" s="83"/>
      <c r="CSZ221" s="83"/>
      <c r="CTA221" s="86"/>
      <c r="CTB221" s="86"/>
      <c r="CTC221" s="82"/>
      <c r="CTD221" s="83"/>
      <c r="CTE221" s="83"/>
      <c r="CTF221" s="86"/>
      <c r="CTG221" s="86"/>
      <c r="CTH221" s="82"/>
      <c r="CTI221" s="83"/>
      <c r="CTJ221" s="83"/>
      <c r="CTK221" s="86"/>
      <c r="CTL221" s="86"/>
      <c r="CTM221" s="82"/>
      <c r="CTN221" s="83"/>
      <c r="CTO221" s="83"/>
      <c r="CTP221" s="86"/>
      <c r="CTQ221" s="86"/>
      <c r="CTR221" s="82"/>
      <c r="CTS221" s="83"/>
      <c r="CTT221" s="83"/>
      <c r="CTU221" s="86"/>
      <c r="CTV221" s="86"/>
      <c r="CTW221" s="82"/>
      <c r="CTX221" s="83"/>
      <c r="CTY221" s="83"/>
      <c r="CTZ221" s="86"/>
      <c r="CUA221" s="86"/>
      <c r="CUB221" s="82"/>
      <c r="CUC221" s="83"/>
      <c r="CUD221" s="83"/>
      <c r="CUE221" s="86"/>
      <c r="CUF221" s="86"/>
      <c r="CUG221" s="82"/>
      <c r="CUH221" s="83"/>
      <c r="CUI221" s="83"/>
      <c r="CUJ221" s="86"/>
      <c r="CUK221" s="86"/>
      <c r="CUL221" s="82"/>
      <c r="CUM221" s="83"/>
      <c r="CUN221" s="83"/>
      <c r="CUO221" s="86"/>
      <c r="CUP221" s="86"/>
      <c r="CUQ221" s="82"/>
      <c r="CUR221" s="83"/>
      <c r="CUS221" s="83"/>
      <c r="CUT221" s="86"/>
      <c r="CUU221" s="86"/>
      <c r="CUV221" s="82"/>
      <c r="CUW221" s="83"/>
      <c r="CUX221" s="83"/>
      <c r="CUY221" s="86"/>
      <c r="CUZ221" s="86"/>
      <c r="CVA221" s="82"/>
      <c r="CVB221" s="83"/>
      <c r="CVC221" s="83"/>
      <c r="CVD221" s="86"/>
      <c r="CVE221" s="86"/>
      <c r="CVF221" s="82"/>
      <c r="CVG221" s="83"/>
      <c r="CVH221" s="83"/>
      <c r="CVI221" s="86"/>
      <c r="CVJ221" s="86"/>
      <c r="CVK221" s="82"/>
      <c r="CVL221" s="83"/>
      <c r="CVM221" s="83"/>
      <c r="CVN221" s="86"/>
      <c r="CVO221" s="86"/>
      <c r="CVP221" s="82"/>
      <c r="CVQ221" s="83"/>
      <c r="CVR221" s="83"/>
      <c r="CVS221" s="86"/>
      <c r="CVT221" s="86"/>
      <c r="CVU221" s="82"/>
      <c r="CVV221" s="83"/>
      <c r="CVW221" s="83"/>
      <c r="CVX221" s="86"/>
      <c r="CVY221" s="86"/>
      <c r="CVZ221" s="82"/>
      <c r="CWA221" s="83"/>
      <c r="CWB221" s="83"/>
      <c r="CWC221" s="86"/>
      <c r="CWD221" s="86"/>
      <c r="CWE221" s="82"/>
      <c r="CWF221" s="83"/>
      <c r="CWG221" s="83"/>
      <c r="CWH221" s="86"/>
      <c r="CWI221" s="86"/>
      <c r="CWJ221" s="82"/>
      <c r="CWK221" s="83"/>
      <c r="CWL221" s="83"/>
      <c r="CWM221" s="86"/>
      <c r="CWN221" s="86"/>
      <c r="CWO221" s="82"/>
      <c r="CWP221" s="83"/>
      <c r="CWQ221" s="83"/>
      <c r="CWR221" s="86"/>
      <c r="CWS221" s="86"/>
      <c r="CWT221" s="82"/>
      <c r="CWU221" s="83"/>
      <c r="CWV221" s="83"/>
      <c r="CWW221" s="86"/>
      <c r="CWX221" s="86"/>
      <c r="CWY221" s="82"/>
      <c r="CWZ221" s="83"/>
      <c r="CXA221" s="83"/>
      <c r="CXB221" s="86"/>
      <c r="CXC221" s="86"/>
      <c r="CXD221" s="82"/>
      <c r="CXE221" s="83"/>
      <c r="CXF221" s="83"/>
      <c r="CXG221" s="86"/>
      <c r="CXH221" s="86"/>
      <c r="CXI221" s="82"/>
      <c r="CXJ221" s="83"/>
      <c r="CXK221" s="83"/>
      <c r="CXL221" s="86"/>
      <c r="CXM221" s="86"/>
      <c r="CXN221" s="82"/>
      <c r="CXO221" s="83"/>
      <c r="CXP221" s="83"/>
      <c r="CXQ221" s="86"/>
      <c r="CXR221" s="86"/>
      <c r="CXS221" s="82"/>
      <c r="CXT221" s="83"/>
      <c r="CXU221" s="83"/>
      <c r="CXV221" s="86"/>
      <c r="CXW221" s="86"/>
      <c r="CXX221" s="82"/>
      <c r="CXY221" s="83"/>
      <c r="CXZ221" s="83"/>
      <c r="CYA221" s="86"/>
      <c r="CYB221" s="86"/>
      <c r="CYC221" s="82"/>
      <c r="CYD221" s="83"/>
      <c r="CYE221" s="83"/>
      <c r="CYF221" s="86"/>
      <c r="CYG221" s="86"/>
      <c r="CYH221" s="82"/>
      <c r="CYI221" s="83"/>
      <c r="CYJ221" s="83"/>
      <c r="CYK221" s="86"/>
      <c r="CYL221" s="86"/>
      <c r="CYM221" s="82"/>
      <c r="CYN221" s="83"/>
      <c r="CYO221" s="83"/>
      <c r="CYP221" s="86"/>
      <c r="CYQ221" s="86"/>
      <c r="CYR221" s="82"/>
      <c r="CYS221" s="83"/>
      <c r="CYT221" s="83"/>
      <c r="CYU221" s="86"/>
      <c r="CYV221" s="86"/>
      <c r="CYW221" s="82"/>
      <c r="CYX221" s="83"/>
      <c r="CYY221" s="83"/>
      <c r="CYZ221" s="86"/>
      <c r="CZA221" s="86"/>
      <c r="CZB221" s="82"/>
      <c r="CZC221" s="83"/>
      <c r="CZD221" s="83"/>
      <c r="CZE221" s="86"/>
      <c r="CZF221" s="86"/>
      <c r="CZG221" s="82"/>
      <c r="CZH221" s="83"/>
      <c r="CZI221" s="83"/>
      <c r="CZJ221" s="86"/>
      <c r="CZK221" s="86"/>
      <c r="CZL221" s="82"/>
      <c r="CZM221" s="83"/>
      <c r="CZN221" s="83"/>
      <c r="CZO221" s="86"/>
      <c r="CZP221" s="86"/>
      <c r="CZQ221" s="82"/>
      <c r="CZR221" s="83"/>
      <c r="CZS221" s="83"/>
      <c r="CZT221" s="86"/>
      <c r="CZU221" s="86"/>
      <c r="CZV221" s="82"/>
      <c r="CZW221" s="83"/>
      <c r="CZX221" s="83"/>
      <c r="CZY221" s="86"/>
      <c r="CZZ221" s="86"/>
      <c r="DAA221" s="82"/>
      <c r="DAB221" s="83"/>
      <c r="DAC221" s="83"/>
      <c r="DAD221" s="86"/>
      <c r="DAE221" s="86"/>
      <c r="DAF221" s="82"/>
      <c r="DAG221" s="83"/>
      <c r="DAH221" s="83"/>
      <c r="DAI221" s="86"/>
      <c r="DAJ221" s="86"/>
      <c r="DAK221" s="82"/>
      <c r="DAL221" s="83"/>
      <c r="DAM221" s="83"/>
      <c r="DAN221" s="86"/>
      <c r="DAO221" s="86"/>
      <c r="DAP221" s="82"/>
      <c r="DAQ221" s="83"/>
      <c r="DAR221" s="83"/>
      <c r="DAS221" s="86"/>
      <c r="DAT221" s="86"/>
      <c r="DAU221" s="82"/>
      <c r="DAV221" s="83"/>
      <c r="DAW221" s="83"/>
      <c r="DAX221" s="86"/>
      <c r="DAY221" s="86"/>
      <c r="DAZ221" s="82"/>
      <c r="DBA221" s="83"/>
      <c r="DBB221" s="83"/>
      <c r="DBC221" s="86"/>
      <c r="DBD221" s="86"/>
      <c r="DBE221" s="82"/>
      <c r="DBF221" s="83"/>
      <c r="DBG221" s="83"/>
      <c r="DBH221" s="86"/>
      <c r="DBI221" s="86"/>
      <c r="DBJ221" s="82"/>
      <c r="DBK221" s="83"/>
      <c r="DBL221" s="83"/>
      <c r="DBM221" s="86"/>
      <c r="DBN221" s="86"/>
      <c r="DBO221" s="82"/>
      <c r="DBP221" s="83"/>
      <c r="DBQ221" s="83"/>
      <c r="DBR221" s="86"/>
      <c r="DBS221" s="86"/>
      <c r="DBT221" s="82"/>
      <c r="DBU221" s="83"/>
      <c r="DBV221" s="83"/>
      <c r="DBW221" s="86"/>
      <c r="DBX221" s="86"/>
      <c r="DBY221" s="82"/>
      <c r="DBZ221" s="83"/>
      <c r="DCA221" s="83"/>
      <c r="DCB221" s="86"/>
      <c r="DCC221" s="86"/>
      <c r="DCD221" s="82"/>
      <c r="DCE221" s="83"/>
      <c r="DCF221" s="83"/>
      <c r="DCG221" s="86"/>
      <c r="DCH221" s="86"/>
      <c r="DCI221" s="82"/>
      <c r="DCJ221" s="83"/>
      <c r="DCK221" s="83"/>
      <c r="DCL221" s="86"/>
      <c r="DCM221" s="86"/>
      <c r="DCN221" s="82"/>
      <c r="DCO221" s="83"/>
      <c r="DCP221" s="83"/>
      <c r="DCQ221" s="86"/>
      <c r="DCR221" s="86"/>
      <c r="DCS221" s="82"/>
      <c r="DCT221" s="83"/>
      <c r="DCU221" s="83"/>
      <c r="DCV221" s="86"/>
      <c r="DCW221" s="86"/>
      <c r="DCX221" s="82"/>
      <c r="DCY221" s="83"/>
      <c r="DCZ221" s="83"/>
      <c r="DDA221" s="86"/>
      <c r="DDB221" s="86"/>
      <c r="DDC221" s="82"/>
      <c r="DDD221" s="83"/>
      <c r="DDE221" s="83"/>
      <c r="DDF221" s="86"/>
      <c r="DDG221" s="86"/>
      <c r="DDH221" s="82"/>
      <c r="DDI221" s="83"/>
      <c r="DDJ221" s="83"/>
      <c r="DDK221" s="86"/>
      <c r="DDL221" s="86"/>
      <c r="DDM221" s="82"/>
      <c r="DDN221" s="83"/>
      <c r="DDO221" s="83"/>
      <c r="DDP221" s="86"/>
      <c r="DDQ221" s="86"/>
      <c r="DDR221" s="82"/>
      <c r="DDS221" s="83"/>
      <c r="DDT221" s="83"/>
      <c r="DDU221" s="86"/>
      <c r="DDV221" s="86"/>
      <c r="DDW221" s="82"/>
      <c r="DDX221" s="83"/>
      <c r="DDY221" s="83"/>
      <c r="DDZ221" s="86"/>
      <c r="DEA221" s="86"/>
      <c r="DEB221" s="82"/>
      <c r="DEC221" s="83"/>
      <c r="DED221" s="83"/>
      <c r="DEE221" s="86"/>
      <c r="DEF221" s="86"/>
      <c r="DEG221" s="82"/>
      <c r="DEH221" s="83"/>
      <c r="DEI221" s="83"/>
      <c r="DEJ221" s="86"/>
      <c r="DEK221" s="86"/>
      <c r="DEL221" s="82"/>
      <c r="DEM221" s="83"/>
      <c r="DEN221" s="83"/>
      <c r="DEO221" s="86"/>
      <c r="DEP221" s="86"/>
      <c r="DEQ221" s="82"/>
      <c r="DER221" s="83"/>
      <c r="DES221" s="83"/>
      <c r="DET221" s="86"/>
      <c r="DEU221" s="86"/>
      <c r="DEV221" s="82"/>
      <c r="DEW221" s="83"/>
      <c r="DEX221" s="83"/>
      <c r="DEY221" s="86"/>
      <c r="DEZ221" s="86"/>
      <c r="DFA221" s="82"/>
      <c r="DFB221" s="83"/>
      <c r="DFC221" s="83"/>
      <c r="DFD221" s="86"/>
      <c r="DFE221" s="86"/>
      <c r="DFF221" s="82"/>
      <c r="DFG221" s="83"/>
      <c r="DFH221" s="83"/>
      <c r="DFI221" s="86"/>
      <c r="DFJ221" s="86"/>
      <c r="DFK221" s="82"/>
      <c r="DFL221" s="83"/>
      <c r="DFM221" s="83"/>
      <c r="DFN221" s="86"/>
      <c r="DFO221" s="86"/>
      <c r="DFP221" s="82"/>
      <c r="DFQ221" s="83"/>
      <c r="DFR221" s="83"/>
      <c r="DFS221" s="86"/>
      <c r="DFT221" s="86"/>
      <c r="DFU221" s="82"/>
      <c r="DFV221" s="83"/>
      <c r="DFW221" s="83"/>
      <c r="DFX221" s="86"/>
      <c r="DFY221" s="86"/>
      <c r="DFZ221" s="82"/>
      <c r="DGA221" s="83"/>
      <c r="DGB221" s="83"/>
      <c r="DGC221" s="86"/>
      <c r="DGD221" s="86"/>
      <c r="DGE221" s="82"/>
      <c r="DGF221" s="83"/>
      <c r="DGG221" s="83"/>
      <c r="DGH221" s="86"/>
      <c r="DGI221" s="86"/>
      <c r="DGJ221" s="82"/>
      <c r="DGK221" s="83"/>
      <c r="DGL221" s="83"/>
      <c r="DGM221" s="86"/>
      <c r="DGN221" s="86"/>
      <c r="DGO221" s="82"/>
      <c r="DGP221" s="83"/>
      <c r="DGQ221" s="83"/>
      <c r="DGR221" s="86"/>
      <c r="DGS221" s="86"/>
      <c r="DGT221" s="82"/>
      <c r="DGU221" s="83"/>
      <c r="DGV221" s="83"/>
      <c r="DGW221" s="86"/>
      <c r="DGX221" s="86"/>
      <c r="DGY221" s="82"/>
      <c r="DGZ221" s="83"/>
      <c r="DHA221" s="83"/>
      <c r="DHB221" s="86"/>
      <c r="DHC221" s="86"/>
      <c r="DHD221" s="82"/>
      <c r="DHE221" s="83"/>
      <c r="DHF221" s="83"/>
      <c r="DHG221" s="86"/>
      <c r="DHH221" s="86"/>
      <c r="DHI221" s="82"/>
      <c r="DHJ221" s="83"/>
      <c r="DHK221" s="83"/>
      <c r="DHL221" s="86"/>
      <c r="DHM221" s="86"/>
      <c r="DHN221" s="82"/>
      <c r="DHO221" s="83"/>
      <c r="DHP221" s="83"/>
      <c r="DHQ221" s="86"/>
      <c r="DHR221" s="86"/>
      <c r="DHS221" s="82"/>
      <c r="DHT221" s="83"/>
      <c r="DHU221" s="83"/>
      <c r="DHV221" s="86"/>
      <c r="DHW221" s="86"/>
      <c r="DHX221" s="82"/>
      <c r="DHY221" s="83"/>
      <c r="DHZ221" s="83"/>
      <c r="DIA221" s="86"/>
      <c r="DIB221" s="86"/>
      <c r="DIC221" s="82"/>
      <c r="DID221" s="83"/>
      <c r="DIE221" s="83"/>
      <c r="DIF221" s="86"/>
      <c r="DIG221" s="86"/>
      <c r="DIH221" s="82"/>
      <c r="DII221" s="83"/>
      <c r="DIJ221" s="83"/>
      <c r="DIK221" s="86"/>
      <c r="DIL221" s="86"/>
      <c r="DIM221" s="82"/>
      <c r="DIN221" s="83"/>
      <c r="DIO221" s="83"/>
      <c r="DIP221" s="86"/>
      <c r="DIQ221" s="86"/>
      <c r="DIR221" s="82"/>
      <c r="DIS221" s="83"/>
      <c r="DIT221" s="83"/>
      <c r="DIU221" s="86"/>
      <c r="DIV221" s="86"/>
      <c r="DIW221" s="82"/>
      <c r="DIX221" s="83"/>
      <c r="DIY221" s="83"/>
      <c r="DIZ221" s="86"/>
      <c r="DJA221" s="86"/>
      <c r="DJB221" s="82"/>
      <c r="DJC221" s="83"/>
      <c r="DJD221" s="83"/>
      <c r="DJE221" s="86"/>
      <c r="DJF221" s="86"/>
      <c r="DJG221" s="82"/>
      <c r="DJH221" s="83"/>
      <c r="DJI221" s="83"/>
      <c r="DJJ221" s="86"/>
      <c r="DJK221" s="86"/>
      <c r="DJL221" s="82"/>
      <c r="DJM221" s="83"/>
      <c r="DJN221" s="83"/>
      <c r="DJO221" s="86"/>
      <c r="DJP221" s="86"/>
      <c r="DJQ221" s="82"/>
      <c r="DJR221" s="83"/>
      <c r="DJS221" s="83"/>
      <c r="DJT221" s="86"/>
      <c r="DJU221" s="86"/>
      <c r="DJV221" s="82"/>
      <c r="DJW221" s="83"/>
      <c r="DJX221" s="83"/>
      <c r="DJY221" s="86"/>
      <c r="DJZ221" s="86"/>
      <c r="DKA221" s="82"/>
      <c r="DKB221" s="83"/>
      <c r="DKC221" s="83"/>
      <c r="DKD221" s="86"/>
      <c r="DKE221" s="86"/>
      <c r="DKF221" s="82"/>
      <c r="DKG221" s="83"/>
      <c r="DKH221" s="83"/>
      <c r="DKI221" s="86"/>
      <c r="DKJ221" s="86"/>
      <c r="DKK221" s="82"/>
      <c r="DKL221" s="83"/>
      <c r="DKM221" s="83"/>
      <c r="DKN221" s="86"/>
      <c r="DKO221" s="86"/>
      <c r="DKP221" s="82"/>
      <c r="DKQ221" s="83"/>
      <c r="DKR221" s="83"/>
      <c r="DKS221" s="86"/>
      <c r="DKT221" s="86"/>
      <c r="DKU221" s="82"/>
      <c r="DKV221" s="83"/>
      <c r="DKW221" s="83"/>
      <c r="DKX221" s="86"/>
      <c r="DKY221" s="86"/>
      <c r="DKZ221" s="82"/>
      <c r="DLA221" s="83"/>
      <c r="DLB221" s="83"/>
      <c r="DLC221" s="86"/>
      <c r="DLD221" s="86"/>
      <c r="DLE221" s="82"/>
      <c r="DLF221" s="83"/>
      <c r="DLG221" s="83"/>
      <c r="DLH221" s="86"/>
      <c r="DLI221" s="86"/>
      <c r="DLJ221" s="82"/>
      <c r="DLK221" s="83"/>
      <c r="DLL221" s="83"/>
      <c r="DLM221" s="86"/>
      <c r="DLN221" s="86"/>
      <c r="DLO221" s="82"/>
      <c r="DLP221" s="83"/>
      <c r="DLQ221" s="83"/>
      <c r="DLR221" s="86"/>
      <c r="DLS221" s="86"/>
      <c r="DLT221" s="82"/>
      <c r="DLU221" s="83"/>
      <c r="DLV221" s="83"/>
      <c r="DLW221" s="86"/>
      <c r="DLX221" s="86"/>
      <c r="DLY221" s="82"/>
      <c r="DLZ221" s="83"/>
      <c r="DMA221" s="83"/>
      <c r="DMB221" s="86"/>
      <c r="DMC221" s="86"/>
      <c r="DMD221" s="82"/>
      <c r="DME221" s="83"/>
      <c r="DMF221" s="83"/>
      <c r="DMG221" s="86"/>
      <c r="DMH221" s="86"/>
      <c r="DMI221" s="82"/>
      <c r="DMJ221" s="83"/>
      <c r="DMK221" s="83"/>
      <c r="DML221" s="86"/>
      <c r="DMM221" s="86"/>
      <c r="DMN221" s="82"/>
      <c r="DMO221" s="83"/>
      <c r="DMP221" s="83"/>
      <c r="DMQ221" s="86"/>
      <c r="DMR221" s="86"/>
      <c r="DMS221" s="82"/>
      <c r="DMT221" s="83"/>
      <c r="DMU221" s="83"/>
      <c r="DMV221" s="86"/>
      <c r="DMW221" s="86"/>
      <c r="DMX221" s="82"/>
      <c r="DMY221" s="83"/>
      <c r="DMZ221" s="83"/>
      <c r="DNA221" s="86"/>
      <c r="DNB221" s="86"/>
      <c r="DNC221" s="82"/>
      <c r="DND221" s="83"/>
      <c r="DNE221" s="83"/>
      <c r="DNF221" s="86"/>
      <c r="DNG221" s="86"/>
      <c r="DNH221" s="82"/>
      <c r="DNI221" s="83"/>
      <c r="DNJ221" s="83"/>
      <c r="DNK221" s="86"/>
      <c r="DNL221" s="86"/>
      <c r="DNM221" s="82"/>
      <c r="DNN221" s="83"/>
      <c r="DNO221" s="83"/>
      <c r="DNP221" s="86"/>
      <c r="DNQ221" s="86"/>
      <c r="DNR221" s="82"/>
      <c r="DNS221" s="83"/>
      <c r="DNT221" s="83"/>
      <c r="DNU221" s="86"/>
      <c r="DNV221" s="86"/>
      <c r="DNW221" s="82"/>
      <c r="DNX221" s="83"/>
      <c r="DNY221" s="83"/>
      <c r="DNZ221" s="86"/>
      <c r="DOA221" s="86"/>
      <c r="DOB221" s="82"/>
      <c r="DOC221" s="83"/>
      <c r="DOD221" s="83"/>
      <c r="DOE221" s="86"/>
      <c r="DOF221" s="86"/>
      <c r="DOG221" s="82"/>
      <c r="DOH221" s="83"/>
      <c r="DOI221" s="83"/>
      <c r="DOJ221" s="86"/>
      <c r="DOK221" s="86"/>
      <c r="DOL221" s="82"/>
      <c r="DOM221" s="83"/>
      <c r="DON221" s="83"/>
      <c r="DOO221" s="86"/>
      <c r="DOP221" s="86"/>
      <c r="DOQ221" s="82"/>
      <c r="DOR221" s="83"/>
      <c r="DOS221" s="83"/>
      <c r="DOT221" s="86"/>
      <c r="DOU221" s="86"/>
      <c r="DOV221" s="82"/>
      <c r="DOW221" s="83"/>
      <c r="DOX221" s="83"/>
      <c r="DOY221" s="86"/>
      <c r="DOZ221" s="86"/>
      <c r="DPA221" s="82"/>
      <c r="DPB221" s="83"/>
      <c r="DPC221" s="83"/>
      <c r="DPD221" s="86"/>
      <c r="DPE221" s="86"/>
      <c r="DPF221" s="82"/>
      <c r="DPG221" s="83"/>
      <c r="DPH221" s="83"/>
      <c r="DPI221" s="86"/>
      <c r="DPJ221" s="86"/>
      <c r="DPK221" s="82"/>
      <c r="DPL221" s="83"/>
      <c r="DPM221" s="83"/>
      <c r="DPN221" s="86"/>
      <c r="DPO221" s="86"/>
      <c r="DPP221" s="82"/>
      <c r="DPQ221" s="83"/>
      <c r="DPR221" s="83"/>
      <c r="DPS221" s="86"/>
      <c r="DPT221" s="86"/>
      <c r="DPU221" s="82"/>
      <c r="DPV221" s="83"/>
      <c r="DPW221" s="83"/>
      <c r="DPX221" s="86"/>
      <c r="DPY221" s="86"/>
      <c r="DPZ221" s="82"/>
      <c r="DQA221" s="83"/>
      <c r="DQB221" s="83"/>
      <c r="DQC221" s="86"/>
      <c r="DQD221" s="86"/>
      <c r="DQE221" s="82"/>
      <c r="DQF221" s="83"/>
      <c r="DQG221" s="83"/>
      <c r="DQH221" s="86"/>
      <c r="DQI221" s="86"/>
      <c r="DQJ221" s="82"/>
      <c r="DQK221" s="83"/>
      <c r="DQL221" s="83"/>
      <c r="DQM221" s="86"/>
      <c r="DQN221" s="86"/>
      <c r="DQO221" s="82"/>
      <c r="DQP221" s="83"/>
      <c r="DQQ221" s="83"/>
      <c r="DQR221" s="86"/>
      <c r="DQS221" s="86"/>
      <c r="DQT221" s="82"/>
      <c r="DQU221" s="83"/>
      <c r="DQV221" s="83"/>
      <c r="DQW221" s="86"/>
      <c r="DQX221" s="86"/>
      <c r="DQY221" s="82"/>
      <c r="DQZ221" s="83"/>
      <c r="DRA221" s="83"/>
      <c r="DRB221" s="86"/>
      <c r="DRC221" s="86"/>
      <c r="DRD221" s="82"/>
      <c r="DRE221" s="83"/>
      <c r="DRF221" s="83"/>
      <c r="DRG221" s="86"/>
      <c r="DRH221" s="86"/>
      <c r="DRI221" s="82"/>
      <c r="DRJ221" s="83"/>
      <c r="DRK221" s="83"/>
      <c r="DRL221" s="86"/>
      <c r="DRM221" s="86"/>
      <c r="DRN221" s="82"/>
      <c r="DRO221" s="83"/>
      <c r="DRP221" s="83"/>
      <c r="DRQ221" s="86"/>
      <c r="DRR221" s="86"/>
      <c r="DRS221" s="82"/>
      <c r="DRT221" s="83"/>
      <c r="DRU221" s="83"/>
      <c r="DRV221" s="86"/>
      <c r="DRW221" s="86"/>
      <c r="DRX221" s="82"/>
      <c r="DRY221" s="83"/>
      <c r="DRZ221" s="83"/>
      <c r="DSA221" s="86"/>
      <c r="DSB221" s="86"/>
      <c r="DSC221" s="82"/>
      <c r="DSD221" s="83"/>
      <c r="DSE221" s="83"/>
      <c r="DSF221" s="86"/>
      <c r="DSG221" s="86"/>
      <c r="DSH221" s="82"/>
      <c r="DSI221" s="83"/>
      <c r="DSJ221" s="83"/>
      <c r="DSK221" s="86"/>
      <c r="DSL221" s="86"/>
      <c r="DSM221" s="82"/>
      <c r="DSN221" s="83"/>
      <c r="DSO221" s="83"/>
      <c r="DSP221" s="86"/>
      <c r="DSQ221" s="86"/>
      <c r="DSR221" s="82"/>
      <c r="DSS221" s="83"/>
      <c r="DST221" s="83"/>
      <c r="DSU221" s="86"/>
      <c r="DSV221" s="86"/>
      <c r="DSW221" s="82"/>
      <c r="DSX221" s="83"/>
      <c r="DSY221" s="83"/>
      <c r="DSZ221" s="86"/>
      <c r="DTA221" s="86"/>
      <c r="DTB221" s="82"/>
      <c r="DTC221" s="83"/>
      <c r="DTD221" s="83"/>
      <c r="DTE221" s="86"/>
      <c r="DTF221" s="86"/>
      <c r="DTG221" s="82"/>
      <c r="DTH221" s="83"/>
      <c r="DTI221" s="83"/>
      <c r="DTJ221" s="86"/>
      <c r="DTK221" s="86"/>
      <c r="DTL221" s="82"/>
      <c r="DTM221" s="83"/>
      <c r="DTN221" s="83"/>
      <c r="DTO221" s="86"/>
      <c r="DTP221" s="86"/>
      <c r="DTQ221" s="82"/>
      <c r="DTR221" s="83"/>
      <c r="DTS221" s="83"/>
      <c r="DTT221" s="86"/>
      <c r="DTU221" s="86"/>
      <c r="DTV221" s="82"/>
      <c r="DTW221" s="83"/>
      <c r="DTX221" s="83"/>
      <c r="DTY221" s="86"/>
      <c r="DTZ221" s="86"/>
      <c r="DUA221" s="82"/>
      <c r="DUB221" s="83"/>
      <c r="DUC221" s="83"/>
      <c r="DUD221" s="86"/>
      <c r="DUE221" s="86"/>
      <c r="DUF221" s="82"/>
      <c r="DUG221" s="83"/>
      <c r="DUH221" s="83"/>
      <c r="DUI221" s="86"/>
      <c r="DUJ221" s="86"/>
      <c r="DUK221" s="82"/>
      <c r="DUL221" s="83"/>
      <c r="DUM221" s="83"/>
      <c r="DUN221" s="86"/>
      <c r="DUO221" s="86"/>
      <c r="DUP221" s="82"/>
      <c r="DUQ221" s="83"/>
      <c r="DUR221" s="83"/>
      <c r="DUS221" s="86"/>
      <c r="DUT221" s="86"/>
      <c r="DUU221" s="82"/>
      <c r="DUV221" s="83"/>
      <c r="DUW221" s="83"/>
      <c r="DUX221" s="86"/>
      <c r="DUY221" s="86"/>
      <c r="DUZ221" s="82"/>
      <c r="DVA221" s="83"/>
      <c r="DVB221" s="83"/>
      <c r="DVC221" s="86"/>
      <c r="DVD221" s="86"/>
      <c r="DVE221" s="82"/>
      <c r="DVF221" s="83"/>
      <c r="DVG221" s="83"/>
      <c r="DVH221" s="86"/>
      <c r="DVI221" s="86"/>
      <c r="DVJ221" s="82"/>
      <c r="DVK221" s="83"/>
      <c r="DVL221" s="83"/>
      <c r="DVM221" s="86"/>
      <c r="DVN221" s="86"/>
      <c r="DVO221" s="82"/>
      <c r="DVP221" s="83"/>
      <c r="DVQ221" s="83"/>
      <c r="DVR221" s="86"/>
      <c r="DVS221" s="86"/>
      <c r="DVT221" s="82"/>
      <c r="DVU221" s="83"/>
      <c r="DVV221" s="83"/>
      <c r="DVW221" s="86"/>
      <c r="DVX221" s="86"/>
      <c r="DVY221" s="82"/>
      <c r="DVZ221" s="83"/>
      <c r="DWA221" s="83"/>
      <c r="DWB221" s="86"/>
      <c r="DWC221" s="86"/>
      <c r="DWD221" s="82"/>
      <c r="DWE221" s="83"/>
      <c r="DWF221" s="83"/>
      <c r="DWG221" s="86"/>
      <c r="DWH221" s="86"/>
      <c r="DWI221" s="82"/>
      <c r="DWJ221" s="83"/>
      <c r="DWK221" s="83"/>
      <c r="DWL221" s="86"/>
      <c r="DWM221" s="86"/>
      <c r="DWN221" s="82"/>
      <c r="DWO221" s="83"/>
      <c r="DWP221" s="83"/>
      <c r="DWQ221" s="86"/>
      <c r="DWR221" s="86"/>
      <c r="DWS221" s="82"/>
      <c r="DWT221" s="83"/>
      <c r="DWU221" s="83"/>
      <c r="DWV221" s="86"/>
      <c r="DWW221" s="86"/>
      <c r="DWX221" s="82"/>
      <c r="DWY221" s="83"/>
      <c r="DWZ221" s="83"/>
      <c r="DXA221" s="86"/>
      <c r="DXB221" s="86"/>
      <c r="DXC221" s="82"/>
      <c r="DXD221" s="83"/>
      <c r="DXE221" s="83"/>
      <c r="DXF221" s="86"/>
      <c r="DXG221" s="86"/>
      <c r="DXH221" s="82"/>
      <c r="DXI221" s="83"/>
      <c r="DXJ221" s="83"/>
      <c r="DXK221" s="86"/>
      <c r="DXL221" s="86"/>
      <c r="DXM221" s="82"/>
      <c r="DXN221" s="83"/>
      <c r="DXO221" s="83"/>
      <c r="DXP221" s="86"/>
      <c r="DXQ221" s="86"/>
      <c r="DXR221" s="82"/>
      <c r="DXS221" s="83"/>
      <c r="DXT221" s="83"/>
      <c r="DXU221" s="86"/>
      <c r="DXV221" s="86"/>
      <c r="DXW221" s="82"/>
      <c r="DXX221" s="83"/>
      <c r="DXY221" s="83"/>
      <c r="DXZ221" s="86"/>
      <c r="DYA221" s="86"/>
      <c r="DYB221" s="82"/>
      <c r="DYC221" s="83"/>
      <c r="DYD221" s="83"/>
      <c r="DYE221" s="86"/>
      <c r="DYF221" s="86"/>
      <c r="DYG221" s="82"/>
      <c r="DYH221" s="83"/>
      <c r="DYI221" s="83"/>
      <c r="DYJ221" s="86"/>
      <c r="DYK221" s="86"/>
      <c r="DYL221" s="82"/>
      <c r="DYM221" s="83"/>
      <c r="DYN221" s="83"/>
      <c r="DYO221" s="86"/>
      <c r="DYP221" s="86"/>
      <c r="DYQ221" s="82"/>
      <c r="DYR221" s="83"/>
      <c r="DYS221" s="83"/>
      <c r="DYT221" s="86"/>
      <c r="DYU221" s="86"/>
      <c r="DYV221" s="82"/>
      <c r="DYW221" s="83"/>
      <c r="DYX221" s="83"/>
      <c r="DYY221" s="86"/>
      <c r="DYZ221" s="86"/>
      <c r="DZA221" s="82"/>
      <c r="DZB221" s="83"/>
      <c r="DZC221" s="83"/>
      <c r="DZD221" s="86"/>
      <c r="DZE221" s="86"/>
      <c r="DZF221" s="82"/>
      <c r="DZG221" s="83"/>
      <c r="DZH221" s="83"/>
      <c r="DZI221" s="86"/>
      <c r="DZJ221" s="86"/>
      <c r="DZK221" s="82"/>
      <c r="DZL221" s="83"/>
      <c r="DZM221" s="83"/>
      <c r="DZN221" s="86"/>
      <c r="DZO221" s="86"/>
      <c r="DZP221" s="82"/>
      <c r="DZQ221" s="83"/>
      <c r="DZR221" s="83"/>
      <c r="DZS221" s="86"/>
      <c r="DZT221" s="86"/>
      <c r="DZU221" s="82"/>
      <c r="DZV221" s="83"/>
      <c r="DZW221" s="83"/>
      <c r="DZX221" s="86"/>
      <c r="DZY221" s="86"/>
      <c r="DZZ221" s="82"/>
      <c r="EAA221" s="83"/>
      <c r="EAB221" s="83"/>
      <c r="EAC221" s="86"/>
      <c r="EAD221" s="86"/>
      <c r="EAE221" s="82"/>
      <c r="EAF221" s="83"/>
      <c r="EAG221" s="83"/>
      <c r="EAH221" s="86"/>
      <c r="EAI221" s="86"/>
      <c r="EAJ221" s="82"/>
      <c r="EAK221" s="83"/>
      <c r="EAL221" s="83"/>
      <c r="EAM221" s="86"/>
      <c r="EAN221" s="86"/>
      <c r="EAO221" s="82"/>
      <c r="EAP221" s="83"/>
      <c r="EAQ221" s="83"/>
      <c r="EAR221" s="86"/>
      <c r="EAS221" s="86"/>
      <c r="EAT221" s="82"/>
      <c r="EAU221" s="83"/>
      <c r="EAV221" s="83"/>
      <c r="EAW221" s="86"/>
      <c r="EAX221" s="86"/>
      <c r="EAY221" s="82"/>
      <c r="EAZ221" s="83"/>
      <c r="EBA221" s="83"/>
      <c r="EBB221" s="86"/>
      <c r="EBC221" s="86"/>
      <c r="EBD221" s="82"/>
      <c r="EBE221" s="83"/>
      <c r="EBF221" s="83"/>
      <c r="EBG221" s="86"/>
      <c r="EBH221" s="86"/>
      <c r="EBI221" s="82"/>
      <c r="EBJ221" s="83"/>
      <c r="EBK221" s="83"/>
      <c r="EBL221" s="86"/>
      <c r="EBM221" s="86"/>
      <c r="EBN221" s="82"/>
      <c r="EBO221" s="83"/>
      <c r="EBP221" s="83"/>
      <c r="EBQ221" s="86"/>
      <c r="EBR221" s="86"/>
      <c r="EBS221" s="82"/>
      <c r="EBT221" s="83"/>
      <c r="EBU221" s="83"/>
      <c r="EBV221" s="86"/>
      <c r="EBW221" s="86"/>
      <c r="EBX221" s="82"/>
      <c r="EBY221" s="83"/>
      <c r="EBZ221" s="83"/>
      <c r="ECA221" s="86"/>
      <c r="ECB221" s="86"/>
      <c r="ECC221" s="82"/>
      <c r="ECD221" s="83"/>
      <c r="ECE221" s="83"/>
      <c r="ECF221" s="86"/>
      <c r="ECG221" s="86"/>
      <c r="ECH221" s="82"/>
      <c r="ECI221" s="83"/>
      <c r="ECJ221" s="83"/>
      <c r="ECK221" s="86"/>
      <c r="ECL221" s="86"/>
      <c r="ECM221" s="82"/>
      <c r="ECN221" s="83"/>
      <c r="ECO221" s="83"/>
      <c r="ECP221" s="86"/>
      <c r="ECQ221" s="86"/>
      <c r="ECR221" s="82"/>
      <c r="ECS221" s="83"/>
      <c r="ECT221" s="83"/>
      <c r="ECU221" s="86"/>
      <c r="ECV221" s="86"/>
      <c r="ECW221" s="82"/>
      <c r="ECX221" s="83"/>
      <c r="ECY221" s="83"/>
      <c r="ECZ221" s="86"/>
      <c r="EDA221" s="86"/>
      <c r="EDB221" s="82"/>
      <c r="EDC221" s="83"/>
      <c r="EDD221" s="83"/>
      <c r="EDE221" s="86"/>
      <c r="EDF221" s="86"/>
      <c r="EDG221" s="82"/>
      <c r="EDH221" s="83"/>
      <c r="EDI221" s="83"/>
      <c r="EDJ221" s="86"/>
      <c r="EDK221" s="86"/>
      <c r="EDL221" s="82"/>
      <c r="EDM221" s="83"/>
      <c r="EDN221" s="83"/>
      <c r="EDO221" s="86"/>
      <c r="EDP221" s="86"/>
      <c r="EDQ221" s="82"/>
      <c r="EDR221" s="83"/>
      <c r="EDS221" s="83"/>
      <c r="EDT221" s="86"/>
      <c r="EDU221" s="86"/>
      <c r="EDV221" s="82"/>
      <c r="EDW221" s="83"/>
      <c r="EDX221" s="83"/>
      <c r="EDY221" s="86"/>
      <c r="EDZ221" s="86"/>
      <c r="EEA221" s="82"/>
      <c r="EEB221" s="83"/>
      <c r="EEC221" s="83"/>
      <c r="EED221" s="86"/>
      <c r="EEE221" s="86"/>
      <c r="EEF221" s="82"/>
      <c r="EEG221" s="83"/>
      <c r="EEH221" s="83"/>
      <c r="EEI221" s="86"/>
      <c r="EEJ221" s="86"/>
      <c r="EEK221" s="82"/>
      <c r="EEL221" s="83"/>
      <c r="EEM221" s="83"/>
      <c r="EEN221" s="86"/>
      <c r="EEO221" s="86"/>
      <c r="EEP221" s="82"/>
      <c r="EEQ221" s="83"/>
      <c r="EER221" s="83"/>
      <c r="EES221" s="86"/>
      <c r="EET221" s="86"/>
      <c r="EEU221" s="82"/>
      <c r="EEV221" s="83"/>
      <c r="EEW221" s="83"/>
      <c r="EEX221" s="86"/>
      <c r="EEY221" s="86"/>
      <c r="EEZ221" s="82"/>
      <c r="EFA221" s="83"/>
      <c r="EFB221" s="83"/>
      <c r="EFC221" s="86"/>
      <c r="EFD221" s="86"/>
      <c r="EFE221" s="82"/>
      <c r="EFF221" s="83"/>
      <c r="EFG221" s="83"/>
      <c r="EFH221" s="86"/>
      <c r="EFI221" s="86"/>
      <c r="EFJ221" s="82"/>
      <c r="EFK221" s="83"/>
      <c r="EFL221" s="83"/>
      <c r="EFM221" s="86"/>
      <c r="EFN221" s="86"/>
      <c r="EFO221" s="82"/>
      <c r="EFP221" s="83"/>
      <c r="EFQ221" s="83"/>
      <c r="EFR221" s="86"/>
      <c r="EFS221" s="86"/>
      <c r="EFT221" s="82"/>
      <c r="EFU221" s="83"/>
      <c r="EFV221" s="83"/>
      <c r="EFW221" s="86"/>
      <c r="EFX221" s="86"/>
      <c r="EFY221" s="82"/>
      <c r="EFZ221" s="83"/>
      <c r="EGA221" s="83"/>
      <c r="EGB221" s="86"/>
      <c r="EGC221" s="86"/>
      <c r="EGD221" s="82"/>
      <c r="EGE221" s="83"/>
      <c r="EGF221" s="83"/>
      <c r="EGG221" s="86"/>
      <c r="EGH221" s="86"/>
      <c r="EGI221" s="82"/>
      <c r="EGJ221" s="83"/>
      <c r="EGK221" s="83"/>
      <c r="EGL221" s="86"/>
      <c r="EGM221" s="86"/>
      <c r="EGN221" s="82"/>
      <c r="EGO221" s="83"/>
      <c r="EGP221" s="83"/>
      <c r="EGQ221" s="86"/>
      <c r="EGR221" s="86"/>
      <c r="EGS221" s="82"/>
      <c r="EGT221" s="83"/>
      <c r="EGU221" s="83"/>
      <c r="EGV221" s="86"/>
      <c r="EGW221" s="86"/>
      <c r="EGX221" s="82"/>
      <c r="EGY221" s="83"/>
      <c r="EGZ221" s="83"/>
      <c r="EHA221" s="86"/>
      <c r="EHB221" s="86"/>
      <c r="EHC221" s="82"/>
      <c r="EHD221" s="83"/>
      <c r="EHE221" s="83"/>
      <c r="EHF221" s="86"/>
      <c r="EHG221" s="86"/>
      <c r="EHH221" s="82"/>
      <c r="EHI221" s="83"/>
      <c r="EHJ221" s="83"/>
      <c r="EHK221" s="86"/>
      <c r="EHL221" s="86"/>
      <c r="EHM221" s="82"/>
      <c r="EHN221" s="83"/>
      <c r="EHO221" s="83"/>
      <c r="EHP221" s="86"/>
      <c r="EHQ221" s="86"/>
      <c r="EHR221" s="82"/>
      <c r="EHS221" s="83"/>
      <c r="EHT221" s="83"/>
      <c r="EHU221" s="86"/>
      <c r="EHV221" s="86"/>
      <c r="EHW221" s="82"/>
      <c r="EHX221" s="83"/>
      <c r="EHY221" s="83"/>
      <c r="EHZ221" s="86"/>
      <c r="EIA221" s="86"/>
      <c r="EIB221" s="82"/>
      <c r="EIC221" s="83"/>
      <c r="EID221" s="83"/>
      <c r="EIE221" s="86"/>
      <c r="EIF221" s="86"/>
      <c r="EIG221" s="82"/>
      <c r="EIH221" s="83"/>
      <c r="EII221" s="83"/>
      <c r="EIJ221" s="86"/>
      <c r="EIK221" s="86"/>
      <c r="EIL221" s="82"/>
      <c r="EIM221" s="83"/>
      <c r="EIN221" s="83"/>
      <c r="EIO221" s="86"/>
      <c r="EIP221" s="86"/>
      <c r="EIQ221" s="82"/>
      <c r="EIR221" s="83"/>
      <c r="EIS221" s="83"/>
      <c r="EIT221" s="86"/>
      <c r="EIU221" s="86"/>
      <c r="EIV221" s="82"/>
      <c r="EIW221" s="83"/>
      <c r="EIX221" s="83"/>
      <c r="EIY221" s="86"/>
      <c r="EIZ221" s="86"/>
      <c r="EJA221" s="82"/>
      <c r="EJB221" s="83"/>
      <c r="EJC221" s="83"/>
      <c r="EJD221" s="86"/>
      <c r="EJE221" s="86"/>
      <c r="EJF221" s="82"/>
      <c r="EJG221" s="83"/>
      <c r="EJH221" s="83"/>
      <c r="EJI221" s="86"/>
      <c r="EJJ221" s="86"/>
      <c r="EJK221" s="82"/>
      <c r="EJL221" s="83"/>
      <c r="EJM221" s="83"/>
      <c r="EJN221" s="86"/>
      <c r="EJO221" s="86"/>
      <c r="EJP221" s="82"/>
      <c r="EJQ221" s="83"/>
      <c r="EJR221" s="83"/>
      <c r="EJS221" s="86"/>
      <c r="EJT221" s="86"/>
      <c r="EJU221" s="82"/>
      <c r="EJV221" s="83"/>
      <c r="EJW221" s="83"/>
      <c r="EJX221" s="86"/>
      <c r="EJY221" s="86"/>
      <c r="EJZ221" s="82"/>
      <c r="EKA221" s="83"/>
      <c r="EKB221" s="83"/>
      <c r="EKC221" s="86"/>
      <c r="EKD221" s="86"/>
      <c r="EKE221" s="82"/>
      <c r="EKF221" s="83"/>
      <c r="EKG221" s="83"/>
      <c r="EKH221" s="86"/>
      <c r="EKI221" s="86"/>
      <c r="EKJ221" s="82"/>
      <c r="EKK221" s="83"/>
      <c r="EKL221" s="83"/>
      <c r="EKM221" s="86"/>
      <c r="EKN221" s="86"/>
      <c r="EKO221" s="82"/>
      <c r="EKP221" s="83"/>
      <c r="EKQ221" s="83"/>
      <c r="EKR221" s="86"/>
      <c r="EKS221" s="86"/>
      <c r="EKT221" s="82"/>
      <c r="EKU221" s="83"/>
      <c r="EKV221" s="83"/>
      <c r="EKW221" s="86"/>
      <c r="EKX221" s="86"/>
      <c r="EKY221" s="82"/>
      <c r="EKZ221" s="83"/>
      <c r="ELA221" s="83"/>
      <c r="ELB221" s="86"/>
      <c r="ELC221" s="86"/>
      <c r="ELD221" s="82"/>
      <c r="ELE221" s="83"/>
      <c r="ELF221" s="83"/>
      <c r="ELG221" s="86"/>
      <c r="ELH221" s="86"/>
      <c r="ELI221" s="82"/>
      <c r="ELJ221" s="83"/>
      <c r="ELK221" s="83"/>
      <c r="ELL221" s="86"/>
      <c r="ELM221" s="86"/>
      <c r="ELN221" s="82"/>
      <c r="ELO221" s="83"/>
      <c r="ELP221" s="83"/>
      <c r="ELQ221" s="86"/>
      <c r="ELR221" s="86"/>
      <c r="ELS221" s="82"/>
      <c r="ELT221" s="83"/>
      <c r="ELU221" s="83"/>
      <c r="ELV221" s="86"/>
      <c r="ELW221" s="86"/>
      <c r="ELX221" s="82"/>
      <c r="ELY221" s="83"/>
      <c r="ELZ221" s="83"/>
      <c r="EMA221" s="86"/>
      <c r="EMB221" s="86"/>
      <c r="EMC221" s="82"/>
      <c r="EMD221" s="83"/>
      <c r="EME221" s="83"/>
      <c r="EMF221" s="86"/>
      <c r="EMG221" s="86"/>
      <c r="EMH221" s="82"/>
      <c r="EMI221" s="83"/>
      <c r="EMJ221" s="83"/>
      <c r="EMK221" s="86"/>
      <c r="EML221" s="86"/>
      <c r="EMM221" s="82"/>
      <c r="EMN221" s="83"/>
      <c r="EMO221" s="83"/>
      <c r="EMP221" s="86"/>
      <c r="EMQ221" s="86"/>
      <c r="EMR221" s="82"/>
      <c r="EMS221" s="83"/>
      <c r="EMT221" s="83"/>
      <c r="EMU221" s="86"/>
      <c r="EMV221" s="86"/>
      <c r="EMW221" s="82"/>
      <c r="EMX221" s="83"/>
      <c r="EMY221" s="83"/>
      <c r="EMZ221" s="86"/>
      <c r="ENA221" s="86"/>
      <c r="ENB221" s="82"/>
      <c r="ENC221" s="83"/>
      <c r="END221" s="83"/>
      <c r="ENE221" s="86"/>
      <c r="ENF221" s="86"/>
      <c r="ENG221" s="82"/>
      <c r="ENH221" s="83"/>
      <c r="ENI221" s="83"/>
      <c r="ENJ221" s="86"/>
      <c r="ENK221" s="86"/>
      <c r="ENL221" s="82"/>
      <c r="ENM221" s="83"/>
      <c r="ENN221" s="83"/>
      <c r="ENO221" s="86"/>
      <c r="ENP221" s="86"/>
      <c r="ENQ221" s="82"/>
      <c r="ENR221" s="83"/>
      <c r="ENS221" s="83"/>
      <c r="ENT221" s="86"/>
      <c r="ENU221" s="86"/>
      <c r="ENV221" s="82"/>
      <c r="ENW221" s="83"/>
      <c r="ENX221" s="83"/>
      <c r="ENY221" s="86"/>
      <c r="ENZ221" s="86"/>
      <c r="EOA221" s="82"/>
      <c r="EOB221" s="83"/>
      <c r="EOC221" s="83"/>
      <c r="EOD221" s="86"/>
      <c r="EOE221" s="86"/>
      <c r="EOF221" s="82"/>
      <c r="EOG221" s="83"/>
      <c r="EOH221" s="83"/>
      <c r="EOI221" s="86"/>
      <c r="EOJ221" s="86"/>
      <c r="EOK221" s="82"/>
      <c r="EOL221" s="83"/>
      <c r="EOM221" s="83"/>
      <c r="EON221" s="86"/>
      <c r="EOO221" s="86"/>
      <c r="EOP221" s="82"/>
      <c r="EOQ221" s="83"/>
      <c r="EOR221" s="83"/>
      <c r="EOS221" s="86"/>
      <c r="EOT221" s="86"/>
      <c r="EOU221" s="82"/>
      <c r="EOV221" s="83"/>
      <c r="EOW221" s="83"/>
      <c r="EOX221" s="86"/>
      <c r="EOY221" s="86"/>
      <c r="EOZ221" s="82"/>
      <c r="EPA221" s="83"/>
      <c r="EPB221" s="83"/>
      <c r="EPC221" s="86"/>
      <c r="EPD221" s="86"/>
      <c r="EPE221" s="82"/>
      <c r="EPF221" s="83"/>
      <c r="EPG221" s="83"/>
      <c r="EPH221" s="86"/>
      <c r="EPI221" s="86"/>
      <c r="EPJ221" s="82"/>
      <c r="EPK221" s="83"/>
      <c r="EPL221" s="83"/>
      <c r="EPM221" s="86"/>
      <c r="EPN221" s="86"/>
      <c r="EPO221" s="82"/>
      <c r="EPP221" s="83"/>
      <c r="EPQ221" s="83"/>
      <c r="EPR221" s="86"/>
      <c r="EPS221" s="86"/>
      <c r="EPT221" s="82"/>
      <c r="EPU221" s="83"/>
      <c r="EPV221" s="83"/>
      <c r="EPW221" s="86"/>
      <c r="EPX221" s="86"/>
      <c r="EPY221" s="82"/>
      <c r="EPZ221" s="83"/>
      <c r="EQA221" s="83"/>
      <c r="EQB221" s="86"/>
      <c r="EQC221" s="86"/>
      <c r="EQD221" s="82"/>
      <c r="EQE221" s="83"/>
      <c r="EQF221" s="83"/>
      <c r="EQG221" s="86"/>
      <c r="EQH221" s="86"/>
      <c r="EQI221" s="82"/>
      <c r="EQJ221" s="83"/>
      <c r="EQK221" s="83"/>
      <c r="EQL221" s="86"/>
      <c r="EQM221" s="86"/>
      <c r="EQN221" s="82"/>
      <c r="EQO221" s="83"/>
      <c r="EQP221" s="83"/>
      <c r="EQQ221" s="86"/>
      <c r="EQR221" s="86"/>
      <c r="EQS221" s="82"/>
      <c r="EQT221" s="83"/>
      <c r="EQU221" s="83"/>
      <c r="EQV221" s="86"/>
      <c r="EQW221" s="86"/>
      <c r="EQX221" s="82"/>
      <c r="EQY221" s="83"/>
      <c r="EQZ221" s="83"/>
      <c r="ERA221" s="86"/>
      <c r="ERB221" s="86"/>
      <c r="ERC221" s="82"/>
      <c r="ERD221" s="83"/>
      <c r="ERE221" s="83"/>
      <c r="ERF221" s="86"/>
      <c r="ERG221" s="86"/>
      <c r="ERH221" s="82"/>
      <c r="ERI221" s="83"/>
      <c r="ERJ221" s="83"/>
      <c r="ERK221" s="86"/>
      <c r="ERL221" s="86"/>
      <c r="ERM221" s="82"/>
      <c r="ERN221" s="83"/>
      <c r="ERO221" s="83"/>
      <c r="ERP221" s="86"/>
      <c r="ERQ221" s="86"/>
      <c r="ERR221" s="82"/>
      <c r="ERS221" s="83"/>
      <c r="ERT221" s="83"/>
      <c r="ERU221" s="86"/>
      <c r="ERV221" s="86"/>
      <c r="ERW221" s="82"/>
      <c r="ERX221" s="83"/>
      <c r="ERY221" s="83"/>
      <c r="ERZ221" s="86"/>
      <c r="ESA221" s="86"/>
      <c r="ESB221" s="82"/>
      <c r="ESC221" s="83"/>
      <c r="ESD221" s="83"/>
      <c r="ESE221" s="86"/>
      <c r="ESF221" s="86"/>
      <c r="ESG221" s="82"/>
      <c r="ESH221" s="83"/>
      <c r="ESI221" s="83"/>
      <c r="ESJ221" s="86"/>
      <c r="ESK221" s="86"/>
      <c r="ESL221" s="82"/>
      <c r="ESM221" s="83"/>
      <c r="ESN221" s="83"/>
      <c r="ESO221" s="86"/>
      <c r="ESP221" s="86"/>
      <c r="ESQ221" s="82"/>
      <c r="ESR221" s="83"/>
      <c r="ESS221" s="83"/>
      <c r="EST221" s="86"/>
      <c r="ESU221" s="86"/>
      <c r="ESV221" s="82"/>
      <c r="ESW221" s="83"/>
      <c r="ESX221" s="83"/>
      <c r="ESY221" s="86"/>
      <c r="ESZ221" s="86"/>
      <c r="ETA221" s="82"/>
      <c r="ETB221" s="83"/>
      <c r="ETC221" s="83"/>
      <c r="ETD221" s="86"/>
      <c r="ETE221" s="86"/>
      <c r="ETF221" s="82"/>
      <c r="ETG221" s="83"/>
      <c r="ETH221" s="83"/>
      <c r="ETI221" s="86"/>
      <c r="ETJ221" s="86"/>
      <c r="ETK221" s="82"/>
      <c r="ETL221" s="83"/>
      <c r="ETM221" s="83"/>
      <c r="ETN221" s="86"/>
      <c r="ETO221" s="86"/>
      <c r="ETP221" s="82"/>
      <c r="ETQ221" s="83"/>
      <c r="ETR221" s="83"/>
      <c r="ETS221" s="86"/>
      <c r="ETT221" s="86"/>
      <c r="ETU221" s="82"/>
      <c r="ETV221" s="83"/>
      <c r="ETW221" s="83"/>
      <c r="ETX221" s="86"/>
      <c r="ETY221" s="86"/>
      <c r="ETZ221" s="82"/>
      <c r="EUA221" s="83"/>
      <c r="EUB221" s="83"/>
      <c r="EUC221" s="86"/>
      <c r="EUD221" s="86"/>
      <c r="EUE221" s="82"/>
      <c r="EUF221" s="83"/>
      <c r="EUG221" s="83"/>
      <c r="EUH221" s="86"/>
      <c r="EUI221" s="86"/>
      <c r="EUJ221" s="82"/>
      <c r="EUK221" s="83"/>
      <c r="EUL221" s="83"/>
      <c r="EUM221" s="86"/>
      <c r="EUN221" s="86"/>
      <c r="EUO221" s="82"/>
      <c r="EUP221" s="83"/>
      <c r="EUQ221" s="83"/>
      <c r="EUR221" s="86"/>
      <c r="EUS221" s="86"/>
      <c r="EUT221" s="82"/>
      <c r="EUU221" s="83"/>
      <c r="EUV221" s="83"/>
      <c r="EUW221" s="86"/>
      <c r="EUX221" s="86"/>
      <c r="EUY221" s="82"/>
      <c r="EUZ221" s="83"/>
      <c r="EVA221" s="83"/>
      <c r="EVB221" s="86"/>
      <c r="EVC221" s="86"/>
      <c r="EVD221" s="82"/>
      <c r="EVE221" s="83"/>
      <c r="EVF221" s="83"/>
      <c r="EVG221" s="86"/>
      <c r="EVH221" s="86"/>
      <c r="EVI221" s="82"/>
      <c r="EVJ221" s="83"/>
      <c r="EVK221" s="83"/>
      <c r="EVL221" s="86"/>
      <c r="EVM221" s="86"/>
      <c r="EVN221" s="82"/>
      <c r="EVO221" s="83"/>
      <c r="EVP221" s="83"/>
      <c r="EVQ221" s="86"/>
      <c r="EVR221" s="86"/>
      <c r="EVS221" s="82"/>
      <c r="EVT221" s="83"/>
      <c r="EVU221" s="83"/>
      <c r="EVV221" s="86"/>
      <c r="EVW221" s="86"/>
      <c r="EVX221" s="82"/>
      <c r="EVY221" s="83"/>
      <c r="EVZ221" s="83"/>
      <c r="EWA221" s="86"/>
      <c r="EWB221" s="86"/>
      <c r="EWC221" s="82"/>
      <c r="EWD221" s="83"/>
      <c r="EWE221" s="83"/>
      <c r="EWF221" s="86"/>
      <c r="EWG221" s="86"/>
      <c r="EWH221" s="82"/>
      <c r="EWI221" s="83"/>
      <c r="EWJ221" s="83"/>
      <c r="EWK221" s="86"/>
      <c r="EWL221" s="86"/>
      <c r="EWM221" s="82"/>
      <c r="EWN221" s="83"/>
      <c r="EWO221" s="83"/>
      <c r="EWP221" s="86"/>
      <c r="EWQ221" s="86"/>
      <c r="EWR221" s="82"/>
      <c r="EWS221" s="83"/>
      <c r="EWT221" s="83"/>
      <c r="EWU221" s="86"/>
      <c r="EWV221" s="86"/>
      <c r="EWW221" s="82"/>
      <c r="EWX221" s="83"/>
      <c r="EWY221" s="83"/>
      <c r="EWZ221" s="86"/>
      <c r="EXA221" s="86"/>
      <c r="EXB221" s="82"/>
      <c r="EXC221" s="83"/>
      <c r="EXD221" s="83"/>
      <c r="EXE221" s="86"/>
      <c r="EXF221" s="86"/>
      <c r="EXG221" s="82"/>
      <c r="EXH221" s="83"/>
      <c r="EXI221" s="83"/>
      <c r="EXJ221" s="86"/>
      <c r="EXK221" s="86"/>
      <c r="EXL221" s="82"/>
      <c r="EXM221" s="83"/>
      <c r="EXN221" s="83"/>
      <c r="EXO221" s="86"/>
      <c r="EXP221" s="86"/>
      <c r="EXQ221" s="82"/>
      <c r="EXR221" s="83"/>
      <c r="EXS221" s="83"/>
      <c r="EXT221" s="86"/>
      <c r="EXU221" s="86"/>
      <c r="EXV221" s="82"/>
      <c r="EXW221" s="83"/>
      <c r="EXX221" s="83"/>
      <c r="EXY221" s="86"/>
      <c r="EXZ221" s="86"/>
      <c r="EYA221" s="82"/>
      <c r="EYB221" s="83"/>
      <c r="EYC221" s="83"/>
      <c r="EYD221" s="86"/>
      <c r="EYE221" s="86"/>
      <c r="EYF221" s="82"/>
      <c r="EYG221" s="83"/>
      <c r="EYH221" s="83"/>
      <c r="EYI221" s="86"/>
      <c r="EYJ221" s="86"/>
      <c r="EYK221" s="82"/>
      <c r="EYL221" s="83"/>
      <c r="EYM221" s="83"/>
      <c r="EYN221" s="86"/>
      <c r="EYO221" s="86"/>
      <c r="EYP221" s="82"/>
      <c r="EYQ221" s="83"/>
      <c r="EYR221" s="83"/>
      <c r="EYS221" s="86"/>
      <c r="EYT221" s="86"/>
      <c r="EYU221" s="82"/>
      <c r="EYV221" s="83"/>
      <c r="EYW221" s="83"/>
      <c r="EYX221" s="86"/>
      <c r="EYY221" s="86"/>
      <c r="EYZ221" s="82"/>
      <c r="EZA221" s="83"/>
      <c r="EZB221" s="83"/>
      <c r="EZC221" s="86"/>
      <c r="EZD221" s="86"/>
      <c r="EZE221" s="82"/>
      <c r="EZF221" s="83"/>
      <c r="EZG221" s="83"/>
      <c r="EZH221" s="86"/>
      <c r="EZI221" s="86"/>
      <c r="EZJ221" s="82"/>
      <c r="EZK221" s="83"/>
      <c r="EZL221" s="83"/>
      <c r="EZM221" s="86"/>
      <c r="EZN221" s="86"/>
      <c r="EZO221" s="82"/>
      <c r="EZP221" s="83"/>
      <c r="EZQ221" s="83"/>
      <c r="EZR221" s="86"/>
      <c r="EZS221" s="86"/>
      <c r="EZT221" s="82"/>
      <c r="EZU221" s="83"/>
      <c r="EZV221" s="83"/>
      <c r="EZW221" s="86"/>
      <c r="EZX221" s="86"/>
      <c r="EZY221" s="82"/>
      <c r="EZZ221" s="83"/>
      <c r="FAA221" s="83"/>
      <c r="FAB221" s="86"/>
      <c r="FAC221" s="86"/>
      <c r="FAD221" s="82"/>
      <c r="FAE221" s="83"/>
      <c r="FAF221" s="83"/>
      <c r="FAG221" s="86"/>
      <c r="FAH221" s="86"/>
      <c r="FAI221" s="82"/>
      <c r="FAJ221" s="83"/>
      <c r="FAK221" s="83"/>
      <c r="FAL221" s="86"/>
      <c r="FAM221" s="86"/>
      <c r="FAN221" s="82"/>
      <c r="FAO221" s="83"/>
      <c r="FAP221" s="83"/>
      <c r="FAQ221" s="86"/>
      <c r="FAR221" s="86"/>
      <c r="FAS221" s="82"/>
      <c r="FAT221" s="83"/>
      <c r="FAU221" s="83"/>
      <c r="FAV221" s="86"/>
      <c r="FAW221" s="86"/>
      <c r="FAX221" s="82"/>
      <c r="FAY221" s="83"/>
      <c r="FAZ221" s="83"/>
      <c r="FBA221" s="86"/>
      <c r="FBB221" s="86"/>
      <c r="FBC221" s="82"/>
      <c r="FBD221" s="83"/>
      <c r="FBE221" s="83"/>
      <c r="FBF221" s="86"/>
      <c r="FBG221" s="86"/>
      <c r="FBH221" s="82"/>
      <c r="FBI221" s="83"/>
      <c r="FBJ221" s="83"/>
      <c r="FBK221" s="86"/>
      <c r="FBL221" s="86"/>
      <c r="FBM221" s="82"/>
      <c r="FBN221" s="83"/>
      <c r="FBO221" s="83"/>
      <c r="FBP221" s="86"/>
      <c r="FBQ221" s="86"/>
      <c r="FBR221" s="82"/>
      <c r="FBS221" s="83"/>
      <c r="FBT221" s="83"/>
      <c r="FBU221" s="86"/>
      <c r="FBV221" s="86"/>
      <c r="FBW221" s="82"/>
      <c r="FBX221" s="83"/>
      <c r="FBY221" s="83"/>
      <c r="FBZ221" s="86"/>
      <c r="FCA221" s="86"/>
      <c r="FCB221" s="82"/>
      <c r="FCC221" s="83"/>
      <c r="FCD221" s="83"/>
      <c r="FCE221" s="86"/>
      <c r="FCF221" s="86"/>
      <c r="FCG221" s="82"/>
      <c r="FCH221" s="83"/>
      <c r="FCI221" s="83"/>
      <c r="FCJ221" s="86"/>
      <c r="FCK221" s="86"/>
      <c r="FCL221" s="82"/>
      <c r="FCM221" s="83"/>
      <c r="FCN221" s="83"/>
      <c r="FCO221" s="86"/>
      <c r="FCP221" s="86"/>
      <c r="FCQ221" s="82"/>
      <c r="FCR221" s="83"/>
      <c r="FCS221" s="83"/>
      <c r="FCT221" s="86"/>
      <c r="FCU221" s="86"/>
      <c r="FCV221" s="82"/>
      <c r="FCW221" s="83"/>
      <c r="FCX221" s="83"/>
      <c r="FCY221" s="86"/>
      <c r="FCZ221" s="86"/>
      <c r="FDA221" s="82"/>
      <c r="FDB221" s="83"/>
      <c r="FDC221" s="83"/>
      <c r="FDD221" s="86"/>
      <c r="FDE221" s="86"/>
      <c r="FDF221" s="82"/>
      <c r="FDG221" s="83"/>
      <c r="FDH221" s="83"/>
      <c r="FDI221" s="86"/>
      <c r="FDJ221" s="86"/>
      <c r="FDK221" s="82"/>
      <c r="FDL221" s="83"/>
      <c r="FDM221" s="83"/>
      <c r="FDN221" s="86"/>
      <c r="FDO221" s="86"/>
      <c r="FDP221" s="82"/>
      <c r="FDQ221" s="83"/>
      <c r="FDR221" s="83"/>
      <c r="FDS221" s="86"/>
      <c r="FDT221" s="86"/>
      <c r="FDU221" s="82"/>
      <c r="FDV221" s="83"/>
      <c r="FDW221" s="83"/>
      <c r="FDX221" s="86"/>
      <c r="FDY221" s="86"/>
      <c r="FDZ221" s="82"/>
      <c r="FEA221" s="83"/>
      <c r="FEB221" s="83"/>
      <c r="FEC221" s="86"/>
      <c r="FED221" s="86"/>
      <c r="FEE221" s="82"/>
      <c r="FEF221" s="83"/>
      <c r="FEG221" s="83"/>
      <c r="FEH221" s="86"/>
      <c r="FEI221" s="86"/>
      <c r="FEJ221" s="82"/>
      <c r="FEK221" s="83"/>
      <c r="FEL221" s="83"/>
      <c r="FEM221" s="86"/>
      <c r="FEN221" s="86"/>
      <c r="FEO221" s="82"/>
      <c r="FEP221" s="83"/>
      <c r="FEQ221" s="83"/>
      <c r="FER221" s="86"/>
      <c r="FES221" s="86"/>
      <c r="FET221" s="82"/>
      <c r="FEU221" s="83"/>
      <c r="FEV221" s="83"/>
      <c r="FEW221" s="86"/>
      <c r="FEX221" s="86"/>
      <c r="FEY221" s="82"/>
      <c r="FEZ221" s="83"/>
      <c r="FFA221" s="83"/>
      <c r="FFB221" s="86"/>
      <c r="FFC221" s="86"/>
      <c r="FFD221" s="82"/>
      <c r="FFE221" s="83"/>
      <c r="FFF221" s="83"/>
      <c r="FFG221" s="86"/>
      <c r="FFH221" s="86"/>
      <c r="FFI221" s="82"/>
      <c r="FFJ221" s="83"/>
      <c r="FFK221" s="83"/>
      <c r="FFL221" s="86"/>
      <c r="FFM221" s="86"/>
      <c r="FFN221" s="82"/>
      <c r="FFO221" s="83"/>
      <c r="FFP221" s="83"/>
      <c r="FFQ221" s="86"/>
      <c r="FFR221" s="86"/>
      <c r="FFS221" s="82"/>
      <c r="FFT221" s="83"/>
      <c r="FFU221" s="83"/>
      <c r="FFV221" s="86"/>
      <c r="FFW221" s="86"/>
      <c r="FFX221" s="82"/>
      <c r="FFY221" s="83"/>
      <c r="FFZ221" s="83"/>
      <c r="FGA221" s="86"/>
      <c r="FGB221" s="86"/>
      <c r="FGC221" s="82"/>
      <c r="FGD221" s="83"/>
      <c r="FGE221" s="83"/>
      <c r="FGF221" s="86"/>
      <c r="FGG221" s="86"/>
      <c r="FGH221" s="82"/>
      <c r="FGI221" s="83"/>
      <c r="FGJ221" s="83"/>
      <c r="FGK221" s="86"/>
      <c r="FGL221" s="86"/>
      <c r="FGM221" s="82"/>
      <c r="FGN221" s="83"/>
      <c r="FGO221" s="83"/>
      <c r="FGP221" s="86"/>
      <c r="FGQ221" s="86"/>
      <c r="FGR221" s="82"/>
      <c r="FGS221" s="83"/>
      <c r="FGT221" s="83"/>
      <c r="FGU221" s="86"/>
      <c r="FGV221" s="86"/>
      <c r="FGW221" s="82"/>
      <c r="FGX221" s="83"/>
      <c r="FGY221" s="83"/>
      <c r="FGZ221" s="86"/>
      <c r="FHA221" s="86"/>
      <c r="FHB221" s="82"/>
      <c r="FHC221" s="83"/>
      <c r="FHD221" s="83"/>
      <c r="FHE221" s="86"/>
      <c r="FHF221" s="86"/>
      <c r="FHG221" s="82"/>
      <c r="FHH221" s="83"/>
      <c r="FHI221" s="83"/>
      <c r="FHJ221" s="86"/>
      <c r="FHK221" s="86"/>
      <c r="FHL221" s="82"/>
      <c r="FHM221" s="83"/>
      <c r="FHN221" s="83"/>
      <c r="FHO221" s="86"/>
      <c r="FHP221" s="86"/>
      <c r="FHQ221" s="82"/>
      <c r="FHR221" s="83"/>
      <c r="FHS221" s="83"/>
      <c r="FHT221" s="86"/>
      <c r="FHU221" s="86"/>
      <c r="FHV221" s="82"/>
      <c r="FHW221" s="83"/>
      <c r="FHX221" s="83"/>
      <c r="FHY221" s="86"/>
      <c r="FHZ221" s="86"/>
      <c r="FIA221" s="82"/>
      <c r="FIB221" s="83"/>
      <c r="FIC221" s="83"/>
      <c r="FID221" s="86"/>
      <c r="FIE221" s="86"/>
      <c r="FIF221" s="82"/>
      <c r="FIG221" s="83"/>
      <c r="FIH221" s="83"/>
      <c r="FII221" s="86"/>
      <c r="FIJ221" s="86"/>
      <c r="FIK221" s="82"/>
      <c r="FIL221" s="83"/>
      <c r="FIM221" s="83"/>
      <c r="FIN221" s="86"/>
      <c r="FIO221" s="86"/>
      <c r="FIP221" s="82"/>
      <c r="FIQ221" s="83"/>
      <c r="FIR221" s="83"/>
      <c r="FIS221" s="86"/>
      <c r="FIT221" s="86"/>
      <c r="FIU221" s="82"/>
      <c r="FIV221" s="83"/>
      <c r="FIW221" s="83"/>
      <c r="FIX221" s="86"/>
      <c r="FIY221" s="86"/>
      <c r="FIZ221" s="82"/>
      <c r="FJA221" s="83"/>
      <c r="FJB221" s="83"/>
      <c r="FJC221" s="86"/>
      <c r="FJD221" s="86"/>
      <c r="FJE221" s="82"/>
      <c r="FJF221" s="83"/>
      <c r="FJG221" s="83"/>
      <c r="FJH221" s="86"/>
      <c r="FJI221" s="86"/>
      <c r="FJJ221" s="82"/>
      <c r="FJK221" s="83"/>
      <c r="FJL221" s="83"/>
      <c r="FJM221" s="86"/>
      <c r="FJN221" s="86"/>
      <c r="FJO221" s="82"/>
      <c r="FJP221" s="83"/>
      <c r="FJQ221" s="83"/>
      <c r="FJR221" s="86"/>
      <c r="FJS221" s="86"/>
      <c r="FJT221" s="82"/>
      <c r="FJU221" s="83"/>
      <c r="FJV221" s="83"/>
      <c r="FJW221" s="86"/>
      <c r="FJX221" s="86"/>
      <c r="FJY221" s="82"/>
      <c r="FJZ221" s="83"/>
      <c r="FKA221" s="83"/>
      <c r="FKB221" s="86"/>
      <c r="FKC221" s="86"/>
      <c r="FKD221" s="82"/>
      <c r="FKE221" s="83"/>
      <c r="FKF221" s="83"/>
      <c r="FKG221" s="86"/>
      <c r="FKH221" s="86"/>
      <c r="FKI221" s="82"/>
      <c r="FKJ221" s="83"/>
      <c r="FKK221" s="83"/>
      <c r="FKL221" s="86"/>
      <c r="FKM221" s="86"/>
      <c r="FKN221" s="82"/>
      <c r="FKO221" s="83"/>
      <c r="FKP221" s="83"/>
      <c r="FKQ221" s="86"/>
      <c r="FKR221" s="86"/>
      <c r="FKS221" s="82"/>
      <c r="FKT221" s="83"/>
      <c r="FKU221" s="83"/>
      <c r="FKV221" s="86"/>
      <c r="FKW221" s="86"/>
      <c r="FKX221" s="82"/>
      <c r="FKY221" s="83"/>
      <c r="FKZ221" s="83"/>
      <c r="FLA221" s="86"/>
      <c r="FLB221" s="86"/>
      <c r="FLC221" s="82"/>
      <c r="FLD221" s="83"/>
      <c r="FLE221" s="83"/>
      <c r="FLF221" s="86"/>
      <c r="FLG221" s="86"/>
      <c r="FLH221" s="82"/>
      <c r="FLI221" s="83"/>
      <c r="FLJ221" s="83"/>
      <c r="FLK221" s="86"/>
      <c r="FLL221" s="86"/>
      <c r="FLM221" s="82"/>
      <c r="FLN221" s="83"/>
      <c r="FLO221" s="83"/>
      <c r="FLP221" s="86"/>
      <c r="FLQ221" s="86"/>
      <c r="FLR221" s="82"/>
      <c r="FLS221" s="83"/>
      <c r="FLT221" s="83"/>
      <c r="FLU221" s="86"/>
      <c r="FLV221" s="86"/>
      <c r="FLW221" s="82"/>
      <c r="FLX221" s="83"/>
      <c r="FLY221" s="83"/>
      <c r="FLZ221" s="86"/>
      <c r="FMA221" s="86"/>
      <c r="FMB221" s="82"/>
      <c r="FMC221" s="83"/>
      <c r="FMD221" s="83"/>
      <c r="FME221" s="86"/>
      <c r="FMF221" s="86"/>
      <c r="FMG221" s="82"/>
      <c r="FMH221" s="83"/>
      <c r="FMI221" s="83"/>
      <c r="FMJ221" s="86"/>
      <c r="FMK221" s="86"/>
      <c r="FML221" s="82"/>
      <c r="FMM221" s="83"/>
      <c r="FMN221" s="83"/>
      <c r="FMO221" s="86"/>
      <c r="FMP221" s="86"/>
      <c r="FMQ221" s="82"/>
      <c r="FMR221" s="83"/>
      <c r="FMS221" s="83"/>
      <c r="FMT221" s="86"/>
      <c r="FMU221" s="86"/>
      <c r="FMV221" s="82"/>
      <c r="FMW221" s="83"/>
      <c r="FMX221" s="83"/>
      <c r="FMY221" s="86"/>
      <c r="FMZ221" s="86"/>
      <c r="FNA221" s="82"/>
      <c r="FNB221" s="83"/>
      <c r="FNC221" s="83"/>
      <c r="FND221" s="86"/>
      <c r="FNE221" s="86"/>
      <c r="FNF221" s="82"/>
      <c r="FNG221" s="83"/>
      <c r="FNH221" s="83"/>
      <c r="FNI221" s="86"/>
      <c r="FNJ221" s="86"/>
      <c r="FNK221" s="82"/>
      <c r="FNL221" s="83"/>
      <c r="FNM221" s="83"/>
      <c r="FNN221" s="86"/>
      <c r="FNO221" s="86"/>
      <c r="FNP221" s="82"/>
      <c r="FNQ221" s="83"/>
      <c r="FNR221" s="83"/>
      <c r="FNS221" s="86"/>
      <c r="FNT221" s="86"/>
      <c r="FNU221" s="82"/>
      <c r="FNV221" s="83"/>
      <c r="FNW221" s="83"/>
      <c r="FNX221" s="86"/>
      <c r="FNY221" s="86"/>
      <c r="FNZ221" s="82"/>
      <c r="FOA221" s="83"/>
      <c r="FOB221" s="83"/>
      <c r="FOC221" s="86"/>
      <c r="FOD221" s="86"/>
      <c r="FOE221" s="82"/>
      <c r="FOF221" s="83"/>
      <c r="FOG221" s="83"/>
      <c r="FOH221" s="86"/>
      <c r="FOI221" s="86"/>
      <c r="FOJ221" s="82"/>
      <c r="FOK221" s="83"/>
      <c r="FOL221" s="83"/>
      <c r="FOM221" s="86"/>
      <c r="FON221" s="86"/>
      <c r="FOO221" s="82"/>
      <c r="FOP221" s="83"/>
      <c r="FOQ221" s="83"/>
      <c r="FOR221" s="86"/>
      <c r="FOS221" s="86"/>
      <c r="FOT221" s="82"/>
      <c r="FOU221" s="83"/>
      <c r="FOV221" s="83"/>
      <c r="FOW221" s="86"/>
      <c r="FOX221" s="86"/>
      <c r="FOY221" s="82"/>
      <c r="FOZ221" s="83"/>
      <c r="FPA221" s="83"/>
      <c r="FPB221" s="86"/>
      <c r="FPC221" s="86"/>
      <c r="FPD221" s="82"/>
      <c r="FPE221" s="83"/>
      <c r="FPF221" s="83"/>
      <c r="FPG221" s="86"/>
      <c r="FPH221" s="86"/>
      <c r="FPI221" s="82"/>
      <c r="FPJ221" s="83"/>
      <c r="FPK221" s="83"/>
      <c r="FPL221" s="86"/>
      <c r="FPM221" s="86"/>
      <c r="FPN221" s="82"/>
      <c r="FPO221" s="83"/>
      <c r="FPP221" s="83"/>
      <c r="FPQ221" s="86"/>
      <c r="FPR221" s="86"/>
      <c r="FPS221" s="82"/>
      <c r="FPT221" s="83"/>
      <c r="FPU221" s="83"/>
      <c r="FPV221" s="86"/>
      <c r="FPW221" s="86"/>
      <c r="FPX221" s="82"/>
      <c r="FPY221" s="83"/>
      <c r="FPZ221" s="83"/>
      <c r="FQA221" s="86"/>
      <c r="FQB221" s="86"/>
      <c r="FQC221" s="82"/>
      <c r="FQD221" s="83"/>
      <c r="FQE221" s="83"/>
      <c r="FQF221" s="86"/>
      <c r="FQG221" s="86"/>
      <c r="FQH221" s="82"/>
      <c r="FQI221" s="83"/>
      <c r="FQJ221" s="83"/>
      <c r="FQK221" s="86"/>
      <c r="FQL221" s="86"/>
      <c r="FQM221" s="82"/>
      <c r="FQN221" s="83"/>
      <c r="FQO221" s="83"/>
      <c r="FQP221" s="86"/>
      <c r="FQQ221" s="86"/>
      <c r="FQR221" s="82"/>
      <c r="FQS221" s="83"/>
      <c r="FQT221" s="83"/>
      <c r="FQU221" s="86"/>
      <c r="FQV221" s="86"/>
      <c r="FQW221" s="82"/>
      <c r="FQX221" s="83"/>
      <c r="FQY221" s="83"/>
      <c r="FQZ221" s="86"/>
      <c r="FRA221" s="86"/>
      <c r="FRB221" s="82"/>
      <c r="FRC221" s="83"/>
      <c r="FRD221" s="83"/>
      <c r="FRE221" s="86"/>
      <c r="FRF221" s="86"/>
      <c r="FRG221" s="82"/>
      <c r="FRH221" s="83"/>
      <c r="FRI221" s="83"/>
      <c r="FRJ221" s="86"/>
      <c r="FRK221" s="86"/>
      <c r="FRL221" s="82"/>
      <c r="FRM221" s="83"/>
      <c r="FRN221" s="83"/>
      <c r="FRO221" s="86"/>
      <c r="FRP221" s="86"/>
      <c r="FRQ221" s="82"/>
      <c r="FRR221" s="83"/>
      <c r="FRS221" s="83"/>
      <c r="FRT221" s="86"/>
      <c r="FRU221" s="86"/>
      <c r="FRV221" s="82"/>
      <c r="FRW221" s="83"/>
      <c r="FRX221" s="83"/>
      <c r="FRY221" s="86"/>
      <c r="FRZ221" s="86"/>
      <c r="FSA221" s="82"/>
      <c r="FSB221" s="83"/>
      <c r="FSC221" s="83"/>
      <c r="FSD221" s="86"/>
      <c r="FSE221" s="86"/>
      <c r="FSF221" s="82"/>
      <c r="FSG221" s="83"/>
      <c r="FSH221" s="83"/>
      <c r="FSI221" s="86"/>
      <c r="FSJ221" s="86"/>
      <c r="FSK221" s="82"/>
      <c r="FSL221" s="83"/>
      <c r="FSM221" s="83"/>
      <c r="FSN221" s="86"/>
      <c r="FSO221" s="86"/>
      <c r="FSP221" s="82"/>
      <c r="FSQ221" s="83"/>
      <c r="FSR221" s="83"/>
      <c r="FSS221" s="86"/>
      <c r="FST221" s="86"/>
      <c r="FSU221" s="82"/>
      <c r="FSV221" s="83"/>
      <c r="FSW221" s="83"/>
      <c r="FSX221" s="86"/>
      <c r="FSY221" s="86"/>
      <c r="FSZ221" s="82"/>
      <c r="FTA221" s="83"/>
      <c r="FTB221" s="83"/>
      <c r="FTC221" s="86"/>
      <c r="FTD221" s="86"/>
      <c r="FTE221" s="82"/>
      <c r="FTF221" s="83"/>
      <c r="FTG221" s="83"/>
      <c r="FTH221" s="86"/>
      <c r="FTI221" s="86"/>
      <c r="FTJ221" s="82"/>
      <c r="FTK221" s="83"/>
      <c r="FTL221" s="83"/>
      <c r="FTM221" s="86"/>
      <c r="FTN221" s="86"/>
      <c r="FTO221" s="82"/>
      <c r="FTP221" s="83"/>
      <c r="FTQ221" s="83"/>
      <c r="FTR221" s="86"/>
      <c r="FTS221" s="86"/>
      <c r="FTT221" s="82"/>
      <c r="FTU221" s="83"/>
      <c r="FTV221" s="83"/>
      <c r="FTW221" s="86"/>
      <c r="FTX221" s="86"/>
      <c r="FTY221" s="82"/>
      <c r="FTZ221" s="83"/>
      <c r="FUA221" s="83"/>
      <c r="FUB221" s="86"/>
      <c r="FUC221" s="86"/>
      <c r="FUD221" s="82"/>
      <c r="FUE221" s="83"/>
      <c r="FUF221" s="83"/>
      <c r="FUG221" s="86"/>
      <c r="FUH221" s="86"/>
      <c r="FUI221" s="82"/>
      <c r="FUJ221" s="83"/>
      <c r="FUK221" s="83"/>
      <c r="FUL221" s="86"/>
      <c r="FUM221" s="86"/>
      <c r="FUN221" s="82"/>
      <c r="FUO221" s="83"/>
      <c r="FUP221" s="83"/>
      <c r="FUQ221" s="86"/>
      <c r="FUR221" s="86"/>
      <c r="FUS221" s="82"/>
      <c r="FUT221" s="83"/>
      <c r="FUU221" s="83"/>
      <c r="FUV221" s="86"/>
      <c r="FUW221" s="86"/>
      <c r="FUX221" s="82"/>
      <c r="FUY221" s="83"/>
      <c r="FUZ221" s="83"/>
      <c r="FVA221" s="86"/>
      <c r="FVB221" s="86"/>
      <c r="FVC221" s="82"/>
      <c r="FVD221" s="83"/>
      <c r="FVE221" s="83"/>
      <c r="FVF221" s="86"/>
      <c r="FVG221" s="86"/>
      <c r="FVH221" s="82"/>
      <c r="FVI221" s="83"/>
      <c r="FVJ221" s="83"/>
      <c r="FVK221" s="86"/>
      <c r="FVL221" s="86"/>
      <c r="FVM221" s="82"/>
      <c r="FVN221" s="83"/>
      <c r="FVO221" s="83"/>
      <c r="FVP221" s="86"/>
      <c r="FVQ221" s="86"/>
      <c r="FVR221" s="82"/>
      <c r="FVS221" s="83"/>
      <c r="FVT221" s="83"/>
      <c r="FVU221" s="86"/>
      <c r="FVV221" s="86"/>
      <c r="FVW221" s="82"/>
      <c r="FVX221" s="83"/>
      <c r="FVY221" s="83"/>
      <c r="FVZ221" s="86"/>
      <c r="FWA221" s="86"/>
      <c r="FWB221" s="82"/>
      <c r="FWC221" s="83"/>
      <c r="FWD221" s="83"/>
      <c r="FWE221" s="86"/>
      <c r="FWF221" s="86"/>
      <c r="FWG221" s="82"/>
      <c r="FWH221" s="83"/>
      <c r="FWI221" s="83"/>
      <c r="FWJ221" s="86"/>
      <c r="FWK221" s="86"/>
      <c r="FWL221" s="82"/>
      <c r="FWM221" s="83"/>
      <c r="FWN221" s="83"/>
      <c r="FWO221" s="86"/>
      <c r="FWP221" s="86"/>
      <c r="FWQ221" s="82"/>
      <c r="FWR221" s="83"/>
      <c r="FWS221" s="83"/>
      <c r="FWT221" s="86"/>
      <c r="FWU221" s="86"/>
      <c r="FWV221" s="82"/>
      <c r="FWW221" s="83"/>
      <c r="FWX221" s="83"/>
      <c r="FWY221" s="86"/>
      <c r="FWZ221" s="86"/>
      <c r="FXA221" s="82"/>
      <c r="FXB221" s="83"/>
      <c r="FXC221" s="83"/>
      <c r="FXD221" s="86"/>
      <c r="FXE221" s="86"/>
      <c r="FXF221" s="82"/>
      <c r="FXG221" s="83"/>
      <c r="FXH221" s="83"/>
      <c r="FXI221" s="86"/>
      <c r="FXJ221" s="86"/>
      <c r="FXK221" s="82"/>
      <c r="FXL221" s="83"/>
      <c r="FXM221" s="83"/>
      <c r="FXN221" s="86"/>
      <c r="FXO221" s="86"/>
      <c r="FXP221" s="82"/>
      <c r="FXQ221" s="83"/>
      <c r="FXR221" s="83"/>
      <c r="FXS221" s="86"/>
      <c r="FXT221" s="86"/>
      <c r="FXU221" s="82"/>
      <c r="FXV221" s="83"/>
      <c r="FXW221" s="83"/>
      <c r="FXX221" s="86"/>
      <c r="FXY221" s="86"/>
      <c r="FXZ221" s="82"/>
      <c r="FYA221" s="83"/>
      <c r="FYB221" s="83"/>
      <c r="FYC221" s="86"/>
      <c r="FYD221" s="86"/>
      <c r="FYE221" s="82"/>
      <c r="FYF221" s="83"/>
      <c r="FYG221" s="83"/>
      <c r="FYH221" s="86"/>
      <c r="FYI221" s="86"/>
      <c r="FYJ221" s="82"/>
      <c r="FYK221" s="83"/>
      <c r="FYL221" s="83"/>
      <c r="FYM221" s="86"/>
      <c r="FYN221" s="86"/>
      <c r="FYO221" s="82"/>
      <c r="FYP221" s="83"/>
      <c r="FYQ221" s="83"/>
      <c r="FYR221" s="86"/>
      <c r="FYS221" s="86"/>
      <c r="FYT221" s="82"/>
      <c r="FYU221" s="83"/>
      <c r="FYV221" s="83"/>
      <c r="FYW221" s="86"/>
      <c r="FYX221" s="86"/>
      <c r="FYY221" s="82"/>
      <c r="FYZ221" s="83"/>
      <c r="FZA221" s="83"/>
      <c r="FZB221" s="86"/>
      <c r="FZC221" s="86"/>
      <c r="FZD221" s="82"/>
      <c r="FZE221" s="83"/>
      <c r="FZF221" s="83"/>
      <c r="FZG221" s="86"/>
      <c r="FZH221" s="86"/>
      <c r="FZI221" s="82"/>
      <c r="FZJ221" s="83"/>
      <c r="FZK221" s="83"/>
      <c r="FZL221" s="86"/>
      <c r="FZM221" s="86"/>
      <c r="FZN221" s="82"/>
      <c r="FZO221" s="83"/>
      <c r="FZP221" s="83"/>
      <c r="FZQ221" s="86"/>
      <c r="FZR221" s="86"/>
      <c r="FZS221" s="82"/>
      <c r="FZT221" s="83"/>
      <c r="FZU221" s="83"/>
      <c r="FZV221" s="86"/>
      <c r="FZW221" s="86"/>
      <c r="FZX221" s="82"/>
      <c r="FZY221" s="83"/>
      <c r="FZZ221" s="83"/>
      <c r="GAA221" s="86"/>
      <c r="GAB221" s="86"/>
      <c r="GAC221" s="82"/>
      <c r="GAD221" s="83"/>
      <c r="GAE221" s="83"/>
      <c r="GAF221" s="86"/>
      <c r="GAG221" s="86"/>
      <c r="GAH221" s="82"/>
      <c r="GAI221" s="83"/>
      <c r="GAJ221" s="83"/>
      <c r="GAK221" s="86"/>
      <c r="GAL221" s="86"/>
      <c r="GAM221" s="82"/>
      <c r="GAN221" s="83"/>
      <c r="GAO221" s="83"/>
      <c r="GAP221" s="86"/>
      <c r="GAQ221" s="86"/>
      <c r="GAR221" s="82"/>
      <c r="GAS221" s="83"/>
      <c r="GAT221" s="83"/>
      <c r="GAU221" s="86"/>
      <c r="GAV221" s="86"/>
      <c r="GAW221" s="82"/>
      <c r="GAX221" s="83"/>
      <c r="GAY221" s="83"/>
      <c r="GAZ221" s="86"/>
      <c r="GBA221" s="86"/>
      <c r="GBB221" s="82"/>
      <c r="GBC221" s="83"/>
      <c r="GBD221" s="83"/>
      <c r="GBE221" s="86"/>
      <c r="GBF221" s="86"/>
      <c r="GBG221" s="82"/>
      <c r="GBH221" s="83"/>
      <c r="GBI221" s="83"/>
      <c r="GBJ221" s="86"/>
      <c r="GBK221" s="86"/>
      <c r="GBL221" s="82"/>
      <c r="GBM221" s="83"/>
      <c r="GBN221" s="83"/>
      <c r="GBO221" s="86"/>
      <c r="GBP221" s="86"/>
      <c r="GBQ221" s="82"/>
      <c r="GBR221" s="83"/>
      <c r="GBS221" s="83"/>
      <c r="GBT221" s="86"/>
      <c r="GBU221" s="86"/>
      <c r="GBV221" s="82"/>
      <c r="GBW221" s="83"/>
      <c r="GBX221" s="83"/>
      <c r="GBY221" s="86"/>
      <c r="GBZ221" s="86"/>
      <c r="GCA221" s="82"/>
      <c r="GCB221" s="83"/>
      <c r="GCC221" s="83"/>
      <c r="GCD221" s="86"/>
      <c r="GCE221" s="86"/>
      <c r="GCF221" s="82"/>
      <c r="GCG221" s="83"/>
      <c r="GCH221" s="83"/>
      <c r="GCI221" s="86"/>
      <c r="GCJ221" s="86"/>
      <c r="GCK221" s="82"/>
      <c r="GCL221" s="83"/>
      <c r="GCM221" s="83"/>
      <c r="GCN221" s="86"/>
      <c r="GCO221" s="86"/>
      <c r="GCP221" s="82"/>
      <c r="GCQ221" s="83"/>
      <c r="GCR221" s="83"/>
      <c r="GCS221" s="86"/>
      <c r="GCT221" s="86"/>
      <c r="GCU221" s="82"/>
      <c r="GCV221" s="83"/>
      <c r="GCW221" s="83"/>
      <c r="GCX221" s="86"/>
      <c r="GCY221" s="86"/>
      <c r="GCZ221" s="82"/>
      <c r="GDA221" s="83"/>
      <c r="GDB221" s="83"/>
      <c r="GDC221" s="86"/>
      <c r="GDD221" s="86"/>
      <c r="GDE221" s="82"/>
      <c r="GDF221" s="83"/>
      <c r="GDG221" s="83"/>
      <c r="GDH221" s="86"/>
      <c r="GDI221" s="86"/>
      <c r="GDJ221" s="82"/>
      <c r="GDK221" s="83"/>
      <c r="GDL221" s="83"/>
      <c r="GDM221" s="86"/>
      <c r="GDN221" s="86"/>
      <c r="GDO221" s="82"/>
      <c r="GDP221" s="83"/>
      <c r="GDQ221" s="83"/>
      <c r="GDR221" s="86"/>
      <c r="GDS221" s="86"/>
      <c r="GDT221" s="82"/>
      <c r="GDU221" s="83"/>
      <c r="GDV221" s="83"/>
      <c r="GDW221" s="86"/>
      <c r="GDX221" s="86"/>
      <c r="GDY221" s="82"/>
      <c r="GDZ221" s="83"/>
      <c r="GEA221" s="83"/>
      <c r="GEB221" s="86"/>
      <c r="GEC221" s="86"/>
      <c r="GED221" s="82"/>
      <c r="GEE221" s="83"/>
      <c r="GEF221" s="83"/>
      <c r="GEG221" s="86"/>
      <c r="GEH221" s="86"/>
      <c r="GEI221" s="82"/>
      <c r="GEJ221" s="83"/>
      <c r="GEK221" s="83"/>
      <c r="GEL221" s="86"/>
      <c r="GEM221" s="86"/>
      <c r="GEN221" s="82"/>
      <c r="GEO221" s="83"/>
      <c r="GEP221" s="83"/>
      <c r="GEQ221" s="86"/>
      <c r="GER221" s="86"/>
      <c r="GES221" s="82"/>
      <c r="GET221" s="83"/>
      <c r="GEU221" s="83"/>
      <c r="GEV221" s="86"/>
      <c r="GEW221" s="86"/>
      <c r="GEX221" s="82"/>
      <c r="GEY221" s="83"/>
      <c r="GEZ221" s="83"/>
      <c r="GFA221" s="86"/>
      <c r="GFB221" s="86"/>
      <c r="GFC221" s="82"/>
      <c r="GFD221" s="83"/>
      <c r="GFE221" s="83"/>
      <c r="GFF221" s="86"/>
      <c r="GFG221" s="86"/>
      <c r="GFH221" s="82"/>
      <c r="GFI221" s="83"/>
      <c r="GFJ221" s="83"/>
      <c r="GFK221" s="86"/>
      <c r="GFL221" s="86"/>
      <c r="GFM221" s="82"/>
      <c r="GFN221" s="83"/>
      <c r="GFO221" s="83"/>
      <c r="GFP221" s="86"/>
      <c r="GFQ221" s="86"/>
      <c r="GFR221" s="82"/>
      <c r="GFS221" s="83"/>
      <c r="GFT221" s="83"/>
      <c r="GFU221" s="86"/>
      <c r="GFV221" s="86"/>
      <c r="GFW221" s="82"/>
      <c r="GFX221" s="83"/>
      <c r="GFY221" s="83"/>
      <c r="GFZ221" s="86"/>
      <c r="GGA221" s="86"/>
      <c r="GGB221" s="82"/>
      <c r="GGC221" s="83"/>
      <c r="GGD221" s="83"/>
      <c r="GGE221" s="86"/>
      <c r="GGF221" s="86"/>
      <c r="GGG221" s="82"/>
      <c r="GGH221" s="83"/>
      <c r="GGI221" s="83"/>
      <c r="GGJ221" s="86"/>
      <c r="GGK221" s="86"/>
      <c r="GGL221" s="82"/>
      <c r="GGM221" s="83"/>
      <c r="GGN221" s="83"/>
      <c r="GGO221" s="86"/>
      <c r="GGP221" s="86"/>
      <c r="GGQ221" s="82"/>
      <c r="GGR221" s="83"/>
      <c r="GGS221" s="83"/>
      <c r="GGT221" s="86"/>
      <c r="GGU221" s="86"/>
      <c r="GGV221" s="82"/>
      <c r="GGW221" s="83"/>
      <c r="GGX221" s="83"/>
      <c r="GGY221" s="86"/>
      <c r="GGZ221" s="86"/>
      <c r="GHA221" s="82"/>
      <c r="GHB221" s="83"/>
      <c r="GHC221" s="83"/>
      <c r="GHD221" s="86"/>
      <c r="GHE221" s="86"/>
      <c r="GHF221" s="82"/>
      <c r="GHG221" s="83"/>
      <c r="GHH221" s="83"/>
      <c r="GHI221" s="86"/>
      <c r="GHJ221" s="86"/>
      <c r="GHK221" s="82"/>
      <c r="GHL221" s="83"/>
      <c r="GHM221" s="83"/>
      <c r="GHN221" s="86"/>
      <c r="GHO221" s="86"/>
      <c r="GHP221" s="82"/>
      <c r="GHQ221" s="83"/>
      <c r="GHR221" s="83"/>
      <c r="GHS221" s="86"/>
      <c r="GHT221" s="86"/>
      <c r="GHU221" s="82"/>
      <c r="GHV221" s="83"/>
      <c r="GHW221" s="83"/>
      <c r="GHX221" s="86"/>
      <c r="GHY221" s="86"/>
      <c r="GHZ221" s="82"/>
      <c r="GIA221" s="83"/>
      <c r="GIB221" s="83"/>
      <c r="GIC221" s="86"/>
      <c r="GID221" s="86"/>
      <c r="GIE221" s="82"/>
      <c r="GIF221" s="83"/>
      <c r="GIG221" s="83"/>
      <c r="GIH221" s="86"/>
      <c r="GII221" s="86"/>
      <c r="GIJ221" s="82"/>
      <c r="GIK221" s="83"/>
      <c r="GIL221" s="83"/>
      <c r="GIM221" s="86"/>
      <c r="GIN221" s="86"/>
      <c r="GIO221" s="82"/>
      <c r="GIP221" s="83"/>
      <c r="GIQ221" s="83"/>
      <c r="GIR221" s="86"/>
      <c r="GIS221" s="86"/>
      <c r="GIT221" s="82"/>
      <c r="GIU221" s="83"/>
      <c r="GIV221" s="83"/>
      <c r="GIW221" s="86"/>
      <c r="GIX221" s="86"/>
      <c r="GIY221" s="82"/>
      <c r="GIZ221" s="83"/>
      <c r="GJA221" s="83"/>
      <c r="GJB221" s="86"/>
      <c r="GJC221" s="86"/>
      <c r="GJD221" s="82"/>
      <c r="GJE221" s="83"/>
      <c r="GJF221" s="83"/>
      <c r="GJG221" s="86"/>
      <c r="GJH221" s="86"/>
      <c r="GJI221" s="82"/>
      <c r="GJJ221" s="83"/>
      <c r="GJK221" s="83"/>
      <c r="GJL221" s="86"/>
      <c r="GJM221" s="86"/>
      <c r="GJN221" s="82"/>
      <c r="GJO221" s="83"/>
      <c r="GJP221" s="83"/>
      <c r="GJQ221" s="86"/>
      <c r="GJR221" s="86"/>
      <c r="GJS221" s="82"/>
      <c r="GJT221" s="83"/>
      <c r="GJU221" s="83"/>
      <c r="GJV221" s="86"/>
      <c r="GJW221" s="86"/>
      <c r="GJX221" s="82"/>
      <c r="GJY221" s="83"/>
      <c r="GJZ221" s="83"/>
      <c r="GKA221" s="86"/>
      <c r="GKB221" s="86"/>
      <c r="GKC221" s="82"/>
      <c r="GKD221" s="83"/>
      <c r="GKE221" s="83"/>
      <c r="GKF221" s="86"/>
      <c r="GKG221" s="86"/>
      <c r="GKH221" s="82"/>
      <c r="GKI221" s="83"/>
      <c r="GKJ221" s="83"/>
      <c r="GKK221" s="86"/>
      <c r="GKL221" s="86"/>
      <c r="GKM221" s="82"/>
      <c r="GKN221" s="83"/>
      <c r="GKO221" s="83"/>
      <c r="GKP221" s="86"/>
      <c r="GKQ221" s="86"/>
      <c r="GKR221" s="82"/>
      <c r="GKS221" s="83"/>
      <c r="GKT221" s="83"/>
      <c r="GKU221" s="86"/>
      <c r="GKV221" s="86"/>
      <c r="GKW221" s="82"/>
      <c r="GKX221" s="83"/>
      <c r="GKY221" s="83"/>
      <c r="GKZ221" s="86"/>
      <c r="GLA221" s="86"/>
      <c r="GLB221" s="82"/>
      <c r="GLC221" s="83"/>
      <c r="GLD221" s="83"/>
      <c r="GLE221" s="86"/>
      <c r="GLF221" s="86"/>
      <c r="GLG221" s="82"/>
      <c r="GLH221" s="83"/>
      <c r="GLI221" s="83"/>
      <c r="GLJ221" s="86"/>
      <c r="GLK221" s="86"/>
      <c r="GLL221" s="82"/>
      <c r="GLM221" s="83"/>
      <c r="GLN221" s="83"/>
      <c r="GLO221" s="86"/>
      <c r="GLP221" s="86"/>
      <c r="GLQ221" s="82"/>
      <c r="GLR221" s="83"/>
      <c r="GLS221" s="83"/>
      <c r="GLT221" s="86"/>
      <c r="GLU221" s="86"/>
      <c r="GLV221" s="82"/>
      <c r="GLW221" s="83"/>
      <c r="GLX221" s="83"/>
      <c r="GLY221" s="86"/>
      <c r="GLZ221" s="86"/>
      <c r="GMA221" s="82"/>
      <c r="GMB221" s="83"/>
      <c r="GMC221" s="83"/>
      <c r="GMD221" s="86"/>
      <c r="GME221" s="86"/>
      <c r="GMF221" s="82"/>
      <c r="GMG221" s="83"/>
      <c r="GMH221" s="83"/>
      <c r="GMI221" s="86"/>
      <c r="GMJ221" s="86"/>
      <c r="GMK221" s="82"/>
      <c r="GML221" s="83"/>
      <c r="GMM221" s="83"/>
      <c r="GMN221" s="86"/>
      <c r="GMO221" s="86"/>
      <c r="GMP221" s="82"/>
      <c r="GMQ221" s="83"/>
      <c r="GMR221" s="83"/>
      <c r="GMS221" s="86"/>
      <c r="GMT221" s="86"/>
      <c r="GMU221" s="82"/>
      <c r="GMV221" s="83"/>
      <c r="GMW221" s="83"/>
      <c r="GMX221" s="86"/>
      <c r="GMY221" s="86"/>
      <c r="GMZ221" s="82"/>
      <c r="GNA221" s="83"/>
      <c r="GNB221" s="83"/>
      <c r="GNC221" s="86"/>
      <c r="GND221" s="86"/>
      <c r="GNE221" s="82"/>
      <c r="GNF221" s="83"/>
      <c r="GNG221" s="83"/>
      <c r="GNH221" s="86"/>
      <c r="GNI221" s="86"/>
      <c r="GNJ221" s="82"/>
      <c r="GNK221" s="83"/>
      <c r="GNL221" s="83"/>
      <c r="GNM221" s="86"/>
      <c r="GNN221" s="86"/>
      <c r="GNO221" s="82"/>
      <c r="GNP221" s="83"/>
      <c r="GNQ221" s="83"/>
      <c r="GNR221" s="86"/>
      <c r="GNS221" s="86"/>
      <c r="GNT221" s="82"/>
      <c r="GNU221" s="83"/>
      <c r="GNV221" s="83"/>
      <c r="GNW221" s="86"/>
      <c r="GNX221" s="86"/>
      <c r="GNY221" s="82"/>
      <c r="GNZ221" s="83"/>
      <c r="GOA221" s="83"/>
      <c r="GOB221" s="86"/>
      <c r="GOC221" s="86"/>
      <c r="GOD221" s="82"/>
      <c r="GOE221" s="83"/>
      <c r="GOF221" s="83"/>
      <c r="GOG221" s="86"/>
      <c r="GOH221" s="86"/>
      <c r="GOI221" s="82"/>
      <c r="GOJ221" s="83"/>
      <c r="GOK221" s="83"/>
      <c r="GOL221" s="86"/>
      <c r="GOM221" s="86"/>
      <c r="GON221" s="82"/>
      <c r="GOO221" s="83"/>
      <c r="GOP221" s="83"/>
      <c r="GOQ221" s="86"/>
      <c r="GOR221" s="86"/>
      <c r="GOS221" s="82"/>
      <c r="GOT221" s="83"/>
      <c r="GOU221" s="83"/>
      <c r="GOV221" s="86"/>
      <c r="GOW221" s="86"/>
      <c r="GOX221" s="82"/>
      <c r="GOY221" s="83"/>
      <c r="GOZ221" s="83"/>
      <c r="GPA221" s="86"/>
      <c r="GPB221" s="86"/>
      <c r="GPC221" s="82"/>
      <c r="GPD221" s="83"/>
      <c r="GPE221" s="83"/>
      <c r="GPF221" s="86"/>
      <c r="GPG221" s="86"/>
      <c r="GPH221" s="82"/>
      <c r="GPI221" s="83"/>
      <c r="GPJ221" s="83"/>
      <c r="GPK221" s="86"/>
      <c r="GPL221" s="86"/>
      <c r="GPM221" s="82"/>
      <c r="GPN221" s="83"/>
      <c r="GPO221" s="83"/>
      <c r="GPP221" s="86"/>
      <c r="GPQ221" s="86"/>
      <c r="GPR221" s="82"/>
      <c r="GPS221" s="83"/>
      <c r="GPT221" s="83"/>
      <c r="GPU221" s="86"/>
      <c r="GPV221" s="86"/>
      <c r="GPW221" s="82"/>
      <c r="GPX221" s="83"/>
      <c r="GPY221" s="83"/>
      <c r="GPZ221" s="86"/>
      <c r="GQA221" s="86"/>
      <c r="GQB221" s="82"/>
      <c r="GQC221" s="83"/>
      <c r="GQD221" s="83"/>
      <c r="GQE221" s="86"/>
      <c r="GQF221" s="86"/>
      <c r="GQG221" s="82"/>
      <c r="GQH221" s="83"/>
      <c r="GQI221" s="83"/>
      <c r="GQJ221" s="86"/>
      <c r="GQK221" s="86"/>
      <c r="GQL221" s="82"/>
      <c r="GQM221" s="83"/>
      <c r="GQN221" s="83"/>
      <c r="GQO221" s="86"/>
      <c r="GQP221" s="86"/>
      <c r="GQQ221" s="82"/>
      <c r="GQR221" s="83"/>
      <c r="GQS221" s="83"/>
      <c r="GQT221" s="86"/>
      <c r="GQU221" s="86"/>
      <c r="GQV221" s="82"/>
      <c r="GQW221" s="83"/>
      <c r="GQX221" s="83"/>
      <c r="GQY221" s="86"/>
      <c r="GQZ221" s="86"/>
      <c r="GRA221" s="82"/>
      <c r="GRB221" s="83"/>
      <c r="GRC221" s="83"/>
      <c r="GRD221" s="86"/>
      <c r="GRE221" s="86"/>
      <c r="GRF221" s="82"/>
      <c r="GRG221" s="83"/>
      <c r="GRH221" s="83"/>
      <c r="GRI221" s="86"/>
      <c r="GRJ221" s="86"/>
      <c r="GRK221" s="82"/>
      <c r="GRL221" s="83"/>
      <c r="GRM221" s="83"/>
      <c r="GRN221" s="86"/>
      <c r="GRO221" s="86"/>
      <c r="GRP221" s="82"/>
      <c r="GRQ221" s="83"/>
      <c r="GRR221" s="83"/>
      <c r="GRS221" s="86"/>
      <c r="GRT221" s="86"/>
      <c r="GRU221" s="82"/>
      <c r="GRV221" s="83"/>
      <c r="GRW221" s="83"/>
      <c r="GRX221" s="86"/>
      <c r="GRY221" s="86"/>
      <c r="GRZ221" s="82"/>
      <c r="GSA221" s="83"/>
      <c r="GSB221" s="83"/>
      <c r="GSC221" s="86"/>
      <c r="GSD221" s="86"/>
      <c r="GSE221" s="82"/>
      <c r="GSF221" s="83"/>
      <c r="GSG221" s="83"/>
      <c r="GSH221" s="86"/>
      <c r="GSI221" s="86"/>
      <c r="GSJ221" s="82"/>
      <c r="GSK221" s="83"/>
      <c r="GSL221" s="83"/>
      <c r="GSM221" s="86"/>
      <c r="GSN221" s="86"/>
      <c r="GSO221" s="82"/>
      <c r="GSP221" s="83"/>
      <c r="GSQ221" s="83"/>
      <c r="GSR221" s="86"/>
      <c r="GSS221" s="86"/>
      <c r="GST221" s="82"/>
      <c r="GSU221" s="83"/>
      <c r="GSV221" s="83"/>
      <c r="GSW221" s="86"/>
      <c r="GSX221" s="86"/>
      <c r="GSY221" s="82"/>
      <c r="GSZ221" s="83"/>
      <c r="GTA221" s="83"/>
      <c r="GTB221" s="86"/>
      <c r="GTC221" s="86"/>
      <c r="GTD221" s="82"/>
      <c r="GTE221" s="83"/>
      <c r="GTF221" s="83"/>
      <c r="GTG221" s="86"/>
      <c r="GTH221" s="86"/>
      <c r="GTI221" s="82"/>
      <c r="GTJ221" s="83"/>
      <c r="GTK221" s="83"/>
      <c r="GTL221" s="86"/>
      <c r="GTM221" s="86"/>
      <c r="GTN221" s="82"/>
      <c r="GTO221" s="83"/>
      <c r="GTP221" s="83"/>
      <c r="GTQ221" s="86"/>
      <c r="GTR221" s="86"/>
      <c r="GTS221" s="82"/>
      <c r="GTT221" s="83"/>
      <c r="GTU221" s="83"/>
      <c r="GTV221" s="86"/>
      <c r="GTW221" s="86"/>
      <c r="GTX221" s="82"/>
      <c r="GTY221" s="83"/>
      <c r="GTZ221" s="83"/>
      <c r="GUA221" s="86"/>
      <c r="GUB221" s="86"/>
      <c r="GUC221" s="82"/>
      <c r="GUD221" s="83"/>
      <c r="GUE221" s="83"/>
      <c r="GUF221" s="86"/>
      <c r="GUG221" s="86"/>
      <c r="GUH221" s="82"/>
      <c r="GUI221" s="83"/>
      <c r="GUJ221" s="83"/>
      <c r="GUK221" s="86"/>
      <c r="GUL221" s="86"/>
      <c r="GUM221" s="82"/>
      <c r="GUN221" s="83"/>
      <c r="GUO221" s="83"/>
      <c r="GUP221" s="86"/>
      <c r="GUQ221" s="86"/>
      <c r="GUR221" s="82"/>
      <c r="GUS221" s="83"/>
      <c r="GUT221" s="83"/>
      <c r="GUU221" s="86"/>
      <c r="GUV221" s="86"/>
      <c r="GUW221" s="82"/>
      <c r="GUX221" s="83"/>
      <c r="GUY221" s="83"/>
      <c r="GUZ221" s="86"/>
      <c r="GVA221" s="86"/>
      <c r="GVB221" s="82"/>
      <c r="GVC221" s="83"/>
      <c r="GVD221" s="83"/>
      <c r="GVE221" s="86"/>
      <c r="GVF221" s="86"/>
      <c r="GVG221" s="82"/>
      <c r="GVH221" s="83"/>
      <c r="GVI221" s="83"/>
      <c r="GVJ221" s="86"/>
      <c r="GVK221" s="86"/>
      <c r="GVL221" s="82"/>
      <c r="GVM221" s="83"/>
      <c r="GVN221" s="83"/>
      <c r="GVO221" s="86"/>
      <c r="GVP221" s="86"/>
      <c r="GVQ221" s="82"/>
      <c r="GVR221" s="83"/>
      <c r="GVS221" s="83"/>
      <c r="GVT221" s="86"/>
      <c r="GVU221" s="86"/>
      <c r="GVV221" s="82"/>
      <c r="GVW221" s="83"/>
      <c r="GVX221" s="83"/>
      <c r="GVY221" s="86"/>
      <c r="GVZ221" s="86"/>
      <c r="GWA221" s="82"/>
      <c r="GWB221" s="83"/>
      <c r="GWC221" s="83"/>
      <c r="GWD221" s="86"/>
      <c r="GWE221" s="86"/>
      <c r="GWF221" s="82"/>
      <c r="GWG221" s="83"/>
      <c r="GWH221" s="83"/>
      <c r="GWI221" s="86"/>
      <c r="GWJ221" s="86"/>
      <c r="GWK221" s="82"/>
      <c r="GWL221" s="83"/>
      <c r="GWM221" s="83"/>
      <c r="GWN221" s="86"/>
      <c r="GWO221" s="86"/>
      <c r="GWP221" s="82"/>
      <c r="GWQ221" s="83"/>
      <c r="GWR221" s="83"/>
      <c r="GWS221" s="86"/>
      <c r="GWT221" s="86"/>
      <c r="GWU221" s="82"/>
      <c r="GWV221" s="83"/>
      <c r="GWW221" s="83"/>
      <c r="GWX221" s="86"/>
      <c r="GWY221" s="86"/>
      <c r="GWZ221" s="82"/>
      <c r="GXA221" s="83"/>
      <c r="GXB221" s="83"/>
      <c r="GXC221" s="86"/>
      <c r="GXD221" s="86"/>
      <c r="GXE221" s="82"/>
      <c r="GXF221" s="83"/>
      <c r="GXG221" s="83"/>
      <c r="GXH221" s="86"/>
      <c r="GXI221" s="86"/>
      <c r="GXJ221" s="82"/>
      <c r="GXK221" s="83"/>
      <c r="GXL221" s="83"/>
      <c r="GXM221" s="86"/>
      <c r="GXN221" s="86"/>
      <c r="GXO221" s="82"/>
      <c r="GXP221" s="83"/>
      <c r="GXQ221" s="83"/>
      <c r="GXR221" s="86"/>
      <c r="GXS221" s="86"/>
      <c r="GXT221" s="82"/>
      <c r="GXU221" s="83"/>
      <c r="GXV221" s="83"/>
      <c r="GXW221" s="86"/>
      <c r="GXX221" s="86"/>
      <c r="GXY221" s="82"/>
      <c r="GXZ221" s="83"/>
      <c r="GYA221" s="83"/>
      <c r="GYB221" s="86"/>
      <c r="GYC221" s="86"/>
      <c r="GYD221" s="82"/>
      <c r="GYE221" s="83"/>
      <c r="GYF221" s="83"/>
      <c r="GYG221" s="86"/>
      <c r="GYH221" s="86"/>
      <c r="GYI221" s="82"/>
      <c r="GYJ221" s="83"/>
      <c r="GYK221" s="83"/>
      <c r="GYL221" s="86"/>
      <c r="GYM221" s="86"/>
      <c r="GYN221" s="82"/>
      <c r="GYO221" s="83"/>
      <c r="GYP221" s="83"/>
      <c r="GYQ221" s="86"/>
      <c r="GYR221" s="86"/>
      <c r="GYS221" s="82"/>
      <c r="GYT221" s="83"/>
      <c r="GYU221" s="83"/>
      <c r="GYV221" s="86"/>
      <c r="GYW221" s="86"/>
      <c r="GYX221" s="82"/>
      <c r="GYY221" s="83"/>
      <c r="GYZ221" s="83"/>
      <c r="GZA221" s="86"/>
      <c r="GZB221" s="86"/>
      <c r="GZC221" s="82"/>
      <c r="GZD221" s="83"/>
      <c r="GZE221" s="83"/>
      <c r="GZF221" s="86"/>
      <c r="GZG221" s="86"/>
      <c r="GZH221" s="82"/>
      <c r="GZI221" s="83"/>
      <c r="GZJ221" s="83"/>
      <c r="GZK221" s="86"/>
      <c r="GZL221" s="86"/>
      <c r="GZM221" s="82"/>
      <c r="GZN221" s="83"/>
      <c r="GZO221" s="83"/>
      <c r="GZP221" s="86"/>
      <c r="GZQ221" s="86"/>
      <c r="GZR221" s="82"/>
      <c r="GZS221" s="83"/>
      <c r="GZT221" s="83"/>
      <c r="GZU221" s="86"/>
      <c r="GZV221" s="86"/>
      <c r="GZW221" s="82"/>
      <c r="GZX221" s="83"/>
      <c r="GZY221" s="83"/>
      <c r="GZZ221" s="86"/>
      <c r="HAA221" s="86"/>
      <c r="HAB221" s="82"/>
      <c r="HAC221" s="83"/>
      <c r="HAD221" s="83"/>
      <c r="HAE221" s="86"/>
      <c r="HAF221" s="86"/>
      <c r="HAG221" s="82"/>
      <c r="HAH221" s="83"/>
      <c r="HAI221" s="83"/>
      <c r="HAJ221" s="86"/>
      <c r="HAK221" s="86"/>
      <c r="HAL221" s="82"/>
      <c r="HAM221" s="83"/>
      <c r="HAN221" s="83"/>
      <c r="HAO221" s="86"/>
      <c r="HAP221" s="86"/>
      <c r="HAQ221" s="82"/>
      <c r="HAR221" s="83"/>
      <c r="HAS221" s="83"/>
      <c r="HAT221" s="86"/>
      <c r="HAU221" s="86"/>
      <c r="HAV221" s="82"/>
      <c r="HAW221" s="83"/>
      <c r="HAX221" s="83"/>
      <c r="HAY221" s="86"/>
      <c r="HAZ221" s="86"/>
      <c r="HBA221" s="82"/>
      <c r="HBB221" s="83"/>
      <c r="HBC221" s="83"/>
      <c r="HBD221" s="86"/>
      <c r="HBE221" s="86"/>
      <c r="HBF221" s="82"/>
      <c r="HBG221" s="83"/>
      <c r="HBH221" s="83"/>
      <c r="HBI221" s="86"/>
      <c r="HBJ221" s="86"/>
      <c r="HBK221" s="82"/>
      <c r="HBL221" s="83"/>
      <c r="HBM221" s="83"/>
      <c r="HBN221" s="86"/>
      <c r="HBO221" s="86"/>
      <c r="HBP221" s="82"/>
      <c r="HBQ221" s="83"/>
      <c r="HBR221" s="83"/>
      <c r="HBS221" s="86"/>
      <c r="HBT221" s="86"/>
      <c r="HBU221" s="82"/>
      <c r="HBV221" s="83"/>
      <c r="HBW221" s="83"/>
      <c r="HBX221" s="86"/>
      <c r="HBY221" s="86"/>
      <c r="HBZ221" s="82"/>
      <c r="HCA221" s="83"/>
      <c r="HCB221" s="83"/>
      <c r="HCC221" s="86"/>
      <c r="HCD221" s="86"/>
      <c r="HCE221" s="82"/>
      <c r="HCF221" s="83"/>
      <c r="HCG221" s="83"/>
      <c r="HCH221" s="86"/>
      <c r="HCI221" s="86"/>
      <c r="HCJ221" s="82"/>
      <c r="HCK221" s="83"/>
      <c r="HCL221" s="83"/>
      <c r="HCM221" s="86"/>
      <c r="HCN221" s="86"/>
      <c r="HCO221" s="82"/>
      <c r="HCP221" s="83"/>
      <c r="HCQ221" s="83"/>
      <c r="HCR221" s="86"/>
      <c r="HCS221" s="86"/>
      <c r="HCT221" s="82"/>
      <c r="HCU221" s="83"/>
      <c r="HCV221" s="83"/>
      <c r="HCW221" s="86"/>
      <c r="HCX221" s="86"/>
      <c r="HCY221" s="82"/>
      <c r="HCZ221" s="83"/>
      <c r="HDA221" s="83"/>
      <c r="HDB221" s="86"/>
      <c r="HDC221" s="86"/>
      <c r="HDD221" s="82"/>
      <c r="HDE221" s="83"/>
      <c r="HDF221" s="83"/>
      <c r="HDG221" s="86"/>
      <c r="HDH221" s="86"/>
      <c r="HDI221" s="82"/>
      <c r="HDJ221" s="83"/>
      <c r="HDK221" s="83"/>
      <c r="HDL221" s="86"/>
      <c r="HDM221" s="86"/>
      <c r="HDN221" s="82"/>
      <c r="HDO221" s="83"/>
      <c r="HDP221" s="83"/>
      <c r="HDQ221" s="86"/>
      <c r="HDR221" s="86"/>
      <c r="HDS221" s="82"/>
      <c r="HDT221" s="83"/>
      <c r="HDU221" s="83"/>
      <c r="HDV221" s="86"/>
      <c r="HDW221" s="86"/>
      <c r="HDX221" s="82"/>
      <c r="HDY221" s="83"/>
      <c r="HDZ221" s="83"/>
      <c r="HEA221" s="86"/>
      <c r="HEB221" s="86"/>
      <c r="HEC221" s="82"/>
      <c r="HED221" s="83"/>
      <c r="HEE221" s="83"/>
      <c r="HEF221" s="86"/>
      <c r="HEG221" s="86"/>
      <c r="HEH221" s="82"/>
      <c r="HEI221" s="83"/>
      <c r="HEJ221" s="83"/>
      <c r="HEK221" s="86"/>
      <c r="HEL221" s="86"/>
      <c r="HEM221" s="82"/>
      <c r="HEN221" s="83"/>
      <c r="HEO221" s="83"/>
      <c r="HEP221" s="86"/>
      <c r="HEQ221" s="86"/>
      <c r="HER221" s="82"/>
      <c r="HES221" s="83"/>
      <c r="HET221" s="83"/>
      <c r="HEU221" s="86"/>
      <c r="HEV221" s="86"/>
      <c r="HEW221" s="82"/>
      <c r="HEX221" s="83"/>
      <c r="HEY221" s="83"/>
      <c r="HEZ221" s="86"/>
      <c r="HFA221" s="86"/>
      <c r="HFB221" s="82"/>
      <c r="HFC221" s="83"/>
      <c r="HFD221" s="83"/>
      <c r="HFE221" s="86"/>
      <c r="HFF221" s="86"/>
      <c r="HFG221" s="82"/>
      <c r="HFH221" s="83"/>
      <c r="HFI221" s="83"/>
      <c r="HFJ221" s="86"/>
      <c r="HFK221" s="86"/>
      <c r="HFL221" s="82"/>
      <c r="HFM221" s="83"/>
      <c r="HFN221" s="83"/>
      <c r="HFO221" s="86"/>
      <c r="HFP221" s="86"/>
      <c r="HFQ221" s="82"/>
      <c r="HFR221" s="83"/>
      <c r="HFS221" s="83"/>
      <c r="HFT221" s="86"/>
      <c r="HFU221" s="86"/>
      <c r="HFV221" s="82"/>
      <c r="HFW221" s="83"/>
      <c r="HFX221" s="83"/>
      <c r="HFY221" s="86"/>
      <c r="HFZ221" s="86"/>
      <c r="HGA221" s="82"/>
      <c r="HGB221" s="83"/>
      <c r="HGC221" s="83"/>
      <c r="HGD221" s="86"/>
      <c r="HGE221" s="86"/>
      <c r="HGF221" s="82"/>
      <c r="HGG221" s="83"/>
      <c r="HGH221" s="83"/>
      <c r="HGI221" s="86"/>
      <c r="HGJ221" s="86"/>
      <c r="HGK221" s="82"/>
      <c r="HGL221" s="83"/>
      <c r="HGM221" s="83"/>
      <c r="HGN221" s="86"/>
      <c r="HGO221" s="86"/>
      <c r="HGP221" s="82"/>
      <c r="HGQ221" s="83"/>
      <c r="HGR221" s="83"/>
      <c r="HGS221" s="86"/>
      <c r="HGT221" s="86"/>
      <c r="HGU221" s="82"/>
      <c r="HGV221" s="83"/>
      <c r="HGW221" s="83"/>
      <c r="HGX221" s="86"/>
      <c r="HGY221" s="86"/>
      <c r="HGZ221" s="82"/>
      <c r="HHA221" s="83"/>
      <c r="HHB221" s="83"/>
      <c r="HHC221" s="86"/>
      <c r="HHD221" s="86"/>
      <c r="HHE221" s="82"/>
      <c r="HHF221" s="83"/>
      <c r="HHG221" s="83"/>
      <c r="HHH221" s="86"/>
      <c r="HHI221" s="86"/>
      <c r="HHJ221" s="82"/>
      <c r="HHK221" s="83"/>
      <c r="HHL221" s="83"/>
      <c r="HHM221" s="86"/>
      <c r="HHN221" s="86"/>
      <c r="HHO221" s="82"/>
      <c r="HHP221" s="83"/>
      <c r="HHQ221" s="83"/>
      <c r="HHR221" s="86"/>
      <c r="HHS221" s="86"/>
      <c r="HHT221" s="82"/>
      <c r="HHU221" s="83"/>
      <c r="HHV221" s="83"/>
      <c r="HHW221" s="86"/>
      <c r="HHX221" s="86"/>
      <c r="HHY221" s="82"/>
      <c r="HHZ221" s="83"/>
      <c r="HIA221" s="83"/>
      <c r="HIB221" s="86"/>
      <c r="HIC221" s="86"/>
      <c r="HID221" s="82"/>
      <c r="HIE221" s="83"/>
      <c r="HIF221" s="83"/>
      <c r="HIG221" s="86"/>
      <c r="HIH221" s="86"/>
      <c r="HII221" s="82"/>
      <c r="HIJ221" s="83"/>
      <c r="HIK221" s="83"/>
      <c r="HIL221" s="86"/>
      <c r="HIM221" s="86"/>
      <c r="HIN221" s="82"/>
      <c r="HIO221" s="83"/>
      <c r="HIP221" s="83"/>
      <c r="HIQ221" s="86"/>
      <c r="HIR221" s="86"/>
      <c r="HIS221" s="82"/>
      <c r="HIT221" s="83"/>
      <c r="HIU221" s="83"/>
      <c r="HIV221" s="86"/>
      <c r="HIW221" s="86"/>
      <c r="HIX221" s="82"/>
      <c r="HIY221" s="83"/>
      <c r="HIZ221" s="83"/>
      <c r="HJA221" s="86"/>
      <c r="HJB221" s="86"/>
      <c r="HJC221" s="82"/>
      <c r="HJD221" s="83"/>
      <c r="HJE221" s="83"/>
      <c r="HJF221" s="86"/>
      <c r="HJG221" s="86"/>
      <c r="HJH221" s="82"/>
      <c r="HJI221" s="83"/>
      <c r="HJJ221" s="83"/>
      <c r="HJK221" s="86"/>
      <c r="HJL221" s="86"/>
      <c r="HJM221" s="82"/>
      <c r="HJN221" s="83"/>
      <c r="HJO221" s="83"/>
      <c r="HJP221" s="86"/>
      <c r="HJQ221" s="86"/>
      <c r="HJR221" s="82"/>
      <c r="HJS221" s="83"/>
      <c r="HJT221" s="83"/>
      <c r="HJU221" s="86"/>
      <c r="HJV221" s="86"/>
      <c r="HJW221" s="82"/>
      <c r="HJX221" s="83"/>
      <c r="HJY221" s="83"/>
      <c r="HJZ221" s="86"/>
      <c r="HKA221" s="86"/>
      <c r="HKB221" s="82"/>
      <c r="HKC221" s="83"/>
      <c r="HKD221" s="83"/>
      <c r="HKE221" s="86"/>
      <c r="HKF221" s="86"/>
      <c r="HKG221" s="82"/>
      <c r="HKH221" s="83"/>
      <c r="HKI221" s="83"/>
      <c r="HKJ221" s="86"/>
      <c r="HKK221" s="86"/>
      <c r="HKL221" s="82"/>
      <c r="HKM221" s="83"/>
      <c r="HKN221" s="83"/>
      <c r="HKO221" s="86"/>
      <c r="HKP221" s="86"/>
      <c r="HKQ221" s="82"/>
      <c r="HKR221" s="83"/>
      <c r="HKS221" s="83"/>
      <c r="HKT221" s="86"/>
      <c r="HKU221" s="86"/>
      <c r="HKV221" s="82"/>
      <c r="HKW221" s="83"/>
      <c r="HKX221" s="83"/>
      <c r="HKY221" s="86"/>
      <c r="HKZ221" s="86"/>
      <c r="HLA221" s="82"/>
      <c r="HLB221" s="83"/>
      <c r="HLC221" s="83"/>
      <c r="HLD221" s="86"/>
      <c r="HLE221" s="86"/>
      <c r="HLF221" s="82"/>
      <c r="HLG221" s="83"/>
      <c r="HLH221" s="83"/>
      <c r="HLI221" s="86"/>
      <c r="HLJ221" s="86"/>
      <c r="HLK221" s="82"/>
      <c r="HLL221" s="83"/>
      <c r="HLM221" s="83"/>
      <c r="HLN221" s="86"/>
      <c r="HLO221" s="86"/>
      <c r="HLP221" s="82"/>
      <c r="HLQ221" s="83"/>
      <c r="HLR221" s="83"/>
      <c r="HLS221" s="86"/>
      <c r="HLT221" s="86"/>
      <c r="HLU221" s="82"/>
      <c r="HLV221" s="83"/>
      <c r="HLW221" s="83"/>
      <c r="HLX221" s="86"/>
      <c r="HLY221" s="86"/>
      <c r="HLZ221" s="82"/>
      <c r="HMA221" s="83"/>
      <c r="HMB221" s="83"/>
      <c r="HMC221" s="86"/>
      <c r="HMD221" s="86"/>
      <c r="HME221" s="82"/>
      <c r="HMF221" s="83"/>
      <c r="HMG221" s="83"/>
      <c r="HMH221" s="86"/>
      <c r="HMI221" s="86"/>
      <c r="HMJ221" s="82"/>
      <c r="HMK221" s="83"/>
      <c r="HML221" s="83"/>
      <c r="HMM221" s="86"/>
      <c r="HMN221" s="86"/>
      <c r="HMO221" s="82"/>
      <c r="HMP221" s="83"/>
      <c r="HMQ221" s="83"/>
      <c r="HMR221" s="86"/>
      <c r="HMS221" s="86"/>
      <c r="HMT221" s="82"/>
      <c r="HMU221" s="83"/>
      <c r="HMV221" s="83"/>
      <c r="HMW221" s="86"/>
      <c r="HMX221" s="86"/>
      <c r="HMY221" s="82"/>
      <c r="HMZ221" s="83"/>
      <c r="HNA221" s="83"/>
      <c r="HNB221" s="86"/>
      <c r="HNC221" s="86"/>
      <c r="HND221" s="82"/>
      <c r="HNE221" s="83"/>
      <c r="HNF221" s="83"/>
      <c r="HNG221" s="86"/>
      <c r="HNH221" s="86"/>
      <c r="HNI221" s="82"/>
      <c r="HNJ221" s="83"/>
      <c r="HNK221" s="83"/>
      <c r="HNL221" s="86"/>
      <c r="HNM221" s="86"/>
      <c r="HNN221" s="82"/>
      <c r="HNO221" s="83"/>
      <c r="HNP221" s="83"/>
      <c r="HNQ221" s="86"/>
      <c r="HNR221" s="86"/>
      <c r="HNS221" s="82"/>
      <c r="HNT221" s="83"/>
      <c r="HNU221" s="83"/>
      <c r="HNV221" s="86"/>
      <c r="HNW221" s="86"/>
      <c r="HNX221" s="82"/>
      <c r="HNY221" s="83"/>
      <c r="HNZ221" s="83"/>
      <c r="HOA221" s="86"/>
      <c r="HOB221" s="86"/>
      <c r="HOC221" s="82"/>
      <c r="HOD221" s="83"/>
      <c r="HOE221" s="83"/>
      <c r="HOF221" s="86"/>
      <c r="HOG221" s="86"/>
      <c r="HOH221" s="82"/>
      <c r="HOI221" s="83"/>
      <c r="HOJ221" s="83"/>
      <c r="HOK221" s="86"/>
      <c r="HOL221" s="86"/>
      <c r="HOM221" s="82"/>
      <c r="HON221" s="83"/>
      <c r="HOO221" s="83"/>
      <c r="HOP221" s="86"/>
      <c r="HOQ221" s="86"/>
      <c r="HOR221" s="82"/>
      <c r="HOS221" s="83"/>
      <c r="HOT221" s="83"/>
      <c r="HOU221" s="86"/>
      <c r="HOV221" s="86"/>
      <c r="HOW221" s="82"/>
      <c r="HOX221" s="83"/>
      <c r="HOY221" s="83"/>
      <c r="HOZ221" s="86"/>
      <c r="HPA221" s="86"/>
      <c r="HPB221" s="82"/>
      <c r="HPC221" s="83"/>
      <c r="HPD221" s="83"/>
      <c r="HPE221" s="86"/>
      <c r="HPF221" s="86"/>
      <c r="HPG221" s="82"/>
      <c r="HPH221" s="83"/>
      <c r="HPI221" s="83"/>
      <c r="HPJ221" s="86"/>
      <c r="HPK221" s="86"/>
      <c r="HPL221" s="82"/>
      <c r="HPM221" s="83"/>
      <c r="HPN221" s="83"/>
      <c r="HPO221" s="86"/>
      <c r="HPP221" s="86"/>
      <c r="HPQ221" s="82"/>
      <c r="HPR221" s="83"/>
      <c r="HPS221" s="83"/>
      <c r="HPT221" s="86"/>
      <c r="HPU221" s="86"/>
      <c r="HPV221" s="82"/>
      <c r="HPW221" s="83"/>
      <c r="HPX221" s="83"/>
      <c r="HPY221" s="86"/>
      <c r="HPZ221" s="86"/>
      <c r="HQA221" s="82"/>
      <c r="HQB221" s="83"/>
      <c r="HQC221" s="83"/>
      <c r="HQD221" s="86"/>
      <c r="HQE221" s="86"/>
      <c r="HQF221" s="82"/>
      <c r="HQG221" s="83"/>
      <c r="HQH221" s="83"/>
      <c r="HQI221" s="86"/>
      <c r="HQJ221" s="86"/>
      <c r="HQK221" s="82"/>
      <c r="HQL221" s="83"/>
      <c r="HQM221" s="83"/>
      <c r="HQN221" s="86"/>
      <c r="HQO221" s="86"/>
      <c r="HQP221" s="82"/>
      <c r="HQQ221" s="83"/>
      <c r="HQR221" s="83"/>
      <c r="HQS221" s="86"/>
      <c r="HQT221" s="86"/>
      <c r="HQU221" s="82"/>
      <c r="HQV221" s="83"/>
      <c r="HQW221" s="83"/>
      <c r="HQX221" s="86"/>
      <c r="HQY221" s="86"/>
      <c r="HQZ221" s="82"/>
      <c r="HRA221" s="83"/>
      <c r="HRB221" s="83"/>
      <c r="HRC221" s="86"/>
      <c r="HRD221" s="86"/>
      <c r="HRE221" s="82"/>
      <c r="HRF221" s="83"/>
      <c r="HRG221" s="83"/>
      <c r="HRH221" s="86"/>
      <c r="HRI221" s="86"/>
      <c r="HRJ221" s="82"/>
      <c r="HRK221" s="83"/>
      <c r="HRL221" s="83"/>
      <c r="HRM221" s="86"/>
      <c r="HRN221" s="86"/>
      <c r="HRO221" s="82"/>
      <c r="HRP221" s="83"/>
      <c r="HRQ221" s="83"/>
      <c r="HRR221" s="86"/>
      <c r="HRS221" s="86"/>
      <c r="HRT221" s="82"/>
      <c r="HRU221" s="83"/>
      <c r="HRV221" s="83"/>
      <c r="HRW221" s="86"/>
      <c r="HRX221" s="86"/>
      <c r="HRY221" s="82"/>
      <c r="HRZ221" s="83"/>
      <c r="HSA221" s="83"/>
      <c r="HSB221" s="86"/>
      <c r="HSC221" s="86"/>
      <c r="HSD221" s="82"/>
      <c r="HSE221" s="83"/>
      <c r="HSF221" s="83"/>
      <c r="HSG221" s="86"/>
      <c r="HSH221" s="86"/>
      <c r="HSI221" s="82"/>
      <c r="HSJ221" s="83"/>
      <c r="HSK221" s="83"/>
      <c r="HSL221" s="86"/>
      <c r="HSM221" s="86"/>
      <c r="HSN221" s="82"/>
      <c r="HSO221" s="83"/>
      <c r="HSP221" s="83"/>
      <c r="HSQ221" s="86"/>
      <c r="HSR221" s="86"/>
      <c r="HSS221" s="82"/>
      <c r="HST221" s="83"/>
      <c r="HSU221" s="83"/>
      <c r="HSV221" s="86"/>
      <c r="HSW221" s="86"/>
      <c r="HSX221" s="82"/>
      <c r="HSY221" s="83"/>
      <c r="HSZ221" s="83"/>
      <c r="HTA221" s="86"/>
      <c r="HTB221" s="86"/>
      <c r="HTC221" s="82"/>
      <c r="HTD221" s="83"/>
      <c r="HTE221" s="83"/>
      <c r="HTF221" s="86"/>
      <c r="HTG221" s="86"/>
      <c r="HTH221" s="82"/>
      <c r="HTI221" s="83"/>
      <c r="HTJ221" s="83"/>
      <c r="HTK221" s="86"/>
      <c r="HTL221" s="86"/>
      <c r="HTM221" s="82"/>
      <c r="HTN221" s="83"/>
      <c r="HTO221" s="83"/>
      <c r="HTP221" s="86"/>
      <c r="HTQ221" s="86"/>
      <c r="HTR221" s="82"/>
      <c r="HTS221" s="83"/>
      <c r="HTT221" s="83"/>
      <c r="HTU221" s="86"/>
      <c r="HTV221" s="86"/>
      <c r="HTW221" s="82"/>
      <c r="HTX221" s="83"/>
      <c r="HTY221" s="83"/>
      <c r="HTZ221" s="86"/>
      <c r="HUA221" s="86"/>
      <c r="HUB221" s="82"/>
      <c r="HUC221" s="83"/>
      <c r="HUD221" s="83"/>
      <c r="HUE221" s="86"/>
      <c r="HUF221" s="86"/>
      <c r="HUG221" s="82"/>
      <c r="HUH221" s="83"/>
      <c r="HUI221" s="83"/>
      <c r="HUJ221" s="86"/>
      <c r="HUK221" s="86"/>
      <c r="HUL221" s="82"/>
      <c r="HUM221" s="83"/>
      <c r="HUN221" s="83"/>
      <c r="HUO221" s="86"/>
      <c r="HUP221" s="86"/>
      <c r="HUQ221" s="82"/>
      <c r="HUR221" s="83"/>
      <c r="HUS221" s="83"/>
      <c r="HUT221" s="86"/>
      <c r="HUU221" s="86"/>
      <c r="HUV221" s="82"/>
      <c r="HUW221" s="83"/>
      <c r="HUX221" s="83"/>
      <c r="HUY221" s="86"/>
      <c r="HUZ221" s="86"/>
      <c r="HVA221" s="82"/>
      <c r="HVB221" s="83"/>
      <c r="HVC221" s="83"/>
      <c r="HVD221" s="86"/>
      <c r="HVE221" s="86"/>
      <c r="HVF221" s="82"/>
      <c r="HVG221" s="83"/>
      <c r="HVH221" s="83"/>
      <c r="HVI221" s="86"/>
      <c r="HVJ221" s="86"/>
      <c r="HVK221" s="82"/>
      <c r="HVL221" s="83"/>
      <c r="HVM221" s="83"/>
      <c r="HVN221" s="86"/>
      <c r="HVO221" s="86"/>
      <c r="HVP221" s="82"/>
      <c r="HVQ221" s="83"/>
      <c r="HVR221" s="83"/>
      <c r="HVS221" s="86"/>
      <c r="HVT221" s="86"/>
      <c r="HVU221" s="82"/>
      <c r="HVV221" s="83"/>
      <c r="HVW221" s="83"/>
      <c r="HVX221" s="86"/>
      <c r="HVY221" s="86"/>
      <c r="HVZ221" s="82"/>
      <c r="HWA221" s="83"/>
      <c r="HWB221" s="83"/>
      <c r="HWC221" s="86"/>
      <c r="HWD221" s="86"/>
      <c r="HWE221" s="82"/>
      <c r="HWF221" s="83"/>
      <c r="HWG221" s="83"/>
      <c r="HWH221" s="86"/>
      <c r="HWI221" s="86"/>
      <c r="HWJ221" s="82"/>
      <c r="HWK221" s="83"/>
      <c r="HWL221" s="83"/>
      <c r="HWM221" s="86"/>
      <c r="HWN221" s="86"/>
      <c r="HWO221" s="82"/>
      <c r="HWP221" s="83"/>
      <c r="HWQ221" s="83"/>
      <c r="HWR221" s="86"/>
      <c r="HWS221" s="86"/>
      <c r="HWT221" s="82"/>
      <c r="HWU221" s="83"/>
      <c r="HWV221" s="83"/>
      <c r="HWW221" s="86"/>
      <c r="HWX221" s="86"/>
      <c r="HWY221" s="82"/>
      <c r="HWZ221" s="83"/>
      <c r="HXA221" s="83"/>
      <c r="HXB221" s="86"/>
      <c r="HXC221" s="86"/>
      <c r="HXD221" s="82"/>
      <c r="HXE221" s="83"/>
      <c r="HXF221" s="83"/>
      <c r="HXG221" s="86"/>
      <c r="HXH221" s="86"/>
      <c r="HXI221" s="82"/>
      <c r="HXJ221" s="83"/>
      <c r="HXK221" s="83"/>
      <c r="HXL221" s="86"/>
      <c r="HXM221" s="86"/>
      <c r="HXN221" s="82"/>
      <c r="HXO221" s="83"/>
      <c r="HXP221" s="83"/>
      <c r="HXQ221" s="86"/>
      <c r="HXR221" s="86"/>
      <c r="HXS221" s="82"/>
      <c r="HXT221" s="83"/>
      <c r="HXU221" s="83"/>
      <c r="HXV221" s="86"/>
      <c r="HXW221" s="86"/>
      <c r="HXX221" s="82"/>
      <c r="HXY221" s="83"/>
      <c r="HXZ221" s="83"/>
      <c r="HYA221" s="86"/>
      <c r="HYB221" s="86"/>
      <c r="HYC221" s="82"/>
      <c r="HYD221" s="83"/>
      <c r="HYE221" s="83"/>
      <c r="HYF221" s="86"/>
      <c r="HYG221" s="86"/>
      <c r="HYH221" s="82"/>
      <c r="HYI221" s="83"/>
      <c r="HYJ221" s="83"/>
      <c r="HYK221" s="86"/>
      <c r="HYL221" s="86"/>
      <c r="HYM221" s="82"/>
      <c r="HYN221" s="83"/>
      <c r="HYO221" s="83"/>
      <c r="HYP221" s="86"/>
      <c r="HYQ221" s="86"/>
      <c r="HYR221" s="82"/>
      <c r="HYS221" s="83"/>
      <c r="HYT221" s="83"/>
      <c r="HYU221" s="86"/>
      <c r="HYV221" s="86"/>
      <c r="HYW221" s="82"/>
      <c r="HYX221" s="83"/>
      <c r="HYY221" s="83"/>
      <c r="HYZ221" s="86"/>
      <c r="HZA221" s="86"/>
      <c r="HZB221" s="82"/>
      <c r="HZC221" s="83"/>
      <c r="HZD221" s="83"/>
      <c r="HZE221" s="86"/>
      <c r="HZF221" s="86"/>
      <c r="HZG221" s="82"/>
      <c r="HZH221" s="83"/>
      <c r="HZI221" s="83"/>
      <c r="HZJ221" s="86"/>
      <c r="HZK221" s="86"/>
      <c r="HZL221" s="82"/>
      <c r="HZM221" s="83"/>
      <c r="HZN221" s="83"/>
      <c r="HZO221" s="86"/>
      <c r="HZP221" s="86"/>
      <c r="HZQ221" s="82"/>
      <c r="HZR221" s="83"/>
      <c r="HZS221" s="83"/>
      <c r="HZT221" s="86"/>
      <c r="HZU221" s="86"/>
      <c r="HZV221" s="82"/>
      <c r="HZW221" s="83"/>
      <c r="HZX221" s="83"/>
      <c r="HZY221" s="86"/>
      <c r="HZZ221" s="86"/>
      <c r="IAA221" s="82"/>
      <c r="IAB221" s="83"/>
      <c r="IAC221" s="83"/>
      <c r="IAD221" s="86"/>
      <c r="IAE221" s="86"/>
      <c r="IAF221" s="82"/>
      <c r="IAG221" s="83"/>
      <c r="IAH221" s="83"/>
      <c r="IAI221" s="86"/>
      <c r="IAJ221" s="86"/>
      <c r="IAK221" s="82"/>
      <c r="IAL221" s="83"/>
      <c r="IAM221" s="83"/>
      <c r="IAN221" s="86"/>
      <c r="IAO221" s="86"/>
      <c r="IAP221" s="82"/>
      <c r="IAQ221" s="83"/>
      <c r="IAR221" s="83"/>
      <c r="IAS221" s="86"/>
      <c r="IAT221" s="86"/>
      <c r="IAU221" s="82"/>
      <c r="IAV221" s="83"/>
      <c r="IAW221" s="83"/>
      <c r="IAX221" s="86"/>
      <c r="IAY221" s="86"/>
      <c r="IAZ221" s="82"/>
      <c r="IBA221" s="83"/>
      <c r="IBB221" s="83"/>
      <c r="IBC221" s="86"/>
      <c r="IBD221" s="86"/>
      <c r="IBE221" s="82"/>
      <c r="IBF221" s="83"/>
      <c r="IBG221" s="83"/>
      <c r="IBH221" s="86"/>
      <c r="IBI221" s="86"/>
      <c r="IBJ221" s="82"/>
      <c r="IBK221" s="83"/>
      <c r="IBL221" s="83"/>
      <c r="IBM221" s="86"/>
      <c r="IBN221" s="86"/>
      <c r="IBO221" s="82"/>
      <c r="IBP221" s="83"/>
      <c r="IBQ221" s="83"/>
      <c r="IBR221" s="86"/>
      <c r="IBS221" s="86"/>
      <c r="IBT221" s="82"/>
      <c r="IBU221" s="83"/>
      <c r="IBV221" s="83"/>
      <c r="IBW221" s="86"/>
      <c r="IBX221" s="86"/>
      <c r="IBY221" s="82"/>
      <c r="IBZ221" s="83"/>
      <c r="ICA221" s="83"/>
      <c r="ICB221" s="86"/>
      <c r="ICC221" s="86"/>
      <c r="ICD221" s="82"/>
      <c r="ICE221" s="83"/>
      <c r="ICF221" s="83"/>
      <c r="ICG221" s="86"/>
      <c r="ICH221" s="86"/>
      <c r="ICI221" s="82"/>
      <c r="ICJ221" s="83"/>
      <c r="ICK221" s="83"/>
      <c r="ICL221" s="86"/>
      <c r="ICM221" s="86"/>
      <c r="ICN221" s="82"/>
      <c r="ICO221" s="83"/>
      <c r="ICP221" s="83"/>
      <c r="ICQ221" s="86"/>
      <c r="ICR221" s="86"/>
      <c r="ICS221" s="82"/>
      <c r="ICT221" s="83"/>
      <c r="ICU221" s="83"/>
      <c r="ICV221" s="86"/>
      <c r="ICW221" s="86"/>
      <c r="ICX221" s="82"/>
      <c r="ICY221" s="83"/>
      <c r="ICZ221" s="83"/>
      <c r="IDA221" s="86"/>
      <c r="IDB221" s="86"/>
      <c r="IDC221" s="82"/>
      <c r="IDD221" s="83"/>
      <c r="IDE221" s="83"/>
      <c r="IDF221" s="86"/>
      <c r="IDG221" s="86"/>
      <c r="IDH221" s="82"/>
      <c r="IDI221" s="83"/>
      <c r="IDJ221" s="83"/>
      <c r="IDK221" s="86"/>
      <c r="IDL221" s="86"/>
      <c r="IDM221" s="82"/>
      <c r="IDN221" s="83"/>
      <c r="IDO221" s="83"/>
      <c r="IDP221" s="86"/>
      <c r="IDQ221" s="86"/>
      <c r="IDR221" s="82"/>
      <c r="IDS221" s="83"/>
      <c r="IDT221" s="83"/>
      <c r="IDU221" s="86"/>
      <c r="IDV221" s="86"/>
      <c r="IDW221" s="82"/>
      <c r="IDX221" s="83"/>
      <c r="IDY221" s="83"/>
      <c r="IDZ221" s="86"/>
      <c r="IEA221" s="86"/>
      <c r="IEB221" s="82"/>
      <c r="IEC221" s="83"/>
      <c r="IED221" s="83"/>
      <c r="IEE221" s="86"/>
      <c r="IEF221" s="86"/>
      <c r="IEG221" s="82"/>
      <c r="IEH221" s="83"/>
      <c r="IEI221" s="83"/>
      <c r="IEJ221" s="86"/>
      <c r="IEK221" s="86"/>
      <c r="IEL221" s="82"/>
      <c r="IEM221" s="83"/>
      <c r="IEN221" s="83"/>
      <c r="IEO221" s="86"/>
      <c r="IEP221" s="86"/>
      <c r="IEQ221" s="82"/>
      <c r="IER221" s="83"/>
      <c r="IES221" s="83"/>
      <c r="IET221" s="86"/>
      <c r="IEU221" s="86"/>
      <c r="IEV221" s="82"/>
      <c r="IEW221" s="83"/>
      <c r="IEX221" s="83"/>
      <c r="IEY221" s="86"/>
      <c r="IEZ221" s="86"/>
      <c r="IFA221" s="82"/>
      <c r="IFB221" s="83"/>
      <c r="IFC221" s="83"/>
      <c r="IFD221" s="86"/>
      <c r="IFE221" s="86"/>
      <c r="IFF221" s="82"/>
      <c r="IFG221" s="83"/>
      <c r="IFH221" s="83"/>
      <c r="IFI221" s="86"/>
      <c r="IFJ221" s="86"/>
      <c r="IFK221" s="82"/>
      <c r="IFL221" s="83"/>
      <c r="IFM221" s="83"/>
      <c r="IFN221" s="86"/>
      <c r="IFO221" s="86"/>
      <c r="IFP221" s="82"/>
      <c r="IFQ221" s="83"/>
      <c r="IFR221" s="83"/>
      <c r="IFS221" s="86"/>
      <c r="IFT221" s="86"/>
      <c r="IFU221" s="82"/>
      <c r="IFV221" s="83"/>
      <c r="IFW221" s="83"/>
      <c r="IFX221" s="86"/>
      <c r="IFY221" s="86"/>
      <c r="IFZ221" s="82"/>
      <c r="IGA221" s="83"/>
      <c r="IGB221" s="83"/>
      <c r="IGC221" s="86"/>
      <c r="IGD221" s="86"/>
      <c r="IGE221" s="82"/>
      <c r="IGF221" s="83"/>
      <c r="IGG221" s="83"/>
      <c r="IGH221" s="86"/>
      <c r="IGI221" s="86"/>
      <c r="IGJ221" s="82"/>
      <c r="IGK221" s="83"/>
      <c r="IGL221" s="83"/>
      <c r="IGM221" s="86"/>
      <c r="IGN221" s="86"/>
      <c r="IGO221" s="82"/>
      <c r="IGP221" s="83"/>
      <c r="IGQ221" s="83"/>
      <c r="IGR221" s="86"/>
      <c r="IGS221" s="86"/>
      <c r="IGT221" s="82"/>
      <c r="IGU221" s="83"/>
      <c r="IGV221" s="83"/>
      <c r="IGW221" s="86"/>
      <c r="IGX221" s="86"/>
      <c r="IGY221" s="82"/>
      <c r="IGZ221" s="83"/>
      <c r="IHA221" s="83"/>
      <c r="IHB221" s="86"/>
      <c r="IHC221" s="86"/>
      <c r="IHD221" s="82"/>
      <c r="IHE221" s="83"/>
      <c r="IHF221" s="83"/>
      <c r="IHG221" s="86"/>
      <c r="IHH221" s="86"/>
      <c r="IHI221" s="82"/>
      <c r="IHJ221" s="83"/>
      <c r="IHK221" s="83"/>
      <c r="IHL221" s="86"/>
      <c r="IHM221" s="86"/>
      <c r="IHN221" s="82"/>
      <c r="IHO221" s="83"/>
      <c r="IHP221" s="83"/>
      <c r="IHQ221" s="86"/>
      <c r="IHR221" s="86"/>
      <c r="IHS221" s="82"/>
      <c r="IHT221" s="83"/>
      <c r="IHU221" s="83"/>
      <c r="IHV221" s="86"/>
      <c r="IHW221" s="86"/>
      <c r="IHX221" s="82"/>
      <c r="IHY221" s="83"/>
      <c r="IHZ221" s="83"/>
      <c r="IIA221" s="86"/>
      <c r="IIB221" s="86"/>
      <c r="IIC221" s="82"/>
      <c r="IID221" s="83"/>
      <c r="IIE221" s="83"/>
      <c r="IIF221" s="86"/>
      <c r="IIG221" s="86"/>
      <c r="IIH221" s="82"/>
      <c r="III221" s="83"/>
      <c r="IIJ221" s="83"/>
      <c r="IIK221" s="86"/>
      <c r="IIL221" s="86"/>
      <c r="IIM221" s="82"/>
      <c r="IIN221" s="83"/>
      <c r="IIO221" s="83"/>
      <c r="IIP221" s="86"/>
      <c r="IIQ221" s="86"/>
      <c r="IIR221" s="82"/>
      <c r="IIS221" s="83"/>
      <c r="IIT221" s="83"/>
      <c r="IIU221" s="86"/>
      <c r="IIV221" s="86"/>
      <c r="IIW221" s="82"/>
      <c r="IIX221" s="83"/>
      <c r="IIY221" s="83"/>
      <c r="IIZ221" s="86"/>
      <c r="IJA221" s="86"/>
      <c r="IJB221" s="82"/>
      <c r="IJC221" s="83"/>
      <c r="IJD221" s="83"/>
      <c r="IJE221" s="86"/>
      <c r="IJF221" s="86"/>
      <c r="IJG221" s="82"/>
      <c r="IJH221" s="83"/>
      <c r="IJI221" s="83"/>
      <c r="IJJ221" s="86"/>
      <c r="IJK221" s="86"/>
      <c r="IJL221" s="82"/>
      <c r="IJM221" s="83"/>
      <c r="IJN221" s="83"/>
      <c r="IJO221" s="86"/>
      <c r="IJP221" s="86"/>
      <c r="IJQ221" s="82"/>
      <c r="IJR221" s="83"/>
      <c r="IJS221" s="83"/>
      <c r="IJT221" s="86"/>
      <c r="IJU221" s="86"/>
      <c r="IJV221" s="82"/>
      <c r="IJW221" s="83"/>
      <c r="IJX221" s="83"/>
      <c r="IJY221" s="86"/>
      <c r="IJZ221" s="86"/>
      <c r="IKA221" s="82"/>
      <c r="IKB221" s="83"/>
      <c r="IKC221" s="83"/>
      <c r="IKD221" s="86"/>
      <c r="IKE221" s="86"/>
      <c r="IKF221" s="82"/>
      <c r="IKG221" s="83"/>
      <c r="IKH221" s="83"/>
      <c r="IKI221" s="86"/>
      <c r="IKJ221" s="86"/>
      <c r="IKK221" s="82"/>
      <c r="IKL221" s="83"/>
      <c r="IKM221" s="83"/>
      <c r="IKN221" s="86"/>
      <c r="IKO221" s="86"/>
      <c r="IKP221" s="82"/>
      <c r="IKQ221" s="83"/>
      <c r="IKR221" s="83"/>
      <c r="IKS221" s="86"/>
      <c r="IKT221" s="86"/>
      <c r="IKU221" s="82"/>
      <c r="IKV221" s="83"/>
      <c r="IKW221" s="83"/>
      <c r="IKX221" s="86"/>
      <c r="IKY221" s="86"/>
      <c r="IKZ221" s="82"/>
      <c r="ILA221" s="83"/>
      <c r="ILB221" s="83"/>
      <c r="ILC221" s="86"/>
      <c r="ILD221" s="86"/>
      <c r="ILE221" s="82"/>
      <c r="ILF221" s="83"/>
      <c r="ILG221" s="83"/>
      <c r="ILH221" s="86"/>
      <c r="ILI221" s="86"/>
      <c r="ILJ221" s="82"/>
      <c r="ILK221" s="83"/>
      <c r="ILL221" s="83"/>
      <c r="ILM221" s="86"/>
      <c r="ILN221" s="86"/>
      <c r="ILO221" s="82"/>
      <c r="ILP221" s="83"/>
      <c r="ILQ221" s="83"/>
      <c r="ILR221" s="86"/>
      <c r="ILS221" s="86"/>
      <c r="ILT221" s="82"/>
      <c r="ILU221" s="83"/>
      <c r="ILV221" s="83"/>
      <c r="ILW221" s="86"/>
      <c r="ILX221" s="86"/>
      <c r="ILY221" s="82"/>
      <c r="ILZ221" s="83"/>
      <c r="IMA221" s="83"/>
      <c r="IMB221" s="86"/>
      <c r="IMC221" s="86"/>
      <c r="IMD221" s="82"/>
      <c r="IME221" s="83"/>
      <c r="IMF221" s="83"/>
      <c r="IMG221" s="86"/>
      <c r="IMH221" s="86"/>
      <c r="IMI221" s="82"/>
      <c r="IMJ221" s="83"/>
      <c r="IMK221" s="83"/>
      <c r="IML221" s="86"/>
      <c r="IMM221" s="86"/>
      <c r="IMN221" s="82"/>
      <c r="IMO221" s="83"/>
      <c r="IMP221" s="83"/>
      <c r="IMQ221" s="86"/>
      <c r="IMR221" s="86"/>
      <c r="IMS221" s="82"/>
      <c r="IMT221" s="83"/>
      <c r="IMU221" s="83"/>
      <c r="IMV221" s="86"/>
      <c r="IMW221" s="86"/>
      <c r="IMX221" s="82"/>
      <c r="IMY221" s="83"/>
      <c r="IMZ221" s="83"/>
      <c r="INA221" s="86"/>
      <c r="INB221" s="86"/>
      <c r="INC221" s="82"/>
      <c r="IND221" s="83"/>
      <c r="INE221" s="83"/>
      <c r="INF221" s="86"/>
      <c r="ING221" s="86"/>
      <c r="INH221" s="82"/>
      <c r="INI221" s="83"/>
      <c r="INJ221" s="83"/>
      <c r="INK221" s="86"/>
      <c r="INL221" s="86"/>
      <c r="INM221" s="82"/>
      <c r="INN221" s="83"/>
      <c r="INO221" s="83"/>
      <c r="INP221" s="86"/>
      <c r="INQ221" s="86"/>
      <c r="INR221" s="82"/>
      <c r="INS221" s="83"/>
      <c r="INT221" s="83"/>
      <c r="INU221" s="86"/>
      <c r="INV221" s="86"/>
      <c r="INW221" s="82"/>
      <c r="INX221" s="83"/>
      <c r="INY221" s="83"/>
      <c r="INZ221" s="86"/>
      <c r="IOA221" s="86"/>
      <c r="IOB221" s="82"/>
      <c r="IOC221" s="83"/>
      <c r="IOD221" s="83"/>
      <c r="IOE221" s="86"/>
      <c r="IOF221" s="86"/>
      <c r="IOG221" s="82"/>
      <c r="IOH221" s="83"/>
      <c r="IOI221" s="83"/>
      <c r="IOJ221" s="86"/>
      <c r="IOK221" s="86"/>
      <c r="IOL221" s="82"/>
      <c r="IOM221" s="83"/>
      <c r="ION221" s="83"/>
      <c r="IOO221" s="86"/>
      <c r="IOP221" s="86"/>
      <c r="IOQ221" s="82"/>
      <c r="IOR221" s="83"/>
      <c r="IOS221" s="83"/>
      <c r="IOT221" s="86"/>
      <c r="IOU221" s="86"/>
      <c r="IOV221" s="82"/>
      <c r="IOW221" s="83"/>
      <c r="IOX221" s="83"/>
      <c r="IOY221" s="86"/>
      <c r="IOZ221" s="86"/>
      <c r="IPA221" s="82"/>
      <c r="IPB221" s="83"/>
      <c r="IPC221" s="83"/>
      <c r="IPD221" s="86"/>
      <c r="IPE221" s="86"/>
      <c r="IPF221" s="82"/>
      <c r="IPG221" s="83"/>
      <c r="IPH221" s="83"/>
      <c r="IPI221" s="86"/>
      <c r="IPJ221" s="86"/>
      <c r="IPK221" s="82"/>
      <c r="IPL221" s="83"/>
      <c r="IPM221" s="83"/>
      <c r="IPN221" s="86"/>
      <c r="IPO221" s="86"/>
      <c r="IPP221" s="82"/>
      <c r="IPQ221" s="83"/>
      <c r="IPR221" s="83"/>
      <c r="IPS221" s="86"/>
      <c r="IPT221" s="86"/>
      <c r="IPU221" s="82"/>
      <c r="IPV221" s="83"/>
      <c r="IPW221" s="83"/>
      <c r="IPX221" s="86"/>
      <c r="IPY221" s="86"/>
      <c r="IPZ221" s="82"/>
      <c r="IQA221" s="83"/>
      <c r="IQB221" s="83"/>
      <c r="IQC221" s="86"/>
      <c r="IQD221" s="86"/>
      <c r="IQE221" s="82"/>
      <c r="IQF221" s="83"/>
      <c r="IQG221" s="83"/>
      <c r="IQH221" s="86"/>
      <c r="IQI221" s="86"/>
      <c r="IQJ221" s="82"/>
      <c r="IQK221" s="83"/>
      <c r="IQL221" s="83"/>
      <c r="IQM221" s="86"/>
      <c r="IQN221" s="86"/>
      <c r="IQO221" s="82"/>
      <c r="IQP221" s="83"/>
      <c r="IQQ221" s="83"/>
      <c r="IQR221" s="86"/>
      <c r="IQS221" s="86"/>
      <c r="IQT221" s="82"/>
      <c r="IQU221" s="83"/>
      <c r="IQV221" s="83"/>
      <c r="IQW221" s="86"/>
      <c r="IQX221" s="86"/>
      <c r="IQY221" s="82"/>
      <c r="IQZ221" s="83"/>
      <c r="IRA221" s="83"/>
      <c r="IRB221" s="86"/>
      <c r="IRC221" s="86"/>
      <c r="IRD221" s="82"/>
      <c r="IRE221" s="83"/>
      <c r="IRF221" s="83"/>
      <c r="IRG221" s="86"/>
      <c r="IRH221" s="86"/>
      <c r="IRI221" s="82"/>
      <c r="IRJ221" s="83"/>
      <c r="IRK221" s="83"/>
      <c r="IRL221" s="86"/>
      <c r="IRM221" s="86"/>
      <c r="IRN221" s="82"/>
      <c r="IRO221" s="83"/>
      <c r="IRP221" s="83"/>
      <c r="IRQ221" s="86"/>
      <c r="IRR221" s="86"/>
      <c r="IRS221" s="82"/>
      <c r="IRT221" s="83"/>
      <c r="IRU221" s="83"/>
      <c r="IRV221" s="86"/>
      <c r="IRW221" s="86"/>
      <c r="IRX221" s="82"/>
      <c r="IRY221" s="83"/>
      <c r="IRZ221" s="83"/>
      <c r="ISA221" s="86"/>
      <c r="ISB221" s="86"/>
      <c r="ISC221" s="82"/>
      <c r="ISD221" s="83"/>
      <c r="ISE221" s="83"/>
      <c r="ISF221" s="86"/>
      <c r="ISG221" s="86"/>
      <c r="ISH221" s="82"/>
      <c r="ISI221" s="83"/>
      <c r="ISJ221" s="83"/>
      <c r="ISK221" s="86"/>
      <c r="ISL221" s="86"/>
      <c r="ISM221" s="82"/>
      <c r="ISN221" s="83"/>
      <c r="ISO221" s="83"/>
      <c r="ISP221" s="86"/>
      <c r="ISQ221" s="86"/>
      <c r="ISR221" s="82"/>
      <c r="ISS221" s="83"/>
      <c r="IST221" s="83"/>
      <c r="ISU221" s="86"/>
      <c r="ISV221" s="86"/>
      <c r="ISW221" s="82"/>
      <c r="ISX221" s="83"/>
      <c r="ISY221" s="83"/>
      <c r="ISZ221" s="86"/>
      <c r="ITA221" s="86"/>
      <c r="ITB221" s="82"/>
      <c r="ITC221" s="83"/>
      <c r="ITD221" s="83"/>
      <c r="ITE221" s="86"/>
      <c r="ITF221" s="86"/>
      <c r="ITG221" s="82"/>
      <c r="ITH221" s="83"/>
      <c r="ITI221" s="83"/>
      <c r="ITJ221" s="86"/>
      <c r="ITK221" s="86"/>
      <c r="ITL221" s="82"/>
      <c r="ITM221" s="83"/>
      <c r="ITN221" s="83"/>
      <c r="ITO221" s="86"/>
      <c r="ITP221" s="86"/>
      <c r="ITQ221" s="82"/>
      <c r="ITR221" s="83"/>
      <c r="ITS221" s="83"/>
      <c r="ITT221" s="86"/>
      <c r="ITU221" s="86"/>
      <c r="ITV221" s="82"/>
      <c r="ITW221" s="83"/>
      <c r="ITX221" s="83"/>
      <c r="ITY221" s="86"/>
      <c r="ITZ221" s="86"/>
      <c r="IUA221" s="82"/>
      <c r="IUB221" s="83"/>
      <c r="IUC221" s="83"/>
      <c r="IUD221" s="86"/>
      <c r="IUE221" s="86"/>
      <c r="IUF221" s="82"/>
      <c r="IUG221" s="83"/>
      <c r="IUH221" s="83"/>
      <c r="IUI221" s="86"/>
      <c r="IUJ221" s="86"/>
      <c r="IUK221" s="82"/>
      <c r="IUL221" s="83"/>
      <c r="IUM221" s="83"/>
      <c r="IUN221" s="86"/>
      <c r="IUO221" s="86"/>
      <c r="IUP221" s="82"/>
      <c r="IUQ221" s="83"/>
      <c r="IUR221" s="83"/>
      <c r="IUS221" s="86"/>
      <c r="IUT221" s="86"/>
      <c r="IUU221" s="82"/>
      <c r="IUV221" s="83"/>
      <c r="IUW221" s="83"/>
      <c r="IUX221" s="86"/>
      <c r="IUY221" s="86"/>
      <c r="IUZ221" s="82"/>
      <c r="IVA221" s="83"/>
      <c r="IVB221" s="83"/>
      <c r="IVC221" s="86"/>
      <c r="IVD221" s="86"/>
      <c r="IVE221" s="82"/>
      <c r="IVF221" s="83"/>
      <c r="IVG221" s="83"/>
      <c r="IVH221" s="86"/>
      <c r="IVI221" s="86"/>
      <c r="IVJ221" s="82"/>
      <c r="IVK221" s="83"/>
      <c r="IVL221" s="83"/>
      <c r="IVM221" s="86"/>
      <c r="IVN221" s="86"/>
      <c r="IVO221" s="82"/>
      <c r="IVP221" s="83"/>
      <c r="IVQ221" s="83"/>
      <c r="IVR221" s="86"/>
      <c r="IVS221" s="86"/>
      <c r="IVT221" s="82"/>
      <c r="IVU221" s="83"/>
      <c r="IVV221" s="83"/>
      <c r="IVW221" s="86"/>
      <c r="IVX221" s="86"/>
      <c r="IVY221" s="82"/>
      <c r="IVZ221" s="83"/>
      <c r="IWA221" s="83"/>
      <c r="IWB221" s="86"/>
      <c r="IWC221" s="86"/>
      <c r="IWD221" s="82"/>
      <c r="IWE221" s="83"/>
      <c r="IWF221" s="83"/>
      <c r="IWG221" s="86"/>
      <c r="IWH221" s="86"/>
      <c r="IWI221" s="82"/>
      <c r="IWJ221" s="83"/>
      <c r="IWK221" s="83"/>
      <c r="IWL221" s="86"/>
      <c r="IWM221" s="86"/>
      <c r="IWN221" s="82"/>
      <c r="IWO221" s="83"/>
      <c r="IWP221" s="83"/>
      <c r="IWQ221" s="86"/>
      <c r="IWR221" s="86"/>
      <c r="IWS221" s="82"/>
      <c r="IWT221" s="83"/>
      <c r="IWU221" s="83"/>
      <c r="IWV221" s="86"/>
      <c r="IWW221" s="86"/>
      <c r="IWX221" s="82"/>
      <c r="IWY221" s="83"/>
      <c r="IWZ221" s="83"/>
      <c r="IXA221" s="86"/>
      <c r="IXB221" s="86"/>
      <c r="IXC221" s="82"/>
      <c r="IXD221" s="83"/>
      <c r="IXE221" s="83"/>
      <c r="IXF221" s="86"/>
      <c r="IXG221" s="86"/>
      <c r="IXH221" s="82"/>
      <c r="IXI221" s="83"/>
      <c r="IXJ221" s="83"/>
      <c r="IXK221" s="86"/>
      <c r="IXL221" s="86"/>
      <c r="IXM221" s="82"/>
      <c r="IXN221" s="83"/>
      <c r="IXO221" s="83"/>
      <c r="IXP221" s="86"/>
      <c r="IXQ221" s="86"/>
      <c r="IXR221" s="82"/>
      <c r="IXS221" s="83"/>
      <c r="IXT221" s="83"/>
      <c r="IXU221" s="86"/>
      <c r="IXV221" s="86"/>
      <c r="IXW221" s="82"/>
      <c r="IXX221" s="83"/>
      <c r="IXY221" s="83"/>
      <c r="IXZ221" s="86"/>
      <c r="IYA221" s="86"/>
      <c r="IYB221" s="82"/>
      <c r="IYC221" s="83"/>
      <c r="IYD221" s="83"/>
      <c r="IYE221" s="86"/>
      <c r="IYF221" s="86"/>
      <c r="IYG221" s="82"/>
      <c r="IYH221" s="83"/>
      <c r="IYI221" s="83"/>
      <c r="IYJ221" s="86"/>
      <c r="IYK221" s="86"/>
      <c r="IYL221" s="82"/>
      <c r="IYM221" s="83"/>
      <c r="IYN221" s="83"/>
      <c r="IYO221" s="86"/>
      <c r="IYP221" s="86"/>
      <c r="IYQ221" s="82"/>
      <c r="IYR221" s="83"/>
      <c r="IYS221" s="83"/>
      <c r="IYT221" s="86"/>
      <c r="IYU221" s="86"/>
      <c r="IYV221" s="82"/>
      <c r="IYW221" s="83"/>
      <c r="IYX221" s="83"/>
      <c r="IYY221" s="86"/>
      <c r="IYZ221" s="86"/>
      <c r="IZA221" s="82"/>
      <c r="IZB221" s="83"/>
      <c r="IZC221" s="83"/>
      <c r="IZD221" s="86"/>
      <c r="IZE221" s="86"/>
      <c r="IZF221" s="82"/>
      <c r="IZG221" s="83"/>
      <c r="IZH221" s="83"/>
      <c r="IZI221" s="86"/>
      <c r="IZJ221" s="86"/>
      <c r="IZK221" s="82"/>
      <c r="IZL221" s="83"/>
      <c r="IZM221" s="83"/>
      <c r="IZN221" s="86"/>
      <c r="IZO221" s="86"/>
      <c r="IZP221" s="82"/>
      <c r="IZQ221" s="83"/>
      <c r="IZR221" s="83"/>
      <c r="IZS221" s="86"/>
      <c r="IZT221" s="86"/>
      <c r="IZU221" s="82"/>
      <c r="IZV221" s="83"/>
      <c r="IZW221" s="83"/>
      <c r="IZX221" s="86"/>
      <c r="IZY221" s="86"/>
      <c r="IZZ221" s="82"/>
      <c r="JAA221" s="83"/>
      <c r="JAB221" s="83"/>
      <c r="JAC221" s="86"/>
      <c r="JAD221" s="86"/>
      <c r="JAE221" s="82"/>
      <c r="JAF221" s="83"/>
      <c r="JAG221" s="83"/>
      <c r="JAH221" s="86"/>
      <c r="JAI221" s="86"/>
      <c r="JAJ221" s="82"/>
      <c r="JAK221" s="83"/>
      <c r="JAL221" s="83"/>
      <c r="JAM221" s="86"/>
      <c r="JAN221" s="86"/>
      <c r="JAO221" s="82"/>
      <c r="JAP221" s="83"/>
      <c r="JAQ221" s="83"/>
      <c r="JAR221" s="86"/>
      <c r="JAS221" s="86"/>
      <c r="JAT221" s="82"/>
      <c r="JAU221" s="83"/>
      <c r="JAV221" s="83"/>
      <c r="JAW221" s="86"/>
      <c r="JAX221" s="86"/>
      <c r="JAY221" s="82"/>
      <c r="JAZ221" s="83"/>
      <c r="JBA221" s="83"/>
      <c r="JBB221" s="86"/>
      <c r="JBC221" s="86"/>
      <c r="JBD221" s="82"/>
      <c r="JBE221" s="83"/>
      <c r="JBF221" s="83"/>
      <c r="JBG221" s="86"/>
      <c r="JBH221" s="86"/>
      <c r="JBI221" s="82"/>
      <c r="JBJ221" s="83"/>
      <c r="JBK221" s="83"/>
      <c r="JBL221" s="86"/>
      <c r="JBM221" s="86"/>
      <c r="JBN221" s="82"/>
      <c r="JBO221" s="83"/>
      <c r="JBP221" s="83"/>
      <c r="JBQ221" s="86"/>
      <c r="JBR221" s="86"/>
      <c r="JBS221" s="82"/>
      <c r="JBT221" s="83"/>
      <c r="JBU221" s="83"/>
      <c r="JBV221" s="86"/>
      <c r="JBW221" s="86"/>
      <c r="JBX221" s="82"/>
      <c r="JBY221" s="83"/>
      <c r="JBZ221" s="83"/>
      <c r="JCA221" s="86"/>
      <c r="JCB221" s="86"/>
      <c r="JCC221" s="82"/>
      <c r="JCD221" s="83"/>
      <c r="JCE221" s="83"/>
      <c r="JCF221" s="86"/>
      <c r="JCG221" s="86"/>
      <c r="JCH221" s="82"/>
      <c r="JCI221" s="83"/>
      <c r="JCJ221" s="83"/>
      <c r="JCK221" s="86"/>
      <c r="JCL221" s="86"/>
      <c r="JCM221" s="82"/>
      <c r="JCN221" s="83"/>
      <c r="JCO221" s="83"/>
      <c r="JCP221" s="86"/>
      <c r="JCQ221" s="86"/>
      <c r="JCR221" s="82"/>
      <c r="JCS221" s="83"/>
      <c r="JCT221" s="83"/>
      <c r="JCU221" s="86"/>
      <c r="JCV221" s="86"/>
      <c r="JCW221" s="82"/>
      <c r="JCX221" s="83"/>
      <c r="JCY221" s="83"/>
      <c r="JCZ221" s="86"/>
      <c r="JDA221" s="86"/>
      <c r="JDB221" s="82"/>
      <c r="JDC221" s="83"/>
      <c r="JDD221" s="83"/>
      <c r="JDE221" s="86"/>
      <c r="JDF221" s="86"/>
      <c r="JDG221" s="82"/>
      <c r="JDH221" s="83"/>
      <c r="JDI221" s="83"/>
      <c r="JDJ221" s="86"/>
      <c r="JDK221" s="86"/>
      <c r="JDL221" s="82"/>
      <c r="JDM221" s="83"/>
      <c r="JDN221" s="83"/>
      <c r="JDO221" s="86"/>
      <c r="JDP221" s="86"/>
      <c r="JDQ221" s="82"/>
      <c r="JDR221" s="83"/>
      <c r="JDS221" s="83"/>
      <c r="JDT221" s="86"/>
      <c r="JDU221" s="86"/>
      <c r="JDV221" s="82"/>
      <c r="JDW221" s="83"/>
      <c r="JDX221" s="83"/>
      <c r="JDY221" s="86"/>
      <c r="JDZ221" s="86"/>
      <c r="JEA221" s="82"/>
      <c r="JEB221" s="83"/>
      <c r="JEC221" s="83"/>
      <c r="JED221" s="86"/>
      <c r="JEE221" s="86"/>
      <c r="JEF221" s="82"/>
      <c r="JEG221" s="83"/>
      <c r="JEH221" s="83"/>
      <c r="JEI221" s="86"/>
      <c r="JEJ221" s="86"/>
      <c r="JEK221" s="82"/>
      <c r="JEL221" s="83"/>
      <c r="JEM221" s="83"/>
      <c r="JEN221" s="86"/>
      <c r="JEO221" s="86"/>
      <c r="JEP221" s="82"/>
      <c r="JEQ221" s="83"/>
      <c r="JER221" s="83"/>
      <c r="JES221" s="86"/>
      <c r="JET221" s="86"/>
      <c r="JEU221" s="82"/>
      <c r="JEV221" s="83"/>
      <c r="JEW221" s="83"/>
      <c r="JEX221" s="86"/>
      <c r="JEY221" s="86"/>
      <c r="JEZ221" s="82"/>
      <c r="JFA221" s="83"/>
      <c r="JFB221" s="83"/>
      <c r="JFC221" s="86"/>
      <c r="JFD221" s="86"/>
      <c r="JFE221" s="82"/>
      <c r="JFF221" s="83"/>
      <c r="JFG221" s="83"/>
      <c r="JFH221" s="86"/>
      <c r="JFI221" s="86"/>
      <c r="JFJ221" s="82"/>
      <c r="JFK221" s="83"/>
      <c r="JFL221" s="83"/>
      <c r="JFM221" s="86"/>
      <c r="JFN221" s="86"/>
      <c r="JFO221" s="82"/>
      <c r="JFP221" s="83"/>
      <c r="JFQ221" s="83"/>
      <c r="JFR221" s="86"/>
      <c r="JFS221" s="86"/>
      <c r="JFT221" s="82"/>
      <c r="JFU221" s="83"/>
      <c r="JFV221" s="83"/>
      <c r="JFW221" s="86"/>
      <c r="JFX221" s="86"/>
      <c r="JFY221" s="82"/>
      <c r="JFZ221" s="83"/>
      <c r="JGA221" s="83"/>
      <c r="JGB221" s="86"/>
      <c r="JGC221" s="86"/>
      <c r="JGD221" s="82"/>
      <c r="JGE221" s="83"/>
      <c r="JGF221" s="83"/>
      <c r="JGG221" s="86"/>
      <c r="JGH221" s="86"/>
      <c r="JGI221" s="82"/>
      <c r="JGJ221" s="83"/>
      <c r="JGK221" s="83"/>
      <c r="JGL221" s="86"/>
      <c r="JGM221" s="86"/>
      <c r="JGN221" s="82"/>
      <c r="JGO221" s="83"/>
      <c r="JGP221" s="83"/>
      <c r="JGQ221" s="86"/>
      <c r="JGR221" s="86"/>
      <c r="JGS221" s="82"/>
      <c r="JGT221" s="83"/>
      <c r="JGU221" s="83"/>
      <c r="JGV221" s="86"/>
      <c r="JGW221" s="86"/>
      <c r="JGX221" s="82"/>
      <c r="JGY221" s="83"/>
      <c r="JGZ221" s="83"/>
      <c r="JHA221" s="86"/>
      <c r="JHB221" s="86"/>
      <c r="JHC221" s="82"/>
      <c r="JHD221" s="83"/>
      <c r="JHE221" s="83"/>
      <c r="JHF221" s="86"/>
      <c r="JHG221" s="86"/>
      <c r="JHH221" s="82"/>
      <c r="JHI221" s="83"/>
      <c r="JHJ221" s="83"/>
      <c r="JHK221" s="86"/>
      <c r="JHL221" s="86"/>
      <c r="JHM221" s="82"/>
      <c r="JHN221" s="83"/>
      <c r="JHO221" s="83"/>
      <c r="JHP221" s="86"/>
      <c r="JHQ221" s="86"/>
      <c r="JHR221" s="82"/>
      <c r="JHS221" s="83"/>
      <c r="JHT221" s="83"/>
      <c r="JHU221" s="86"/>
      <c r="JHV221" s="86"/>
      <c r="JHW221" s="82"/>
      <c r="JHX221" s="83"/>
      <c r="JHY221" s="83"/>
      <c r="JHZ221" s="86"/>
      <c r="JIA221" s="86"/>
      <c r="JIB221" s="82"/>
      <c r="JIC221" s="83"/>
      <c r="JID221" s="83"/>
      <c r="JIE221" s="86"/>
      <c r="JIF221" s="86"/>
      <c r="JIG221" s="82"/>
      <c r="JIH221" s="83"/>
      <c r="JII221" s="83"/>
      <c r="JIJ221" s="86"/>
      <c r="JIK221" s="86"/>
      <c r="JIL221" s="82"/>
      <c r="JIM221" s="83"/>
      <c r="JIN221" s="83"/>
      <c r="JIO221" s="86"/>
      <c r="JIP221" s="86"/>
      <c r="JIQ221" s="82"/>
      <c r="JIR221" s="83"/>
      <c r="JIS221" s="83"/>
      <c r="JIT221" s="86"/>
      <c r="JIU221" s="86"/>
      <c r="JIV221" s="82"/>
      <c r="JIW221" s="83"/>
      <c r="JIX221" s="83"/>
      <c r="JIY221" s="86"/>
      <c r="JIZ221" s="86"/>
      <c r="JJA221" s="82"/>
      <c r="JJB221" s="83"/>
      <c r="JJC221" s="83"/>
      <c r="JJD221" s="86"/>
      <c r="JJE221" s="86"/>
      <c r="JJF221" s="82"/>
      <c r="JJG221" s="83"/>
      <c r="JJH221" s="83"/>
      <c r="JJI221" s="86"/>
      <c r="JJJ221" s="86"/>
      <c r="JJK221" s="82"/>
      <c r="JJL221" s="83"/>
      <c r="JJM221" s="83"/>
      <c r="JJN221" s="86"/>
      <c r="JJO221" s="86"/>
      <c r="JJP221" s="82"/>
      <c r="JJQ221" s="83"/>
      <c r="JJR221" s="83"/>
      <c r="JJS221" s="86"/>
      <c r="JJT221" s="86"/>
      <c r="JJU221" s="82"/>
      <c r="JJV221" s="83"/>
      <c r="JJW221" s="83"/>
      <c r="JJX221" s="86"/>
      <c r="JJY221" s="86"/>
      <c r="JJZ221" s="82"/>
      <c r="JKA221" s="83"/>
      <c r="JKB221" s="83"/>
      <c r="JKC221" s="86"/>
      <c r="JKD221" s="86"/>
      <c r="JKE221" s="82"/>
      <c r="JKF221" s="83"/>
      <c r="JKG221" s="83"/>
      <c r="JKH221" s="86"/>
      <c r="JKI221" s="86"/>
      <c r="JKJ221" s="82"/>
      <c r="JKK221" s="83"/>
      <c r="JKL221" s="83"/>
      <c r="JKM221" s="86"/>
      <c r="JKN221" s="86"/>
      <c r="JKO221" s="82"/>
      <c r="JKP221" s="83"/>
      <c r="JKQ221" s="83"/>
      <c r="JKR221" s="86"/>
      <c r="JKS221" s="86"/>
      <c r="JKT221" s="82"/>
      <c r="JKU221" s="83"/>
      <c r="JKV221" s="83"/>
      <c r="JKW221" s="86"/>
      <c r="JKX221" s="86"/>
      <c r="JKY221" s="82"/>
      <c r="JKZ221" s="83"/>
      <c r="JLA221" s="83"/>
      <c r="JLB221" s="86"/>
      <c r="JLC221" s="86"/>
      <c r="JLD221" s="82"/>
      <c r="JLE221" s="83"/>
      <c r="JLF221" s="83"/>
      <c r="JLG221" s="86"/>
      <c r="JLH221" s="86"/>
      <c r="JLI221" s="82"/>
      <c r="JLJ221" s="83"/>
      <c r="JLK221" s="83"/>
      <c r="JLL221" s="86"/>
      <c r="JLM221" s="86"/>
      <c r="JLN221" s="82"/>
      <c r="JLO221" s="83"/>
      <c r="JLP221" s="83"/>
      <c r="JLQ221" s="86"/>
      <c r="JLR221" s="86"/>
      <c r="JLS221" s="82"/>
      <c r="JLT221" s="83"/>
      <c r="JLU221" s="83"/>
      <c r="JLV221" s="86"/>
      <c r="JLW221" s="86"/>
      <c r="JLX221" s="82"/>
      <c r="JLY221" s="83"/>
      <c r="JLZ221" s="83"/>
      <c r="JMA221" s="86"/>
      <c r="JMB221" s="86"/>
      <c r="JMC221" s="82"/>
      <c r="JMD221" s="83"/>
      <c r="JME221" s="83"/>
      <c r="JMF221" s="86"/>
      <c r="JMG221" s="86"/>
      <c r="JMH221" s="82"/>
      <c r="JMI221" s="83"/>
      <c r="JMJ221" s="83"/>
      <c r="JMK221" s="86"/>
      <c r="JML221" s="86"/>
      <c r="JMM221" s="82"/>
      <c r="JMN221" s="83"/>
      <c r="JMO221" s="83"/>
      <c r="JMP221" s="86"/>
      <c r="JMQ221" s="86"/>
      <c r="JMR221" s="82"/>
      <c r="JMS221" s="83"/>
      <c r="JMT221" s="83"/>
      <c r="JMU221" s="86"/>
      <c r="JMV221" s="86"/>
      <c r="JMW221" s="82"/>
      <c r="JMX221" s="83"/>
      <c r="JMY221" s="83"/>
      <c r="JMZ221" s="86"/>
      <c r="JNA221" s="86"/>
      <c r="JNB221" s="82"/>
      <c r="JNC221" s="83"/>
      <c r="JND221" s="83"/>
      <c r="JNE221" s="86"/>
      <c r="JNF221" s="86"/>
      <c r="JNG221" s="82"/>
      <c r="JNH221" s="83"/>
      <c r="JNI221" s="83"/>
      <c r="JNJ221" s="86"/>
      <c r="JNK221" s="86"/>
      <c r="JNL221" s="82"/>
      <c r="JNM221" s="83"/>
      <c r="JNN221" s="83"/>
      <c r="JNO221" s="86"/>
      <c r="JNP221" s="86"/>
      <c r="JNQ221" s="82"/>
      <c r="JNR221" s="83"/>
      <c r="JNS221" s="83"/>
      <c r="JNT221" s="86"/>
      <c r="JNU221" s="86"/>
      <c r="JNV221" s="82"/>
      <c r="JNW221" s="83"/>
      <c r="JNX221" s="83"/>
      <c r="JNY221" s="86"/>
      <c r="JNZ221" s="86"/>
      <c r="JOA221" s="82"/>
      <c r="JOB221" s="83"/>
      <c r="JOC221" s="83"/>
      <c r="JOD221" s="86"/>
      <c r="JOE221" s="86"/>
      <c r="JOF221" s="82"/>
      <c r="JOG221" s="83"/>
      <c r="JOH221" s="83"/>
      <c r="JOI221" s="86"/>
      <c r="JOJ221" s="86"/>
      <c r="JOK221" s="82"/>
      <c r="JOL221" s="83"/>
      <c r="JOM221" s="83"/>
      <c r="JON221" s="86"/>
      <c r="JOO221" s="86"/>
      <c r="JOP221" s="82"/>
      <c r="JOQ221" s="83"/>
      <c r="JOR221" s="83"/>
      <c r="JOS221" s="86"/>
      <c r="JOT221" s="86"/>
      <c r="JOU221" s="82"/>
      <c r="JOV221" s="83"/>
      <c r="JOW221" s="83"/>
      <c r="JOX221" s="86"/>
      <c r="JOY221" s="86"/>
      <c r="JOZ221" s="82"/>
      <c r="JPA221" s="83"/>
      <c r="JPB221" s="83"/>
      <c r="JPC221" s="86"/>
      <c r="JPD221" s="86"/>
      <c r="JPE221" s="82"/>
      <c r="JPF221" s="83"/>
      <c r="JPG221" s="83"/>
      <c r="JPH221" s="86"/>
      <c r="JPI221" s="86"/>
      <c r="JPJ221" s="82"/>
      <c r="JPK221" s="83"/>
      <c r="JPL221" s="83"/>
      <c r="JPM221" s="86"/>
      <c r="JPN221" s="86"/>
      <c r="JPO221" s="82"/>
      <c r="JPP221" s="83"/>
      <c r="JPQ221" s="83"/>
      <c r="JPR221" s="86"/>
      <c r="JPS221" s="86"/>
      <c r="JPT221" s="82"/>
      <c r="JPU221" s="83"/>
      <c r="JPV221" s="83"/>
      <c r="JPW221" s="86"/>
      <c r="JPX221" s="86"/>
      <c r="JPY221" s="82"/>
      <c r="JPZ221" s="83"/>
      <c r="JQA221" s="83"/>
      <c r="JQB221" s="86"/>
      <c r="JQC221" s="86"/>
      <c r="JQD221" s="82"/>
      <c r="JQE221" s="83"/>
      <c r="JQF221" s="83"/>
      <c r="JQG221" s="86"/>
      <c r="JQH221" s="86"/>
      <c r="JQI221" s="82"/>
      <c r="JQJ221" s="83"/>
      <c r="JQK221" s="83"/>
      <c r="JQL221" s="86"/>
      <c r="JQM221" s="86"/>
      <c r="JQN221" s="82"/>
      <c r="JQO221" s="83"/>
      <c r="JQP221" s="83"/>
      <c r="JQQ221" s="86"/>
      <c r="JQR221" s="86"/>
      <c r="JQS221" s="82"/>
      <c r="JQT221" s="83"/>
      <c r="JQU221" s="83"/>
      <c r="JQV221" s="86"/>
      <c r="JQW221" s="86"/>
      <c r="JQX221" s="82"/>
      <c r="JQY221" s="83"/>
      <c r="JQZ221" s="83"/>
      <c r="JRA221" s="86"/>
      <c r="JRB221" s="86"/>
      <c r="JRC221" s="82"/>
      <c r="JRD221" s="83"/>
      <c r="JRE221" s="83"/>
      <c r="JRF221" s="86"/>
      <c r="JRG221" s="86"/>
      <c r="JRH221" s="82"/>
      <c r="JRI221" s="83"/>
      <c r="JRJ221" s="83"/>
      <c r="JRK221" s="86"/>
      <c r="JRL221" s="86"/>
      <c r="JRM221" s="82"/>
      <c r="JRN221" s="83"/>
      <c r="JRO221" s="83"/>
      <c r="JRP221" s="86"/>
      <c r="JRQ221" s="86"/>
      <c r="JRR221" s="82"/>
      <c r="JRS221" s="83"/>
      <c r="JRT221" s="83"/>
      <c r="JRU221" s="86"/>
      <c r="JRV221" s="86"/>
      <c r="JRW221" s="82"/>
      <c r="JRX221" s="83"/>
      <c r="JRY221" s="83"/>
      <c r="JRZ221" s="86"/>
      <c r="JSA221" s="86"/>
      <c r="JSB221" s="82"/>
      <c r="JSC221" s="83"/>
      <c r="JSD221" s="83"/>
      <c r="JSE221" s="86"/>
      <c r="JSF221" s="86"/>
      <c r="JSG221" s="82"/>
      <c r="JSH221" s="83"/>
      <c r="JSI221" s="83"/>
      <c r="JSJ221" s="86"/>
      <c r="JSK221" s="86"/>
      <c r="JSL221" s="82"/>
      <c r="JSM221" s="83"/>
      <c r="JSN221" s="83"/>
      <c r="JSO221" s="86"/>
      <c r="JSP221" s="86"/>
      <c r="JSQ221" s="82"/>
      <c r="JSR221" s="83"/>
      <c r="JSS221" s="83"/>
      <c r="JST221" s="86"/>
      <c r="JSU221" s="86"/>
      <c r="JSV221" s="82"/>
      <c r="JSW221" s="83"/>
      <c r="JSX221" s="83"/>
      <c r="JSY221" s="86"/>
      <c r="JSZ221" s="86"/>
      <c r="JTA221" s="82"/>
      <c r="JTB221" s="83"/>
      <c r="JTC221" s="83"/>
      <c r="JTD221" s="86"/>
      <c r="JTE221" s="86"/>
      <c r="JTF221" s="82"/>
      <c r="JTG221" s="83"/>
      <c r="JTH221" s="83"/>
      <c r="JTI221" s="86"/>
      <c r="JTJ221" s="86"/>
      <c r="JTK221" s="82"/>
      <c r="JTL221" s="83"/>
      <c r="JTM221" s="83"/>
      <c r="JTN221" s="86"/>
      <c r="JTO221" s="86"/>
      <c r="JTP221" s="82"/>
      <c r="JTQ221" s="83"/>
      <c r="JTR221" s="83"/>
      <c r="JTS221" s="86"/>
      <c r="JTT221" s="86"/>
      <c r="JTU221" s="82"/>
      <c r="JTV221" s="83"/>
      <c r="JTW221" s="83"/>
      <c r="JTX221" s="86"/>
      <c r="JTY221" s="86"/>
      <c r="JTZ221" s="82"/>
      <c r="JUA221" s="83"/>
      <c r="JUB221" s="83"/>
      <c r="JUC221" s="86"/>
      <c r="JUD221" s="86"/>
      <c r="JUE221" s="82"/>
      <c r="JUF221" s="83"/>
      <c r="JUG221" s="83"/>
      <c r="JUH221" s="86"/>
      <c r="JUI221" s="86"/>
      <c r="JUJ221" s="82"/>
      <c r="JUK221" s="83"/>
      <c r="JUL221" s="83"/>
      <c r="JUM221" s="86"/>
      <c r="JUN221" s="86"/>
      <c r="JUO221" s="82"/>
      <c r="JUP221" s="83"/>
      <c r="JUQ221" s="83"/>
      <c r="JUR221" s="86"/>
      <c r="JUS221" s="86"/>
      <c r="JUT221" s="82"/>
      <c r="JUU221" s="83"/>
      <c r="JUV221" s="83"/>
      <c r="JUW221" s="86"/>
      <c r="JUX221" s="86"/>
      <c r="JUY221" s="82"/>
      <c r="JUZ221" s="83"/>
      <c r="JVA221" s="83"/>
      <c r="JVB221" s="86"/>
      <c r="JVC221" s="86"/>
      <c r="JVD221" s="82"/>
      <c r="JVE221" s="83"/>
      <c r="JVF221" s="83"/>
      <c r="JVG221" s="86"/>
      <c r="JVH221" s="86"/>
      <c r="JVI221" s="82"/>
      <c r="JVJ221" s="83"/>
      <c r="JVK221" s="83"/>
      <c r="JVL221" s="86"/>
      <c r="JVM221" s="86"/>
      <c r="JVN221" s="82"/>
      <c r="JVO221" s="83"/>
      <c r="JVP221" s="83"/>
      <c r="JVQ221" s="86"/>
      <c r="JVR221" s="86"/>
      <c r="JVS221" s="82"/>
      <c r="JVT221" s="83"/>
      <c r="JVU221" s="83"/>
      <c r="JVV221" s="86"/>
      <c r="JVW221" s="86"/>
      <c r="JVX221" s="82"/>
      <c r="JVY221" s="83"/>
      <c r="JVZ221" s="83"/>
      <c r="JWA221" s="86"/>
      <c r="JWB221" s="86"/>
      <c r="JWC221" s="82"/>
      <c r="JWD221" s="83"/>
      <c r="JWE221" s="83"/>
      <c r="JWF221" s="86"/>
      <c r="JWG221" s="86"/>
      <c r="JWH221" s="82"/>
      <c r="JWI221" s="83"/>
      <c r="JWJ221" s="83"/>
      <c r="JWK221" s="86"/>
      <c r="JWL221" s="86"/>
      <c r="JWM221" s="82"/>
      <c r="JWN221" s="83"/>
      <c r="JWO221" s="83"/>
      <c r="JWP221" s="86"/>
      <c r="JWQ221" s="86"/>
      <c r="JWR221" s="82"/>
      <c r="JWS221" s="83"/>
      <c r="JWT221" s="83"/>
      <c r="JWU221" s="86"/>
      <c r="JWV221" s="86"/>
      <c r="JWW221" s="82"/>
      <c r="JWX221" s="83"/>
      <c r="JWY221" s="83"/>
      <c r="JWZ221" s="86"/>
      <c r="JXA221" s="86"/>
      <c r="JXB221" s="82"/>
      <c r="JXC221" s="83"/>
      <c r="JXD221" s="83"/>
      <c r="JXE221" s="86"/>
      <c r="JXF221" s="86"/>
      <c r="JXG221" s="82"/>
      <c r="JXH221" s="83"/>
      <c r="JXI221" s="83"/>
      <c r="JXJ221" s="86"/>
      <c r="JXK221" s="86"/>
      <c r="JXL221" s="82"/>
      <c r="JXM221" s="83"/>
      <c r="JXN221" s="83"/>
      <c r="JXO221" s="86"/>
      <c r="JXP221" s="86"/>
      <c r="JXQ221" s="82"/>
      <c r="JXR221" s="83"/>
      <c r="JXS221" s="83"/>
      <c r="JXT221" s="86"/>
      <c r="JXU221" s="86"/>
      <c r="JXV221" s="82"/>
      <c r="JXW221" s="83"/>
      <c r="JXX221" s="83"/>
      <c r="JXY221" s="86"/>
      <c r="JXZ221" s="86"/>
      <c r="JYA221" s="82"/>
      <c r="JYB221" s="83"/>
      <c r="JYC221" s="83"/>
      <c r="JYD221" s="86"/>
      <c r="JYE221" s="86"/>
      <c r="JYF221" s="82"/>
      <c r="JYG221" s="83"/>
      <c r="JYH221" s="83"/>
      <c r="JYI221" s="86"/>
      <c r="JYJ221" s="86"/>
      <c r="JYK221" s="82"/>
      <c r="JYL221" s="83"/>
      <c r="JYM221" s="83"/>
      <c r="JYN221" s="86"/>
      <c r="JYO221" s="86"/>
      <c r="JYP221" s="82"/>
      <c r="JYQ221" s="83"/>
      <c r="JYR221" s="83"/>
      <c r="JYS221" s="86"/>
      <c r="JYT221" s="86"/>
      <c r="JYU221" s="82"/>
      <c r="JYV221" s="83"/>
      <c r="JYW221" s="83"/>
      <c r="JYX221" s="86"/>
      <c r="JYY221" s="86"/>
      <c r="JYZ221" s="82"/>
      <c r="JZA221" s="83"/>
      <c r="JZB221" s="83"/>
      <c r="JZC221" s="86"/>
      <c r="JZD221" s="86"/>
      <c r="JZE221" s="82"/>
      <c r="JZF221" s="83"/>
      <c r="JZG221" s="83"/>
      <c r="JZH221" s="86"/>
      <c r="JZI221" s="86"/>
      <c r="JZJ221" s="82"/>
      <c r="JZK221" s="83"/>
      <c r="JZL221" s="83"/>
      <c r="JZM221" s="86"/>
      <c r="JZN221" s="86"/>
      <c r="JZO221" s="82"/>
      <c r="JZP221" s="83"/>
      <c r="JZQ221" s="83"/>
      <c r="JZR221" s="86"/>
      <c r="JZS221" s="86"/>
      <c r="JZT221" s="82"/>
      <c r="JZU221" s="83"/>
      <c r="JZV221" s="83"/>
      <c r="JZW221" s="86"/>
      <c r="JZX221" s="86"/>
      <c r="JZY221" s="82"/>
      <c r="JZZ221" s="83"/>
      <c r="KAA221" s="83"/>
      <c r="KAB221" s="86"/>
      <c r="KAC221" s="86"/>
      <c r="KAD221" s="82"/>
      <c r="KAE221" s="83"/>
      <c r="KAF221" s="83"/>
      <c r="KAG221" s="86"/>
      <c r="KAH221" s="86"/>
      <c r="KAI221" s="82"/>
      <c r="KAJ221" s="83"/>
      <c r="KAK221" s="83"/>
      <c r="KAL221" s="86"/>
      <c r="KAM221" s="86"/>
      <c r="KAN221" s="82"/>
      <c r="KAO221" s="83"/>
      <c r="KAP221" s="83"/>
      <c r="KAQ221" s="86"/>
      <c r="KAR221" s="86"/>
      <c r="KAS221" s="82"/>
      <c r="KAT221" s="83"/>
      <c r="KAU221" s="83"/>
      <c r="KAV221" s="86"/>
      <c r="KAW221" s="86"/>
      <c r="KAX221" s="82"/>
      <c r="KAY221" s="83"/>
      <c r="KAZ221" s="83"/>
      <c r="KBA221" s="86"/>
      <c r="KBB221" s="86"/>
      <c r="KBC221" s="82"/>
      <c r="KBD221" s="83"/>
      <c r="KBE221" s="83"/>
      <c r="KBF221" s="86"/>
      <c r="KBG221" s="86"/>
      <c r="KBH221" s="82"/>
      <c r="KBI221" s="83"/>
      <c r="KBJ221" s="83"/>
      <c r="KBK221" s="86"/>
      <c r="KBL221" s="86"/>
      <c r="KBM221" s="82"/>
      <c r="KBN221" s="83"/>
      <c r="KBO221" s="83"/>
      <c r="KBP221" s="86"/>
      <c r="KBQ221" s="86"/>
      <c r="KBR221" s="82"/>
      <c r="KBS221" s="83"/>
      <c r="KBT221" s="83"/>
      <c r="KBU221" s="86"/>
      <c r="KBV221" s="86"/>
      <c r="KBW221" s="82"/>
      <c r="KBX221" s="83"/>
      <c r="KBY221" s="83"/>
      <c r="KBZ221" s="86"/>
      <c r="KCA221" s="86"/>
      <c r="KCB221" s="82"/>
      <c r="KCC221" s="83"/>
      <c r="KCD221" s="83"/>
      <c r="KCE221" s="86"/>
      <c r="KCF221" s="86"/>
      <c r="KCG221" s="82"/>
      <c r="KCH221" s="83"/>
      <c r="KCI221" s="83"/>
      <c r="KCJ221" s="86"/>
      <c r="KCK221" s="86"/>
      <c r="KCL221" s="82"/>
      <c r="KCM221" s="83"/>
      <c r="KCN221" s="83"/>
      <c r="KCO221" s="86"/>
      <c r="KCP221" s="86"/>
      <c r="KCQ221" s="82"/>
      <c r="KCR221" s="83"/>
      <c r="KCS221" s="83"/>
      <c r="KCT221" s="86"/>
      <c r="KCU221" s="86"/>
      <c r="KCV221" s="82"/>
      <c r="KCW221" s="83"/>
      <c r="KCX221" s="83"/>
      <c r="KCY221" s="86"/>
      <c r="KCZ221" s="86"/>
      <c r="KDA221" s="82"/>
      <c r="KDB221" s="83"/>
      <c r="KDC221" s="83"/>
      <c r="KDD221" s="86"/>
      <c r="KDE221" s="86"/>
      <c r="KDF221" s="82"/>
      <c r="KDG221" s="83"/>
      <c r="KDH221" s="83"/>
      <c r="KDI221" s="86"/>
      <c r="KDJ221" s="86"/>
      <c r="KDK221" s="82"/>
      <c r="KDL221" s="83"/>
      <c r="KDM221" s="83"/>
      <c r="KDN221" s="86"/>
      <c r="KDO221" s="86"/>
      <c r="KDP221" s="82"/>
      <c r="KDQ221" s="83"/>
      <c r="KDR221" s="83"/>
      <c r="KDS221" s="86"/>
      <c r="KDT221" s="86"/>
      <c r="KDU221" s="82"/>
      <c r="KDV221" s="83"/>
      <c r="KDW221" s="83"/>
      <c r="KDX221" s="86"/>
      <c r="KDY221" s="86"/>
      <c r="KDZ221" s="82"/>
      <c r="KEA221" s="83"/>
      <c r="KEB221" s="83"/>
      <c r="KEC221" s="86"/>
      <c r="KED221" s="86"/>
      <c r="KEE221" s="82"/>
      <c r="KEF221" s="83"/>
      <c r="KEG221" s="83"/>
      <c r="KEH221" s="86"/>
      <c r="KEI221" s="86"/>
      <c r="KEJ221" s="82"/>
      <c r="KEK221" s="83"/>
      <c r="KEL221" s="83"/>
      <c r="KEM221" s="86"/>
      <c r="KEN221" s="86"/>
      <c r="KEO221" s="82"/>
      <c r="KEP221" s="83"/>
      <c r="KEQ221" s="83"/>
      <c r="KER221" s="86"/>
      <c r="KES221" s="86"/>
      <c r="KET221" s="82"/>
      <c r="KEU221" s="83"/>
      <c r="KEV221" s="83"/>
      <c r="KEW221" s="86"/>
      <c r="KEX221" s="86"/>
      <c r="KEY221" s="82"/>
      <c r="KEZ221" s="83"/>
      <c r="KFA221" s="83"/>
      <c r="KFB221" s="86"/>
      <c r="KFC221" s="86"/>
      <c r="KFD221" s="82"/>
      <c r="KFE221" s="83"/>
      <c r="KFF221" s="83"/>
      <c r="KFG221" s="86"/>
      <c r="KFH221" s="86"/>
      <c r="KFI221" s="82"/>
      <c r="KFJ221" s="83"/>
      <c r="KFK221" s="83"/>
      <c r="KFL221" s="86"/>
      <c r="KFM221" s="86"/>
      <c r="KFN221" s="82"/>
      <c r="KFO221" s="83"/>
      <c r="KFP221" s="83"/>
      <c r="KFQ221" s="86"/>
      <c r="KFR221" s="86"/>
      <c r="KFS221" s="82"/>
      <c r="KFT221" s="83"/>
      <c r="KFU221" s="83"/>
      <c r="KFV221" s="86"/>
      <c r="KFW221" s="86"/>
      <c r="KFX221" s="82"/>
      <c r="KFY221" s="83"/>
      <c r="KFZ221" s="83"/>
      <c r="KGA221" s="86"/>
      <c r="KGB221" s="86"/>
      <c r="KGC221" s="82"/>
      <c r="KGD221" s="83"/>
      <c r="KGE221" s="83"/>
      <c r="KGF221" s="86"/>
      <c r="KGG221" s="86"/>
      <c r="KGH221" s="82"/>
      <c r="KGI221" s="83"/>
      <c r="KGJ221" s="83"/>
      <c r="KGK221" s="86"/>
      <c r="KGL221" s="86"/>
      <c r="KGM221" s="82"/>
      <c r="KGN221" s="83"/>
      <c r="KGO221" s="83"/>
      <c r="KGP221" s="86"/>
      <c r="KGQ221" s="86"/>
      <c r="KGR221" s="82"/>
      <c r="KGS221" s="83"/>
      <c r="KGT221" s="83"/>
      <c r="KGU221" s="86"/>
      <c r="KGV221" s="86"/>
      <c r="KGW221" s="82"/>
      <c r="KGX221" s="83"/>
      <c r="KGY221" s="83"/>
      <c r="KGZ221" s="86"/>
      <c r="KHA221" s="86"/>
      <c r="KHB221" s="82"/>
      <c r="KHC221" s="83"/>
      <c r="KHD221" s="83"/>
      <c r="KHE221" s="86"/>
      <c r="KHF221" s="86"/>
      <c r="KHG221" s="82"/>
      <c r="KHH221" s="83"/>
      <c r="KHI221" s="83"/>
      <c r="KHJ221" s="86"/>
      <c r="KHK221" s="86"/>
      <c r="KHL221" s="82"/>
      <c r="KHM221" s="83"/>
      <c r="KHN221" s="83"/>
      <c r="KHO221" s="86"/>
      <c r="KHP221" s="86"/>
      <c r="KHQ221" s="82"/>
      <c r="KHR221" s="83"/>
      <c r="KHS221" s="83"/>
      <c r="KHT221" s="86"/>
      <c r="KHU221" s="86"/>
      <c r="KHV221" s="82"/>
      <c r="KHW221" s="83"/>
      <c r="KHX221" s="83"/>
      <c r="KHY221" s="86"/>
      <c r="KHZ221" s="86"/>
      <c r="KIA221" s="82"/>
      <c r="KIB221" s="83"/>
      <c r="KIC221" s="83"/>
      <c r="KID221" s="86"/>
      <c r="KIE221" s="86"/>
      <c r="KIF221" s="82"/>
      <c r="KIG221" s="83"/>
      <c r="KIH221" s="83"/>
      <c r="KII221" s="86"/>
      <c r="KIJ221" s="86"/>
      <c r="KIK221" s="82"/>
      <c r="KIL221" s="83"/>
      <c r="KIM221" s="83"/>
      <c r="KIN221" s="86"/>
      <c r="KIO221" s="86"/>
      <c r="KIP221" s="82"/>
      <c r="KIQ221" s="83"/>
      <c r="KIR221" s="83"/>
      <c r="KIS221" s="86"/>
      <c r="KIT221" s="86"/>
      <c r="KIU221" s="82"/>
      <c r="KIV221" s="83"/>
      <c r="KIW221" s="83"/>
      <c r="KIX221" s="86"/>
      <c r="KIY221" s="86"/>
      <c r="KIZ221" s="82"/>
      <c r="KJA221" s="83"/>
      <c r="KJB221" s="83"/>
      <c r="KJC221" s="86"/>
      <c r="KJD221" s="86"/>
      <c r="KJE221" s="82"/>
      <c r="KJF221" s="83"/>
      <c r="KJG221" s="83"/>
      <c r="KJH221" s="86"/>
      <c r="KJI221" s="86"/>
      <c r="KJJ221" s="82"/>
      <c r="KJK221" s="83"/>
      <c r="KJL221" s="83"/>
      <c r="KJM221" s="86"/>
      <c r="KJN221" s="86"/>
      <c r="KJO221" s="82"/>
      <c r="KJP221" s="83"/>
      <c r="KJQ221" s="83"/>
      <c r="KJR221" s="86"/>
      <c r="KJS221" s="86"/>
      <c r="KJT221" s="82"/>
      <c r="KJU221" s="83"/>
      <c r="KJV221" s="83"/>
      <c r="KJW221" s="86"/>
      <c r="KJX221" s="86"/>
      <c r="KJY221" s="82"/>
      <c r="KJZ221" s="83"/>
      <c r="KKA221" s="83"/>
      <c r="KKB221" s="86"/>
      <c r="KKC221" s="86"/>
      <c r="KKD221" s="82"/>
      <c r="KKE221" s="83"/>
      <c r="KKF221" s="83"/>
      <c r="KKG221" s="86"/>
      <c r="KKH221" s="86"/>
      <c r="KKI221" s="82"/>
      <c r="KKJ221" s="83"/>
      <c r="KKK221" s="83"/>
      <c r="KKL221" s="86"/>
      <c r="KKM221" s="86"/>
      <c r="KKN221" s="82"/>
      <c r="KKO221" s="83"/>
      <c r="KKP221" s="83"/>
      <c r="KKQ221" s="86"/>
      <c r="KKR221" s="86"/>
      <c r="KKS221" s="82"/>
      <c r="KKT221" s="83"/>
      <c r="KKU221" s="83"/>
      <c r="KKV221" s="86"/>
      <c r="KKW221" s="86"/>
      <c r="KKX221" s="82"/>
      <c r="KKY221" s="83"/>
      <c r="KKZ221" s="83"/>
      <c r="KLA221" s="86"/>
      <c r="KLB221" s="86"/>
      <c r="KLC221" s="82"/>
      <c r="KLD221" s="83"/>
      <c r="KLE221" s="83"/>
      <c r="KLF221" s="86"/>
      <c r="KLG221" s="86"/>
      <c r="KLH221" s="82"/>
      <c r="KLI221" s="83"/>
      <c r="KLJ221" s="83"/>
      <c r="KLK221" s="86"/>
      <c r="KLL221" s="86"/>
      <c r="KLM221" s="82"/>
      <c r="KLN221" s="83"/>
      <c r="KLO221" s="83"/>
      <c r="KLP221" s="86"/>
      <c r="KLQ221" s="86"/>
      <c r="KLR221" s="82"/>
      <c r="KLS221" s="83"/>
      <c r="KLT221" s="83"/>
      <c r="KLU221" s="86"/>
      <c r="KLV221" s="86"/>
      <c r="KLW221" s="82"/>
      <c r="KLX221" s="83"/>
      <c r="KLY221" s="83"/>
      <c r="KLZ221" s="86"/>
      <c r="KMA221" s="86"/>
      <c r="KMB221" s="82"/>
      <c r="KMC221" s="83"/>
      <c r="KMD221" s="83"/>
      <c r="KME221" s="86"/>
      <c r="KMF221" s="86"/>
      <c r="KMG221" s="82"/>
      <c r="KMH221" s="83"/>
      <c r="KMI221" s="83"/>
      <c r="KMJ221" s="86"/>
      <c r="KMK221" s="86"/>
      <c r="KML221" s="82"/>
      <c r="KMM221" s="83"/>
      <c r="KMN221" s="83"/>
      <c r="KMO221" s="86"/>
      <c r="KMP221" s="86"/>
      <c r="KMQ221" s="82"/>
      <c r="KMR221" s="83"/>
      <c r="KMS221" s="83"/>
      <c r="KMT221" s="86"/>
      <c r="KMU221" s="86"/>
      <c r="KMV221" s="82"/>
      <c r="KMW221" s="83"/>
      <c r="KMX221" s="83"/>
      <c r="KMY221" s="86"/>
      <c r="KMZ221" s="86"/>
      <c r="KNA221" s="82"/>
      <c r="KNB221" s="83"/>
      <c r="KNC221" s="83"/>
      <c r="KND221" s="86"/>
      <c r="KNE221" s="86"/>
      <c r="KNF221" s="82"/>
      <c r="KNG221" s="83"/>
      <c r="KNH221" s="83"/>
      <c r="KNI221" s="86"/>
      <c r="KNJ221" s="86"/>
      <c r="KNK221" s="82"/>
      <c r="KNL221" s="83"/>
      <c r="KNM221" s="83"/>
      <c r="KNN221" s="86"/>
      <c r="KNO221" s="86"/>
      <c r="KNP221" s="82"/>
      <c r="KNQ221" s="83"/>
      <c r="KNR221" s="83"/>
      <c r="KNS221" s="86"/>
      <c r="KNT221" s="86"/>
      <c r="KNU221" s="82"/>
      <c r="KNV221" s="83"/>
      <c r="KNW221" s="83"/>
      <c r="KNX221" s="86"/>
      <c r="KNY221" s="86"/>
      <c r="KNZ221" s="82"/>
      <c r="KOA221" s="83"/>
      <c r="KOB221" s="83"/>
      <c r="KOC221" s="86"/>
      <c r="KOD221" s="86"/>
      <c r="KOE221" s="82"/>
      <c r="KOF221" s="83"/>
      <c r="KOG221" s="83"/>
      <c r="KOH221" s="86"/>
      <c r="KOI221" s="86"/>
      <c r="KOJ221" s="82"/>
      <c r="KOK221" s="83"/>
      <c r="KOL221" s="83"/>
      <c r="KOM221" s="86"/>
      <c r="KON221" s="86"/>
      <c r="KOO221" s="82"/>
      <c r="KOP221" s="83"/>
      <c r="KOQ221" s="83"/>
      <c r="KOR221" s="86"/>
      <c r="KOS221" s="86"/>
      <c r="KOT221" s="82"/>
      <c r="KOU221" s="83"/>
      <c r="KOV221" s="83"/>
      <c r="KOW221" s="86"/>
      <c r="KOX221" s="86"/>
      <c r="KOY221" s="82"/>
      <c r="KOZ221" s="83"/>
      <c r="KPA221" s="83"/>
      <c r="KPB221" s="86"/>
      <c r="KPC221" s="86"/>
      <c r="KPD221" s="82"/>
      <c r="KPE221" s="83"/>
      <c r="KPF221" s="83"/>
      <c r="KPG221" s="86"/>
      <c r="KPH221" s="86"/>
      <c r="KPI221" s="82"/>
      <c r="KPJ221" s="83"/>
      <c r="KPK221" s="83"/>
      <c r="KPL221" s="86"/>
      <c r="KPM221" s="86"/>
      <c r="KPN221" s="82"/>
      <c r="KPO221" s="83"/>
      <c r="KPP221" s="83"/>
      <c r="KPQ221" s="86"/>
      <c r="KPR221" s="86"/>
      <c r="KPS221" s="82"/>
      <c r="KPT221" s="83"/>
      <c r="KPU221" s="83"/>
      <c r="KPV221" s="86"/>
      <c r="KPW221" s="86"/>
      <c r="KPX221" s="82"/>
      <c r="KPY221" s="83"/>
      <c r="KPZ221" s="83"/>
      <c r="KQA221" s="86"/>
      <c r="KQB221" s="86"/>
      <c r="KQC221" s="82"/>
      <c r="KQD221" s="83"/>
      <c r="KQE221" s="83"/>
      <c r="KQF221" s="86"/>
      <c r="KQG221" s="86"/>
      <c r="KQH221" s="82"/>
      <c r="KQI221" s="83"/>
      <c r="KQJ221" s="83"/>
      <c r="KQK221" s="86"/>
      <c r="KQL221" s="86"/>
      <c r="KQM221" s="82"/>
      <c r="KQN221" s="83"/>
      <c r="KQO221" s="83"/>
      <c r="KQP221" s="86"/>
      <c r="KQQ221" s="86"/>
      <c r="KQR221" s="82"/>
      <c r="KQS221" s="83"/>
      <c r="KQT221" s="83"/>
      <c r="KQU221" s="86"/>
      <c r="KQV221" s="86"/>
      <c r="KQW221" s="82"/>
      <c r="KQX221" s="83"/>
      <c r="KQY221" s="83"/>
      <c r="KQZ221" s="86"/>
      <c r="KRA221" s="86"/>
      <c r="KRB221" s="82"/>
      <c r="KRC221" s="83"/>
      <c r="KRD221" s="83"/>
      <c r="KRE221" s="86"/>
      <c r="KRF221" s="86"/>
      <c r="KRG221" s="82"/>
      <c r="KRH221" s="83"/>
      <c r="KRI221" s="83"/>
      <c r="KRJ221" s="86"/>
      <c r="KRK221" s="86"/>
      <c r="KRL221" s="82"/>
      <c r="KRM221" s="83"/>
      <c r="KRN221" s="83"/>
      <c r="KRO221" s="86"/>
      <c r="KRP221" s="86"/>
      <c r="KRQ221" s="82"/>
      <c r="KRR221" s="83"/>
      <c r="KRS221" s="83"/>
      <c r="KRT221" s="86"/>
      <c r="KRU221" s="86"/>
      <c r="KRV221" s="82"/>
      <c r="KRW221" s="83"/>
      <c r="KRX221" s="83"/>
      <c r="KRY221" s="86"/>
      <c r="KRZ221" s="86"/>
      <c r="KSA221" s="82"/>
      <c r="KSB221" s="83"/>
      <c r="KSC221" s="83"/>
      <c r="KSD221" s="86"/>
      <c r="KSE221" s="86"/>
      <c r="KSF221" s="82"/>
      <c r="KSG221" s="83"/>
      <c r="KSH221" s="83"/>
      <c r="KSI221" s="86"/>
      <c r="KSJ221" s="86"/>
      <c r="KSK221" s="82"/>
      <c r="KSL221" s="83"/>
      <c r="KSM221" s="83"/>
      <c r="KSN221" s="86"/>
      <c r="KSO221" s="86"/>
      <c r="KSP221" s="82"/>
      <c r="KSQ221" s="83"/>
      <c r="KSR221" s="83"/>
      <c r="KSS221" s="86"/>
      <c r="KST221" s="86"/>
      <c r="KSU221" s="82"/>
      <c r="KSV221" s="83"/>
      <c r="KSW221" s="83"/>
      <c r="KSX221" s="86"/>
      <c r="KSY221" s="86"/>
      <c r="KSZ221" s="82"/>
      <c r="KTA221" s="83"/>
      <c r="KTB221" s="83"/>
      <c r="KTC221" s="86"/>
      <c r="KTD221" s="86"/>
      <c r="KTE221" s="82"/>
      <c r="KTF221" s="83"/>
      <c r="KTG221" s="83"/>
      <c r="KTH221" s="86"/>
      <c r="KTI221" s="86"/>
      <c r="KTJ221" s="82"/>
      <c r="KTK221" s="83"/>
      <c r="KTL221" s="83"/>
      <c r="KTM221" s="86"/>
      <c r="KTN221" s="86"/>
      <c r="KTO221" s="82"/>
      <c r="KTP221" s="83"/>
      <c r="KTQ221" s="83"/>
      <c r="KTR221" s="86"/>
      <c r="KTS221" s="86"/>
      <c r="KTT221" s="82"/>
      <c r="KTU221" s="83"/>
      <c r="KTV221" s="83"/>
      <c r="KTW221" s="86"/>
      <c r="KTX221" s="86"/>
      <c r="KTY221" s="82"/>
      <c r="KTZ221" s="83"/>
      <c r="KUA221" s="83"/>
      <c r="KUB221" s="86"/>
      <c r="KUC221" s="86"/>
      <c r="KUD221" s="82"/>
      <c r="KUE221" s="83"/>
      <c r="KUF221" s="83"/>
      <c r="KUG221" s="86"/>
      <c r="KUH221" s="86"/>
      <c r="KUI221" s="82"/>
      <c r="KUJ221" s="83"/>
      <c r="KUK221" s="83"/>
      <c r="KUL221" s="86"/>
      <c r="KUM221" s="86"/>
      <c r="KUN221" s="82"/>
      <c r="KUO221" s="83"/>
      <c r="KUP221" s="83"/>
      <c r="KUQ221" s="86"/>
      <c r="KUR221" s="86"/>
      <c r="KUS221" s="82"/>
      <c r="KUT221" s="83"/>
      <c r="KUU221" s="83"/>
      <c r="KUV221" s="86"/>
      <c r="KUW221" s="86"/>
      <c r="KUX221" s="82"/>
      <c r="KUY221" s="83"/>
      <c r="KUZ221" s="83"/>
      <c r="KVA221" s="86"/>
      <c r="KVB221" s="86"/>
      <c r="KVC221" s="82"/>
      <c r="KVD221" s="83"/>
      <c r="KVE221" s="83"/>
      <c r="KVF221" s="86"/>
      <c r="KVG221" s="86"/>
      <c r="KVH221" s="82"/>
      <c r="KVI221" s="83"/>
      <c r="KVJ221" s="83"/>
      <c r="KVK221" s="86"/>
      <c r="KVL221" s="86"/>
      <c r="KVM221" s="82"/>
      <c r="KVN221" s="83"/>
      <c r="KVO221" s="83"/>
      <c r="KVP221" s="86"/>
      <c r="KVQ221" s="86"/>
      <c r="KVR221" s="82"/>
      <c r="KVS221" s="83"/>
      <c r="KVT221" s="83"/>
      <c r="KVU221" s="86"/>
      <c r="KVV221" s="86"/>
      <c r="KVW221" s="82"/>
      <c r="KVX221" s="83"/>
      <c r="KVY221" s="83"/>
      <c r="KVZ221" s="86"/>
      <c r="KWA221" s="86"/>
      <c r="KWB221" s="82"/>
      <c r="KWC221" s="83"/>
      <c r="KWD221" s="83"/>
      <c r="KWE221" s="86"/>
      <c r="KWF221" s="86"/>
      <c r="KWG221" s="82"/>
      <c r="KWH221" s="83"/>
      <c r="KWI221" s="83"/>
      <c r="KWJ221" s="86"/>
      <c r="KWK221" s="86"/>
      <c r="KWL221" s="82"/>
      <c r="KWM221" s="83"/>
      <c r="KWN221" s="83"/>
      <c r="KWO221" s="86"/>
      <c r="KWP221" s="86"/>
      <c r="KWQ221" s="82"/>
      <c r="KWR221" s="83"/>
      <c r="KWS221" s="83"/>
      <c r="KWT221" s="86"/>
      <c r="KWU221" s="86"/>
      <c r="KWV221" s="82"/>
      <c r="KWW221" s="83"/>
      <c r="KWX221" s="83"/>
      <c r="KWY221" s="86"/>
      <c r="KWZ221" s="86"/>
      <c r="KXA221" s="82"/>
      <c r="KXB221" s="83"/>
      <c r="KXC221" s="83"/>
      <c r="KXD221" s="86"/>
      <c r="KXE221" s="86"/>
      <c r="KXF221" s="82"/>
      <c r="KXG221" s="83"/>
      <c r="KXH221" s="83"/>
      <c r="KXI221" s="86"/>
      <c r="KXJ221" s="86"/>
      <c r="KXK221" s="82"/>
      <c r="KXL221" s="83"/>
      <c r="KXM221" s="83"/>
      <c r="KXN221" s="86"/>
      <c r="KXO221" s="86"/>
      <c r="KXP221" s="82"/>
      <c r="KXQ221" s="83"/>
      <c r="KXR221" s="83"/>
      <c r="KXS221" s="86"/>
      <c r="KXT221" s="86"/>
      <c r="KXU221" s="82"/>
      <c r="KXV221" s="83"/>
      <c r="KXW221" s="83"/>
      <c r="KXX221" s="86"/>
      <c r="KXY221" s="86"/>
      <c r="KXZ221" s="82"/>
      <c r="KYA221" s="83"/>
      <c r="KYB221" s="83"/>
      <c r="KYC221" s="86"/>
      <c r="KYD221" s="86"/>
      <c r="KYE221" s="82"/>
      <c r="KYF221" s="83"/>
      <c r="KYG221" s="83"/>
      <c r="KYH221" s="86"/>
      <c r="KYI221" s="86"/>
      <c r="KYJ221" s="82"/>
      <c r="KYK221" s="83"/>
      <c r="KYL221" s="83"/>
      <c r="KYM221" s="86"/>
      <c r="KYN221" s="86"/>
      <c r="KYO221" s="82"/>
      <c r="KYP221" s="83"/>
      <c r="KYQ221" s="83"/>
      <c r="KYR221" s="86"/>
      <c r="KYS221" s="86"/>
      <c r="KYT221" s="82"/>
      <c r="KYU221" s="83"/>
      <c r="KYV221" s="83"/>
      <c r="KYW221" s="86"/>
      <c r="KYX221" s="86"/>
      <c r="KYY221" s="82"/>
      <c r="KYZ221" s="83"/>
      <c r="KZA221" s="83"/>
      <c r="KZB221" s="86"/>
      <c r="KZC221" s="86"/>
      <c r="KZD221" s="82"/>
      <c r="KZE221" s="83"/>
      <c r="KZF221" s="83"/>
      <c r="KZG221" s="86"/>
      <c r="KZH221" s="86"/>
      <c r="KZI221" s="82"/>
      <c r="KZJ221" s="83"/>
      <c r="KZK221" s="83"/>
      <c r="KZL221" s="86"/>
      <c r="KZM221" s="86"/>
      <c r="KZN221" s="82"/>
      <c r="KZO221" s="83"/>
      <c r="KZP221" s="83"/>
      <c r="KZQ221" s="86"/>
      <c r="KZR221" s="86"/>
      <c r="KZS221" s="82"/>
      <c r="KZT221" s="83"/>
      <c r="KZU221" s="83"/>
      <c r="KZV221" s="86"/>
      <c r="KZW221" s="86"/>
      <c r="KZX221" s="82"/>
      <c r="KZY221" s="83"/>
      <c r="KZZ221" s="83"/>
      <c r="LAA221" s="86"/>
      <c r="LAB221" s="86"/>
      <c r="LAC221" s="82"/>
      <c r="LAD221" s="83"/>
      <c r="LAE221" s="83"/>
      <c r="LAF221" s="86"/>
      <c r="LAG221" s="86"/>
      <c r="LAH221" s="82"/>
      <c r="LAI221" s="83"/>
      <c r="LAJ221" s="83"/>
      <c r="LAK221" s="86"/>
      <c r="LAL221" s="86"/>
      <c r="LAM221" s="82"/>
      <c r="LAN221" s="83"/>
      <c r="LAO221" s="83"/>
      <c r="LAP221" s="86"/>
      <c r="LAQ221" s="86"/>
      <c r="LAR221" s="82"/>
      <c r="LAS221" s="83"/>
      <c r="LAT221" s="83"/>
      <c r="LAU221" s="86"/>
      <c r="LAV221" s="86"/>
      <c r="LAW221" s="82"/>
      <c r="LAX221" s="83"/>
      <c r="LAY221" s="83"/>
      <c r="LAZ221" s="86"/>
      <c r="LBA221" s="86"/>
      <c r="LBB221" s="82"/>
      <c r="LBC221" s="83"/>
      <c r="LBD221" s="83"/>
      <c r="LBE221" s="86"/>
      <c r="LBF221" s="86"/>
      <c r="LBG221" s="82"/>
      <c r="LBH221" s="83"/>
      <c r="LBI221" s="83"/>
      <c r="LBJ221" s="86"/>
      <c r="LBK221" s="86"/>
      <c r="LBL221" s="82"/>
      <c r="LBM221" s="83"/>
      <c r="LBN221" s="83"/>
      <c r="LBO221" s="86"/>
      <c r="LBP221" s="86"/>
      <c r="LBQ221" s="82"/>
      <c r="LBR221" s="83"/>
      <c r="LBS221" s="83"/>
      <c r="LBT221" s="86"/>
      <c r="LBU221" s="86"/>
      <c r="LBV221" s="82"/>
      <c r="LBW221" s="83"/>
      <c r="LBX221" s="83"/>
      <c r="LBY221" s="86"/>
      <c r="LBZ221" s="86"/>
      <c r="LCA221" s="82"/>
      <c r="LCB221" s="83"/>
      <c r="LCC221" s="83"/>
      <c r="LCD221" s="86"/>
      <c r="LCE221" s="86"/>
      <c r="LCF221" s="82"/>
      <c r="LCG221" s="83"/>
      <c r="LCH221" s="83"/>
      <c r="LCI221" s="86"/>
      <c r="LCJ221" s="86"/>
      <c r="LCK221" s="82"/>
      <c r="LCL221" s="83"/>
      <c r="LCM221" s="83"/>
      <c r="LCN221" s="86"/>
      <c r="LCO221" s="86"/>
      <c r="LCP221" s="82"/>
      <c r="LCQ221" s="83"/>
      <c r="LCR221" s="83"/>
      <c r="LCS221" s="86"/>
      <c r="LCT221" s="86"/>
      <c r="LCU221" s="82"/>
      <c r="LCV221" s="83"/>
      <c r="LCW221" s="83"/>
      <c r="LCX221" s="86"/>
      <c r="LCY221" s="86"/>
      <c r="LCZ221" s="82"/>
      <c r="LDA221" s="83"/>
      <c r="LDB221" s="83"/>
      <c r="LDC221" s="86"/>
      <c r="LDD221" s="86"/>
      <c r="LDE221" s="82"/>
      <c r="LDF221" s="83"/>
      <c r="LDG221" s="83"/>
      <c r="LDH221" s="86"/>
      <c r="LDI221" s="86"/>
      <c r="LDJ221" s="82"/>
      <c r="LDK221" s="83"/>
      <c r="LDL221" s="83"/>
      <c r="LDM221" s="86"/>
      <c r="LDN221" s="86"/>
      <c r="LDO221" s="82"/>
      <c r="LDP221" s="83"/>
      <c r="LDQ221" s="83"/>
      <c r="LDR221" s="86"/>
      <c r="LDS221" s="86"/>
      <c r="LDT221" s="82"/>
      <c r="LDU221" s="83"/>
      <c r="LDV221" s="83"/>
      <c r="LDW221" s="86"/>
      <c r="LDX221" s="86"/>
      <c r="LDY221" s="82"/>
      <c r="LDZ221" s="83"/>
      <c r="LEA221" s="83"/>
      <c r="LEB221" s="86"/>
      <c r="LEC221" s="86"/>
      <c r="LED221" s="82"/>
      <c r="LEE221" s="83"/>
      <c r="LEF221" s="83"/>
      <c r="LEG221" s="86"/>
      <c r="LEH221" s="86"/>
      <c r="LEI221" s="82"/>
      <c r="LEJ221" s="83"/>
      <c r="LEK221" s="83"/>
      <c r="LEL221" s="86"/>
      <c r="LEM221" s="86"/>
      <c r="LEN221" s="82"/>
      <c r="LEO221" s="83"/>
      <c r="LEP221" s="83"/>
      <c r="LEQ221" s="86"/>
      <c r="LER221" s="86"/>
      <c r="LES221" s="82"/>
      <c r="LET221" s="83"/>
      <c r="LEU221" s="83"/>
      <c r="LEV221" s="86"/>
      <c r="LEW221" s="86"/>
      <c r="LEX221" s="82"/>
      <c r="LEY221" s="83"/>
      <c r="LEZ221" s="83"/>
      <c r="LFA221" s="86"/>
      <c r="LFB221" s="86"/>
      <c r="LFC221" s="82"/>
      <c r="LFD221" s="83"/>
      <c r="LFE221" s="83"/>
      <c r="LFF221" s="86"/>
      <c r="LFG221" s="86"/>
      <c r="LFH221" s="82"/>
      <c r="LFI221" s="83"/>
      <c r="LFJ221" s="83"/>
      <c r="LFK221" s="86"/>
      <c r="LFL221" s="86"/>
      <c r="LFM221" s="82"/>
      <c r="LFN221" s="83"/>
      <c r="LFO221" s="83"/>
      <c r="LFP221" s="86"/>
      <c r="LFQ221" s="86"/>
      <c r="LFR221" s="82"/>
      <c r="LFS221" s="83"/>
      <c r="LFT221" s="83"/>
      <c r="LFU221" s="86"/>
      <c r="LFV221" s="86"/>
      <c r="LFW221" s="82"/>
      <c r="LFX221" s="83"/>
      <c r="LFY221" s="83"/>
      <c r="LFZ221" s="86"/>
      <c r="LGA221" s="86"/>
      <c r="LGB221" s="82"/>
      <c r="LGC221" s="83"/>
      <c r="LGD221" s="83"/>
      <c r="LGE221" s="86"/>
      <c r="LGF221" s="86"/>
      <c r="LGG221" s="82"/>
      <c r="LGH221" s="83"/>
      <c r="LGI221" s="83"/>
      <c r="LGJ221" s="86"/>
      <c r="LGK221" s="86"/>
      <c r="LGL221" s="82"/>
      <c r="LGM221" s="83"/>
      <c r="LGN221" s="83"/>
      <c r="LGO221" s="86"/>
      <c r="LGP221" s="86"/>
      <c r="LGQ221" s="82"/>
      <c r="LGR221" s="83"/>
      <c r="LGS221" s="83"/>
      <c r="LGT221" s="86"/>
      <c r="LGU221" s="86"/>
      <c r="LGV221" s="82"/>
      <c r="LGW221" s="83"/>
      <c r="LGX221" s="83"/>
      <c r="LGY221" s="86"/>
      <c r="LGZ221" s="86"/>
      <c r="LHA221" s="82"/>
      <c r="LHB221" s="83"/>
      <c r="LHC221" s="83"/>
      <c r="LHD221" s="86"/>
      <c r="LHE221" s="86"/>
      <c r="LHF221" s="82"/>
      <c r="LHG221" s="83"/>
      <c r="LHH221" s="83"/>
      <c r="LHI221" s="86"/>
      <c r="LHJ221" s="86"/>
      <c r="LHK221" s="82"/>
      <c r="LHL221" s="83"/>
      <c r="LHM221" s="83"/>
      <c r="LHN221" s="86"/>
      <c r="LHO221" s="86"/>
      <c r="LHP221" s="82"/>
      <c r="LHQ221" s="83"/>
      <c r="LHR221" s="83"/>
      <c r="LHS221" s="86"/>
      <c r="LHT221" s="86"/>
      <c r="LHU221" s="82"/>
      <c r="LHV221" s="83"/>
      <c r="LHW221" s="83"/>
      <c r="LHX221" s="86"/>
      <c r="LHY221" s="86"/>
      <c r="LHZ221" s="82"/>
      <c r="LIA221" s="83"/>
      <c r="LIB221" s="83"/>
      <c r="LIC221" s="86"/>
      <c r="LID221" s="86"/>
      <c r="LIE221" s="82"/>
      <c r="LIF221" s="83"/>
      <c r="LIG221" s="83"/>
      <c r="LIH221" s="86"/>
      <c r="LII221" s="86"/>
      <c r="LIJ221" s="82"/>
      <c r="LIK221" s="83"/>
      <c r="LIL221" s="83"/>
      <c r="LIM221" s="86"/>
      <c r="LIN221" s="86"/>
      <c r="LIO221" s="82"/>
      <c r="LIP221" s="83"/>
      <c r="LIQ221" s="83"/>
      <c r="LIR221" s="86"/>
      <c r="LIS221" s="86"/>
      <c r="LIT221" s="82"/>
      <c r="LIU221" s="83"/>
      <c r="LIV221" s="83"/>
      <c r="LIW221" s="86"/>
      <c r="LIX221" s="86"/>
      <c r="LIY221" s="82"/>
      <c r="LIZ221" s="83"/>
      <c r="LJA221" s="83"/>
      <c r="LJB221" s="86"/>
      <c r="LJC221" s="86"/>
      <c r="LJD221" s="82"/>
      <c r="LJE221" s="83"/>
      <c r="LJF221" s="83"/>
      <c r="LJG221" s="86"/>
      <c r="LJH221" s="86"/>
      <c r="LJI221" s="82"/>
      <c r="LJJ221" s="83"/>
      <c r="LJK221" s="83"/>
      <c r="LJL221" s="86"/>
      <c r="LJM221" s="86"/>
      <c r="LJN221" s="82"/>
      <c r="LJO221" s="83"/>
      <c r="LJP221" s="83"/>
      <c r="LJQ221" s="86"/>
      <c r="LJR221" s="86"/>
      <c r="LJS221" s="82"/>
      <c r="LJT221" s="83"/>
      <c r="LJU221" s="83"/>
      <c r="LJV221" s="86"/>
      <c r="LJW221" s="86"/>
      <c r="LJX221" s="82"/>
      <c r="LJY221" s="83"/>
      <c r="LJZ221" s="83"/>
      <c r="LKA221" s="86"/>
      <c r="LKB221" s="86"/>
      <c r="LKC221" s="82"/>
      <c r="LKD221" s="83"/>
      <c r="LKE221" s="83"/>
      <c r="LKF221" s="86"/>
      <c r="LKG221" s="86"/>
      <c r="LKH221" s="82"/>
      <c r="LKI221" s="83"/>
      <c r="LKJ221" s="83"/>
      <c r="LKK221" s="86"/>
      <c r="LKL221" s="86"/>
      <c r="LKM221" s="82"/>
      <c r="LKN221" s="83"/>
      <c r="LKO221" s="83"/>
      <c r="LKP221" s="86"/>
      <c r="LKQ221" s="86"/>
      <c r="LKR221" s="82"/>
      <c r="LKS221" s="83"/>
      <c r="LKT221" s="83"/>
      <c r="LKU221" s="86"/>
      <c r="LKV221" s="86"/>
      <c r="LKW221" s="82"/>
      <c r="LKX221" s="83"/>
      <c r="LKY221" s="83"/>
      <c r="LKZ221" s="86"/>
      <c r="LLA221" s="86"/>
      <c r="LLB221" s="82"/>
      <c r="LLC221" s="83"/>
      <c r="LLD221" s="83"/>
      <c r="LLE221" s="86"/>
      <c r="LLF221" s="86"/>
      <c r="LLG221" s="82"/>
      <c r="LLH221" s="83"/>
      <c r="LLI221" s="83"/>
      <c r="LLJ221" s="86"/>
      <c r="LLK221" s="86"/>
      <c r="LLL221" s="82"/>
      <c r="LLM221" s="83"/>
      <c r="LLN221" s="83"/>
      <c r="LLO221" s="86"/>
      <c r="LLP221" s="86"/>
      <c r="LLQ221" s="82"/>
      <c r="LLR221" s="83"/>
      <c r="LLS221" s="83"/>
      <c r="LLT221" s="86"/>
      <c r="LLU221" s="86"/>
      <c r="LLV221" s="82"/>
      <c r="LLW221" s="83"/>
      <c r="LLX221" s="83"/>
      <c r="LLY221" s="86"/>
      <c r="LLZ221" s="86"/>
      <c r="LMA221" s="82"/>
      <c r="LMB221" s="83"/>
      <c r="LMC221" s="83"/>
      <c r="LMD221" s="86"/>
      <c r="LME221" s="86"/>
      <c r="LMF221" s="82"/>
      <c r="LMG221" s="83"/>
      <c r="LMH221" s="83"/>
      <c r="LMI221" s="86"/>
      <c r="LMJ221" s="86"/>
      <c r="LMK221" s="82"/>
      <c r="LML221" s="83"/>
      <c r="LMM221" s="83"/>
      <c r="LMN221" s="86"/>
      <c r="LMO221" s="86"/>
      <c r="LMP221" s="82"/>
      <c r="LMQ221" s="83"/>
      <c r="LMR221" s="83"/>
      <c r="LMS221" s="86"/>
      <c r="LMT221" s="86"/>
      <c r="LMU221" s="82"/>
      <c r="LMV221" s="83"/>
      <c r="LMW221" s="83"/>
      <c r="LMX221" s="86"/>
      <c r="LMY221" s="86"/>
      <c r="LMZ221" s="82"/>
      <c r="LNA221" s="83"/>
      <c r="LNB221" s="83"/>
      <c r="LNC221" s="86"/>
      <c r="LND221" s="86"/>
      <c r="LNE221" s="82"/>
      <c r="LNF221" s="83"/>
      <c r="LNG221" s="83"/>
      <c r="LNH221" s="86"/>
      <c r="LNI221" s="86"/>
      <c r="LNJ221" s="82"/>
      <c r="LNK221" s="83"/>
      <c r="LNL221" s="83"/>
      <c r="LNM221" s="86"/>
      <c r="LNN221" s="86"/>
      <c r="LNO221" s="82"/>
      <c r="LNP221" s="83"/>
      <c r="LNQ221" s="83"/>
      <c r="LNR221" s="86"/>
      <c r="LNS221" s="86"/>
      <c r="LNT221" s="82"/>
      <c r="LNU221" s="83"/>
      <c r="LNV221" s="83"/>
      <c r="LNW221" s="86"/>
      <c r="LNX221" s="86"/>
      <c r="LNY221" s="82"/>
      <c r="LNZ221" s="83"/>
      <c r="LOA221" s="83"/>
      <c r="LOB221" s="86"/>
      <c r="LOC221" s="86"/>
      <c r="LOD221" s="82"/>
      <c r="LOE221" s="83"/>
      <c r="LOF221" s="83"/>
      <c r="LOG221" s="86"/>
      <c r="LOH221" s="86"/>
      <c r="LOI221" s="82"/>
      <c r="LOJ221" s="83"/>
      <c r="LOK221" s="83"/>
      <c r="LOL221" s="86"/>
      <c r="LOM221" s="86"/>
      <c r="LON221" s="82"/>
      <c r="LOO221" s="83"/>
      <c r="LOP221" s="83"/>
      <c r="LOQ221" s="86"/>
      <c r="LOR221" s="86"/>
      <c r="LOS221" s="82"/>
      <c r="LOT221" s="83"/>
      <c r="LOU221" s="83"/>
      <c r="LOV221" s="86"/>
      <c r="LOW221" s="86"/>
      <c r="LOX221" s="82"/>
      <c r="LOY221" s="83"/>
      <c r="LOZ221" s="83"/>
      <c r="LPA221" s="86"/>
      <c r="LPB221" s="86"/>
      <c r="LPC221" s="82"/>
      <c r="LPD221" s="83"/>
      <c r="LPE221" s="83"/>
      <c r="LPF221" s="86"/>
      <c r="LPG221" s="86"/>
      <c r="LPH221" s="82"/>
      <c r="LPI221" s="83"/>
      <c r="LPJ221" s="83"/>
      <c r="LPK221" s="86"/>
      <c r="LPL221" s="86"/>
      <c r="LPM221" s="82"/>
      <c r="LPN221" s="83"/>
      <c r="LPO221" s="83"/>
      <c r="LPP221" s="86"/>
      <c r="LPQ221" s="86"/>
      <c r="LPR221" s="82"/>
      <c r="LPS221" s="83"/>
      <c r="LPT221" s="83"/>
      <c r="LPU221" s="86"/>
      <c r="LPV221" s="86"/>
      <c r="LPW221" s="82"/>
      <c r="LPX221" s="83"/>
      <c r="LPY221" s="83"/>
      <c r="LPZ221" s="86"/>
      <c r="LQA221" s="86"/>
      <c r="LQB221" s="82"/>
      <c r="LQC221" s="83"/>
      <c r="LQD221" s="83"/>
      <c r="LQE221" s="86"/>
      <c r="LQF221" s="86"/>
      <c r="LQG221" s="82"/>
      <c r="LQH221" s="83"/>
      <c r="LQI221" s="83"/>
      <c r="LQJ221" s="86"/>
      <c r="LQK221" s="86"/>
      <c r="LQL221" s="82"/>
      <c r="LQM221" s="83"/>
      <c r="LQN221" s="83"/>
      <c r="LQO221" s="86"/>
      <c r="LQP221" s="86"/>
      <c r="LQQ221" s="82"/>
      <c r="LQR221" s="83"/>
      <c r="LQS221" s="83"/>
      <c r="LQT221" s="86"/>
      <c r="LQU221" s="86"/>
      <c r="LQV221" s="82"/>
      <c r="LQW221" s="83"/>
      <c r="LQX221" s="83"/>
      <c r="LQY221" s="86"/>
      <c r="LQZ221" s="86"/>
      <c r="LRA221" s="82"/>
      <c r="LRB221" s="83"/>
      <c r="LRC221" s="83"/>
      <c r="LRD221" s="86"/>
      <c r="LRE221" s="86"/>
      <c r="LRF221" s="82"/>
      <c r="LRG221" s="83"/>
      <c r="LRH221" s="83"/>
      <c r="LRI221" s="86"/>
      <c r="LRJ221" s="86"/>
      <c r="LRK221" s="82"/>
      <c r="LRL221" s="83"/>
      <c r="LRM221" s="83"/>
      <c r="LRN221" s="86"/>
      <c r="LRO221" s="86"/>
      <c r="LRP221" s="82"/>
      <c r="LRQ221" s="83"/>
      <c r="LRR221" s="83"/>
      <c r="LRS221" s="86"/>
      <c r="LRT221" s="86"/>
      <c r="LRU221" s="82"/>
      <c r="LRV221" s="83"/>
      <c r="LRW221" s="83"/>
      <c r="LRX221" s="86"/>
      <c r="LRY221" s="86"/>
      <c r="LRZ221" s="82"/>
      <c r="LSA221" s="83"/>
      <c r="LSB221" s="83"/>
      <c r="LSC221" s="86"/>
      <c r="LSD221" s="86"/>
      <c r="LSE221" s="82"/>
      <c r="LSF221" s="83"/>
      <c r="LSG221" s="83"/>
      <c r="LSH221" s="86"/>
      <c r="LSI221" s="86"/>
      <c r="LSJ221" s="82"/>
      <c r="LSK221" s="83"/>
      <c r="LSL221" s="83"/>
      <c r="LSM221" s="86"/>
      <c r="LSN221" s="86"/>
      <c r="LSO221" s="82"/>
      <c r="LSP221" s="83"/>
      <c r="LSQ221" s="83"/>
      <c r="LSR221" s="86"/>
      <c r="LSS221" s="86"/>
      <c r="LST221" s="82"/>
      <c r="LSU221" s="83"/>
      <c r="LSV221" s="83"/>
      <c r="LSW221" s="86"/>
      <c r="LSX221" s="86"/>
      <c r="LSY221" s="82"/>
      <c r="LSZ221" s="83"/>
      <c r="LTA221" s="83"/>
      <c r="LTB221" s="86"/>
      <c r="LTC221" s="86"/>
      <c r="LTD221" s="82"/>
      <c r="LTE221" s="83"/>
      <c r="LTF221" s="83"/>
      <c r="LTG221" s="86"/>
      <c r="LTH221" s="86"/>
      <c r="LTI221" s="82"/>
      <c r="LTJ221" s="83"/>
      <c r="LTK221" s="83"/>
      <c r="LTL221" s="86"/>
      <c r="LTM221" s="86"/>
      <c r="LTN221" s="82"/>
      <c r="LTO221" s="83"/>
      <c r="LTP221" s="83"/>
      <c r="LTQ221" s="86"/>
      <c r="LTR221" s="86"/>
      <c r="LTS221" s="82"/>
      <c r="LTT221" s="83"/>
      <c r="LTU221" s="83"/>
      <c r="LTV221" s="86"/>
      <c r="LTW221" s="86"/>
      <c r="LTX221" s="82"/>
      <c r="LTY221" s="83"/>
      <c r="LTZ221" s="83"/>
      <c r="LUA221" s="86"/>
      <c r="LUB221" s="86"/>
      <c r="LUC221" s="82"/>
      <c r="LUD221" s="83"/>
      <c r="LUE221" s="83"/>
      <c r="LUF221" s="86"/>
      <c r="LUG221" s="86"/>
      <c r="LUH221" s="82"/>
      <c r="LUI221" s="83"/>
      <c r="LUJ221" s="83"/>
      <c r="LUK221" s="86"/>
      <c r="LUL221" s="86"/>
      <c r="LUM221" s="82"/>
      <c r="LUN221" s="83"/>
      <c r="LUO221" s="83"/>
      <c r="LUP221" s="86"/>
      <c r="LUQ221" s="86"/>
      <c r="LUR221" s="82"/>
      <c r="LUS221" s="83"/>
      <c r="LUT221" s="83"/>
      <c r="LUU221" s="86"/>
      <c r="LUV221" s="86"/>
      <c r="LUW221" s="82"/>
      <c r="LUX221" s="83"/>
      <c r="LUY221" s="83"/>
      <c r="LUZ221" s="86"/>
      <c r="LVA221" s="86"/>
      <c r="LVB221" s="82"/>
      <c r="LVC221" s="83"/>
      <c r="LVD221" s="83"/>
      <c r="LVE221" s="86"/>
      <c r="LVF221" s="86"/>
      <c r="LVG221" s="82"/>
      <c r="LVH221" s="83"/>
      <c r="LVI221" s="83"/>
      <c r="LVJ221" s="86"/>
      <c r="LVK221" s="86"/>
      <c r="LVL221" s="82"/>
      <c r="LVM221" s="83"/>
      <c r="LVN221" s="83"/>
      <c r="LVO221" s="86"/>
      <c r="LVP221" s="86"/>
      <c r="LVQ221" s="82"/>
      <c r="LVR221" s="83"/>
      <c r="LVS221" s="83"/>
      <c r="LVT221" s="86"/>
      <c r="LVU221" s="86"/>
      <c r="LVV221" s="82"/>
      <c r="LVW221" s="83"/>
      <c r="LVX221" s="83"/>
      <c r="LVY221" s="86"/>
      <c r="LVZ221" s="86"/>
      <c r="LWA221" s="82"/>
      <c r="LWB221" s="83"/>
      <c r="LWC221" s="83"/>
      <c r="LWD221" s="86"/>
      <c r="LWE221" s="86"/>
      <c r="LWF221" s="82"/>
      <c r="LWG221" s="83"/>
      <c r="LWH221" s="83"/>
      <c r="LWI221" s="86"/>
      <c r="LWJ221" s="86"/>
      <c r="LWK221" s="82"/>
      <c r="LWL221" s="83"/>
      <c r="LWM221" s="83"/>
      <c r="LWN221" s="86"/>
      <c r="LWO221" s="86"/>
      <c r="LWP221" s="82"/>
      <c r="LWQ221" s="83"/>
      <c r="LWR221" s="83"/>
      <c r="LWS221" s="86"/>
      <c r="LWT221" s="86"/>
      <c r="LWU221" s="82"/>
      <c r="LWV221" s="83"/>
      <c r="LWW221" s="83"/>
      <c r="LWX221" s="86"/>
      <c r="LWY221" s="86"/>
      <c r="LWZ221" s="82"/>
      <c r="LXA221" s="83"/>
      <c r="LXB221" s="83"/>
      <c r="LXC221" s="86"/>
      <c r="LXD221" s="86"/>
      <c r="LXE221" s="82"/>
      <c r="LXF221" s="83"/>
      <c r="LXG221" s="83"/>
      <c r="LXH221" s="86"/>
      <c r="LXI221" s="86"/>
      <c r="LXJ221" s="82"/>
      <c r="LXK221" s="83"/>
      <c r="LXL221" s="83"/>
      <c r="LXM221" s="86"/>
      <c r="LXN221" s="86"/>
      <c r="LXO221" s="82"/>
      <c r="LXP221" s="83"/>
      <c r="LXQ221" s="83"/>
      <c r="LXR221" s="86"/>
      <c r="LXS221" s="86"/>
      <c r="LXT221" s="82"/>
      <c r="LXU221" s="83"/>
      <c r="LXV221" s="83"/>
      <c r="LXW221" s="86"/>
      <c r="LXX221" s="86"/>
      <c r="LXY221" s="82"/>
      <c r="LXZ221" s="83"/>
      <c r="LYA221" s="83"/>
      <c r="LYB221" s="86"/>
      <c r="LYC221" s="86"/>
      <c r="LYD221" s="82"/>
      <c r="LYE221" s="83"/>
      <c r="LYF221" s="83"/>
      <c r="LYG221" s="86"/>
      <c r="LYH221" s="86"/>
      <c r="LYI221" s="82"/>
      <c r="LYJ221" s="83"/>
      <c r="LYK221" s="83"/>
      <c r="LYL221" s="86"/>
      <c r="LYM221" s="86"/>
      <c r="LYN221" s="82"/>
      <c r="LYO221" s="83"/>
      <c r="LYP221" s="83"/>
      <c r="LYQ221" s="86"/>
      <c r="LYR221" s="86"/>
      <c r="LYS221" s="82"/>
      <c r="LYT221" s="83"/>
      <c r="LYU221" s="83"/>
      <c r="LYV221" s="86"/>
      <c r="LYW221" s="86"/>
      <c r="LYX221" s="82"/>
      <c r="LYY221" s="83"/>
      <c r="LYZ221" s="83"/>
      <c r="LZA221" s="86"/>
      <c r="LZB221" s="86"/>
      <c r="LZC221" s="82"/>
      <c r="LZD221" s="83"/>
      <c r="LZE221" s="83"/>
      <c r="LZF221" s="86"/>
      <c r="LZG221" s="86"/>
      <c r="LZH221" s="82"/>
      <c r="LZI221" s="83"/>
      <c r="LZJ221" s="83"/>
      <c r="LZK221" s="86"/>
      <c r="LZL221" s="86"/>
      <c r="LZM221" s="82"/>
      <c r="LZN221" s="83"/>
      <c r="LZO221" s="83"/>
      <c r="LZP221" s="86"/>
      <c r="LZQ221" s="86"/>
      <c r="LZR221" s="82"/>
      <c r="LZS221" s="83"/>
      <c r="LZT221" s="83"/>
      <c r="LZU221" s="86"/>
      <c r="LZV221" s="86"/>
      <c r="LZW221" s="82"/>
      <c r="LZX221" s="83"/>
      <c r="LZY221" s="83"/>
      <c r="LZZ221" s="86"/>
      <c r="MAA221" s="86"/>
      <c r="MAB221" s="82"/>
      <c r="MAC221" s="83"/>
      <c r="MAD221" s="83"/>
      <c r="MAE221" s="86"/>
      <c r="MAF221" s="86"/>
      <c r="MAG221" s="82"/>
      <c r="MAH221" s="83"/>
      <c r="MAI221" s="83"/>
      <c r="MAJ221" s="86"/>
      <c r="MAK221" s="86"/>
      <c r="MAL221" s="82"/>
      <c r="MAM221" s="83"/>
      <c r="MAN221" s="83"/>
      <c r="MAO221" s="86"/>
      <c r="MAP221" s="86"/>
      <c r="MAQ221" s="82"/>
      <c r="MAR221" s="83"/>
      <c r="MAS221" s="83"/>
      <c r="MAT221" s="86"/>
      <c r="MAU221" s="86"/>
      <c r="MAV221" s="82"/>
      <c r="MAW221" s="83"/>
      <c r="MAX221" s="83"/>
      <c r="MAY221" s="86"/>
      <c r="MAZ221" s="86"/>
      <c r="MBA221" s="82"/>
      <c r="MBB221" s="83"/>
      <c r="MBC221" s="83"/>
      <c r="MBD221" s="86"/>
      <c r="MBE221" s="86"/>
      <c r="MBF221" s="82"/>
      <c r="MBG221" s="83"/>
      <c r="MBH221" s="83"/>
      <c r="MBI221" s="86"/>
      <c r="MBJ221" s="86"/>
      <c r="MBK221" s="82"/>
      <c r="MBL221" s="83"/>
      <c r="MBM221" s="83"/>
      <c r="MBN221" s="86"/>
      <c r="MBO221" s="86"/>
      <c r="MBP221" s="82"/>
      <c r="MBQ221" s="83"/>
      <c r="MBR221" s="83"/>
      <c r="MBS221" s="86"/>
      <c r="MBT221" s="86"/>
      <c r="MBU221" s="82"/>
      <c r="MBV221" s="83"/>
      <c r="MBW221" s="83"/>
      <c r="MBX221" s="86"/>
      <c r="MBY221" s="86"/>
      <c r="MBZ221" s="82"/>
      <c r="MCA221" s="83"/>
      <c r="MCB221" s="83"/>
      <c r="MCC221" s="86"/>
      <c r="MCD221" s="86"/>
      <c r="MCE221" s="82"/>
      <c r="MCF221" s="83"/>
      <c r="MCG221" s="83"/>
      <c r="MCH221" s="86"/>
      <c r="MCI221" s="86"/>
      <c r="MCJ221" s="82"/>
      <c r="MCK221" s="83"/>
      <c r="MCL221" s="83"/>
      <c r="MCM221" s="86"/>
      <c r="MCN221" s="86"/>
      <c r="MCO221" s="82"/>
      <c r="MCP221" s="83"/>
      <c r="MCQ221" s="83"/>
      <c r="MCR221" s="86"/>
      <c r="MCS221" s="86"/>
      <c r="MCT221" s="82"/>
      <c r="MCU221" s="83"/>
      <c r="MCV221" s="83"/>
      <c r="MCW221" s="86"/>
      <c r="MCX221" s="86"/>
      <c r="MCY221" s="82"/>
      <c r="MCZ221" s="83"/>
      <c r="MDA221" s="83"/>
      <c r="MDB221" s="86"/>
      <c r="MDC221" s="86"/>
      <c r="MDD221" s="82"/>
      <c r="MDE221" s="83"/>
      <c r="MDF221" s="83"/>
      <c r="MDG221" s="86"/>
      <c r="MDH221" s="86"/>
      <c r="MDI221" s="82"/>
      <c r="MDJ221" s="83"/>
      <c r="MDK221" s="83"/>
      <c r="MDL221" s="86"/>
      <c r="MDM221" s="86"/>
      <c r="MDN221" s="82"/>
      <c r="MDO221" s="83"/>
      <c r="MDP221" s="83"/>
      <c r="MDQ221" s="86"/>
      <c r="MDR221" s="86"/>
      <c r="MDS221" s="82"/>
      <c r="MDT221" s="83"/>
      <c r="MDU221" s="83"/>
      <c r="MDV221" s="86"/>
      <c r="MDW221" s="86"/>
      <c r="MDX221" s="82"/>
      <c r="MDY221" s="83"/>
      <c r="MDZ221" s="83"/>
      <c r="MEA221" s="86"/>
      <c r="MEB221" s="86"/>
      <c r="MEC221" s="82"/>
      <c r="MED221" s="83"/>
      <c r="MEE221" s="83"/>
      <c r="MEF221" s="86"/>
      <c r="MEG221" s="86"/>
      <c r="MEH221" s="82"/>
      <c r="MEI221" s="83"/>
      <c r="MEJ221" s="83"/>
      <c r="MEK221" s="86"/>
      <c r="MEL221" s="86"/>
      <c r="MEM221" s="82"/>
      <c r="MEN221" s="83"/>
      <c r="MEO221" s="83"/>
      <c r="MEP221" s="86"/>
      <c r="MEQ221" s="86"/>
      <c r="MER221" s="82"/>
      <c r="MES221" s="83"/>
      <c r="MET221" s="83"/>
      <c r="MEU221" s="86"/>
      <c r="MEV221" s="86"/>
      <c r="MEW221" s="82"/>
      <c r="MEX221" s="83"/>
      <c r="MEY221" s="83"/>
      <c r="MEZ221" s="86"/>
      <c r="MFA221" s="86"/>
      <c r="MFB221" s="82"/>
      <c r="MFC221" s="83"/>
      <c r="MFD221" s="83"/>
      <c r="MFE221" s="86"/>
      <c r="MFF221" s="86"/>
      <c r="MFG221" s="82"/>
      <c r="MFH221" s="83"/>
      <c r="MFI221" s="83"/>
      <c r="MFJ221" s="86"/>
      <c r="MFK221" s="86"/>
      <c r="MFL221" s="82"/>
      <c r="MFM221" s="83"/>
      <c r="MFN221" s="83"/>
      <c r="MFO221" s="86"/>
      <c r="MFP221" s="86"/>
      <c r="MFQ221" s="82"/>
      <c r="MFR221" s="83"/>
      <c r="MFS221" s="83"/>
      <c r="MFT221" s="86"/>
      <c r="MFU221" s="86"/>
      <c r="MFV221" s="82"/>
      <c r="MFW221" s="83"/>
      <c r="MFX221" s="83"/>
      <c r="MFY221" s="86"/>
      <c r="MFZ221" s="86"/>
      <c r="MGA221" s="82"/>
      <c r="MGB221" s="83"/>
      <c r="MGC221" s="83"/>
      <c r="MGD221" s="86"/>
      <c r="MGE221" s="86"/>
      <c r="MGF221" s="82"/>
      <c r="MGG221" s="83"/>
      <c r="MGH221" s="83"/>
      <c r="MGI221" s="86"/>
      <c r="MGJ221" s="86"/>
      <c r="MGK221" s="82"/>
      <c r="MGL221" s="83"/>
      <c r="MGM221" s="83"/>
      <c r="MGN221" s="86"/>
      <c r="MGO221" s="86"/>
      <c r="MGP221" s="82"/>
      <c r="MGQ221" s="83"/>
      <c r="MGR221" s="83"/>
      <c r="MGS221" s="86"/>
      <c r="MGT221" s="86"/>
      <c r="MGU221" s="82"/>
      <c r="MGV221" s="83"/>
      <c r="MGW221" s="83"/>
      <c r="MGX221" s="86"/>
      <c r="MGY221" s="86"/>
      <c r="MGZ221" s="82"/>
      <c r="MHA221" s="83"/>
      <c r="MHB221" s="83"/>
      <c r="MHC221" s="86"/>
      <c r="MHD221" s="86"/>
      <c r="MHE221" s="82"/>
      <c r="MHF221" s="83"/>
      <c r="MHG221" s="83"/>
      <c r="MHH221" s="86"/>
      <c r="MHI221" s="86"/>
      <c r="MHJ221" s="82"/>
      <c r="MHK221" s="83"/>
      <c r="MHL221" s="83"/>
      <c r="MHM221" s="86"/>
      <c r="MHN221" s="86"/>
      <c r="MHO221" s="82"/>
      <c r="MHP221" s="83"/>
      <c r="MHQ221" s="83"/>
      <c r="MHR221" s="86"/>
      <c r="MHS221" s="86"/>
      <c r="MHT221" s="82"/>
      <c r="MHU221" s="83"/>
      <c r="MHV221" s="83"/>
      <c r="MHW221" s="86"/>
      <c r="MHX221" s="86"/>
      <c r="MHY221" s="82"/>
      <c r="MHZ221" s="83"/>
      <c r="MIA221" s="83"/>
      <c r="MIB221" s="86"/>
      <c r="MIC221" s="86"/>
      <c r="MID221" s="82"/>
      <c r="MIE221" s="83"/>
      <c r="MIF221" s="83"/>
      <c r="MIG221" s="86"/>
      <c r="MIH221" s="86"/>
      <c r="MII221" s="82"/>
      <c r="MIJ221" s="83"/>
      <c r="MIK221" s="83"/>
      <c r="MIL221" s="86"/>
      <c r="MIM221" s="86"/>
      <c r="MIN221" s="82"/>
      <c r="MIO221" s="83"/>
      <c r="MIP221" s="83"/>
      <c r="MIQ221" s="86"/>
      <c r="MIR221" s="86"/>
      <c r="MIS221" s="82"/>
      <c r="MIT221" s="83"/>
      <c r="MIU221" s="83"/>
      <c r="MIV221" s="86"/>
      <c r="MIW221" s="86"/>
      <c r="MIX221" s="82"/>
      <c r="MIY221" s="83"/>
      <c r="MIZ221" s="83"/>
      <c r="MJA221" s="86"/>
      <c r="MJB221" s="86"/>
      <c r="MJC221" s="82"/>
      <c r="MJD221" s="83"/>
      <c r="MJE221" s="83"/>
      <c r="MJF221" s="86"/>
      <c r="MJG221" s="86"/>
      <c r="MJH221" s="82"/>
      <c r="MJI221" s="83"/>
      <c r="MJJ221" s="83"/>
      <c r="MJK221" s="86"/>
      <c r="MJL221" s="86"/>
      <c r="MJM221" s="82"/>
      <c r="MJN221" s="83"/>
      <c r="MJO221" s="83"/>
      <c r="MJP221" s="86"/>
      <c r="MJQ221" s="86"/>
      <c r="MJR221" s="82"/>
      <c r="MJS221" s="83"/>
      <c r="MJT221" s="83"/>
      <c r="MJU221" s="86"/>
      <c r="MJV221" s="86"/>
      <c r="MJW221" s="82"/>
      <c r="MJX221" s="83"/>
      <c r="MJY221" s="83"/>
      <c r="MJZ221" s="86"/>
      <c r="MKA221" s="86"/>
      <c r="MKB221" s="82"/>
      <c r="MKC221" s="83"/>
      <c r="MKD221" s="83"/>
      <c r="MKE221" s="86"/>
      <c r="MKF221" s="86"/>
      <c r="MKG221" s="82"/>
      <c r="MKH221" s="83"/>
      <c r="MKI221" s="83"/>
      <c r="MKJ221" s="86"/>
      <c r="MKK221" s="86"/>
      <c r="MKL221" s="82"/>
      <c r="MKM221" s="83"/>
      <c r="MKN221" s="83"/>
      <c r="MKO221" s="86"/>
      <c r="MKP221" s="86"/>
      <c r="MKQ221" s="82"/>
      <c r="MKR221" s="83"/>
      <c r="MKS221" s="83"/>
      <c r="MKT221" s="86"/>
      <c r="MKU221" s="86"/>
      <c r="MKV221" s="82"/>
      <c r="MKW221" s="83"/>
      <c r="MKX221" s="83"/>
      <c r="MKY221" s="86"/>
      <c r="MKZ221" s="86"/>
      <c r="MLA221" s="82"/>
      <c r="MLB221" s="83"/>
      <c r="MLC221" s="83"/>
      <c r="MLD221" s="86"/>
      <c r="MLE221" s="86"/>
      <c r="MLF221" s="82"/>
      <c r="MLG221" s="83"/>
      <c r="MLH221" s="83"/>
      <c r="MLI221" s="86"/>
      <c r="MLJ221" s="86"/>
      <c r="MLK221" s="82"/>
      <c r="MLL221" s="83"/>
      <c r="MLM221" s="83"/>
      <c r="MLN221" s="86"/>
      <c r="MLO221" s="86"/>
      <c r="MLP221" s="82"/>
      <c r="MLQ221" s="83"/>
      <c r="MLR221" s="83"/>
      <c r="MLS221" s="86"/>
      <c r="MLT221" s="86"/>
      <c r="MLU221" s="82"/>
      <c r="MLV221" s="83"/>
      <c r="MLW221" s="83"/>
      <c r="MLX221" s="86"/>
      <c r="MLY221" s="86"/>
      <c r="MLZ221" s="82"/>
      <c r="MMA221" s="83"/>
      <c r="MMB221" s="83"/>
      <c r="MMC221" s="86"/>
      <c r="MMD221" s="86"/>
      <c r="MME221" s="82"/>
      <c r="MMF221" s="83"/>
      <c r="MMG221" s="83"/>
      <c r="MMH221" s="86"/>
      <c r="MMI221" s="86"/>
      <c r="MMJ221" s="82"/>
      <c r="MMK221" s="83"/>
      <c r="MML221" s="83"/>
      <c r="MMM221" s="86"/>
      <c r="MMN221" s="86"/>
      <c r="MMO221" s="82"/>
      <c r="MMP221" s="83"/>
      <c r="MMQ221" s="83"/>
      <c r="MMR221" s="86"/>
      <c r="MMS221" s="86"/>
      <c r="MMT221" s="82"/>
      <c r="MMU221" s="83"/>
      <c r="MMV221" s="83"/>
      <c r="MMW221" s="86"/>
      <c r="MMX221" s="86"/>
      <c r="MMY221" s="82"/>
      <c r="MMZ221" s="83"/>
      <c r="MNA221" s="83"/>
      <c r="MNB221" s="86"/>
      <c r="MNC221" s="86"/>
      <c r="MND221" s="82"/>
      <c r="MNE221" s="83"/>
      <c r="MNF221" s="83"/>
      <c r="MNG221" s="86"/>
      <c r="MNH221" s="86"/>
      <c r="MNI221" s="82"/>
      <c r="MNJ221" s="83"/>
      <c r="MNK221" s="83"/>
      <c r="MNL221" s="86"/>
      <c r="MNM221" s="86"/>
      <c r="MNN221" s="82"/>
      <c r="MNO221" s="83"/>
      <c r="MNP221" s="83"/>
      <c r="MNQ221" s="86"/>
      <c r="MNR221" s="86"/>
      <c r="MNS221" s="82"/>
      <c r="MNT221" s="83"/>
      <c r="MNU221" s="83"/>
      <c r="MNV221" s="86"/>
      <c r="MNW221" s="86"/>
      <c r="MNX221" s="82"/>
      <c r="MNY221" s="83"/>
      <c r="MNZ221" s="83"/>
      <c r="MOA221" s="86"/>
      <c r="MOB221" s="86"/>
      <c r="MOC221" s="82"/>
      <c r="MOD221" s="83"/>
      <c r="MOE221" s="83"/>
      <c r="MOF221" s="86"/>
      <c r="MOG221" s="86"/>
      <c r="MOH221" s="82"/>
      <c r="MOI221" s="83"/>
      <c r="MOJ221" s="83"/>
      <c r="MOK221" s="86"/>
      <c r="MOL221" s="86"/>
      <c r="MOM221" s="82"/>
      <c r="MON221" s="83"/>
      <c r="MOO221" s="83"/>
      <c r="MOP221" s="86"/>
      <c r="MOQ221" s="86"/>
      <c r="MOR221" s="82"/>
      <c r="MOS221" s="83"/>
      <c r="MOT221" s="83"/>
      <c r="MOU221" s="86"/>
      <c r="MOV221" s="86"/>
      <c r="MOW221" s="82"/>
      <c r="MOX221" s="83"/>
      <c r="MOY221" s="83"/>
      <c r="MOZ221" s="86"/>
      <c r="MPA221" s="86"/>
      <c r="MPB221" s="82"/>
      <c r="MPC221" s="83"/>
      <c r="MPD221" s="83"/>
      <c r="MPE221" s="86"/>
      <c r="MPF221" s="86"/>
      <c r="MPG221" s="82"/>
      <c r="MPH221" s="83"/>
      <c r="MPI221" s="83"/>
      <c r="MPJ221" s="86"/>
      <c r="MPK221" s="86"/>
      <c r="MPL221" s="82"/>
      <c r="MPM221" s="83"/>
      <c r="MPN221" s="83"/>
      <c r="MPO221" s="86"/>
      <c r="MPP221" s="86"/>
      <c r="MPQ221" s="82"/>
      <c r="MPR221" s="83"/>
      <c r="MPS221" s="83"/>
      <c r="MPT221" s="86"/>
      <c r="MPU221" s="86"/>
      <c r="MPV221" s="82"/>
      <c r="MPW221" s="83"/>
      <c r="MPX221" s="83"/>
      <c r="MPY221" s="86"/>
      <c r="MPZ221" s="86"/>
      <c r="MQA221" s="82"/>
      <c r="MQB221" s="83"/>
      <c r="MQC221" s="83"/>
      <c r="MQD221" s="86"/>
      <c r="MQE221" s="86"/>
      <c r="MQF221" s="82"/>
      <c r="MQG221" s="83"/>
      <c r="MQH221" s="83"/>
      <c r="MQI221" s="86"/>
      <c r="MQJ221" s="86"/>
      <c r="MQK221" s="82"/>
      <c r="MQL221" s="83"/>
      <c r="MQM221" s="83"/>
      <c r="MQN221" s="86"/>
      <c r="MQO221" s="86"/>
      <c r="MQP221" s="82"/>
      <c r="MQQ221" s="83"/>
      <c r="MQR221" s="83"/>
      <c r="MQS221" s="86"/>
      <c r="MQT221" s="86"/>
      <c r="MQU221" s="82"/>
      <c r="MQV221" s="83"/>
      <c r="MQW221" s="83"/>
      <c r="MQX221" s="86"/>
      <c r="MQY221" s="86"/>
      <c r="MQZ221" s="82"/>
      <c r="MRA221" s="83"/>
      <c r="MRB221" s="83"/>
      <c r="MRC221" s="86"/>
      <c r="MRD221" s="86"/>
      <c r="MRE221" s="82"/>
      <c r="MRF221" s="83"/>
      <c r="MRG221" s="83"/>
      <c r="MRH221" s="86"/>
      <c r="MRI221" s="86"/>
      <c r="MRJ221" s="82"/>
      <c r="MRK221" s="83"/>
      <c r="MRL221" s="83"/>
      <c r="MRM221" s="86"/>
      <c r="MRN221" s="86"/>
      <c r="MRO221" s="82"/>
      <c r="MRP221" s="83"/>
      <c r="MRQ221" s="83"/>
      <c r="MRR221" s="86"/>
      <c r="MRS221" s="86"/>
      <c r="MRT221" s="82"/>
      <c r="MRU221" s="83"/>
      <c r="MRV221" s="83"/>
      <c r="MRW221" s="86"/>
      <c r="MRX221" s="86"/>
      <c r="MRY221" s="82"/>
      <c r="MRZ221" s="83"/>
      <c r="MSA221" s="83"/>
      <c r="MSB221" s="86"/>
      <c r="MSC221" s="86"/>
      <c r="MSD221" s="82"/>
      <c r="MSE221" s="83"/>
      <c r="MSF221" s="83"/>
      <c r="MSG221" s="86"/>
      <c r="MSH221" s="86"/>
      <c r="MSI221" s="82"/>
      <c r="MSJ221" s="83"/>
      <c r="MSK221" s="83"/>
      <c r="MSL221" s="86"/>
      <c r="MSM221" s="86"/>
      <c r="MSN221" s="82"/>
      <c r="MSO221" s="83"/>
      <c r="MSP221" s="83"/>
      <c r="MSQ221" s="86"/>
      <c r="MSR221" s="86"/>
      <c r="MSS221" s="82"/>
      <c r="MST221" s="83"/>
      <c r="MSU221" s="83"/>
      <c r="MSV221" s="86"/>
      <c r="MSW221" s="86"/>
      <c r="MSX221" s="82"/>
      <c r="MSY221" s="83"/>
      <c r="MSZ221" s="83"/>
      <c r="MTA221" s="86"/>
      <c r="MTB221" s="86"/>
      <c r="MTC221" s="82"/>
      <c r="MTD221" s="83"/>
      <c r="MTE221" s="83"/>
      <c r="MTF221" s="86"/>
      <c r="MTG221" s="86"/>
      <c r="MTH221" s="82"/>
      <c r="MTI221" s="83"/>
      <c r="MTJ221" s="83"/>
      <c r="MTK221" s="86"/>
      <c r="MTL221" s="86"/>
      <c r="MTM221" s="82"/>
      <c r="MTN221" s="83"/>
      <c r="MTO221" s="83"/>
      <c r="MTP221" s="86"/>
      <c r="MTQ221" s="86"/>
      <c r="MTR221" s="82"/>
      <c r="MTS221" s="83"/>
      <c r="MTT221" s="83"/>
      <c r="MTU221" s="86"/>
      <c r="MTV221" s="86"/>
      <c r="MTW221" s="82"/>
      <c r="MTX221" s="83"/>
      <c r="MTY221" s="83"/>
      <c r="MTZ221" s="86"/>
      <c r="MUA221" s="86"/>
      <c r="MUB221" s="82"/>
      <c r="MUC221" s="83"/>
      <c r="MUD221" s="83"/>
      <c r="MUE221" s="86"/>
      <c r="MUF221" s="86"/>
      <c r="MUG221" s="82"/>
      <c r="MUH221" s="83"/>
      <c r="MUI221" s="83"/>
      <c r="MUJ221" s="86"/>
      <c r="MUK221" s="86"/>
      <c r="MUL221" s="82"/>
      <c r="MUM221" s="83"/>
      <c r="MUN221" s="83"/>
      <c r="MUO221" s="86"/>
      <c r="MUP221" s="86"/>
      <c r="MUQ221" s="82"/>
      <c r="MUR221" s="83"/>
      <c r="MUS221" s="83"/>
      <c r="MUT221" s="86"/>
      <c r="MUU221" s="86"/>
      <c r="MUV221" s="82"/>
      <c r="MUW221" s="83"/>
      <c r="MUX221" s="83"/>
      <c r="MUY221" s="86"/>
      <c r="MUZ221" s="86"/>
      <c r="MVA221" s="82"/>
      <c r="MVB221" s="83"/>
      <c r="MVC221" s="83"/>
      <c r="MVD221" s="86"/>
      <c r="MVE221" s="86"/>
      <c r="MVF221" s="82"/>
      <c r="MVG221" s="83"/>
      <c r="MVH221" s="83"/>
      <c r="MVI221" s="86"/>
      <c r="MVJ221" s="86"/>
      <c r="MVK221" s="82"/>
      <c r="MVL221" s="83"/>
      <c r="MVM221" s="83"/>
      <c r="MVN221" s="86"/>
      <c r="MVO221" s="86"/>
      <c r="MVP221" s="82"/>
      <c r="MVQ221" s="83"/>
      <c r="MVR221" s="83"/>
      <c r="MVS221" s="86"/>
      <c r="MVT221" s="86"/>
      <c r="MVU221" s="82"/>
      <c r="MVV221" s="83"/>
      <c r="MVW221" s="83"/>
      <c r="MVX221" s="86"/>
      <c r="MVY221" s="86"/>
      <c r="MVZ221" s="82"/>
      <c r="MWA221" s="83"/>
      <c r="MWB221" s="83"/>
      <c r="MWC221" s="86"/>
      <c r="MWD221" s="86"/>
      <c r="MWE221" s="82"/>
      <c r="MWF221" s="83"/>
      <c r="MWG221" s="83"/>
      <c r="MWH221" s="86"/>
      <c r="MWI221" s="86"/>
      <c r="MWJ221" s="82"/>
      <c r="MWK221" s="83"/>
      <c r="MWL221" s="83"/>
      <c r="MWM221" s="86"/>
      <c r="MWN221" s="86"/>
      <c r="MWO221" s="82"/>
      <c r="MWP221" s="83"/>
      <c r="MWQ221" s="83"/>
      <c r="MWR221" s="86"/>
      <c r="MWS221" s="86"/>
      <c r="MWT221" s="82"/>
      <c r="MWU221" s="83"/>
      <c r="MWV221" s="83"/>
      <c r="MWW221" s="86"/>
      <c r="MWX221" s="86"/>
      <c r="MWY221" s="82"/>
      <c r="MWZ221" s="83"/>
      <c r="MXA221" s="83"/>
      <c r="MXB221" s="86"/>
      <c r="MXC221" s="86"/>
      <c r="MXD221" s="82"/>
      <c r="MXE221" s="83"/>
      <c r="MXF221" s="83"/>
      <c r="MXG221" s="86"/>
      <c r="MXH221" s="86"/>
      <c r="MXI221" s="82"/>
      <c r="MXJ221" s="83"/>
      <c r="MXK221" s="83"/>
      <c r="MXL221" s="86"/>
      <c r="MXM221" s="86"/>
      <c r="MXN221" s="82"/>
      <c r="MXO221" s="83"/>
      <c r="MXP221" s="83"/>
      <c r="MXQ221" s="86"/>
      <c r="MXR221" s="86"/>
      <c r="MXS221" s="82"/>
      <c r="MXT221" s="83"/>
      <c r="MXU221" s="83"/>
      <c r="MXV221" s="86"/>
      <c r="MXW221" s="86"/>
      <c r="MXX221" s="82"/>
      <c r="MXY221" s="83"/>
      <c r="MXZ221" s="83"/>
      <c r="MYA221" s="86"/>
      <c r="MYB221" s="86"/>
      <c r="MYC221" s="82"/>
      <c r="MYD221" s="83"/>
      <c r="MYE221" s="83"/>
      <c r="MYF221" s="86"/>
      <c r="MYG221" s="86"/>
      <c r="MYH221" s="82"/>
      <c r="MYI221" s="83"/>
      <c r="MYJ221" s="83"/>
      <c r="MYK221" s="86"/>
      <c r="MYL221" s="86"/>
      <c r="MYM221" s="82"/>
      <c r="MYN221" s="83"/>
      <c r="MYO221" s="83"/>
      <c r="MYP221" s="86"/>
      <c r="MYQ221" s="86"/>
      <c r="MYR221" s="82"/>
      <c r="MYS221" s="83"/>
      <c r="MYT221" s="83"/>
      <c r="MYU221" s="86"/>
      <c r="MYV221" s="86"/>
      <c r="MYW221" s="82"/>
      <c r="MYX221" s="83"/>
      <c r="MYY221" s="83"/>
      <c r="MYZ221" s="86"/>
      <c r="MZA221" s="86"/>
      <c r="MZB221" s="82"/>
      <c r="MZC221" s="83"/>
      <c r="MZD221" s="83"/>
      <c r="MZE221" s="86"/>
      <c r="MZF221" s="86"/>
      <c r="MZG221" s="82"/>
      <c r="MZH221" s="83"/>
      <c r="MZI221" s="83"/>
      <c r="MZJ221" s="86"/>
      <c r="MZK221" s="86"/>
      <c r="MZL221" s="82"/>
      <c r="MZM221" s="83"/>
      <c r="MZN221" s="83"/>
      <c r="MZO221" s="86"/>
      <c r="MZP221" s="86"/>
      <c r="MZQ221" s="82"/>
      <c r="MZR221" s="83"/>
      <c r="MZS221" s="83"/>
      <c r="MZT221" s="86"/>
      <c r="MZU221" s="86"/>
      <c r="MZV221" s="82"/>
      <c r="MZW221" s="83"/>
      <c r="MZX221" s="83"/>
      <c r="MZY221" s="86"/>
      <c r="MZZ221" s="86"/>
      <c r="NAA221" s="82"/>
      <c r="NAB221" s="83"/>
      <c r="NAC221" s="83"/>
      <c r="NAD221" s="86"/>
      <c r="NAE221" s="86"/>
      <c r="NAF221" s="82"/>
      <c r="NAG221" s="83"/>
      <c r="NAH221" s="83"/>
      <c r="NAI221" s="86"/>
      <c r="NAJ221" s="86"/>
      <c r="NAK221" s="82"/>
      <c r="NAL221" s="83"/>
      <c r="NAM221" s="83"/>
      <c r="NAN221" s="86"/>
      <c r="NAO221" s="86"/>
      <c r="NAP221" s="82"/>
      <c r="NAQ221" s="83"/>
      <c r="NAR221" s="83"/>
      <c r="NAS221" s="86"/>
      <c r="NAT221" s="86"/>
      <c r="NAU221" s="82"/>
      <c r="NAV221" s="83"/>
      <c r="NAW221" s="83"/>
      <c r="NAX221" s="86"/>
      <c r="NAY221" s="86"/>
      <c r="NAZ221" s="82"/>
      <c r="NBA221" s="83"/>
      <c r="NBB221" s="83"/>
      <c r="NBC221" s="86"/>
      <c r="NBD221" s="86"/>
      <c r="NBE221" s="82"/>
      <c r="NBF221" s="83"/>
      <c r="NBG221" s="83"/>
      <c r="NBH221" s="86"/>
      <c r="NBI221" s="86"/>
      <c r="NBJ221" s="82"/>
      <c r="NBK221" s="83"/>
      <c r="NBL221" s="83"/>
      <c r="NBM221" s="86"/>
      <c r="NBN221" s="86"/>
      <c r="NBO221" s="82"/>
      <c r="NBP221" s="83"/>
      <c r="NBQ221" s="83"/>
      <c r="NBR221" s="86"/>
      <c r="NBS221" s="86"/>
      <c r="NBT221" s="82"/>
      <c r="NBU221" s="83"/>
      <c r="NBV221" s="83"/>
      <c r="NBW221" s="86"/>
      <c r="NBX221" s="86"/>
      <c r="NBY221" s="82"/>
      <c r="NBZ221" s="83"/>
      <c r="NCA221" s="83"/>
      <c r="NCB221" s="86"/>
      <c r="NCC221" s="86"/>
      <c r="NCD221" s="82"/>
      <c r="NCE221" s="83"/>
      <c r="NCF221" s="83"/>
      <c r="NCG221" s="86"/>
      <c r="NCH221" s="86"/>
      <c r="NCI221" s="82"/>
      <c r="NCJ221" s="83"/>
      <c r="NCK221" s="83"/>
      <c r="NCL221" s="86"/>
      <c r="NCM221" s="86"/>
      <c r="NCN221" s="82"/>
      <c r="NCO221" s="83"/>
      <c r="NCP221" s="83"/>
      <c r="NCQ221" s="86"/>
      <c r="NCR221" s="86"/>
      <c r="NCS221" s="82"/>
      <c r="NCT221" s="83"/>
      <c r="NCU221" s="83"/>
      <c r="NCV221" s="86"/>
      <c r="NCW221" s="86"/>
      <c r="NCX221" s="82"/>
      <c r="NCY221" s="83"/>
      <c r="NCZ221" s="83"/>
      <c r="NDA221" s="86"/>
      <c r="NDB221" s="86"/>
      <c r="NDC221" s="82"/>
      <c r="NDD221" s="83"/>
      <c r="NDE221" s="83"/>
      <c r="NDF221" s="86"/>
      <c r="NDG221" s="86"/>
      <c r="NDH221" s="82"/>
      <c r="NDI221" s="83"/>
      <c r="NDJ221" s="83"/>
      <c r="NDK221" s="86"/>
      <c r="NDL221" s="86"/>
      <c r="NDM221" s="82"/>
      <c r="NDN221" s="83"/>
      <c r="NDO221" s="83"/>
      <c r="NDP221" s="86"/>
      <c r="NDQ221" s="86"/>
      <c r="NDR221" s="82"/>
      <c r="NDS221" s="83"/>
      <c r="NDT221" s="83"/>
      <c r="NDU221" s="86"/>
      <c r="NDV221" s="86"/>
      <c r="NDW221" s="82"/>
      <c r="NDX221" s="83"/>
      <c r="NDY221" s="83"/>
      <c r="NDZ221" s="86"/>
      <c r="NEA221" s="86"/>
      <c r="NEB221" s="82"/>
      <c r="NEC221" s="83"/>
      <c r="NED221" s="83"/>
      <c r="NEE221" s="86"/>
      <c r="NEF221" s="86"/>
      <c r="NEG221" s="82"/>
      <c r="NEH221" s="83"/>
      <c r="NEI221" s="83"/>
      <c r="NEJ221" s="86"/>
      <c r="NEK221" s="86"/>
      <c r="NEL221" s="82"/>
      <c r="NEM221" s="83"/>
      <c r="NEN221" s="83"/>
      <c r="NEO221" s="86"/>
      <c r="NEP221" s="86"/>
      <c r="NEQ221" s="82"/>
      <c r="NER221" s="83"/>
      <c r="NES221" s="83"/>
      <c r="NET221" s="86"/>
      <c r="NEU221" s="86"/>
      <c r="NEV221" s="82"/>
      <c r="NEW221" s="83"/>
      <c r="NEX221" s="83"/>
      <c r="NEY221" s="86"/>
      <c r="NEZ221" s="86"/>
      <c r="NFA221" s="82"/>
      <c r="NFB221" s="83"/>
      <c r="NFC221" s="83"/>
      <c r="NFD221" s="86"/>
      <c r="NFE221" s="86"/>
      <c r="NFF221" s="82"/>
      <c r="NFG221" s="83"/>
      <c r="NFH221" s="83"/>
      <c r="NFI221" s="86"/>
      <c r="NFJ221" s="86"/>
      <c r="NFK221" s="82"/>
      <c r="NFL221" s="83"/>
      <c r="NFM221" s="83"/>
      <c r="NFN221" s="86"/>
      <c r="NFO221" s="86"/>
      <c r="NFP221" s="82"/>
      <c r="NFQ221" s="83"/>
      <c r="NFR221" s="83"/>
      <c r="NFS221" s="86"/>
      <c r="NFT221" s="86"/>
      <c r="NFU221" s="82"/>
      <c r="NFV221" s="83"/>
      <c r="NFW221" s="83"/>
      <c r="NFX221" s="86"/>
      <c r="NFY221" s="86"/>
      <c r="NFZ221" s="82"/>
      <c r="NGA221" s="83"/>
      <c r="NGB221" s="83"/>
      <c r="NGC221" s="86"/>
      <c r="NGD221" s="86"/>
      <c r="NGE221" s="82"/>
      <c r="NGF221" s="83"/>
      <c r="NGG221" s="83"/>
      <c r="NGH221" s="86"/>
      <c r="NGI221" s="86"/>
      <c r="NGJ221" s="82"/>
      <c r="NGK221" s="83"/>
      <c r="NGL221" s="83"/>
      <c r="NGM221" s="86"/>
      <c r="NGN221" s="86"/>
      <c r="NGO221" s="82"/>
      <c r="NGP221" s="83"/>
      <c r="NGQ221" s="83"/>
      <c r="NGR221" s="86"/>
      <c r="NGS221" s="86"/>
      <c r="NGT221" s="82"/>
      <c r="NGU221" s="83"/>
      <c r="NGV221" s="83"/>
      <c r="NGW221" s="86"/>
      <c r="NGX221" s="86"/>
      <c r="NGY221" s="82"/>
      <c r="NGZ221" s="83"/>
      <c r="NHA221" s="83"/>
      <c r="NHB221" s="86"/>
      <c r="NHC221" s="86"/>
      <c r="NHD221" s="82"/>
      <c r="NHE221" s="83"/>
      <c r="NHF221" s="83"/>
      <c r="NHG221" s="86"/>
      <c r="NHH221" s="86"/>
      <c r="NHI221" s="82"/>
      <c r="NHJ221" s="83"/>
      <c r="NHK221" s="83"/>
      <c r="NHL221" s="86"/>
      <c r="NHM221" s="86"/>
      <c r="NHN221" s="82"/>
      <c r="NHO221" s="83"/>
      <c r="NHP221" s="83"/>
      <c r="NHQ221" s="86"/>
      <c r="NHR221" s="86"/>
      <c r="NHS221" s="82"/>
      <c r="NHT221" s="83"/>
      <c r="NHU221" s="83"/>
      <c r="NHV221" s="86"/>
      <c r="NHW221" s="86"/>
      <c r="NHX221" s="82"/>
      <c r="NHY221" s="83"/>
      <c r="NHZ221" s="83"/>
      <c r="NIA221" s="86"/>
      <c r="NIB221" s="86"/>
      <c r="NIC221" s="82"/>
      <c r="NID221" s="83"/>
      <c r="NIE221" s="83"/>
      <c r="NIF221" s="86"/>
      <c r="NIG221" s="86"/>
      <c r="NIH221" s="82"/>
      <c r="NII221" s="83"/>
      <c r="NIJ221" s="83"/>
      <c r="NIK221" s="86"/>
      <c r="NIL221" s="86"/>
      <c r="NIM221" s="82"/>
      <c r="NIN221" s="83"/>
      <c r="NIO221" s="83"/>
      <c r="NIP221" s="86"/>
      <c r="NIQ221" s="86"/>
      <c r="NIR221" s="82"/>
      <c r="NIS221" s="83"/>
      <c r="NIT221" s="83"/>
      <c r="NIU221" s="86"/>
      <c r="NIV221" s="86"/>
      <c r="NIW221" s="82"/>
      <c r="NIX221" s="83"/>
      <c r="NIY221" s="83"/>
      <c r="NIZ221" s="86"/>
      <c r="NJA221" s="86"/>
      <c r="NJB221" s="82"/>
      <c r="NJC221" s="83"/>
      <c r="NJD221" s="83"/>
      <c r="NJE221" s="86"/>
      <c r="NJF221" s="86"/>
      <c r="NJG221" s="82"/>
      <c r="NJH221" s="83"/>
      <c r="NJI221" s="83"/>
      <c r="NJJ221" s="86"/>
      <c r="NJK221" s="86"/>
      <c r="NJL221" s="82"/>
      <c r="NJM221" s="83"/>
      <c r="NJN221" s="83"/>
      <c r="NJO221" s="86"/>
      <c r="NJP221" s="86"/>
      <c r="NJQ221" s="82"/>
      <c r="NJR221" s="83"/>
      <c r="NJS221" s="83"/>
      <c r="NJT221" s="86"/>
      <c r="NJU221" s="86"/>
      <c r="NJV221" s="82"/>
      <c r="NJW221" s="83"/>
      <c r="NJX221" s="83"/>
      <c r="NJY221" s="86"/>
      <c r="NJZ221" s="86"/>
      <c r="NKA221" s="82"/>
      <c r="NKB221" s="83"/>
      <c r="NKC221" s="83"/>
      <c r="NKD221" s="86"/>
      <c r="NKE221" s="86"/>
      <c r="NKF221" s="82"/>
      <c r="NKG221" s="83"/>
      <c r="NKH221" s="83"/>
      <c r="NKI221" s="86"/>
      <c r="NKJ221" s="86"/>
      <c r="NKK221" s="82"/>
      <c r="NKL221" s="83"/>
      <c r="NKM221" s="83"/>
      <c r="NKN221" s="86"/>
      <c r="NKO221" s="86"/>
      <c r="NKP221" s="82"/>
      <c r="NKQ221" s="83"/>
      <c r="NKR221" s="83"/>
      <c r="NKS221" s="86"/>
      <c r="NKT221" s="86"/>
      <c r="NKU221" s="82"/>
      <c r="NKV221" s="83"/>
      <c r="NKW221" s="83"/>
      <c r="NKX221" s="86"/>
      <c r="NKY221" s="86"/>
      <c r="NKZ221" s="82"/>
      <c r="NLA221" s="83"/>
      <c r="NLB221" s="83"/>
      <c r="NLC221" s="86"/>
      <c r="NLD221" s="86"/>
      <c r="NLE221" s="82"/>
      <c r="NLF221" s="83"/>
      <c r="NLG221" s="83"/>
      <c r="NLH221" s="86"/>
      <c r="NLI221" s="86"/>
      <c r="NLJ221" s="82"/>
      <c r="NLK221" s="83"/>
      <c r="NLL221" s="83"/>
      <c r="NLM221" s="86"/>
      <c r="NLN221" s="86"/>
      <c r="NLO221" s="82"/>
      <c r="NLP221" s="83"/>
      <c r="NLQ221" s="83"/>
      <c r="NLR221" s="86"/>
      <c r="NLS221" s="86"/>
      <c r="NLT221" s="82"/>
      <c r="NLU221" s="83"/>
      <c r="NLV221" s="83"/>
      <c r="NLW221" s="86"/>
      <c r="NLX221" s="86"/>
      <c r="NLY221" s="82"/>
      <c r="NLZ221" s="83"/>
      <c r="NMA221" s="83"/>
      <c r="NMB221" s="86"/>
      <c r="NMC221" s="86"/>
      <c r="NMD221" s="82"/>
      <c r="NME221" s="83"/>
      <c r="NMF221" s="83"/>
      <c r="NMG221" s="86"/>
      <c r="NMH221" s="86"/>
      <c r="NMI221" s="82"/>
      <c r="NMJ221" s="83"/>
      <c r="NMK221" s="83"/>
      <c r="NML221" s="86"/>
      <c r="NMM221" s="86"/>
      <c r="NMN221" s="82"/>
      <c r="NMO221" s="83"/>
      <c r="NMP221" s="83"/>
      <c r="NMQ221" s="86"/>
      <c r="NMR221" s="86"/>
      <c r="NMS221" s="82"/>
      <c r="NMT221" s="83"/>
      <c r="NMU221" s="83"/>
      <c r="NMV221" s="86"/>
      <c r="NMW221" s="86"/>
      <c r="NMX221" s="82"/>
      <c r="NMY221" s="83"/>
      <c r="NMZ221" s="83"/>
      <c r="NNA221" s="86"/>
      <c r="NNB221" s="86"/>
      <c r="NNC221" s="82"/>
      <c r="NND221" s="83"/>
      <c r="NNE221" s="83"/>
      <c r="NNF221" s="86"/>
      <c r="NNG221" s="86"/>
      <c r="NNH221" s="82"/>
      <c r="NNI221" s="83"/>
      <c r="NNJ221" s="83"/>
      <c r="NNK221" s="86"/>
      <c r="NNL221" s="86"/>
      <c r="NNM221" s="82"/>
      <c r="NNN221" s="83"/>
      <c r="NNO221" s="83"/>
      <c r="NNP221" s="86"/>
      <c r="NNQ221" s="86"/>
      <c r="NNR221" s="82"/>
      <c r="NNS221" s="83"/>
      <c r="NNT221" s="83"/>
      <c r="NNU221" s="86"/>
      <c r="NNV221" s="86"/>
      <c r="NNW221" s="82"/>
      <c r="NNX221" s="83"/>
      <c r="NNY221" s="83"/>
      <c r="NNZ221" s="86"/>
      <c r="NOA221" s="86"/>
      <c r="NOB221" s="82"/>
      <c r="NOC221" s="83"/>
      <c r="NOD221" s="83"/>
      <c r="NOE221" s="86"/>
      <c r="NOF221" s="86"/>
      <c r="NOG221" s="82"/>
      <c r="NOH221" s="83"/>
      <c r="NOI221" s="83"/>
      <c r="NOJ221" s="86"/>
      <c r="NOK221" s="86"/>
      <c r="NOL221" s="82"/>
      <c r="NOM221" s="83"/>
      <c r="NON221" s="83"/>
      <c r="NOO221" s="86"/>
      <c r="NOP221" s="86"/>
      <c r="NOQ221" s="82"/>
      <c r="NOR221" s="83"/>
      <c r="NOS221" s="83"/>
      <c r="NOT221" s="86"/>
      <c r="NOU221" s="86"/>
      <c r="NOV221" s="82"/>
      <c r="NOW221" s="83"/>
      <c r="NOX221" s="83"/>
      <c r="NOY221" s="86"/>
      <c r="NOZ221" s="86"/>
      <c r="NPA221" s="82"/>
      <c r="NPB221" s="83"/>
      <c r="NPC221" s="83"/>
      <c r="NPD221" s="86"/>
      <c r="NPE221" s="86"/>
      <c r="NPF221" s="82"/>
      <c r="NPG221" s="83"/>
      <c r="NPH221" s="83"/>
      <c r="NPI221" s="86"/>
      <c r="NPJ221" s="86"/>
      <c r="NPK221" s="82"/>
      <c r="NPL221" s="83"/>
      <c r="NPM221" s="83"/>
      <c r="NPN221" s="86"/>
      <c r="NPO221" s="86"/>
      <c r="NPP221" s="82"/>
      <c r="NPQ221" s="83"/>
      <c r="NPR221" s="83"/>
      <c r="NPS221" s="86"/>
      <c r="NPT221" s="86"/>
      <c r="NPU221" s="82"/>
      <c r="NPV221" s="83"/>
      <c r="NPW221" s="83"/>
      <c r="NPX221" s="86"/>
      <c r="NPY221" s="86"/>
      <c r="NPZ221" s="82"/>
      <c r="NQA221" s="83"/>
      <c r="NQB221" s="83"/>
      <c r="NQC221" s="86"/>
      <c r="NQD221" s="86"/>
      <c r="NQE221" s="82"/>
      <c r="NQF221" s="83"/>
      <c r="NQG221" s="83"/>
      <c r="NQH221" s="86"/>
      <c r="NQI221" s="86"/>
      <c r="NQJ221" s="82"/>
      <c r="NQK221" s="83"/>
      <c r="NQL221" s="83"/>
      <c r="NQM221" s="86"/>
      <c r="NQN221" s="86"/>
      <c r="NQO221" s="82"/>
      <c r="NQP221" s="83"/>
      <c r="NQQ221" s="83"/>
      <c r="NQR221" s="86"/>
      <c r="NQS221" s="86"/>
      <c r="NQT221" s="82"/>
      <c r="NQU221" s="83"/>
      <c r="NQV221" s="83"/>
      <c r="NQW221" s="86"/>
      <c r="NQX221" s="86"/>
      <c r="NQY221" s="82"/>
      <c r="NQZ221" s="83"/>
      <c r="NRA221" s="83"/>
      <c r="NRB221" s="86"/>
      <c r="NRC221" s="86"/>
      <c r="NRD221" s="82"/>
      <c r="NRE221" s="83"/>
      <c r="NRF221" s="83"/>
      <c r="NRG221" s="86"/>
      <c r="NRH221" s="86"/>
      <c r="NRI221" s="82"/>
      <c r="NRJ221" s="83"/>
      <c r="NRK221" s="83"/>
      <c r="NRL221" s="86"/>
      <c r="NRM221" s="86"/>
      <c r="NRN221" s="82"/>
      <c r="NRO221" s="83"/>
      <c r="NRP221" s="83"/>
      <c r="NRQ221" s="86"/>
      <c r="NRR221" s="86"/>
      <c r="NRS221" s="82"/>
      <c r="NRT221" s="83"/>
      <c r="NRU221" s="83"/>
      <c r="NRV221" s="86"/>
      <c r="NRW221" s="86"/>
      <c r="NRX221" s="82"/>
      <c r="NRY221" s="83"/>
      <c r="NRZ221" s="83"/>
      <c r="NSA221" s="86"/>
      <c r="NSB221" s="86"/>
      <c r="NSC221" s="82"/>
      <c r="NSD221" s="83"/>
      <c r="NSE221" s="83"/>
      <c r="NSF221" s="86"/>
      <c r="NSG221" s="86"/>
      <c r="NSH221" s="82"/>
      <c r="NSI221" s="83"/>
      <c r="NSJ221" s="83"/>
      <c r="NSK221" s="86"/>
      <c r="NSL221" s="86"/>
      <c r="NSM221" s="82"/>
      <c r="NSN221" s="83"/>
      <c r="NSO221" s="83"/>
      <c r="NSP221" s="86"/>
      <c r="NSQ221" s="86"/>
      <c r="NSR221" s="82"/>
      <c r="NSS221" s="83"/>
      <c r="NST221" s="83"/>
      <c r="NSU221" s="86"/>
      <c r="NSV221" s="86"/>
      <c r="NSW221" s="82"/>
      <c r="NSX221" s="83"/>
      <c r="NSY221" s="83"/>
      <c r="NSZ221" s="86"/>
      <c r="NTA221" s="86"/>
      <c r="NTB221" s="82"/>
      <c r="NTC221" s="83"/>
      <c r="NTD221" s="83"/>
      <c r="NTE221" s="86"/>
      <c r="NTF221" s="86"/>
      <c r="NTG221" s="82"/>
      <c r="NTH221" s="83"/>
      <c r="NTI221" s="83"/>
      <c r="NTJ221" s="86"/>
      <c r="NTK221" s="86"/>
      <c r="NTL221" s="82"/>
      <c r="NTM221" s="83"/>
      <c r="NTN221" s="83"/>
      <c r="NTO221" s="86"/>
      <c r="NTP221" s="86"/>
      <c r="NTQ221" s="82"/>
      <c r="NTR221" s="83"/>
      <c r="NTS221" s="83"/>
      <c r="NTT221" s="86"/>
      <c r="NTU221" s="86"/>
      <c r="NTV221" s="82"/>
      <c r="NTW221" s="83"/>
      <c r="NTX221" s="83"/>
      <c r="NTY221" s="86"/>
      <c r="NTZ221" s="86"/>
      <c r="NUA221" s="82"/>
      <c r="NUB221" s="83"/>
      <c r="NUC221" s="83"/>
      <c r="NUD221" s="86"/>
      <c r="NUE221" s="86"/>
      <c r="NUF221" s="82"/>
      <c r="NUG221" s="83"/>
      <c r="NUH221" s="83"/>
      <c r="NUI221" s="86"/>
      <c r="NUJ221" s="86"/>
      <c r="NUK221" s="82"/>
      <c r="NUL221" s="83"/>
      <c r="NUM221" s="83"/>
      <c r="NUN221" s="86"/>
      <c r="NUO221" s="86"/>
      <c r="NUP221" s="82"/>
      <c r="NUQ221" s="83"/>
      <c r="NUR221" s="83"/>
      <c r="NUS221" s="86"/>
      <c r="NUT221" s="86"/>
      <c r="NUU221" s="82"/>
      <c r="NUV221" s="83"/>
      <c r="NUW221" s="83"/>
      <c r="NUX221" s="86"/>
      <c r="NUY221" s="86"/>
      <c r="NUZ221" s="82"/>
      <c r="NVA221" s="83"/>
      <c r="NVB221" s="83"/>
      <c r="NVC221" s="86"/>
      <c r="NVD221" s="86"/>
      <c r="NVE221" s="82"/>
      <c r="NVF221" s="83"/>
      <c r="NVG221" s="83"/>
      <c r="NVH221" s="86"/>
      <c r="NVI221" s="86"/>
      <c r="NVJ221" s="82"/>
      <c r="NVK221" s="83"/>
      <c r="NVL221" s="83"/>
      <c r="NVM221" s="86"/>
      <c r="NVN221" s="86"/>
      <c r="NVO221" s="82"/>
      <c r="NVP221" s="83"/>
      <c r="NVQ221" s="83"/>
      <c r="NVR221" s="86"/>
      <c r="NVS221" s="86"/>
      <c r="NVT221" s="82"/>
      <c r="NVU221" s="83"/>
      <c r="NVV221" s="83"/>
      <c r="NVW221" s="86"/>
      <c r="NVX221" s="86"/>
      <c r="NVY221" s="82"/>
      <c r="NVZ221" s="83"/>
      <c r="NWA221" s="83"/>
      <c r="NWB221" s="86"/>
      <c r="NWC221" s="86"/>
      <c r="NWD221" s="82"/>
      <c r="NWE221" s="83"/>
      <c r="NWF221" s="83"/>
      <c r="NWG221" s="86"/>
      <c r="NWH221" s="86"/>
      <c r="NWI221" s="82"/>
      <c r="NWJ221" s="83"/>
      <c r="NWK221" s="83"/>
      <c r="NWL221" s="86"/>
      <c r="NWM221" s="86"/>
      <c r="NWN221" s="82"/>
      <c r="NWO221" s="83"/>
      <c r="NWP221" s="83"/>
      <c r="NWQ221" s="86"/>
      <c r="NWR221" s="86"/>
      <c r="NWS221" s="82"/>
      <c r="NWT221" s="83"/>
      <c r="NWU221" s="83"/>
      <c r="NWV221" s="86"/>
      <c r="NWW221" s="86"/>
      <c r="NWX221" s="82"/>
      <c r="NWY221" s="83"/>
      <c r="NWZ221" s="83"/>
      <c r="NXA221" s="86"/>
      <c r="NXB221" s="86"/>
      <c r="NXC221" s="82"/>
      <c r="NXD221" s="83"/>
      <c r="NXE221" s="83"/>
      <c r="NXF221" s="86"/>
      <c r="NXG221" s="86"/>
      <c r="NXH221" s="82"/>
      <c r="NXI221" s="83"/>
      <c r="NXJ221" s="83"/>
      <c r="NXK221" s="86"/>
      <c r="NXL221" s="86"/>
      <c r="NXM221" s="82"/>
      <c r="NXN221" s="83"/>
      <c r="NXO221" s="83"/>
      <c r="NXP221" s="86"/>
      <c r="NXQ221" s="86"/>
      <c r="NXR221" s="82"/>
      <c r="NXS221" s="83"/>
      <c r="NXT221" s="83"/>
      <c r="NXU221" s="86"/>
      <c r="NXV221" s="86"/>
      <c r="NXW221" s="82"/>
      <c r="NXX221" s="83"/>
      <c r="NXY221" s="83"/>
      <c r="NXZ221" s="86"/>
      <c r="NYA221" s="86"/>
      <c r="NYB221" s="82"/>
      <c r="NYC221" s="83"/>
      <c r="NYD221" s="83"/>
      <c r="NYE221" s="86"/>
      <c r="NYF221" s="86"/>
      <c r="NYG221" s="82"/>
      <c r="NYH221" s="83"/>
      <c r="NYI221" s="83"/>
      <c r="NYJ221" s="86"/>
      <c r="NYK221" s="86"/>
      <c r="NYL221" s="82"/>
      <c r="NYM221" s="83"/>
      <c r="NYN221" s="83"/>
      <c r="NYO221" s="86"/>
      <c r="NYP221" s="86"/>
      <c r="NYQ221" s="82"/>
      <c r="NYR221" s="83"/>
      <c r="NYS221" s="83"/>
      <c r="NYT221" s="86"/>
      <c r="NYU221" s="86"/>
      <c r="NYV221" s="82"/>
      <c r="NYW221" s="83"/>
      <c r="NYX221" s="83"/>
      <c r="NYY221" s="86"/>
      <c r="NYZ221" s="86"/>
      <c r="NZA221" s="82"/>
      <c r="NZB221" s="83"/>
      <c r="NZC221" s="83"/>
      <c r="NZD221" s="86"/>
      <c r="NZE221" s="86"/>
      <c r="NZF221" s="82"/>
      <c r="NZG221" s="83"/>
      <c r="NZH221" s="83"/>
      <c r="NZI221" s="86"/>
      <c r="NZJ221" s="86"/>
      <c r="NZK221" s="82"/>
      <c r="NZL221" s="83"/>
      <c r="NZM221" s="83"/>
      <c r="NZN221" s="86"/>
      <c r="NZO221" s="86"/>
      <c r="NZP221" s="82"/>
      <c r="NZQ221" s="83"/>
      <c r="NZR221" s="83"/>
      <c r="NZS221" s="86"/>
      <c r="NZT221" s="86"/>
      <c r="NZU221" s="82"/>
      <c r="NZV221" s="83"/>
      <c r="NZW221" s="83"/>
      <c r="NZX221" s="86"/>
      <c r="NZY221" s="86"/>
      <c r="NZZ221" s="82"/>
      <c r="OAA221" s="83"/>
      <c r="OAB221" s="83"/>
      <c r="OAC221" s="86"/>
      <c r="OAD221" s="86"/>
      <c r="OAE221" s="82"/>
      <c r="OAF221" s="83"/>
      <c r="OAG221" s="83"/>
      <c r="OAH221" s="86"/>
      <c r="OAI221" s="86"/>
      <c r="OAJ221" s="82"/>
      <c r="OAK221" s="83"/>
      <c r="OAL221" s="83"/>
      <c r="OAM221" s="86"/>
      <c r="OAN221" s="86"/>
      <c r="OAO221" s="82"/>
      <c r="OAP221" s="83"/>
      <c r="OAQ221" s="83"/>
      <c r="OAR221" s="86"/>
      <c r="OAS221" s="86"/>
      <c r="OAT221" s="82"/>
      <c r="OAU221" s="83"/>
      <c r="OAV221" s="83"/>
      <c r="OAW221" s="86"/>
      <c r="OAX221" s="86"/>
      <c r="OAY221" s="82"/>
      <c r="OAZ221" s="83"/>
      <c r="OBA221" s="83"/>
      <c r="OBB221" s="86"/>
      <c r="OBC221" s="86"/>
      <c r="OBD221" s="82"/>
      <c r="OBE221" s="83"/>
      <c r="OBF221" s="83"/>
      <c r="OBG221" s="86"/>
      <c r="OBH221" s="86"/>
      <c r="OBI221" s="82"/>
      <c r="OBJ221" s="83"/>
      <c r="OBK221" s="83"/>
      <c r="OBL221" s="86"/>
      <c r="OBM221" s="86"/>
      <c r="OBN221" s="82"/>
      <c r="OBO221" s="83"/>
      <c r="OBP221" s="83"/>
      <c r="OBQ221" s="86"/>
      <c r="OBR221" s="86"/>
      <c r="OBS221" s="82"/>
      <c r="OBT221" s="83"/>
      <c r="OBU221" s="83"/>
      <c r="OBV221" s="86"/>
      <c r="OBW221" s="86"/>
      <c r="OBX221" s="82"/>
      <c r="OBY221" s="83"/>
      <c r="OBZ221" s="83"/>
      <c r="OCA221" s="86"/>
      <c r="OCB221" s="86"/>
      <c r="OCC221" s="82"/>
      <c r="OCD221" s="83"/>
      <c r="OCE221" s="83"/>
      <c r="OCF221" s="86"/>
      <c r="OCG221" s="86"/>
      <c r="OCH221" s="82"/>
      <c r="OCI221" s="83"/>
      <c r="OCJ221" s="83"/>
      <c r="OCK221" s="86"/>
      <c r="OCL221" s="86"/>
      <c r="OCM221" s="82"/>
      <c r="OCN221" s="83"/>
      <c r="OCO221" s="83"/>
      <c r="OCP221" s="86"/>
      <c r="OCQ221" s="86"/>
      <c r="OCR221" s="82"/>
      <c r="OCS221" s="83"/>
      <c r="OCT221" s="83"/>
      <c r="OCU221" s="86"/>
      <c r="OCV221" s="86"/>
      <c r="OCW221" s="82"/>
      <c r="OCX221" s="83"/>
      <c r="OCY221" s="83"/>
      <c r="OCZ221" s="86"/>
      <c r="ODA221" s="86"/>
      <c r="ODB221" s="82"/>
      <c r="ODC221" s="83"/>
      <c r="ODD221" s="83"/>
      <c r="ODE221" s="86"/>
      <c r="ODF221" s="86"/>
      <c r="ODG221" s="82"/>
      <c r="ODH221" s="83"/>
      <c r="ODI221" s="83"/>
      <c r="ODJ221" s="86"/>
      <c r="ODK221" s="86"/>
      <c r="ODL221" s="82"/>
      <c r="ODM221" s="83"/>
      <c r="ODN221" s="83"/>
      <c r="ODO221" s="86"/>
      <c r="ODP221" s="86"/>
      <c r="ODQ221" s="82"/>
      <c r="ODR221" s="83"/>
      <c r="ODS221" s="83"/>
      <c r="ODT221" s="86"/>
      <c r="ODU221" s="86"/>
      <c r="ODV221" s="82"/>
      <c r="ODW221" s="83"/>
      <c r="ODX221" s="83"/>
      <c r="ODY221" s="86"/>
      <c r="ODZ221" s="86"/>
      <c r="OEA221" s="82"/>
      <c r="OEB221" s="83"/>
      <c r="OEC221" s="83"/>
      <c r="OED221" s="86"/>
      <c r="OEE221" s="86"/>
      <c r="OEF221" s="82"/>
      <c r="OEG221" s="83"/>
      <c r="OEH221" s="83"/>
      <c r="OEI221" s="86"/>
      <c r="OEJ221" s="86"/>
      <c r="OEK221" s="82"/>
      <c r="OEL221" s="83"/>
      <c r="OEM221" s="83"/>
      <c r="OEN221" s="86"/>
      <c r="OEO221" s="86"/>
      <c r="OEP221" s="82"/>
      <c r="OEQ221" s="83"/>
      <c r="OER221" s="83"/>
      <c r="OES221" s="86"/>
      <c r="OET221" s="86"/>
      <c r="OEU221" s="82"/>
      <c r="OEV221" s="83"/>
      <c r="OEW221" s="83"/>
      <c r="OEX221" s="86"/>
      <c r="OEY221" s="86"/>
      <c r="OEZ221" s="82"/>
      <c r="OFA221" s="83"/>
      <c r="OFB221" s="83"/>
      <c r="OFC221" s="86"/>
      <c r="OFD221" s="86"/>
      <c r="OFE221" s="82"/>
      <c r="OFF221" s="83"/>
      <c r="OFG221" s="83"/>
      <c r="OFH221" s="86"/>
      <c r="OFI221" s="86"/>
      <c r="OFJ221" s="82"/>
      <c r="OFK221" s="83"/>
      <c r="OFL221" s="83"/>
      <c r="OFM221" s="86"/>
      <c r="OFN221" s="86"/>
      <c r="OFO221" s="82"/>
      <c r="OFP221" s="83"/>
      <c r="OFQ221" s="83"/>
      <c r="OFR221" s="86"/>
      <c r="OFS221" s="86"/>
      <c r="OFT221" s="82"/>
      <c r="OFU221" s="83"/>
      <c r="OFV221" s="83"/>
      <c r="OFW221" s="86"/>
      <c r="OFX221" s="86"/>
      <c r="OFY221" s="82"/>
      <c r="OFZ221" s="83"/>
      <c r="OGA221" s="83"/>
      <c r="OGB221" s="86"/>
      <c r="OGC221" s="86"/>
      <c r="OGD221" s="82"/>
      <c r="OGE221" s="83"/>
      <c r="OGF221" s="83"/>
      <c r="OGG221" s="86"/>
      <c r="OGH221" s="86"/>
      <c r="OGI221" s="82"/>
      <c r="OGJ221" s="83"/>
      <c r="OGK221" s="83"/>
      <c r="OGL221" s="86"/>
      <c r="OGM221" s="86"/>
      <c r="OGN221" s="82"/>
      <c r="OGO221" s="83"/>
      <c r="OGP221" s="83"/>
      <c r="OGQ221" s="86"/>
      <c r="OGR221" s="86"/>
      <c r="OGS221" s="82"/>
      <c r="OGT221" s="83"/>
      <c r="OGU221" s="83"/>
      <c r="OGV221" s="86"/>
      <c r="OGW221" s="86"/>
      <c r="OGX221" s="82"/>
      <c r="OGY221" s="83"/>
      <c r="OGZ221" s="83"/>
      <c r="OHA221" s="86"/>
      <c r="OHB221" s="86"/>
      <c r="OHC221" s="82"/>
      <c r="OHD221" s="83"/>
      <c r="OHE221" s="83"/>
      <c r="OHF221" s="86"/>
      <c r="OHG221" s="86"/>
      <c r="OHH221" s="82"/>
      <c r="OHI221" s="83"/>
      <c r="OHJ221" s="83"/>
      <c r="OHK221" s="86"/>
      <c r="OHL221" s="86"/>
      <c r="OHM221" s="82"/>
      <c r="OHN221" s="83"/>
      <c r="OHO221" s="83"/>
      <c r="OHP221" s="86"/>
      <c r="OHQ221" s="86"/>
      <c r="OHR221" s="82"/>
      <c r="OHS221" s="83"/>
      <c r="OHT221" s="83"/>
      <c r="OHU221" s="86"/>
      <c r="OHV221" s="86"/>
      <c r="OHW221" s="82"/>
      <c r="OHX221" s="83"/>
      <c r="OHY221" s="83"/>
      <c r="OHZ221" s="86"/>
      <c r="OIA221" s="86"/>
      <c r="OIB221" s="82"/>
      <c r="OIC221" s="83"/>
      <c r="OID221" s="83"/>
      <c r="OIE221" s="86"/>
      <c r="OIF221" s="86"/>
      <c r="OIG221" s="82"/>
      <c r="OIH221" s="83"/>
      <c r="OII221" s="83"/>
      <c r="OIJ221" s="86"/>
      <c r="OIK221" s="86"/>
      <c r="OIL221" s="82"/>
      <c r="OIM221" s="83"/>
      <c r="OIN221" s="83"/>
      <c r="OIO221" s="86"/>
      <c r="OIP221" s="86"/>
      <c r="OIQ221" s="82"/>
      <c r="OIR221" s="83"/>
      <c r="OIS221" s="83"/>
      <c r="OIT221" s="86"/>
      <c r="OIU221" s="86"/>
      <c r="OIV221" s="82"/>
      <c r="OIW221" s="83"/>
      <c r="OIX221" s="83"/>
      <c r="OIY221" s="86"/>
      <c r="OIZ221" s="86"/>
      <c r="OJA221" s="82"/>
      <c r="OJB221" s="83"/>
      <c r="OJC221" s="83"/>
      <c r="OJD221" s="86"/>
      <c r="OJE221" s="86"/>
      <c r="OJF221" s="82"/>
      <c r="OJG221" s="83"/>
      <c r="OJH221" s="83"/>
      <c r="OJI221" s="86"/>
      <c r="OJJ221" s="86"/>
      <c r="OJK221" s="82"/>
      <c r="OJL221" s="83"/>
      <c r="OJM221" s="83"/>
      <c r="OJN221" s="86"/>
      <c r="OJO221" s="86"/>
      <c r="OJP221" s="82"/>
      <c r="OJQ221" s="83"/>
      <c r="OJR221" s="83"/>
      <c r="OJS221" s="86"/>
      <c r="OJT221" s="86"/>
      <c r="OJU221" s="82"/>
      <c r="OJV221" s="83"/>
      <c r="OJW221" s="83"/>
      <c r="OJX221" s="86"/>
      <c r="OJY221" s="86"/>
      <c r="OJZ221" s="82"/>
      <c r="OKA221" s="83"/>
      <c r="OKB221" s="83"/>
      <c r="OKC221" s="86"/>
      <c r="OKD221" s="86"/>
      <c r="OKE221" s="82"/>
      <c r="OKF221" s="83"/>
      <c r="OKG221" s="83"/>
      <c r="OKH221" s="86"/>
      <c r="OKI221" s="86"/>
      <c r="OKJ221" s="82"/>
      <c r="OKK221" s="83"/>
      <c r="OKL221" s="83"/>
      <c r="OKM221" s="86"/>
      <c r="OKN221" s="86"/>
      <c r="OKO221" s="82"/>
      <c r="OKP221" s="83"/>
      <c r="OKQ221" s="83"/>
      <c r="OKR221" s="86"/>
      <c r="OKS221" s="86"/>
      <c r="OKT221" s="82"/>
      <c r="OKU221" s="83"/>
      <c r="OKV221" s="83"/>
      <c r="OKW221" s="86"/>
      <c r="OKX221" s="86"/>
      <c r="OKY221" s="82"/>
      <c r="OKZ221" s="83"/>
      <c r="OLA221" s="83"/>
      <c r="OLB221" s="86"/>
      <c r="OLC221" s="86"/>
      <c r="OLD221" s="82"/>
      <c r="OLE221" s="83"/>
      <c r="OLF221" s="83"/>
      <c r="OLG221" s="86"/>
      <c r="OLH221" s="86"/>
      <c r="OLI221" s="82"/>
      <c r="OLJ221" s="83"/>
      <c r="OLK221" s="83"/>
      <c r="OLL221" s="86"/>
      <c r="OLM221" s="86"/>
      <c r="OLN221" s="82"/>
      <c r="OLO221" s="83"/>
      <c r="OLP221" s="83"/>
      <c r="OLQ221" s="86"/>
      <c r="OLR221" s="86"/>
      <c r="OLS221" s="82"/>
      <c r="OLT221" s="83"/>
      <c r="OLU221" s="83"/>
      <c r="OLV221" s="86"/>
      <c r="OLW221" s="86"/>
      <c r="OLX221" s="82"/>
      <c r="OLY221" s="83"/>
      <c r="OLZ221" s="83"/>
      <c r="OMA221" s="86"/>
      <c r="OMB221" s="86"/>
      <c r="OMC221" s="82"/>
      <c r="OMD221" s="83"/>
      <c r="OME221" s="83"/>
      <c r="OMF221" s="86"/>
      <c r="OMG221" s="86"/>
      <c r="OMH221" s="82"/>
      <c r="OMI221" s="83"/>
      <c r="OMJ221" s="83"/>
      <c r="OMK221" s="86"/>
      <c r="OML221" s="86"/>
      <c r="OMM221" s="82"/>
      <c r="OMN221" s="83"/>
      <c r="OMO221" s="83"/>
      <c r="OMP221" s="86"/>
      <c r="OMQ221" s="86"/>
      <c r="OMR221" s="82"/>
      <c r="OMS221" s="83"/>
      <c r="OMT221" s="83"/>
      <c r="OMU221" s="86"/>
      <c r="OMV221" s="86"/>
      <c r="OMW221" s="82"/>
      <c r="OMX221" s="83"/>
      <c r="OMY221" s="83"/>
      <c r="OMZ221" s="86"/>
      <c r="ONA221" s="86"/>
      <c r="ONB221" s="82"/>
      <c r="ONC221" s="83"/>
      <c r="OND221" s="83"/>
      <c r="ONE221" s="86"/>
      <c r="ONF221" s="86"/>
      <c r="ONG221" s="82"/>
      <c r="ONH221" s="83"/>
      <c r="ONI221" s="83"/>
      <c r="ONJ221" s="86"/>
      <c r="ONK221" s="86"/>
      <c r="ONL221" s="82"/>
      <c r="ONM221" s="83"/>
      <c r="ONN221" s="83"/>
      <c r="ONO221" s="86"/>
      <c r="ONP221" s="86"/>
      <c r="ONQ221" s="82"/>
      <c r="ONR221" s="83"/>
      <c r="ONS221" s="83"/>
      <c r="ONT221" s="86"/>
      <c r="ONU221" s="86"/>
      <c r="ONV221" s="82"/>
      <c r="ONW221" s="83"/>
      <c r="ONX221" s="83"/>
      <c r="ONY221" s="86"/>
      <c r="ONZ221" s="86"/>
      <c r="OOA221" s="82"/>
      <c r="OOB221" s="83"/>
      <c r="OOC221" s="83"/>
      <c r="OOD221" s="86"/>
      <c r="OOE221" s="86"/>
      <c r="OOF221" s="82"/>
      <c r="OOG221" s="83"/>
      <c r="OOH221" s="83"/>
      <c r="OOI221" s="86"/>
      <c r="OOJ221" s="86"/>
      <c r="OOK221" s="82"/>
      <c r="OOL221" s="83"/>
      <c r="OOM221" s="83"/>
      <c r="OON221" s="86"/>
      <c r="OOO221" s="86"/>
      <c r="OOP221" s="82"/>
      <c r="OOQ221" s="83"/>
      <c r="OOR221" s="83"/>
      <c r="OOS221" s="86"/>
      <c r="OOT221" s="86"/>
      <c r="OOU221" s="82"/>
      <c r="OOV221" s="83"/>
      <c r="OOW221" s="83"/>
      <c r="OOX221" s="86"/>
      <c r="OOY221" s="86"/>
      <c r="OOZ221" s="82"/>
      <c r="OPA221" s="83"/>
      <c r="OPB221" s="83"/>
      <c r="OPC221" s="86"/>
      <c r="OPD221" s="86"/>
      <c r="OPE221" s="82"/>
      <c r="OPF221" s="83"/>
      <c r="OPG221" s="83"/>
      <c r="OPH221" s="86"/>
      <c r="OPI221" s="86"/>
      <c r="OPJ221" s="82"/>
      <c r="OPK221" s="83"/>
      <c r="OPL221" s="83"/>
      <c r="OPM221" s="86"/>
      <c r="OPN221" s="86"/>
      <c r="OPO221" s="82"/>
      <c r="OPP221" s="83"/>
      <c r="OPQ221" s="83"/>
      <c r="OPR221" s="86"/>
      <c r="OPS221" s="86"/>
      <c r="OPT221" s="82"/>
      <c r="OPU221" s="83"/>
      <c r="OPV221" s="83"/>
      <c r="OPW221" s="86"/>
      <c r="OPX221" s="86"/>
      <c r="OPY221" s="82"/>
      <c r="OPZ221" s="83"/>
      <c r="OQA221" s="83"/>
      <c r="OQB221" s="86"/>
      <c r="OQC221" s="86"/>
      <c r="OQD221" s="82"/>
      <c r="OQE221" s="83"/>
      <c r="OQF221" s="83"/>
      <c r="OQG221" s="86"/>
      <c r="OQH221" s="86"/>
      <c r="OQI221" s="82"/>
      <c r="OQJ221" s="83"/>
      <c r="OQK221" s="83"/>
      <c r="OQL221" s="86"/>
      <c r="OQM221" s="86"/>
      <c r="OQN221" s="82"/>
      <c r="OQO221" s="83"/>
      <c r="OQP221" s="83"/>
      <c r="OQQ221" s="86"/>
      <c r="OQR221" s="86"/>
      <c r="OQS221" s="82"/>
      <c r="OQT221" s="83"/>
      <c r="OQU221" s="83"/>
      <c r="OQV221" s="86"/>
      <c r="OQW221" s="86"/>
      <c r="OQX221" s="82"/>
      <c r="OQY221" s="83"/>
      <c r="OQZ221" s="83"/>
      <c r="ORA221" s="86"/>
      <c r="ORB221" s="86"/>
      <c r="ORC221" s="82"/>
      <c r="ORD221" s="83"/>
      <c r="ORE221" s="83"/>
      <c r="ORF221" s="86"/>
      <c r="ORG221" s="86"/>
      <c r="ORH221" s="82"/>
      <c r="ORI221" s="83"/>
      <c r="ORJ221" s="83"/>
      <c r="ORK221" s="86"/>
      <c r="ORL221" s="86"/>
      <c r="ORM221" s="82"/>
      <c r="ORN221" s="83"/>
      <c r="ORO221" s="83"/>
      <c r="ORP221" s="86"/>
      <c r="ORQ221" s="86"/>
      <c r="ORR221" s="82"/>
      <c r="ORS221" s="83"/>
      <c r="ORT221" s="83"/>
      <c r="ORU221" s="86"/>
      <c r="ORV221" s="86"/>
      <c r="ORW221" s="82"/>
      <c r="ORX221" s="83"/>
      <c r="ORY221" s="83"/>
      <c r="ORZ221" s="86"/>
      <c r="OSA221" s="86"/>
      <c r="OSB221" s="82"/>
      <c r="OSC221" s="83"/>
      <c r="OSD221" s="83"/>
      <c r="OSE221" s="86"/>
      <c r="OSF221" s="86"/>
      <c r="OSG221" s="82"/>
      <c r="OSH221" s="83"/>
      <c r="OSI221" s="83"/>
      <c r="OSJ221" s="86"/>
      <c r="OSK221" s="86"/>
      <c r="OSL221" s="82"/>
      <c r="OSM221" s="83"/>
      <c r="OSN221" s="83"/>
      <c r="OSO221" s="86"/>
      <c r="OSP221" s="86"/>
      <c r="OSQ221" s="82"/>
      <c r="OSR221" s="83"/>
      <c r="OSS221" s="83"/>
      <c r="OST221" s="86"/>
      <c r="OSU221" s="86"/>
      <c r="OSV221" s="82"/>
      <c r="OSW221" s="83"/>
      <c r="OSX221" s="83"/>
      <c r="OSY221" s="86"/>
      <c r="OSZ221" s="86"/>
      <c r="OTA221" s="82"/>
      <c r="OTB221" s="83"/>
      <c r="OTC221" s="83"/>
      <c r="OTD221" s="86"/>
      <c r="OTE221" s="86"/>
      <c r="OTF221" s="82"/>
      <c r="OTG221" s="83"/>
      <c r="OTH221" s="83"/>
      <c r="OTI221" s="86"/>
      <c r="OTJ221" s="86"/>
      <c r="OTK221" s="82"/>
      <c r="OTL221" s="83"/>
      <c r="OTM221" s="83"/>
      <c r="OTN221" s="86"/>
      <c r="OTO221" s="86"/>
      <c r="OTP221" s="82"/>
      <c r="OTQ221" s="83"/>
      <c r="OTR221" s="83"/>
      <c r="OTS221" s="86"/>
      <c r="OTT221" s="86"/>
      <c r="OTU221" s="82"/>
      <c r="OTV221" s="83"/>
      <c r="OTW221" s="83"/>
      <c r="OTX221" s="86"/>
      <c r="OTY221" s="86"/>
      <c r="OTZ221" s="82"/>
      <c r="OUA221" s="83"/>
      <c r="OUB221" s="83"/>
      <c r="OUC221" s="86"/>
      <c r="OUD221" s="86"/>
      <c r="OUE221" s="82"/>
      <c r="OUF221" s="83"/>
      <c r="OUG221" s="83"/>
      <c r="OUH221" s="86"/>
      <c r="OUI221" s="86"/>
      <c r="OUJ221" s="82"/>
      <c r="OUK221" s="83"/>
      <c r="OUL221" s="83"/>
      <c r="OUM221" s="86"/>
      <c r="OUN221" s="86"/>
      <c r="OUO221" s="82"/>
      <c r="OUP221" s="83"/>
      <c r="OUQ221" s="83"/>
      <c r="OUR221" s="86"/>
      <c r="OUS221" s="86"/>
      <c r="OUT221" s="82"/>
      <c r="OUU221" s="83"/>
      <c r="OUV221" s="83"/>
      <c r="OUW221" s="86"/>
      <c r="OUX221" s="86"/>
      <c r="OUY221" s="82"/>
      <c r="OUZ221" s="83"/>
      <c r="OVA221" s="83"/>
      <c r="OVB221" s="86"/>
      <c r="OVC221" s="86"/>
      <c r="OVD221" s="82"/>
      <c r="OVE221" s="83"/>
      <c r="OVF221" s="83"/>
      <c r="OVG221" s="86"/>
      <c r="OVH221" s="86"/>
      <c r="OVI221" s="82"/>
      <c r="OVJ221" s="83"/>
      <c r="OVK221" s="83"/>
      <c r="OVL221" s="86"/>
      <c r="OVM221" s="86"/>
      <c r="OVN221" s="82"/>
      <c r="OVO221" s="83"/>
      <c r="OVP221" s="83"/>
      <c r="OVQ221" s="86"/>
      <c r="OVR221" s="86"/>
      <c r="OVS221" s="82"/>
      <c r="OVT221" s="83"/>
      <c r="OVU221" s="83"/>
      <c r="OVV221" s="86"/>
      <c r="OVW221" s="86"/>
      <c r="OVX221" s="82"/>
      <c r="OVY221" s="83"/>
      <c r="OVZ221" s="83"/>
      <c r="OWA221" s="86"/>
      <c r="OWB221" s="86"/>
      <c r="OWC221" s="82"/>
      <c r="OWD221" s="83"/>
      <c r="OWE221" s="83"/>
      <c r="OWF221" s="86"/>
      <c r="OWG221" s="86"/>
      <c r="OWH221" s="82"/>
      <c r="OWI221" s="83"/>
      <c r="OWJ221" s="83"/>
      <c r="OWK221" s="86"/>
      <c r="OWL221" s="86"/>
      <c r="OWM221" s="82"/>
      <c r="OWN221" s="83"/>
      <c r="OWO221" s="83"/>
      <c r="OWP221" s="86"/>
      <c r="OWQ221" s="86"/>
      <c r="OWR221" s="82"/>
      <c r="OWS221" s="83"/>
      <c r="OWT221" s="83"/>
      <c r="OWU221" s="86"/>
      <c r="OWV221" s="86"/>
      <c r="OWW221" s="82"/>
      <c r="OWX221" s="83"/>
      <c r="OWY221" s="83"/>
      <c r="OWZ221" s="86"/>
      <c r="OXA221" s="86"/>
      <c r="OXB221" s="82"/>
      <c r="OXC221" s="83"/>
      <c r="OXD221" s="83"/>
      <c r="OXE221" s="86"/>
      <c r="OXF221" s="86"/>
      <c r="OXG221" s="82"/>
      <c r="OXH221" s="83"/>
      <c r="OXI221" s="83"/>
      <c r="OXJ221" s="86"/>
      <c r="OXK221" s="86"/>
      <c r="OXL221" s="82"/>
      <c r="OXM221" s="83"/>
      <c r="OXN221" s="83"/>
      <c r="OXO221" s="86"/>
      <c r="OXP221" s="86"/>
      <c r="OXQ221" s="82"/>
      <c r="OXR221" s="83"/>
      <c r="OXS221" s="83"/>
      <c r="OXT221" s="86"/>
      <c r="OXU221" s="86"/>
      <c r="OXV221" s="82"/>
      <c r="OXW221" s="83"/>
      <c r="OXX221" s="83"/>
      <c r="OXY221" s="86"/>
      <c r="OXZ221" s="86"/>
      <c r="OYA221" s="82"/>
      <c r="OYB221" s="83"/>
      <c r="OYC221" s="83"/>
      <c r="OYD221" s="86"/>
      <c r="OYE221" s="86"/>
      <c r="OYF221" s="82"/>
      <c r="OYG221" s="83"/>
      <c r="OYH221" s="83"/>
      <c r="OYI221" s="86"/>
      <c r="OYJ221" s="86"/>
      <c r="OYK221" s="82"/>
      <c r="OYL221" s="83"/>
      <c r="OYM221" s="83"/>
      <c r="OYN221" s="86"/>
      <c r="OYO221" s="86"/>
      <c r="OYP221" s="82"/>
      <c r="OYQ221" s="83"/>
      <c r="OYR221" s="83"/>
      <c r="OYS221" s="86"/>
      <c r="OYT221" s="86"/>
      <c r="OYU221" s="82"/>
      <c r="OYV221" s="83"/>
      <c r="OYW221" s="83"/>
      <c r="OYX221" s="86"/>
      <c r="OYY221" s="86"/>
      <c r="OYZ221" s="82"/>
      <c r="OZA221" s="83"/>
      <c r="OZB221" s="83"/>
      <c r="OZC221" s="86"/>
      <c r="OZD221" s="86"/>
      <c r="OZE221" s="82"/>
      <c r="OZF221" s="83"/>
      <c r="OZG221" s="83"/>
      <c r="OZH221" s="86"/>
      <c r="OZI221" s="86"/>
      <c r="OZJ221" s="82"/>
      <c r="OZK221" s="83"/>
      <c r="OZL221" s="83"/>
      <c r="OZM221" s="86"/>
      <c r="OZN221" s="86"/>
      <c r="OZO221" s="82"/>
      <c r="OZP221" s="83"/>
      <c r="OZQ221" s="83"/>
      <c r="OZR221" s="86"/>
      <c r="OZS221" s="86"/>
      <c r="OZT221" s="82"/>
      <c r="OZU221" s="83"/>
      <c r="OZV221" s="83"/>
      <c r="OZW221" s="86"/>
      <c r="OZX221" s="86"/>
      <c r="OZY221" s="82"/>
      <c r="OZZ221" s="83"/>
      <c r="PAA221" s="83"/>
      <c r="PAB221" s="86"/>
      <c r="PAC221" s="86"/>
      <c r="PAD221" s="82"/>
      <c r="PAE221" s="83"/>
      <c r="PAF221" s="83"/>
      <c r="PAG221" s="86"/>
      <c r="PAH221" s="86"/>
      <c r="PAI221" s="82"/>
      <c r="PAJ221" s="83"/>
      <c r="PAK221" s="83"/>
      <c r="PAL221" s="86"/>
      <c r="PAM221" s="86"/>
      <c r="PAN221" s="82"/>
      <c r="PAO221" s="83"/>
      <c r="PAP221" s="83"/>
      <c r="PAQ221" s="86"/>
      <c r="PAR221" s="86"/>
      <c r="PAS221" s="82"/>
      <c r="PAT221" s="83"/>
      <c r="PAU221" s="83"/>
      <c r="PAV221" s="86"/>
      <c r="PAW221" s="86"/>
      <c r="PAX221" s="82"/>
      <c r="PAY221" s="83"/>
      <c r="PAZ221" s="83"/>
      <c r="PBA221" s="86"/>
      <c r="PBB221" s="86"/>
      <c r="PBC221" s="82"/>
      <c r="PBD221" s="83"/>
      <c r="PBE221" s="83"/>
      <c r="PBF221" s="86"/>
      <c r="PBG221" s="86"/>
      <c r="PBH221" s="82"/>
      <c r="PBI221" s="83"/>
      <c r="PBJ221" s="83"/>
      <c r="PBK221" s="86"/>
      <c r="PBL221" s="86"/>
      <c r="PBM221" s="82"/>
      <c r="PBN221" s="83"/>
      <c r="PBO221" s="83"/>
      <c r="PBP221" s="86"/>
      <c r="PBQ221" s="86"/>
      <c r="PBR221" s="82"/>
      <c r="PBS221" s="83"/>
      <c r="PBT221" s="83"/>
      <c r="PBU221" s="86"/>
      <c r="PBV221" s="86"/>
      <c r="PBW221" s="82"/>
      <c r="PBX221" s="83"/>
      <c r="PBY221" s="83"/>
      <c r="PBZ221" s="86"/>
      <c r="PCA221" s="86"/>
      <c r="PCB221" s="82"/>
      <c r="PCC221" s="83"/>
      <c r="PCD221" s="83"/>
      <c r="PCE221" s="86"/>
      <c r="PCF221" s="86"/>
      <c r="PCG221" s="82"/>
      <c r="PCH221" s="83"/>
      <c r="PCI221" s="83"/>
      <c r="PCJ221" s="86"/>
      <c r="PCK221" s="86"/>
      <c r="PCL221" s="82"/>
      <c r="PCM221" s="83"/>
      <c r="PCN221" s="83"/>
      <c r="PCO221" s="86"/>
      <c r="PCP221" s="86"/>
      <c r="PCQ221" s="82"/>
      <c r="PCR221" s="83"/>
      <c r="PCS221" s="83"/>
      <c r="PCT221" s="86"/>
      <c r="PCU221" s="86"/>
      <c r="PCV221" s="82"/>
      <c r="PCW221" s="83"/>
      <c r="PCX221" s="83"/>
      <c r="PCY221" s="86"/>
      <c r="PCZ221" s="86"/>
      <c r="PDA221" s="82"/>
      <c r="PDB221" s="83"/>
      <c r="PDC221" s="83"/>
      <c r="PDD221" s="86"/>
      <c r="PDE221" s="86"/>
      <c r="PDF221" s="82"/>
      <c r="PDG221" s="83"/>
      <c r="PDH221" s="83"/>
      <c r="PDI221" s="86"/>
      <c r="PDJ221" s="86"/>
      <c r="PDK221" s="82"/>
      <c r="PDL221" s="83"/>
      <c r="PDM221" s="83"/>
      <c r="PDN221" s="86"/>
      <c r="PDO221" s="86"/>
      <c r="PDP221" s="82"/>
      <c r="PDQ221" s="83"/>
      <c r="PDR221" s="83"/>
      <c r="PDS221" s="86"/>
      <c r="PDT221" s="86"/>
      <c r="PDU221" s="82"/>
      <c r="PDV221" s="83"/>
      <c r="PDW221" s="83"/>
      <c r="PDX221" s="86"/>
      <c r="PDY221" s="86"/>
      <c r="PDZ221" s="82"/>
      <c r="PEA221" s="83"/>
      <c r="PEB221" s="83"/>
      <c r="PEC221" s="86"/>
      <c r="PED221" s="86"/>
      <c r="PEE221" s="82"/>
      <c r="PEF221" s="83"/>
      <c r="PEG221" s="83"/>
      <c r="PEH221" s="86"/>
      <c r="PEI221" s="86"/>
      <c r="PEJ221" s="82"/>
      <c r="PEK221" s="83"/>
      <c r="PEL221" s="83"/>
      <c r="PEM221" s="86"/>
      <c r="PEN221" s="86"/>
      <c r="PEO221" s="82"/>
      <c r="PEP221" s="83"/>
      <c r="PEQ221" s="83"/>
      <c r="PER221" s="86"/>
      <c r="PES221" s="86"/>
      <c r="PET221" s="82"/>
      <c r="PEU221" s="83"/>
      <c r="PEV221" s="83"/>
      <c r="PEW221" s="86"/>
      <c r="PEX221" s="86"/>
      <c r="PEY221" s="82"/>
      <c r="PEZ221" s="83"/>
      <c r="PFA221" s="83"/>
      <c r="PFB221" s="86"/>
      <c r="PFC221" s="86"/>
      <c r="PFD221" s="82"/>
      <c r="PFE221" s="83"/>
      <c r="PFF221" s="83"/>
      <c r="PFG221" s="86"/>
      <c r="PFH221" s="86"/>
      <c r="PFI221" s="82"/>
      <c r="PFJ221" s="83"/>
      <c r="PFK221" s="83"/>
      <c r="PFL221" s="86"/>
      <c r="PFM221" s="86"/>
      <c r="PFN221" s="82"/>
      <c r="PFO221" s="83"/>
      <c r="PFP221" s="83"/>
      <c r="PFQ221" s="86"/>
      <c r="PFR221" s="86"/>
      <c r="PFS221" s="82"/>
      <c r="PFT221" s="83"/>
      <c r="PFU221" s="83"/>
      <c r="PFV221" s="86"/>
      <c r="PFW221" s="86"/>
      <c r="PFX221" s="82"/>
      <c r="PFY221" s="83"/>
      <c r="PFZ221" s="83"/>
      <c r="PGA221" s="86"/>
      <c r="PGB221" s="86"/>
      <c r="PGC221" s="82"/>
      <c r="PGD221" s="83"/>
      <c r="PGE221" s="83"/>
      <c r="PGF221" s="86"/>
      <c r="PGG221" s="86"/>
      <c r="PGH221" s="82"/>
      <c r="PGI221" s="83"/>
      <c r="PGJ221" s="83"/>
      <c r="PGK221" s="86"/>
      <c r="PGL221" s="86"/>
      <c r="PGM221" s="82"/>
      <c r="PGN221" s="83"/>
      <c r="PGO221" s="83"/>
      <c r="PGP221" s="86"/>
      <c r="PGQ221" s="86"/>
      <c r="PGR221" s="82"/>
      <c r="PGS221" s="83"/>
      <c r="PGT221" s="83"/>
      <c r="PGU221" s="86"/>
      <c r="PGV221" s="86"/>
      <c r="PGW221" s="82"/>
      <c r="PGX221" s="83"/>
      <c r="PGY221" s="83"/>
      <c r="PGZ221" s="86"/>
      <c r="PHA221" s="86"/>
      <c r="PHB221" s="82"/>
      <c r="PHC221" s="83"/>
      <c r="PHD221" s="83"/>
      <c r="PHE221" s="86"/>
      <c r="PHF221" s="86"/>
      <c r="PHG221" s="82"/>
      <c r="PHH221" s="83"/>
      <c r="PHI221" s="83"/>
      <c r="PHJ221" s="86"/>
      <c r="PHK221" s="86"/>
      <c r="PHL221" s="82"/>
      <c r="PHM221" s="83"/>
      <c r="PHN221" s="83"/>
      <c r="PHO221" s="86"/>
      <c r="PHP221" s="86"/>
      <c r="PHQ221" s="82"/>
      <c r="PHR221" s="83"/>
      <c r="PHS221" s="83"/>
      <c r="PHT221" s="86"/>
      <c r="PHU221" s="86"/>
      <c r="PHV221" s="82"/>
      <c r="PHW221" s="83"/>
      <c r="PHX221" s="83"/>
      <c r="PHY221" s="86"/>
      <c r="PHZ221" s="86"/>
      <c r="PIA221" s="82"/>
      <c r="PIB221" s="83"/>
      <c r="PIC221" s="83"/>
      <c r="PID221" s="86"/>
      <c r="PIE221" s="86"/>
      <c r="PIF221" s="82"/>
      <c r="PIG221" s="83"/>
      <c r="PIH221" s="83"/>
      <c r="PII221" s="86"/>
      <c r="PIJ221" s="86"/>
      <c r="PIK221" s="82"/>
      <c r="PIL221" s="83"/>
      <c r="PIM221" s="83"/>
      <c r="PIN221" s="86"/>
      <c r="PIO221" s="86"/>
      <c r="PIP221" s="82"/>
      <c r="PIQ221" s="83"/>
      <c r="PIR221" s="83"/>
      <c r="PIS221" s="86"/>
      <c r="PIT221" s="86"/>
      <c r="PIU221" s="82"/>
      <c r="PIV221" s="83"/>
      <c r="PIW221" s="83"/>
      <c r="PIX221" s="86"/>
      <c r="PIY221" s="86"/>
      <c r="PIZ221" s="82"/>
      <c r="PJA221" s="83"/>
      <c r="PJB221" s="83"/>
      <c r="PJC221" s="86"/>
      <c r="PJD221" s="86"/>
      <c r="PJE221" s="82"/>
      <c r="PJF221" s="83"/>
      <c r="PJG221" s="83"/>
      <c r="PJH221" s="86"/>
      <c r="PJI221" s="86"/>
      <c r="PJJ221" s="82"/>
      <c r="PJK221" s="83"/>
      <c r="PJL221" s="83"/>
      <c r="PJM221" s="86"/>
      <c r="PJN221" s="86"/>
      <c r="PJO221" s="82"/>
      <c r="PJP221" s="83"/>
      <c r="PJQ221" s="83"/>
      <c r="PJR221" s="86"/>
      <c r="PJS221" s="86"/>
      <c r="PJT221" s="82"/>
      <c r="PJU221" s="83"/>
      <c r="PJV221" s="83"/>
      <c r="PJW221" s="86"/>
      <c r="PJX221" s="86"/>
      <c r="PJY221" s="82"/>
      <c r="PJZ221" s="83"/>
      <c r="PKA221" s="83"/>
      <c r="PKB221" s="86"/>
      <c r="PKC221" s="86"/>
      <c r="PKD221" s="82"/>
      <c r="PKE221" s="83"/>
      <c r="PKF221" s="83"/>
      <c r="PKG221" s="86"/>
      <c r="PKH221" s="86"/>
      <c r="PKI221" s="82"/>
      <c r="PKJ221" s="83"/>
      <c r="PKK221" s="83"/>
      <c r="PKL221" s="86"/>
      <c r="PKM221" s="86"/>
      <c r="PKN221" s="82"/>
      <c r="PKO221" s="83"/>
      <c r="PKP221" s="83"/>
      <c r="PKQ221" s="86"/>
      <c r="PKR221" s="86"/>
      <c r="PKS221" s="82"/>
      <c r="PKT221" s="83"/>
      <c r="PKU221" s="83"/>
      <c r="PKV221" s="86"/>
      <c r="PKW221" s="86"/>
      <c r="PKX221" s="82"/>
      <c r="PKY221" s="83"/>
      <c r="PKZ221" s="83"/>
      <c r="PLA221" s="86"/>
      <c r="PLB221" s="86"/>
      <c r="PLC221" s="82"/>
      <c r="PLD221" s="83"/>
      <c r="PLE221" s="83"/>
      <c r="PLF221" s="86"/>
      <c r="PLG221" s="86"/>
      <c r="PLH221" s="82"/>
      <c r="PLI221" s="83"/>
      <c r="PLJ221" s="83"/>
      <c r="PLK221" s="86"/>
      <c r="PLL221" s="86"/>
      <c r="PLM221" s="82"/>
      <c r="PLN221" s="83"/>
      <c r="PLO221" s="83"/>
      <c r="PLP221" s="86"/>
      <c r="PLQ221" s="86"/>
      <c r="PLR221" s="82"/>
      <c r="PLS221" s="83"/>
      <c r="PLT221" s="83"/>
      <c r="PLU221" s="86"/>
      <c r="PLV221" s="86"/>
      <c r="PLW221" s="82"/>
      <c r="PLX221" s="83"/>
      <c r="PLY221" s="83"/>
      <c r="PLZ221" s="86"/>
      <c r="PMA221" s="86"/>
      <c r="PMB221" s="82"/>
      <c r="PMC221" s="83"/>
      <c r="PMD221" s="83"/>
      <c r="PME221" s="86"/>
      <c r="PMF221" s="86"/>
      <c r="PMG221" s="82"/>
      <c r="PMH221" s="83"/>
      <c r="PMI221" s="83"/>
      <c r="PMJ221" s="86"/>
      <c r="PMK221" s="86"/>
      <c r="PML221" s="82"/>
      <c r="PMM221" s="83"/>
      <c r="PMN221" s="83"/>
      <c r="PMO221" s="86"/>
      <c r="PMP221" s="86"/>
      <c r="PMQ221" s="82"/>
      <c r="PMR221" s="83"/>
      <c r="PMS221" s="83"/>
      <c r="PMT221" s="86"/>
      <c r="PMU221" s="86"/>
      <c r="PMV221" s="82"/>
      <c r="PMW221" s="83"/>
      <c r="PMX221" s="83"/>
      <c r="PMY221" s="86"/>
      <c r="PMZ221" s="86"/>
      <c r="PNA221" s="82"/>
      <c r="PNB221" s="83"/>
      <c r="PNC221" s="83"/>
      <c r="PND221" s="86"/>
      <c r="PNE221" s="86"/>
      <c r="PNF221" s="82"/>
      <c r="PNG221" s="83"/>
      <c r="PNH221" s="83"/>
      <c r="PNI221" s="86"/>
      <c r="PNJ221" s="86"/>
      <c r="PNK221" s="82"/>
      <c r="PNL221" s="83"/>
      <c r="PNM221" s="83"/>
      <c r="PNN221" s="86"/>
      <c r="PNO221" s="86"/>
      <c r="PNP221" s="82"/>
      <c r="PNQ221" s="83"/>
      <c r="PNR221" s="83"/>
      <c r="PNS221" s="86"/>
      <c r="PNT221" s="86"/>
      <c r="PNU221" s="82"/>
      <c r="PNV221" s="83"/>
      <c r="PNW221" s="83"/>
      <c r="PNX221" s="86"/>
      <c r="PNY221" s="86"/>
      <c r="PNZ221" s="82"/>
      <c r="POA221" s="83"/>
      <c r="POB221" s="83"/>
      <c r="POC221" s="86"/>
      <c r="POD221" s="86"/>
      <c r="POE221" s="82"/>
      <c r="POF221" s="83"/>
      <c r="POG221" s="83"/>
      <c r="POH221" s="86"/>
      <c r="POI221" s="86"/>
      <c r="POJ221" s="82"/>
      <c r="POK221" s="83"/>
      <c r="POL221" s="83"/>
      <c r="POM221" s="86"/>
      <c r="PON221" s="86"/>
      <c r="POO221" s="82"/>
      <c r="POP221" s="83"/>
      <c r="POQ221" s="83"/>
      <c r="POR221" s="86"/>
      <c r="POS221" s="86"/>
      <c r="POT221" s="82"/>
      <c r="POU221" s="83"/>
      <c r="POV221" s="83"/>
      <c r="POW221" s="86"/>
      <c r="POX221" s="86"/>
      <c r="POY221" s="82"/>
      <c r="POZ221" s="83"/>
      <c r="PPA221" s="83"/>
      <c r="PPB221" s="86"/>
      <c r="PPC221" s="86"/>
      <c r="PPD221" s="82"/>
      <c r="PPE221" s="83"/>
      <c r="PPF221" s="83"/>
      <c r="PPG221" s="86"/>
      <c r="PPH221" s="86"/>
      <c r="PPI221" s="82"/>
      <c r="PPJ221" s="83"/>
      <c r="PPK221" s="83"/>
      <c r="PPL221" s="86"/>
      <c r="PPM221" s="86"/>
      <c r="PPN221" s="82"/>
      <c r="PPO221" s="83"/>
      <c r="PPP221" s="83"/>
      <c r="PPQ221" s="86"/>
      <c r="PPR221" s="86"/>
      <c r="PPS221" s="82"/>
      <c r="PPT221" s="83"/>
      <c r="PPU221" s="83"/>
      <c r="PPV221" s="86"/>
      <c r="PPW221" s="86"/>
      <c r="PPX221" s="82"/>
      <c r="PPY221" s="83"/>
      <c r="PPZ221" s="83"/>
      <c r="PQA221" s="86"/>
      <c r="PQB221" s="86"/>
      <c r="PQC221" s="82"/>
      <c r="PQD221" s="83"/>
      <c r="PQE221" s="83"/>
      <c r="PQF221" s="86"/>
      <c r="PQG221" s="86"/>
      <c r="PQH221" s="82"/>
      <c r="PQI221" s="83"/>
      <c r="PQJ221" s="83"/>
      <c r="PQK221" s="86"/>
      <c r="PQL221" s="86"/>
      <c r="PQM221" s="82"/>
      <c r="PQN221" s="83"/>
      <c r="PQO221" s="83"/>
      <c r="PQP221" s="86"/>
      <c r="PQQ221" s="86"/>
      <c r="PQR221" s="82"/>
      <c r="PQS221" s="83"/>
      <c r="PQT221" s="83"/>
      <c r="PQU221" s="86"/>
      <c r="PQV221" s="86"/>
      <c r="PQW221" s="82"/>
      <c r="PQX221" s="83"/>
      <c r="PQY221" s="83"/>
      <c r="PQZ221" s="86"/>
      <c r="PRA221" s="86"/>
      <c r="PRB221" s="82"/>
      <c r="PRC221" s="83"/>
      <c r="PRD221" s="83"/>
      <c r="PRE221" s="86"/>
      <c r="PRF221" s="86"/>
      <c r="PRG221" s="82"/>
      <c r="PRH221" s="83"/>
      <c r="PRI221" s="83"/>
      <c r="PRJ221" s="86"/>
      <c r="PRK221" s="86"/>
      <c r="PRL221" s="82"/>
      <c r="PRM221" s="83"/>
      <c r="PRN221" s="83"/>
      <c r="PRO221" s="86"/>
      <c r="PRP221" s="86"/>
      <c r="PRQ221" s="82"/>
      <c r="PRR221" s="83"/>
      <c r="PRS221" s="83"/>
      <c r="PRT221" s="86"/>
      <c r="PRU221" s="86"/>
      <c r="PRV221" s="82"/>
      <c r="PRW221" s="83"/>
      <c r="PRX221" s="83"/>
      <c r="PRY221" s="86"/>
      <c r="PRZ221" s="86"/>
      <c r="PSA221" s="82"/>
      <c r="PSB221" s="83"/>
      <c r="PSC221" s="83"/>
      <c r="PSD221" s="86"/>
      <c r="PSE221" s="86"/>
      <c r="PSF221" s="82"/>
      <c r="PSG221" s="83"/>
      <c r="PSH221" s="83"/>
      <c r="PSI221" s="86"/>
      <c r="PSJ221" s="86"/>
      <c r="PSK221" s="82"/>
      <c r="PSL221" s="83"/>
      <c r="PSM221" s="83"/>
      <c r="PSN221" s="86"/>
      <c r="PSO221" s="86"/>
      <c r="PSP221" s="82"/>
      <c r="PSQ221" s="83"/>
      <c r="PSR221" s="83"/>
      <c r="PSS221" s="86"/>
      <c r="PST221" s="86"/>
      <c r="PSU221" s="82"/>
      <c r="PSV221" s="83"/>
      <c r="PSW221" s="83"/>
      <c r="PSX221" s="86"/>
      <c r="PSY221" s="86"/>
      <c r="PSZ221" s="82"/>
      <c r="PTA221" s="83"/>
      <c r="PTB221" s="83"/>
      <c r="PTC221" s="86"/>
      <c r="PTD221" s="86"/>
      <c r="PTE221" s="82"/>
      <c r="PTF221" s="83"/>
      <c r="PTG221" s="83"/>
      <c r="PTH221" s="86"/>
      <c r="PTI221" s="86"/>
      <c r="PTJ221" s="82"/>
      <c r="PTK221" s="83"/>
      <c r="PTL221" s="83"/>
      <c r="PTM221" s="86"/>
      <c r="PTN221" s="86"/>
      <c r="PTO221" s="82"/>
      <c r="PTP221" s="83"/>
      <c r="PTQ221" s="83"/>
      <c r="PTR221" s="86"/>
      <c r="PTS221" s="86"/>
      <c r="PTT221" s="82"/>
      <c r="PTU221" s="83"/>
      <c r="PTV221" s="83"/>
      <c r="PTW221" s="86"/>
      <c r="PTX221" s="86"/>
      <c r="PTY221" s="82"/>
      <c r="PTZ221" s="83"/>
      <c r="PUA221" s="83"/>
      <c r="PUB221" s="86"/>
      <c r="PUC221" s="86"/>
      <c r="PUD221" s="82"/>
      <c r="PUE221" s="83"/>
      <c r="PUF221" s="83"/>
      <c r="PUG221" s="86"/>
      <c r="PUH221" s="86"/>
      <c r="PUI221" s="82"/>
      <c r="PUJ221" s="83"/>
      <c r="PUK221" s="83"/>
      <c r="PUL221" s="86"/>
      <c r="PUM221" s="86"/>
      <c r="PUN221" s="82"/>
      <c r="PUO221" s="83"/>
      <c r="PUP221" s="83"/>
      <c r="PUQ221" s="86"/>
      <c r="PUR221" s="86"/>
      <c r="PUS221" s="82"/>
      <c r="PUT221" s="83"/>
      <c r="PUU221" s="83"/>
      <c r="PUV221" s="86"/>
      <c r="PUW221" s="86"/>
      <c r="PUX221" s="82"/>
      <c r="PUY221" s="83"/>
      <c r="PUZ221" s="83"/>
      <c r="PVA221" s="86"/>
      <c r="PVB221" s="86"/>
      <c r="PVC221" s="82"/>
      <c r="PVD221" s="83"/>
      <c r="PVE221" s="83"/>
      <c r="PVF221" s="86"/>
      <c r="PVG221" s="86"/>
      <c r="PVH221" s="82"/>
      <c r="PVI221" s="83"/>
      <c r="PVJ221" s="83"/>
      <c r="PVK221" s="86"/>
      <c r="PVL221" s="86"/>
      <c r="PVM221" s="82"/>
      <c r="PVN221" s="83"/>
      <c r="PVO221" s="83"/>
      <c r="PVP221" s="86"/>
      <c r="PVQ221" s="86"/>
      <c r="PVR221" s="82"/>
      <c r="PVS221" s="83"/>
      <c r="PVT221" s="83"/>
      <c r="PVU221" s="86"/>
      <c r="PVV221" s="86"/>
      <c r="PVW221" s="82"/>
      <c r="PVX221" s="83"/>
      <c r="PVY221" s="83"/>
      <c r="PVZ221" s="86"/>
      <c r="PWA221" s="86"/>
      <c r="PWB221" s="82"/>
      <c r="PWC221" s="83"/>
      <c r="PWD221" s="83"/>
      <c r="PWE221" s="86"/>
      <c r="PWF221" s="86"/>
      <c r="PWG221" s="82"/>
      <c r="PWH221" s="83"/>
      <c r="PWI221" s="83"/>
      <c r="PWJ221" s="86"/>
      <c r="PWK221" s="86"/>
      <c r="PWL221" s="82"/>
      <c r="PWM221" s="83"/>
      <c r="PWN221" s="83"/>
      <c r="PWO221" s="86"/>
      <c r="PWP221" s="86"/>
      <c r="PWQ221" s="82"/>
      <c r="PWR221" s="83"/>
      <c r="PWS221" s="83"/>
      <c r="PWT221" s="86"/>
      <c r="PWU221" s="86"/>
      <c r="PWV221" s="82"/>
      <c r="PWW221" s="83"/>
      <c r="PWX221" s="83"/>
      <c r="PWY221" s="86"/>
      <c r="PWZ221" s="86"/>
      <c r="PXA221" s="82"/>
      <c r="PXB221" s="83"/>
      <c r="PXC221" s="83"/>
      <c r="PXD221" s="86"/>
      <c r="PXE221" s="86"/>
      <c r="PXF221" s="82"/>
      <c r="PXG221" s="83"/>
      <c r="PXH221" s="83"/>
      <c r="PXI221" s="86"/>
      <c r="PXJ221" s="86"/>
      <c r="PXK221" s="82"/>
      <c r="PXL221" s="83"/>
      <c r="PXM221" s="83"/>
      <c r="PXN221" s="86"/>
      <c r="PXO221" s="86"/>
      <c r="PXP221" s="82"/>
      <c r="PXQ221" s="83"/>
      <c r="PXR221" s="83"/>
      <c r="PXS221" s="86"/>
      <c r="PXT221" s="86"/>
      <c r="PXU221" s="82"/>
      <c r="PXV221" s="83"/>
      <c r="PXW221" s="83"/>
      <c r="PXX221" s="86"/>
      <c r="PXY221" s="86"/>
      <c r="PXZ221" s="82"/>
      <c r="PYA221" s="83"/>
      <c r="PYB221" s="83"/>
      <c r="PYC221" s="86"/>
      <c r="PYD221" s="86"/>
      <c r="PYE221" s="82"/>
      <c r="PYF221" s="83"/>
      <c r="PYG221" s="83"/>
      <c r="PYH221" s="86"/>
      <c r="PYI221" s="86"/>
      <c r="PYJ221" s="82"/>
      <c r="PYK221" s="83"/>
      <c r="PYL221" s="83"/>
      <c r="PYM221" s="86"/>
      <c r="PYN221" s="86"/>
      <c r="PYO221" s="82"/>
      <c r="PYP221" s="83"/>
      <c r="PYQ221" s="83"/>
      <c r="PYR221" s="86"/>
      <c r="PYS221" s="86"/>
      <c r="PYT221" s="82"/>
      <c r="PYU221" s="83"/>
      <c r="PYV221" s="83"/>
      <c r="PYW221" s="86"/>
      <c r="PYX221" s="86"/>
      <c r="PYY221" s="82"/>
      <c r="PYZ221" s="83"/>
      <c r="PZA221" s="83"/>
      <c r="PZB221" s="86"/>
      <c r="PZC221" s="86"/>
      <c r="PZD221" s="82"/>
      <c r="PZE221" s="83"/>
      <c r="PZF221" s="83"/>
      <c r="PZG221" s="86"/>
      <c r="PZH221" s="86"/>
      <c r="PZI221" s="82"/>
      <c r="PZJ221" s="83"/>
      <c r="PZK221" s="83"/>
      <c r="PZL221" s="86"/>
      <c r="PZM221" s="86"/>
      <c r="PZN221" s="82"/>
      <c r="PZO221" s="83"/>
      <c r="PZP221" s="83"/>
      <c r="PZQ221" s="86"/>
      <c r="PZR221" s="86"/>
      <c r="PZS221" s="82"/>
      <c r="PZT221" s="83"/>
      <c r="PZU221" s="83"/>
      <c r="PZV221" s="86"/>
      <c r="PZW221" s="86"/>
      <c r="PZX221" s="82"/>
      <c r="PZY221" s="83"/>
      <c r="PZZ221" s="83"/>
      <c r="QAA221" s="86"/>
      <c r="QAB221" s="86"/>
      <c r="QAC221" s="82"/>
      <c r="QAD221" s="83"/>
      <c r="QAE221" s="83"/>
      <c r="QAF221" s="86"/>
      <c r="QAG221" s="86"/>
      <c r="QAH221" s="82"/>
      <c r="QAI221" s="83"/>
      <c r="QAJ221" s="83"/>
      <c r="QAK221" s="86"/>
      <c r="QAL221" s="86"/>
      <c r="QAM221" s="82"/>
      <c r="QAN221" s="83"/>
      <c r="QAO221" s="83"/>
      <c r="QAP221" s="86"/>
      <c r="QAQ221" s="86"/>
      <c r="QAR221" s="82"/>
      <c r="QAS221" s="83"/>
      <c r="QAT221" s="83"/>
      <c r="QAU221" s="86"/>
      <c r="QAV221" s="86"/>
      <c r="QAW221" s="82"/>
      <c r="QAX221" s="83"/>
      <c r="QAY221" s="83"/>
      <c r="QAZ221" s="86"/>
      <c r="QBA221" s="86"/>
      <c r="QBB221" s="82"/>
      <c r="QBC221" s="83"/>
      <c r="QBD221" s="83"/>
      <c r="QBE221" s="86"/>
      <c r="QBF221" s="86"/>
      <c r="QBG221" s="82"/>
      <c r="QBH221" s="83"/>
      <c r="QBI221" s="83"/>
      <c r="QBJ221" s="86"/>
      <c r="QBK221" s="86"/>
      <c r="QBL221" s="82"/>
      <c r="QBM221" s="83"/>
      <c r="QBN221" s="83"/>
      <c r="QBO221" s="86"/>
      <c r="QBP221" s="86"/>
      <c r="QBQ221" s="82"/>
      <c r="QBR221" s="83"/>
      <c r="QBS221" s="83"/>
      <c r="QBT221" s="86"/>
      <c r="QBU221" s="86"/>
      <c r="QBV221" s="82"/>
      <c r="QBW221" s="83"/>
      <c r="QBX221" s="83"/>
      <c r="QBY221" s="86"/>
      <c r="QBZ221" s="86"/>
      <c r="QCA221" s="82"/>
      <c r="QCB221" s="83"/>
      <c r="QCC221" s="83"/>
      <c r="QCD221" s="86"/>
      <c r="QCE221" s="86"/>
      <c r="QCF221" s="82"/>
      <c r="QCG221" s="83"/>
      <c r="QCH221" s="83"/>
      <c r="QCI221" s="86"/>
      <c r="QCJ221" s="86"/>
      <c r="QCK221" s="82"/>
      <c r="QCL221" s="83"/>
      <c r="QCM221" s="83"/>
      <c r="QCN221" s="86"/>
      <c r="QCO221" s="86"/>
      <c r="QCP221" s="82"/>
      <c r="QCQ221" s="83"/>
      <c r="QCR221" s="83"/>
      <c r="QCS221" s="86"/>
      <c r="QCT221" s="86"/>
      <c r="QCU221" s="82"/>
      <c r="QCV221" s="83"/>
      <c r="QCW221" s="83"/>
      <c r="QCX221" s="86"/>
      <c r="QCY221" s="86"/>
      <c r="QCZ221" s="82"/>
      <c r="QDA221" s="83"/>
      <c r="QDB221" s="83"/>
      <c r="QDC221" s="86"/>
      <c r="QDD221" s="86"/>
      <c r="QDE221" s="82"/>
      <c r="QDF221" s="83"/>
      <c r="QDG221" s="83"/>
      <c r="QDH221" s="86"/>
      <c r="QDI221" s="86"/>
      <c r="QDJ221" s="82"/>
      <c r="QDK221" s="83"/>
      <c r="QDL221" s="83"/>
      <c r="QDM221" s="86"/>
      <c r="QDN221" s="86"/>
      <c r="QDO221" s="82"/>
      <c r="QDP221" s="83"/>
      <c r="QDQ221" s="83"/>
      <c r="QDR221" s="86"/>
      <c r="QDS221" s="86"/>
      <c r="QDT221" s="82"/>
      <c r="QDU221" s="83"/>
      <c r="QDV221" s="83"/>
      <c r="QDW221" s="86"/>
      <c r="QDX221" s="86"/>
      <c r="QDY221" s="82"/>
      <c r="QDZ221" s="83"/>
      <c r="QEA221" s="83"/>
      <c r="QEB221" s="86"/>
      <c r="QEC221" s="86"/>
      <c r="QED221" s="82"/>
      <c r="QEE221" s="83"/>
      <c r="QEF221" s="83"/>
      <c r="QEG221" s="86"/>
      <c r="QEH221" s="86"/>
      <c r="QEI221" s="82"/>
      <c r="QEJ221" s="83"/>
      <c r="QEK221" s="83"/>
      <c r="QEL221" s="86"/>
      <c r="QEM221" s="86"/>
      <c r="QEN221" s="82"/>
      <c r="QEO221" s="83"/>
      <c r="QEP221" s="83"/>
      <c r="QEQ221" s="86"/>
      <c r="QER221" s="86"/>
      <c r="QES221" s="82"/>
      <c r="QET221" s="83"/>
      <c r="QEU221" s="83"/>
      <c r="QEV221" s="86"/>
      <c r="QEW221" s="86"/>
      <c r="QEX221" s="82"/>
      <c r="QEY221" s="83"/>
      <c r="QEZ221" s="83"/>
      <c r="QFA221" s="86"/>
      <c r="QFB221" s="86"/>
      <c r="QFC221" s="82"/>
      <c r="QFD221" s="83"/>
      <c r="QFE221" s="83"/>
      <c r="QFF221" s="86"/>
      <c r="QFG221" s="86"/>
      <c r="QFH221" s="82"/>
      <c r="QFI221" s="83"/>
      <c r="QFJ221" s="83"/>
      <c r="QFK221" s="86"/>
      <c r="QFL221" s="86"/>
      <c r="QFM221" s="82"/>
      <c r="QFN221" s="83"/>
      <c r="QFO221" s="83"/>
      <c r="QFP221" s="86"/>
      <c r="QFQ221" s="86"/>
      <c r="QFR221" s="82"/>
      <c r="QFS221" s="83"/>
      <c r="QFT221" s="83"/>
      <c r="QFU221" s="86"/>
      <c r="QFV221" s="86"/>
      <c r="QFW221" s="82"/>
      <c r="QFX221" s="83"/>
      <c r="QFY221" s="83"/>
      <c r="QFZ221" s="86"/>
      <c r="QGA221" s="86"/>
      <c r="QGB221" s="82"/>
      <c r="QGC221" s="83"/>
      <c r="QGD221" s="83"/>
      <c r="QGE221" s="86"/>
      <c r="QGF221" s="86"/>
      <c r="QGG221" s="82"/>
      <c r="QGH221" s="83"/>
      <c r="QGI221" s="83"/>
      <c r="QGJ221" s="86"/>
      <c r="QGK221" s="86"/>
      <c r="QGL221" s="82"/>
      <c r="QGM221" s="83"/>
      <c r="QGN221" s="83"/>
      <c r="QGO221" s="86"/>
      <c r="QGP221" s="86"/>
      <c r="QGQ221" s="82"/>
      <c r="QGR221" s="83"/>
      <c r="QGS221" s="83"/>
      <c r="QGT221" s="86"/>
      <c r="QGU221" s="86"/>
      <c r="QGV221" s="82"/>
      <c r="QGW221" s="83"/>
      <c r="QGX221" s="83"/>
      <c r="QGY221" s="86"/>
      <c r="QGZ221" s="86"/>
      <c r="QHA221" s="82"/>
      <c r="QHB221" s="83"/>
      <c r="QHC221" s="83"/>
      <c r="QHD221" s="86"/>
      <c r="QHE221" s="86"/>
      <c r="QHF221" s="82"/>
      <c r="QHG221" s="83"/>
      <c r="QHH221" s="83"/>
      <c r="QHI221" s="86"/>
      <c r="QHJ221" s="86"/>
      <c r="QHK221" s="82"/>
      <c r="QHL221" s="83"/>
      <c r="QHM221" s="83"/>
      <c r="QHN221" s="86"/>
      <c r="QHO221" s="86"/>
      <c r="QHP221" s="82"/>
      <c r="QHQ221" s="83"/>
      <c r="QHR221" s="83"/>
      <c r="QHS221" s="86"/>
      <c r="QHT221" s="86"/>
      <c r="QHU221" s="82"/>
      <c r="QHV221" s="83"/>
      <c r="QHW221" s="83"/>
      <c r="QHX221" s="86"/>
      <c r="QHY221" s="86"/>
      <c r="QHZ221" s="82"/>
      <c r="QIA221" s="83"/>
      <c r="QIB221" s="83"/>
      <c r="QIC221" s="86"/>
      <c r="QID221" s="86"/>
      <c r="QIE221" s="82"/>
      <c r="QIF221" s="83"/>
      <c r="QIG221" s="83"/>
      <c r="QIH221" s="86"/>
      <c r="QII221" s="86"/>
      <c r="QIJ221" s="82"/>
      <c r="QIK221" s="83"/>
      <c r="QIL221" s="83"/>
      <c r="QIM221" s="86"/>
      <c r="QIN221" s="86"/>
      <c r="QIO221" s="82"/>
      <c r="QIP221" s="83"/>
      <c r="QIQ221" s="83"/>
      <c r="QIR221" s="86"/>
      <c r="QIS221" s="86"/>
      <c r="QIT221" s="82"/>
      <c r="QIU221" s="83"/>
      <c r="QIV221" s="83"/>
      <c r="QIW221" s="86"/>
      <c r="QIX221" s="86"/>
      <c r="QIY221" s="82"/>
      <c r="QIZ221" s="83"/>
      <c r="QJA221" s="83"/>
      <c r="QJB221" s="86"/>
      <c r="QJC221" s="86"/>
      <c r="QJD221" s="82"/>
      <c r="QJE221" s="83"/>
      <c r="QJF221" s="83"/>
      <c r="QJG221" s="86"/>
      <c r="QJH221" s="86"/>
      <c r="QJI221" s="82"/>
      <c r="QJJ221" s="83"/>
      <c r="QJK221" s="83"/>
      <c r="QJL221" s="86"/>
      <c r="QJM221" s="86"/>
      <c r="QJN221" s="82"/>
      <c r="QJO221" s="83"/>
      <c r="QJP221" s="83"/>
      <c r="QJQ221" s="86"/>
      <c r="QJR221" s="86"/>
      <c r="QJS221" s="82"/>
      <c r="QJT221" s="83"/>
      <c r="QJU221" s="83"/>
      <c r="QJV221" s="86"/>
      <c r="QJW221" s="86"/>
      <c r="QJX221" s="82"/>
      <c r="QJY221" s="83"/>
      <c r="QJZ221" s="83"/>
      <c r="QKA221" s="86"/>
      <c r="QKB221" s="86"/>
      <c r="QKC221" s="82"/>
      <c r="QKD221" s="83"/>
      <c r="QKE221" s="83"/>
      <c r="QKF221" s="86"/>
      <c r="QKG221" s="86"/>
      <c r="QKH221" s="82"/>
      <c r="QKI221" s="83"/>
      <c r="QKJ221" s="83"/>
      <c r="QKK221" s="86"/>
      <c r="QKL221" s="86"/>
      <c r="QKM221" s="82"/>
      <c r="QKN221" s="83"/>
      <c r="QKO221" s="83"/>
      <c r="QKP221" s="86"/>
      <c r="QKQ221" s="86"/>
      <c r="QKR221" s="82"/>
      <c r="QKS221" s="83"/>
      <c r="QKT221" s="83"/>
      <c r="QKU221" s="86"/>
      <c r="QKV221" s="86"/>
      <c r="QKW221" s="82"/>
      <c r="QKX221" s="83"/>
      <c r="QKY221" s="83"/>
      <c r="QKZ221" s="86"/>
      <c r="QLA221" s="86"/>
      <c r="QLB221" s="82"/>
      <c r="QLC221" s="83"/>
      <c r="QLD221" s="83"/>
      <c r="QLE221" s="86"/>
      <c r="QLF221" s="86"/>
      <c r="QLG221" s="82"/>
      <c r="QLH221" s="83"/>
      <c r="QLI221" s="83"/>
      <c r="QLJ221" s="86"/>
      <c r="QLK221" s="86"/>
      <c r="QLL221" s="82"/>
      <c r="QLM221" s="83"/>
      <c r="QLN221" s="83"/>
      <c r="QLO221" s="86"/>
      <c r="QLP221" s="86"/>
      <c r="QLQ221" s="82"/>
      <c r="QLR221" s="83"/>
      <c r="QLS221" s="83"/>
      <c r="QLT221" s="86"/>
      <c r="QLU221" s="86"/>
      <c r="QLV221" s="82"/>
      <c r="QLW221" s="83"/>
      <c r="QLX221" s="83"/>
      <c r="QLY221" s="86"/>
      <c r="QLZ221" s="86"/>
      <c r="QMA221" s="82"/>
      <c r="QMB221" s="83"/>
      <c r="QMC221" s="83"/>
      <c r="QMD221" s="86"/>
      <c r="QME221" s="86"/>
      <c r="QMF221" s="82"/>
      <c r="QMG221" s="83"/>
      <c r="QMH221" s="83"/>
      <c r="QMI221" s="86"/>
      <c r="QMJ221" s="86"/>
      <c r="QMK221" s="82"/>
      <c r="QML221" s="83"/>
      <c r="QMM221" s="83"/>
      <c r="QMN221" s="86"/>
      <c r="QMO221" s="86"/>
      <c r="QMP221" s="82"/>
      <c r="QMQ221" s="83"/>
      <c r="QMR221" s="83"/>
      <c r="QMS221" s="86"/>
      <c r="QMT221" s="86"/>
      <c r="QMU221" s="82"/>
      <c r="QMV221" s="83"/>
      <c r="QMW221" s="83"/>
      <c r="QMX221" s="86"/>
      <c r="QMY221" s="86"/>
      <c r="QMZ221" s="82"/>
      <c r="QNA221" s="83"/>
      <c r="QNB221" s="83"/>
      <c r="QNC221" s="86"/>
      <c r="QND221" s="86"/>
      <c r="QNE221" s="82"/>
      <c r="QNF221" s="83"/>
      <c r="QNG221" s="83"/>
      <c r="QNH221" s="86"/>
      <c r="QNI221" s="86"/>
      <c r="QNJ221" s="82"/>
      <c r="QNK221" s="83"/>
      <c r="QNL221" s="83"/>
      <c r="QNM221" s="86"/>
      <c r="QNN221" s="86"/>
      <c r="QNO221" s="82"/>
      <c r="QNP221" s="83"/>
      <c r="QNQ221" s="83"/>
      <c r="QNR221" s="86"/>
      <c r="QNS221" s="86"/>
      <c r="QNT221" s="82"/>
      <c r="QNU221" s="83"/>
      <c r="QNV221" s="83"/>
      <c r="QNW221" s="86"/>
      <c r="QNX221" s="86"/>
      <c r="QNY221" s="82"/>
      <c r="QNZ221" s="83"/>
      <c r="QOA221" s="83"/>
      <c r="QOB221" s="86"/>
      <c r="QOC221" s="86"/>
      <c r="QOD221" s="82"/>
      <c r="QOE221" s="83"/>
      <c r="QOF221" s="83"/>
      <c r="QOG221" s="86"/>
      <c r="QOH221" s="86"/>
      <c r="QOI221" s="82"/>
      <c r="QOJ221" s="83"/>
      <c r="QOK221" s="83"/>
      <c r="QOL221" s="86"/>
      <c r="QOM221" s="86"/>
      <c r="QON221" s="82"/>
      <c r="QOO221" s="83"/>
      <c r="QOP221" s="83"/>
      <c r="QOQ221" s="86"/>
      <c r="QOR221" s="86"/>
      <c r="QOS221" s="82"/>
      <c r="QOT221" s="83"/>
      <c r="QOU221" s="83"/>
      <c r="QOV221" s="86"/>
      <c r="QOW221" s="86"/>
      <c r="QOX221" s="82"/>
      <c r="QOY221" s="83"/>
      <c r="QOZ221" s="83"/>
      <c r="QPA221" s="86"/>
      <c r="QPB221" s="86"/>
      <c r="QPC221" s="82"/>
      <c r="QPD221" s="83"/>
      <c r="QPE221" s="83"/>
      <c r="QPF221" s="86"/>
      <c r="QPG221" s="86"/>
      <c r="QPH221" s="82"/>
      <c r="QPI221" s="83"/>
      <c r="QPJ221" s="83"/>
      <c r="QPK221" s="86"/>
      <c r="QPL221" s="86"/>
      <c r="QPM221" s="82"/>
      <c r="QPN221" s="83"/>
      <c r="QPO221" s="83"/>
      <c r="QPP221" s="86"/>
      <c r="QPQ221" s="86"/>
      <c r="QPR221" s="82"/>
      <c r="QPS221" s="83"/>
      <c r="QPT221" s="83"/>
      <c r="QPU221" s="86"/>
      <c r="QPV221" s="86"/>
      <c r="QPW221" s="82"/>
      <c r="QPX221" s="83"/>
      <c r="QPY221" s="83"/>
      <c r="QPZ221" s="86"/>
      <c r="QQA221" s="86"/>
      <c r="QQB221" s="82"/>
      <c r="QQC221" s="83"/>
      <c r="QQD221" s="83"/>
      <c r="QQE221" s="86"/>
      <c r="QQF221" s="86"/>
      <c r="QQG221" s="82"/>
      <c r="QQH221" s="83"/>
      <c r="QQI221" s="83"/>
      <c r="QQJ221" s="86"/>
      <c r="QQK221" s="86"/>
      <c r="QQL221" s="82"/>
      <c r="QQM221" s="83"/>
      <c r="QQN221" s="83"/>
      <c r="QQO221" s="86"/>
      <c r="QQP221" s="86"/>
      <c r="QQQ221" s="82"/>
      <c r="QQR221" s="83"/>
      <c r="QQS221" s="83"/>
      <c r="QQT221" s="86"/>
      <c r="QQU221" s="86"/>
      <c r="QQV221" s="82"/>
      <c r="QQW221" s="83"/>
      <c r="QQX221" s="83"/>
      <c r="QQY221" s="86"/>
      <c r="QQZ221" s="86"/>
      <c r="QRA221" s="82"/>
      <c r="QRB221" s="83"/>
      <c r="QRC221" s="83"/>
      <c r="QRD221" s="86"/>
      <c r="QRE221" s="86"/>
      <c r="QRF221" s="82"/>
      <c r="QRG221" s="83"/>
      <c r="QRH221" s="83"/>
      <c r="QRI221" s="86"/>
      <c r="QRJ221" s="86"/>
      <c r="QRK221" s="82"/>
      <c r="QRL221" s="83"/>
      <c r="QRM221" s="83"/>
      <c r="QRN221" s="86"/>
      <c r="QRO221" s="86"/>
      <c r="QRP221" s="82"/>
      <c r="QRQ221" s="83"/>
      <c r="QRR221" s="83"/>
      <c r="QRS221" s="86"/>
      <c r="QRT221" s="86"/>
      <c r="QRU221" s="82"/>
      <c r="QRV221" s="83"/>
      <c r="QRW221" s="83"/>
      <c r="QRX221" s="86"/>
      <c r="QRY221" s="86"/>
      <c r="QRZ221" s="82"/>
      <c r="QSA221" s="83"/>
      <c r="QSB221" s="83"/>
      <c r="QSC221" s="86"/>
      <c r="QSD221" s="86"/>
      <c r="QSE221" s="82"/>
      <c r="QSF221" s="83"/>
      <c r="QSG221" s="83"/>
      <c r="QSH221" s="86"/>
      <c r="QSI221" s="86"/>
      <c r="QSJ221" s="82"/>
      <c r="QSK221" s="83"/>
      <c r="QSL221" s="83"/>
      <c r="QSM221" s="86"/>
      <c r="QSN221" s="86"/>
      <c r="QSO221" s="82"/>
      <c r="QSP221" s="83"/>
      <c r="QSQ221" s="83"/>
      <c r="QSR221" s="86"/>
      <c r="QSS221" s="86"/>
      <c r="QST221" s="82"/>
      <c r="QSU221" s="83"/>
      <c r="QSV221" s="83"/>
      <c r="QSW221" s="86"/>
      <c r="QSX221" s="86"/>
      <c r="QSY221" s="82"/>
      <c r="QSZ221" s="83"/>
      <c r="QTA221" s="83"/>
      <c r="QTB221" s="86"/>
      <c r="QTC221" s="86"/>
      <c r="QTD221" s="82"/>
      <c r="QTE221" s="83"/>
      <c r="QTF221" s="83"/>
      <c r="QTG221" s="86"/>
      <c r="QTH221" s="86"/>
      <c r="QTI221" s="82"/>
      <c r="QTJ221" s="83"/>
      <c r="QTK221" s="83"/>
      <c r="QTL221" s="86"/>
      <c r="QTM221" s="86"/>
      <c r="QTN221" s="82"/>
      <c r="QTO221" s="83"/>
      <c r="QTP221" s="83"/>
      <c r="QTQ221" s="86"/>
      <c r="QTR221" s="86"/>
      <c r="QTS221" s="82"/>
      <c r="QTT221" s="83"/>
      <c r="QTU221" s="83"/>
      <c r="QTV221" s="86"/>
      <c r="QTW221" s="86"/>
      <c r="QTX221" s="82"/>
      <c r="QTY221" s="83"/>
      <c r="QTZ221" s="83"/>
      <c r="QUA221" s="86"/>
      <c r="QUB221" s="86"/>
      <c r="QUC221" s="82"/>
      <c r="QUD221" s="83"/>
      <c r="QUE221" s="83"/>
      <c r="QUF221" s="86"/>
      <c r="QUG221" s="86"/>
      <c r="QUH221" s="82"/>
      <c r="QUI221" s="83"/>
      <c r="QUJ221" s="83"/>
      <c r="QUK221" s="86"/>
      <c r="QUL221" s="86"/>
      <c r="QUM221" s="82"/>
      <c r="QUN221" s="83"/>
      <c r="QUO221" s="83"/>
      <c r="QUP221" s="86"/>
      <c r="QUQ221" s="86"/>
      <c r="QUR221" s="82"/>
      <c r="QUS221" s="83"/>
      <c r="QUT221" s="83"/>
      <c r="QUU221" s="86"/>
      <c r="QUV221" s="86"/>
      <c r="QUW221" s="82"/>
      <c r="QUX221" s="83"/>
      <c r="QUY221" s="83"/>
      <c r="QUZ221" s="86"/>
      <c r="QVA221" s="86"/>
      <c r="QVB221" s="82"/>
      <c r="QVC221" s="83"/>
      <c r="QVD221" s="83"/>
      <c r="QVE221" s="86"/>
      <c r="QVF221" s="86"/>
      <c r="QVG221" s="82"/>
      <c r="QVH221" s="83"/>
      <c r="QVI221" s="83"/>
      <c r="QVJ221" s="86"/>
      <c r="QVK221" s="86"/>
      <c r="QVL221" s="82"/>
      <c r="QVM221" s="83"/>
      <c r="QVN221" s="83"/>
      <c r="QVO221" s="86"/>
      <c r="QVP221" s="86"/>
      <c r="QVQ221" s="82"/>
      <c r="QVR221" s="83"/>
      <c r="QVS221" s="83"/>
      <c r="QVT221" s="86"/>
      <c r="QVU221" s="86"/>
      <c r="QVV221" s="82"/>
      <c r="QVW221" s="83"/>
      <c r="QVX221" s="83"/>
      <c r="QVY221" s="86"/>
      <c r="QVZ221" s="86"/>
      <c r="QWA221" s="82"/>
      <c r="QWB221" s="83"/>
      <c r="QWC221" s="83"/>
      <c r="QWD221" s="86"/>
      <c r="QWE221" s="86"/>
      <c r="QWF221" s="82"/>
      <c r="QWG221" s="83"/>
      <c r="QWH221" s="83"/>
      <c r="QWI221" s="86"/>
      <c r="QWJ221" s="86"/>
      <c r="QWK221" s="82"/>
      <c r="QWL221" s="83"/>
      <c r="QWM221" s="83"/>
      <c r="QWN221" s="86"/>
      <c r="QWO221" s="86"/>
      <c r="QWP221" s="82"/>
      <c r="QWQ221" s="83"/>
      <c r="QWR221" s="83"/>
      <c r="QWS221" s="86"/>
      <c r="QWT221" s="86"/>
      <c r="QWU221" s="82"/>
      <c r="QWV221" s="83"/>
      <c r="QWW221" s="83"/>
      <c r="QWX221" s="86"/>
      <c r="QWY221" s="86"/>
      <c r="QWZ221" s="82"/>
      <c r="QXA221" s="83"/>
      <c r="QXB221" s="83"/>
      <c r="QXC221" s="86"/>
      <c r="QXD221" s="86"/>
      <c r="QXE221" s="82"/>
      <c r="QXF221" s="83"/>
      <c r="QXG221" s="83"/>
      <c r="QXH221" s="86"/>
      <c r="QXI221" s="86"/>
      <c r="QXJ221" s="82"/>
      <c r="QXK221" s="83"/>
      <c r="QXL221" s="83"/>
      <c r="QXM221" s="86"/>
      <c r="QXN221" s="86"/>
      <c r="QXO221" s="82"/>
      <c r="QXP221" s="83"/>
      <c r="QXQ221" s="83"/>
      <c r="QXR221" s="86"/>
      <c r="QXS221" s="86"/>
      <c r="QXT221" s="82"/>
      <c r="QXU221" s="83"/>
      <c r="QXV221" s="83"/>
      <c r="QXW221" s="86"/>
      <c r="QXX221" s="86"/>
      <c r="QXY221" s="82"/>
      <c r="QXZ221" s="83"/>
      <c r="QYA221" s="83"/>
      <c r="QYB221" s="86"/>
      <c r="QYC221" s="86"/>
      <c r="QYD221" s="82"/>
      <c r="QYE221" s="83"/>
      <c r="QYF221" s="83"/>
      <c r="QYG221" s="86"/>
      <c r="QYH221" s="86"/>
      <c r="QYI221" s="82"/>
      <c r="QYJ221" s="83"/>
      <c r="QYK221" s="83"/>
      <c r="QYL221" s="86"/>
      <c r="QYM221" s="86"/>
      <c r="QYN221" s="82"/>
      <c r="QYO221" s="83"/>
      <c r="QYP221" s="83"/>
      <c r="QYQ221" s="86"/>
      <c r="QYR221" s="86"/>
      <c r="QYS221" s="82"/>
      <c r="QYT221" s="83"/>
      <c r="QYU221" s="83"/>
      <c r="QYV221" s="86"/>
      <c r="QYW221" s="86"/>
      <c r="QYX221" s="82"/>
      <c r="QYY221" s="83"/>
      <c r="QYZ221" s="83"/>
      <c r="QZA221" s="86"/>
      <c r="QZB221" s="86"/>
      <c r="QZC221" s="82"/>
      <c r="QZD221" s="83"/>
      <c r="QZE221" s="83"/>
      <c r="QZF221" s="86"/>
      <c r="QZG221" s="86"/>
      <c r="QZH221" s="82"/>
      <c r="QZI221" s="83"/>
      <c r="QZJ221" s="83"/>
      <c r="QZK221" s="86"/>
      <c r="QZL221" s="86"/>
      <c r="QZM221" s="82"/>
      <c r="QZN221" s="83"/>
      <c r="QZO221" s="83"/>
      <c r="QZP221" s="86"/>
      <c r="QZQ221" s="86"/>
      <c r="QZR221" s="82"/>
      <c r="QZS221" s="83"/>
      <c r="QZT221" s="83"/>
      <c r="QZU221" s="86"/>
      <c r="QZV221" s="86"/>
      <c r="QZW221" s="82"/>
      <c r="QZX221" s="83"/>
      <c r="QZY221" s="83"/>
      <c r="QZZ221" s="86"/>
      <c r="RAA221" s="86"/>
      <c r="RAB221" s="82"/>
      <c r="RAC221" s="83"/>
      <c r="RAD221" s="83"/>
      <c r="RAE221" s="86"/>
      <c r="RAF221" s="86"/>
      <c r="RAG221" s="82"/>
      <c r="RAH221" s="83"/>
      <c r="RAI221" s="83"/>
      <c r="RAJ221" s="86"/>
      <c r="RAK221" s="86"/>
      <c r="RAL221" s="82"/>
      <c r="RAM221" s="83"/>
      <c r="RAN221" s="83"/>
      <c r="RAO221" s="86"/>
      <c r="RAP221" s="86"/>
      <c r="RAQ221" s="82"/>
      <c r="RAR221" s="83"/>
      <c r="RAS221" s="83"/>
      <c r="RAT221" s="86"/>
      <c r="RAU221" s="86"/>
      <c r="RAV221" s="82"/>
      <c r="RAW221" s="83"/>
      <c r="RAX221" s="83"/>
      <c r="RAY221" s="86"/>
      <c r="RAZ221" s="86"/>
      <c r="RBA221" s="82"/>
      <c r="RBB221" s="83"/>
      <c r="RBC221" s="83"/>
      <c r="RBD221" s="86"/>
      <c r="RBE221" s="86"/>
      <c r="RBF221" s="82"/>
      <c r="RBG221" s="83"/>
      <c r="RBH221" s="83"/>
      <c r="RBI221" s="86"/>
      <c r="RBJ221" s="86"/>
      <c r="RBK221" s="82"/>
      <c r="RBL221" s="83"/>
      <c r="RBM221" s="83"/>
      <c r="RBN221" s="86"/>
      <c r="RBO221" s="86"/>
      <c r="RBP221" s="82"/>
      <c r="RBQ221" s="83"/>
      <c r="RBR221" s="83"/>
      <c r="RBS221" s="86"/>
      <c r="RBT221" s="86"/>
      <c r="RBU221" s="82"/>
      <c r="RBV221" s="83"/>
      <c r="RBW221" s="83"/>
      <c r="RBX221" s="86"/>
      <c r="RBY221" s="86"/>
      <c r="RBZ221" s="82"/>
      <c r="RCA221" s="83"/>
      <c r="RCB221" s="83"/>
      <c r="RCC221" s="86"/>
      <c r="RCD221" s="86"/>
      <c r="RCE221" s="82"/>
      <c r="RCF221" s="83"/>
      <c r="RCG221" s="83"/>
      <c r="RCH221" s="86"/>
      <c r="RCI221" s="86"/>
      <c r="RCJ221" s="82"/>
      <c r="RCK221" s="83"/>
      <c r="RCL221" s="83"/>
      <c r="RCM221" s="86"/>
      <c r="RCN221" s="86"/>
      <c r="RCO221" s="82"/>
      <c r="RCP221" s="83"/>
      <c r="RCQ221" s="83"/>
      <c r="RCR221" s="86"/>
      <c r="RCS221" s="86"/>
      <c r="RCT221" s="82"/>
      <c r="RCU221" s="83"/>
      <c r="RCV221" s="83"/>
      <c r="RCW221" s="86"/>
      <c r="RCX221" s="86"/>
      <c r="RCY221" s="82"/>
      <c r="RCZ221" s="83"/>
      <c r="RDA221" s="83"/>
      <c r="RDB221" s="86"/>
      <c r="RDC221" s="86"/>
      <c r="RDD221" s="82"/>
      <c r="RDE221" s="83"/>
      <c r="RDF221" s="83"/>
      <c r="RDG221" s="86"/>
      <c r="RDH221" s="86"/>
      <c r="RDI221" s="82"/>
      <c r="RDJ221" s="83"/>
      <c r="RDK221" s="83"/>
      <c r="RDL221" s="86"/>
      <c r="RDM221" s="86"/>
      <c r="RDN221" s="82"/>
      <c r="RDO221" s="83"/>
      <c r="RDP221" s="83"/>
      <c r="RDQ221" s="86"/>
      <c r="RDR221" s="86"/>
      <c r="RDS221" s="82"/>
      <c r="RDT221" s="83"/>
      <c r="RDU221" s="83"/>
      <c r="RDV221" s="86"/>
      <c r="RDW221" s="86"/>
      <c r="RDX221" s="82"/>
      <c r="RDY221" s="83"/>
      <c r="RDZ221" s="83"/>
      <c r="REA221" s="86"/>
      <c r="REB221" s="86"/>
      <c r="REC221" s="82"/>
      <c r="RED221" s="83"/>
      <c r="REE221" s="83"/>
      <c r="REF221" s="86"/>
      <c r="REG221" s="86"/>
      <c r="REH221" s="82"/>
      <c r="REI221" s="83"/>
      <c r="REJ221" s="83"/>
      <c r="REK221" s="86"/>
      <c r="REL221" s="86"/>
      <c r="REM221" s="82"/>
      <c r="REN221" s="83"/>
      <c r="REO221" s="83"/>
      <c r="REP221" s="86"/>
      <c r="REQ221" s="86"/>
      <c r="RER221" s="82"/>
      <c r="RES221" s="83"/>
      <c r="RET221" s="83"/>
      <c r="REU221" s="86"/>
      <c r="REV221" s="86"/>
      <c r="REW221" s="82"/>
      <c r="REX221" s="83"/>
      <c r="REY221" s="83"/>
      <c r="REZ221" s="86"/>
      <c r="RFA221" s="86"/>
      <c r="RFB221" s="82"/>
      <c r="RFC221" s="83"/>
      <c r="RFD221" s="83"/>
      <c r="RFE221" s="86"/>
      <c r="RFF221" s="86"/>
      <c r="RFG221" s="82"/>
      <c r="RFH221" s="83"/>
      <c r="RFI221" s="83"/>
      <c r="RFJ221" s="86"/>
      <c r="RFK221" s="86"/>
      <c r="RFL221" s="82"/>
      <c r="RFM221" s="83"/>
      <c r="RFN221" s="83"/>
      <c r="RFO221" s="86"/>
      <c r="RFP221" s="86"/>
      <c r="RFQ221" s="82"/>
      <c r="RFR221" s="83"/>
      <c r="RFS221" s="83"/>
      <c r="RFT221" s="86"/>
      <c r="RFU221" s="86"/>
      <c r="RFV221" s="82"/>
      <c r="RFW221" s="83"/>
      <c r="RFX221" s="83"/>
      <c r="RFY221" s="86"/>
      <c r="RFZ221" s="86"/>
      <c r="RGA221" s="82"/>
      <c r="RGB221" s="83"/>
      <c r="RGC221" s="83"/>
      <c r="RGD221" s="86"/>
      <c r="RGE221" s="86"/>
      <c r="RGF221" s="82"/>
      <c r="RGG221" s="83"/>
      <c r="RGH221" s="83"/>
      <c r="RGI221" s="86"/>
      <c r="RGJ221" s="86"/>
      <c r="RGK221" s="82"/>
      <c r="RGL221" s="83"/>
      <c r="RGM221" s="83"/>
      <c r="RGN221" s="86"/>
      <c r="RGO221" s="86"/>
      <c r="RGP221" s="82"/>
      <c r="RGQ221" s="83"/>
      <c r="RGR221" s="83"/>
      <c r="RGS221" s="86"/>
      <c r="RGT221" s="86"/>
      <c r="RGU221" s="82"/>
      <c r="RGV221" s="83"/>
      <c r="RGW221" s="83"/>
      <c r="RGX221" s="86"/>
      <c r="RGY221" s="86"/>
      <c r="RGZ221" s="82"/>
      <c r="RHA221" s="83"/>
      <c r="RHB221" s="83"/>
      <c r="RHC221" s="86"/>
      <c r="RHD221" s="86"/>
      <c r="RHE221" s="82"/>
      <c r="RHF221" s="83"/>
      <c r="RHG221" s="83"/>
      <c r="RHH221" s="86"/>
      <c r="RHI221" s="86"/>
      <c r="RHJ221" s="82"/>
      <c r="RHK221" s="83"/>
      <c r="RHL221" s="83"/>
      <c r="RHM221" s="86"/>
      <c r="RHN221" s="86"/>
      <c r="RHO221" s="82"/>
      <c r="RHP221" s="83"/>
      <c r="RHQ221" s="83"/>
      <c r="RHR221" s="86"/>
      <c r="RHS221" s="86"/>
      <c r="RHT221" s="82"/>
      <c r="RHU221" s="83"/>
      <c r="RHV221" s="83"/>
      <c r="RHW221" s="86"/>
      <c r="RHX221" s="86"/>
      <c r="RHY221" s="82"/>
      <c r="RHZ221" s="83"/>
      <c r="RIA221" s="83"/>
      <c r="RIB221" s="86"/>
      <c r="RIC221" s="86"/>
      <c r="RID221" s="82"/>
      <c r="RIE221" s="83"/>
      <c r="RIF221" s="83"/>
      <c r="RIG221" s="86"/>
      <c r="RIH221" s="86"/>
      <c r="RII221" s="82"/>
      <c r="RIJ221" s="83"/>
      <c r="RIK221" s="83"/>
      <c r="RIL221" s="86"/>
      <c r="RIM221" s="86"/>
      <c r="RIN221" s="82"/>
      <c r="RIO221" s="83"/>
      <c r="RIP221" s="83"/>
      <c r="RIQ221" s="86"/>
      <c r="RIR221" s="86"/>
      <c r="RIS221" s="82"/>
      <c r="RIT221" s="83"/>
      <c r="RIU221" s="83"/>
      <c r="RIV221" s="86"/>
      <c r="RIW221" s="86"/>
      <c r="RIX221" s="82"/>
      <c r="RIY221" s="83"/>
      <c r="RIZ221" s="83"/>
      <c r="RJA221" s="86"/>
      <c r="RJB221" s="86"/>
      <c r="RJC221" s="82"/>
      <c r="RJD221" s="83"/>
      <c r="RJE221" s="83"/>
      <c r="RJF221" s="86"/>
      <c r="RJG221" s="86"/>
      <c r="RJH221" s="82"/>
      <c r="RJI221" s="83"/>
      <c r="RJJ221" s="83"/>
      <c r="RJK221" s="86"/>
      <c r="RJL221" s="86"/>
      <c r="RJM221" s="82"/>
      <c r="RJN221" s="83"/>
      <c r="RJO221" s="83"/>
      <c r="RJP221" s="86"/>
      <c r="RJQ221" s="86"/>
      <c r="RJR221" s="82"/>
      <c r="RJS221" s="83"/>
      <c r="RJT221" s="83"/>
      <c r="RJU221" s="86"/>
      <c r="RJV221" s="86"/>
      <c r="RJW221" s="82"/>
      <c r="RJX221" s="83"/>
      <c r="RJY221" s="83"/>
      <c r="RJZ221" s="86"/>
      <c r="RKA221" s="86"/>
      <c r="RKB221" s="82"/>
      <c r="RKC221" s="83"/>
      <c r="RKD221" s="83"/>
      <c r="RKE221" s="86"/>
      <c r="RKF221" s="86"/>
      <c r="RKG221" s="82"/>
      <c r="RKH221" s="83"/>
      <c r="RKI221" s="83"/>
      <c r="RKJ221" s="86"/>
      <c r="RKK221" s="86"/>
      <c r="RKL221" s="82"/>
      <c r="RKM221" s="83"/>
      <c r="RKN221" s="83"/>
      <c r="RKO221" s="86"/>
      <c r="RKP221" s="86"/>
      <c r="RKQ221" s="82"/>
      <c r="RKR221" s="83"/>
      <c r="RKS221" s="83"/>
      <c r="RKT221" s="86"/>
      <c r="RKU221" s="86"/>
      <c r="RKV221" s="82"/>
      <c r="RKW221" s="83"/>
      <c r="RKX221" s="83"/>
      <c r="RKY221" s="86"/>
      <c r="RKZ221" s="86"/>
      <c r="RLA221" s="82"/>
      <c r="RLB221" s="83"/>
      <c r="RLC221" s="83"/>
      <c r="RLD221" s="86"/>
      <c r="RLE221" s="86"/>
      <c r="RLF221" s="82"/>
      <c r="RLG221" s="83"/>
      <c r="RLH221" s="83"/>
      <c r="RLI221" s="86"/>
      <c r="RLJ221" s="86"/>
      <c r="RLK221" s="82"/>
      <c r="RLL221" s="83"/>
      <c r="RLM221" s="83"/>
      <c r="RLN221" s="86"/>
      <c r="RLO221" s="86"/>
      <c r="RLP221" s="82"/>
      <c r="RLQ221" s="83"/>
      <c r="RLR221" s="83"/>
      <c r="RLS221" s="86"/>
      <c r="RLT221" s="86"/>
      <c r="RLU221" s="82"/>
      <c r="RLV221" s="83"/>
      <c r="RLW221" s="83"/>
      <c r="RLX221" s="86"/>
      <c r="RLY221" s="86"/>
      <c r="RLZ221" s="82"/>
      <c r="RMA221" s="83"/>
      <c r="RMB221" s="83"/>
      <c r="RMC221" s="86"/>
      <c r="RMD221" s="86"/>
      <c r="RME221" s="82"/>
      <c r="RMF221" s="83"/>
      <c r="RMG221" s="83"/>
      <c r="RMH221" s="86"/>
      <c r="RMI221" s="86"/>
      <c r="RMJ221" s="82"/>
      <c r="RMK221" s="83"/>
      <c r="RML221" s="83"/>
      <c r="RMM221" s="86"/>
      <c r="RMN221" s="86"/>
      <c r="RMO221" s="82"/>
      <c r="RMP221" s="83"/>
      <c r="RMQ221" s="83"/>
      <c r="RMR221" s="86"/>
      <c r="RMS221" s="86"/>
      <c r="RMT221" s="82"/>
      <c r="RMU221" s="83"/>
      <c r="RMV221" s="83"/>
      <c r="RMW221" s="86"/>
      <c r="RMX221" s="86"/>
      <c r="RMY221" s="82"/>
      <c r="RMZ221" s="83"/>
      <c r="RNA221" s="83"/>
      <c r="RNB221" s="86"/>
      <c r="RNC221" s="86"/>
      <c r="RND221" s="82"/>
      <c r="RNE221" s="83"/>
      <c r="RNF221" s="83"/>
      <c r="RNG221" s="86"/>
      <c r="RNH221" s="86"/>
      <c r="RNI221" s="82"/>
      <c r="RNJ221" s="83"/>
      <c r="RNK221" s="83"/>
      <c r="RNL221" s="86"/>
      <c r="RNM221" s="86"/>
      <c r="RNN221" s="82"/>
      <c r="RNO221" s="83"/>
      <c r="RNP221" s="83"/>
      <c r="RNQ221" s="86"/>
      <c r="RNR221" s="86"/>
      <c r="RNS221" s="82"/>
      <c r="RNT221" s="83"/>
      <c r="RNU221" s="83"/>
      <c r="RNV221" s="86"/>
      <c r="RNW221" s="86"/>
      <c r="RNX221" s="82"/>
      <c r="RNY221" s="83"/>
      <c r="RNZ221" s="83"/>
      <c r="ROA221" s="86"/>
      <c r="ROB221" s="86"/>
      <c r="ROC221" s="82"/>
      <c r="ROD221" s="83"/>
      <c r="ROE221" s="83"/>
      <c r="ROF221" s="86"/>
      <c r="ROG221" s="86"/>
      <c r="ROH221" s="82"/>
      <c r="ROI221" s="83"/>
      <c r="ROJ221" s="83"/>
      <c r="ROK221" s="86"/>
      <c r="ROL221" s="86"/>
      <c r="ROM221" s="82"/>
      <c r="RON221" s="83"/>
      <c r="ROO221" s="83"/>
      <c r="ROP221" s="86"/>
      <c r="ROQ221" s="86"/>
      <c r="ROR221" s="82"/>
      <c r="ROS221" s="83"/>
      <c r="ROT221" s="83"/>
      <c r="ROU221" s="86"/>
      <c r="ROV221" s="86"/>
      <c r="ROW221" s="82"/>
      <c r="ROX221" s="83"/>
      <c r="ROY221" s="83"/>
      <c r="ROZ221" s="86"/>
      <c r="RPA221" s="86"/>
      <c r="RPB221" s="82"/>
      <c r="RPC221" s="83"/>
      <c r="RPD221" s="83"/>
      <c r="RPE221" s="86"/>
      <c r="RPF221" s="86"/>
      <c r="RPG221" s="82"/>
      <c r="RPH221" s="83"/>
      <c r="RPI221" s="83"/>
      <c r="RPJ221" s="86"/>
      <c r="RPK221" s="86"/>
      <c r="RPL221" s="82"/>
      <c r="RPM221" s="83"/>
      <c r="RPN221" s="83"/>
      <c r="RPO221" s="86"/>
      <c r="RPP221" s="86"/>
      <c r="RPQ221" s="82"/>
      <c r="RPR221" s="83"/>
      <c r="RPS221" s="83"/>
      <c r="RPT221" s="86"/>
      <c r="RPU221" s="86"/>
      <c r="RPV221" s="82"/>
      <c r="RPW221" s="83"/>
      <c r="RPX221" s="83"/>
      <c r="RPY221" s="86"/>
      <c r="RPZ221" s="86"/>
      <c r="RQA221" s="82"/>
      <c r="RQB221" s="83"/>
      <c r="RQC221" s="83"/>
      <c r="RQD221" s="86"/>
      <c r="RQE221" s="86"/>
      <c r="RQF221" s="82"/>
      <c r="RQG221" s="83"/>
      <c r="RQH221" s="83"/>
      <c r="RQI221" s="86"/>
      <c r="RQJ221" s="86"/>
      <c r="RQK221" s="82"/>
      <c r="RQL221" s="83"/>
      <c r="RQM221" s="83"/>
      <c r="RQN221" s="86"/>
      <c r="RQO221" s="86"/>
      <c r="RQP221" s="82"/>
      <c r="RQQ221" s="83"/>
      <c r="RQR221" s="83"/>
      <c r="RQS221" s="86"/>
      <c r="RQT221" s="86"/>
      <c r="RQU221" s="82"/>
      <c r="RQV221" s="83"/>
      <c r="RQW221" s="83"/>
      <c r="RQX221" s="86"/>
      <c r="RQY221" s="86"/>
      <c r="RQZ221" s="82"/>
      <c r="RRA221" s="83"/>
      <c r="RRB221" s="83"/>
      <c r="RRC221" s="86"/>
      <c r="RRD221" s="86"/>
      <c r="RRE221" s="82"/>
      <c r="RRF221" s="83"/>
      <c r="RRG221" s="83"/>
      <c r="RRH221" s="86"/>
      <c r="RRI221" s="86"/>
      <c r="RRJ221" s="82"/>
      <c r="RRK221" s="83"/>
      <c r="RRL221" s="83"/>
      <c r="RRM221" s="86"/>
      <c r="RRN221" s="86"/>
      <c r="RRO221" s="82"/>
      <c r="RRP221" s="83"/>
      <c r="RRQ221" s="83"/>
      <c r="RRR221" s="86"/>
      <c r="RRS221" s="86"/>
      <c r="RRT221" s="82"/>
      <c r="RRU221" s="83"/>
      <c r="RRV221" s="83"/>
      <c r="RRW221" s="86"/>
      <c r="RRX221" s="86"/>
      <c r="RRY221" s="82"/>
      <c r="RRZ221" s="83"/>
      <c r="RSA221" s="83"/>
      <c r="RSB221" s="86"/>
      <c r="RSC221" s="86"/>
      <c r="RSD221" s="82"/>
      <c r="RSE221" s="83"/>
      <c r="RSF221" s="83"/>
      <c r="RSG221" s="86"/>
      <c r="RSH221" s="86"/>
      <c r="RSI221" s="82"/>
      <c r="RSJ221" s="83"/>
      <c r="RSK221" s="83"/>
      <c r="RSL221" s="86"/>
      <c r="RSM221" s="86"/>
      <c r="RSN221" s="82"/>
      <c r="RSO221" s="83"/>
      <c r="RSP221" s="83"/>
      <c r="RSQ221" s="86"/>
      <c r="RSR221" s="86"/>
      <c r="RSS221" s="82"/>
      <c r="RST221" s="83"/>
      <c r="RSU221" s="83"/>
      <c r="RSV221" s="86"/>
      <c r="RSW221" s="86"/>
      <c r="RSX221" s="82"/>
      <c r="RSY221" s="83"/>
      <c r="RSZ221" s="83"/>
      <c r="RTA221" s="86"/>
      <c r="RTB221" s="86"/>
      <c r="RTC221" s="82"/>
      <c r="RTD221" s="83"/>
      <c r="RTE221" s="83"/>
      <c r="RTF221" s="86"/>
      <c r="RTG221" s="86"/>
      <c r="RTH221" s="82"/>
      <c r="RTI221" s="83"/>
      <c r="RTJ221" s="83"/>
      <c r="RTK221" s="86"/>
      <c r="RTL221" s="86"/>
      <c r="RTM221" s="82"/>
      <c r="RTN221" s="83"/>
      <c r="RTO221" s="83"/>
      <c r="RTP221" s="86"/>
      <c r="RTQ221" s="86"/>
      <c r="RTR221" s="82"/>
      <c r="RTS221" s="83"/>
      <c r="RTT221" s="83"/>
      <c r="RTU221" s="86"/>
      <c r="RTV221" s="86"/>
      <c r="RTW221" s="82"/>
      <c r="RTX221" s="83"/>
      <c r="RTY221" s="83"/>
      <c r="RTZ221" s="86"/>
      <c r="RUA221" s="86"/>
      <c r="RUB221" s="82"/>
      <c r="RUC221" s="83"/>
      <c r="RUD221" s="83"/>
      <c r="RUE221" s="86"/>
      <c r="RUF221" s="86"/>
      <c r="RUG221" s="82"/>
      <c r="RUH221" s="83"/>
      <c r="RUI221" s="83"/>
      <c r="RUJ221" s="86"/>
      <c r="RUK221" s="86"/>
      <c r="RUL221" s="82"/>
      <c r="RUM221" s="83"/>
      <c r="RUN221" s="83"/>
      <c r="RUO221" s="86"/>
      <c r="RUP221" s="86"/>
      <c r="RUQ221" s="82"/>
      <c r="RUR221" s="83"/>
      <c r="RUS221" s="83"/>
      <c r="RUT221" s="86"/>
      <c r="RUU221" s="86"/>
      <c r="RUV221" s="82"/>
      <c r="RUW221" s="83"/>
      <c r="RUX221" s="83"/>
      <c r="RUY221" s="86"/>
      <c r="RUZ221" s="86"/>
      <c r="RVA221" s="82"/>
      <c r="RVB221" s="83"/>
      <c r="RVC221" s="83"/>
      <c r="RVD221" s="86"/>
      <c r="RVE221" s="86"/>
      <c r="RVF221" s="82"/>
      <c r="RVG221" s="83"/>
      <c r="RVH221" s="83"/>
      <c r="RVI221" s="86"/>
      <c r="RVJ221" s="86"/>
      <c r="RVK221" s="82"/>
      <c r="RVL221" s="83"/>
      <c r="RVM221" s="83"/>
      <c r="RVN221" s="86"/>
      <c r="RVO221" s="86"/>
      <c r="RVP221" s="82"/>
      <c r="RVQ221" s="83"/>
      <c r="RVR221" s="83"/>
      <c r="RVS221" s="86"/>
      <c r="RVT221" s="86"/>
      <c r="RVU221" s="82"/>
      <c r="RVV221" s="83"/>
      <c r="RVW221" s="83"/>
      <c r="RVX221" s="86"/>
      <c r="RVY221" s="86"/>
      <c r="RVZ221" s="82"/>
      <c r="RWA221" s="83"/>
      <c r="RWB221" s="83"/>
      <c r="RWC221" s="86"/>
      <c r="RWD221" s="86"/>
      <c r="RWE221" s="82"/>
      <c r="RWF221" s="83"/>
      <c r="RWG221" s="83"/>
      <c r="RWH221" s="86"/>
      <c r="RWI221" s="86"/>
      <c r="RWJ221" s="82"/>
      <c r="RWK221" s="83"/>
      <c r="RWL221" s="83"/>
      <c r="RWM221" s="86"/>
      <c r="RWN221" s="86"/>
      <c r="RWO221" s="82"/>
      <c r="RWP221" s="83"/>
      <c r="RWQ221" s="83"/>
      <c r="RWR221" s="86"/>
      <c r="RWS221" s="86"/>
      <c r="RWT221" s="82"/>
      <c r="RWU221" s="83"/>
      <c r="RWV221" s="83"/>
      <c r="RWW221" s="86"/>
      <c r="RWX221" s="86"/>
      <c r="RWY221" s="82"/>
      <c r="RWZ221" s="83"/>
      <c r="RXA221" s="83"/>
      <c r="RXB221" s="86"/>
      <c r="RXC221" s="86"/>
      <c r="RXD221" s="82"/>
      <c r="RXE221" s="83"/>
      <c r="RXF221" s="83"/>
      <c r="RXG221" s="86"/>
      <c r="RXH221" s="86"/>
      <c r="RXI221" s="82"/>
      <c r="RXJ221" s="83"/>
      <c r="RXK221" s="83"/>
      <c r="RXL221" s="86"/>
      <c r="RXM221" s="86"/>
      <c r="RXN221" s="82"/>
      <c r="RXO221" s="83"/>
      <c r="RXP221" s="83"/>
      <c r="RXQ221" s="86"/>
      <c r="RXR221" s="86"/>
      <c r="RXS221" s="82"/>
      <c r="RXT221" s="83"/>
      <c r="RXU221" s="83"/>
      <c r="RXV221" s="86"/>
      <c r="RXW221" s="86"/>
      <c r="RXX221" s="82"/>
      <c r="RXY221" s="83"/>
      <c r="RXZ221" s="83"/>
      <c r="RYA221" s="86"/>
      <c r="RYB221" s="86"/>
      <c r="RYC221" s="82"/>
      <c r="RYD221" s="83"/>
      <c r="RYE221" s="83"/>
      <c r="RYF221" s="86"/>
      <c r="RYG221" s="86"/>
      <c r="RYH221" s="82"/>
      <c r="RYI221" s="83"/>
      <c r="RYJ221" s="83"/>
      <c r="RYK221" s="86"/>
      <c r="RYL221" s="86"/>
      <c r="RYM221" s="82"/>
      <c r="RYN221" s="83"/>
      <c r="RYO221" s="83"/>
      <c r="RYP221" s="86"/>
      <c r="RYQ221" s="86"/>
      <c r="RYR221" s="82"/>
      <c r="RYS221" s="83"/>
      <c r="RYT221" s="83"/>
      <c r="RYU221" s="86"/>
      <c r="RYV221" s="86"/>
      <c r="RYW221" s="82"/>
      <c r="RYX221" s="83"/>
      <c r="RYY221" s="83"/>
      <c r="RYZ221" s="86"/>
      <c r="RZA221" s="86"/>
      <c r="RZB221" s="82"/>
      <c r="RZC221" s="83"/>
      <c r="RZD221" s="83"/>
      <c r="RZE221" s="86"/>
      <c r="RZF221" s="86"/>
      <c r="RZG221" s="82"/>
      <c r="RZH221" s="83"/>
      <c r="RZI221" s="83"/>
      <c r="RZJ221" s="86"/>
      <c r="RZK221" s="86"/>
      <c r="RZL221" s="82"/>
      <c r="RZM221" s="83"/>
      <c r="RZN221" s="83"/>
      <c r="RZO221" s="86"/>
      <c r="RZP221" s="86"/>
      <c r="RZQ221" s="82"/>
      <c r="RZR221" s="83"/>
      <c r="RZS221" s="83"/>
      <c r="RZT221" s="86"/>
      <c r="RZU221" s="86"/>
      <c r="RZV221" s="82"/>
      <c r="RZW221" s="83"/>
      <c r="RZX221" s="83"/>
      <c r="RZY221" s="86"/>
      <c r="RZZ221" s="86"/>
      <c r="SAA221" s="82"/>
      <c r="SAB221" s="83"/>
      <c r="SAC221" s="83"/>
      <c r="SAD221" s="86"/>
      <c r="SAE221" s="86"/>
      <c r="SAF221" s="82"/>
      <c r="SAG221" s="83"/>
      <c r="SAH221" s="83"/>
      <c r="SAI221" s="86"/>
      <c r="SAJ221" s="86"/>
      <c r="SAK221" s="82"/>
      <c r="SAL221" s="83"/>
      <c r="SAM221" s="83"/>
      <c r="SAN221" s="86"/>
      <c r="SAO221" s="86"/>
      <c r="SAP221" s="82"/>
      <c r="SAQ221" s="83"/>
      <c r="SAR221" s="83"/>
      <c r="SAS221" s="86"/>
      <c r="SAT221" s="86"/>
      <c r="SAU221" s="82"/>
      <c r="SAV221" s="83"/>
      <c r="SAW221" s="83"/>
      <c r="SAX221" s="86"/>
      <c r="SAY221" s="86"/>
      <c r="SAZ221" s="82"/>
      <c r="SBA221" s="83"/>
      <c r="SBB221" s="83"/>
      <c r="SBC221" s="86"/>
      <c r="SBD221" s="86"/>
      <c r="SBE221" s="82"/>
      <c r="SBF221" s="83"/>
      <c r="SBG221" s="83"/>
      <c r="SBH221" s="86"/>
      <c r="SBI221" s="86"/>
      <c r="SBJ221" s="82"/>
      <c r="SBK221" s="83"/>
      <c r="SBL221" s="83"/>
      <c r="SBM221" s="86"/>
      <c r="SBN221" s="86"/>
      <c r="SBO221" s="82"/>
      <c r="SBP221" s="83"/>
      <c r="SBQ221" s="83"/>
      <c r="SBR221" s="86"/>
      <c r="SBS221" s="86"/>
      <c r="SBT221" s="82"/>
      <c r="SBU221" s="83"/>
      <c r="SBV221" s="83"/>
      <c r="SBW221" s="86"/>
      <c r="SBX221" s="86"/>
      <c r="SBY221" s="82"/>
      <c r="SBZ221" s="83"/>
      <c r="SCA221" s="83"/>
      <c r="SCB221" s="86"/>
      <c r="SCC221" s="86"/>
      <c r="SCD221" s="82"/>
      <c r="SCE221" s="83"/>
      <c r="SCF221" s="83"/>
      <c r="SCG221" s="86"/>
      <c r="SCH221" s="86"/>
      <c r="SCI221" s="82"/>
      <c r="SCJ221" s="83"/>
      <c r="SCK221" s="83"/>
      <c r="SCL221" s="86"/>
      <c r="SCM221" s="86"/>
      <c r="SCN221" s="82"/>
      <c r="SCO221" s="83"/>
      <c r="SCP221" s="83"/>
      <c r="SCQ221" s="86"/>
      <c r="SCR221" s="86"/>
      <c r="SCS221" s="82"/>
      <c r="SCT221" s="83"/>
      <c r="SCU221" s="83"/>
      <c r="SCV221" s="86"/>
      <c r="SCW221" s="86"/>
      <c r="SCX221" s="82"/>
      <c r="SCY221" s="83"/>
      <c r="SCZ221" s="83"/>
      <c r="SDA221" s="86"/>
      <c r="SDB221" s="86"/>
      <c r="SDC221" s="82"/>
      <c r="SDD221" s="83"/>
      <c r="SDE221" s="83"/>
      <c r="SDF221" s="86"/>
      <c r="SDG221" s="86"/>
      <c r="SDH221" s="82"/>
      <c r="SDI221" s="83"/>
      <c r="SDJ221" s="83"/>
      <c r="SDK221" s="86"/>
      <c r="SDL221" s="86"/>
      <c r="SDM221" s="82"/>
      <c r="SDN221" s="83"/>
      <c r="SDO221" s="83"/>
      <c r="SDP221" s="86"/>
      <c r="SDQ221" s="86"/>
      <c r="SDR221" s="82"/>
      <c r="SDS221" s="83"/>
      <c r="SDT221" s="83"/>
      <c r="SDU221" s="86"/>
      <c r="SDV221" s="86"/>
      <c r="SDW221" s="82"/>
      <c r="SDX221" s="83"/>
      <c r="SDY221" s="83"/>
      <c r="SDZ221" s="86"/>
      <c r="SEA221" s="86"/>
      <c r="SEB221" s="82"/>
      <c r="SEC221" s="83"/>
      <c r="SED221" s="83"/>
      <c r="SEE221" s="86"/>
      <c r="SEF221" s="86"/>
      <c r="SEG221" s="82"/>
      <c r="SEH221" s="83"/>
      <c r="SEI221" s="83"/>
      <c r="SEJ221" s="86"/>
      <c r="SEK221" s="86"/>
      <c r="SEL221" s="82"/>
      <c r="SEM221" s="83"/>
      <c r="SEN221" s="83"/>
      <c r="SEO221" s="86"/>
      <c r="SEP221" s="86"/>
      <c r="SEQ221" s="82"/>
      <c r="SER221" s="83"/>
      <c r="SES221" s="83"/>
      <c r="SET221" s="86"/>
      <c r="SEU221" s="86"/>
      <c r="SEV221" s="82"/>
      <c r="SEW221" s="83"/>
      <c r="SEX221" s="83"/>
      <c r="SEY221" s="86"/>
      <c r="SEZ221" s="86"/>
      <c r="SFA221" s="82"/>
      <c r="SFB221" s="83"/>
      <c r="SFC221" s="83"/>
      <c r="SFD221" s="86"/>
      <c r="SFE221" s="86"/>
      <c r="SFF221" s="82"/>
      <c r="SFG221" s="83"/>
      <c r="SFH221" s="83"/>
      <c r="SFI221" s="86"/>
      <c r="SFJ221" s="86"/>
      <c r="SFK221" s="82"/>
      <c r="SFL221" s="83"/>
      <c r="SFM221" s="83"/>
      <c r="SFN221" s="86"/>
      <c r="SFO221" s="86"/>
      <c r="SFP221" s="82"/>
      <c r="SFQ221" s="83"/>
      <c r="SFR221" s="83"/>
      <c r="SFS221" s="86"/>
      <c r="SFT221" s="86"/>
      <c r="SFU221" s="82"/>
      <c r="SFV221" s="83"/>
      <c r="SFW221" s="83"/>
      <c r="SFX221" s="86"/>
      <c r="SFY221" s="86"/>
      <c r="SFZ221" s="82"/>
      <c r="SGA221" s="83"/>
      <c r="SGB221" s="83"/>
      <c r="SGC221" s="86"/>
      <c r="SGD221" s="86"/>
      <c r="SGE221" s="82"/>
      <c r="SGF221" s="83"/>
      <c r="SGG221" s="83"/>
      <c r="SGH221" s="86"/>
      <c r="SGI221" s="86"/>
      <c r="SGJ221" s="82"/>
      <c r="SGK221" s="83"/>
      <c r="SGL221" s="83"/>
      <c r="SGM221" s="86"/>
      <c r="SGN221" s="86"/>
      <c r="SGO221" s="82"/>
      <c r="SGP221" s="83"/>
      <c r="SGQ221" s="83"/>
      <c r="SGR221" s="86"/>
      <c r="SGS221" s="86"/>
      <c r="SGT221" s="82"/>
      <c r="SGU221" s="83"/>
      <c r="SGV221" s="83"/>
      <c r="SGW221" s="86"/>
      <c r="SGX221" s="86"/>
      <c r="SGY221" s="82"/>
      <c r="SGZ221" s="83"/>
      <c r="SHA221" s="83"/>
      <c r="SHB221" s="86"/>
      <c r="SHC221" s="86"/>
      <c r="SHD221" s="82"/>
      <c r="SHE221" s="83"/>
      <c r="SHF221" s="83"/>
      <c r="SHG221" s="86"/>
      <c r="SHH221" s="86"/>
      <c r="SHI221" s="82"/>
      <c r="SHJ221" s="83"/>
      <c r="SHK221" s="83"/>
      <c r="SHL221" s="86"/>
      <c r="SHM221" s="86"/>
      <c r="SHN221" s="82"/>
      <c r="SHO221" s="83"/>
      <c r="SHP221" s="83"/>
      <c r="SHQ221" s="86"/>
      <c r="SHR221" s="86"/>
      <c r="SHS221" s="82"/>
      <c r="SHT221" s="83"/>
      <c r="SHU221" s="83"/>
      <c r="SHV221" s="86"/>
      <c r="SHW221" s="86"/>
      <c r="SHX221" s="82"/>
      <c r="SHY221" s="83"/>
      <c r="SHZ221" s="83"/>
      <c r="SIA221" s="86"/>
      <c r="SIB221" s="86"/>
      <c r="SIC221" s="82"/>
      <c r="SID221" s="83"/>
      <c r="SIE221" s="83"/>
      <c r="SIF221" s="86"/>
      <c r="SIG221" s="86"/>
      <c r="SIH221" s="82"/>
      <c r="SII221" s="83"/>
      <c r="SIJ221" s="83"/>
      <c r="SIK221" s="86"/>
      <c r="SIL221" s="86"/>
      <c r="SIM221" s="82"/>
      <c r="SIN221" s="83"/>
      <c r="SIO221" s="83"/>
      <c r="SIP221" s="86"/>
      <c r="SIQ221" s="86"/>
      <c r="SIR221" s="82"/>
      <c r="SIS221" s="83"/>
      <c r="SIT221" s="83"/>
      <c r="SIU221" s="86"/>
      <c r="SIV221" s="86"/>
      <c r="SIW221" s="82"/>
      <c r="SIX221" s="83"/>
      <c r="SIY221" s="83"/>
      <c r="SIZ221" s="86"/>
      <c r="SJA221" s="86"/>
      <c r="SJB221" s="82"/>
      <c r="SJC221" s="83"/>
      <c r="SJD221" s="83"/>
      <c r="SJE221" s="86"/>
      <c r="SJF221" s="86"/>
      <c r="SJG221" s="82"/>
      <c r="SJH221" s="83"/>
      <c r="SJI221" s="83"/>
      <c r="SJJ221" s="86"/>
      <c r="SJK221" s="86"/>
      <c r="SJL221" s="82"/>
      <c r="SJM221" s="83"/>
      <c r="SJN221" s="83"/>
      <c r="SJO221" s="86"/>
      <c r="SJP221" s="86"/>
      <c r="SJQ221" s="82"/>
      <c r="SJR221" s="83"/>
      <c r="SJS221" s="83"/>
      <c r="SJT221" s="86"/>
      <c r="SJU221" s="86"/>
      <c r="SJV221" s="82"/>
      <c r="SJW221" s="83"/>
      <c r="SJX221" s="83"/>
      <c r="SJY221" s="86"/>
      <c r="SJZ221" s="86"/>
      <c r="SKA221" s="82"/>
      <c r="SKB221" s="83"/>
      <c r="SKC221" s="83"/>
      <c r="SKD221" s="86"/>
      <c r="SKE221" s="86"/>
      <c r="SKF221" s="82"/>
      <c r="SKG221" s="83"/>
      <c r="SKH221" s="83"/>
      <c r="SKI221" s="86"/>
      <c r="SKJ221" s="86"/>
      <c r="SKK221" s="82"/>
      <c r="SKL221" s="83"/>
      <c r="SKM221" s="83"/>
      <c r="SKN221" s="86"/>
      <c r="SKO221" s="86"/>
      <c r="SKP221" s="82"/>
      <c r="SKQ221" s="83"/>
      <c r="SKR221" s="83"/>
      <c r="SKS221" s="86"/>
      <c r="SKT221" s="86"/>
      <c r="SKU221" s="82"/>
      <c r="SKV221" s="83"/>
      <c r="SKW221" s="83"/>
      <c r="SKX221" s="86"/>
      <c r="SKY221" s="86"/>
      <c r="SKZ221" s="82"/>
      <c r="SLA221" s="83"/>
      <c r="SLB221" s="83"/>
      <c r="SLC221" s="86"/>
      <c r="SLD221" s="86"/>
      <c r="SLE221" s="82"/>
      <c r="SLF221" s="83"/>
      <c r="SLG221" s="83"/>
      <c r="SLH221" s="86"/>
      <c r="SLI221" s="86"/>
      <c r="SLJ221" s="82"/>
      <c r="SLK221" s="83"/>
      <c r="SLL221" s="83"/>
      <c r="SLM221" s="86"/>
      <c r="SLN221" s="86"/>
      <c r="SLO221" s="82"/>
      <c r="SLP221" s="83"/>
      <c r="SLQ221" s="83"/>
      <c r="SLR221" s="86"/>
      <c r="SLS221" s="86"/>
      <c r="SLT221" s="82"/>
      <c r="SLU221" s="83"/>
      <c r="SLV221" s="83"/>
      <c r="SLW221" s="86"/>
      <c r="SLX221" s="86"/>
      <c r="SLY221" s="82"/>
      <c r="SLZ221" s="83"/>
      <c r="SMA221" s="83"/>
      <c r="SMB221" s="86"/>
      <c r="SMC221" s="86"/>
      <c r="SMD221" s="82"/>
      <c r="SME221" s="83"/>
      <c r="SMF221" s="83"/>
      <c r="SMG221" s="86"/>
      <c r="SMH221" s="86"/>
      <c r="SMI221" s="82"/>
      <c r="SMJ221" s="83"/>
      <c r="SMK221" s="83"/>
      <c r="SML221" s="86"/>
      <c r="SMM221" s="86"/>
      <c r="SMN221" s="82"/>
      <c r="SMO221" s="83"/>
      <c r="SMP221" s="83"/>
      <c r="SMQ221" s="86"/>
      <c r="SMR221" s="86"/>
      <c r="SMS221" s="82"/>
      <c r="SMT221" s="83"/>
      <c r="SMU221" s="83"/>
      <c r="SMV221" s="86"/>
      <c r="SMW221" s="86"/>
      <c r="SMX221" s="82"/>
      <c r="SMY221" s="83"/>
      <c r="SMZ221" s="83"/>
      <c r="SNA221" s="86"/>
      <c r="SNB221" s="86"/>
      <c r="SNC221" s="82"/>
      <c r="SND221" s="83"/>
      <c r="SNE221" s="83"/>
      <c r="SNF221" s="86"/>
      <c r="SNG221" s="86"/>
      <c r="SNH221" s="82"/>
      <c r="SNI221" s="83"/>
      <c r="SNJ221" s="83"/>
      <c r="SNK221" s="86"/>
      <c r="SNL221" s="86"/>
      <c r="SNM221" s="82"/>
      <c r="SNN221" s="83"/>
      <c r="SNO221" s="83"/>
      <c r="SNP221" s="86"/>
      <c r="SNQ221" s="86"/>
      <c r="SNR221" s="82"/>
      <c r="SNS221" s="83"/>
      <c r="SNT221" s="83"/>
      <c r="SNU221" s="86"/>
      <c r="SNV221" s="86"/>
      <c r="SNW221" s="82"/>
      <c r="SNX221" s="83"/>
      <c r="SNY221" s="83"/>
      <c r="SNZ221" s="86"/>
      <c r="SOA221" s="86"/>
      <c r="SOB221" s="82"/>
      <c r="SOC221" s="83"/>
      <c r="SOD221" s="83"/>
      <c r="SOE221" s="86"/>
      <c r="SOF221" s="86"/>
      <c r="SOG221" s="82"/>
      <c r="SOH221" s="83"/>
      <c r="SOI221" s="83"/>
      <c r="SOJ221" s="86"/>
      <c r="SOK221" s="86"/>
      <c r="SOL221" s="82"/>
      <c r="SOM221" s="83"/>
      <c r="SON221" s="83"/>
      <c r="SOO221" s="86"/>
      <c r="SOP221" s="86"/>
      <c r="SOQ221" s="82"/>
      <c r="SOR221" s="83"/>
      <c r="SOS221" s="83"/>
      <c r="SOT221" s="86"/>
      <c r="SOU221" s="86"/>
      <c r="SOV221" s="82"/>
      <c r="SOW221" s="83"/>
      <c r="SOX221" s="83"/>
      <c r="SOY221" s="86"/>
      <c r="SOZ221" s="86"/>
      <c r="SPA221" s="82"/>
      <c r="SPB221" s="83"/>
      <c r="SPC221" s="83"/>
      <c r="SPD221" s="86"/>
      <c r="SPE221" s="86"/>
      <c r="SPF221" s="82"/>
      <c r="SPG221" s="83"/>
      <c r="SPH221" s="83"/>
      <c r="SPI221" s="86"/>
      <c r="SPJ221" s="86"/>
      <c r="SPK221" s="82"/>
      <c r="SPL221" s="83"/>
      <c r="SPM221" s="83"/>
      <c r="SPN221" s="86"/>
      <c r="SPO221" s="86"/>
      <c r="SPP221" s="82"/>
      <c r="SPQ221" s="83"/>
      <c r="SPR221" s="83"/>
      <c r="SPS221" s="86"/>
      <c r="SPT221" s="86"/>
      <c r="SPU221" s="82"/>
      <c r="SPV221" s="83"/>
      <c r="SPW221" s="83"/>
      <c r="SPX221" s="86"/>
      <c r="SPY221" s="86"/>
      <c r="SPZ221" s="82"/>
      <c r="SQA221" s="83"/>
      <c r="SQB221" s="83"/>
      <c r="SQC221" s="86"/>
      <c r="SQD221" s="86"/>
      <c r="SQE221" s="82"/>
      <c r="SQF221" s="83"/>
      <c r="SQG221" s="83"/>
      <c r="SQH221" s="86"/>
      <c r="SQI221" s="86"/>
      <c r="SQJ221" s="82"/>
      <c r="SQK221" s="83"/>
      <c r="SQL221" s="83"/>
      <c r="SQM221" s="86"/>
      <c r="SQN221" s="86"/>
      <c r="SQO221" s="82"/>
      <c r="SQP221" s="83"/>
      <c r="SQQ221" s="83"/>
      <c r="SQR221" s="86"/>
      <c r="SQS221" s="86"/>
      <c r="SQT221" s="82"/>
      <c r="SQU221" s="83"/>
      <c r="SQV221" s="83"/>
      <c r="SQW221" s="86"/>
      <c r="SQX221" s="86"/>
      <c r="SQY221" s="82"/>
      <c r="SQZ221" s="83"/>
      <c r="SRA221" s="83"/>
      <c r="SRB221" s="86"/>
      <c r="SRC221" s="86"/>
      <c r="SRD221" s="82"/>
      <c r="SRE221" s="83"/>
      <c r="SRF221" s="83"/>
      <c r="SRG221" s="86"/>
      <c r="SRH221" s="86"/>
      <c r="SRI221" s="82"/>
      <c r="SRJ221" s="83"/>
      <c r="SRK221" s="83"/>
      <c r="SRL221" s="86"/>
      <c r="SRM221" s="86"/>
      <c r="SRN221" s="82"/>
      <c r="SRO221" s="83"/>
      <c r="SRP221" s="83"/>
      <c r="SRQ221" s="86"/>
      <c r="SRR221" s="86"/>
      <c r="SRS221" s="82"/>
      <c r="SRT221" s="83"/>
      <c r="SRU221" s="83"/>
      <c r="SRV221" s="86"/>
      <c r="SRW221" s="86"/>
      <c r="SRX221" s="82"/>
      <c r="SRY221" s="83"/>
      <c r="SRZ221" s="83"/>
      <c r="SSA221" s="86"/>
      <c r="SSB221" s="86"/>
      <c r="SSC221" s="82"/>
      <c r="SSD221" s="83"/>
      <c r="SSE221" s="83"/>
      <c r="SSF221" s="86"/>
      <c r="SSG221" s="86"/>
      <c r="SSH221" s="82"/>
      <c r="SSI221" s="83"/>
      <c r="SSJ221" s="83"/>
      <c r="SSK221" s="86"/>
      <c r="SSL221" s="86"/>
      <c r="SSM221" s="82"/>
      <c r="SSN221" s="83"/>
      <c r="SSO221" s="83"/>
      <c r="SSP221" s="86"/>
      <c r="SSQ221" s="86"/>
      <c r="SSR221" s="82"/>
      <c r="SSS221" s="83"/>
      <c r="SST221" s="83"/>
      <c r="SSU221" s="86"/>
      <c r="SSV221" s="86"/>
      <c r="SSW221" s="82"/>
      <c r="SSX221" s="83"/>
      <c r="SSY221" s="83"/>
      <c r="SSZ221" s="86"/>
      <c r="STA221" s="86"/>
      <c r="STB221" s="82"/>
      <c r="STC221" s="83"/>
      <c r="STD221" s="83"/>
      <c r="STE221" s="86"/>
      <c r="STF221" s="86"/>
      <c r="STG221" s="82"/>
      <c r="STH221" s="83"/>
      <c r="STI221" s="83"/>
      <c r="STJ221" s="86"/>
      <c r="STK221" s="86"/>
      <c r="STL221" s="82"/>
      <c r="STM221" s="83"/>
      <c r="STN221" s="83"/>
      <c r="STO221" s="86"/>
      <c r="STP221" s="86"/>
      <c r="STQ221" s="82"/>
      <c r="STR221" s="83"/>
      <c r="STS221" s="83"/>
      <c r="STT221" s="86"/>
      <c r="STU221" s="86"/>
      <c r="STV221" s="82"/>
      <c r="STW221" s="83"/>
      <c r="STX221" s="83"/>
      <c r="STY221" s="86"/>
      <c r="STZ221" s="86"/>
      <c r="SUA221" s="82"/>
      <c r="SUB221" s="83"/>
      <c r="SUC221" s="83"/>
      <c r="SUD221" s="86"/>
      <c r="SUE221" s="86"/>
      <c r="SUF221" s="82"/>
      <c r="SUG221" s="83"/>
      <c r="SUH221" s="83"/>
      <c r="SUI221" s="86"/>
      <c r="SUJ221" s="86"/>
      <c r="SUK221" s="82"/>
      <c r="SUL221" s="83"/>
      <c r="SUM221" s="83"/>
      <c r="SUN221" s="86"/>
      <c r="SUO221" s="86"/>
      <c r="SUP221" s="82"/>
      <c r="SUQ221" s="83"/>
      <c r="SUR221" s="83"/>
      <c r="SUS221" s="86"/>
      <c r="SUT221" s="86"/>
      <c r="SUU221" s="82"/>
      <c r="SUV221" s="83"/>
      <c r="SUW221" s="83"/>
      <c r="SUX221" s="86"/>
      <c r="SUY221" s="86"/>
      <c r="SUZ221" s="82"/>
      <c r="SVA221" s="83"/>
      <c r="SVB221" s="83"/>
      <c r="SVC221" s="86"/>
      <c r="SVD221" s="86"/>
      <c r="SVE221" s="82"/>
      <c r="SVF221" s="83"/>
      <c r="SVG221" s="83"/>
      <c r="SVH221" s="86"/>
      <c r="SVI221" s="86"/>
      <c r="SVJ221" s="82"/>
      <c r="SVK221" s="83"/>
      <c r="SVL221" s="83"/>
      <c r="SVM221" s="86"/>
      <c r="SVN221" s="86"/>
      <c r="SVO221" s="82"/>
      <c r="SVP221" s="83"/>
      <c r="SVQ221" s="83"/>
      <c r="SVR221" s="86"/>
      <c r="SVS221" s="86"/>
      <c r="SVT221" s="82"/>
      <c r="SVU221" s="83"/>
      <c r="SVV221" s="83"/>
      <c r="SVW221" s="86"/>
      <c r="SVX221" s="86"/>
      <c r="SVY221" s="82"/>
      <c r="SVZ221" s="83"/>
      <c r="SWA221" s="83"/>
      <c r="SWB221" s="86"/>
      <c r="SWC221" s="86"/>
      <c r="SWD221" s="82"/>
      <c r="SWE221" s="83"/>
      <c r="SWF221" s="83"/>
      <c r="SWG221" s="86"/>
      <c r="SWH221" s="86"/>
      <c r="SWI221" s="82"/>
      <c r="SWJ221" s="83"/>
      <c r="SWK221" s="83"/>
      <c r="SWL221" s="86"/>
      <c r="SWM221" s="86"/>
      <c r="SWN221" s="82"/>
      <c r="SWO221" s="83"/>
      <c r="SWP221" s="83"/>
      <c r="SWQ221" s="86"/>
      <c r="SWR221" s="86"/>
      <c r="SWS221" s="82"/>
      <c r="SWT221" s="83"/>
      <c r="SWU221" s="83"/>
      <c r="SWV221" s="86"/>
      <c r="SWW221" s="86"/>
      <c r="SWX221" s="82"/>
      <c r="SWY221" s="83"/>
      <c r="SWZ221" s="83"/>
      <c r="SXA221" s="86"/>
      <c r="SXB221" s="86"/>
      <c r="SXC221" s="82"/>
      <c r="SXD221" s="83"/>
      <c r="SXE221" s="83"/>
      <c r="SXF221" s="86"/>
      <c r="SXG221" s="86"/>
      <c r="SXH221" s="82"/>
      <c r="SXI221" s="83"/>
      <c r="SXJ221" s="83"/>
      <c r="SXK221" s="86"/>
      <c r="SXL221" s="86"/>
      <c r="SXM221" s="82"/>
      <c r="SXN221" s="83"/>
      <c r="SXO221" s="83"/>
      <c r="SXP221" s="86"/>
      <c r="SXQ221" s="86"/>
      <c r="SXR221" s="82"/>
      <c r="SXS221" s="83"/>
      <c r="SXT221" s="83"/>
      <c r="SXU221" s="86"/>
      <c r="SXV221" s="86"/>
      <c r="SXW221" s="82"/>
      <c r="SXX221" s="83"/>
      <c r="SXY221" s="83"/>
      <c r="SXZ221" s="86"/>
      <c r="SYA221" s="86"/>
      <c r="SYB221" s="82"/>
      <c r="SYC221" s="83"/>
      <c r="SYD221" s="83"/>
      <c r="SYE221" s="86"/>
      <c r="SYF221" s="86"/>
      <c r="SYG221" s="82"/>
      <c r="SYH221" s="83"/>
      <c r="SYI221" s="83"/>
      <c r="SYJ221" s="86"/>
      <c r="SYK221" s="86"/>
      <c r="SYL221" s="82"/>
      <c r="SYM221" s="83"/>
      <c r="SYN221" s="83"/>
      <c r="SYO221" s="86"/>
      <c r="SYP221" s="86"/>
      <c r="SYQ221" s="82"/>
      <c r="SYR221" s="83"/>
      <c r="SYS221" s="83"/>
      <c r="SYT221" s="86"/>
      <c r="SYU221" s="86"/>
      <c r="SYV221" s="82"/>
      <c r="SYW221" s="83"/>
      <c r="SYX221" s="83"/>
      <c r="SYY221" s="86"/>
      <c r="SYZ221" s="86"/>
      <c r="SZA221" s="82"/>
      <c r="SZB221" s="83"/>
      <c r="SZC221" s="83"/>
      <c r="SZD221" s="86"/>
      <c r="SZE221" s="86"/>
      <c r="SZF221" s="82"/>
      <c r="SZG221" s="83"/>
      <c r="SZH221" s="83"/>
      <c r="SZI221" s="86"/>
      <c r="SZJ221" s="86"/>
      <c r="SZK221" s="82"/>
      <c r="SZL221" s="83"/>
      <c r="SZM221" s="83"/>
      <c r="SZN221" s="86"/>
      <c r="SZO221" s="86"/>
      <c r="SZP221" s="82"/>
      <c r="SZQ221" s="83"/>
      <c r="SZR221" s="83"/>
      <c r="SZS221" s="86"/>
      <c r="SZT221" s="86"/>
      <c r="SZU221" s="82"/>
      <c r="SZV221" s="83"/>
      <c r="SZW221" s="83"/>
      <c r="SZX221" s="86"/>
      <c r="SZY221" s="86"/>
      <c r="SZZ221" s="82"/>
      <c r="TAA221" s="83"/>
      <c r="TAB221" s="83"/>
      <c r="TAC221" s="86"/>
      <c r="TAD221" s="86"/>
      <c r="TAE221" s="82"/>
      <c r="TAF221" s="83"/>
      <c r="TAG221" s="83"/>
      <c r="TAH221" s="86"/>
      <c r="TAI221" s="86"/>
      <c r="TAJ221" s="82"/>
      <c r="TAK221" s="83"/>
      <c r="TAL221" s="83"/>
      <c r="TAM221" s="86"/>
      <c r="TAN221" s="86"/>
      <c r="TAO221" s="82"/>
      <c r="TAP221" s="83"/>
      <c r="TAQ221" s="83"/>
      <c r="TAR221" s="86"/>
      <c r="TAS221" s="86"/>
      <c r="TAT221" s="82"/>
      <c r="TAU221" s="83"/>
      <c r="TAV221" s="83"/>
      <c r="TAW221" s="86"/>
      <c r="TAX221" s="86"/>
      <c r="TAY221" s="82"/>
      <c r="TAZ221" s="83"/>
      <c r="TBA221" s="83"/>
      <c r="TBB221" s="86"/>
      <c r="TBC221" s="86"/>
      <c r="TBD221" s="82"/>
      <c r="TBE221" s="83"/>
      <c r="TBF221" s="83"/>
      <c r="TBG221" s="86"/>
      <c r="TBH221" s="86"/>
      <c r="TBI221" s="82"/>
      <c r="TBJ221" s="83"/>
      <c r="TBK221" s="83"/>
      <c r="TBL221" s="86"/>
      <c r="TBM221" s="86"/>
      <c r="TBN221" s="82"/>
      <c r="TBO221" s="83"/>
      <c r="TBP221" s="83"/>
      <c r="TBQ221" s="86"/>
      <c r="TBR221" s="86"/>
      <c r="TBS221" s="82"/>
      <c r="TBT221" s="83"/>
      <c r="TBU221" s="83"/>
      <c r="TBV221" s="86"/>
      <c r="TBW221" s="86"/>
      <c r="TBX221" s="82"/>
      <c r="TBY221" s="83"/>
      <c r="TBZ221" s="83"/>
      <c r="TCA221" s="86"/>
      <c r="TCB221" s="86"/>
      <c r="TCC221" s="82"/>
      <c r="TCD221" s="83"/>
      <c r="TCE221" s="83"/>
      <c r="TCF221" s="86"/>
      <c r="TCG221" s="86"/>
      <c r="TCH221" s="82"/>
      <c r="TCI221" s="83"/>
      <c r="TCJ221" s="83"/>
      <c r="TCK221" s="86"/>
      <c r="TCL221" s="86"/>
      <c r="TCM221" s="82"/>
      <c r="TCN221" s="83"/>
      <c r="TCO221" s="83"/>
      <c r="TCP221" s="86"/>
      <c r="TCQ221" s="86"/>
      <c r="TCR221" s="82"/>
      <c r="TCS221" s="83"/>
      <c r="TCT221" s="83"/>
      <c r="TCU221" s="86"/>
      <c r="TCV221" s="86"/>
      <c r="TCW221" s="82"/>
      <c r="TCX221" s="83"/>
      <c r="TCY221" s="83"/>
      <c r="TCZ221" s="86"/>
      <c r="TDA221" s="86"/>
      <c r="TDB221" s="82"/>
      <c r="TDC221" s="83"/>
      <c r="TDD221" s="83"/>
      <c r="TDE221" s="86"/>
      <c r="TDF221" s="86"/>
      <c r="TDG221" s="82"/>
      <c r="TDH221" s="83"/>
      <c r="TDI221" s="83"/>
      <c r="TDJ221" s="86"/>
      <c r="TDK221" s="86"/>
      <c r="TDL221" s="82"/>
      <c r="TDM221" s="83"/>
      <c r="TDN221" s="83"/>
      <c r="TDO221" s="86"/>
      <c r="TDP221" s="86"/>
      <c r="TDQ221" s="82"/>
      <c r="TDR221" s="83"/>
      <c r="TDS221" s="83"/>
      <c r="TDT221" s="86"/>
      <c r="TDU221" s="86"/>
      <c r="TDV221" s="82"/>
      <c r="TDW221" s="83"/>
      <c r="TDX221" s="83"/>
      <c r="TDY221" s="86"/>
      <c r="TDZ221" s="86"/>
      <c r="TEA221" s="82"/>
      <c r="TEB221" s="83"/>
      <c r="TEC221" s="83"/>
      <c r="TED221" s="86"/>
      <c r="TEE221" s="86"/>
      <c r="TEF221" s="82"/>
      <c r="TEG221" s="83"/>
      <c r="TEH221" s="83"/>
      <c r="TEI221" s="86"/>
      <c r="TEJ221" s="86"/>
      <c r="TEK221" s="82"/>
      <c r="TEL221" s="83"/>
      <c r="TEM221" s="83"/>
      <c r="TEN221" s="86"/>
      <c r="TEO221" s="86"/>
      <c r="TEP221" s="82"/>
      <c r="TEQ221" s="83"/>
      <c r="TER221" s="83"/>
      <c r="TES221" s="86"/>
      <c r="TET221" s="86"/>
      <c r="TEU221" s="82"/>
      <c r="TEV221" s="83"/>
      <c r="TEW221" s="83"/>
      <c r="TEX221" s="86"/>
      <c r="TEY221" s="86"/>
      <c r="TEZ221" s="82"/>
      <c r="TFA221" s="83"/>
      <c r="TFB221" s="83"/>
      <c r="TFC221" s="86"/>
      <c r="TFD221" s="86"/>
      <c r="TFE221" s="82"/>
      <c r="TFF221" s="83"/>
      <c r="TFG221" s="83"/>
      <c r="TFH221" s="86"/>
      <c r="TFI221" s="86"/>
      <c r="TFJ221" s="82"/>
      <c r="TFK221" s="83"/>
      <c r="TFL221" s="83"/>
      <c r="TFM221" s="86"/>
      <c r="TFN221" s="86"/>
      <c r="TFO221" s="82"/>
      <c r="TFP221" s="83"/>
      <c r="TFQ221" s="83"/>
      <c r="TFR221" s="86"/>
      <c r="TFS221" s="86"/>
      <c r="TFT221" s="82"/>
      <c r="TFU221" s="83"/>
      <c r="TFV221" s="83"/>
      <c r="TFW221" s="86"/>
      <c r="TFX221" s="86"/>
      <c r="TFY221" s="82"/>
      <c r="TFZ221" s="83"/>
      <c r="TGA221" s="83"/>
      <c r="TGB221" s="86"/>
      <c r="TGC221" s="86"/>
      <c r="TGD221" s="82"/>
      <c r="TGE221" s="83"/>
      <c r="TGF221" s="83"/>
      <c r="TGG221" s="86"/>
      <c r="TGH221" s="86"/>
      <c r="TGI221" s="82"/>
      <c r="TGJ221" s="83"/>
      <c r="TGK221" s="83"/>
      <c r="TGL221" s="86"/>
      <c r="TGM221" s="86"/>
      <c r="TGN221" s="82"/>
      <c r="TGO221" s="83"/>
      <c r="TGP221" s="83"/>
      <c r="TGQ221" s="86"/>
      <c r="TGR221" s="86"/>
      <c r="TGS221" s="82"/>
      <c r="TGT221" s="83"/>
      <c r="TGU221" s="83"/>
      <c r="TGV221" s="86"/>
      <c r="TGW221" s="86"/>
      <c r="TGX221" s="82"/>
      <c r="TGY221" s="83"/>
      <c r="TGZ221" s="83"/>
      <c r="THA221" s="86"/>
      <c r="THB221" s="86"/>
      <c r="THC221" s="82"/>
      <c r="THD221" s="83"/>
      <c r="THE221" s="83"/>
      <c r="THF221" s="86"/>
      <c r="THG221" s="86"/>
      <c r="THH221" s="82"/>
      <c r="THI221" s="83"/>
      <c r="THJ221" s="83"/>
      <c r="THK221" s="86"/>
      <c r="THL221" s="86"/>
      <c r="THM221" s="82"/>
      <c r="THN221" s="83"/>
      <c r="THO221" s="83"/>
      <c r="THP221" s="86"/>
      <c r="THQ221" s="86"/>
      <c r="THR221" s="82"/>
      <c r="THS221" s="83"/>
      <c r="THT221" s="83"/>
      <c r="THU221" s="86"/>
      <c r="THV221" s="86"/>
      <c r="THW221" s="82"/>
      <c r="THX221" s="83"/>
      <c r="THY221" s="83"/>
      <c r="THZ221" s="86"/>
      <c r="TIA221" s="86"/>
      <c r="TIB221" s="82"/>
      <c r="TIC221" s="83"/>
      <c r="TID221" s="83"/>
      <c r="TIE221" s="86"/>
      <c r="TIF221" s="86"/>
      <c r="TIG221" s="82"/>
      <c r="TIH221" s="83"/>
      <c r="TII221" s="83"/>
      <c r="TIJ221" s="86"/>
      <c r="TIK221" s="86"/>
      <c r="TIL221" s="82"/>
      <c r="TIM221" s="83"/>
      <c r="TIN221" s="83"/>
      <c r="TIO221" s="86"/>
      <c r="TIP221" s="86"/>
      <c r="TIQ221" s="82"/>
      <c r="TIR221" s="83"/>
      <c r="TIS221" s="83"/>
      <c r="TIT221" s="86"/>
      <c r="TIU221" s="86"/>
      <c r="TIV221" s="82"/>
      <c r="TIW221" s="83"/>
      <c r="TIX221" s="83"/>
      <c r="TIY221" s="86"/>
      <c r="TIZ221" s="86"/>
      <c r="TJA221" s="82"/>
      <c r="TJB221" s="83"/>
      <c r="TJC221" s="83"/>
      <c r="TJD221" s="86"/>
      <c r="TJE221" s="86"/>
      <c r="TJF221" s="82"/>
      <c r="TJG221" s="83"/>
      <c r="TJH221" s="83"/>
      <c r="TJI221" s="86"/>
      <c r="TJJ221" s="86"/>
      <c r="TJK221" s="82"/>
      <c r="TJL221" s="83"/>
      <c r="TJM221" s="83"/>
      <c r="TJN221" s="86"/>
      <c r="TJO221" s="86"/>
      <c r="TJP221" s="82"/>
      <c r="TJQ221" s="83"/>
      <c r="TJR221" s="83"/>
      <c r="TJS221" s="86"/>
      <c r="TJT221" s="86"/>
      <c r="TJU221" s="82"/>
      <c r="TJV221" s="83"/>
      <c r="TJW221" s="83"/>
      <c r="TJX221" s="86"/>
      <c r="TJY221" s="86"/>
      <c r="TJZ221" s="82"/>
      <c r="TKA221" s="83"/>
      <c r="TKB221" s="83"/>
      <c r="TKC221" s="86"/>
      <c r="TKD221" s="86"/>
      <c r="TKE221" s="82"/>
      <c r="TKF221" s="83"/>
      <c r="TKG221" s="83"/>
      <c r="TKH221" s="86"/>
      <c r="TKI221" s="86"/>
      <c r="TKJ221" s="82"/>
      <c r="TKK221" s="83"/>
      <c r="TKL221" s="83"/>
      <c r="TKM221" s="86"/>
      <c r="TKN221" s="86"/>
      <c r="TKO221" s="82"/>
      <c r="TKP221" s="83"/>
      <c r="TKQ221" s="83"/>
      <c r="TKR221" s="86"/>
      <c r="TKS221" s="86"/>
      <c r="TKT221" s="82"/>
      <c r="TKU221" s="83"/>
      <c r="TKV221" s="83"/>
      <c r="TKW221" s="86"/>
      <c r="TKX221" s="86"/>
      <c r="TKY221" s="82"/>
      <c r="TKZ221" s="83"/>
      <c r="TLA221" s="83"/>
      <c r="TLB221" s="86"/>
      <c r="TLC221" s="86"/>
      <c r="TLD221" s="82"/>
      <c r="TLE221" s="83"/>
      <c r="TLF221" s="83"/>
      <c r="TLG221" s="86"/>
      <c r="TLH221" s="86"/>
      <c r="TLI221" s="82"/>
      <c r="TLJ221" s="83"/>
      <c r="TLK221" s="83"/>
      <c r="TLL221" s="86"/>
      <c r="TLM221" s="86"/>
      <c r="TLN221" s="82"/>
      <c r="TLO221" s="83"/>
      <c r="TLP221" s="83"/>
      <c r="TLQ221" s="86"/>
      <c r="TLR221" s="86"/>
      <c r="TLS221" s="82"/>
      <c r="TLT221" s="83"/>
      <c r="TLU221" s="83"/>
      <c r="TLV221" s="86"/>
      <c r="TLW221" s="86"/>
      <c r="TLX221" s="82"/>
      <c r="TLY221" s="83"/>
      <c r="TLZ221" s="83"/>
      <c r="TMA221" s="86"/>
      <c r="TMB221" s="86"/>
      <c r="TMC221" s="82"/>
      <c r="TMD221" s="83"/>
      <c r="TME221" s="83"/>
      <c r="TMF221" s="86"/>
      <c r="TMG221" s="86"/>
      <c r="TMH221" s="82"/>
      <c r="TMI221" s="83"/>
      <c r="TMJ221" s="83"/>
      <c r="TMK221" s="86"/>
      <c r="TML221" s="86"/>
      <c r="TMM221" s="82"/>
      <c r="TMN221" s="83"/>
      <c r="TMO221" s="83"/>
      <c r="TMP221" s="86"/>
      <c r="TMQ221" s="86"/>
      <c r="TMR221" s="82"/>
      <c r="TMS221" s="83"/>
      <c r="TMT221" s="83"/>
      <c r="TMU221" s="86"/>
      <c r="TMV221" s="86"/>
      <c r="TMW221" s="82"/>
      <c r="TMX221" s="83"/>
      <c r="TMY221" s="83"/>
      <c r="TMZ221" s="86"/>
      <c r="TNA221" s="86"/>
      <c r="TNB221" s="82"/>
      <c r="TNC221" s="83"/>
      <c r="TND221" s="83"/>
      <c r="TNE221" s="86"/>
      <c r="TNF221" s="86"/>
      <c r="TNG221" s="82"/>
      <c r="TNH221" s="83"/>
      <c r="TNI221" s="83"/>
      <c r="TNJ221" s="86"/>
      <c r="TNK221" s="86"/>
      <c r="TNL221" s="82"/>
      <c r="TNM221" s="83"/>
      <c r="TNN221" s="83"/>
      <c r="TNO221" s="86"/>
      <c r="TNP221" s="86"/>
      <c r="TNQ221" s="82"/>
      <c r="TNR221" s="83"/>
      <c r="TNS221" s="83"/>
      <c r="TNT221" s="86"/>
      <c r="TNU221" s="86"/>
      <c r="TNV221" s="82"/>
      <c r="TNW221" s="83"/>
      <c r="TNX221" s="83"/>
      <c r="TNY221" s="86"/>
      <c r="TNZ221" s="86"/>
      <c r="TOA221" s="82"/>
      <c r="TOB221" s="83"/>
      <c r="TOC221" s="83"/>
      <c r="TOD221" s="86"/>
      <c r="TOE221" s="86"/>
      <c r="TOF221" s="82"/>
      <c r="TOG221" s="83"/>
      <c r="TOH221" s="83"/>
      <c r="TOI221" s="86"/>
      <c r="TOJ221" s="86"/>
      <c r="TOK221" s="82"/>
      <c r="TOL221" s="83"/>
      <c r="TOM221" s="83"/>
      <c r="TON221" s="86"/>
      <c r="TOO221" s="86"/>
      <c r="TOP221" s="82"/>
      <c r="TOQ221" s="83"/>
      <c r="TOR221" s="83"/>
      <c r="TOS221" s="86"/>
      <c r="TOT221" s="86"/>
      <c r="TOU221" s="82"/>
      <c r="TOV221" s="83"/>
      <c r="TOW221" s="83"/>
      <c r="TOX221" s="86"/>
      <c r="TOY221" s="86"/>
      <c r="TOZ221" s="82"/>
      <c r="TPA221" s="83"/>
      <c r="TPB221" s="83"/>
      <c r="TPC221" s="86"/>
      <c r="TPD221" s="86"/>
      <c r="TPE221" s="82"/>
      <c r="TPF221" s="83"/>
      <c r="TPG221" s="83"/>
      <c r="TPH221" s="86"/>
      <c r="TPI221" s="86"/>
      <c r="TPJ221" s="82"/>
      <c r="TPK221" s="83"/>
      <c r="TPL221" s="83"/>
      <c r="TPM221" s="86"/>
      <c r="TPN221" s="86"/>
      <c r="TPO221" s="82"/>
      <c r="TPP221" s="83"/>
      <c r="TPQ221" s="83"/>
      <c r="TPR221" s="86"/>
      <c r="TPS221" s="86"/>
      <c r="TPT221" s="82"/>
      <c r="TPU221" s="83"/>
      <c r="TPV221" s="83"/>
      <c r="TPW221" s="86"/>
      <c r="TPX221" s="86"/>
      <c r="TPY221" s="82"/>
      <c r="TPZ221" s="83"/>
      <c r="TQA221" s="83"/>
      <c r="TQB221" s="86"/>
      <c r="TQC221" s="86"/>
      <c r="TQD221" s="82"/>
      <c r="TQE221" s="83"/>
      <c r="TQF221" s="83"/>
      <c r="TQG221" s="86"/>
      <c r="TQH221" s="86"/>
      <c r="TQI221" s="82"/>
      <c r="TQJ221" s="83"/>
      <c r="TQK221" s="83"/>
      <c r="TQL221" s="86"/>
      <c r="TQM221" s="86"/>
      <c r="TQN221" s="82"/>
      <c r="TQO221" s="83"/>
      <c r="TQP221" s="83"/>
      <c r="TQQ221" s="86"/>
      <c r="TQR221" s="86"/>
      <c r="TQS221" s="82"/>
      <c r="TQT221" s="83"/>
      <c r="TQU221" s="83"/>
      <c r="TQV221" s="86"/>
      <c r="TQW221" s="86"/>
      <c r="TQX221" s="82"/>
      <c r="TQY221" s="83"/>
      <c r="TQZ221" s="83"/>
      <c r="TRA221" s="86"/>
      <c r="TRB221" s="86"/>
      <c r="TRC221" s="82"/>
      <c r="TRD221" s="83"/>
      <c r="TRE221" s="83"/>
      <c r="TRF221" s="86"/>
      <c r="TRG221" s="86"/>
      <c r="TRH221" s="82"/>
      <c r="TRI221" s="83"/>
      <c r="TRJ221" s="83"/>
      <c r="TRK221" s="86"/>
      <c r="TRL221" s="86"/>
      <c r="TRM221" s="82"/>
      <c r="TRN221" s="83"/>
      <c r="TRO221" s="83"/>
      <c r="TRP221" s="86"/>
      <c r="TRQ221" s="86"/>
      <c r="TRR221" s="82"/>
      <c r="TRS221" s="83"/>
      <c r="TRT221" s="83"/>
      <c r="TRU221" s="86"/>
      <c r="TRV221" s="86"/>
      <c r="TRW221" s="82"/>
      <c r="TRX221" s="83"/>
      <c r="TRY221" s="83"/>
      <c r="TRZ221" s="86"/>
      <c r="TSA221" s="86"/>
      <c r="TSB221" s="82"/>
      <c r="TSC221" s="83"/>
      <c r="TSD221" s="83"/>
      <c r="TSE221" s="86"/>
      <c r="TSF221" s="86"/>
      <c r="TSG221" s="82"/>
      <c r="TSH221" s="83"/>
      <c r="TSI221" s="83"/>
      <c r="TSJ221" s="86"/>
      <c r="TSK221" s="86"/>
      <c r="TSL221" s="82"/>
      <c r="TSM221" s="83"/>
      <c r="TSN221" s="83"/>
      <c r="TSO221" s="86"/>
      <c r="TSP221" s="86"/>
      <c r="TSQ221" s="82"/>
      <c r="TSR221" s="83"/>
      <c r="TSS221" s="83"/>
      <c r="TST221" s="86"/>
      <c r="TSU221" s="86"/>
      <c r="TSV221" s="82"/>
      <c r="TSW221" s="83"/>
      <c r="TSX221" s="83"/>
      <c r="TSY221" s="86"/>
      <c r="TSZ221" s="86"/>
      <c r="TTA221" s="82"/>
      <c r="TTB221" s="83"/>
      <c r="TTC221" s="83"/>
      <c r="TTD221" s="86"/>
      <c r="TTE221" s="86"/>
      <c r="TTF221" s="82"/>
      <c r="TTG221" s="83"/>
      <c r="TTH221" s="83"/>
      <c r="TTI221" s="86"/>
      <c r="TTJ221" s="86"/>
      <c r="TTK221" s="82"/>
      <c r="TTL221" s="83"/>
      <c r="TTM221" s="83"/>
      <c r="TTN221" s="86"/>
      <c r="TTO221" s="86"/>
      <c r="TTP221" s="82"/>
      <c r="TTQ221" s="83"/>
      <c r="TTR221" s="83"/>
      <c r="TTS221" s="86"/>
      <c r="TTT221" s="86"/>
      <c r="TTU221" s="82"/>
      <c r="TTV221" s="83"/>
      <c r="TTW221" s="83"/>
      <c r="TTX221" s="86"/>
      <c r="TTY221" s="86"/>
      <c r="TTZ221" s="82"/>
      <c r="TUA221" s="83"/>
      <c r="TUB221" s="83"/>
      <c r="TUC221" s="86"/>
      <c r="TUD221" s="86"/>
      <c r="TUE221" s="82"/>
      <c r="TUF221" s="83"/>
      <c r="TUG221" s="83"/>
      <c r="TUH221" s="86"/>
      <c r="TUI221" s="86"/>
      <c r="TUJ221" s="82"/>
      <c r="TUK221" s="83"/>
      <c r="TUL221" s="83"/>
      <c r="TUM221" s="86"/>
      <c r="TUN221" s="86"/>
      <c r="TUO221" s="82"/>
      <c r="TUP221" s="83"/>
      <c r="TUQ221" s="83"/>
      <c r="TUR221" s="86"/>
      <c r="TUS221" s="86"/>
      <c r="TUT221" s="82"/>
      <c r="TUU221" s="83"/>
      <c r="TUV221" s="83"/>
      <c r="TUW221" s="86"/>
      <c r="TUX221" s="86"/>
      <c r="TUY221" s="82"/>
      <c r="TUZ221" s="83"/>
      <c r="TVA221" s="83"/>
      <c r="TVB221" s="86"/>
      <c r="TVC221" s="86"/>
      <c r="TVD221" s="82"/>
      <c r="TVE221" s="83"/>
      <c r="TVF221" s="83"/>
      <c r="TVG221" s="86"/>
      <c r="TVH221" s="86"/>
      <c r="TVI221" s="82"/>
      <c r="TVJ221" s="83"/>
      <c r="TVK221" s="83"/>
      <c r="TVL221" s="86"/>
      <c r="TVM221" s="86"/>
      <c r="TVN221" s="82"/>
      <c r="TVO221" s="83"/>
      <c r="TVP221" s="83"/>
      <c r="TVQ221" s="86"/>
      <c r="TVR221" s="86"/>
      <c r="TVS221" s="82"/>
      <c r="TVT221" s="83"/>
      <c r="TVU221" s="83"/>
      <c r="TVV221" s="86"/>
      <c r="TVW221" s="86"/>
      <c r="TVX221" s="82"/>
      <c r="TVY221" s="83"/>
      <c r="TVZ221" s="83"/>
      <c r="TWA221" s="86"/>
      <c r="TWB221" s="86"/>
      <c r="TWC221" s="82"/>
      <c r="TWD221" s="83"/>
      <c r="TWE221" s="83"/>
      <c r="TWF221" s="86"/>
      <c r="TWG221" s="86"/>
      <c r="TWH221" s="82"/>
      <c r="TWI221" s="83"/>
      <c r="TWJ221" s="83"/>
      <c r="TWK221" s="86"/>
      <c r="TWL221" s="86"/>
      <c r="TWM221" s="82"/>
      <c r="TWN221" s="83"/>
      <c r="TWO221" s="83"/>
      <c r="TWP221" s="86"/>
      <c r="TWQ221" s="86"/>
      <c r="TWR221" s="82"/>
      <c r="TWS221" s="83"/>
      <c r="TWT221" s="83"/>
      <c r="TWU221" s="86"/>
      <c r="TWV221" s="86"/>
      <c r="TWW221" s="82"/>
      <c r="TWX221" s="83"/>
      <c r="TWY221" s="83"/>
      <c r="TWZ221" s="86"/>
      <c r="TXA221" s="86"/>
      <c r="TXB221" s="82"/>
      <c r="TXC221" s="83"/>
      <c r="TXD221" s="83"/>
      <c r="TXE221" s="86"/>
      <c r="TXF221" s="86"/>
      <c r="TXG221" s="82"/>
      <c r="TXH221" s="83"/>
      <c r="TXI221" s="83"/>
      <c r="TXJ221" s="86"/>
      <c r="TXK221" s="86"/>
      <c r="TXL221" s="82"/>
      <c r="TXM221" s="83"/>
      <c r="TXN221" s="83"/>
      <c r="TXO221" s="86"/>
      <c r="TXP221" s="86"/>
      <c r="TXQ221" s="82"/>
      <c r="TXR221" s="83"/>
      <c r="TXS221" s="83"/>
      <c r="TXT221" s="86"/>
      <c r="TXU221" s="86"/>
      <c r="TXV221" s="82"/>
      <c r="TXW221" s="83"/>
      <c r="TXX221" s="83"/>
      <c r="TXY221" s="86"/>
      <c r="TXZ221" s="86"/>
      <c r="TYA221" s="82"/>
      <c r="TYB221" s="83"/>
      <c r="TYC221" s="83"/>
      <c r="TYD221" s="86"/>
      <c r="TYE221" s="86"/>
      <c r="TYF221" s="82"/>
      <c r="TYG221" s="83"/>
      <c r="TYH221" s="83"/>
      <c r="TYI221" s="86"/>
      <c r="TYJ221" s="86"/>
      <c r="TYK221" s="82"/>
      <c r="TYL221" s="83"/>
      <c r="TYM221" s="83"/>
      <c r="TYN221" s="86"/>
      <c r="TYO221" s="86"/>
      <c r="TYP221" s="82"/>
      <c r="TYQ221" s="83"/>
      <c r="TYR221" s="83"/>
      <c r="TYS221" s="86"/>
      <c r="TYT221" s="86"/>
      <c r="TYU221" s="82"/>
      <c r="TYV221" s="83"/>
      <c r="TYW221" s="83"/>
      <c r="TYX221" s="86"/>
      <c r="TYY221" s="86"/>
      <c r="TYZ221" s="82"/>
      <c r="TZA221" s="83"/>
      <c r="TZB221" s="83"/>
      <c r="TZC221" s="86"/>
      <c r="TZD221" s="86"/>
      <c r="TZE221" s="82"/>
      <c r="TZF221" s="83"/>
      <c r="TZG221" s="83"/>
      <c r="TZH221" s="86"/>
      <c r="TZI221" s="86"/>
      <c r="TZJ221" s="82"/>
      <c r="TZK221" s="83"/>
      <c r="TZL221" s="83"/>
      <c r="TZM221" s="86"/>
      <c r="TZN221" s="86"/>
      <c r="TZO221" s="82"/>
      <c r="TZP221" s="83"/>
      <c r="TZQ221" s="83"/>
      <c r="TZR221" s="86"/>
      <c r="TZS221" s="86"/>
      <c r="TZT221" s="82"/>
      <c r="TZU221" s="83"/>
      <c r="TZV221" s="83"/>
      <c r="TZW221" s="86"/>
      <c r="TZX221" s="86"/>
      <c r="TZY221" s="82"/>
      <c r="TZZ221" s="83"/>
      <c r="UAA221" s="83"/>
      <c r="UAB221" s="86"/>
      <c r="UAC221" s="86"/>
      <c r="UAD221" s="82"/>
      <c r="UAE221" s="83"/>
      <c r="UAF221" s="83"/>
      <c r="UAG221" s="86"/>
      <c r="UAH221" s="86"/>
      <c r="UAI221" s="82"/>
      <c r="UAJ221" s="83"/>
      <c r="UAK221" s="83"/>
      <c r="UAL221" s="86"/>
      <c r="UAM221" s="86"/>
      <c r="UAN221" s="82"/>
      <c r="UAO221" s="83"/>
      <c r="UAP221" s="83"/>
      <c r="UAQ221" s="86"/>
      <c r="UAR221" s="86"/>
      <c r="UAS221" s="82"/>
      <c r="UAT221" s="83"/>
      <c r="UAU221" s="83"/>
      <c r="UAV221" s="86"/>
      <c r="UAW221" s="86"/>
      <c r="UAX221" s="82"/>
      <c r="UAY221" s="83"/>
      <c r="UAZ221" s="83"/>
      <c r="UBA221" s="86"/>
      <c r="UBB221" s="86"/>
      <c r="UBC221" s="82"/>
      <c r="UBD221" s="83"/>
      <c r="UBE221" s="83"/>
      <c r="UBF221" s="86"/>
      <c r="UBG221" s="86"/>
      <c r="UBH221" s="82"/>
      <c r="UBI221" s="83"/>
      <c r="UBJ221" s="83"/>
      <c r="UBK221" s="86"/>
      <c r="UBL221" s="86"/>
      <c r="UBM221" s="82"/>
      <c r="UBN221" s="83"/>
      <c r="UBO221" s="83"/>
      <c r="UBP221" s="86"/>
      <c r="UBQ221" s="86"/>
      <c r="UBR221" s="82"/>
      <c r="UBS221" s="83"/>
      <c r="UBT221" s="83"/>
      <c r="UBU221" s="86"/>
      <c r="UBV221" s="86"/>
      <c r="UBW221" s="82"/>
      <c r="UBX221" s="83"/>
      <c r="UBY221" s="83"/>
      <c r="UBZ221" s="86"/>
      <c r="UCA221" s="86"/>
      <c r="UCB221" s="82"/>
      <c r="UCC221" s="83"/>
      <c r="UCD221" s="83"/>
      <c r="UCE221" s="86"/>
      <c r="UCF221" s="86"/>
      <c r="UCG221" s="82"/>
      <c r="UCH221" s="83"/>
      <c r="UCI221" s="83"/>
      <c r="UCJ221" s="86"/>
      <c r="UCK221" s="86"/>
      <c r="UCL221" s="82"/>
      <c r="UCM221" s="83"/>
      <c r="UCN221" s="83"/>
      <c r="UCO221" s="86"/>
      <c r="UCP221" s="86"/>
      <c r="UCQ221" s="82"/>
      <c r="UCR221" s="83"/>
      <c r="UCS221" s="83"/>
      <c r="UCT221" s="86"/>
      <c r="UCU221" s="86"/>
      <c r="UCV221" s="82"/>
      <c r="UCW221" s="83"/>
      <c r="UCX221" s="83"/>
      <c r="UCY221" s="86"/>
      <c r="UCZ221" s="86"/>
      <c r="UDA221" s="82"/>
      <c r="UDB221" s="83"/>
      <c r="UDC221" s="83"/>
      <c r="UDD221" s="86"/>
      <c r="UDE221" s="86"/>
      <c r="UDF221" s="82"/>
      <c r="UDG221" s="83"/>
      <c r="UDH221" s="83"/>
      <c r="UDI221" s="86"/>
      <c r="UDJ221" s="86"/>
      <c r="UDK221" s="82"/>
      <c r="UDL221" s="83"/>
      <c r="UDM221" s="83"/>
      <c r="UDN221" s="86"/>
      <c r="UDO221" s="86"/>
      <c r="UDP221" s="82"/>
      <c r="UDQ221" s="83"/>
      <c r="UDR221" s="83"/>
      <c r="UDS221" s="86"/>
      <c r="UDT221" s="86"/>
      <c r="UDU221" s="82"/>
      <c r="UDV221" s="83"/>
      <c r="UDW221" s="83"/>
      <c r="UDX221" s="86"/>
      <c r="UDY221" s="86"/>
      <c r="UDZ221" s="82"/>
      <c r="UEA221" s="83"/>
      <c r="UEB221" s="83"/>
      <c r="UEC221" s="86"/>
      <c r="UED221" s="86"/>
      <c r="UEE221" s="82"/>
      <c r="UEF221" s="83"/>
      <c r="UEG221" s="83"/>
      <c r="UEH221" s="86"/>
      <c r="UEI221" s="86"/>
      <c r="UEJ221" s="82"/>
      <c r="UEK221" s="83"/>
      <c r="UEL221" s="83"/>
      <c r="UEM221" s="86"/>
      <c r="UEN221" s="86"/>
      <c r="UEO221" s="82"/>
      <c r="UEP221" s="83"/>
      <c r="UEQ221" s="83"/>
      <c r="UER221" s="86"/>
      <c r="UES221" s="86"/>
      <c r="UET221" s="82"/>
      <c r="UEU221" s="83"/>
      <c r="UEV221" s="83"/>
      <c r="UEW221" s="86"/>
      <c r="UEX221" s="86"/>
      <c r="UEY221" s="82"/>
      <c r="UEZ221" s="83"/>
      <c r="UFA221" s="83"/>
      <c r="UFB221" s="86"/>
      <c r="UFC221" s="86"/>
      <c r="UFD221" s="82"/>
      <c r="UFE221" s="83"/>
      <c r="UFF221" s="83"/>
      <c r="UFG221" s="86"/>
      <c r="UFH221" s="86"/>
      <c r="UFI221" s="82"/>
      <c r="UFJ221" s="83"/>
      <c r="UFK221" s="83"/>
      <c r="UFL221" s="86"/>
      <c r="UFM221" s="86"/>
      <c r="UFN221" s="82"/>
      <c r="UFO221" s="83"/>
      <c r="UFP221" s="83"/>
      <c r="UFQ221" s="86"/>
      <c r="UFR221" s="86"/>
      <c r="UFS221" s="82"/>
      <c r="UFT221" s="83"/>
      <c r="UFU221" s="83"/>
      <c r="UFV221" s="86"/>
      <c r="UFW221" s="86"/>
      <c r="UFX221" s="82"/>
      <c r="UFY221" s="83"/>
      <c r="UFZ221" s="83"/>
      <c r="UGA221" s="86"/>
      <c r="UGB221" s="86"/>
      <c r="UGC221" s="82"/>
      <c r="UGD221" s="83"/>
      <c r="UGE221" s="83"/>
      <c r="UGF221" s="86"/>
      <c r="UGG221" s="86"/>
      <c r="UGH221" s="82"/>
      <c r="UGI221" s="83"/>
      <c r="UGJ221" s="83"/>
      <c r="UGK221" s="86"/>
      <c r="UGL221" s="86"/>
      <c r="UGM221" s="82"/>
      <c r="UGN221" s="83"/>
      <c r="UGO221" s="83"/>
      <c r="UGP221" s="86"/>
      <c r="UGQ221" s="86"/>
      <c r="UGR221" s="82"/>
      <c r="UGS221" s="83"/>
      <c r="UGT221" s="83"/>
      <c r="UGU221" s="86"/>
      <c r="UGV221" s="86"/>
      <c r="UGW221" s="82"/>
      <c r="UGX221" s="83"/>
      <c r="UGY221" s="83"/>
      <c r="UGZ221" s="86"/>
      <c r="UHA221" s="86"/>
      <c r="UHB221" s="82"/>
      <c r="UHC221" s="83"/>
      <c r="UHD221" s="83"/>
      <c r="UHE221" s="86"/>
      <c r="UHF221" s="86"/>
      <c r="UHG221" s="82"/>
      <c r="UHH221" s="83"/>
      <c r="UHI221" s="83"/>
      <c r="UHJ221" s="86"/>
      <c r="UHK221" s="86"/>
      <c r="UHL221" s="82"/>
      <c r="UHM221" s="83"/>
      <c r="UHN221" s="83"/>
      <c r="UHO221" s="86"/>
      <c r="UHP221" s="86"/>
      <c r="UHQ221" s="82"/>
      <c r="UHR221" s="83"/>
      <c r="UHS221" s="83"/>
      <c r="UHT221" s="86"/>
      <c r="UHU221" s="86"/>
      <c r="UHV221" s="82"/>
      <c r="UHW221" s="83"/>
      <c r="UHX221" s="83"/>
      <c r="UHY221" s="86"/>
      <c r="UHZ221" s="86"/>
      <c r="UIA221" s="82"/>
      <c r="UIB221" s="83"/>
      <c r="UIC221" s="83"/>
      <c r="UID221" s="86"/>
      <c r="UIE221" s="86"/>
      <c r="UIF221" s="82"/>
      <c r="UIG221" s="83"/>
      <c r="UIH221" s="83"/>
      <c r="UII221" s="86"/>
      <c r="UIJ221" s="86"/>
      <c r="UIK221" s="82"/>
      <c r="UIL221" s="83"/>
      <c r="UIM221" s="83"/>
      <c r="UIN221" s="86"/>
      <c r="UIO221" s="86"/>
      <c r="UIP221" s="82"/>
      <c r="UIQ221" s="83"/>
      <c r="UIR221" s="83"/>
      <c r="UIS221" s="86"/>
      <c r="UIT221" s="86"/>
      <c r="UIU221" s="82"/>
      <c r="UIV221" s="83"/>
      <c r="UIW221" s="83"/>
      <c r="UIX221" s="86"/>
      <c r="UIY221" s="86"/>
      <c r="UIZ221" s="82"/>
      <c r="UJA221" s="83"/>
      <c r="UJB221" s="83"/>
      <c r="UJC221" s="86"/>
      <c r="UJD221" s="86"/>
      <c r="UJE221" s="82"/>
      <c r="UJF221" s="83"/>
      <c r="UJG221" s="83"/>
      <c r="UJH221" s="86"/>
      <c r="UJI221" s="86"/>
      <c r="UJJ221" s="82"/>
      <c r="UJK221" s="83"/>
      <c r="UJL221" s="83"/>
      <c r="UJM221" s="86"/>
      <c r="UJN221" s="86"/>
      <c r="UJO221" s="82"/>
      <c r="UJP221" s="83"/>
      <c r="UJQ221" s="83"/>
      <c r="UJR221" s="86"/>
      <c r="UJS221" s="86"/>
      <c r="UJT221" s="82"/>
      <c r="UJU221" s="83"/>
      <c r="UJV221" s="83"/>
      <c r="UJW221" s="86"/>
      <c r="UJX221" s="86"/>
      <c r="UJY221" s="82"/>
      <c r="UJZ221" s="83"/>
      <c r="UKA221" s="83"/>
      <c r="UKB221" s="86"/>
      <c r="UKC221" s="86"/>
      <c r="UKD221" s="82"/>
      <c r="UKE221" s="83"/>
      <c r="UKF221" s="83"/>
      <c r="UKG221" s="86"/>
      <c r="UKH221" s="86"/>
      <c r="UKI221" s="82"/>
      <c r="UKJ221" s="83"/>
      <c r="UKK221" s="83"/>
      <c r="UKL221" s="86"/>
      <c r="UKM221" s="86"/>
      <c r="UKN221" s="82"/>
      <c r="UKO221" s="83"/>
      <c r="UKP221" s="83"/>
      <c r="UKQ221" s="86"/>
      <c r="UKR221" s="86"/>
      <c r="UKS221" s="82"/>
      <c r="UKT221" s="83"/>
      <c r="UKU221" s="83"/>
      <c r="UKV221" s="86"/>
      <c r="UKW221" s="86"/>
      <c r="UKX221" s="82"/>
      <c r="UKY221" s="83"/>
      <c r="UKZ221" s="83"/>
      <c r="ULA221" s="86"/>
      <c r="ULB221" s="86"/>
      <c r="ULC221" s="82"/>
      <c r="ULD221" s="83"/>
      <c r="ULE221" s="83"/>
      <c r="ULF221" s="86"/>
      <c r="ULG221" s="86"/>
      <c r="ULH221" s="82"/>
      <c r="ULI221" s="83"/>
      <c r="ULJ221" s="83"/>
      <c r="ULK221" s="86"/>
      <c r="ULL221" s="86"/>
      <c r="ULM221" s="82"/>
      <c r="ULN221" s="83"/>
      <c r="ULO221" s="83"/>
      <c r="ULP221" s="86"/>
      <c r="ULQ221" s="86"/>
      <c r="ULR221" s="82"/>
      <c r="ULS221" s="83"/>
      <c r="ULT221" s="83"/>
      <c r="ULU221" s="86"/>
      <c r="ULV221" s="86"/>
      <c r="ULW221" s="82"/>
      <c r="ULX221" s="83"/>
      <c r="ULY221" s="83"/>
      <c r="ULZ221" s="86"/>
      <c r="UMA221" s="86"/>
      <c r="UMB221" s="82"/>
      <c r="UMC221" s="83"/>
      <c r="UMD221" s="83"/>
      <c r="UME221" s="86"/>
      <c r="UMF221" s="86"/>
      <c r="UMG221" s="82"/>
      <c r="UMH221" s="83"/>
      <c r="UMI221" s="83"/>
      <c r="UMJ221" s="86"/>
      <c r="UMK221" s="86"/>
      <c r="UML221" s="82"/>
      <c r="UMM221" s="83"/>
      <c r="UMN221" s="83"/>
      <c r="UMO221" s="86"/>
      <c r="UMP221" s="86"/>
      <c r="UMQ221" s="82"/>
      <c r="UMR221" s="83"/>
      <c r="UMS221" s="83"/>
      <c r="UMT221" s="86"/>
      <c r="UMU221" s="86"/>
      <c r="UMV221" s="82"/>
      <c r="UMW221" s="83"/>
      <c r="UMX221" s="83"/>
      <c r="UMY221" s="86"/>
      <c r="UMZ221" s="86"/>
      <c r="UNA221" s="82"/>
      <c r="UNB221" s="83"/>
      <c r="UNC221" s="83"/>
      <c r="UND221" s="86"/>
      <c r="UNE221" s="86"/>
      <c r="UNF221" s="82"/>
      <c r="UNG221" s="83"/>
      <c r="UNH221" s="83"/>
      <c r="UNI221" s="86"/>
      <c r="UNJ221" s="86"/>
      <c r="UNK221" s="82"/>
      <c r="UNL221" s="83"/>
      <c r="UNM221" s="83"/>
      <c r="UNN221" s="86"/>
      <c r="UNO221" s="86"/>
      <c r="UNP221" s="82"/>
      <c r="UNQ221" s="83"/>
      <c r="UNR221" s="83"/>
      <c r="UNS221" s="86"/>
      <c r="UNT221" s="86"/>
      <c r="UNU221" s="82"/>
      <c r="UNV221" s="83"/>
      <c r="UNW221" s="83"/>
      <c r="UNX221" s="86"/>
      <c r="UNY221" s="86"/>
      <c r="UNZ221" s="82"/>
      <c r="UOA221" s="83"/>
      <c r="UOB221" s="83"/>
      <c r="UOC221" s="86"/>
      <c r="UOD221" s="86"/>
      <c r="UOE221" s="82"/>
      <c r="UOF221" s="83"/>
      <c r="UOG221" s="83"/>
      <c r="UOH221" s="86"/>
      <c r="UOI221" s="86"/>
      <c r="UOJ221" s="82"/>
      <c r="UOK221" s="83"/>
      <c r="UOL221" s="83"/>
      <c r="UOM221" s="86"/>
      <c r="UON221" s="86"/>
      <c r="UOO221" s="82"/>
      <c r="UOP221" s="83"/>
      <c r="UOQ221" s="83"/>
      <c r="UOR221" s="86"/>
      <c r="UOS221" s="86"/>
      <c r="UOT221" s="82"/>
      <c r="UOU221" s="83"/>
      <c r="UOV221" s="83"/>
      <c r="UOW221" s="86"/>
      <c r="UOX221" s="86"/>
      <c r="UOY221" s="82"/>
      <c r="UOZ221" s="83"/>
      <c r="UPA221" s="83"/>
      <c r="UPB221" s="86"/>
      <c r="UPC221" s="86"/>
      <c r="UPD221" s="82"/>
      <c r="UPE221" s="83"/>
      <c r="UPF221" s="83"/>
      <c r="UPG221" s="86"/>
      <c r="UPH221" s="86"/>
      <c r="UPI221" s="82"/>
      <c r="UPJ221" s="83"/>
      <c r="UPK221" s="83"/>
      <c r="UPL221" s="86"/>
      <c r="UPM221" s="86"/>
      <c r="UPN221" s="82"/>
      <c r="UPO221" s="83"/>
      <c r="UPP221" s="83"/>
      <c r="UPQ221" s="86"/>
      <c r="UPR221" s="86"/>
      <c r="UPS221" s="82"/>
      <c r="UPT221" s="83"/>
      <c r="UPU221" s="83"/>
      <c r="UPV221" s="86"/>
      <c r="UPW221" s="86"/>
      <c r="UPX221" s="82"/>
      <c r="UPY221" s="83"/>
      <c r="UPZ221" s="83"/>
      <c r="UQA221" s="86"/>
      <c r="UQB221" s="86"/>
      <c r="UQC221" s="82"/>
      <c r="UQD221" s="83"/>
      <c r="UQE221" s="83"/>
      <c r="UQF221" s="86"/>
      <c r="UQG221" s="86"/>
      <c r="UQH221" s="82"/>
      <c r="UQI221" s="83"/>
      <c r="UQJ221" s="83"/>
      <c r="UQK221" s="86"/>
      <c r="UQL221" s="86"/>
      <c r="UQM221" s="82"/>
      <c r="UQN221" s="83"/>
      <c r="UQO221" s="83"/>
      <c r="UQP221" s="86"/>
      <c r="UQQ221" s="86"/>
      <c r="UQR221" s="82"/>
      <c r="UQS221" s="83"/>
      <c r="UQT221" s="83"/>
      <c r="UQU221" s="86"/>
      <c r="UQV221" s="86"/>
      <c r="UQW221" s="82"/>
      <c r="UQX221" s="83"/>
      <c r="UQY221" s="83"/>
      <c r="UQZ221" s="86"/>
      <c r="URA221" s="86"/>
      <c r="URB221" s="82"/>
      <c r="URC221" s="83"/>
      <c r="URD221" s="83"/>
      <c r="URE221" s="86"/>
      <c r="URF221" s="86"/>
      <c r="URG221" s="82"/>
      <c r="URH221" s="83"/>
      <c r="URI221" s="83"/>
      <c r="URJ221" s="86"/>
      <c r="URK221" s="86"/>
      <c r="URL221" s="82"/>
      <c r="URM221" s="83"/>
      <c r="URN221" s="83"/>
      <c r="URO221" s="86"/>
      <c r="URP221" s="86"/>
      <c r="URQ221" s="82"/>
      <c r="URR221" s="83"/>
      <c r="URS221" s="83"/>
      <c r="URT221" s="86"/>
      <c r="URU221" s="86"/>
      <c r="URV221" s="82"/>
      <c r="URW221" s="83"/>
      <c r="URX221" s="83"/>
      <c r="URY221" s="86"/>
      <c r="URZ221" s="86"/>
      <c r="USA221" s="82"/>
      <c r="USB221" s="83"/>
      <c r="USC221" s="83"/>
      <c r="USD221" s="86"/>
      <c r="USE221" s="86"/>
      <c r="USF221" s="82"/>
      <c r="USG221" s="83"/>
      <c r="USH221" s="83"/>
      <c r="USI221" s="86"/>
      <c r="USJ221" s="86"/>
      <c r="USK221" s="82"/>
      <c r="USL221" s="83"/>
      <c r="USM221" s="83"/>
      <c r="USN221" s="86"/>
      <c r="USO221" s="86"/>
      <c r="USP221" s="82"/>
      <c r="USQ221" s="83"/>
      <c r="USR221" s="83"/>
      <c r="USS221" s="86"/>
      <c r="UST221" s="86"/>
      <c r="USU221" s="82"/>
      <c r="USV221" s="83"/>
      <c r="USW221" s="83"/>
      <c r="USX221" s="86"/>
      <c r="USY221" s="86"/>
      <c r="USZ221" s="82"/>
      <c r="UTA221" s="83"/>
      <c r="UTB221" s="83"/>
      <c r="UTC221" s="86"/>
      <c r="UTD221" s="86"/>
      <c r="UTE221" s="82"/>
      <c r="UTF221" s="83"/>
      <c r="UTG221" s="83"/>
      <c r="UTH221" s="86"/>
      <c r="UTI221" s="86"/>
      <c r="UTJ221" s="82"/>
      <c r="UTK221" s="83"/>
      <c r="UTL221" s="83"/>
      <c r="UTM221" s="86"/>
      <c r="UTN221" s="86"/>
      <c r="UTO221" s="82"/>
      <c r="UTP221" s="83"/>
      <c r="UTQ221" s="83"/>
      <c r="UTR221" s="86"/>
      <c r="UTS221" s="86"/>
      <c r="UTT221" s="82"/>
      <c r="UTU221" s="83"/>
      <c r="UTV221" s="83"/>
      <c r="UTW221" s="86"/>
      <c r="UTX221" s="86"/>
      <c r="UTY221" s="82"/>
      <c r="UTZ221" s="83"/>
      <c r="UUA221" s="83"/>
      <c r="UUB221" s="86"/>
      <c r="UUC221" s="86"/>
      <c r="UUD221" s="82"/>
      <c r="UUE221" s="83"/>
      <c r="UUF221" s="83"/>
      <c r="UUG221" s="86"/>
      <c r="UUH221" s="86"/>
      <c r="UUI221" s="82"/>
      <c r="UUJ221" s="83"/>
      <c r="UUK221" s="83"/>
      <c r="UUL221" s="86"/>
      <c r="UUM221" s="86"/>
      <c r="UUN221" s="82"/>
      <c r="UUO221" s="83"/>
      <c r="UUP221" s="83"/>
      <c r="UUQ221" s="86"/>
      <c r="UUR221" s="86"/>
      <c r="UUS221" s="82"/>
      <c r="UUT221" s="83"/>
      <c r="UUU221" s="83"/>
      <c r="UUV221" s="86"/>
      <c r="UUW221" s="86"/>
      <c r="UUX221" s="82"/>
      <c r="UUY221" s="83"/>
      <c r="UUZ221" s="83"/>
      <c r="UVA221" s="86"/>
      <c r="UVB221" s="86"/>
      <c r="UVC221" s="82"/>
      <c r="UVD221" s="83"/>
      <c r="UVE221" s="83"/>
      <c r="UVF221" s="86"/>
      <c r="UVG221" s="86"/>
      <c r="UVH221" s="82"/>
      <c r="UVI221" s="83"/>
      <c r="UVJ221" s="83"/>
      <c r="UVK221" s="86"/>
      <c r="UVL221" s="86"/>
      <c r="UVM221" s="82"/>
      <c r="UVN221" s="83"/>
      <c r="UVO221" s="83"/>
      <c r="UVP221" s="86"/>
      <c r="UVQ221" s="86"/>
      <c r="UVR221" s="82"/>
      <c r="UVS221" s="83"/>
      <c r="UVT221" s="83"/>
      <c r="UVU221" s="86"/>
      <c r="UVV221" s="86"/>
      <c r="UVW221" s="82"/>
      <c r="UVX221" s="83"/>
      <c r="UVY221" s="83"/>
      <c r="UVZ221" s="86"/>
      <c r="UWA221" s="86"/>
      <c r="UWB221" s="82"/>
      <c r="UWC221" s="83"/>
      <c r="UWD221" s="83"/>
      <c r="UWE221" s="86"/>
      <c r="UWF221" s="86"/>
      <c r="UWG221" s="82"/>
      <c r="UWH221" s="83"/>
      <c r="UWI221" s="83"/>
      <c r="UWJ221" s="86"/>
      <c r="UWK221" s="86"/>
      <c r="UWL221" s="82"/>
      <c r="UWM221" s="83"/>
      <c r="UWN221" s="83"/>
      <c r="UWO221" s="86"/>
      <c r="UWP221" s="86"/>
      <c r="UWQ221" s="82"/>
      <c r="UWR221" s="83"/>
      <c r="UWS221" s="83"/>
      <c r="UWT221" s="86"/>
      <c r="UWU221" s="86"/>
      <c r="UWV221" s="82"/>
      <c r="UWW221" s="83"/>
      <c r="UWX221" s="83"/>
      <c r="UWY221" s="86"/>
      <c r="UWZ221" s="86"/>
      <c r="UXA221" s="82"/>
      <c r="UXB221" s="83"/>
      <c r="UXC221" s="83"/>
      <c r="UXD221" s="86"/>
      <c r="UXE221" s="86"/>
      <c r="UXF221" s="82"/>
      <c r="UXG221" s="83"/>
      <c r="UXH221" s="83"/>
      <c r="UXI221" s="86"/>
      <c r="UXJ221" s="86"/>
      <c r="UXK221" s="82"/>
      <c r="UXL221" s="83"/>
      <c r="UXM221" s="83"/>
      <c r="UXN221" s="86"/>
      <c r="UXO221" s="86"/>
      <c r="UXP221" s="82"/>
      <c r="UXQ221" s="83"/>
      <c r="UXR221" s="83"/>
      <c r="UXS221" s="86"/>
      <c r="UXT221" s="86"/>
      <c r="UXU221" s="82"/>
      <c r="UXV221" s="83"/>
      <c r="UXW221" s="83"/>
      <c r="UXX221" s="86"/>
      <c r="UXY221" s="86"/>
      <c r="UXZ221" s="82"/>
      <c r="UYA221" s="83"/>
      <c r="UYB221" s="83"/>
      <c r="UYC221" s="86"/>
      <c r="UYD221" s="86"/>
      <c r="UYE221" s="82"/>
      <c r="UYF221" s="83"/>
      <c r="UYG221" s="83"/>
      <c r="UYH221" s="86"/>
      <c r="UYI221" s="86"/>
      <c r="UYJ221" s="82"/>
      <c r="UYK221" s="83"/>
      <c r="UYL221" s="83"/>
      <c r="UYM221" s="86"/>
      <c r="UYN221" s="86"/>
      <c r="UYO221" s="82"/>
      <c r="UYP221" s="83"/>
      <c r="UYQ221" s="83"/>
      <c r="UYR221" s="86"/>
      <c r="UYS221" s="86"/>
      <c r="UYT221" s="82"/>
      <c r="UYU221" s="83"/>
      <c r="UYV221" s="83"/>
      <c r="UYW221" s="86"/>
      <c r="UYX221" s="86"/>
      <c r="UYY221" s="82"/>
      <c r="UYZ221" s="83"/>
      <c r="UZA221" s="83"/>
      <c r="UZB221" s="86"/>
      <c r="UZC221" s="86"/>
      <c r="UZD221" s="82"/>
      <c r="UZE221" s="83"/>
      <c r="UZF221" s="83"/>
      <c r="UZG221" s="86"/>
      <c r="UZH221" s="86"/>
      <c r="UZI221" s="82"/>
      <c r="UZJ221" s="83"/>
      <c r="UZK221" s="83"/>
      <c r="UZL221" s="86"/>
      <c r="UZM221" s="86"/>
      <c r="UZN221" s="82"/>
      <c r="UZO221" s="83"/>
      <c r="UZP221" s="83"/>
      <c r="UZQ221" s="86"/>
      <c r="UZR221" s="86"/>
      <c r="UZS221" s="82"/>
      <c r="UZT221" s="83"/>
      <c r="UZU221" s="83"/>
      <c r="UZV221" s="86"/>
      <c r="UZW221" s="86"/>
      <c r="UZX221" s="82"/>
      <c r="UZY221" s="83"/>
      <c r="UZZ221" s="83"/>
      <c r="VAA221" s="86"/>
      <c r="VAB221" s="86"/>
      <c r="VAC221" s="82"/>
      <c r="VAD221" s="83"/>
      <c r="VAE221" s="83"/>
      <c r="VAF221" s="86"/>
      <c r="VAG221" s="86"/>
      <c r="VAH221" s="82"/>
      <c r="VAI221" s="83"/>
      <c r="VAJ221" s="83"/>
      <c r="VAK221" s="86"/>
      <c r="VAL221" s="86"/>
      <c r="VAM221" s="82"/>
      <c r="VAN221" s="83"/>
      <c r="VAO221" s="83"/>
      <c r="VAP221" s="86"/>
      <c r="VAQ221" s="86"/>
      <c r="VAR221" s="82"/>
      <c r="VAS221" s="83"/>
      <c r="VAT221" s="83"/>
      <c r="VAU221" s="86"/>
      <c r="VAV221" s="86"/>
      <c r="VAW221" s="82"/>
      <c r="VAX221" s="83"/>
      <c r="VAY221" s="83"/>
      <c r="VAZ221" s="86"/>
      <c r="VBA221" s="86"/>
      <c r="VBB221" s="82"/>
      <c r="VBC221" s="83"/>
      <c r="VBD221" s="83"/>
      <c r="VBE221" s="86"/>
      <c r="VBF221" s="86"/>
      <c r="VBG221" s="82"/>
      <c r="VBH221" s="83"/>
      <c r="VBI221" s="83"/>
      <c r="VBJ221" s="86"/>
      <c r="VBK221" s="86"/>
      <c r="VBL221" s="82"/>
      <c r="VBM221" s="83"/>
      <c r="VBN221" s="83"/>
      <c r="VBO221" s="86"/>
      <c r="VBP221" s="86"/>
      <c r="VBQ221" s="82"/>
      <c r="VBR221" s="83"/>
      <c r="VBS221" s="83"/>
      <c r="VBT221" s="86"/>
      <c r="VBU221" s="86"/>
      <c r="VBV221" s="82"/>
      <c r="VBW221" s="83"/>
      <c r="VBX221" s="83"/>
      <c r="VBY221" s="86"/>
      <c r="VBZ221" s="86"/>
      <c r="VCA221" s="82"/>
      <c r="VCB221" s="83"/>
      <c r="VCC221" s="83"/>
      <c r="VCD221" s="86"/>
      <c r="VCE221" s="86"/>
      <c r="VCF221" s="82"/>
      <c r="VCG221" s="83"/>
      <c r="VCH221" s="83"/>
      <c r="VCI221" s="86"/>
      <c r="VCJ221" s="86"/>
      <c r="VCK221" s="82"/>
      <c r="VCL221" s="83"/>
      <c r="VCM221" s="83"/>
      <c r="VCN221" s="86"/>
      <c r="VCO221" s="86"/>
      <c r="VCP221" s="82"/>
      <c r="VCQ221" s="83"/>
      <c r="VCR221" s="83"/>
      <c r="VCS221" s="86"/>
      <c r="VCT221" s="86"/>
      <c r="VCU221" s="82"/>
      <c r="VCV221" s="83"/>
      <c r="VCW221" s="83"/>
      <c r="VCX221" s="86"/>
      <c r="VCY221" s="86"/>
      <c r="VCZ221" s="82"/>
      <c r="VDA221" s="83"/>
      <c r="VDB221" s="83"/>
      <c r="VDC221" s="86"/>
      <c r="VDD221" s="86"/>
      <c r="VDE221" s="82"/>
      <c r="VDF221" s="83"/>
      <c r="VDG221" s="83"/>
      <c r="VDH221" s="86"/>
      <c r="VDI221" s="86"/>
      <c r="VDJ221" s="82"/>
      <c r="VDK221" s="83"/>
      <c r="VDL221" s="83"/>
      <c r="VDM221" s="86"/>
      <c r="VDN221" s="86"/>
      <c r="VDO221" s="82"/>
      <c r="VDP221" s="83"/>
      <c r="VDQ221" s="83"/>
      <c r="VDR221" s="86"/>
      <c r="VDS221" s="86"/>
      <c r="VDT221" s="82"/>
      <c r="VDU221" s="83"/>
      <c r="VDV221" s="83"/>
      <c r="VDW221" s="86"/>
      <c r="VDX221" s="86"/>
      <c r="VDY221" s="82"/>
      <c r="VDZ221" s="83"/>
      <c r="VEA221" s="83"/>
      <c r="VEB221" s="86"/>
      <c r="VEC221" s="86"/>
      <c r="VED221" s="82"/>
      <c r="VEE221" s="83"/>
      <c r="VEF221" s="83"/>
      <c r="VEG221" s="86"/>
      <c r="VEH221" s="86"/>
      <c r="VEI221" s="82"/>
      <c r="VEJ221" s="83"/>
      <c r="VEK221" s="83"/>
      <c r="VEL221" s="86"/>
      <c r="VEM221" s="86"/>
      <c r="VEN221" s="82"/>
      <c r="VEO221" s="83"/>
      <c r="VEP221" s="83"/>
      <c r="VEQ221" s="86"/>
      <c r="VER221" s="86"/>
      <c r="VES221" s="82"/>
      <c r="VET221" s="83"/>
      <c r="VEU221" s="83"/>
      <c r="VEV221" s="86"/>
      <c r="VEW221" s="86"/>
      <c r="VEX221" s="82"/>
      <c r="VEY221" s="83"/>
      <c r="VEZ221" s="83"/>
      <c r="VFA221" s="86"/>
      <c r="VFB221" s="86"/>
      <c r="VFC221" s="82"/>
      <c r="VFD221" s="83"/>
      <c r="VFE221" s="83"/>
      <c r="VFF221" s="86"/>
      <c r="VFG221" s="86"/>
      <c r="VFH221" s="82"/>
      <c r="VFI221" s="83"/>
      <c r="VFJ221" s="83"/>
      <c r="VFK221" s="86"/>
      <c r="VFL221" s="86"/>
      <c r="VFM221" s="82"/>
      <c r="VFN221" s="83"/>
      <c r="VFO221" s="83"/>
      <c r="VFP221" s="86"/>
      <c r="VFQ221" s="86"/>
      <c r="VFR221" s="82"/>
      <c r="VFS221" s="83"/>
      <c r="VFT221" s="83"/>
      <c r="VFU221" s="86"/>
      <c r="VFV221" s="86"/>
      <c r="VFW221" s="82"/>
      <c r="VFX221" s="83"/>
      <c r="VFY221" s="83"/>
      <c r="VFZ221" s="86"/>
      <c r="VGA221" s="86"/>
      <c r="VGB221" s="82"/>
      <c r="VGC221" s="83"/>
      <c r="VGD221" s="83"/>
      <c r="VGE221" s="86"/>
      <c r="VGF221" s="86"/>
      <c r="VGG221" s="82"/>
      <c r="VGH221" s="83"/>
      <c r="VGI221" s="83"/>
      <c r="VGJ221" s="86"/>
      <c r="VGK221" s="86"/>
      <c r="VGL221" s="82"/>
      <c r="VGM221" s="83"/>
      <c r="VGN221" s="83"/>
      <c r="VGO221" s="86"/>
      <c r="VGP221" s="86"/>
      <c r="VGQ221" s="82"/>
      <c r="VGR221" s="83"/>
      <c r="VGS221" s="83"/>
      <c r="VGT221" s="86"/>
      <c r="VGU221" s="86"/>
      <c r="VGV221" s="82"/>
      <c r="VGW221" s="83"/>
      <c r="VGX221" s="83"/>
      <c r="VGY221" s="86"/>
      <c r="VGZ221" s="86"/>
      <c r="VHA221" s="82"/>
      <c r="VHB221" s="83"/>
      <c r="VHC221" s="83"/>
      <c r="VHD221" s="86"/>
      <c r="VHE221" s="86"/>
      <c r="VHF221" s="82"/>
      <c r="VHG221" s="83"/>
      <c r="VHH221" s="83"/>
      <c r="VHI221" s="86"/>
      <c r="VHJ221" s="86"/>
      <c r="VHK221" s="82"/>
      <c r="VHL221" s="83"/>
      <c r="VHM221" s="83"/>
      <c r="VHN221" s="86"/>
      <c r="VHO221" s="86"/>
      <c r="VHP221" s="82"/>
      <c r="VHQ221" s="83"/>
      <c r="VHR221" s="83"/>
      <c r="VHS221" s="86"/>
      <c r="VHT221" s="86"/>
      <c r="VHU221" s="82"/>
      <c r="VHV221" s="83"/>
      <c r="VHW221" s="83"/>
      <c r="VHX221" s="86"/>
      <c r="VHY221" s="86"/>
      <c r="VHZ221" s="82"/>
      <c r="VIA221" s="83"/>
      <c r="VIB221" s="83"/>
      <c r="VIC221" s="86"/>
      <c r="VID221" s="86"/>
      <c r="VIE221" s="82"/>
      <c r="VIF221" s="83"/>
      <c r="VIG221" s="83"/>
      <c r="VIH221" s="86"/>
      <c r="VII221" s="86"/>
      <c r="VIJ221" s="82"/>
      <c r="VIK221" s="83"/>
      <c r="VIL221" s="83"/>
      <c r="VIM221" s="86"/>
      <c r="VIN221" s="86"/>
      <c r="VIO221" s="82"/>
      <c r="VIP221" s="83"/>
      <c r="VIQ221" s="83"/>
      <c r="VIR221" s="86"/>
      <c r="VIS221" s="86"/>
      <c r="VIT221" s="82"/>
      <c r="VIU221" s="83"/>
      <c r="VIV221" s="83"/>
      <c r="VIW221" s="86"/>
      <c r="VIX221" s="86"/>
      <c r="VIY221" s="82"/>
      <c r="VIZ221" s="83"/>
      <c r="VJA221" s="83"/>
      <c r="VJB221" s="86"/>
      <c r="VJC221" s="86"/>
      <c r="VJD221" s="82"/>
      <c r="VJE221" s="83"/>
      <c r="VJF221" s="83"/>
      <c r="VJG221" s="86"/>
      <c r="VJH221" s="86"/>
      <c r="VJI221" s="82"/>
      <c r="VJJ221" s="83"/>
      <c r="VJK221" s="83"/>
      <c r="VJL221" s="86"/>
      <c r="VJM221" s="86"/>
      <c r="VJN221" s="82"/>
      <c r="VJO221" s="83"/>
      <c r="VJP221" s="83"/>
      <c r="VJQ221" s="86"/>
      <c r="VJR221" s="86"/>
      <c r="VJS221" s="82"/>
      <c r="VJT221" s="83"/>
      <c r="VJU221" s="83"/>
      <c r="VJV221" s="86"/>
      <c r="VJW221" s="86"/>
      <c r="VJX221" s="82"/>
      <c r="VJY221" s="83"/>
      <c r="VJZ221" s="83"/>
      <c r="VKA221" s="86"/>
      <c r="VKB221" s="86"/>
      <c r="VKC221" s="82"/>
      <c r="VKD221" s="83"/>
      <c r="VKE221" s="83"/>
      <c r="VKF221" s="86"/>
      <c r="VKG221" s="86"/>
      <c r="VKH221" s="82"/>
      <c r="VKI221" s="83"/>
      <c r="VKJ221" s="83"/>
      <c r="VKK221" s="86"/>
      <c r="VKL221" s="86"/>
      <c r="VKM221" s="82"/>
      <c r="VKN221" s="83"/>
      <c r="VKO221" s="83"/>
      <c r="VKP221" s="86"/>
      <c r="VKQ221" s="86"/>
      <c r="VKR221" s="82"/>
      <c r="VKS221" s="83"/>
      <c r="VKT221" s="83"/>
      <c r="VKU221" s="86"/>
      <c r="VKV221" s="86"/>
      <c r="VKW221" s="82"/>
      <c r="VKX221" s="83"/>
      <c r="VKY221" s="83"/>
      <c r="VKZ221" s="86"/>
      <c r="VLA221" s="86"/>
      <c r="VLB221" s="82"/>
      <c r="VLC221" s="83"/>
      <c r="VLD221" s="83"/>
      <c r="VLE221" s="86"/>
      <c r="VLF221" s="86"/>
      <c r="VLG221" s="82"/>
      <c r="VLH221" s="83"/>
      <c r="VLI221" s="83"/>
      <c r="VLJ221" s="86"/>
      <c r="VLK221" s="86"/>
      <c r="VLL221" s="82"/>
      <c r="VLM221" s="83"/>
      <c r="VLN221" s="83"/>
      <c r="VLO221" s="86"/>
      <c r="VLP221" s="86"/>
      <c r="VLQ221" s="82"/>
      <c r="VLR221" s="83"/>
      <c r="VLS221" s="83"/>
      <c r="VLT221" s="86"/>
      <c r="VLU221" s="86"/>
      <c r="VLV221" s="82"/>
      <c r="VLW221" s="83"/>
      <c r="VLX221" s="83"/>
      <c r="VLY221" s="86"/>
      <c r="VLZ221" s="86"/>
      <c r="VMA221" s="82"/>
      <c r="VMB221" s="83"/>
      <c r="VMC221" s="83"/>
      <c r="VMD221" s="86"/>
      <c r="VME221" s="86"/>
      <c r="VMF221" s="82"/>
      <c r="VMG221" s="83"/>
      <c r="VMH221" s="83"/>
      <c r="VMI221" s="86"/>
      <c r="VMJ221" s="86"/>
      <c r="VMK221" s="82"/>
      <c r="VML221" s="83"/>
      <c r="VMM221" s="83"/>
      <c r="VMN221" s="86"/>
      <c r="VMO221" s="86"/>
      <c r="VMP221" s="82"/>
      <c r="VMQ221" s="83"/>
      <c r="VMR221" s="83"/>
      <c r="VMS221" s="86"/>
      <c r="VMT221" s="86"/>
      <c r="VMU221" s="82"/>
      <c r="VMV221" s="83"/>
      <c r="VMW221" s="83"/>
      <c r="VMX221" s="86"/>
      <c r="VMY221" s="86"/>
      <c r="VMZ221" s="82"/>
      <c r="VNA221" s="83"/>
      <c r="VNB221" s="83"/>
      <c r="VNC221" s="86"/>
      <c r="VND221" s="86"/>
      <c r="VNE221" s="82"/>
      <c r="VNF221" s="83"/>
      <c r="VNG221" s="83"/>
      <c r="VNH221" s="86"/>
      <c r="VNI221" s="86"/>
      <c r="VNJ221" s="82"/>
      <c r="VNK221" s="83"/>
      <c r="VNL221" s="83"/>
      <c r="VNM221" s="86"/>
      <c r="VNN221" s="86"/>
      <c r="VNO221" s="82"/>
      <c r="VNP221" s="83"/>
      <c r="VNQ221" s="83"/>
      <c r="VNR221" s="86"/>
      <c r="VNS221" s="86"/>
      <c r="VNT221" s="82"/>
      <c r="VNU221" s="83"/>
      <c r="VNV221" s="83"/>
      <c r="VNW221" s="86"/>
      <c r="VNX221" s="86"/>
      <c r="VNY221" s="82"/>
      <c r="VNZ221" s="83"/>
      <c r="VOA221" s="83"/>
      <c r="VOB221" s="86"/>
      <c r="VOC221" s="86"/>
      <c r="VOD221" s="82"/>
      <c r="VOE221" s="83"/>
      <c r="VOF221" s="83"/>
      <c r="VOG221" s="86"/>
      <c r="VOH221" s="86"/>
      <c r="VOI221" s="82"/>
      <c r="VOJ221" s="83"/>
      <c r="VOK221" s="83"/>
      <c r="VOL221" s="86"/>
      <c r="VOM221" s="86"/>
      <c r="VON221" s="82"/>
      <c r="VOO221" s="83"/>
      <c r="VOP221" s="83"/>
      <c r="VOQ221" s="86"/>
      <c r="VOR221" s="86"/>
      <c r="VOS221" s="82"/>
      <c r="VOT221" s="83"/>
      <c r="VOU221" s="83"/>
      <c r="VOV221" s="86"/>
      <c r="VOW221" s="86"/>
      <c r="VOX221" s="82"/>
      <c r="VOY221" s="83"/>
      <c r="VOZ221" s="83"/>
      <c r="VPA221" s="86"/>
      <c r="VPB221" s="86"/>
      <c r="VPC221" s="82"/>
      <c r="VPD221" s="83"/>
      <c r="VPE221" s="83"/>
      <c r="VPF221" s="86"/>
      <c r="VPG221" s="86"/>
      <c r="VPH221" s="82"/>
      <c r="VPI221" s="83"/>
      <c r="VPJ221" s="83"/>
      <c r="VPK221" s="86"/>
      <c r="VPL221" s="86"/>
      <c r="VPM221" s="82"/>
      <c r="VPN221" s="83"/>
      <c r="VPO221" s="83"/>
      <c r="VPP221" s="86"/>
      <c r="VPQ221" s="86"/>
      <c r="VPR221" s="82"/>
      <c r="VPS221" s="83"/>
      <c r="VPT221" s="83"/>
      <c r="VPU221" s="86"/>
      <c r="VPV221" s="86"/>
      <c r="VPW221" s="82"/>
      <c r="VPX221" s="83"/>
      <c r="VPY221" s="83"/>
      <c r="VPZ221" s="86"/>
      <c r="VQA221" s="86"/>
      <c r="VQB221" s="82"/>
      <c r="VQC221" s="83"/>
      <c r="VQD221" s="83"/>
      <c r="VQE221" s="86"/>
      <c r="VQF221" s="86"/>
      <c r="VQG221" s="82"/>
      <c r="VQH221" s="83"/>
      <c r="VQI221" s="83"/>
      <c r="VQJ221" s="86"/>
      <c r="VQK221" s="86"/>
      <c r="VQL221" s="82"/>
      <c r="VQM221" s="83"/>
      <c r="VQN221" s="83"/>
      <c r="VQO221" s="86"/>
      <c r="VQP221" s="86"/>
      <c r="VQQ221" s="82"/>
      <c r="VQR221" s="83"/>
      <c r="VQS221" s="83"/>
      <c r="VQT221" s="86"/>
      <c r="VQU221" s="86"/>
      <c r="VQV221" s="82"/>
      <c r="VQW221" s="83"/>
      <c r="VQX221" s="83"/>
      <c r="VQY221" s="86"/>
      <c r="VQZ221" s="86"/>
      <c r="VRA221" s="82"/>
      <c r="VRB221" s="83"/>
      <c r="VRC221" s="83"/>
      <c r="VRD221" s="86"/>
      <c r="VRE221" s="86"/>
      <c r="VRF221" s="82"/>
      <c r="VRG221" s="83"/>
      <c r="VRH221" s="83"/>
      <c r="VRI221" s="86"/>
      <c r="VRJ221" s="86"/>
      <c r="VRK221" s="82"/>
      <c r="VRL221" s="83"/>
      <c r="VRM221" s="83"/>
      <c r="VRN221" s="86"/>
      <c r="VRO221" s="86"/>
      <c r="VRP221" s="82"/>
      <c r="VRQ221" s="83"/>
      <c r="VRR221" s="83"/>
      <c r="VRS221" s="86"/>
      <c r="VRT221" s="86"/>
      <c r="VRU221" s="82"/>
      <c r="VRV221" s="83"/>
      <c r="VRW221" s="83"/>
      <c r="VRX221" s="86"/>
      <c r="VRY221" s="86"/>
      <c r="VRZ221" s="82"/>
      <c r="VSA221" s="83"/>
      <c r="VSB221" s="83"/>
      <c r="VSC221" s="86"/>
      <c r="VSD221" s="86"/>
      <c r="VSE221" s="82"/>
      <c r="VSF221" s="83"/>
      <c r="VSG221" s="83"/>
      <c r="VSH221" s="86"/>
      <c r="VSI221" s="86"/>
      <c r="VSJ221" s="82"/>
      <c r="VSK221" s="83"/>
      <c r="VSL221" s="83"/>
      <c r="VSM221" s="86"/>
      <c r="VSN221" s="86"/>
      <c r="VSO221" s="82"/>
      <c r="VSP221" s="83"/>
      <c r="VSQ221" s="83"/>
      <c r="VSR221" s="86"/>
      <c r="VSS221" s="86"/>
      <c r="VST221" s="82"/>
      <c r="VSU221" s="83"/>
      <c r="VSV221" s="83"/>
      <c r="VSW221" s="86"/>
      <c r="VSX221" s="86"/>
      <c r="VSY221" s="82"/>
      <c r="VSZ221" s="83"/>
      <c r="VTA221" s="83"/>
      <c r="VTB221" s="86"/>
      <c r="VTC221" s="86"/>
      <c r="VTD221" s="82"/>
      <c r="VTE221" s="83"/>
      <c r="VTF221" s="83"/>
      <c r="VTG221" s="86"/>
      <c r="VTH221" s="86"/>
      <c r="VTI221" s="82"/>
      <c r="VTJ221" s="83"/>
      <c r="VTK221" s="83"/>
      <c r="VTL221" s="86"/>
      <c r="VTM221" s="86"/>
      <c r="VTN221" s="82"/>
      <c r="VTO221" s="83"/>
      <c r="VTP221" s="83"/>
      <c r="VTQ221" s="86"/>
      <c r="VTR221" s="86"/>
      <c r="VTS221" s="82"/>
      <c r="VTT221" s="83"/>
      <c r="VTU221" s="83"/>
      <c r="VTV221" s="86"/>
      <c r="VTW221" s="86"/>
      <c r="VTX221" s="82"/>
      <c r="VTY221" s="83"/>
      <c r="VTZ221" s="83"/>
      <c r="VUA221" s="86"/>
      <c r="VUB221" s="86"/>
      <c r="VUC221" s="82"/>
      <c r="VUD221" s="83"/>
      <c r="VUE221" s="83"/>
      <c r="VUF221" s="86"/>
      <c r="VUG221" s="86"/>
      <c r="VUH221" s="82"/>
      <c r="VUI221" s="83"/>
      <c r="VUJ221" s="83"/>
      <c r="VUK221" s="86"/>
      <c r="VUL221" s="86"/>
      <c r="VUM221" s="82"/>
      <c r="VUN221" s="83"/>
      <c r="VUO221" s="83"/>
      <c r="VUP221" s="86"/>
      <c r="VUQ221" s="86"/>
      <c r="VUR221" s="82"/>
      <c r="VUS221" s="83"/>
      <c r="VUT221" s="83"/>
      <c r="VUU221" s="86"/>
      <c r="VUV221" s="86"/>
      <c r="VUW221" s="82"/>
      <c r="VUX221" s="83"/>
      <c r="VUY221" s="83"/>
      <c r="VUZ221" s="86"/>
      <c r="VVA221" s="86"/>
      <c r="VVB221" s="82"/>
      <c r="VVC221" s="83"/>
      <c r="VVD221" s="83"/>
      <c r="VVE221" s="86"/>
      <c r="VVF221" s="86"/>
      <c r="VVG221" s="82"/>
      <c r="VVH221" s="83"/>
      <c r="VVI221" s="83"/>
      <c r="VVJ221" s="86"/>
      <c r="VVK221" s="86"/>
      <c r="VVL221" s="82"/>
      <c r="VVM221" s="83"/>
      <c r="VVN221" s="83"/>
      <c r="VVO221" s="86"/>
      <c r="VVP221" s="86"/>
      <c r="VVQ221" s="82"/>
      <c r="VVR221" s="83"/>
      <c r="VVS221" s="83"/>
      <c r="VVT221" s="86"/>
      <c r="VVU221" s="86"/>
      <c r="VVV221" s="82"/>
      <c r="VVW221" s="83"/>
      <c r="VVX221" s="83"/>
      <c r="VVY221" s="86"/>
      <c r="VVZ221" s="86"/>
      <c r="VWA221" s="82"/>
      <c r="VWB221" s="83"/>
      <c r="VWC221" s="83"/>
      <c r="VWD221" s="86"/>
      <c r="VWE221" s="86"/>
      <c r="VWF221" s="82"/>
      <c r="VWG221" s="83"/>
      <c r="VWH221" s="83"/>
      <c r="VWI221" s="86"/>
      <c r="VWJ221" s="86"/>
      <c r="VWK221" s="82"/>
      <c r="VWL221" s="83"/>
      <c r="VWM221" s="83"/>
      <c r="VWN221" s="86"/>
      <c r="VWO221" s="86"/>
      <c r="VWP221" s="82"/>
      <c r="VWQ221" s="83"/>
      <c r="VWR221" s="83"/>
      <c r="VWS221" s="86"/>
      <c r="VWT221" s="86"/>
      <c r="VWU221" s="82"/>
      <c r="VWV221" s="83"/>
      <c r="VWW221" s="83"/>
      <c r="VWX221" s="86"/>
      <c r="VWY221" s="86"/>
      <c r="VWZ221" s="82"/>
      <c r="VXA221" s="83"/>
      <c r="VXB221" s="83"/>
      <c r="VXC221" s="86"/>
      <c r="VXD221" s="86"/>
      <c r="VXE221" s="82"/>
      <c r="VXF221" s="83"/>
      <c r="VXG221" s="83"/>
      <c r="VXH221" s="86"/>
      <c r="VXI221" s="86"/>
      <c r="VXJ221" s="82"/>
      <c r="VXK221" s="83"/>
      <c r="VXL221" s="83"/>
      <c r="VXM221" s="86"/>
      <c r="VXN221" s="86"/>
      <c r="VXO221" s="82"/>
      <c r="VXP221" s="83"/>
      <c r="VXQ221" s="83"/>
      <c r="VXR221" s="86"/>
      <c r="VXS221" s="86"/>
      <c r="VXT221" s="82"/>
      <c r="VXU221" s="83"/>
      <c r="VXV221" s="83"/>
      <c r="VXW221" s="86"/>
      <c r="VXX221" s="86"/>
      <c r="VXY221" s="82"/>
      <c r="VXZ221" s="83"/>
      <c r="VYA221" s="83"/>
      <c r="VYB221" s="86"/>
      <c r="VYC221" s="86"/>
      <c r="VYD221" s="82"/>
      <c r="VYE221" s="83"/>
      <c r="VYF221" s="83"/>
      <c r="VYG221" s="86"/>
      <c r="VYH221" s="86"/>
      <c r="VYI221" s="82"/>
      <c r="VYJ221" s="83"/>
      <c r="VYK221" s="83"/>
      <c r="VYL221" s="86"/>
      <c r="VYM221" s="86"/>
      <c r="VYN221" s="82"/>
      <c r="VYO221" s="83"/>
      <c r="VYP221" s="83"/>
      <c r="VYQ221" s="86"/>
      <c r="VYR221" s="86"/>
      <c r="VYS221" s="82"/>
      <c r="VYT221" s="83"/>
      <c r="VYU221" s="83"/>
      <c r="VYV221" s="86"/>
      <c r="VYW221" s="86"/>
      <c r="VYX221" s="82"/>
      <c r="VYY221" s="83"/>
      <c r="VYZ221" s="83"/>
      <c r="VZA221" s="86"/>
      <c r="VZB221" s="86"/>
      <c r="VZC221" s="82"/>
      <c r="VZD221" s="83"/>
      <c r="VZE221" s="83"/>
      <c r="VZF221" s="86"/>
      <c r="VZG221" s="86"/>
      <c r="VZH221" s="82"/>
      <c r="VZI221" s="83"/>
      <c r="VZJ221" s="83"/>
      <c r="VZK221" s="86"/>
      <c r="VZL221" s="86"/>
      <c r="VZM221" s="82"/>
      <c r="VZN221" s="83"/>
      <c r="VZO221" s="83"/>
      <c r="VZP221" s="86"/>
      <c r="VZQ221" s="86"/>
      <c r="VZR221" s="82"/>
      <c r="VZS221" s="83"/>
      <c r="VZT221" s="83"/>
      <c r="VZU221" s="86"/>
      <c r="VZV221" s="86"/>
      <c r="VZW221" s="82"/>
      <c r="VZX221" s="83"/>
      <c r="VZY221" s="83"/>
      <c r="VZZ221" s="86"/>
      <c r="WAA221" s="86"/>
      <c r="WAB221" s="82"/>
      <c r="WAC221" s="83"/>
      <c r="WAD221" s="83"/>
      <c r="WAE221" s="86"/>
      <c r="WAF221" s="86"/>
      <c r="WAG221" s="82"/>
      <c r="WAH221" s="83"/>
      <c r="WAI221" s="83"/>
      <c r="WAJ221" s="86"/>
      <c r="WAK221" s="86"/>
      <c r="WAL221" s="82"/>
      <c r="WAM221" s="83"/>
      <c r="WAN221" s="83"/>
      <c r="WAO221" s="86"/>
      <c r="WAP221" s="86"/>
      <c r="WAQ221" s="82"/>
      <c r="WAR221" s="83"/>
      <c r="WAS221" s="83"/>
      <c r="WAT221" s="86"/>
      <c r="WAU221" s="86"/>
      <c r="WAV221" s="82"/>
      <c r="WAW221" s="83"/>
      <c r="WAX221" s="83"/>
      <c r="WAY221" s="86"/>
      <c r="WAZ221" s="86"/>
      <c r="WBA221" s="82"/>
      <c r="WBB221" s="83"/>
      <c r="WBC221" s="83"/>
      <c r="WBD221" s="86"/>
      <c r="WBE221" s="86"/>
      <c r="WBF221" s="82"/>
      <c r="WBG221" s="83"/>
      <c r="WBH221" s="83"/>
      <c r="WBI221" s="86"/>
      <c r="WBJ221" s="86"/>
      <c r="WBK221" s="82"/>
      <c r="WBL221" s="83"/>
      <c r="WBM221" s="83"/>
      <c r="WBN221" s="86"/>
      <c r="WBO221" s="86"/>
      <c r="WBP221" s="82"/>
      <c r="WBQ221" s="83"/>
      <c r="WBR221" s="83"/>
      <c r="WBS221" s="86"/>
      <c r="WBT221" s="86"/>
      <c r="WBU221" s="82"/>
      <c r="WBV221" s="83"/>
      <c r="WBW221" s="83"/>
      <c r="WBX221" s="86"/>
      <c r="WBY221" s="86"/>
      <c r="WBZ221" s="82"/>
      <c r="WCA221" s="83"/>
      <c r="WCB221" s="83"/>
      <c r="WCC221" s="86"/>
      <c r="WCD221" s="86"/>
      <c r="WCE221" s="82"/>
      <c r="WCF221" s="83"/>
      <c r="WCG221" s="83"/>
      <c r="WCH221" s="86"/>
      <c r="WCI221" s="86"/>
      <c r="WCJ221" s="82"/>
      <c r="WCK221" s="83"/>
      <c r="WCL221" s="83"/>
      <c r="WCM221" s="86"/>
      <c r="WCN221" s="86"/>
      <c r="WCO221" s="82"/>
      <c r="WCP221" s="83"/>
      <c r="WCQ221" s="83"/>
      <c r="WCR221" s="86"/>
      <c r="WCS221" s="86"/>
      <c r="WCT221" s="82"/>
      <c r="WCU221" s="83"/>
      <c r="WCV221" s="83"/>
      <c r="WCW221" s="86"/>
      <c r="WCX221" s="86"/>
      <c r="WCY221" s="82"/>
      <c r="WCZ221" s="83"/>
      <c r="WDA221" s="83"/>
      <c r="WDB221" s="86"/>
      <c r="WDC221" s="86"/>
      <c r="WDD221" s="82"/>
      <c r="WDE221" s="83"/>
      <c r="WDF221" s="83"/>
      <c r="WDG221" s="86"/>
      <c r="WDH221" s="86"/>
      <c r="WDI221" s="82"/>
      <c r="WDJ221" s="83"/>
      <c r="WDK221" s="83"/>
      <c r="WDL221" s="86"/>
      <c r="WDM221" s="86"/>
      <c r="WDN221" s="82"/>
      <c r="WDO221" s="83"/>
      <c r="WDP221" s="83"/>
      <c r="WDQ221" s="86"/>
      <c r="WDR221" s="86"/>
      <c r="WDS221" s="82"/>
      <c r="WDT221" s="83"/>
      <c r="WDU221" s="83"/>
      <c r="WDV221" s="86"/>
      <c r="WDW221" s="86"/>
      <c r="WDX221" s="82"/>
      <c r="WDY221" s="83"/>
      <c r="WDZ221" s="83"/>
      <c r="WEA221" s="86"/>
      <c r="WEB221" s="86"/>
      <c r="WEC221" s="82"/>
      <c r="WED221" s="83"/>
      <c r="WEE221" s="83"/>
      <c r="WEF221" s="86"/>
      <c r="WEG221" s="86"/>
      <c r="WEH221" s="82"/>
      <c r="WEI221" s="83"/>
      <c r="WEJ221" s="83"/>
      <c r="WEK221" s="86"/>
      <c r="WEL221" s="86"/>
      <c r="WEM221" s="82"/>
      <c r="WEN221" s="83"/>
      <c r="WEO221" s="83"/>
      <c r="WEP221" s="86"/>
      <c r="WEQ221" s="86"/>
      <c r="WER221" s="82"/>
      <c r="WES221" s="83"/>
      <c r="WET221" s="83"/>
      <c r="WEU221" s="86"/>
      <c r="WEV221" s="86"/>
      <c r="WEW221" s="82"/>
      <c r="WEX221" s="83"/>
      <c r="WEY221" s="83"/>
      <c r="WEZ221" s="86"/>
      <c r="WFA221" s="86"/>
      <c r="WFB221" s="82"/>
      <c r="WFC221" s="83"/>
      <c r="WFD221" s="83"/>
      <c r="WFE221" s="86"/>
      <c r="WFF221" s="86"/>
      <c r="WFG221" s="82"/>
      <c r="WFH221" s="83"/>
      <c r="WFI221" s="83"/>
      <c r="WFJ221" s="86"/>
      <c r="WFK221" s="86"/>
      <c r="WFL221" s="82"/>
      <c r="WFM221" s="83"/>
      <c r="WFN221" s="83"/>
      <c r="WFO221" s="86"/>
      <c r="WFP221" s="86"/>
      <c r="WFQ221" s="82"/>
      <c r="WFR221" s="83"/>
      <c r="WFS221" s="83"/>
      <c r="WFT221" s="86"/>
      <c r="WFU221" s="86"/>
      <c r="WFV221" s="82"/>
      <c r="WFW221" s="83"/>
      <c r="WFX221" s="83"/>
      <c r="WFY221" s="86"/>
      <c r="WFZ221" s="86"/>
      <c r="WGA221" s="82"/>
      <c r="WGB221" s="83"/>
      <c r="WGC221" s="83"/>
      <c r="WGD221" s="86"/>
      <c r="WGE221" s="86"/>
      <c r="WGF221" s="82"/>
      <c r="WGG221" s="83"/>
      <c r="WGH221" s="83"/>
      <c r="WGI221" s="86"/>
      <c r="WGJ221" s="86"/>
      <c r="WGK221" s="82"/>
      <c r="WGL221" s="83"/>
      <c r="WGM221" s="83"/>
      <c r="WGN221" s="86"/>
      <c r="WGO221" s="86"/>
      <c r="WGP221" s="82"/>
      <c r="WGQ221" s="83"/>
      <c r="WGR221" s="83"/>
      <c r="WGS221" s="86"/>
      <c r="WGT221" s="86"/>
      <c r="WGU221" s="82"/>
      <c r="WGV221" s="83"/>
      <c r="WGW221" s="83"/>
      <c r="WGX221" s="86"/>
      <c r="WGY221" s="86"/>
      <c r="WGZ221" s="82"/>
      <c r="WHA221" s="83"/>
      <c r="WHB221" s="83"/>
      <c r="WHC221" s="86"/>
      <c r="WHD221" s="86"/>
      <c r="WHE221" s="82"/>
      <c r="WHF221" s="83"/>
      <c r="WHG221" s="83"/>
      <c r="WHH221" s="86"/>
      <c r="WHI221" s="86"/>
      <c r="WHJ221" s="82"/>
      <c r="WHK221" s="83"/>
      <c r="WHL221" s="83"/>
      <c r="WHM221" s="86"/>
      <c r="WHN221" s="86"/>
      <c r="WHO221" s="82"/>
      <c r="WHP221" s="83"/>
      <c r="WHQ221" s="83"/>
      <c r="WHR221" s="86"/>
      <c r="WHS221" s="86"/>
      <c r="WHT221" s="82"/>
      <c r="WHU221" s="83"/>
      <c r="WHV221" s="83"/>
      <c r="WHW221" s="86"/>
      <c r="WHX221" s="86"/>
      <c r="WHY221" s="82"/>
      <c r="WHZ221" s="83"/>
      <c r="WIA221" s="83"/>
      <c r="WIB221" s="86"/>
      <c r="WIC221" s="86"/>
      <c r="WID221" s="82"/>
      <c r="WIE221" s="83"/>
      <c r="WIF221" s="83"/>
      <c r="WIG221" s="86"/>
      <c r="WIH221" s="86"/>
      <c r="WII221" s="82"/>
      <c r="WIJ221" s="83"/>
      <c r="WIK221" s="83"/>
      <c r="WIL221" s="86"/>
      <c r="WIM221" s="86"/>
      <c r="WIN221" s="82"/>
      <c r="WIO221" s="83"/>
      <c r="WIP221" s="83"/>
      <c r="WIQ221" s="86"/>
      <c r="WIR221" s="86"/>
      <c r="WIS221" s="82"/>
      <c r="WIT221" s="83"/>
      <c r="WIU221" s="83"/>
      <c r="WIV221" s="86"/>
      <c r="WIW221" s="86"/>
      <c r="WIX221" s="82"/>
      <c r="WIY221" s="83"/>
      <c r="WIZ221" s="83"/>
      <c r="WJA221" s="86"/>
      <c r="WJB221" s="86"/>
      <c r="WJC221" s="82"/>
      <c r="WJD221" s="83"/>
      <c r="WJE221" s="83"/>
      <c r="WJF221" s="86"/>
      <c r="WJG221" s="86"/>
      <c r="WJH221" s="82"/>
      <c r="WJI221" s="83"/>
      <c r="WJJ221" s="83"/>
      <c r="WJK221" s="86"/>
      <c r="WJL221" s="86"/>
      <c r="WJM221" s="82"/>
      <c r="WJN221" s="83"/>
      <c r="WJO221" s="83"/>
      <c r="WJP221" s="86"/>
      <c r="WJQ221" s="86"/>
      <c r="WJR221" s="82"/>
      <c r="WJS221" s="83"/>
      <c r="WJT221" s="83"/>
      <c r="WJU221" s="86"/>
      <c r="WJV221" s="86"/>
      <c r="WJW221" s="82"/>
      <c r="WJX221" s="83"/>
      <c r="WJY221" s="83"/>
      <c r="WJZ221" s="86"/>
      <c r="WKA221" s="86"/>
      <c r="WKB221" s="82"/>
      <c r="WKC221" s="83"/>
      <c r="WKD221" s="83"/>
      <c r="WKE221" s="86"/>
      <c r="WKF221" s="86"/>
      <c r="WKG221" s="82"/>
      <c r="WKH221" s="83"/>
      <c r="WKI221" s="83"/>
      <c r="WKJ221" s="86"/>
      <c r="WKK221" s="86"/>
      <c r="WKL221" s="82"/>
      <c r="WKM221" s="83"/>
      <c r="WKN221" s="83"/>
      <c r="WKO221" s="86"/>
      <c r="WKP221" s="86"/>
      <c r="WKQ221" s="82"/>
      <c r="WKR221" s="83"/>
      <c r="WKS221" s="83"/>
      <c r="WKT221" s="86"/>
      <c r="WKU221" s="86"/>
      <c r="WKV221" s="82"/>
      <c r="WKW221" s="83"/>
      <c r="WKX221" s="83"/>
      <c r="WKY221" s="86"/>
      <c r="WKZ221" s="86"/>
      <c r="WLA221" s="82"/>
      <c r="WLB221" s="83"/>
      <c r="WLC221" s="83"/>
      <c r="WLD221" s="86"/>
      <c r="WLE221" s="86"/>
      <c r="WLF221" s="82"/>
      <c r="WLG221" s="83"/>
      <c r="WLH221" s="83"/>
      <c r="WLI221" s="86"/>
      <c r="WLJ221" s="86"/>
      <c r="WLK221" s="82"/>
      <c r="WLL221" s="83"/>
      <c r="WLM221" s="83"/>
      <c r="WLN221" s="86"/>
      <c r="WLO221" s="86"/>
      <c r="WLP221" s="82"/>
      <c r="WLQ221" s="83"/>
      <c r="WLR221" s="83"/>
      <c r="WLS221" s="86"/>
      <c r="WLT221" s="86"/>
      <c r="WLU221" s="82"/>
      <c r="WLV221" s="83"/>
      <c r="WLW221" s="83"/>
      <c r="WLX221" s="86"/>
      <c r="WLY221" s="86"/>
      <c r="WLZ221" s="82"/>
      <c r="WMA221" s="83"/>
      <c r="WMB221" s="83"/>
      <c r="WMC221" s="86"/>
      <c r="WMD221" s="86"/>
      <c r="WME221" s="82"/>
      <c r="WMF221" s="83"/>
      <c r="WMG221" s="83"/>
      <c r="WMH221" s="86"/>
      <c r="WMI221" s="86"/>
      <c r="WMJ221" s="82"/>
      <c r="WMK221" s="83"/>
      <c r="WML221" s="83"/>
      <c r="WMM221" s="86"/>
      <c r="WMN221" s="86"/>
      <c r="WMO221" s="82"/>
      <c r="WMP221" s="83"/>
      <c r="WMQ221" s="83"/>
      <c r="WMR221" s="86"/>
      <c r="WMS221" s="86"/>
      <c r="WMT221" s="82"/>
      <c r="WMU221" s="83"/>
      <c r="WMV221" s="83"/>
      <c r="WMW221" s="86"/>
      <c r="WMX221" s="86"/>
      <c r="WMY221" s="82"/>
      <c r="WMZ221" s="83"/>
      <c r="WNA221" s="83"/>
      <c r="WNB221" s="86"/>
      <c r="WNC221" s="86"/>
      <c r="WND221" s="82"/>
      <c r="WNE221" s="83"/>
      <c r="WNF221" s="83"/>
      <c r="WNG221" s="86"/>
      <c r="WNH221" s="86"/>
      <c r="WNI221" s="82"/>
      <c r="WNJ221" s="83"/>
      <c r="WNK221" s="83"/>
      <c r="WNL221" s="86"/>
      <c r="WNM221" s="86"/>
      <c r="WNN221" s="82"/>
      <c r="WNO221" s="83"/>
      <c r="WNP221" s="83"/>
      <c r="WNQ221" s="86"/>
      <c r="WNR221" s="86"/>
      <c r="WNS221" s="82"/>
      <c r="WNT221" s="83"/>
      <c r="WNU221" s="83"/>
      <c r="WNV221" s="86"/>
      <c r="WNW221" s="86"/>
      <c r="WNX221" s="82"/>
      <c r="WNY221" s="83"/>
      <c r="WNZ221" s="83"/>
      <c r="WOA221" s="86"/>
      <c r="WOB221" s="86"/>
      <c r="WOC221" s="82"/>
      <c r="WOD221" s="83"/>
      <c r="WOE221" s="83"/>
      <c r="WOF221" s="86"/>
      <c r="WOG221" s="86"/>
      <c r="WOH221" s="82"/>
      <c r="WOI221" s="83"/>
      <c r="WOJ221" s="83"/>
      <c r="WOK221" s="86"/>
      <c r="WOL221" s="86"/>
      <c r="WOM221" s="82"/>
      <c r="WON221" s="83"/>
      <c r="WOO221" s="83"/>
      <c r="WOP221" s="86"/>
      <c r="WOQ221" s="86"/>
      <c r="WOR221" s="82"/>
      <c r="WOS221" s="83"/>
      <c r="WOT221" s="83"/>
      <c r="WOU221" s="86"/>
      <c r="WOV221" s="86"/>
      <c r="WOW221" s="82"/>
      <c r="WOX221" s="83"/>
      <c r="WOY221" s="83"/>
      <c r="WOZ221" s="86"/>
      <c r="WPA221" s="86"/>
      <c r="WPB221" s="82"/>
      <c r="WPC221" s="83"/>
      <c r="WPD221" s="83"/>
      <c r="WPE221" s="86"/>
      <c r="WPF221" s="86"/>
      <c r="WPG221" s="82"/>
      <c r="WPH221" s="83"/>
      <c r="WPI221" s="83"/>
      <c r="WPJ221" s="86"/>
      <c r="WPK221" s="86"/>
      <c r="WPL221" s="82"/>
      <c r="WPM221" s="83"/>
      <c r="WPN221" s="83"/>
      <c r="WPO221" s="86"/>
      <c r="WPP221" s="86"/>
      <c r="WPQ221" s="82"/>
      <c r="WPR221" s="83"/>
      <c r="WPS221" s="83"/>
      <c r="WPT221" s="86"/>
      <c r="WPU221" s="86"/>
      <c r="WPV221" s="82"/>
      <c r="WPW221" s="83"/>
      <c r="WPX221" s="83"/>
      <c r="WPY221" s="86"/>
      <c r="WPZ221" s="86"/>
      <c r="WQA221" s="82"/>
      <c r="WQB221" s="83"/>
      <c r="WQC221" s="83"/>
      <c r="WQD221" s="86"/>
      <c r="WQE221" s="86"/>
      <c r="WQF221" s="82"/>
      <c r="WQG221" s="83"/>
      <c r="WQH221" s="83"/>
      <c r="WQI221" s="86"/>
      <c r="WQJ221" s="86"/>
      <c r="WQK221" s="82"/>
      <c r="WQL221" s="83"/>
      <c r="WQM221" s="83"/>
      <c r="WQN221" s="86"/>
      <c r="WQO221" s="86"/>
      <c r="WQP221" s="82"/>
      <c r="WQQ221" s="83"/>
      <c r="WQR221" s="83"/>
      <c r="WQS221" s="86"/>
      <c r="WQT221" s="86"/>
      <c r="WQU221" s="82"/>
      <c r="WQV221" s="83"/>
      <c r="WQW221" s="83"/>
      <c r="WQX221" s="86"/>
      <c r="WQY221" s="86"/>
      <c r="WQZ221" s="82"/>
      <c r="WRA221" s="83"/>
      <c r="WRB221" s="83"/>
      <c r="WRC221" s="86"/>
      <c r="WRD221" s="86"/>
      <c r="WRE221" s="82"/>
      <c r="WRF221" s="83"/>
      <c r="WRG221" s="83"/>
      <c r="WRH221" s="86"/>
      <c r="WRI221" s="86"/>
      <c r="WRJ221" s="82"/>
      <c r="WRK221" s="83"/>
      <c r="WRL221" s="83"/>
      <c r="WRM221" s="86"/>
      <c r="WRN221" s="86"/>
      <c r="WRO221" s="82"/>
      <c r="WRP221" s="83"/>
      <c r="WRQ221" s="83"/>
      <c r="WRR221" s="86"/>
      <c r="WRS221" s="86"/>
      <c r="WRT221" s="82"/>
      <c r="WRU221" s="83"/>
      <c r="WRV221" s="83"/>
      <c r="WRW221" s="86"/>
      <c r="WRX221" s="86"/>
      <c r="WRY221" s="82"/>
      <c r="WRZ221" s="83"/>
      <c r="WSA221" s="83"/>
      <c r="WSB221" s="86"/>
      <c r="WSC221" s="86"/>
      <c r="WSD221" s="82"/>
      <c r="WSE221" s="83"/>
      <c r="WSF221" s="83"/>
      <c r="WSG221" s="86"/>
      <c r="WSH221" s="86"/>
      <c r="WSI221" s="82"/>
      <c r="WSJ221" s="83"/>
      <c r="WSK221" s="83"/>
      <c r="WSL221" s="86"/>
      <c r="WSM221" s="86"/>
      <c r="WSN221" s="82"/>
      <c r="WSO221" s="83"/>
      <c r="WSP221" s="83"/>
      <c r="WSQ221" s="86"/>
      <c r="WSR221" s="86"/>
      <c r="WSS221" s="82"/>
      <c r="WST221" s="83"/>
      <c r="WSU221" s="83"/>
      <c r="WSV221" s="86"/>
      <c r="WSW221" s="86"/>
      <c r="WSX221" s="82"/>
      <c r="WSY221" s="83"/>
      <c r="WSZ221" s="83"/>
      <c r="WTA221" s="86"/>
      <c r="WTB221" s="86"/>
      <c r="WTC221" s="82"/>
      <c r="WTD221" s="83"/>
      <c r="WTE221" s="83"/>
      <c r="WTF221" s="86"/>
      <c r="WTG221" s="86"/>
      <c r="WTH221" s="82"/>
      <c r="WTI221" s="83"/>
      <c r="WTJ221" s="83"/>
      <c r="WTK221" s="86"/>
      <c r="WTL221" s="86"/>
      <c r="WTM221" s="82"/>
      <c r="WTN221" s="83"/>
      <c r="WTO221" s="83"/>
      <c r="WTP221" s="86"/>
      <c r="WTQ221" s="86"/>
      <c r="WTR221" s="82"/>
      <c r="WTS221" s="83"/>
      <c r="WTT221" s="83"/>
      <c r="WTU221" s="86"/>
      <c r="WTV221" s="86"/>
      <c r="WTW221" s="82"/>
      <c r="WTX221" s="83"/>
      <c r="WTY221" s="83"/>
      <c r="WTZ221" s="86"/>
      <c r="WUA221" s="86"/>
      <c r="WUB221" s="82"/>
      <c r="WUC221" s="83"/>
      <c r="WUD221" s="83"/>
      <c r="WUE221" s="86"/>
      <c r="WUF221" s="86"/>
      <c r="WUG221" s="82"/>
      <c r="WUH221" s="83"/>
      <c r="WUI221" s="83"/>
      <c r="WUJ221" s="86"/>
      <c r="WUK221" s="86"/>
      <c r="WUL221" s="82"/>
      <c r="WUM221" s="83"/>
      <c r="WUN221" s="83"/>
      <c r="WUO221" s="86"/>
      <c r="WUP221" s="86"/>
      <c r="WUQ221" s="82"/>
      <c r="WUR221" s="83"/>
      <c r="WUS221" s="83"/>
      <c r="WUT221" s="86"/>
      <c r="WUU221" s="86"/>
      <c r="WUV221" s="82"/>
      <c r="WUW221" s="83"/>
      <c r="WUX221" s="83"/>
      <c r="WUY221" s="86"/>
      <c r="WUZ221" s="86"/>
      <c r="WVA221" s="82"/>
      <c r="WVB221" s="83"/>
      <c r="WVC221" s="83"/>
      <c r="WVD221" s="86"/>
      <c r="WVE221" s="86"/>
      <c r="WVF221" s="82"/>
      <c r="WVG221" s="83"/>
      <c r="WVH221" s="83"/>
      <c r="WVI221" s="86"/>
      <c r="WVJ221" s="86"/>
      <c r="WVK221" s="82"/>
      <c r="WVL221" s="83"/>
      <c r="WVM221" s="83"/>
      <c r="WVN221" s="86"/>
      <c r="WVO221" s="86"/>
      <c r="WVP221" s="82"/>
      <c r="WVQ221" s="83"/>
      <c r="WVR221" s="83"/>
      <c r="WVS221" s="86"/>
      <c r="WVT221" s="86"/>
      <c r="WVU221" s="82"/>
      <c r="WVV221" s="83"/>
      <c r="WVW221" s="83"/>
      <c r="WVX221" s="86"/>
      <c r="WVY221" s="86"/>
      <c r="WVZ221" s="82"/>
      <c r="WWA221" s="83"/>
      <c r="WWB221" s="83"/>
      <c r="WWC221" s="86"/>
      <c r="WWD221" s="86"/>
      <c r="WWE221" s="82"/>
      <c r="WWF221" s="83"/>
      <c r="WWG221" s="83"/>
      <c r="WWH221" s="86"/>
      <c r="WWI221" s="86"/>
      <c r="WWJ221" s="82"/>
      <c r="WWK221" s="83"/>
      <c r="WWL221" s="83"/>
      <c r="WWM221" s="86"/>
      <c r="WWN221" s="86"/>
      <c r="WWO221" s="82"/>
      <c r="WWP221" s="83"/>
      <c r="WWQ221" s="83"/>
      <c r="WWR221" s="86"/>
      <c r="WWS221" s="86"/>
      <c r="WWT221" s="82"/>
      <c r="WWU221" s="83"/>
      <c r="WWV221" s="83"/>
      <c r="WWW221" s="86"/>
      <c r="WWX221" s="86"/>
      <c r="WWY221" s="82"/>
      <c r="WWZ221" s="83"/>
      <c r="WXA221" s="83"/>
      <c r="WXB221" s="86"/>
      <c r="WXC221" s="86"/>
      <c r="WXD221" s="82"/>
      <c r="WXE221" s="83"/>
      <c r="WXF221" s="83"/>
      <c r="WXG221" s="86"/>
      <c r="WXH221" s="86"/>
      <c r="WXI221" s="82"/>
      <c r="WXJ221" s="83"/>
      <c r="WXK221" s="83"/>
      <c r="WXL221" s="86"/>
      <c r="WXM221" s="86"/>
      <c r="WXN221" s="82"/>
      <c r="WXO221" s="83"/>
      <c r="WXP221" s="83"/>
      <c r="WXQ221" s="86"/>
      <c r="WXR221" s="86"/>
      <c r="WXS221" s="82"/>
      <c r="WXT221" s="83"/>
      <c r="WXU221" s="83"/>
      <c r="WXV221" s="86"/>
      <c r="WXW221" s="86"/>
      <c r="WXX221" s="82"/>
      <c r="WXY221" s="83"/>
      <c r="WXZ221" s="83"/>
      <c r="WYA221" s="86"/>
      <c r="WYB221" s="86"/>
      <c r="WYC221" s="82"/>
      <c r="WYD221" s="83"/>
      <c r="WYE221" s="83"/>
      <c r="WYF221" s="86"/>
      <c r="WYG221" s="86"/>
      <c r="WYH221" s="82"/>
      <c r="WYI221" s="83"/>
      <c r="WYJ221" s="83"/>
      <c r="WYK221" s="86"/>
      <c r="WYL221" s="86"/>
      <c r="WYM221" s="82"/>
      <c r="WYN221" s="83"/>
      <c r="WYO221" s="83"/>
      <c r="WYP221" s="86"/>
      <c r="WYQ221" s="86"/>
      <c r="WYR221" s="82"/>
      <c r="WYS221" s="83"/>
      <c r="WYT221" s="83"/>
      <c r="WYU221" s="86"/>
      <c r="WYV221" s="86"/>
      <c r="WYW221" s="82"/>
      <c r="WYX221" s="83"/>
      <c r="WYY221" s="83"/>
      <c r="WYZ221" s="86"/>
      <c r="WZA221" s="86"/>
      <c r="WZB221" s="82"/>
      <c r="WZC221" s="83"/>
      <c r="WZD221" s="83"/>
      <c r="WZE221" s="86"/>
      <c r="WZF221" s="86"/>
      <c r="WZG221" s="82"/>
      <c r="WZH221" s="83"/>
      <c r="WZI221" s="83"/>
      <c r="WZJ221" s="86"/>
      <c r="WZK221" s="86"/>
      <c r="WZL221" s="82"/>
      <c r="WZM221" s="83"/>
      <c r="WZN221" s="83"/>
      <c r="WZO221" s="86"/>
      <c r="WZP221" s="86"/>
      <c r="WZQ221" s="82"/>
      <c r="WZR221" s="83"/>
      <c r="WZS221" s="83"/>
      <c r="WZT221" s="86"/>
      <c r="WZU221" s="86"/>
      <c r="WZV221" s="82"/>
      <c r="WZW221" s="83"/>
      <c r="WZX221" s="83"/>
      <c r="WZY221" s="86"/>
      <c r="WZZ221" s="86"/>
      <c r="XAA221" s="82"/>
      <c r="XAB221" s="83"/>
      <c r="XAC221" s="83"/>
      <c r="XAD221" s="86"/>
      <c r="XAE221" s="86"/>
      <c r="XAF221" s="82"/>
      <c r="XAG221" s="83"/>
      <c r="XAH221" s="83"/>
      <c r="XAI221" s="86"/>
      <c r="XAJ221" s="86"/>
      <c r="XAK221" s="82"/>
      <c r="XAL221" s="83"/>
      <c r="XAM221" s="83"/>
      <c r="XAN221" s="86"/>
      <c r="XAO221" s="86"/>
      <c r="XAP221" s="82"/>
      <c r="XAQ221" s="83"/>
      <c r="XAR221" s="83"/>
      <c r="XAS221" s="86"/>
      <c r="XAT221" s="86"/>
      <c r="XAU221" s="82"/>
      <c r="XAV221" s="83"/>
      <c r="XAW221" s="83"/>
      <c r="XAX221" s="86"/>
      <c r="XAY221" s="86"/>
      <c r="XAZ221" s="82"/>
      <c r="XBA221" s="83"/>
      <c r="XBB221" s="83"/>
      <c r="XBC221" s="86"/>
      <c r="XBD221" s="86"/>
      <c r="XBE221" s="82"/>
      <c r="XBF221" s="83"/>
      <c r="XBG221" s="83"/>
      <c r="XBH221" s="86"/>
      <c r="XBI221" s="86"/>
      <c r="XBJ221" s="82"/>
      <c r="XBK221" s="83"/>
      <c r="XBL221" s="83"/>
      <c r="XBM221" s="86"/>
      <c r="XBN221" s="86"/>
      <c r="XBO221" s="82"/>
      <c r="XBP221" s="83"/>
      <c r="XBQ221" s="83"/>
      <c r="XBR221" s="86"/>
      <c r="XBS221" s="86"/>
      <c r="XBT221" s="82"/>
      <c r="XBU221" s="83"/>
      <c r="XBV221" s="83"/>
      <c r="XBW221" s="86"/>
      <c r="XBX221" s="86"/>
      <c r="XBY221" s="82"/>
      <c r="XBZ221" s="83"/>
      <c r="XCA221" s="83"/>
      <c r="XCB221" s="86"/>
      <c r="XCC221" s="86"/>
      <c r="XCD221" s="82"/>
      <c r="XCE221" s="83"/>
      <c r="XCF221" s="83"/>
      <c r="XCG221" s="86"/>
      <c r="XCH221" s="86"/>
      <c r="XCI221" s="82"/>
      <c r="XCJ221" s="83"/>
      <c r="XCK221" s="83"/>
      <c r="XCL221" s="86"/>
      <c r="XCM221" s="86"/>
      <c r="XCN221" s="82"/>
      <c r="XCO221" s="83"/>
      <c r="XCP221" s="83"/>
      <c r="XCQ221" s="86"/>
      <c r="XCR221" s="86"/>
      <c r="XCS221" s="82"/>
      <c r="XCT221" s="83"/>
      <c r="XCU221" s="83"/>
      <c r="XCV221" s="86"/>
      <c r="XCW221" s="86"/>
      <c r="XCX221" s="82"/>
      <c r="XCY221" s="83"/>
      <c r="XCZ221" s="83"/>
      <c r="XDA221" s="86"/>
      <c r="XDB221" s="86"/>
      <c r="XDC221" s="82"/>
      <c r="XDD221" s="83"/>
      <c r="XDE221" s="83"/>
      <c r="XDF221" s="86"/>
      <c r="XDG221" s="86"/>
      <c r="XDH221" s="82"/>
      <c r="XDI221" s="83"/>
      <c r="XDJ221" s="83"/>
      <c r="XDK221" s="86"/>
      <c r="XDL221" s="86"/>
      <c r="XDM221" s="82"/>
      <c r="XDN221" s="83"/>
      <c r="XDO221" s="83"/>
      <c r="XDP221" s="86"/>
      <c r="XDQ221" s="86"/>
      <c r="XDR221" s="82"/>
      <c r="XDS221" s="83"/>
      <c r="XDT221" s="83"/>
      <c r="XDU221" s="86"/>
      <c r="XDV221" s="86"/>
      <c r="XDW221" s="82"/>
      <c r="XDX221" s="83"/>
      <c r="XDY221" s="83"/>
      <c r="XDZ221" s="86"/>
      <c r="XEA221" s="86"/>
      <c r="XEB221" s="82"/>
      <c r="XEC221" s="83"/>
      <c r="XED221" s="83"/>
      <c r="XEE221" s="86"/>
      <c r="XEF221" s="86"/>
      <c r="XEG221" s="82"/>
      <c r="XEH221" s="83"/>
      <c r="XEI221" s="83"/>
      <c r="XEJ221" s="86"/>
      <c r="XEK221" s="86"/>
      <c r="XEL221" s="82"/>
      <c r="XEM221" s="83"/>
      <c r="XEN221" s="83"/>
      <c r="XEO221" s="86"/>
      <c r="XEP221" s="86"/>
      <c r="XEQ221" s="82"/>
      <c r="XER221" s="83"/>
      <c r="XES221" s="83"/>
      <c r="XET221" s="86"/>
      <c r="XEU221" s="86"/>
      <c r="XEV221" s="82"/>
      <c r="XEW221" s="83"/>
      <c r="XEX221" s="83"/>
      <c r="XEY221" s="86"/>
      <c r="XEZ221" s="86"/>
      <c r="XFA221" s="82"/>
      <c r="XFB221" s="83"/>
      <c r="XFC221" s="83"/>
      <c r="XFD221" s="86"/>
    </row>
    <row r="222" spans="1:16384" customFormat="1" x14ac:dyDescent="0.25">
      <c r="A222" s="82" t="s">
        <v>1176</v>
      </c>
      <c r="B222" s="83"/>
      <c r="C222" s="83"/>
      <c r="D222" s="86"/>
      <c r="E222" s="86"/>
      <c r="F222" s="82"/>
      <c r="G222" s="83"/>
      <c r="H222" s="83"/>
      <c r="I222" s="86"/>
      <c r="J222" s="86"/>
      <c r="K222" s="82"/>
      <c r="L222" s="83"/>
      <c r="M222" s="83"/>
      <c r="N222" s="86"/>
      <c r="O222" s="86"/>
      <c r="P222" s="82"/>
      <c r="Q222" s="83"/>
      <c r="R222" s="83"/>
      <c r="S222" s="86"/>
      <c r="T222" s="86"/>
      <c r="U222" s="82"/>
      <c r="V222" s="83"/>
      <c r="W222" s="83"/>
      <c r="X222" s="86"/>
      <c r="Y222" s="86"/>
      <c r="Z222" s="82"/>
      <c r="AA222" s="83"/>
      <c r="AB222" s="83"/>
      <c r="AC222" s="86"/>
      <c r="AD222" s="86"/>
      <c r="AE222" s="82"/>
      <c r="AF222" s="83"/>
      <c r="AG222" s="83"/>
      <c r="AH222" s="86"/>
      <c r="AI222" s="86"/>
      <c r="AJ222" s="82"/>
      <c r="AK222" s="83"/>
      <c r="AL222" s="83"/>
      <c r="AM222" s="86"/>
      <c r="AN222" s="86"/>
      <c r="AO222" s="82"/>
      <c r="AP222" s="83"/>
      <c r="AQ222" s="83"/>
      <c r="AR222" s="86"/>
      <c r="AS222" s="86"/>
      <c r="AT222" s="82"/>
      <c r="AU222" s="83"/>
      <c r="AV222" s="83"/>
      <c r="AW222" s="86"/>
      <c r="AX222" s="86"/>
      <c r="AY222" s="82"/>
      <c r="AZ222" s="83"/>
      <c r="BA222" s="83"/>
      <c r="BB222" s="86"/>
      <c r="BC222" s="86"/>
      <c r="BD222" s="82"/>
      <c r="BE222" s="83"/>
      <c r="BF222" s="83"/>
      <c r="BG222" s="86"/>
      <c r="BH222" s="86"/>
      <c r="BI222" s="82"/>
      <c r="BJ222" s="83"/>
      <c r="BK222" s="83"/>
      <c r="BL222" s="86"/>
      <c r="BM222" s="86"/>
      <c r="BN222" s="82"/>
      <c r="BO222" s="83"/>
      <c r="BP222" s="83"/>
      <c r="BQ222" s="86"/>
      <c r="BR222" s="86"/>
      <c r="BS222" s="82"/>
      <c r="BT222" s="83"/>
      <c r="BU222" s="83"/>
      <c r="BV222" s="86"/>
      <c r="BW222" s="86"/>
      <c r="BX222" s="82"/>
      <c r="BY222" s="83"/>
      <c r="BZ222" s="83"/>
      <c r="CA222" s="86"/>
      <c r="CB222" s="86"/>
      <c r="CC222" s="82"/>
      <c r="CD222" s="83"/>
      <c r="CE222" s="83"/>
      <c r="CF222" s="86"/>
      <c r="CG222" s="86"/>
      <c r="CH222" s="82"/>
      <c r="CI222" s="83"/>
      <c r="CJ222" s="83"/>
      <c r="CK222" s="86"/>
      <c r="CL222" s="86"/>
      <c r="CM222" s="82"/>
      <c r="CN222" s="83"/>
      <c r="CO222" s="83"/>
      <c r="CP222" s="86"/>
      <c r="CQ222" s="86"/>
      <c r="CR222" s="82"/>
      <c r="CS222" s="83"/>
      <c r="CT222" s="83"/>
      <c r="CU222" s="86"/>
      <c r="CV222" s="86"/>
      <c r="CW222" s="82"/>
      <c r="CX222" s="83"/>
      <c r="CY222" s="83"/>
      <c r="CZ222" s="86"/>
      <c r="DA222" s="86"/>
      <c r="DB222" s="82"/>
      <c r="DC222" s="83"/>
      <c r="DD222" s="83"/>
      <c r="DE222" s="86"/>
      <c r="DF222" s="86"/>
      <c r="DG222" s="82"/>
      <c r="DH222" s="83"/>
      <c r="DI222" s="83"/>
      <c r="DJ222" s="86"/>
      <c r="DK222" s="86"/>
      <c r="DL222" s="82"/>
      <c r="DM222" s="83"/>
      <c r="DN222" s="83"/>
      <c r="DO222" s="86"/>
      <c r="DP222" s="86"/>
      <c r="DQ222" s="82"/>
      <c r="DR222" s="83"/>
      <c r="DS222" s="83"/>
      <c r="DT222" s="86"/>
      <c r="DU222" s="86"/>
      <c r="DV222" s="82"/>
      <c r="DW222" s="83"/>
      <c r="DX222" s="83"/>
      <c r="DY222" s="86"/>
      <c r="DZ222" s="86"/>
      <c r="EA222" s="82"/>
      <c r="EB222" s="83"/>
      <c r="EC222" s="83"/>
      <c r="ED222" s="86"/>
      <c r="EE222" s="86"/>
      <c r="EF222" s="82"/>
      <c r="EG222" s="83"/>
      <c r="EH222" s="83"/>
      <c r="EI222" s="86"/>
      <c r="EJ222" s="86"/>
      <c r="EK222" s="82"/>
      <c r="EL222" s="83"/>
      <c r="EM222" s="83"/>
      <c r="EN222" s="86"/>
      <c r="EO222" s="86"/>
      <c r="EP222" s="82"/>
      <c r="EQ222" s="83"/>
      <c r="ER222" s="83"/>
      <c r="ES222" s="86"/>
      <c r="ET222" s="86"/>
      <c r="EU222" s="82"/>
      <c r="EV222" s="83"/>
      <c r="EW222" s="83"/>
      <c r="EX222" s="86"/>
      <c r="EY222" s="86"/>
      <c r="EZ222" s="82"/>
      <c r="FA222" s="83"/>
      <c r="FB222" s="83"/>
      <c r="FC222" s="86"/>
      <c r="FD222" s="86"/>
      <c r="FE222" s="82"/>
      <c r="FF222" s="83"/>
      <c r="FG222" s="83"/>
      <c r="FH222" s="86"/>
      <c r="FI222" s="86"/>
      <c r="FJ222" s="82"/>
      <c r="FK222" s="83"/>
      <c r="FL222" s="83"/>
      <c r="FM222" s="86"/>
      <c r="FN222" s="86"/>
      <c r="FO222" s="82"/>
      <c r="FP222" s="83"/>
      <c r="FQ222" s="83"/>
      <c r="FR222" s="86"/>
      <c r="FS222" s="86"/>
      <c r="FT222" s="82"/>
      <c r="FU222" s="83"/>
      <c r="FV222" s="83"/>
      <c r="FW222" s="86"/>
      <c r="FX222" s="86"/>
      <c r="FY222" s="82"/>
      <c r="FZ222" s="83"/>
      <c r="GA222" s="83"/>
      <c r="GB222" s="86"/>
      <c r="GC222" s="86"/>
      <c r="GD222" s="82"/>
      <c r="GE222" s="83"/>
      <c r="GF222" s="83"/>
      <c r="GG222" s="86"/>
      <c r="GH222" s="86"/>
      <c r="GI222" s="82"/>
      <c r="GJ222" s="83"/>
      <c r="GK222" s="83"/>
      <c r="GL222" s="86"/>
      <c r="GM222" s="86"/>
      <c r="GN222" s="82"/>
      <c r="GO222" s="83"/>
      <c r="GP222" s="83"/>
      <c r="GQ222" s="86"/>
      <c r="GR222" s="86"/>
      <c r="GS222" s="82"/>
      <c r="GT222" s="83"/>
      <c r="GU222" s="83"/>
      <c r="GV222" s="86"/>
      <c r="GW222" s="86"/>
      <c r="GX222" s="82"/>
      <c r="GY222" s="83"/>
      <c r="GZ222" s="83"/>
      <c r="HA222" s="86"/>
      <c r="HB222" s="86"/>
      <c r="HC222" s="82"/>
      <c r="HD222" s="83"/>
      <c r="HE222" s="83"/>
      <c r="HF222" s="86"/>
      <c r="HG222" s="86"/>
      <c r="HH222" s="82"/>
      <c r="HI222" s="83"/>
      <c r="HJ222" s="83"/>
      <c r="HK222" s="86"/>
      <c r="HL222" s="86"/>
      <c r="HM222" s="82"/>
      <c r="HN222" s="83"/>
      <c r="HO222" s="83"/>
      <c r="HP222" s="86"/>
      <c r="HQ222" s="86"/>
      <c r="HR222" s="82"/>
      <c r="HS222" s="83"/>
      <c r="HT222" s="83"/>
      <c r="HU222" s="86"/>
      <c r="HV222" s="86"/>
      <c r="HW222" s="82"/>
      <c r="HX222" s="83"/>
      <c r="HY222" s="83"/>
      <c r="HZ222" s="86"/>
      <c r="IA222" s="86"/>
      <c r="IB222" s="82"/>
      <c r="IC222" s="83"/>
      <c r="ID222" s="83"/>
      <c r="IE222" s="86"/>
      <c r="IF222" s="86"/>
      <c r="IG222" s="82"/>
      <c r="IH222" s="83"/>
      <c r="II222" s="83"/>
      <c r="IJ222" s="86"/>
      <c r="IK222" s="86"/>
      <c r="IL222" s="82"/>
      <c r="IM222" s="83"/>
      <c r="IN222" s="83"/>
      <c r="IO222" s="86"/>
      <c r="IP222" s="86"/>
      <c r="IQ222" s="82"/>
      <c r="IR222" s="83"/>
      <c r="IS222" s="83"/>
      <c r="IT222" s="86"/>
      <c r="IU222" s="86"/>
      <c r="IV222" s="82"/>
      <c r="IW222" s="83"/>
      <c r="IX222" s="83"/>
      <c r="IY222" s="86"/>
      <c r="IZ222" s="86"/>
      <c r="JA222" s="82"/>
      <c r="JB222" s="83"/>
      <c r="JC222" s="83"/>
      <c r="JD222" s="86"/>
      <c r="JE222" s="86"/>
      <c r="JF222" s="82"/>
      <c r="JG222" s="83"/>
      <c r="JH222" s="83"/>
      <c r="JI222" s="86"/>
      <c r="JJ222" s="86"/>
      <c r="JK222" s="82"/>
      <c r="JL222" s="83"/>
      <c r="JM222" s="83"/>
      <c r="JN222" s="86"/>
      <c r="JO222" s="86"/>
      <c r="JP222" s="82"/>
      <c r="JQ222" s="83"/>
      <c r="JR222" s="83"/>
      <c r="JS222" s="86"/>
      <c r="JT222" s="86"/>
      <c r="JU222" s="82"/>
      <c r="JV222" s="83"/>
      <c r="JW222" s="83"/>
      <c r="JX222" s="86"/>
      <c r="JY222" s="86"/>
      <c r="JZ222" s="82"/>
      <c r="KA222" s="83"/>
      <c r="KB222" s="83"/>
      <c r="KC222" s="86"/>
      <c r="KD222" s="86"/>
      <c r="KE222" s="82"/>
      <c r="KF222" s="83"/>
      <c r="KG222" s="83"/>
      <c r="KH222" s="86"/>
      <c r="KI222" s="86"/>
      <c r="KJ222" s="82"/>
      <c r="KK222" s="83"/>
      <c r="KL222" s="83"/>
      <c r="KM222" s="86"/>
      <c r="KN222" s="86"/>
      <c r="KO222" s="82"/>
      <c r="KP222" s="83"/>
      <c r="KQ222" s="83"/>
      <c r="KR222" s="86"/>
      <c r="KS222" s="86"/>
      <c r="KT222" s="82"/>
      <c r="KU222" s="83"/>
      <c r="KV222" s="83"/>
      <c r="KW222" s="86"/>
      <c r="KX222" s="86"/>
      <c r="KY222" s="82"/>
      <c r="KZ222" s="83"/>
      <c r="LA222" s="83"/>
      <c r="LB222" s="86"/>
      <c r="LC222" s="86"/>
      <c r="LD222" s="82"/>
      <c r="LE222" s="83"/>
      <c r="LF222" s="83"/>
      <c r="LG222" s="86"/>
      <c r="LH222" s="86"/>
      <c r="LI222" s="82"/>
      <c r="LJ222" s="83"/>
      <c r="LK222" s="83"/>
      <c r="LL222" s="86"/>
      <c r="LM222" s="86"/>
      <c r="LN222" s="82"/>
      <c r="LO222" s="83"/>
      <c r="LP222" s="83"/>
      <c r="LQ222" s="86"/>
      <c r="LR222" s="86"/>
      <c r="LS222" s="82"/>
      <c r="LT222" s="83"/>
      <c r="LU222" s="83"/>
      <c r="LV222" s="86"/>
      <c r="LW222" s="86"/>
      <c r="LX222" s="82"/>
      <c r="LY222" s="83"/>
      <c r="LZ222" s="83"/>
      <c r="MA222" s="86"/>
      <c r="MB222" s="86"/>
      <c r="MC222" s="82"/>
      <c r="MD222" s="83"/>
      <c r="ME222" s="83"/>
      <c r="MF222" s="86"/>
      <c r="MG222" s="86"/>
      <c r="MH222" s="82"/>
      <c r="MI222" s="83"/>
      <c r="MJ222" s="83"/>
      <c r="MK222" s="86"/>
      <c r="ML222" s="86"/>
      <c r="MM222" s="82"/>
      <c r="MN222" s="83"/>
      <c r="MO222" s="83"/>
      <c r="MP222" s="86"/>
      <c r="MQ222" s="86"/>
      <c r="MR222" s="82"/>
      <c r="MS222" s="83"/>
      <c r="MT222" s="83"/>
      <c r="MU222" s="86"/>
      <c r="MV222" s="86"/>
      <c r="MW222" s="82"/>
      <c r="MX222" s="83"/>
      <c r="MY222" s="83"/>
      <c r="MZ222" s="86"/>
      <c r="NA222" s="86"/>
      <c r="NB222" s="82"/>
      <c r="NC222" s="83"/>
      <c r="ND222" s="83"/>
      <c r="NE222" s="86"/>
      <c r="NF222" s="86"/>
      <c r="NG222" s="82"/>
      <c r="NH222" s="83"/>
      <c r="NI222" s="83"/>
      <c r="NJ222" s="86"/>
      <c r="NK222" s="86"/>
      <c r="NL222" s="82"/>
      <c r="NM222" s="83"/>
      <c r="NN222" s="83"/>
      <c r="NO222" s="86"/>
      <c r="NP222" s="86"/>
      <c r="NQ222" s="82"/>
      <c r="NR222" s="83"/>
      <c r="NS222" s="83"/>
      <c r="NT222" s="86"/>
      <c r="NU222" s="86"/>
      <c r="NV222" s="82"/>
      <c r="NW222" s="83"/>
      <c r="NX222" s="83"/>
      <c r="NY222" s="86"/>
      <c r="NZ222" s="86"/>
      <c r="OA222" s="82"/>
      <c r="OB222" s="83"/>
      <c r="OC222" s="83"/>
      <c r="OD222" s="86"/>
      <c r="OE222" s="86"/>
      <c r="OF222" s="82"/>
      <c r="OG222" s="83"/>
      <c r="OH222" s="83"/>
      <c r="OI222" s="86"/>
      <c r="OJ222" s="86"/>
      <c r="OK222" s="82"/>
      <c r="OL222" s="83"/>
      <c r="OM222" s="83"/>
      <c r="ON222" s="86"/>
      <c r="OO222" s="86"/>
      <c r="OP222" s="82"/>
      <c r="OQ222" s="83"/>
      <c r="OR222" s="83"/>
      <c r="OS222" s="86"/>
      <c r="OT222" s="86"/>
      <c r="OU222" s="82"/>
      <c r="OV222" s="83"/>
      <c r="OW222" s="83"/>
      <c r="OX222" s="86"/>
      <c r="OY222" s="86"/>
      <c r="OZ222" s="82"/>
      <c r="PA222" s="83"/>
      <c r="PB222" s="83"/>
      <c r="PC222" s="86"/>
      <c r="PD222" s="86"/>
      <c r="PE222" s="82"/>
      <c r="PF222" s="83"/>
      <c r="PG222" s="83"/>
      <c r="PH222" s="86"/>
      <c r="PI222" s="86"/>
      <c r="PJ222" s="82"/>
      <c r="PK222" s="83"/>
      <c r="PL222" s="83"/>
      <c r="PM222" s="86"/>
      <c r="PN222" s="86"/>
      <c r="PO222" s="82"/>
      <c r="PP222" s="83"/>
      <c r="PQ222" s="83"/>
      <c r="PR222" s="86"/>
      <c r="PS222" s="86"/>
      <c r="PT222" s="82"/>
      <c r="PU222" s="83"/>
      <c r="PV222" s="83"/>
      <c r="PW222" s="86"/>
      <c r="PX222" s="86"/>
      <c r="PY222" s="82"/>
      <c r="PZ222" s="83"/>
      <c r="QA222" s="83"/>
      <c r="QB222" s="86"/>
      <c r="QC222" s="86"/>
      <c r="QD222" s="82"/>
      <c r="QE222" s="83"/>
      <c r="QF222" s="83"/>
      <c r="QG222" s="86"/>
      <c r="QH222" s="86"/>
      <c r="QI222" s="82"/>
      <c r="QJ222" s="83"/>
      <c r="QK222" s="83"/>
      <c r="QL222" s="86"/>
      <c r="QM222" s="86"/>
      <c r="QN222" s="82"/>
      <c r="QO222" s="83"/>
      <c r="QP222" s="83"/>
      <c r="QQ222" s="86"/>
      <c r="QR222" s="86"/>
      <c r="QS222" s="82"/>
      <c r="QT222" s="83"/>
      <c r="QU222" s="83"/>
      <c r="QV222" s="86"/>
      <c r="QW222" s="86"/>
      <c r="QX222" s="82"/>
      <c r="QY222" s="83"/>
      <c r="QZ222" s="83"/>
      <c r="RA222" s="86"/>
      <c r="RB222" s="86"/>
      <c r="RC222" s="82"/>
      <c r="RD222" s="83"/>
      <c r="RE222" s="83"/>
      <c r="RF222" s="86"/>
      <c r="RG222" s="86"/>
      <c r="RH222" s="82"/>
      <c r="RI222" s="83"/>
      <c r="RJ222" s="83"/>
      <c r="RK222" s="86"/>
      <c r="RL222" s="86"/>
      <c r="RM222" s="82"/>
      <c r="RN222" s="83"/>
      <c r="RO222" s="83"/>
      <c r="RP222" s="86"/>
      <c r="RQ222" s="86"/>
      <c r="RR222" s="82"/>
      <c r="RS222" s="83"/>
      <c r="RT222" s="83"/>
      <c r="RU222" s="86"/>
      <c r="RV222" s="86"/>
      <c r="RW222" s="82"/>
      <c r="RX222" s="83"/>
      <c r="RY222" s="83"/>
      <c r="RZ222" s="86"/>
      <c r="SA222" s="86"/>
      <c r="SB222" s="82"/>
      <c r="SC222" s="83"/>
      <c r="SD222" s="83"/>
      <c r="SE222" s="86"/>
      <c r="SF222" s="86"/>
      <c r="SG222" s="82"/>
      <c r="SH222" s="83"/>
      <c r="SI222" s="83"/>
      <c r="SJ222" s="86"/>
      <c r="SK222" s="86"/>
      <c r="SL222" s="82"/>
      <c r="SM222" s="83"/>
      <c r="SN222" s="83"/>
      <c r="SO222" s="86"/>
      <c r="SP222" s="86"/>
      <c r="SQ222" s="82"/>
      <c r="SR222" s="83"/>
      <c r="SS222" s="83"/>
      <c r="ST222" s="86"/>
      <c r="SU222" s="86"/>
      <c r="SV222" s="82"/>
      <c r="SW222" s="83"/>
      <c r="SX222" s="83"/>
      <c r="SY222" s="86"/>
      <c r="SZ222" s="86"/>
      <c r="TA222" s="82"/>
      <c r="TB222" s="83"/>
      <c r="TC222" s="83"/>
      <c r="TD222" s="86"/>
      <c r="TE222" s="86"/>
      <c r="TF222" s="82"/>
      <c r="TG222" s="83"/>
      <c r="TH222" s="83"/>
      <c r="TI222" s="86"/>
      <c r="TJ222" s="86"/>
      <c r="TK222" s="82"/>
      <c r="TL222" s="83"/>
      <c r="TM222" s="83"/>
      <c r="TN222" s="86"/>
      <c r="TO222" s="86"/>
      <c r="TP222" s="82"/>
      <c r="TQ222" s="83"/>
      <c r="TR222" s="83"/>
      <c r="TS222" s="86"/>
      <c r="TT222" s="86"/>
      <c r="TU222" s="82"/>
      <c r="TV222" s="83"/>
      <c r="TW222" s="83"/>
      <c r="TX222" s="86"/>
      <c r="TY222" s="86"/>
      <c r="TZ222" s="82"/>
      <c r="UA222" s="83"/>
      <c r="UB222" s="83"/>
      <c r="UC222" s="86"/>
      <c r="UD222" s="86"/>
      <c r="UE222" s="82"/>
      <c r="UF222" s="83"/>
      <c r="UG222" s="83"/>
      <c r="UH222" s="86"/>
      <c r="UI222" s="86"/>
      <c r="UJ222" s="82"/>
      <c r="UK222" s="83"/>
      <c r="UL222" s="83"/>
      <c r="UM222" s="86"/>
      <c r="UN222" s="86"/>
      <c r="UO222" s="82"/>
      <c r="UP222" s="83"/>
      <c r="UQ222" s="83"/>
      <c r="UR222" s="86"/>
      <c r="US222" s="86"/>
      <c r="UT222" s="82"/>
      <c r="UU222" s="83"/>
      <c r="UV222" s="83"/>
      <c r="UW222" s="86"/>
      <c r="UX222" s="86"/>
      <c r="UY222" s="82"/>
      <c r="UZ222" s="83"/>
      <c r="VA222" s="83"/>
      <c r="VB222" s="86"/>
      <c r="VC222" s="86"/>
      <c r="VD222" s="82"/>
      <c r="VE222" s="83"/>
      <c r="VF222" s="83"/>
      <c r="VG222" s="86"/>
      <c r="VH222" s="86"/>
      <c r="VI222" s="82"/>
      <c r="VJ222" s="83"/>
      <c r="VK222" s="83"/>
      <c r="VL222" s="86"/>
      <c r="VM222" s="86"/>
      <c r="VN222" s="82"/>
      <c r="VO222" s="83"/>
      <c r="VP222" s="83"/>
      <c r="VQ222" s="86"/>
      <c r="VR222" s="86"/>
      <c r="VS222" s="82"/>
      <c r="VT222" s="83"/>
      <c r="VU222" s="83"/>
      <c r="VV222" s="86"/>
      <c r="VW222" s="86"/>
      <c r="VX222" s="82"/>
      <c r="VY222" s="83"/>
      <c r="VZ222" s="83"/>
      <c r="WA222" s="86"/>
      <c r="WB222" s="86"/>
      <c r="WC222" s="82"/>
      <c r="WD222" s="83"/>
      <c r="WE222" s="83"/>
      <c r="WF222" s="86"/>
      <c r="WG222" s="86"/>
      <c r="WH222" s="82"/>
      <c r="WI222" s="83"/>
      <c r="WJ222" s="83"/>
      <c r="WK222" s="86"/>
      <c r="WL222" s="86"/>
      <c r="WM222" s="82"/>
      <c r="WN222" s="83"/>
      <c r="WO222" s="83"/>
      <c r="WP222" s="86"/>
      <c r="WQ222" s="86"/>
      <c r="WR222" s="82"/>
      <c r="WS222" s="83"/>
      <c r="WT222" s="83"/>
      <c r="WU222" s="86"/>
      <c r="WV222" s="86"/>
      <c r="WW222" s="82"/>
      <c r="WX222" s="83"/>
      <c r="WY222" s="83"/>
      <c r="WZ222" s="86"/>
      <c r="XA222" s="86"/>
      <c r="XB222" s="82"/>
      <c r="XC222" s="83"/>
      <c r="XD222" s="83"/>
      <c r="XE222" s="86"/>
      <c r="XF222" s="86"/>
      <c r="XG222" s="82"/>
      <c r="XH222" s="83"/>
      <c r="XI222" s="83"/>
      <c r="XJ222" s="86"/>
      <c r="XK222" s="86"/>
      <c r="XL222" s="82"/>
      <c r="XM222" s="83"/>
      <c r="XN222" s="83"/>
      <c r="XO222" s="86"/>
      <c r="XP222" s="86"/>
      <c r="XQ222" s="82"/>
      <c r="XR222" s="83"/>
      <c r="XS222" s="83"/>
      <c r="XT222" s="86"/>
      <c r="XU222" s="86"/>
      <c r="XV222" s="82"/>
      <c r="XW222" s="83"/>
      <c r="XX222" s="83"/>
      <c r="XY222" s="86"/>
      <c r="XZ222" s="86"/>
      <c r="YA222" s="82"/>
      <c r="YB222" s="83"/>
      <c r="YC222" s="83"/>
      <c r="YD222" s="86"/>
      <c r="YE222" s="86"/>
      <c r="YF222" s="82"/>
      <c r="YG222" s="83"/>
      <c r="YH222" s="83"/>
      <c r="YI222" s="86"/>
      <c r="YJ222" s="86"/>
      <c r="YK222" s="82"/>
      <c r="YL222" s="83"/>
      <c r="YM222" s="83"/>
      <c r="YN222" s="86"/>
      <c r="YO222" s="86"/>
      <c r="YP222" s="82"/>
      <c r="YQ222" s="83"/>
      <c r="YR222" s="83"/>
      <c r="YS222" s="86"/>
      <c r="YT222" s="86"/>
      <c r="YU222" s="82"/>
      <c r="YV222" s="83"/>
      <c r="YW222" s="83"/>
      <c r="YX222" s="86"/>
      <c r="YY222" s="86"/>
      <c r="YZ222" s="82"/>
      <c r="ZA222" s="83"/>
      <c r="ZB222" s="83"/>
      <c r="ZC222" s="86"/>
      <c r="ZD222" s="86"/>
      <c r="ZE222" s="82"/>
      <c r="ZF222" s="83"/>
      <c r="ZG222" s="83"/>
      <c r="ZH222" s="86"/>
      <c r="ZI222" s="86"/>
      <c r="ZJ222" s="82"/>
      <c r="ZK222" s="83"/>
      <c r="ZL222" s="83"/>
      <c r="ZM222" s="86"/>
      <c r="ZN222" s="86"/>
      <c r="ZO222" s="82"/>
      <c r="ZP222" s="83"/>
      <c r="ZQ222" s="83"/>
      <c r="ZR222" s="86"/>
      <c r="ZS222" s="86"/>
      <c r="ZT222" s="82"/>
      <c r="ZU222" s="83"/>
      <c r="ZV222" s="83"/>
      <c r="ZW222" s="86"/>
      <c r="ZX222" s="86"/>
      <c r="ZY222" s="82"/>
      <c r="ZZ222" s="83"/>
      <c r="AAA222" s="83"/>
      <c r="AAB222" s="86"/>
      <c r="AAC222" s="86"/>
      <c r="AAD222" s="82"/>
      <c r="AAE222" s="83"/>
      <c r="AAF222" s="83"/>
      <c r="AAG222" s="86"/>
      <c r="AAH222" s="86"/>
      <c r="AAI222" s="82"/>
      <c r="AAJ222" s="83"/>
      <c r="AAK222" s="83"/>
      <c r="AAL222" s="86"/>
      <c r="AAM222" s="86"/>
      <c r="AAN222" s="82"/>
      <c r="AAO222" s="83"/>
      <c r="AAP222" s="83"/>
      <c r="AAQ222" s="86"/>
      <c r="AAR222" s="86"/>
      <c r="AAS222" s="82"/>
      <c r="AAT222" s="83"/>
      <c r="AAU222" s="83"/>
      <c r="AAV222" s="86"/>
      <c r="AAW222" s="86"/>
      <c r="AAX222" s="82"/>
      <c r="AAY222" s="83"/>
      <c r="AAZ222" s="83"/>
      <c r="ABA222" s="86"/>
      <c r="ABB222" s="86"/>
      <c r="ABC222" s="82"/>
      <c r="ABD222" s="83"/>
      <c r="ABE222" s="83"/>
      <c r="ABF222" s="86"/>
      <c r="ABG222" s="86"/>
      <c r="ABH222" s="82"/>
      <c r="ABI222" s="83"/>
      <c r="ABJ222" s="83"/>
      <c r="ABK222" s="86"/>
      <c r="ABL222" s="86"/>
      <c r="ABM222" s="82"/>
      <c r="ABN222" s="83"/>
      <c r="ABO222" s="83"/>
      <c r="ABP222" s="86"/>
      <c r="ABQ222" s="86"/>
      <c r="ABR222" s="82"/>
      <c r="ABS222" s="83"/>
      <c r="ABT222" s="83"/>
      <c r="ABU222" s="86"/>
      <c r="ABV222" s="86"/>
      <c r="ABW222" s="82"/>
      <c r="ABX222" s="83"/>
      <c r="ABY222" s="83"/>
      <c r="ABZ222" s="86"/>
      <c r="ACA222" s="86"/>
      <c r="ACB222" s="82"/>
      <c r="ACC222" s="83"/>
      <c r="ACD222" s="83"/>
      <c r="ACE222" s="86"/>
      <c r="ACF222" s="86"/>
      <c r="ACG222" s="82"/>
      <c r="ACH222" s="83"/>
      <c r="ACI222" s="83"/>
      <c r="ACJ222" s="86"/>
      <c r="ACK222" s="86"/>
      <c r="ACL222" s="82"/>
      <c r="ACM222" s="83"/>
      <c r="ACN222" s="83"/>
      <c r="ACO222" s="86"/>
      <c r="ACP222" s="86"/>
      <c r="ACQ222" s="82"/>
      <c r="ACR222" s="83"/>
      <c r="ACS222" s="83"/>
      <c r="ACT222" s="86"/>
      <c r="ACU222" s="86"/>
      <c r="ACV222" s="82"/>
      <c r="ACW222" s="83"/>
      <c r="ACX222" s="83"/>
      <c r="ACY222" s="86"/>
      <c r="ACZ222" s="86"/>
      <c r="ADA222" s="82"/>
      <c r="ADB222" s="83"/>
      <c r="ADC222" s="83"/>
      <c r="ADD222" s="86"/>
      <c r="ADE222" s="86"/>
      <c r="ADF222" s="82"/>
      <c r="ADG222" s="83"/>
      <c r="ADH222" s="83"/>
      <c r="ADI222" s="86"/>
      <c r="ADJ222" s="86"/>
      <c r="ADK222" s="82"/>
      <c r="ADL222" s="83"/>
      <c r="ADM222" s="83"/>
      <c r="ADN222" s="86"/>
      <c r="ADO222" s="86"/>
      <c r="ADP222" s="82"/>
      <c r="ADQ222" s="83"/>
      <c r="ADR222" s="83"/>
      <c r="ADS222" s="86"/>
      <c r="ADT222" s="86"/>
      <c r="ADU222" s="82"/>
      <c r="ADV222" s="83"/>
      <c r="ADW222" s="83"/>
      <c r="ADX222" s="86"/>
      <c r="ADY222" s="86"/>
      <c r="ADZ222" s="82"/>
      <c r="AEA222" s="83"/>
      <c r="AEB222" s="83"/>
      <c r="AEC222" s="86"/>
      <c r="AED222" s="86"/>
      <c r="AEE222" s="82"/>
      <c r="AEF222" s="83"/>
      <c r="AEG222" s="83"/>
      <c r="AEH222" s="86"/>
      <c r="AEI222" s="86"/>
      <c r="AEJ222" s="82"/>
      <c r="AEK222" s="83"/>
      <c r="AEL222" s="83"/>
      <c r="AEM222" s="86"/>
      <c r="AEN222" s="86"/>
      <c r="AEO222" s="82"/>
      <c r="AEP222" s="83"/>
      <c r="AEQ222" s="83"/>
      <c r="AER222" s="86"/>
      <c r="AES222" s="86"/>
      <c r="AET222" s="82"/>
      <c r="AEU222" s="83"/>
      <c r="AEV222" s="83"/>
      <c r="AEW222" s="86"/>
      <c r="AEX222" s="86"/>
      <c r="AEY222" s="82"/>
      <c r="AEZ222" s="83"/>
      <c r="AFA222" s="83"/>
      <c r="AFB222" s="86"/>
      <c r="AFC222" s="86"/>
      <c r="AFD222" s="82"/>
      <c r="AFE222" s="83"/>
      <c r="AFF222" s="83"/>
      <c r="AFG222" s="86"/>
      <c r="AFH222" s="86"/>
      <c r="AFI222" s="82"/>
      <c r="AFJ222" s="83"/>
      <c r="AFK222" s="83"/>
      <c r="AFL222" s="86"/>
      <c r="AFM222" s="86"/>
      <c r="AFN222" s="82"/>
      <c r="AFO222" s="83"/>
      <c r="AFP222" s="83"/>
      <c r="AFQ222" s="86"/>
      <c r="AFR222" s="86"/>
      <c r="AFS222" s="82"/>
      <c r="AFT222" s="83"/>
      <c r="AFU222" s="83"/>
      <c r="AFV222" s="86"/>
      <c r="AFW222" s="86"/>
      <c r="AFX222" s="82"/>
      <c r="AFY222" s="83"/>
      <c r="AFZ222" s="83"/>
      <c r="AGA222" s="86"/>
      <c r="AGB222" s="86"/>
      <c r="AGC222" s="82"/>
      <c r="AGD222" s="83"/>
      <c r="AGE222" s="83"/>
      <c r="AGF222" s="86"/>
      <c r="AGG222" s="86"/>
      <c r="AGH222" s="82"/>
      <c r="AGI222" s="83"/>
      <c r="AGJ222" s="83"/>
      <c r="AGK222" s="86"/>
      <c r="AGL222" s="86"/>
      <c r="AGM222" s="82"/>
      <c r="AGN222" s="83"/>
      <c r="AGO222" s="83"/>
      <c r="AGP222" s="86"/>
      <c r="AGQ222" s="86"/>
      <c r="AGR222" s="82"/>
      <c r="AGS222" s="83"/>
      <c r="AGT222" s="83"/>
      <c r="AGU222" s="86"/>
      <c r="AGV222" s="86"/>
      <c r="AGW222" s="82"/>
      <c r="AGX222" s="83"/>
      <c r="AGY222" s="83"/>
      <c r="AGZ222" s="86"/>
      <c r="AHA222" s="86"/>
      <c r="AHB222" s="82"/>
      <c r="AHC222" s="83"/>
      <c r="AHD222" s="83"/>
      <c r="AHE222" s="86"/>
      <c r="AHF222" s="86"/>
      <c r="AHG222" s="82"/>
      <c r="AHH222" s="83"/>
      <c r="AHI222" s="83"/>
      <c r="AHJ222" s="86"/>
      <c r="AHK222" s="86"/>
      <c r="AHL222" s="82"/>
      <c r="AHM222" s="83"/>
      <c r="AHN222" s="83"/>
      <c r="AHO222" s="86"/>
      <c r="AHP222" s="86"/>
      <c r="AHQ222" s="82"/>
      <c r="AHR222" s="83"/>
      <c r="AHS222" s="83"/>
      <c r="AHT222" s="86"/>
      <c r="AHU222" s="86"/>
      <c r="AHV222" s="82"/>
      <c r="AHW222" s="83"/>
      <c r="AHX222" s="83"/>
      <c r="AHY222" s="86"/>
      <c r="AHZ222" s="86"/>
      <c r="AIA222" s="82"/>
      <c r="AIB222" s="83"/>
      <c r="AIC222" s="83"/>
      <c r="AID222" s="86"/>
      <c r="AIE222" s="86"/>
      <c r="AIF222" s="82"/>
      <c r="AIG222" s="83"/>
      <c r="AIH222" s="83"/>
      <c r="AII222" s="86"/>
      <c r="AIJ222" s="86"/>
      <c r="AIK222" s="82"/>
      <c r="AIL222" s="83"/>
      <c r="AIM222" s="83"/>
      <c r="AIN222" s="86"/>
      <c r="AIO222" s="86"/>
      <c r="AIP222" s="82"/>
      <c r="AIQ222" s="83"/>
      <c r="AIR222" s="83"/>
      <c r="AIS222" s="86"/>
      <c r="AIT222" s="86"/>
      <c r="AIU222" s="82"/>
      <c r="AIV222" s="83"/>
      <c r="AIW222" s="83"/>
      <c r="AIX222" s="86"/>
      <c r="AIY222" s="86"/>
      <c r="AIZ222" s="82"/>
      <c r="AJA222" s="83"/>
      <c r="AJB222" s="83"/>
      <c r="AJC222" s="86"/>
      <c r="AJD222" s="86"/>
      <c r="AJE222" s="82"/>
      <c r="AJF222" s="83"/>
      <c r="AJG222" s="83"/>
      <c r="AJH222" s="86"/>
      <c r="AJI222" s="86"/>
      <c r="AJJ222" s="82"/>
      <c r="AJK222" s="83"/>
      <c r="AJL222" s="83"/>
      <c r="AJM222" s="86"/>
      <c r="AJN222" s="86"/>
      <c r="AJO222" s="82"/>
      <c r="AJP222" s="83"/>
      <c r="AJQ222" s="83"/>
      <c r="AJR222" s="86"/>
      <c r="AJS222" s="86"/>
      <c r="AJT222" s="82"/>
      <c r="AJU222" s="83"/>
      <c r="AJV222" s="83"/>
      <c r="AJW222" s="86"/>
      <c r="AJX222" s="86"/>
      <c r="AJY222" s="82"/>
      <c r="AJZ222" s="83"/>
      <c r="AKA222" s="83"/>
      <c r="AKB222" s="86"/>
      <c r="AKC222" s="86"/>
      <c r="AKD222" s="82"/>
      <c r="AKE222" s="83"/>
      <c r="AKF222" s="83"/>
      <c r="AKG222" s="86"/>
      <c r="AKH222" s="86"/>
      <c r="AKI222" s="82"/>
      <c r="AKJ222" s="83"/>
      <c r="AKK222" s="83"/>
      <c r="AKL222" s="86"/>
      <c r="AKM222" s="86"/>
      <c r="AKN222" s="82"/>
      <c r="AKO222" s="83"/>
      <c r="AKP222" s="83"/>
      <c r="AKQ222" s="86"/>
      <c r="AKR222" s="86"/>
      <c r="AKS222" s="82"/>
      <c r="AKT222" s="83"/>
      <c r="AKU222" s="83"/>
      <c r="AKV222" s="86"/>
      <c r="AKW222" s="86"/>
      <c r="AKX222" s="82"/>
      <c r="AKY222" s="83"/>
      <c r="AKZ222" s="83"/>
      <c r="ALA222" s="86"/>
      <c r="ALB222" s="86"/>
      <c r="ALC222" s="82"/>
      <c r="ALD222" s="83"/>
      <c r="ALE222" s="83"/>
      <c r="ALF222" s="86"/>
      <c r="ALG222" s="86"/>
      <c r="ALH222" s="82"/>
      <c r="ALI222" s="83"/>
      <c r="ALJ222" s="83"/>
      <c r="ALK222" s="86"/>
      <c r="ALL222" s="86"/>
      <c r="ALM222" s="82"/>
      <c r="ALN222" s="83"/>
      <c r="ALO222" s="83"/>
      <c r="ALP222" s="86"/>
      <c r="ALQ222" s="86"/>
      <c r="ALR222" s="82"/>
      <c r="ALS222" s="83"/>
      <c r="ALT222" s="83"/>
      <c r="ALU222" s="86"/>
      <c r="ALV222" s="86"/>
      <c r="ALW222" s="82"/>
      <c r="ALX222" s="83"/>
      <c r="ALY222" s="83"/>
      <c r="ALZ222" s="86"/>
      <c r="AMA222" s="86"/>
      <c r="AMB222" s="82"/>
      <c r="AMC222" s="83"/>
      <c r="AMD222" s="83"/>
      <c r="AME222" s="86"/>
      <c r="AMF222" s="86"/>
      <c r="AMG222" s="82"/>
      <c r="AMH222" s="83"/>
      <c r="AMI222" s="83"/>
      <c r="AMJ222" s="86"/>
      <c r="AMK222" s="86"/>
      <c r="AML222" s="82"/>
      <c r="AMM222" s="83"/>
      <c r="AMN222" s="83"/>
      <c r="AMO222" s="86"/>
      <c r="AMP222" s="86"/>
      <c r="AMQ222" s="82"/>
      <c r="AMR222" s="83"/>
      <c r="AMS222" s="83"/>
      <c r="AMT222" s="86"/>
      <c r="AMU222" s="86"/>
      <c r="AMV222" s="82"/>
      <c r="AMW222" s="83"/>
      <c r="AMX222" s="83"/>
      <c r="AMY222" s="86"/>
      <c r="AMZ222" s="86"/>
      <c r="ANA222" s="82"/>
      <c r="ANB222" s="83"/>
      <c r="ANC222" s="83"/>
      <c r="AND222" s="86"/>
      <c r="ANE222" s="86"/>
      <c r="ANF222" s="82"/>
      <c r="ANG222" s="83"/>
      <c r="ANH222" s="83"/>
      <c r="ANI222" s="86"/>
      <c r="ANJ222" s="86"/>
      <c r="ANK222" s="82"/>
      <c r="ANL222" s="83"/>
      <c r="ANM222" s="83"/>
      <c r="ANN222" s="86"/>
      <c r="ANO222" s="86"/>
      <c r="ANP222" s="82"/>
      <c r="ANQ222" s="83"/>
      <c r="ANR222" s="83"/>
      <c r="ANS222" s="86"/>
      <c r="ANT222" s="86"/>
      <c r="ANU222" s="82"/>
      <c r="ANV222" s="83"/>
      <c r="ANW222" s="83"/>
      <c r="ANX222" s="86"/>
      <c r="ANY222" s="86"/>
      <c r="ANZ222" s="82"/>
      <c r="AOA222" s="83"/>
      <c r="AOB222" s="83"/>
      <c r="AOC222" s="86"/>
      <c r="AOD222" s="86"/>
      <c r="AOE222" s="82"/>
      <c r="AOF222" s="83"/>
      <c r="AOG222" s="83"/>
      <c r="AOH222" s="86"/>
      <c r="AOI222" s="86"/>
      <c r="AOJ222" s="82"/>
      <c r="AOK222" s="83"/>
      <c r="AOL222" s="83"/>
      <c r="AOM222" s="86"/>
      <c r="AON222" s="86"/>
      <c r="AOO222" s="82"/>
      <c r="AOP222" s="83"/>
      <c r="AOQ222" s="83"/>
      <c r="AOR222" s="86"/>
      <c r="AOS222" s="86"/>
      <c r="AOT222" s="82"/>
      <c r="AOU222" s="83"/>
      <c r="AOV222" s="83"/>
      <c r="AOW222" s="86"/>
      <c r="AOX222" s="86"/>
      <c r="AOY222" s="82"/>
      <c r="AOZ222" s="83"/>
      <c r="APA222" s="83"/>
      <c r="APB222" s="86"/>
      <c r="APC222" s="86"/>
      <c r="APD222" s="82"/>
      <c r="APE222" s="83"/>
      <c r="APF222" s="83"/>
      <c r="APG222" s="86"/>
      <c r="APH222" s="86"/>
      <c r="API222" s="82"/>
      <c r="APJ222" s="83"/>
      <c r="APK222" s="83"/>
      <c r="APL222" s="86"/>
      <c r="APM222" s="86"/>
      <c r="APN222" s="82"/>
      <c r="APO222" s="83"/>
      <c r="APP222" s="83"/>
      <c r="APQ222" s="86"/>
      <c r="APR222" s="86"/>
      <c r="APS222" s="82"/>
      <c r="APT222" s="83"/>
      <c r="APU222" s="83"/>
      <c r="APV222" s="86"/>
      <c r="APW222" s="86"/>
      <c r="APX222" s="82"/>
      <c r="APY222" s="83"/>
      <c r="APZ222" s="83"/>
      <c r="AQA222" s="86"/>
      <c r="AQB222" s="86"/>
      <c r="AQC222" s="82"/>
      <c r="AQD222" s="83"/>
      <c r="AQE222" s="83"/>
      <c r="AQF222" s="86"/>
      <c r="AQG222" s="86"/>
      <c r="AQH222" s="82"/>
      <c r="AQI222" s="83"/>
      <c r="AQJ222" s="83"/>
      <c r="AQK222" s="86"/>
      <c r="AQL222" s="86"/>
      <c r="AQM222" s="82"/>
      <c r="AQN222" s="83"/>
      <c r="AQO222" s="83"/>
      <c r="AQP222" s="86"/>
      <c r="AQQ222" s="86"/>
      <c r="AQR222" s="82"/>
      <c r="AQS222" s="83"/>
      <c r="AQT222" s="83"/>
      <c r="AQU222" s="86"/>
      <c r="AQV222" s="86"/>
      <c r="AQW222" s="82"/>
      <c r="AQX222" s="83"/>
      <c r="AQY222" s="83"/>
      <c r="AQZ222" s="86"/>
      <c r="ARA222" s="86"/>
      <c r="ARB222" s="82"/>
      <c r="ARC222" s="83"/>
      <c r="ARD222" s="83"/>
      <c r="ARE222" s="86"/>
      <c r="ARF222" s="86"/>
      <c r="ARG222" s="82"/>
      <c r="ARH222" s="83"/>
      <c r="ARI222" s="83"/>
      <c r="ARJ222" s="86"/>
      <c r="ARK222" s="86"/>
      <c r="ARL222" s="82"/>
      <c r="ARM222" s="83"/>
      <c r="ARN222" s="83"/>
      <c r="ARO222" s="86"/>
      <c r="ARP222" s="86"/>
      <c r="ARQ222" s="82"/>
      <c r="ARR222" s="83"/>
      <c r="ARS222" s="83"/>
      <c r="ART222" s="86"/>
      <c r="ARU222" s="86"/>
      <c r="ARV222" s="82"/>
      <c r="ARW222" s="83"/>
      <c r="ARX222" s="83"/>
      <c r="ARY222" s="86"/>
      <c r="ARZ222" s="86"/>
      <c r="ASA222" s="82"/>
      <c r="ASB222" s="83"/>
      <c r="ASC222" s="83"/>
      <c r="ASD222" s="86"/>
      <c r="ASE222" s="86"/>
      <c r="ASF222" s="82"/>
      <c r="ASG222" s="83"/>
      <c r="ASH222" s="83"/>
      <c r="ASI222" s="86"/>
      <c r="ASJ222" s="86"/>
      <c r="ASK222" s="82"/>
      <c r="ASL222" s="83"/>
      <c r="ASM222" s="83"/>
      <c r="ASN222" s="86"/>
      <c r="ASO222" s="86"/>
      <c r="ASP222" s="82"/>
      <c r="ASQ222" s="83"/>
      <c r="ASR222" s="83"/>
      <c r="ASS222" s="86"/>
      <c r="AST222" s="86"/>
      <c r="ASU222" s="82"/>
      <c r="ASV222" s="83"/>
      <c r="ASW222" s="83"/>
      <c r="ASX222" s="86"/>
      <c r="ASY222" s="86"/>
      <c r="ASZ222" s="82"/>
      <c r="ATA222" s="83"/>
      <c r="ATB222" s="83"/>
      <c r="ATC222" s="86"/>
      <c r="ATD222" s="86"/>
      <c r="ATE222" s="82"/>
      <c r="ATF222" s="83"/>
      <c r="ATG222" s="83"/>
      <c r="ATH222" s="86"/>
      <c r="ATI222" s="86"/>
      <c r="ATJ222" s="82"/>
      <c r="ATK222" s="83"/>
      <c r="ATL222" s="83"/>
      <c r="ATM222" s="86"/>
      <c r="ATN222" s="86"/>
      <c r="ATO222" s="82"/>
      <c r="ATP222" s="83"/>
      <c r="ATQ222" s="83"/>
      <c r="ATR222" s="86"/>
      <c r="ATS222" s="86"/>
      <c r="ATT222" s="82"/>
      <c r="ATU222" s="83"/>
      <c r="ATV222" s="83"/>
      <c r="ATW222" s="86"/>
      <c r="ATX222" s="86"/>
      <c r="ATY222" s="82"/>
      <c r="ATZ222" s="83"/>
      <c r="AUA222" s="83"/>
      <c r="AUB222" s="86"/>
      <c r="AUC222" s="86"/>
      <c r="AUD222" s="82"/>
      <c r="AUE222" s="83"/>
      <c r="AUF222" s="83"/>
      <c r="AUG222" s="86"/>
      <c r="AUH222" s="86"/>
      <c r="AUI222" s="82"/>
      <c r="AUJ222" s="83"/>
      <c r="AUK222" s="83"/>
      <c r="AUL222" s="86"/>
      <c r="AUM222" s="86"/>
      <c r="AUN222" s="82"/>
      <c r="AUO222" s="83"/>
      <c r="AUP222" s="83"/>
      <c r="AUQ222" s="86"/>
      <c r="AUR222" s="86"/>
      <c r="AUS222" s="82"/>
      <c r="AUT222" s="83"/>
      <c r="AUU222" s="83"/>
      <c r="AUV222" s="86"/>
      <c r="AUW222" s="86"/>
      <c r="AUX222" s="82"/>
      <c r="AUY222" s="83"/>
      <c r="AUZ222" s="83"/>
      <c r="AVA222" s="86"/>
      <c r="AVB222" s="86"/>
      <c r="AVC222" s="82"/>
      <c r="AVD222" s="83"/>
      <c r="AVE222" s="83"/>
      <c r="AVF222" s="86"/>
      <c r="AVG222" s="86"/>
      <c r="AVH222" s="82"/>
      <c r="AVI222" s="83"/>
      <c r="AVJ222" s="83"/>
      <c r="AVK222" s="86"/>
      <c r="AVL222" s="86"/>
      <c r="AVM222" s="82"/>
      <c r="AVN222" s="83"/>
      <c r="AVO222" s="83"/>
      <c r="AVP222" s="86"/>
      <c r="AVQ222" s="86"/>
      <c r="AVR222" s="82"/>
      <c r="AVS222" s="83"/>
      <c r="AVT222" s="83"/>
      <c r="AVU222" s="86"/>
      <c r="AVV222" s="86"/>
      <c r="AVW222" s="82"/>
      <c r="AVX222" s="83"/>
      <c r="AVY222" s="83"/>
      <c r="AVZ222" s="86"/>
      <c r="AWA222" s="86"/>
      <c r="AWB222" s="82"/>
      <c r="AWC222" s="83"/>
      <c r="AWD222" s="83"/>
      <c r="AWE222" s="86"/>
      <c r="AWF222" s="86"/>
      <c r="AWG222" s="82"/>
      <c r="AWH222" s="83"/>
      <c r="AWI222" s="83"/>
      <c r="AWJ222" s="86"/>
      <c r="AWK222" s="86"/>
      <c r="AWL222" s="82"/>
      <c r="AWM222" s="83"/>
      <c r="AWN222" s="83"/>
      <c r="AWO222" s="86"/>
      <c r="AWP222" s="86"/>
      <c r="AWQ222" s="82"/>
      <c r="AWR222" s="83"/>
      <c r="AWS222" s="83"/>
      <c r="AWT222" s="86"/>
      <c r="AWU222" s="86"/>
      <c r="AWV222" s="82"/>
      <c r="AWW222" s="83"/>
      <c r="AWX222" s="83"/>
      <c r="AWY222" s="86"/>
      <c r="AWZ222" s="86"/>
      <c r="AXA222" s="82"/>
      <c r="AXB222" s="83"/>
      <c r="AXC222" s="83"/>
      <c r="AXD222" s="86"/>
      <c r="AXE222" s="86"/>
      <c r="AXF222" s="82"/>
      <c r="AXG222" s="83"/>
      <c r="AXH222" s="83"/>
      <c r="AXI222" s="86"/>
      <c r="AXJ222" s="86"/>
      <c r="AXK222" s="82"/>
      <c r="AXL222" s="83"/>
      <c r="AXM222" s="83"/>
      <c r="AXN222" s="86"/>
      <c r="AXO222" s="86"/>
      <c r="AXP222" s="82"/>
      <c r="AXQ222" s="83"/>
      <c r="AXR222" s="83"/>
      <c r="AXS222" s="86"/>
      <c r="AXT222" s="86"/>
      <c r="AXU222" s="82"/>
      <c r="AXV222" s="83"/>
      <c r="AXW222" s="83"/>
      <c r="AXX222" s="86"/>
      <c r="AXY222" s="86"/>
      <c r="AXZ222" s="82"/>
      <c r="AYA222" s="83"/>
      <c r="AYB222" s="83"/>
      <c r="AYC222" s="86"/>
      <c r="AYD222" s="86"/>
      <c r="AYE222" s="82"/>
      <c r="AYF222" s="83"/>
      <c r="AYG222" s="83"/>
      <c r="AYH222" s="86"/>
      <c r="AYI222" s="86"/>
      <c r="AYJ222" s="82"/>
      <c r="AYK222" s="83"/>
      <c r="AYL222" s="83"/>
      <c r="AYM222" s="86"/>
      <c r="AYN222" s="86"/>
      <c r="AYO222" s="82"/>
      <c r="AYP222" s="83"/>
      <c r="AYQ222" s="83"/>
      <c r="AYR222" s="86"/>
      <c r="AYS222" s="86"/>
      <c r="AYT222" s="82"/>
      <c r="AYU222" s="83"/>
      <c r="AYV222" s="83"/>
      <c r="AYW222" s="86"/>
      <c r="AYX222" s="86"/>
      <c r="AYY222" s="82"/>
      <c r="AYZ222" s="83"/>
      <c r="AZA222" s="83"/>
      <c r="AZB222" s="86"/>
      <c r="AZC222" s="86"/>
      <c r="AZD222" s="82"/>
      <c r="AZE222" s="83"/>
      <c r="AZF222" s="83"/>
      <c r="AZG222" s="86"/>
      <c r="AZH222" s="86"/>
      <c r="AZI222" s="82"/>
      <c r="AZJ222" s="83"/>
      <c r="AZK222" s="83"/>
      <c r="AZL222" s="86"/>
      <c r="AZM222" s="86"/>
      <c r="AZN222" s="82"/>
      <c r="AZO222" s="83"/>
      <c r="AZP222" s="83"/>
      <c r="AZQ222" s="86"/>
      <c r="AZR222" s="86"/>
      <c r="AZS222" s="82"/>
      <c r="AZT222" s="83"/>
      <c r="AZU222" s="83"/>
      <c r="AZV222" s="86"/>
      <c r="AZW222" s="86"/>
      <c r="AZX222" s="82"/>
      <c r="AZY222" s="83"/>
      <c r="AZZ222" s="83"/>
      <c r="BAA222" s="86"/>
      <c r="BAB222" s="86"/>
      <c r="BAC222" s="82"/>
      <c r="BAD222" s="83"/>
      <c r="BAE222" s="83"/>
      <c r="BAF222" s="86"/>
      <c r="BAG222" s="86"/>
      <c r="BAH222" s="82"/>
      <c r="BAI222" s="83"/>
      <c r="BAJ222" s="83"/>
      <c r="BAK222" s="86"/>
      <c r="BAL222" s="86"/>
      <c r="BAM222" s="82"/>
      <c r="BAN222" s="83"/>
      <c r="BAO222" s="83"/>
      <c r="BAP222" s="86"/>
      <c r="BAQ222" s="86"/>
      <c r="BAR222" s="82"/>
      <c r="BAS222" s="83"/>
      <c r="BAT222" s="83"/>
      <c r="BAU222" s="86"/>
      <c r="BAV222" s="86"/>
      <c r="BAW222" s="82"/>
      <c r="BAX222" s="83"/>
      <c r="BAY222" s="83"/>
      <c r="BAZ222" s="86"/>
      <c r="BBA222" s="86"/>
      <c r="BBB222" s="82"/>
      <c r="BBC222" s="83"/>
      <c r="BBD222" s="83"/>
      <c r="BBE222" s="86"/>
      <c r="BBF222" s="86"/>
      <c r="BBG222" s="82"/>
      <c r="BBH222" s="83"/>
      <c r="BBI222" s="83"/>
      <c r="BBJ222" s="86"/>
      <c r="BBK222" s="86"/>
      <c r="BBL222" s="82"/>
      <c r="BBM222" s="83"/>
      <c r="BBN222" s="83"/>
      <c r="BBO222" s="86"/>
      <c r="BBP222" s="86"/>
      <c r="BBQ222" s="82"/>
      <c r="BBR222" s="83"/>
      <c r="BBS222" s="83"/>
      <c r="BBT222" s="86"/>
      <c r="BBU222" s="86"/>
      <c r="BBV222" s="82"/>
      <c r="BBW222" s="83"/>
      <c r="BBX222" s="83"/>
      <c r="BBY222" s="86"/>
      <c r="BBZ222" s="86"/>
      <c r="BCA222" s="82"/>
      <c r="BCB222" s="83"/>
      <c r="BCC222" s="83"/>
      <c r="BCD222" s="86"/>
      <c r="BCE222" s="86"/>
      <c r="BCF222" s="82"/>
      <c r="BCG222" s="83"/>
      <c r="BCH222" s="83"/>
      <c r="BCI222" s="86"/>
      <c r="BCJ222" s="86"/>
      <c r="BCK222" s="82"/>
      <c r="BCL222" s="83"/>
      <c r="BCM222" s="83"/>
      <c r="BCN222" s="86"/>
      <c r="BCO222" s="86"/>
      <c r="BCP222" s="82"/>
      <c r="BCQ222" s="83"/>
      <c r="BCR222" s="83"/>
      <c r="BCS222" s="86"/>
      <c r="BCT222" s="86"/>
      <c r="BCU222" s="82"/>
      <c r="BCV222" s="83"/>
      <c r="BCW222" s="83"/>
      <c r="BCX222" s="86"/>
      <c r="BCY222" s="86"/>
      <c r="BCZ222" s="82"/>
      <c r="BDA222" s="83"/>
      <c r="BDB222" s="83"/>
      <c r="BDC222" s="86"/>
      <c r="BDD222" s="86"/>
      <c r="BDE222" s="82"/>
      <c r="BDF222" s="83"/>
      <c r="BDG222" s="83"/>
      <c r="BDH222" s="86"/>
      <c r="BDI222" s="86"/>
      <c r="BDJ222" s="82"/>
      <c r="BDK222" s="83"/>
      <c r="BDL222" s="83"/>
      <c r="BDM222" s="86"/>
      <c r="BDN222" s="86"/>
      <c r="BDO222" s="82"/>
      <c r="BDP222" s="83"/>
      <c r="BDQ222" s="83"/>
      <c r="BDR222" s="86"/>
      <c r="BDS222" s="86"/>
      <c r="BDT222" s="82"/>
      <c r="BDU222" s="83"/>
      <c r="BDV222" s="83"/>
      <c r="BDW222" s="86"/>
      <c r="BDX222" s="86"/>
      <c r="BDY222" s="82"/>
      <c r="BDZ222" s="83"/>
      <c r="BEA222" s="83"/>
      <c r="BEB222" s="86"/>
      <c r="BEC222" s="86"/>
      <c r="BED222" s="82"/>
      <c r="BEE222" s="83"/>
      <c r="BEF222" s="83"/>
      <c r="BEG222" s="86"/>
      <c r="BEH222" s="86"/>
      <c r="BEI222" s="82"/>
      <c r="BEJ222" s="83"/>
      <c r="BEK222" s="83"/>
      <c r="BEL222" s="86"/>
      <c r="BEM222" s="86"/>
      <c r="BEN222" s="82"/>
      <c r="BEO222" s="83"/>
      <c r="BEP222" s="83"/>
      <c r="BEQ222" s="86"/>
      <c r="BER222" s="86"/>
      <c r="BES222" s="82"/>
      <c r="BET222" s="83"/>
      <c r="BEU222" s="83"/>
      <c r="BEV222" s="86"/>
      <c r="BEW222" s="86"/>
      <c r="BEX222" s="82"/>
      <c r="BEY222" s="83"/>
      <c r="BEZ222" s="83"/>
      <c r="BFA222" s="86"/>
      <c r="BFB222" s="86"/>
      <c r="BFC222" s="82"/>
      <c r="BFD222" s="83"/>
      <c r="BFE222" s="83"/>
      <c r="BFF222" s="86"/>
      <c r="BFG222" s="86"/>
      <c r="BFH222" s="82"/>
      <c r="BFI222" s="83"/>
      <c r="BFJ222" s="83"/>
      <c r="BFK222" s="86"/>
      <c r="BFL222" s="86"/>
      <c r="BFM222" s="82"/>
      <c r="BFN222" s="83"/>
      <c r="BFO222" s="83"/>
      <c r="BFP222" s="86"/>
      <c r="BFQ222" s="86"/>
      <c r="BFR222" s="82"/>
      <c r="BFS222" s="83"/>
      <c r="BFT222" s="83"/>
      <c r="BFU222" s="86"/>
      <c r="BFV222" s="86"/>
      <c r="BFW222" s="82"/>
      <c r="BFX222" s="83"/>
      <c r="BFY222" s="83"/>
      <c r="BFZ222" s="86"/>
      <c r="BGA222" s="86"/>
      <c r="BGB222" s="82"/>
      <c r="BGC222" s="83"/>
      <c r="BGD222" s="83"/>
      <c r="BGE222" s="86"/>
      <c r="BGF222" s="86"/>
      <c r="BGG222" s="82"/>
      <c r="BGH222" s="83"/>
      <c r="BGI222" s="83"/>
      <c r="BGJ222" s="86"/>
      <c r="BGK222" s="86"/>
      <c r="BGL222" s="82"/>
      <c r="BGM222" s="83"/>
      <c r="BGN222" s="83"/>
      <c r="BGO222" s="86"/>
      <c r="BGP222" s="86"/>
      <c r="BGQ222" s="82"/>
      <c r="BGR222" s="83"/>
      <c r="BGS222" s="83"/>
      <c r="BGT222" s="86"/>
      <c r="BGU222" s="86"/>
      <c r="BGV222" s="82"/>
      <c r="BGW222" s="83"/>
      <c r="BGX222" s="83"/>
      <c r="BGY222" s="86"/>
      <c r="BGZ222" s="86"/>
      <c r="BHA222" s="82"/>
      <c r="BHB222" s="83"/>
      <c r="BHC222" s="83"/>
      <c r="BHD222" s="86"/>
      <c r="BHE222" s="86"/>
      <c r="BHF222" s="82"/>
      <c r="BHG222" s="83"/>
      <c r="BHH222" s="83"/>
      <c r="BHI222" s="86"/>
      <c r="BHJ222" s="86"/>
      <c r="BHK222" s="82"/>
      <c r="BHL222" s="83"/>
      <c r="BHM222" s="83"/>
      <c r="BHN222" s="86"/>
      <c r="BHO222" s="86"/>
      <c r="BHP222" s="82"/>
      <c r="BHQ222" s="83"/>
      <c r="BHR222" s="83"/>
      <c r="BHS222" s="86"/>
      <c r="BHT222" s="86"/>
      <c r="BHU222" s="82"/>
      <c r="BHV222" s="83"/>
      <c r="BHW222" s="83"/>
      <c r="BHX222" s="86"/>
      <c r="BHY222" s="86"/>
      <c r="BHZ222" s="82"/>
      <c r="BIA222" s="83"/>
      <c r="BIB222" s="83"/>
      <c r="BIC222" s="86"/>
      <c r="BID222" s="86"/>
      <c r="BIE222" s="82"/>
      <c r="BIF222" s="83"/>
      <c r="BIG222" s="83"/>
      <c r="BIH222" s="86"/>
      <c r="BII222" s="86"/>
      <c r="BIJ222" s="82"/>
      <c r="BIK222" s="83"/>
      <c r="BIL222" s="83"/>
      <c r="BIM222" s="86"/>
      <c r="BIN222" s="86"/>
      <c r="BIO222" s="82"/>
      <c r="BIP222" s="83"/>
      <c r="BIQ222" s="83"/>
      <c r="BIR222" s="86"/>
      <c r="BIS222" s="86"/>
      <c r="BIT222" s="82"/>
      <c r="BIU222" s="83"/>
      <c r="BIV222" s="83"/>
      <c r="BIW222" s="86"/>
      <c r="BIX222" s="86"/>
      <c r="BIY222" s="82"/>
      <c r="BIZ222" s="83"/>
      <c r="BJA222" s="83"/>
      <c r="BJB222" s="86"/>
      <c r="BJC222" s="86"/>
      <c r="BJD222" s="82"/>
      <c r="BJE222" s="83"/>
      <c r="BJF222" s="83"/>
      <c r="BJG222" s="86"/>
      <c r="BJH222" s="86"/>
      <c r="BJI222" s="82"/>
      <c r="BJJ222" s="83"/>
      <c r="BJK222" s="83"/>
      <c r="BJL222" s="86"/>
      <c r="BJM222" s="86"/>
      <c r="BJN222" s="82"/>
      <c r="BJO222" s="83"/>
      <c r="BJP222" s="83"/>
      <c r="BJQ222" s="86"/>
      <c r="BJR222" s="86"/>
      <c r="BJS222" s="82"/>
      <c r="BJT222" s="83"/>
      <c r="BJU222" s="83"/>
      <c r="BJV222" s="86"/>
      <c r="BJW222" s="86"/>
      <c r="BJX222" s="82"/>
      <c r="BJY222" s="83"/>
      <c r="BJZ222" s="83"/>
      <c r="BKA222" s="86"/>
      <c r="BKB222" s="86"/>
      <c r="BKC222" s="82"/>
      <c r="BKD222" s="83"/>
      <c r="BKE222" s="83"/>
      <c r="BKF222" s="86"/>
      <c r="BKG222" s="86"/>
      <c r="BKH222" s="82"/>
      <c r="BKI222" s="83"/>
      <c r="BKJ222" s="83"/>
      <c r="BKK222" s="86"/>
      <c r="BKL222" s="86"/>
      <c r="BKM222" s="82"/>
      <c r="BKN222" s="83"/>
      <c r="BKO222" s="83"/>
      <c r="BKP222" s="86"/>
      <c r="BKQ222" s="86"/>
      <c r="BKR222" s="82"/>
      <c r="BKS222" s="83"/>
      <c r="BKT222" s="83"/>
      <c r="BKU222" s="86"/>
      <c r="BKV222" s="86"/>
      <c r="BKW222" s="82"/>
      <c r="BKX222" s="83"/>
      <c r="BKY222" s="83"/>
      <c r="BKZ222" s="86"/>
      <c r="BLA222" s="86"/>
      <c r="BLB222" s="82"/>
      <c r="BLC222" s="83"/>
      <c r="BLD222" s="83"/>
      <c r="BLE222" s="86"/>
      <c r="BLF222" s="86"/>
      <c r="BLG222" s="82"/>
      <c r="BLH222" s="83"/>
      <c r="BLI222" s="83"/>
      <c r="BLJ222" s="86"/>
      <c r="BLK222" s="86"/>
      <c r="BLL222" s="82"/>
      <c r="BLM222" s="83"/>
      <c r="BLN222" s="83"/>
      <c r="BLO222" s="86"/>
      <c r="BLP222" s="86"/>
      <c r="BLQ222" s="82"/>
      <c r="BLR222" s="83"/>
      <c r="BLS222" s="83"/>
      <c r="BLT222" s="86"/>
      <c r="BLU222" s="86"/>
      <c r="BLV222" s="82"/>
      <c r="BLW222" s="83"/>
      <c r="BLX222" s="83"/>
      <c r="BLY222" s="86"/>
      <c r="BLZ222" s="86"/>
      <c r="BMA222" s="82"/>
      <c r="BMB222" s="83"/>
      <c r="BMC222" s="83"/>
      <c r="BMD222" s="86"/>
      <c r="BME222" s="86"/>
      <c r="BMF222" s="82"/>
      <c r="BMG222" s="83"/>
      <c r="BMH222" s="83"/>
      <c r="BMI222" s="86"/>
      <c r="BMJ222" s="86"/>
      <c r="BMK222" s="82"/>
      <c r="BML222" s="83"/>
      <c r="BMM222" s="83"/>
      <c r="BMN222" s="86"/>
      <c r="BMO222" s="86"/>
      <c r="BMP222" s="82"/>
      <c r="BMQ222" s="83"/>
      <c r="BMR222" s="83"/>
      <c r="BMS222" s="86"/>
      <c r="BMT222" s="86"/>
      <c r="BMU222" s="82"/>
      <c r="BMV222" s="83"/>
      <c r="BMW222" s="83"/>
      <c r="BMX222" s="86"/>
      <c r="BMY222" s="86"/>
      <c r="BMZ222" s="82"/>
      <c r="BNA222" s="83"/>
      <c r="BNB222" s="83"/>
      <c r="BNC222" s="86"/>
      <c r="BND222" s="86"/>
      <c r="BNE222" s="82"/>
      <c r="BNF222" s="83"/>
      <c r="BNG222" s="83"/>
      <c r="BNH222" s="86"/>
      <c r="BNI222" s="86"/>
      <c r="BNJ222" s="82"/>
      <c r="BNK222" s="83"/>
      <c r="BNL222" s="83"/>
      <c r="BNM222" s="86"/>
      <c r="BNN222" s="86"/>
      <c r="BNO222" s="82"/>
      <c r="BNP222" s="83"/>
      <c r="BNQ222" s="83"/>
      <c r="BNR222" s="86"/>
      <c r="BNS222" s="86"/>
      <c r="BNT222" s="82"/>
      <c r="BNU222" s="83"/>
      <c r="BNV222" s="83"/>
      <c r="BNW222" s="86"/>
      <c r="BNX222" s="86"/>
      <c r="BNY222" s="82"/>
      <c r="BNZ222" s="83"/>
      <c r="BOA222" s="83"/>
      <c r="BOB222" s="86"/>
      <c r="BOC222" s="86"/>
      <c r="BOD222" s="82"/>
      <c r="BOE222" s="83"/>
      <c r="BOF222" s="83"/>
      <c r="BOG222" s="86"/>
      <c r="BOH222" s="86"/>
      <c r="BOI222" s="82"/>
      <c r="BOJ222" s="83"/>
      <c r="BOK222" s="83"/>
      <c r="BOL222" s="86"/>
      <c r="BOM222" s="86"/>
      <c r="BON222" s="82"/>
      <c r="BOO222" s="83"/>
      <c r="BOP222" s="83"/>
      <c r="BOQ222" s="86"/>
      <c r="BOR222" s="86"/>
      <c r="BOS222" s="82"/>
      <c r="BOT222" s="83"/>
      <c r="BOU222" s="83"/>
      <c r="BOV222" s="86"/>
      <c r="BOW222" s="86"/>
      <c r="BOX222" s="82"/>
      <c r="BOY222" s="83"/>
      <c r="BOZ222" s="83"/>
      <c r="BPA222" s="86"/>
      <c r="BPB222" s="86"/>
      <c r="BPC222" s="82"/>
      <c r="BPD222" s="83"/>
      <c r="BPE222" s="83"/>
      <c r="BPF222" s="86"/>
      <c r="BPG222" s="86"/>
      <c r="BPH222" s="82"/>
      <c r="BPI222" s="83"/>
      <c r="BPJ222" s="83"/>
      <c r="BPK222" s="86"/>
      <c r="BPL222" s="86"/>
      <c r="BPM222" s="82"/>
      <c r="BPN222" s="83"/>
      <c r="BPO222" s="83"/>
      <c r="BPP222" s="86"/>
      <c r="BPQ222" s="86"/>
      <c r="BPR222" s="82"/>
      <c r="BPS222" s="83"/>
      <c r="BPT222" s="83"/>
      <c r="BPU222" s="86"/>
      <c r="BPV222" s="86"/>
      <c r="BPW222" s="82"/>
      <c r="BPX222" s="83"/>
      <c r="BPY222" s="83"/>
      <c r="BPZ222" s="86"/>
      <c r="BQA222" s="86"/>
      <c r="BQB222" s="82"/>
      <c r="BQC222" s="83"/>
      <c r="BQD222" s="83"/>
      <c r="BQE222" s="86"/>
      <c r="BQF222" s="86"/>
      <c r="BQG222" s="82"/>
      <c r="BQH222" s="83"/>
      <c r="BQI222" s="83"/>
      <c r="BQJ222" s="86"/>
      <c r="BQK222" s="86"/>
      <c r="BQL222" s="82"/>
      <c r="BQM222" s="83"/>
      <c r="BQN222" s="83"/>
      <c r="BQO222" s="86"/>
      <c r="BQP222" s="86"/>
      <c r="BQQ222" s="82"/>
      <c r="BQR222" s="83"/>
      <c r="BQS222" s="83"/>
      <c r="BQT222" s="86"/>
      <c r="BQU222" s="86"/>
      <c r="BQV222" s="82"/>
      <c r="BQW222" s="83"/>
      <c r="BQX222" s="83"/>
      <c r="BQY222" s="86"/>
      <c r="BQZ222" s="86"/>
      <c r="BRA222" s="82"/>
      <c r="BRB222" s="83"/>
      <c r="BRC222" s="83"/>
      <c r="BRD222" s="86"/>
      <c r="BRE222" s="86"/>
      <c r="BRF222" s="82"/>
      <c r="BRG222" s="83"/>
      <c r="BRH222" s="83"/>
      <c r="BRI222" s="86"/>
      <c r="BRJ222" s="86"/>
      <c r="BRK222" s="82"/>
      <c r="BRL222" s="83"/>
      <c r="BRM222" s="83"/>
      <c r="BRN222" s="86"/>
      <c r="BRO222" s="86"/>
      <c r="BRP222" s="82"/>
      <c r="BRQ222" s="83"/>
      <c r="BRR222" s="83"/>
      <c r="BRS222" s="86"/>
      <c r="BRT222" s="86"/>
      <c r="BRU222" s="82"/>
      <c r="BRV222" s="83"/>
      <c r="BRW222" s="83"/>
      <c r="BRX222" s="86"/>
      <c r="BRY222" s="86"/>
      <c r="BRZ222" s="82"/>
      <c r="BSA222" s="83"/>
      <c r="BSB222" s="83"/>
      <c r="BSC222" s="86"/>
      <c r="BSD222" s="86"/>
      <c r="BSE222" s="82"/>
      <c r="BSF222" s="83"/>
      <c r="BSG222" s="83"/>
      <c r="BSH222" s="86"/>
      <c r="BSI222" s="86"/>
      <c r="BSJ222" s="82"/>
      <c r="BSK222" s="83"/>
      <c r="BSL222" s="83"/>
      <c r="BSM222" s="86"/>
      <c r="BSN222" s="86"/>
      <c r="BSO222" s="82"/>
      <c r="BSP222" s="83"/>
      <c r="BSQ222" s="83"/>
      <c r="BSR222" s="86"/>
      <c r="BSS222" s="86"/>
      <c r="BST222" s="82"/>
      <c r="BSU222" s="83"/>
      <c r="BSV222" s="83"/>
      <c r="BSW222" s="86"/>
      <c r="BSX222" s="86"/>
      <c r="BSY222" s="82"/>
      <c r="BSZ222" s="83"/>
      <c r="BTA222" s="83"/>
      <c r="BTB222" s="86"/>
      <c r="BTC222" s="86"/>
      <c r="BTD222" s="82"/>
      <c r="BTE222" s="83"/>
      <c r="BTF222" s="83"/>
      <c r="BTG222" s="86"/>
      <c r="BTH222" s="86"/>
      <c r="BTI222" s="82"/>
      <c r="BTJ222" s="83"/>
      <c r="BTK222" s="83"/>
      <c r="BTL222" s="86"/>
      <c r="BTM222" s="86"/>
      <c r="BTN222" s="82"/>
      <c r="BTO222" s="83"/>
      <c r="BTP222" s="83"/>
      <c r="BTQ222" s="86"/>
      <c r="BTR222" s="86"/>
      <c r="BTS222" s="82"/>
      <c r="BTT222" s="83"/>
      <c r="BTU222" s="83"/>
      <c r="BTV222" s="86"/>
      <c r="BTW222" s="86"/>
      <c r="BTX222" s="82"/>
      <c r="BTY222" s="83"/>
      <c r="BTZ222" s="83"/>
      <c r="BUA222" s="86"/>
      <c r="BUB222" s="86"/>
      <c r="BUC222" s="82"/>
      <c r="BUD222" s="83"/>
      <c r="BUE222" s="83"/>
      <c r="BUF222" s="86"/>
      <c r="BUG222" s="86"/>
      <c r="BUH222" s="82"/>
      <c r="BUI222" s="83"/>
      <c r="BUJ222" s="83"/>
      <c r="BUK222" s="86"/>
      <c r="BUL222" s="86"/>
      <c r="BUM222" s="82"/>
      <c r="BUN222" s="83"/>
      <c r="BUO222" s="83"/>
      <c r="BUP222" s="86"/>
      <c r="BUQ222" s="86"/>
      <c r="BUR222" s="82"/>
      <c r="BUS222" s="83"/>
      <c r="BUT222" s="83"/>
      <c r="BUU222" s="86"/>
      <c r="BUV222" s="86"/>
      <c r="BUW222" s="82"/>
      <c r="BUX222" s="83"/>
      <c r="BUY222" s="83"/>
      <c r="BUZ222" s="86"/>
      <c r="BVA222" s="86"/>
      <c r="BVB222" s="82"/>
      <c r="BVC222" s="83"/>
      <c r="BVD222" s="83"/>
      <c r="BVE222" s="86"/>
      <c r="BVF222" s="86"/>
      <c r="BVG222" s="82"/>
      <c r="BVH222" s="83"/>
      <c r="BVI222" s="83"/>
      <c r="BVJ222" s="86"/>
      <c r="BVK222" s="86"/>
      <c r="BVL222" s="82"/>
      <c r="BVM222" s="83"/>
      <c r="BVN222" s="83"/>
      <c r="BVO222" s="86"/>
      <c r="BVP222" s="86"/>
      <c r="BVQ222" s="82"/>
      <c r="BVR222" s="83"/>
      <c r="BVS222" s="83"/>
      <c r="BVT222" s="86"/>
      <c r="BVU222" s="86"/>
      <c r="BVV222" s="82"/>
      <c r="BVW222" s="83"/>
      <c r="BVX222" s="83"/>
      <c r="BVY222" s="86"/>
      <c r="BVZ222" s="86"/>
      <c r="BWA222" s="82"/>
      <c r="BWB222" s="83"/>
      <c r="BWC222" s="83"/>
      <c r="BWD222" s="86"/>
      <c r="BWE222" s="86"/>
      <c r="BWF222" s="82"/>
      <c r="BWG222" s="83"/>
      <c r="BWH222" s="83"/>
      <c r="BWI222" s="86"/>
      <c r="BWJ222" s="86"/>
      <c r="BWK222" s="82"/>
      <c r="BWL222" s="83"/>
      <c r="BWM222" s="83"/>
      <c r="BWN222" s="86"/>
      <c r="BWO222" s="86"/>
      <c r="BWP222" s="82"/>
      <c r="BWQ222" s="83"/>
      <c r="BWR222" s="83"/>
      <c r="BWS222" s="86"/>
      <c r="BWT222" s="86"/>
      <c r="BWU222" s="82"/>
      <c r="BWV222" s="83"/>
      <c r="BWW222" s="83"/>
      <c r="BWX222" s="86"/>
      <c r="BWY222" s="86"/>
      <c r="BWZ222" s="82"/>
      <c r="BXA222" s="83"/>
      <c r="BXB222" s="83"/>
      <c r="BXC222" s="86"/>
      <c r="BXD222" s="86"/>
      <c r="BXE222" s="82"/>
      <c r="BXF222" s="83"/>
      <c r="BXG222" s="83"/>
      <c r="BXH222" s="86"/>
      <c r="BXI222" s="86"/>
      <c r="BXJ222" s="82"/>
      <c r="BXK222" s="83"/>
      <c r="BXL222" s="83"/>
      <c r="BXM222" s="86"/>
      <c r="BXN222" s="86"/>
      <c r="BXO222" s="82"/>
      <c r="BXP222" s="83"/>
      <c r="BXQ222" s="83"/>
      <c r="BXR222" s="86"/>
      <c r="BXS222" s="86"/>
      <c r="BXT222" s="82"/>
      <c r="BXU222" s="83"/>
      <c r="BXV222" s="83"/>
      <c r="BXW222" s="86"/>
      <c r="BXX222" s="86"/>
      <c r="BXY222" s="82"/>
      <c r="BXZ222" s="83"/>
      <c r="BYA222" s="83"/>
      <c r="BYB222" s="86"/>
      <c r="BYC222" s="86"/>
      <c r="BYD222" s="82"/>
      <c r="BYE222" s="83"/>
      <c r="BYF222" s="83"/>
      <c r="BYG222" s="86"/>
      <c r="BYH222" s="86"/>
      <c r="BYI222" s="82"/>
      <c r="BYJ222" s="83"/>
      <c r="BYK222" s="83"/>
      <c r="BYL222" s="86"/>
      <c r="BYM222" s="86"/>
      <c r="BYN222" s="82"/>
      <c r="BYO222" s="83"/>
      <c r="BYP222" s="83"/>
      <c r="BYQ222" s="86"/>
      <c r="BYR222" s="86"/>
      <c r="BYS222" s="82"/>
      <c r="BYT222" s="83"/>
      <c r="BYU222" s="83"/>
      <c r="BYV222" s="86"/>
      <c r="BYW222" s="86"/>
      <c r="BYX222" s="82"/>
      <c r="BYY222" s="83"/>
      <c r="BYZ222" s="83"/>
      <c r="BZA222" s="86"/>
      <c r="BZB222" s="86"/>
      <c r="BZC222" s="82"/>
      <c r="BZD222" s="83"/>
      <c r="BZE222" s="83"/>
      <c r="BZF222" s="86"/>
      <c r="BZG222" s="86"/>
      <c r="BZH222" s="82"/>
      <c r="BZI222" s="83"/>
      <c r="BZJ222" s="83"/>
      <c r="BZK222" s="86"/>
      <c r="BZL222" s="86"/>
      <c r="BZM222" s="82"/>
      <c r="BZN222" s="83"/>
      <c r="BZO222" s="83"/>
      <c r="BZP222" s="86"/>
      <c r="BZQ222" s="86"/>
      <c r="BZR222" s="82"/>
      <c r="BZS222" s="83"/>
      <c r="BZT222" s="83"/>
      <c r="BZU222" s="86"/>
      <c r="BZV222" s="86"/>
      <c r="BZW222" s="82"/>
      <c r="BZX222" s="83"/>
      <c r="BZY222" s="83"/>
      <c r="BZZ222" s="86"/>
      <c r="CAA222" s="86"/>
      <c r="CAB222" s="82"/>
      <c r="CAC222" s="83"/>
      <c r="CAD222" s="83"/>
      <c r="CAE222" s="86"/>
      <c r="CAF222" s="86"/>
      <c r="CAG222" s="82"/>
      <c r="CAH222" s="83"/>
      <c r="CAI222" s="83"/>
      <c r="CAJ222" s="86"/>
      <c r="CAK222" s="86"/>
      <c r="CAL222" s="82"/>
      <c r="CAM222" s="83"/>
      <c r="CAN222" s="83"/>
      <c r="CAO222" s="86"/>
      <c r="CAP222" s="86"/>
      <c r="CAQ222" s="82"/>
      <c r="CAR222" s="83"/>
      <c r="CAS222" s="83"/>
      <c r="CAT222" s="86"/>
      <c r="CAU222" s="86"/>
      <c r="CAV222" s="82"/>
      <c r="CAW222" s="83"/>
      <c r="CAX222" s="83"/>
      <c r="CAY222" s="86"/>
      <c r="CAZ222" s="86"/>
      <c r="CBA222" s="82"/>
      <c r="CBB222" s="83"/>
      <c r="CBC222" s="83"/>
      <c r="CBD222" s="86"/>
      <c r="CBE222" s="86"/>
      <c r="CBF222" s="82"/>
      <c r="CBG222" s="83"/>
      <c r="CBH222" s="83"/>
      <c r="CBI222" s="86"/>
      <c r="CBJ222" s="86"/>
      <c r="CBK222" s="82"/>
      <c r="CBL222" s="83"/>
      <c r="CBM222" s="83"/>
      <c r="CBN222" s="86"/>
      <c r="CBO222" s="86"/>
      <c r="CBP222" s="82"/>
      <c r="CBQ222" s="83"/>
      <c r="CBR222" s="83"/>
      <c r="CBS222" s="86"/>
      <c r="CBT222" s="86"/>
      <c r="CBU222" s="82"/>
      <c r="CBV222" s="83"/>
      <c r="CBW222" s="83"/>
      <c r="CBX222" s="86"/>
      <c r="CBY222" s="86"/>
      <c r="CBZ222" s="82"/>
      <c r="CCA222" s="83"/>
      <c r="CCB222" s="83"/>
      <c r="CCC222" s="86"/>
      <c r="CCD222" s="86"/>
      <c r="CCE222" s="82"/>
      <c r="CCF222" s="83"/>
      <c r="CCG222" s="83"/>
      <c r="CCH222" s="86"/>
      <c r="CCI222" s="86"/>
      <c r="CCJ222" s="82"/>
      <c r="CCK222" s="83"/>
      <c r="CCL222" s="83"/>
      <c r="CCM222" s="86"/>
      <c r="CCN222" s="86"/>
      <c r="CCO222" s="82"/>
      <c r="CCP222" s="83"/>
      <c r="CCQ222" s="83"/>
      <c r="CCR222" s="86"/>
      <c r="CCS222" s="86"/>
      <c r="CCT222" s="82"/>
      <c r="CCU222" s="83"/>
      <c r="CCV222" s="83"/>
      <c r="CCW222" s="86"/>
      <c r="CCX222" s="86"/>
      <c r="CCY222" s="82"/>
      <c r="CCZ222" s="83"/>
      <c r="CDA222" s="83"/>
      <c r="CDB222" s="86"/>
      <c r="CDC222" s="86"/>
      <c r="CDD222" s="82"/>
      <c r="CDE222" s="83"/>
      <c r="CDF222" s="83"/>
      <c r="CDG222" s="86"/>
      <c r="CDH222" s="86"/>
      <c r="CDI222" s="82"/>
      <c r="CDJ222" s="83"/>
      <c r="CDK222" s="83"/>
      <c r="CDL222" s="86"/>
      <c r="CDM222" s="86"/>
      <c r="CDN222" s="82"/>
      <c r="CDO222" s="83"/>
      <c r="CDP222" s="83"/>
      <c r="CDQ222" s="86"/>
      <c r="CDR222" s="86"/>
      <c r="CDS222" s="82"/>
      <c r="CDT222" s="83"/>
      <c r="CDU222" s="83"/>
      <c r="CDV222" s="86"/>
      <c r="CDW222" s="86"/>
      <c r="CDX222" s="82"/>
      <c r="CDY222" s="83"/>
      <c r="CDZ222" s="83"/>
      <c r="CEA222" s="86"/>
      <c r="CEB222" s="86"/>
      <c r="CEC222" s="82"/>
      <c r="CED222" s="83"/>
      <c r="CEE222" s="83"/>
      <c r="CEF222" s="86"/>
      <c r="CEG222" s="86"/>
      <c r="CEH222" s="82"/>
      <c r="CEI222" s="83"/>
      <c r="CEJ222" s="83"/>
      <c r="CEK222" s="86"/>
      <c r="CEL222" s="86"/>
      <c r="CEM222" s="82"/>
      <c r="CEN222" s="83"/>
      <c r="CEO222" s="83"/>
      <c r="CEP222" s="86"/>
      <c r="CEQ222" s="86"/>
      <c r="CER222" s="82"/>
      <c r="CES222" s="83"/>
      <c r="CET222" s="83"/>
      <c r="CEU222" s="86"/>
      <c r="CEV222" s="86"/>
      <c r="CEW222" s="82"/>
      <c r="CEX222" s="83"/>
      <c r="CEY222" s="83"/>
      <c r="CEZ222" s="86"/>
      <c r="CFA222" s="86"/>
      <c r="CFB222" s="82"/>
      <c r="CFC222" s="83"/>
      <c r="CFD222" s="83"/>
      <c r="CFE222" s="86"/>
      <c r="CFF222" s="86"/>
      <c r="CFG222" s="82"/>
      <c r="CFH222" s="83"/>
      <c r="CFI222" s="83"/>
      <c r="CFJ222" s="86"/>
      <c r="CFK222" s="86"/>
      <c r="CFL222" s="82"/>
      <c r="CFM222" s="83"/>
      <c r="CFN222" s="83"/>
      <c r="CFO222" s="86"/>
      <c r="CFP222" s="86"/>
      <c r="CFQ222" s="82"/>
      <c r="CFR222" s="83"/>
      <c r="CFS222" s="83"/>
      <c r="CFT222" s="86"/>
      <c r="CFU222" s="86"/>
      <c r="CFV222" s="82"/>
      <c r="CFW222" s="83"/>
      <c r="CFX222" s="83"/>
      <c r="CFY222" s="86"/>
      <c r="CFZ222" s="86"/>
      <c r="CGA222" s="82"/>
      <c r="CGB222" s="83"/>
      <c r="CGC222" s="83"/>
      <c r="CGD222" s="86"/>
      <c r="CGE222" s="86"/>
      <c r="CGF222" s="82"/>
      <c r="CGG222" s="83"/>
      <c r="CGH222" s="83"/>
      <c r="CGI222" s="86"/>
      <c r="CGJ222" s="86"/>
      <c r="CGK222" s="82"/>
      <c r="CGL222" s="83"/>
      <c r="CGM222" s="83"/>
      <c r="CGN222" s="86"/>
      <c r="CGO222" s="86"/>
      <c r="CGP222" s="82"/>
      <c r="CGQ222" s="83"/>
      <c r="CGR222" s="83"/>
      <c r="CGS222" s="86"/>
      <c r="CGT222" s="86"/>
      <c r="CGU222" s="82"/>
      <c r="CGV222" s="83"/>
      <c r="CGW222" s="83"/>
      <c r="CGX222" s="86"/>
      <c r="CGY222" s="86"/>
      <c r="CGZ222" s="82"/>
      <c r="CHA222" s="83"/>
      <c r="CHB222" s="83"/>
      <c r="CHC222" s="86"/>
      <c r="CHD222" s="86"/>
      <c r="CHE222" s="82"/>
      <c r="CHF222" s="83"/>
      <c r="CHG222" s="83"/>
      <c r="CHH222" s="86"/>
      <c r="CHI222" s="86"/>
      <c r="CHJ222" s="82"/>
      <c r="CHK222" s="83"/>
      <c r="CHL222" s="83"/>
      <c r="CHM222" s="86"/>
      <c r="CHN222" s="86"/>
      <c r="CHO222" s="82"/>
      <c r="CHP222" s="83"/>
      <c r="CHQ222" s="83"/>
      <c r="CHR222" s="86"/>
      <c r="CHS222" s="86"/>
      <c r="CHT222" s="82"/>
      <c r="CHU222" s="83"/>
      <c r="CHV222" s="83"/>
      <c r="CHW222" s="86"/>
      <c r="CHX222" s="86"/>
      <c r="CHY222" s="82"/>
      <c r="CHZ222" s="83"/>
      <c r="CIA222" s="83"/>
      <c r="CIB222" s="86"/>
      <c r="CIC222" s="86"/>
      <c r="CID222" s="82"/>
      <c r="CIE222" s="83"/>
      <c r="CIF222" s="83"/>
      <c r="CIG222" s="86"/>
      <c r="CIH222" s="86"/>
      <c r="CII222" s="82"/>
      <c r="CIJ222" s="83"/>
      <c r="CIK222" s="83"/>
      <c r="CIL222" s="86"/>
      <c r="CIM222" s="86"/>
      <c r="CIN222" s="82"/>
      <c r="CIO222" s="83"/>
      <c r="CIP222" s="83"/>
      <c r="CIQ222" s="86"/>
      <c r="CIR222" s="86"/>
      <c r="CIS222" s="82"/>
      <c r="CIT222" s="83"/>
      <c r="CIU222" s="83"/>
      <c r="CIV222" s="86"/>
      <c r="CIW222" s="86"/>
      <c r="CIX222" s="82"/>
      <c r="CIY222" s="83"/>
      <c r="CIZ222" s="83"/>
      <c r="CJA222" s="86"/>
      <c r="CJB222" s="86"/>
      <c r="CJC222" s="82"/>
      <c r="CJD222" s="83"/>
      <c r="CJE222" s="83"/>
      <c r="CJF222" s="86"/>
      <c r="CJG222" s="86"/>
      <c r="CJH222" s="82"/>
      <c r="CJI222" s="83"/>
      <c r="CJJ222" s="83"/>
      <c r="CJK222" s="86"/>
      <c r="CJL222" s="86"/>
      <c r="CJM222" s="82"/>
      <c r="CJN222" s="83"/>
      <c r="CJO222" s="83"/>
      <c r="CJP222" s="86"/>
      <c r="CJQ222" s="86"/>
      <c r="CJR222" s="82"/>
      <c r="CJS222" s="83"/>
      <c r="CJT222" s="83"/>
      <c r="CJU222" s="86"/>
      <c r="CJV222" s="86"/>
      <c r="CJW222" s="82"/>
      <c r="CJX222" s="83"/>
      <c r="CJY222" s="83"/>
      <c r="CJZ222" s="86"/>
      <c r="CKA222" s="86"/>
      <c r="CKB222" s="82"/>
      <c r="CKC222" s="83"/>
      <c r="CKD222" s="83"/>
      <c r="CKE222" s="86"/>
      <c r="CKF222" s="86"/>
      <c r="CKG222" s="82"/>
      <c r="CKH222" s="83"/>
      <c r="CKI222" s="83"/>
      <c r="CKJ222" s="86"/>
      <c r="CKK222" s="86"/>
      <c r="CKL222" s="82"/>
      <c r="CKM222" s="83"/>
      <c r="CKN222" s="83"/>
      <c r="CKO222" s="86"/>
      <c r="CKP222" s="86"/>
      <c r="CKQ222" s="82"/>
      <c r="CKR222" s="83"/>
      <c r="CKS222" s="83"/>
      <c r="CKT222" s="86"/>
      <c r="CKU222" s="86"/>
      <c r="CKV222" s="82"/>
      <c r="CKW222" s="83"/>
      <c r="CKX222" s="83"/>
      <c r="CKY222" s="86"/>
      <c r="CKZ222" s="86"/>
      <c r="CLA222" s="82"/>
      <c r="CLB222" s="83"/>
      <c r="CLC222" s="83"/>
      <c r="CLD222" s="86"/>
      <c r="CLE222" s="86"/>
      <c r="CLF222" s="82"/>
      <c r="CLG222" s="83"/>
      <c r="CLH222" s="83"/>
      <c r="CLI222" s="86"/>
      <c r="CLJ222" s="86"/>
      <c r="CLK222" s="82"/>
      <c r="CLL222" s="83"/>
      <c r="CLM222" s="83"/>
      <c r="CLN222" s="86"/>
      <c r="CLO222" s="86"/>
      <c r="CLP222" s="82"/>
      <c r="CLQ222" s="83"/>
      <c r="CLR222" s="83"/>
      <c r="CLS222" s="86"/>
      <c r="CLT222" s="86"/>
      <c r="CLU222" s="82"/>
      <c r="CLV222" s="83"/>
      <c r="CLW222" s="83"/>
      <c r="CLX222" s="86"/>
      <c r="CLY222" s="86"/>
      <c r="CLZ222" s="82"/>
      <c r="CMA222" s="83"/>
      <c r="CMB222" s="83"/>
      <c r="CMC222" s="86"/>
      <c r="CMD222" s="86"/>
      <c r="CME222" s="82"/>
      <c r="CMF222" s="83"/>
      <c r="CMG222" s="83"/>
      <c r="CMH222" s="86"/>
      <c r="CMI222" s="86"/>
      <c r="CMJ222" s="82"/>
      <c r="CMK222" s="83"/>
      <c r="CML222" s="83"/>
      <c r="CMM222" s="86"/>
      <c r="CMN222" s="86"/>
      <c r="CMO222" s="82"/>
      <c r="CMP222" s="83"/>
      <c r="CMQ222" s="83"/>
      <c r="CMR222" s="86"/>
      <c r="CMS222" s="86"/>
      <c r="CMT222" s="82"/>
      <c r="CMU222" s="83"/>
      <c r="CMV222" s="83"/>
      <c r="CMW222" s="86"/>
      <c r="CMX222" s="86"/>
      <c r="CMY222" s="82"/>
      <c r="CMZ222" s="83"/>
      <c r="CNA222" s="83"/>
      <c r="CNB222" s="86"/>
      <c r="CNC222" s="86"/>
      <c r="CND222" s="82"/>
      <c r="CNE222" s="83"/>
      <c r="CNF222" s="83"/>
      <c r="CNG222" s="86"/>
      <c r="CNH222" s="86"/>
      <c r="CNI222" s="82"/>
      <c r="CNJ222" s="83"/>
      <c r="CNK222" s="83"/>
      <c r="CNL222" s="86"/>
      <c r="CNM222" s="86"/>
      <c r="CNN222" s="82"/>
      <c r="CNO222" s="83"/>
      <c r="CNP222" s="83"/>
      <c r="CNQ222" s="86"/>
      <c r="CNR222" s="86"/>
      <c r="CNS222" s="82"/>
      <c r="CNT222" s="83"/>
      <c r="CNU222" s="83"/>
      <c r="CNV222" s="86"/>
      <c r="CNW222" s="86"/>
      <c r="CNX222" s="82"/>
      <c r="CNY222" s="83"/>
      <c r="CNZ222" s="83"/>
      <c r="COA222" s="86"/>
      <c r="COB222" s="86"/>
      <c r="COC222" s="82"/>
      <c r="COD222" s="83"/>
      <c r="COE222" s="83"/>
      <c r="COF222" s="86"/>
      <c r="COG222" s="86"/>
      <c r="COH222" s="82"/>
      <c r="COI222" s="83"/>
      <c r="COJ222" s="83"/>
      <c r="COK222" s="86"/>
      <c r="COL222" s="86"/>
      <c r="COM222" s="82"/>
      <c r="CON222" s="83"/>
      <c r="COO222" s="83"/>
      <c r="COP222" s="86"/>
      <c r="COQ222" s="86"/>
      <c r="COR222" s="82"/>
      <c r="COS222" s="83"/>
      <c r="COT222" s="83"/>
      <c r="COU222" s="86"/>
      <c r="COV222" s="86"/>
      <c r="COW222" s="82"/>
      <c r="COX222" s="83"/>
      <c r="COY222" s="83"/>
      <c r="COZ222" s="86"/>
      <c r="CPA222" s="86"/>
      <c r="CPB222" s="82"/>
      <c r="CPC222" s="83"/>
      <c r="CPD222" s="83"/>
      <c r="CPE222" s="86"/>
      <c r="CPF222" s="86"/>
      <c r="CPG222" s="82"/>
      <c r="CPH222" s="83"/>
      <c r="CPI222" s="83"/>
      <c r="CPJ222" s="86"/>
      <c r="CPK222" s="86"/>
      <c r="CPL222" s="82"/>
      <c r="CPM222" s="83"/>
      <c r="CPN222" s="83"/>
      <c r="CPO222" s="86"/>
      <c r="CPP222" s="86"/>
      <c r="CPQ222" s="82"/>
      <c r="CPR222" s="83"/>
      <c r="CPS222" s="83"/>
      <c r="CPT222" s="86"/>
      <c r="CPU222" s="86"/>
      <c r="CPV222" s="82"/>
      <c r="CPW222" s="83"/>
      <c r="CPX222" s="83"/>
      <c r="CPY222" s="86"/>
      <c r="CPZ222" s="86"/>
      <c r="CQA222" s="82"/>
      <c r="CQB222" s="83"/>
      <c r="CQC222" s="83"/>
      <c r="CQD222" s="86"/>
      <c r="CQE222" s="86"/>
      <c r="CQF222" s="82"/>
      <c r="CQG222" s="83"/>
      <c r="CQH222" s="83"/>
      <c r="CQI222" s="86"/>
      <c r="CQJ222" s="86"/>
      <c r="CQK222" s="82"/>
      <c r="CQL222" s="83"/>
      <c r="CQM222" s="83"/>
      <c r="CQN222" s="86"/>
      <c r="CQO222" s="86"/>
      <c r="CQP222" s="82"/>
      <c r="CQQ222" s="83"/>
      <c r="CQR222" s="83"/>
      <c r="CQS222" s="86"/>
      <c r="CQT222" s="86"/>
      <c r="CQU222" s="82"/>
      <c r="CQV222" s="83"/>
      <c r="CQW222" s="83"/>
      <c r="CQX222" s="86"/>
      <c r="CQY222" s="86"/>
      <c r="CQZ222" s="82"/>
      <c r="CRA222" s="83"/>
      <c r="CRB222" s="83"/>
      <c r="CRC222" s="86"/>
      <c r="CRD222" s="86"/>
      <c r="CRE222" s="82"/>
      <c r="CRF222" s="83"/>
      <c r="CRG222" s="83"/>
      <c r="CRH222" s="86"/>
      <c r="CRI222" s="86"/>
      <c r="CRJ222" s="82"/>
      <c r="CRK222" s="83"/>
      <c r="CRL222" s="83"/>
      <c r="CRM222" s="86"/>
      <c r="CRN222" s="86"/>
      <c r="CRO222" s="82"/>
      <c r="CRP222" s="83"/>
      <c r="CRQ222" s="83"/>
      <c r="CRR222" s="86"/>
      <c r="CRS222" s="86"/>
      <c r="CRT222" s="82"/>
      <c r="CRU222" s="83"/>
      <c r="CRV222" s="83"/>
      <c r="CRW222" s="86"/>
      <c r="CRX222" s="86"/>
      <c r="CRY222" s="82"/>
      <c r="CRZ222" s="83"/>
      <c r="CSA222" s="83"/>
      <c r="CSB222" s="86"/>
      <c r="CSC222" s="86"/>
      <c r="CSD222" s="82"/>
      <c r="CSE222" s="83"/>
      <c r="CSF222" s="83"/>
      <c r="CSG222" s="86"/>
      <c r="CSH222" s="86"/>
      <c r="CSI222" s="82"/>
      <c r="CSJ222" s="83"/>
      <c r="CSK222" s="83"/>
      <c r="CSL222" s="86"/>
      <c r="CSM222" s="86"/>
      <c r="CSN222" s="82"/>
      <c r="CSO222" s="83"/>
      <c r="CSP222" s="83"/>
      <c r="CSQ222" s="86"/>
      <c r="CSR222" s="86"/>
      <c r="CSS222" s="82"/>
      <c r="CST222" s="83"/>
      <c r="CSU222" s="83"/>
      <c r="CSV222" s="86"/>
      <c r="CSW222" s="86"/>
      <c r="CSX222" s="82"/>
      <c r="CSY222" s="83"/>
      <c r="CSZ222" s="83"/>
      <c r="CTA222" s="86"/>
      <c r="CTB222" s="86"/>
      <c r="CTC222" s="82"/>
      <c r="CTD222" s="83"/>
      <c r="CTE222" s="83"/>
      <c r="CTF222" s="86"/>
      <c r="CTG222" s="86"/>
      <c r="CTH222" s="82"/>
      <c r="CTI222" s="83"/>
      <c r="CTJ222" s="83"/>
      <c r="CTK222" s="86"/>
      <c r="CTL222" s="86"/>
      <c r="CTM222" s="82"/>
      <c r="CTN222" s="83"/>
      <c r="CTO222" s="83"/>
      <c r="CTP222" s="86"/>
      <c r="CTQ222" s="86"/>
      <c r="CTR222" s="82"/>
      <c r="CTS222" s="83"/>
      <c r="CTT222" s="83"/>
      <c r="CTU222" s="86"/>
      <c r="CTV222" s="86"/>
      <c r="CTW222" s="82"/>
      <c r="CTX222" s="83"/>
      <c r="CTY222" s="83"/>
      <c r="CTZ222" s="86"/>
      <c r="CUA222" s="86"/>
      <c r="CUB222" s="82"/>
      <c r="CUC222" s="83"/>
      <c r="CUD222" s="83"/>
      <c r="CUE222" s="86"/>
      <c r="CUF222" s="86"/>
      <c r="CUG222" s="82"/>
      <c r="CUH222" s="83"/>
      <c r="CUI222" s="83"/>
      <c r="CUJ222" s="86"/>
      <c r="CUK222" s="86"/>
      <c r="CUL222" s="82"/>
      <c r="CUM222" s="83"/>
      <c r="CUN222" s="83"/>
      <c r="CUO222" s="86"/>
      <c r="CUP222" s="86"/>
      <c r="CUQ222" s="82"/>
      <c r="CUR222" s="83"/>
      <c r="CUS222" s="83"/>
      <c r="CUT222" s="86"/>
      <c r="CUU222" s="86"/>
      <c r="CUV222" s="82"/>
      <c r="CUW222" s="83"/>
      <c r="CUX222" s="83"/>
      <c r="CUY222" s="86"/>
      <c r="CUZ222" s="86"/>
      <c r="CVA222" s="82"/>
      <c r="CVB222" s="83"/>
      <c r="CVC222" s="83"/>
      <c r="CVD222" s="86"/>
      <c r="CVE222" s="86"/>
      <c r="CVF222" s="82"/>
      <c r="CVG222" s="83"/>
      <c r="CVH222" s="83"/>
      <c r="CVI222" s="86"/>
      <c r="CVJ222" s="86"/>
      <c r="CVK222" s="82"/>
      <c r="CVL222" s="83"/>
      <c r="CVM222" s="83"/>
      <c r="CVN222" s="86"/>
      <c r="CVO222" s="86"/>
      <c r="CVP222" s="82"/>
      <c r="CVQ222" s="83"/>
      <c r="CVR222" s="83"/>
      <c r="CVS222" s="86"/>
      <c r="CVT222" s="86"/>
      <c r="CVU222" s="82"/>
      <c r="CVV222" s="83"/>
      <c r="CVW222" s="83"/>
      <c r="CVX222" s="86"/>
      <c r="CVY222" s="86"/>
      <c r="CVZ222" s="82"/>
      <c r="CWA222" s="83"/>
      <c r="CWB222" s="83"/>
      <c r="CWC222" s="86"/>
      <c r="CWD222" s="86"/>
      <c r="CWE222" s="82"/>
      <c r="CWF222" s="83"/>
      <c r="CWG222" s="83"/>
      <c r="CWH222" s="86"/>
      <c r="CWI222" s="86"/>
      <c r="CWJ222" s="82"/>
      <c r="CWK222" s="83"/>
      <c r="CWL222" s="83"/>
      <c r="CWM222" s="86"/>
      <c r="CWN222" s="86"/>
      <c r="CWO222" s="82"/>
      <c r="CWP222" s="83"/>
      <c r="CWQ222" s="83"/>
      <c r="CWR222" s="86"/>
      <c r="CWS222" s="86"/>
      <c r="CWT222" s="82"/>
      <c r="CWU222" s="83"/>
      <c r="CWV222" s="83"/>
      <c r="CWW222" s="86"/>
      <c r="CWX222" s="86"/>
      <c r="CWY222" s="82"/>
      <c r="CWZ222" s="83"/>
      <c r="CXA222" s="83"/>
      <c r="CXB222" s="86"/>
      <c r="CXC222" s="86"/>
      <c r="CXD222" s="82"/>
      <c r="CXE222" s="83"/>
      <c r="CXF222" s="83"/>
      <c r="CXG222" s="86"/>
      <c r="CXH222" s="86"/>
      <c r="CXI222" s="82"/>
      <c r="CXJ222" s="83"/>
      <c r="CXK222" s="83"/>
      <c r="CXL222" s="86"/>
      <c r="CXM222" s="86"/>
      <c r="CXN222" s="82"/>
      <c r="CXO222" s="83"/>
      <c r="CXP222" s="83"/>
      <c r="CXQ222" s="86"/>
      <c r="CXR222" s="86"/>
      <c r="CXS222" s="82"/>
      <c r="CXT222" s="83"/>
      <c r="CXU222" s="83"/>
      <c r="CXV222" s="86"/>
      <c r="CXW222" s="86"/>
      <c r="CXX222" s="82"/>
      <c r="CXY222" s="83"/>
      <c r="CXZ222" s="83"/>
      <c r="CYA222" s="86"/>
      <c r="CYB222" s="86"/>
      <c r="CYC222" s="82"/>
      <c r="CYD222" s="83"/>
      <c r="CYE222" s="83"/>
      <c r="CYF222" s="86"/>
      <c r="CYG222" s="86"/>
      <c r="CYH222" s="82"/>
      <c r="CYI222" s="83"/>
      <c r="CYJ222" s="83"/>
      <c r="CYK222" s="86"/>
      <c r="CYL222" s="86"/>
      <c r="CYM222" s="82"/>
      <c r="CYN222" s="83"/>
      <c r="CYO222" s="83"/>
      <c r="CYP222" s="86"/>
      <c r="CYQ222" s="86"/>
      <c r="CYR222" s="82"/>
      <c r="CYS222" s="83"/>
      <c r="CYT222" s="83"/>
      <c r="CYU222" s="86"/>
      <c r="CYV222" s="86"/>
      <c r="CYW222" s="82"/>
      <c r="CYX222" s="83"/>
      <c r="CYY222" s="83"/>
      <c r="CYZ222" s="86"/>
      <c r="CZA222" s="86"/>
      <c r="CZB222" s="82"/>
      <c r="CZC222" s="83"/>
      <c r="CZD222" s="83"/>
      <c r="CZE222" s="86"/>
      <c r="CZF222" s="86"/>
      <c r="CZG222" s="82"/>
      <c r="CZH222" s="83"/>
      <c r="CZI222" s="83"/>
      <c r="CZJ222" s="86"/>
      <c r="CZK222" s="86"/>
      <c r="CZL222" s="82"/>
      <c r="CZM222" s="83"/>
      <c r="CZN222" s="83"/>
      <c r="CZO222" s="86"/>
      <c r="CZP222" s="86"/>
      <c r="CZQ222" s="82"/>
      <c r="CZR222" s="83"/>
      <c r="CZS222" s="83"/>
      <c r="CZT222" s="86"/>
      <c r="CZU222" s="86"/>
      <c r="CZV222" s="82"/>
      <c r="CZW222" s="83"/>
      <c r="CZX222" s="83"/>
      <c r="CZY222" s="86"/>
      <c r="CZZ222" s="86"/>
      <c r="DAA222" s="82"/>
      <c r="DAB222" s="83"/>
      <c r="DAC222" s="83"/>
      <c r="DAD222" s="86"/>
      <c r="DAE222" s="86"/>
      <c r="DAF222" s="82"/>
      <c r="DAG222" s="83"/>
      <c r="DAH222" s="83"/>
      <c r="DAI222" s="86"/>
      <c r="DAJ222" s="86"/>
      <c r="DAK222" s="82"/>
      <c r="DAL222" s="83"/>
      <c r="DAM222" s="83"/>
      <c r="DAN222" s="86"/>
      <c r="DAO222" s="86"/>
      <c r="DAP222" s="82"/>
      <c r="DAQ222" s="83"/>
      <c r="DAR222" s="83"/>
      <c r="DAS222" s="86"/>
      <c r="DAT222" s="86"/>
      <c r="DAU222" s="82"/>
      <c r="DAV222" s="83"/>
      <c r="DAW222" s="83"/>
      <c r="DAX222" s="86"/>
      <c r="DAY222" s="86"/>
      <c r="DAZ222" s="82"/>
      <c r="DBA222" s="83"/>
      <c r="DBB222" s="83"/>
      <c r="DBC222" s="86"/>
      <c r="DBD222" s="86"/>
      <c r="DBE222" s="82"/>
      <c r="DBF222" s="83"/>
      <c r="DBG222" s="83"/>
      <c r="DBH222" s="86"/>
      <c r="DBI222" s="86"/>
      <c r="DBJ222" s="82"/>
      <c r="DBK222" s="83"/>
      <c r="DBL222" s="83"/>
      <c r="DBM222" s="86"/>
      <c r="DBN222" s="86"/>
      <c r="DBO222" s="82"/>
      <c r="DBP222" s="83"/>
      <c r="DBQ222" s="83"/>
      <c r="DBR222" s="86"/>
      <c r="DBS222" s="86"/>
      <c r="DBT222" s="82"/>
      <c r="DBU222" s="83"/>
      <c r="DBV222" s="83"/>
      <c r="DBW222" s="86"/>
      <c r="DBX222" s="86"/>
      <c r="DBY222" s="82"/>
      <c r="DBZ222" s="83"/>
      <c r="DCA222" s="83"/>
      <c r="DCB222" s="86"/>
      <c r="DCC222" s="86"/>
      <c r="DCD222" s="82"/>
      <c r="DCE222" s="83"/>
      <c r="DCF222" s="83"/>
      <c r="DCG222" s="86"/>
      <c r="DCH222" s="86"/>
      <c r="DCI222" s="82"/>
      <c r="DCJ222" s="83"/>
      <c r="DCK222" s="83"/>
      <c r="DCL222" s="86"/>
      <c r="DCM222" s="86"/>
      <c r="DCN222" s="82"/>
      <c r="DCO222" s="83"/>
      <c r="DCP222" s="83"/>
      <c r="DCQ222" s="86"/>
      <c r="DCR222" s="86"/>
      <c r="DCS222" s="82"/>
      <c r="DCT222" s="83"/>
      <c r="DCU222" s="83"/>
      <c r="DCV222" s="86"/>
      <c r="DCW222" s="86"/>
      <c r="DCX222" s="82"/>
      <c r="DCY222" s="83"/>
      <c r="DCZ222" s="83"/>
      <c r="DDA222" s="86"/>
      <c r="DDB222" s="86"/>
      <c r="DDC222" s="82"/>
      <c r="DDD222" s="83"/>
      <c r="DDE222" s="83"/>
      <c r="DDF222" s="86"/>
      <c r="DDG222" s="86"/>
      <c r="DDH222" s="82"/>
      <c r="DDI222" s="83"/>
      <c r="DDJ222" s="83"/>
      <c r="DDK222" s="86"/>
      <c r="DDL222" s="86"/>
      <c r="DDM222" s="82"/>
      <c r="DDN222" s="83"/>
      <c r="DDO222" s="83"/>
      <c r="DDP222" s="86"/>
      <c r="DDQ222" s="86"/>
      <c r="DDR222" s="82"/>
      <c r="DDS222" s="83"/>
      <c r="DDT222" s="83"/>
      <c r="DDU222" s="86"/>
      <c r="DDV222" s="86"/>
      <c r="DDW222" s="82"/>
      <c r="DDX222" s="83"/>
      <c r="DDY222" s="83"/>
      <c r="DDZ222" s="86"/>
      <c r="DEA222" s="86"/>
      <c r="DEB222" s="82"/>
      <c r="DEC222" s="83"/>
      <c r="DED222" s="83"/>
      <c r="DEE222" s="86"/>
      <c r="DEF222" s="86"/>
      <c r="DEG222" s="82"/>
      <c r="DEH222" s="83"/>
      <c r="DEI222" s="83"/>
      <c r="DEJ222" s="86"/>
      <c r="DEK222" s="86"/>
      <c r="DEL222" s="82"/>
      <c r="DEM222" s="83"/>
      <c r="DEN222" s="83"/>
      <c r="DEO222" s="86"/>
      <c r="DEP222" s="86"/>
      <c r="DEQ222" s="82"/>
      <c r="DER222" s="83"/>
      <c r="DES222" s="83"/>
      <c r="DET222" s="86"/>
      <c r="DEU222" s="86"/>
      <c r="DEV222" s="82"/>
      <c r="DEW222" s="83"/>
      <c r="DEX222" s="83"/>
      <c r="DEY222" s="86"/>
      <c r="DEZ222" s="86"/>
      <c r="DFA222" s="82"/>
      <c r="DFB222" s="83"/>
      <c r="DFC222" s="83"/>
      <c r="DFD222" s="86"/>
      <c r="DFE222" s="86"/>
      <c r="DFF222" s="82"/>
      <c r="DFG222" s="83"/>
      <c r="DFH222" s="83"/>
      <c r="DFI222" s="86"/>
      <c r="DFJ222" s="86"/>
      <c r="DFK222" s="82"/>
      <c r="DFL222" s="83"/>
      <c r="DFM222" s="83"/>
      <c r="DFN222" s="86"/>
      <c r="DFO222" s="86"/>
      <c r="DFP222" s="82"/>
      <c r="DFQ222" s="83"/>
      <c r="DFR222" s="83"/>
      <c r="DFS222" s="86"/>
      <c r="DFT222" s="86"/>
      <c r="DFU222" s="82"/>
      <c r="DFV222" s="83"/>
      <c r="DFW222" s="83"/>
      <c r="DFX222" s="86"/>
      <c r="DFY222" s="86"/>
      <c r="DFZ222" s="82"/>
      <c r="DGA222" s="83"/>
      <c r="DGB222" s="83"/>
      <c r="DGC222" s="86"/>
      <c r="DGD222" s="86"/>
      <c r="DGE222" s="82"/>
      <c r="DGF222" s="83"/>
      <c r="DGG222" s="83"/>
      <c r="DGH222" s="86"/>
      <c r="DGI222" s="86"/>
      <c r="DGJ222" s="82"/>
      <c r="DGK222" s="83"/>
      <c r="DGL222" s="83"/>
      <c r="DGM222" s="86"/>
      <c r="DGN222" s="86"/>
      <c r="DGO222" s="82"/>
      <c r="DGP222" s="83"/>
      <c r="DGQ222" s="83"/>
      <c r="DGR222" s="86"/>
      <c r="DGS222" s="86"/>
      <c r="DGT222" s="82"/>
      <c r="DGU222" s="83"/>
      <c r="DGV222" s="83"/>
      <c r="DGW222" s="86"/>
      <c r="DGX222" s="86"/>
      <c r="DGY222" s="82"/>
      <c r="DGZ222" s="83"/>
      <c r="DHA222" s="83"/>
      <c r="DHB222" s="86"/>
      <c r="DHC222" s="86"/>
      <c r="DHD222" s="82"/>
      <c r="DHE222" s="83"/>
      <c r="DHF222" s="83"/>
      <c r="DHG222" s="86"/>
      <c r="DHH222" s="86"/>
      <c r="DHI222" s="82"/>
      <c r="DHJ222" s="83"/>
      <c r="DHK222" s="83"/>
      <c r="DHL222" s="86"/>
      <c r="DHM222" s="86"/>
      <c r="DHN222" s="82"/>
      <c r="DHO222" s="83"/>
      <c r="DHP222" s="83"/>
      <c r="DHQ222" s="86"/>
      <c r="DHR222" s="86"/>
      <c r="DHS222" s="82"/>
      <c r="DHT222" s="83"/>
      <c r="DHU222" s="83"/>
      <c r="DHV222" s="86"/>
      <c r="DHW222" s="86"/>
      <c r="DHX222" s="82"/>
      <c r="DHY222" s="83"/>
      <c r="DHZ222" s="83"/>
      <c r="DIA222" s="86"/>
      <c r="DIB222" s="86"/>
      <c r="DIC222" s="82"/>
      <c r="DID222" s="83"/>
      <c r="DIE222" s="83"/>
      <c r="DIF222" s="86"/>
      <c r="DIG222" s="86"/>
      <c r="DIH222" s="82"/>
      <c r="DII222" s="83"/>
      <c r="DIJ222" s="83"/>
      <c r="DIK222" s="86"/>
      <c r="DIL222" s="86"/>
      <c r="DIM222" s="82"/>
      <c r="DIN222" s="83"/>
      <c r="DIO222" s="83"/>
      <c r="DIP222" s="86"/>
      <c r="DIQ222" s="86"/>
      <c r="DIR222" s="82"/>
      <c r="DIS222" s="83"/>
      <c r="DIT222" s="83"/>
      <c r="DIU222" s="86"/>
      <c r="DIV222" s="86"/>
      <c r="DIW222" s="82"/>
      <c r="DIX222" s="83"/>
      <c r="DIY222" s="83"/>
      <c r="DIZ222" s="86"/>
      <c r="DJA222" s="86"/>
      <c r="DJB222" s="82"/>
      <c r="DJC222" s="83"/>
      <c r="DJD222" s="83"/>
      <c r="DJE222" s="86"/>
      <c r="DJF222" s="86"/>
      <c r="DJG222" s="82"/>
      <c r="DJH222" s="83"/>
      <c r="DJI222" s="83"/>
      <c r="DJJ222" s="86"/>
      <c r="DJK222" s="86"/>
      <c r="DJL222" s="82"/>
      <c r="DJM222" s="83"/>
      <c r="DJN222" s="83"/>
      <c r="DJO222" s="86"/>
      <c r="DJP222" s="86"/>
      <c r="DJQ222" s="82"/>
      <c r="DJR222" s="83"/>
      <c r="DJS222" s="83"/>
      <c r="DJT222" s="86"/>
      <c r="DJU222" s="86"/>
      <c r="DJV222" s="82"/>
      <c r="DJW222" s="83"/>
      <c r="DJX222" s="83"/>
      <c r="DJY222" s="86"/>
      <c r="DJZ222" s="86"/>
      <c r="DKA222" s="82"/>
      <c r="DKB222" s="83"/>
      <c r="DKC222" s="83"/>
      <c r="DKD222" s="86"/>
      <c r="DKE222" s="86"/>
      <c r="DKF222" s="82"/>
      <c r="DKG222" s="83"/>
      <c r="DKH222" s="83"/>
      <c r="DKI222" s="86"/>
      <c r="DKJ222" s="86"/>
      <c r="DKK222" s="82"/>
      <c r="DKL222" s="83"/>
      <c r="DKM222" s="83"/>
      <c r="DKN222" s="86"/>
      <c r="DKO222" s="86"/>
      <c r="DKP222" s="82"/>
      <c r="DKQ222" s="83"/>
      <c r="DKR222" s="83"/>
      <c r="DKS222" s="86"/>
      <c r="DKT222" s="86"/>
      <c r="DKU222" s="82"/>
      <c r="DKV222" s="83"/>
      <c r="DKW222" s="83"/>
      <c r="DKX222" s="86"/>
      <c r="DKY222" s="86"/>
      <c r="DKZ222" s="82"/>
      <c r="DLA222" s="83"/>
      <c r="DLB222" s="83"/>
      <c r="DLC222" s="86"/>
      <c r="DLD222" s="86"/>
      <c r="DLE222" s="82"/>
      <c r="DLF222" s="83"/>
      <c r="DLG222" s="83"/>
      <c r="DLH222" s="86"/>
      <c r="DLI222" s="86"/>
      <c r="DLJ222" s="82"/>
      <c r="DLK222" s="83"/>
      <c r="DLL222" s="83"/>
      <c r="DLM222" s="86"/>
      <c r="DLN222" s="86"/>
      <c r="DLO222" s="82"/>
      <c r="DLP222" s="83"/>
      <c r="DLQ222" s="83"/>
      <c r="DLR222" s="86"/>
      <c r="DLS222" s="86"/>
      <c r="DLT222" s="82"/>
      <c r="DLU222" s="83"/>
      <c r="DLV222" s="83"/>
      <c r="DLW222" s="86"/>
      <c r="DLX222" s="86"/>
      <c r="DLY222" s="82"/>
      <c r="DLZ222" s="83"/>
      <c r="DMA222" s="83"/>
      <c r="DMB222" s="86"/>
      <c r="DMC222" s="86"/>
      <c r="DMD222" s="82"/>
      <c r="DME222" s="83"/>
      <c r="DMF222" s="83"/>
      <c r="DMG222" s="86"/>
      <c r="DMH222" s="86"/>
      <c r="DMI222" s="82"/>
      <c r="DMJ222" s="83"/>
      <c r="DMK222" s="83"/>
      <c r="DML222" s="86"/>
      <c r="DMM222" s="86"/>
      <c r="DMN222" s="82"/>
      <c r="DMO222" s="83"/>
      <c r="DMP222" s="83"/>
      <c r="DMQ222" s="86"/>
      <c r="DMR222" s="86"/>
      <c r="DMS222" s="82"/>
      <c r="DMT222" s="83"/>
      <c r="DMU222" s="83"/>
      <c r="DMV222" s="86"/>
      <c r="DMW222" s="86"/>
      <c r="DMX222" s="82"/>
      <c r="DMY222" s="83"/>
      <c r="DMZ222" s="83"/>
      <c r="DNA222" s="86"/>
      <c r="DNB222" s="86"/>
      <c r="DNC222" s="82"/>
      <c r="DND222" s="83"/>
      <c r="DNE222" s="83"/>
      <c r="DNF222" s="86"/>
      <c r="DNG222" s="86"/>
      <c r="DNH222" s="82"/>
      <c r="DNI222" s="83"/>
      <c r="DNJ222" s="83"/>
      <c r="DNK222" s="86"/>
      <c r="DNL222" s="86"/>
      <c r="DNM222" s="82"/>
      <c r="DNN222" s="83"/>
      <c r="DNO222" s="83"/>
      <c r="DNP222" s="86"/>
      <c r="DNQ222" s="86"/>
      <c r="DNR222" s="82"/>
      <c r="DNS222" s="83"/>
      <c r="DNT222" s="83"/>
      <c r="DNU222" s="86"/>
      <c r="DNV222" s="86"/>
      <c r="DNW222" s="82"/>
      <c r="DNX222" s="83"/>
      <c r="DNY222" s="83"/>
      <c r="DNZ222" s="86"/>
      <c r="DOA222" s="86"/>
      <c r="DOB222" s="82"/>
      <c r="DOC222" s="83"/>
      <c r="DOD222" s="83"/>
      <c r="DOE222" s="86"/>
      <c r="DOF222" s="86"/>
      <c r="DOG222" s="82"/>
      <c r="DOH222" s="83"/>
      <c r="DOI222" s="83"/>
      <c r="DOJ222" s="86"/>
      <c r="DOK222" s="86"/>
      <c r="DOL222" s="82"/>
      <c r="DOM222" s="83"/>
      <c r="DON222" s="83"/>
      <c r="DOO222" s="86"/>
      <c r="DOP222" s="86"/>
      <c r="DOQ222" s="82"/>
      <c r="DOR222" s="83"/>
      <c r="DOS222" s="83"/>
      <c r="DOT222" s="86"/>
      <c r="DOU222" s="86"/>
      <c r="DOV222" s="82"/>
      <c r="DOW222" s="83"/>
      <c r="DOX222" s="83"/>
      <c r="DOY222" s="86"/>
      <c r="DOZ222" s="86"/>
      <c r="DPA222" s="82"/>
      <c r="DPB222" s="83"/>
      <c r="DPC222" s="83"/>
      <c r="DPD222" s="86"/>
      <c r="DPE222" s="86"/>
      <c r="DPF222" s="82"/>
      <c r="DPG222" s="83"/>
      <c r="DPH222" s="83"/>
      <c r="DPI222" s="86"/>
      <c r="DPJ222" s="86"/>
      <c r="DPK222" s="82"/>
      <c r="DPL222" s="83"/>
      <c r="DPM222" s="83"/>
      <c r="DPN222" s="86"/>
      <c r="DPO222" s="86"/>
      <c r="DPP222" s="82"/>
      <c r="DPQ222" s="83"/>
      <c r="DPR222" s="83"/>
      <c r="DPS222" s="86"/>
      <c r="DPT222" s="86"/>
      <c r="DPU222" s="82"/>
      <c r="DPV222" s="83"/>
      <c r="DPW222" s="83"/>
      <c r="DPX222" s="86"/>
      <c r="DPY222" s="86"/>
      <c r="DPZ222" s="82"/>
      <c r="DQA222" s="83"/>
      <c r="DQB222" s="83"/>
      <c r="DQC222" s="86"/>
      <c r="DQD222" s="86"/>
      <c r="DQE222" s="82"/>
      <c r="DQF222" s="83"/>
      <c r="DQG222" s="83"/>
      <c r="DQH222" s="86"/>
      <c r="DQI222" s="86"/>
      <c r="DQJ222" s="82"/>
      <c r="DQK222" s="83"/>
      <c r="DQL222" s="83"/>
      <c r="DQM222" s="86"/>
      <c r="DQN222" s="86"/>
      <c r="DQO222" s="82"/>
      <c r="DQP222" s="83"/>
      <c r="DQQ222" s="83"/>
      <c r="DQR222" s="86"/>
      <c r="DQS222" s="86"/>
      <c r="DQT222" s="82"/>
      <c r="DQU222" s="83"/>
      <c r="DQV222" s="83"/>
      <c r="DQW222" s="86"/>
      <c r="DQX222" s="86"/>
      <c r="DQY222" s="82"/>
      <c r="DQZ222" s="83"/>
      <c r="DRA222" s="83"/>
      <c r="DRB222" s="86"/>
      <c r="DRC222" s="86"/>
      <c r="DRD222" s="82"/>
      <c r="DRE222" s="83"/>
      <c r="DRF222" s="83"/>
      <c r="DRG222" s="86"/>
      <c r="DRH222" s="86"/>
      <c r="DRI222" s="82"/>
      <c r="DRJ222" s="83"/>
      <c r="DRK222" s="83"/>
      <c r="DRL222" s="86"/>
      <c r="DRM222" s="86"/>
      <c r="DRN222" s="82"/>
      <c r="DRO222" s="83"/>
      <c r="DRP222" s="83"/>
      <c r="DRQ222" s="86"/>
      <c r="DRR222" s="86"/>
      <c r="DRS222" s="82"/>
      <c r="DRT222" s="83"/>
      <c r="DRU222" s="83"/>
      <c r="DRV222" s="86"/>
      <c r="DRW222" s="86"/>
      <c r="DRX222" s="82"/>
      <c r="DRY222" s="83"/>
      <c r="DRZ222" s="83"/>
      <c r="DSA222" s="86"/>
      <c r="DSB222" s="86"/>
      <c r="DSC222" s="82"/>
      <c r="DSD222" s="83"/>
      <c r="DSE222" s="83"/>
      <c r="DSF222" s="86"/>
      <c r="DSG222" s="86"/>
      <c r="DSH222" s="82"/>
      <c r="DSI222" s="83"/>
      <c r="DSJ222" s="83"/>
      <c r="DSK222" s="86"/>
      <c r="DSL222" s="86"/>
      <c r="DSM222" s="82"/>
      <c r="DSN222" s="83"/>
      <c r="DSO222" s="83"/>
      <c r="DSP222" s="86"/>
      <c r="DSQ222" s="86"/>
      <c r="DSR222" s="82"/>
      <c r="DSS222" s="83"/>
      <c r="DST222" s="83"/>
      <c r="DSU222" s="86"/>
      <c r="DSV222" s="86"/>
      <c r="DSW222" s="82"/>
      <c r="DSX222" s="83"/>
      <c r="DSY222" s="83"/>
      <c r="DSZ222" s="86"/>
      <c r="DTA222" s="86"/>
      <c r="DTB222" s="82"/>
      <c r="DTC222" s="83"/>
      <c r="DTD222" s="83"/>
      <c r="DTE222" s="86"/>
      <c r="DTF222" s="86"/>
      <c r="DTG222" s="82"/>
      <c r="DTH222" s="83"/>
      <c r="DTI222" s="83"/>
      <c r="DTJ222" s="86"/>
      <c r="DTK222" s="86"/>
      <c r="DTL222" s="82"/>
      <c r="DTM222" s="83"/>
      <c r="DTN222" s="83"/>
      <c r="DTO222" s="86"/>
      <c r="DTP222" s="86"/>
      <c r="DTQ222" s="82"/>
      <c r="DTR222" s="83"/>
      <c r="DTS222" s="83"/>
      <c r="DTT222" s="86"/>
      <c r="DTU222" s="86"/>
      <c r="DTV222" s="82"/>
      <c r="DTW222" s="83"/>
      <c r="DTX222" s="83"/>
      <c r="DTY222" s="86"/>
      <c r="DTZ222" s="86"/>
      <c r="DUA222" s="82"/>
      <c r="DUB222" s="83"/>
      <c r="DUC222" s="83"/>
      <c r="DUD222" s="86"/>
      <c r="DUE222" s="86"/>
      <c r="DUF222" s="82"/>
      <c r="DUG222" s="83"/>
      <c r="DUH222" s="83"/>
      <c r="DUI222" s="86"/>
      <c r="DUJ222" s="86"/>
      <c r="DUK222" s="82"/>
      <c r="DUL222" s="83"/>
      <c r="DUM222" s="83"/>
      <c r="DUN222" s="86"/>
      <c r="DUO222" s="86"/>
      <c r="DUP222" s="82"/>
      <c r="DUQ222" s="83"/>
      <c r="DUR222" s="83"/>
      <c r="DUS222" s="86"/>
      <c r="DUT222" s="86"/>
      <c r="DUU222" s="82"/>
      <c r="DUV222" s="83"/>
      <c r="DUW222" s="83"/>
      <c r="DUX222" s="86"/>
      <c r="DUY222" s="86"/>
      <c r="DUZ222" s="82"/>
      <c r="DVA222" s="83"/>
      <c r="DVB222" s="83"/>
      <c r="DVC222" s="86"/>
      <c r="DVD222" s="86"/>
      <c r="DVE222" s="82"/>
      <c r="DVF222" s="83"/>
      <c r="DVG222" s="83"/>
      <c r="DVH222" s="86"/>
      <c r="DVI222" s="86"/>
      <c r="DVJ222" s="82"/>
      <c r="DVK222" s="83"/>
      <c r="DVL222" s="83"/>
      <c r="DVM222" s="86"/>
      <c r="DVN222" s="86"/>
      <c r="DVO222" s="82"/>
      <c r="DVP222" s="83"/>
      <c r="DVQ222" s="83"/>
      <c r="DVR222" s="86"/>
      <c r="DVS222" s="86"/>
      <c r="DVT222" s="82"/>
      <c r="DVU222" s="83"/>
      <c r="DVV222" s="83"/>
      <c r="DVW222" s="86"/>
      <c r="DVX222" s="86"/>
      <c r="DVY222" s="82"/>
      <c r="DVZ222" s="83"/>
      <c r="DWA222" s="83"/>
      <c r="DWB222" s="86"/>
      <c r="DWC222" s="86"/>
      <c r="DWD222" s="82"/>
      <c r="DWE222" s="83"/>
      <c r="DWF222" s="83"/>
      <c r="DWG222" s="86"/>
      <c r="DWH222" s="86"/>
      <c r="DWI222" s="82"/>
      <c r="DWJ222" s="83"/>
      <c r="DWK222" s="83"/>
      <c r="DWL222" s="86"/>
      <c r="DWM222" s="86"/>
      <c r="DWN222" s="82"/>
      <c r="DWO222" s="83"/>
      <c r="DWP222" s="83"/>
      <c r="DWQ222" s="86"/>
      <c r="DWR222" s="86"/>
      <c r="DWS222" s="82"/>
      <c r="DWT222" s="83"/>
      <c r="DWU222" s="83"/>
      <c r="DWV222" s="86"/>
      <c r="DWW222" s="86"/>
      <c r="DWX222" s="82"/>
      <c r="DWY222" s="83"/>
      <c r="DWZ222" s="83"/>
      <c r="DXA222" s="86"/>
      <c r="DXB222" s="86"/>
      <c r="DXC222" s="82"/>
      <c r="DXD222" s="83"/>
      <c r="DXE222" s="83"/>
      <c r="DXF222" s="86"/>
      <c r="DXG222" s="86"/>
      <c r="DXH222" s="82"/>
      <c r="DXI222" s="83"/>
      <c r="DXJ222" s="83"/>
      <c r="DXK222" s="86"/>
      <c r="DXL222" s="86"/>
      <c r="DXM222" s="82"/>
      <c r="DXN222" s="83"/>
      <c r="DXO222" s="83"/>
      <c r="DXP222" s="86"/>
      <c r="DXQ222" s="86"/>
      <c r="DXR222" s="82"/>
      <c r="DXS222" s="83"/>
      <c r="DXT222" s="83"/>
      <c r="DXU222" s="86"/>
      <c r="DXV222" s="86"/>
      <c r="DXW222" s="82"/>
      <c r="DXX222" s="83"/>
      <c r="DXY222" s="83"/>
      <c r="DXZ222" s="86"/>
      <c r="DYA222" s="86"/>
      <c r="DYB222" s="82"/>
      <c r="DYC222" s="83"/>
      <c r="DYD222" s="83"/>
      <c r="DYE222" s="86"/>
      <c r="DYF222" s="86"/>
      <c r="DYG222" s="82"/>
      <c r="DYH222" s="83"/>
      <c r="DYI222" s="83"/>
      <c r="DYJ222" s="86"/>
      <c r="DYK222" s="86"/>
      <c r="DYL222" s="82"/>
      <c r="DYM222" s="83"/>
      <c r="DYN222" s="83"/>
      <c r="DYO222" s="86"/>
      <c r="DYP222" s="86"/>
      <c r="DYQ222" s="82"/>
      <c r="DYR222" s="83"/>
      <c r="DYS222" s="83"/>
      <c r="DYT222" s="86"/>
      <c r="DYU222" s="86"/>
      <c r="DYV222" s="82"/>
      <c r="DYW222" s="83"/>
      <c r="DYX222" s="83"/>
      <c r="DYY222" s="86"/>
      <c r="DYZ222" s="86"/>
      <c r="DZA222" s="82"/>
      <c r="DZB222" s="83"/>
      <c r="DZC222" s="83"/>
      <c r="DZD222" s="86"/>
      <c r="DZE222" s="86"/>
      <c r="DZF222" s="82"/>
      <c r="DZG222" s="83"/>
      <c r="DZH222" s="83"/>
      <c r="DZI222" s="86"/>
      <c r="DZJ222" s="86"/>
      <c r="DZK222" s="82"/>
      <c r="DZL222" s="83"/>
      <c r="DZM222" s="83"/>
      <c r="DZN222" s="86"/>
      <c r="DZO222" s="86"/>
      <c r="DZP222" s="82"/>
      <c r="DZQ222" s="83"/>
      <c r="DZR222" s="83"/>
      <c r="DZS222" s="86"/>
      <c r="DZT222" s="86"/>
      <c r="DZU222" s="82"/>
      <c r="DZV222" s="83"/>
      <c r="DZW222" s="83"/>
      <c r="DZX222" s="86"/>
      <c r="DZY222" s="86"/>
      <c r="DZZ222" s="82"/>
      <c r="EAA222" s="83"/>
      <c r="EAB222" s="83"/>
      <c r="EAC222" s="86"/>
      <c r="EAD222" s="86"/>
      <c r="EAE222" s="82"/>
      <c r="EAF222" s="83"/>
      <c r="EAG222" s="83"/>
      <c r="EAH222" s="86"/>
      <c r="EAI222" s="86"/>
      <c r="EAJ222" s="82"/>
      <c r="EAK222" s="83"/>
      <c r="EAL222" s="83"/>
      <c r="EAM222" s="86"/>
      <c r="EAN222" s="86"/>
      <c r="EAO222" s="82"/>
      <c r="EAP222" s="83"/>
      <c r="EAQ222" s="83"/>
      <c r="EAR222" s="86"/>
      <c r="EAS222" s="86"/>
      <c r="EAT222" s="82"/>
      <c r="EAU222" s="83"/>
      <c r="EAV222" s="83"/>
      <c r="EAW222" s="86"/>
      <c r="EAX222" s="86"/>
      <c r="EAY222" s="82"/>
      <c r="EAZ222" s="83"/>
      <c r="EBA222" s="83"/>
      <c r="EBB222" s="86"/>
      <c r="EBC222" s="86"/>
      <c r="EBD222" s="82"/>
      <c r="EBE222" s="83"/>
      <c r="EBF222" s="83"/>
      <c r="EBG222" s="86"/>
      <c r="EBH222" s="86"/>
      <c r="EBI222" s="82"/>
      <c r="EBJ222" s="83"/>
      <c r="EBK222" s="83"/>
      <c r="EBL222" s="86"/>
      <c r="EBM222" s="86"/>
      <c r="EBN222" s="82"/>
      <c r="EBO222" s="83"/>
      <c r="EBP222" s="83"/>
      <c r="EBQ222" s="86"/>
      <c r="EBR222" s="86"/>
      <c r="EBS222" s="82"/>
      <c r="EBT222" s="83"/>
      <c r="EBU222" s="83"/>
      <c r="EBV222" s="86"/>
      <c r="EBW222" s="86"/>
      <c r="EBX222" s="82"/>
      <c r="EBY222" s="83"/>
      <c r="EBZ222" s="83"/>
      <c r="ECA222" s="86"/>
      <c r="ECB222" s="86"/>
      <c r="ECC222" s="82"/>
      <c r="ECD222" s="83"/>
      <c r="ECE222" s="83"/>
      <c r="ECF222" s="86"/>
      <c r="ECG222" s="86"/>
      <c r="ECH222" s="82"/>
      <c r="ECI222" s="83"/>
      <c r="ECJ222" s="83"/>
      <c r="ECK222" s="86"/>
      <c r="ECL222" s="86"/>
      <c r="ECM222" s="82"/>
      <c r="ECN222" s="83"/>
      <c r="ECO222" s="83"/>
      <c r="ECP222" s="86"/>
      <c r="ECQ222" s="86"/>
      <c r="ECR222" s="82"/>
      <c r="ECS222" s="83"/>
      <c r="ECT222" s="83"/>
      <c r="ECU222" s="86"/>
      <c r="ECV222" s="86"/>
      <c r="ECW222" s="82"/>
      <c r="ECX222" s="83"/>
      <c r="ECY222" s="83"/>
      <c r="ECZ222" s="86"/>
      <c r="EDA222" s="86"/>
      <c r="EDB222" s="82"/>
      <c r="EDC222" s="83"/>
      <c r="EDD222" s="83"/>
      <c r="EDE222" s="86"/>
      <c r="EDF222" s="86"/>
      <c r="EDG222" s="82"/>
      <c r="EDH222" s="83"/>
      <c r="EDI222" s="83"/>
      <c r="EDJ222" s="86"/>
      <c r="EDK222" s="86"/>
      <c r="EDL222" s="82"/>
      <c r="EDM222" s="83"/>
      <c r="EDN222" s="83"/>
      <c r="EDO222" s="86"/>
      <c r="EDP222" s="86"/>
      <c r="EDQ222" s="82"/>
      <c r="EDR222" s="83"/>
      <c r="EDS222" s="83"/>
      <c r="EDT222" s="86"/>
      <c r="EDU222" s="86"/>
      <c r="EDV222" s="82"/>
      <c r="EDW222" s="83"/>
      <c r="EDX222" s="83"/>
      <c r="EDY222" s="86"/>
      <c r="EDZ222" s="86"/>
      <c r="EEA222" s="82"/>
      <c r="EEB222" s="83"/>
      <c r="EEC222" s="83"/>
      <c r="EED222" s="86"/>
      <c r="EEE222" s="86"/>
      <c r="EEF222" s="82"/>
      <c r="EEG222" s="83"/>
      <c r="EEH222" s="83"/>
      <c r="EEI222" s="86"/>
      <c r="EEJ222" s="86"/>
      <c r="EEK222" s="82"/>
      <c r="EEL222" s="83"/>
      <c r="EEM222" s="83"/>
      <c r="EEN222" s="86"/>
      <c r="EEO222" s="86"/>
      <c r="EEP222" s="82"/>
      <c r="EEQ222" s="83"/>
      <c r="EER222" s="83"/>
      <c r="EES222" s="86"/>
      <c r="EET222" s="86"/>
      <c r="EEU222" s="82"/>
      <c r="EEV222" s="83"/>
      <c r="EEW222" s="83"/>
      <c r="EEX222" s="86"/>
      <c r="EEY222" s="86"/>
      <c r="EEZ222" s="82"/>
      <c r="EFA222" s="83"/>
      <c r="EFB222" s="83"/>
      <c r="EFC222" s="86"/>
      <c r="EFD222" s="86"/>
      <c r="EFE222" s="82"/>
      <c r="EFF222" s="83"/>
      <c r="EFG222" s="83"/>
      <c r="EFH222" s="86"/>
      <c r="EFI222" s="86"/>
      <c r="EFJ222" s="82"/>
      <c r="EFK222" s="83"/>
      <c r="EFL222" s="83"/>
      <c r="EFM222" s="86"/>
      <c r="EFN222" s="86"/>
      <c r="EFO222" s="82"/>
      <c r="EFP222" s="83"/>
      <c r="EFQ222" s="83"/>
      <c r="EFR222" s="86"/>
      <c r="EFS222" s="86"/>
      <c r="EFT222" s="82"/>
      <c r="EFU222" s="83"/>
      <c r="EFV222" s="83"/>
      <c r="EFW222" s="86"/>
      <c r="EFX222" s="86"/>
      <c r="EFY222" s="82"/>
      <c r="EFZ222" s="83"/>
      <c r="EGA222" s="83"/>
      <c r="EGB222" s="86"/>
      <c r="EGC222" s="86"/>
      <c r="EGD222" s="82"/>
      <c r="EGE222" s="83"/>
      <c r="EGF222" s="83"/>
      <c r="EGG222" s="86"/>
      <c r="EGH222" s="86"/>
      <c r="EGI222" s="82"/>
      <c r="EGJ222" s="83"/>
      <c r="EGK222" s="83"/>
      <c r="EGL222" s="86"/>
      <c r="EGM222" s="86"/>
      <c r="EGN222" s="82"/>
      <c r="EGO222" s="83"/>
      <c r="EGP222" s="83"/>
      <c r="EGQ222" s="86"/>
      <c r="EGR222" s="86"/>
      <c r="EGS222" s="82"/>
      <c r="EGT222" s="83"/>
      <c r="EGU222" s="83"/>
      <c r="EGV222" s="86"/>
      <c r="EGW222" s="86"/>
      <c r="EGX222" s="82"/>
      <c r="EGY222" s="83"/>
      <c r="EGZ222" s="83"/>
      <c r="EHA222" s="86"/>
      <c r="EHB222" s="86"/>
      <c r="EHC222" s="82"/>
      <c r="EHD222" s="83"/>
      <c r="EHE222" s="83"/>
      <c r="EHF222" s="86"/>
      <c r="EHG222" s="86"/>
      <c r="EHH222" s="82"/>
      <c r="EHI222" s="83"/>
      <c r="EHJ222" s="83"/>
      <c r="EHK222" s="86"/>
      <c r="EHL222" s="86"/>
      <c r="EHM222" s="82"/>
      <c r="EHN222" s="83"/>
      <c r="EHO222" s="83"/>
      <c r="EHP222" s="86"/>
      <c r="EHQ222" s="86"/>
      <c r="EHR222" s="82"/>
      <c r="EHS222" s="83"/>
      <c r="EHT222" s="83"/>
      <c r="EHU222" s="86"/>
      <c r="EHV222" s="86"/>
      <c r="EHW222" s="82"/>
      <c r="EHX222" s="83"/>
      <c r="EHY222" s="83"/>
      <c r="EHZ222" s="86"/>
      <c r="EIA222" s="86"/>
      <c r="EIB222" s="82"/>
      <c r="EIC222" s="83"/>
      <c r="EID222" s="83"/>
      <c r="EIE222" s="86"/>
      <c r="EIF222" s="86"/>
      <c r="EIG222" s="82"/>
      <c r="EIH222" s="83"/>
      <c r="EII222" s="83"/>
      <c r="EIJ222" s="86"/>
      <c r="EIK222" s="86"/>
      <c r="EIL222" s="82"/>
      <c r="EIM222" s="83"/>
      <c r="EIN222" s="83"/>
      <c r="EIO222" s="86"/>
      <c r="EIP222" s="86"/>
      <c r="EIQ222" s="82"/>
      <c r="EIR222" s="83"/>
      <c r="EIS222" s="83"/>
      <c r="EIT222" s="86"/>
      <c r="EIU222" s="86"/>
      <c r="EIV222" s="82"/>
      <c r="EIW222" s="83"/>
      <c r="EIX222" s="83"/>
      <c r="EIY222" s="86"/>
      <c r="EIZ222" s="86"/>
      <c r="EJA222" s="82"/>
      <c r="EJB222" s="83"/>
      <c r="EJC222" s="83"/>
      <c r="EJD222" s="86"/>
      <c r="EJE222" s="86"/>
      <c r="EJF222" s="82"/>
      <c r="EJG222" s="83"/>
      <c r="EJH222" s="83"/>
      <c r="EJI222" s="86"/>
      <c r="EJJ222" s="86"/>
      <c r="EJK222" s="82"/>
      <c r="EJL222" s="83"/>
      <c r="EJM222" s="83"/>
      <c r="EJN222" s="86"/>
      <c r="EJO222" s="86"/>
      <c r="EJP222" s="82"/>
      <c r="EJQ222" s="83"/>
      <c r="EJR222" s="83"/>
      <c r="EJS222" s="86"/>
      <c r="EJT222" s="86"/>
      <c r="EJU222" s="82"/>
      <c r="EJV222" s="83"/>
      <c r="EJW222" s="83"/>
      <c r="EJX222" s="86"/>
      <c r="EJY222" s="86"/>
      <c r="EJZ222" s="82"/>
      <c r="EKA222" s="83"/>
      <c r="EKB222" s="83"/>
      <c r="EKC222" s="86"/>
      <c r="EKD222" s="86"/>
      <c r="EKE222" s="82"/>
      <c r="EKF222" s="83"/>
      <c r="EKG222" s="83"/>
      <c r="EKH222" s="86"/>
      <c r="EKI222" s="86"/>
      <c r="EKJ222" s="82"/>
      <c r="EKK222" s="83"/>
      <c r="EKL222" s="83"/>
      <c r="EKM222" s="86"/>
      <c r="EKN222" s="86"/>
      <c r="EKO222" s="82"/>
      <c r="EKP222" s="83"/>
      <c r="EKQ222" s="83"/>
      <c r="EKR222" s="86"/>
      <c r="EKS222" s="86"/>
      <c r="EKT222" s="82"/>
      <c r="EKU222" s="83"/>
      <c r="EKV222" s="83"/>
      <c r="EKW222" s="86"/>
      <c r="EKX222" s="86"/>
      <c r="EKY222" s="82"/>
      <c r="EKZ222" s="83"/>
      <c r="ELA222" s="83"/>
      <c r="ELB222" s="86"/>
      <c r="ELC222" s="86"/>
      <c r="ELD222" s="82"/>
      <c r="ELE222" s="83"/>
      <c r="ELF222" s="83"/>
      <c r="ELG222" s="86"/>
      <c r="ELH222" s="86"/>
      <c r="ELI222" s="82"/>
      <c r="ELJ222" s="83"/>
      <c r="ELK222" s="83"/>
      <c r="ELL222" s="86"/>
      <c r="ELM222" s="86"/>
      <c r="ELN222" s="82"/>
      <c r="ELO222" s="83"/>
      <c r="ELP222" s="83"/>
      <c r="ELQ222" s="86"/>
      <c r="ELR222" s="86"/>
      <c r="ELS222" s="82"/>
      <c r="ELT222" s="83"/>
      <c r="ELU222" s="83"/>
      <c r="ELV222" s="86"/>
      <c r="ELW222" s="86"/>
      <c r="ELX222" s="82"/>
      <c r="ELY222" s="83"/>
      <c r="ELZ222" s="83"/>
      <c r="EMA222" s="86"/>
      <c r="EMB222" s="86"/>
      <c r="EMC222" s="82"/>
      <c r="EMD222" s="83"/>
      <c r="EME222" s="83"/>
      <c r="EMF222" s="86"/>
      <c r="EMG222" s="86"/>
      <c r="EMH222" s="82"/>
      <c r="EMI222" s="83"/>
      <c r="EMJ222" s="83"/>
      <c r="EMK222" s="86"/>
      <c r="EML222" s="86"/>
      <c r="EMM222" s="82"/>
      <c r="EMN222" s="83"/>
      <c r="EMO222" s="83"/>
      <c r="EMP222" s="86"/>
      <c r="EMQ222" s="86"/>
      <c r="EMR222" s="82"/>
      <c r="EMS222" s="83"/>
      <c r="EMT222" s="83"/>
      <c r="EMU222" s="86"/>
      <c r="EMV222" s="86"/>
      <c r="EMW222" s="82"/>
      <c r="EMX222" s="83"/>
      <c r="EMY222" s="83"/>
      <c r="EMZ222" s="86"/>
      <c r="ENA222" s="86"/>
      <c r="ENB222" s="82"/>
      <c r="ENC222" s="83"/>
      <c r="END222" s="83"/>
      <c r="ENE222" s="86"/>
      <c r="ENF222" s="86"/>
      <c r="ENG222" s="82"/>
      <c r="ENH222" s="83"/>
      <c r="ENI222" s="83"/>
      <c r="ENJ222" s="86"/>
      <c r="ENK222" s="86"/>
      <c r="ENL222" s="82"/>
      <c r="ENM222" s="83"/>
      <c r="ENN222" s="83"/>
      <c r="ENO222" s="86"/>
      <c r="ENP222" s="86"/>
      <c r="ENQ222" s="82"/>
      <c r="ENR222" s="83"/>
      <c r="ENS222" s="83"/>
      <c r="ENT222" s="86"/>
      <c r="ENU222" s="86"/>
      <c r="ENV222" s="82"/>
      <c r="ENW222" s="83"/>
      <c r="ENX222" s="83"/>
      <c r="ENY222" s="86"/>
      <c r="ENZ222" s="86"/>
      <c r="EOA222" s="82"/>
      <c r="EOB222" s="83"/>
      <c r="EOC222" s="83"/>
      <c r="EOD222" s="86"/>
      <c r="EOE222" s="86"/>
      <c r="EOF222" s="82"/>
      <c r="EOG222" s="83"/>
      <c r="EOH222" s="83"/>
      <c r="EOI222" s="86"/>
      <c r="EOJ222" s="86"/>
      <c r="EOK222" s="82"/>
      <c r="EOL222" s="83"/>
      <c r="EOM222" s="83"/>
      <c r="EON222" s="86"/>
      <c r="EOO222" s="86"/>
      <c r="EOP222" s="82"/>
      <c r="EOQ222" s="83"/>
      <c r="EOR222" s="83"/>
      <c r="EOS222" s="86"/>
      <c r="EOT222" s="86"/>
      <c r="EOU222" s="82"/>
      <c r="EOV222" s="83"/>
      <c r="EOW222" s="83"/>
      <c r="EOX222" s="86"/>
      <c r="EOY222" s="86"/>
      <c r="EOZ222" s="82"/>
      <c r="EPA222" s="83"/>
      <c r="EPB222" s="83"/>
      <c r="EPC222" s="86"/>
      <c r="EPD222" s="86"/>
      <c r="EPE222" s="82"/>
      <c r="EPF222" s="83"/>
      <c r="EPG222" s="83"/>
      <c r="EPH222" s="86"/>
      <c r="EPI222" s="86"/>
      <c r="EPJ222" s="82"/>
      <c r="EPK222" s="83"/>
      <c r="EPL222" s="83"/>
      <c r="EPM222" s="86"/>
      <c r="EPN222" s="86"/>
      <c r="EPO222" s="82"/>
      <c r="EPP222" s="83"/>
      <c r="EPQ222" s="83"/>
      <c r="EPR222" s="86"/>
      <c r="EPS222" s="86"/>
      <c r="EPT222" s="82"/>
      <c r="EPU222" s="83"/>
      <c r="EPV222" s="83"/>
      <c r="EPW222" s="86"/>
      <c r="EPX222" s="86"/>
      <c r="EPY222" s="82"/>
      <c r="EPZ222" s="83"/>
      <c r="EQA222" s="83"/>
      <c r="EQB222" s="86"/>
      <c r="EQC222" s="86"/>
      <c r="EQD222" s="82"/>
      <c r="EQE222" s="83"/>
      <c r="EQF222" s="83"/>
      <c r="EQG222" s="86"/>
      <c r="EQH222" s="86"/>
      <c r="EQI222" s="82"/>
      <c r="EQJ222" s="83"/>
      <c r="EQK222" s="83"/>
      <c r="EQL222" s="86"/>
      <c r="EQM222" s="86"/>
      <c r="EQN222" s="82"/>
      <c r="EQO222" s="83"/>
      <c r="EQP222" s="83"/>
      <c r="EQQ222" s="86"/>
      <c r="EQR222" s="86"/>
      <c r="EQS222" s="82"/>
      <c r="EQT222" s="83"/>
      <c r="EQU222" s="83"/>
      <c r="EQV222" s="86"/>
      <c r="EQW222" s="86"/>
      <c r="EQX222" s="82"/>
      <c r="EQY222" s="83"/>
      <c r="EQZ222" s="83"/>
      <c r="ERA222" s="86"/>
      <c r="ERB222" s="86"/>
      <c r="ERC222" s="82"/>
      <c r="ERD222" s="83"/>
      <c r="ERE222" s="83"/>
      <c r="ERF222" s="86"/>
      <c r="ERG222" s="86"/>
      <c r="ERH222" s="82"/>
      <c r="ERI222" s="83"/>
      <c r="ERJ222" s="83"/>
      <c r="ERK222" s="86"/>
      <c r="ERL222" s="86"/>
      <c r="ERM222" s="82"/>
      <c r="ERN222" s="83"/>
      <c r="ERO222" s="83"/>
      <c r="ERP222" s="86"/>
      <c r="ERQ222" s="86"/>
      <c r="ERR222" s="82"/>
      <c r="ERS222" s="83"/>
      <c r="ERT222" s="83"/>
      <c r="ERU222" s="86"/>
      <c r="ERV222" s="86"/>
      <c r="ERW222" s="82"/>
      <c r="ERX222" s="83"/>
      <c r="ERY222" s="83"/>
      <c r="ERZ222" s="86"/>
      <c r="ESA222" s="86"/>
      <c r="ESB222" s="82"/>
      <c r="ESC222" s="83"/>
      <c r="ESD222" s="83"/>
      <c r="ESE222" s="86"/>
      <c r="ESF222" s="86"/>
      <c r="ESG222" s="82"/>
      <c r="ESH222" s="83"/>
      <c r="ESI222" s="83"/>
      <c r="ESJ222" s="86"/>
      <c r="ESK222" s="86"/>
      <c r="ESL222" s="82"/>
      <c r="ESM222" s="83"/>
      <c r="ESN222" s="83"/>
      <c r="ESO222" s="86"/>
      <c r="ESP222" s="86"/>
      <c r="ESQ222" s="82"/>
      <c r="ESR222" s="83"/>
      <c r="ESS222" s="83"/>
      <c r="EST222" s="86"/>
      <c r="ESU222" s="86"/>
      <c r="ESV222" s="82"/>
      <c r="ESW222" s="83"/>
      <c r="ESX222" s="83"/>
      <c r="ESY222" s="86"/>
      <c r="ESZ222" s="86"/>
      <c r="ETA222" s="82"/>
      <c r="ETB222" s="83"/>
      <c r="ETC222" s="83"/>
      <c r="ETD222" s="86"/>
      <c r="ETE222" s="86"/>
      <c r="ETF222" s="82"/>
      <c r="ETG222" s="83"/>
      <c r="ETH222" s="83"/>
      <c r="ETI222" s="86"/>
      <c r="ETJ222" s="86"/>
      <c r="ETK222" s="82"/>
      <c r="ETL222" s="83"/>
      <c r="ETM222" s="83"/>
      <c r="ETN222" s="86"/>
      <c r="ETO222" s="86"/>
      <c r="ETP222" s="82"/>
      <c r="ETQ222" s="83"/>
      <c r="ETR222" s="83"/>
      <c r="ETS222" s="86"/>
      <c r="ETT222" s="86"/>
      <c r="ETU222" s="82"/>
      <c r="ETV222" s="83"/>
      <c r="ETW222" s="83"/>
      <c r="ETX222" s="86"/>
      <c r="ETY222" s="86"/>
      <c r="ETZ222" s="82"/>
      <c r="EUA222" s="83"/>
      <c r="EUB222" s="83"/>
      <c r="EUC222" s="86"/>
      <c r="EUD222" s="86"/>
      <c r="EUE222" s="82"/>
      <c r="EUF222" s="83"/>
      <c r="EUG222" s="83"/>
      <c r="EUH222" s="86"/>
      <c r="EUI222" s="86"/>
      <c r="EUJ222" s="82"/>
      <c r="EUK222" s="83"/>
      <c r="EUL222" s="83"/>
      <c r="EUM222" s="86"/>
      <c r="EUN222" s="86"/>
      <c r="EUO222" s="82"/>
      <c r="EUP222" s="83"/>
      <c r="EUQ222" s="83"/>
      <c r="EUR222" s="86"/>
      <c r="EUS222" s="86"/>
      <c r="EUT222" s="82"/>
      <c r="EUU222" s="83"/>
      <c r="EUV222" s="83"/>
      <c r="EUW222" s="86"/>
      <c r="EUX222" s="86"/>
      <c r="EUY222" s="82"/>
      <c r="EUZ222" s="83"/>
      <c r="EVA222" s="83"/>
      <c r="EVB222" s="86"/>
      <c r="EVC222" s="86"/>
      <c r="EVD222" s="82"/>
      <c r="EVE222" s="83"/>
      <c r="EVF222" s="83"/>
      <c r="EVG222" s="86"/>
      <c r="EVH222" s="86"/>
      <c r="EVI222" s="82"/>
      <c r="EVJ222" s="83"/>
      <c r="EVK222" s="83"/>
      <c r="EVL222" s="86"/>
      <c r="EVM222" s="86"/>
      <c r="EVN222" s="82"/>
      <c r="EVO222" s="83"/>
      <c r="EVP222" s="83"/>
      <c r="EVQ222" s="86"/>
      <c r="EVR222" s="86"/>
      <c r="EVS222" s="82"/>
      <c r="EVT222" s="83"/>
      <c r="EVU222" s="83"/>
      <c r="EVV222" s="86"/>
      <c r="EVW222" s="86"/>
      <c r="EVX222" s="82"/>
      <c r="EVY222" s="83"/>
      <c r="EVZ222" s="83"/>
      <c r="EWA222" s="86"/>
      <c r="EWB222" s="86"/>
      <c r="EWC222" s="82"/>
      <c r="EWD222" s="83"/>
      <c r="EWE222" s="83"/>
      <c r="EWF222" s="86"/>
      <c r="EWG222" s="86"/>
      <c r="EWH222" s="82"/>
      <c r="EWI222" s="83"/>
      <c r="EWJ222" s="83"/>
      <c r="EWK222" s="86"/>
      <c r="EWL222" s="86"/>
      <c r="EWM222" s="82"/>
      <c r="EWN222" s="83"/>
      <c r="EWO222" s="83"/>
      <c r="EWP222" s="86"/>
      <c r="EWQ222" s="86"/>
      <c r="EWR222" s="82"/>
      <c r="EWS222" s="83"/>
      <c r="EWT222" s="83"/>
      <c r="EWU222" s="86"/>
      <c r="EWV222" s="86"/>
      <c r="EWW222" s="82"/>
      <c r="EWX222" s="83"/>
      <c r="EWY222" s="83"/>
      <c r="EWZ222" s="86"/>
      <c r="EXA222" s="86"/>
      <c r="EXB222" s="82"/>
      <c r="EXC222" s="83"/>
      <c r="EXD222" s="83"/>
      <c r="EXE222" s="86"/>
      <c r="EXF222" s="86"/>
      <c r="EXG222" s="82"/>
      <c r="EXH222" s="83"/>
      <c r="EXI222" s="83"/>
      <c r="EXJ222" s="86"/>
      <c r="EXK222" s="86"/>
      <c r="EXL222" s="82"/>
      <c r="EXM222" s="83"/>
      <c r="EXN222" s="83"/>
      <c r="EXO222" s="86"/>
      <c r="EXP222" s="86"/>
      <c r="EXQ222" s="82"/>
      <c r="EXR222" s="83"/>
      <c r="EXS222" s="83"/>
      <c r="EXT222" s="86"/>
      <c r="EXU222" s="86"/>
      <c r="EXV222" s="82"/>
      <c r="EXW222" s="83"/>
      <c r="EXX222" s="83"/>
      <c r="EXY222" s="86"/>
      <c r="EXZ222" s="86"/>
      <c r="EYA222" s="82"/>
      <c r="EYB222" s="83"/>
      <c r="EYC222" s="83"/>
      <c r="EYD222" s="86"/>
      <c r="EYE222" s="86"/>
      <c r="EYF222" s="82"/>
      <c r="EYG222" s="83"/>
      <c r="EYH222" s="83"/>
      <c r="EYI222" s="86"/>
      <c r="EYJ222" s="86"/>
      <c r="EYK222" s="82"/>
      <c r="EYL222" s="83"/>
      <c r="EYM222" s="83"/>
      <c r="EYN222" s="86"/>
      <c r="EYO222" s="86"/>
      <c r="EYP222" s="82"/>
      <c r="EYQ222" s="83"/>
      <c r="EYR222" s="83"/>
      <c r="EYS222" s="86"/>
      <c r="EYT222" s="86"/>
      <c r="EYU222" s="82"/>
      <c r="EYV222" s="83"/>
      <c r="EYW222" s="83"/>
      <c r="EYX222" s="86"/>
      <c r="EYY222" s="86"/>
      <c r="EYZ222" s="82"/>
      <c r="EZA222" s="83"/>
      <c r="EZB222" s="83"/>
      <c r="EZC222" s="86"/>
      <c r="EZD222" s="86"/>
      <c r="EZE222" s="82"/>
      <c r="EZF222" s="83"/>
      <c r="EZG222" s="83"/>
      <c r="EZH222" s="86"/>
      <c r="EZI222" s="86"/>
      <c r="EZJ222" s="82"/>
      <c r="EZK222" s="83"/>
      <c r="EZL222" s="83"/>
      <c r="EZM222" s="86"/>
      <c r="EZN222" s="86"/>
      <c r="EZO222" s="82"/>
      <c r="EZP222" s="83"/>
      <c r="EZQ222" s="83"/>
      <c r="EZR222" s="86"/>
      <c r="EZS222" s="86"/>
      <c r="EZT222" s="82"/>
      <c r="EZU222" s="83"/>
      <c r="EZV222" s="83"/>
      <c r="EZW222" s="86"/>
      <c r="EZX222" s="86"/>
      <c r="EZY222" s="82"/>
      <c r="EZZ222" s="83"/>
      <c r="FAA222" s="83"/>
      <c r="FAB222" s="86"/>
      <c r="FAC222" s="86"/>
      <c r="FAD222" s="82"/>
      <c r="FAE222" s="83"/>
      <c r="FAF222" s="83"/>
      <c r="FAG222" s="86"/>
      <c r="FAH222" s="86"/>
      <c r="FAI222" s="82"/>
      <c r="FAJ222" s="83"/>
      <c r="FAK222" s="83"/>
      <c r="FAL222" s="86"/>
      <c r="FAM222" s="86"/>
      <c r="FAN222" s="82"/>
      <c r="FAO222" s="83"/>
      <c r="FAP222" s="83"/>
      <c r="FAQ222" s="86"/>
      <c r="FAR222" s="86"/>
      <c r="FAS222" s="82"/>
      <c r="FAT222" s="83"/>
      <c r="FAU222" s="83"/>
      <c r="FAV222" s="86"/>
      <c r="FAW222" s="86"/>
      <c r="FAX222" s="82"/>
      <c r="FAY222" s="83"/>
      <c r="FAZ222" s="83"/>
      <c r="FBA222" s="86"/>
      <c r="FBB222" s="86"/>
      <c r="FBC222" s="82"/>
      <c r="FBD222" s="83"/>
      <c r="FBE222" s="83"/>
      <c r="FBF222" s="86"/>
      <c r="FBG222" s="86"/>
      <c r="FBH222" s="82"/>
      <c r="FBI222" s="83"/>
      <c r="FBJ222" s="83"/>
      <c r="FBK222" s="86"/>
      <c r="FBL222" s="86"/>
      <c r="FBM222" s="82"/>
      <c r="FBN222" s="83"/>
      <c r="FBO222" s="83"/>
      <c r="FBP222" s="86"/>
      <c r="FBQ222" s="86"/>
      <c r="FBR222" s="82"/>
      <c r="FBS222" s="83"/>
      <c r="FBT222" s="83"/>
      <c r="FBU222" s="86"/>
      <c r="FBV222" s="86"/>
      <c r="FBW222" s="82"/>
      <c r="FBX222" s="83"/>
      <c r="FBY222" s="83"/>
      <c r="FBZ222" s="86"/>
      <c r="FCA222" s="86"/>
      <c r="FCB222" s="82"/>
      <c r="FCC222" s="83"/>
      <c r="FCD222" s="83"/>
      <c r="FCE222" s="86"/>
      <c r="FCF222" s="86"/>
      <c r="FCG222" s="82"/>
      <c r="FCH222" s="83"/>
      <c r="FCI222" s="83"/>
      <c r="FCJ222" s="86"/>
      <c r="FCK222" s="86"/>
      <c r="FCL222" s="82"/>
      <c r="FCM222" s="83"/>
      <c r="FCN222" s="83"/>
      <c r="FCO222" s="86"/>
      <c r="FCP222" s="86"/>
      <c r="FCQ222" s="82"/>
      <c r="FCR222" s="83"/>
      <c r="FCS222" s="83"/>
      <c r="FCT222" s="86"/>
      <c r="FCU222" s="86"/>
      <c r="FCV222" s="82"/>
      <c r="FCW222" s="83"/>
      <c r="FCX222" s="83"/>
      <c r="FCY222" s="86"/>
      <c r="FCZ222" s="86"/>
      <c r="FDA222" s="82"/>
      <c r="FDB222" s="83"/>
      <c r="FDC222" s="83"/>
      <c r="FDD222" s="86"/>
      <c r="FDE222" s="86"/>
      <c r="FDF222" s="82"/>
      <c r="FDG222" s="83"/>
      <c r="FDH222" s="83"/>
      <c r="FDI222" s="86"/>
      <c r="FDJ222" s="86"/>
      <c r="FDK222" s="82"/>
      <c r="FDL222" s="83"/>
      <c r="FDM222" s="83"/>
      <c r="FDN222" s="86"/>
      <c r="FDO222" s="86"/>
      <c r="FDP222" s="82"/>
      <c r="FDQ222" s="83"/>
      <c r="FDR222" s="83"/>
      <c r="FDS222" s="86"/>
      <c r="FDT222" s="86"/>
      <c r="FDU222" s="82"/>
      <c r="FDV222" s="83"/>
      <c r="FDW222" s="83"/>
      <c r="FDX222" s="86"/>
      <c r="FDY222" s="86"/>
      <c r="FDZ222" s="82"/>
      <c r="FEA222" s="83"/>
      <c r="FEB222" s="83"/>
      <c r="FEC222" s="86"/>
      <c r="FED222" s="86"/>
      <c r="FEE222" s="82"/>
      <c r="FEF222" s="83"/>
      <c r="FEG222" s="83"/>
      <c r="FEH222" s="86"/>
      <c r="FEI222" s="86"/>
      <c r="FEJ222" s="82"/>
      <c r="FEK222" s="83"/>
      <c r="FEL222" s="83"/>
      <c r="FEM222" s="86"/>
      <c r="FEN222" s="86"/>
      <c r="FEO222" s="82"/>
      <c r="FEP222" s="83"/>
      <c r="FEQ222" s="83"/>
      <c r="FER222" s="86"/>
      <c r="FES222" s="86"/>
      <c r="FET222" s="82"/>
      <c r="FEU222" s="83"/>
      <c r="FEV222" s="83"/>
      <c r="FEW222" s="86"/>
      <c r="FEX222" s="86"/>
      <c r="FEY222" s="82"/>
      <c r="FEZ222" s="83"/>
      <c r="FFA222" s="83"/>
      <c r="FFB222" s="86"/>
      <c r="FFC222" s="86"/>
      <c r="FFD222" s="82"/>
      <c r="FFE222" s="83"/>
      <c r="FFF222" s="83"/>
      <c r="FFG222" s="86"/>
      <c r="FFH222" s="86"/>
      <c r="FFI222" s="82"/>
      <c r="FFJ222" s="83"/>
      <c r="FFK222" s="83"/>
      <c r="FFL222" s="86"/>
      <c r="FFM222" s="86"/>
      <c r="FFN222" s="82"/>
      <c r="FFO222" s="83"/>
      <c r="FFP222" s="83"/>
      <c r="FFQ222" s="86"/>
      <c r="FFR222" s="86"/>
      <c r="FFS222" s="82"/>
      <c r="FFT222" s="83"/>
      <c r="FFU222" s="83"/>
      <c r="FFV222" s="86"/>
      <c r="FFW222" s="86"/>
      <c r="FFX222" s="82"/>
      <c r="FFY222" s="83"/>
      <c r="FFZ222" s="83"/>
      <c r="FGA222" s="86"/>
      <c r="FGB222" s="86"/>
      <c r="FGC222" s="82"/>
      <c r="FGD222" s="83"/>
      <c r="FGE222" s="83"/>
      <c r="FGF222" s="86"/>
      <c r="FGG222" s="86"/>
      <c r="FGH222" s="82"/>
      <c r="FGI222" s="83"/>
      <c r="FGJ222" s="83"/>
      <c r="FGK222" s="86"/>
      <c r="FGL222" s="86"/>
      <c r="FGM222" s="82"/>
      <c r="FGN222" s="83"/>
      <c r="FGO222" s="83"/>
      <c r="FGP222" s="86"/>
      <c r="FGQ222" s="86"/>
      <c r="FGR222" s="82"/>
      <c r="FGS222" s="83"/>
      <c r="FGT222" s="83"/>
      <c r="FGU222" s="86"/>
      <c r="FGV222" s="86"/>
      <c r="FGW222" s="82"/>
      <c r="FGX222" s="83"/>
      <c r="FGY222" s="83"/>
      <c r="FGZ222" s="86"/>
      <c r="FHA222" s="86"/>
      <c r="FHB222" s="82"/>
      <c r="FHC222" s="83"/>
      <c r="FHD222" s="83"/>
      <c r="FHE222" s="86"/>
      <c r="FHF222" s="86"/>
      <c r="FHG222" s="82"/>
      <c r="FHH222" s="83"/>
      <c r="FHI222" s="83"/>
      <c r="FHJ222" s="86"/>
      <c r="FHK222" s="86"/>
      <c r="FHL222" s="82"/>
      <c r="FHM222" s="83"/>
      <c r="FHN222" s="83"/>
      <c r="FHO222" s="86"/>
      <c r="FHP222" s="86"/>
      <c r="FHQ222" s="82"/>
      <c r="FHR222" s="83"/>
      <c r="FHS222" s="83"/>
      <c r="FHT222" s="86"/>
      <c r="FHU222" s="86"/>
      <c r="FHV222" s="82"/>
      <c r="FHW222" s="83"/>
      <c r="FHX222" s="83"/>
      <c r="FHY222" s="86"/>
      <c r="FHZ222" s="86"/>
      <c r="FIA222" s="82"/>
      <c r="FIB222" s="83"/>
      <c r="FIC222" s="83"/>
      <c r="FID222" s="86"/>
      <c r="FIE222" s="86"/>
      <c r="FIF222" s="82"/>
      <c r="FIG222" s="83"/>
      <c r="FIH222" s="83"/>
      <c r="FII222" s="86"/>
      <c r="FIJ222" s="86"/>
      <c r="FIK222" s="82"/>
      <c r="FIL222" s="83"/>
      <c r="FIM222" s="83"/>
      <c r="FIN222" s="86"/>
      <c r="FIO222" s="86"/>
      <c r="FIP222" s="82"/>
      <c r="FIQ222" s="83"/>
      <c r="FIR222" s="83"/>
      <c r="FIS222" s="86"/>
      <c r="FIT222" s="86"/>
      <c r="FIU222" s="82"/>
      <c r="FIV222" s="83"/>
      <c r="FIW222" s="83"/>
      <c r="FIX222" s="86"/>
      <c r="FIY222" s="86"/>
      <c r="FIZ222" s="82"/>
      <c r="FJA222" s="83"/>
      <c r="FJB222" s="83"/>
      <c r="FJC222" s="86"/>
      <c r="FJD222" s="86"/>
      <c r="FJE222" s="82"/>
      <c r="FJF222" s="83"/>
      <c r="FJG222" s="83"/>
      <c r="FJH222" s="86"/>
      <c r="FJI222" s="86"/>
      <c r="FJJ222" s="82"/>
      <c r="FJK222" s="83"/>
      <c r="FJL222" s="83"/>
      <c r="FJM222" s="86"/>
      <c r="FJN222" s="86"/>
      <c r="FJO222" s="82"/>
      <c r="FJP222" s="83"/>
      <c r="FJQ222" s="83"/>
      <c r="FJR222" s="86"/>
      <c r="FJS222" s="86"/>
      <c r="FJT222" s="82"/>
      <c r="FJU222" s="83"/>
      <c r="FJV222" s="83"/>
      <c r="FJW222" s="86"/>
      <c r="FJX222" s="86"/>
      <c r="FJY222" s="82"/>
      <c r="FJZ222" s="83"/>
      <c r="FKA222" s="83"/>
      <c r="FKB222" s="86"/>
      <c r="FKC222" s="86"/>
      <c r="FKD222" s="82"/>
      <c r="FKE222" s="83"/>
      <c r="FKF222" s="83"/>
      <c r="FKG222" s="86"/>
      <c r="FKH222" s="86"/>
      <c r="FKI222" s="82"/>
      <c r="FKJ222" s="83"/>
      <c r="FKK222" s="83"/>
      <c r="FKL222" s="86"/>
      <c r="FKM222" s="86"/>
      <c r="FKN222" s="82"/>
      <c r="FKO222" s="83"/>
      <c r="FKP222" s="83"/>
      <c r="FKQ222" s="86"/>
      <c r="FKR222" s="86"/>
      <c r="FKS222" s="82"/>
      <c r="FKT222" s="83"/>
      <c r="FKU222" s="83"/>
      <c r="FKV222" s="86"/>
      <c r="FKW222" s="86"/>
      <c r="FKX222" s="82"/>
      <c r="FKY222" s="83"/>
      <c r="FKZ222" s="83"/>
      <c r="FLA222" s="86"/>
      <c r="FLB222" s="86"/>
      <c r="FLC222" s="82"/>
      <c r="FLD222" s="83"/>
      <c r="FLE222" s="83"/>
      <c r="FLF222" s="86"/>
      <c r="FLG222" s="86"/>
      <c r="FLH222" s="82"/>
      <c r="FLI222" s="83"/>
      <c r="FLJ222" s="83"/>
      <c r="FLK222" s="86"/>
      <c r="FLL222" s="86"/>
      <c r="FLM222" s="82"/>
      <c r="FLN222" s="83"/>
      <c r="FLO222" s="83"/>
      <c r="FLP222" s="86"/>
      <c r="FLQ222" s="86"/>
      <c r="FLR222" s="82"/>
      <c r="FLS222" s="83"/>
      <c r="FLT222" s="83"/>
      <c r="FLU222" s="86"/>
      <c r="FLV222" s="86"/>
      <c r="FLW222" s="82"/>
      <c r="FLX222" s="83"/>
      <c r="FLY222" s="83"/>
      <c r="FLZ222" s="86"/>
      <c r="FMA222" s="86"/>
      <c r="FMB222" s="82"/>
      <c r="FMC222" s="83"/>
      <c r="FMD222" s="83"/>
      <c r="FME222" s="86"/>
      <c r="FMF222" s="86"/>
      <c r="FMG222" s="82"/>
      <c r="FMH222" s="83"/>
      <c r="FMI222" s="83"/>
      <c r="FMJ222" s="86"/>
      <c r="FMK222" s="86"/>
      <c r="FML222" s="82"/>
      <c r="FMM222" s="83"/>
      <c r="FMN222" s="83"/>
      <c r="FMO222" s="86"/>
      <c r="FMP222" s="86"/>
      <c r="FMQ222" s="82"/>
      <c r="FMR222" s="83"/>
      <c r="FMS222" s="83"/>
      <c r="FMT222" s="86"/>
      <c r="FMU222" s="86"/>
      <c r="FMV222" s="82"/>
      <c r="FMW222" s="83"/>
      <c r="FMX222" s="83"/>
      <c r="FMY222" s="86"/>
      <c r="FMZ222" s="86"/>
      <c r="FNA222" s="82"/>
      <c r="FNB222" s="83"/>
      <c r="FNC222" s="83"/>
      <c r="FND222" s="86"/>
      <c r="FNE222" s="86"/>
      <c r="FNF222" s="82"/>
      <c r="FNG222" s="83"/>
      <c r="FNH222" s="83"/>
      <c r="FNI222" s="86"/>
      <c r="FNJ222" s="86"/>
      <c r="FNK222" s="82"/>
      <c r="FNL222" s="83"/>
      <c r="FNM222" s="83"/>
      <c r="FNN222" s="86"/>
      <c r="FNO222" s="86"/>
      <c r="FNP222" s="82"/>
      <c r="FNQ222" s="83"/>
      <c r="FNR222" s="83"/>
      <c r="FNS222" s="86"/>
      <c r="FNT222" s="86"/>
      <c r="FNU222" s="82"/>
      <c r="FNV222" s="83"/>
      <c r="FNW222" s="83"/>
      <c r="FNX222" s="86"/>
      <c r="FNY222" s="86"/>
      <c r="FNZ222" s="82"/>
      <c r="FOA222" s="83"/>
      <c r="FOB222" s="83"/>
      <c r="FOC222" s="86"/>
      <c r="FOD222" s="86"/>
      <c r="FOE222" s="82"/>
      <c r="FOF222" s="83"/>
      <c r="FOG222" s="83"/>
      <c r="FOH222" s="86"/>
      <c r="FOI222" s="86"/>
      <c r="FOJ222" s="82"/>
      <c r="FOK222" s="83"/>
      <c r="FOL222" s="83"/>
      <c r="FOM222" s="86"/>
      <c r="FON222" s="86"/>
      <c r="FOO222" s="82"/>
      <c r="FOP222" s="83"/>
      <c r="FOQ222" s="83"/>
      <c r="FOR222" s="86"/>
      <c r="FOS222" s="86"/>
      <c r="FOT222" s="82"/>
      <c r="FOU222" s="83"/>
      <c r="FOV222" s="83"/>
      <c r="FOW222" s="86"/>
      <c r="FOX222" s="86"/>
      <c r="FOY222" s="82"/>
      <c r="FOZ222" s="83"/>
      <c r="FPA222" s="83"/>
      <c r="FPB222" s="86"/>
      <c r="FPC222" s="86"/>
      <c r="FPD222" s="82"/>
      <c r="FPE222" s="83"/>
      <c r="FPF222" s="83"/>
      <c r="FPG222" s="86"/>
      <c r="FPH222" s="86"/>
      <c r="FPI222" s="82"/>
      <c r="FPJ222" s="83"/>
      <c r="FPK222" s="83"/>
      <c r="FPL222" s="86"/>
      <c r="FPM222" s="86"/>
      <c r="FPN222" s="82"/>
      <c r="FPO222" s="83"/>
      <c r="FPP222" s="83"/>
      <c r="FPQ222" s="86"/>
      <c r="FPR222" s="86"/>
      <c r="FPS222" s="82"/>
      <c r="FPT222" s="83"/>
      <c r="FPU222" s="83"/>
      <c r="FPV222" s="86"/>
      <c r="FPW222" s="86"/>
      <c r="FPX222" s="82"/>
      <c r="FPY222" s="83"/>
      <c r="FPZ222" s="83"/>
      <c r="FQA222" s="86"/>
      <c r="FQB222" s="86"/>
      <c r="FQC222" s="82"/>
      <c r="FQD222" s="83"/>
      <c r="FQE222" s="83"/>
      <c r="FQF222" s="86"/>
      <c r="FQG222" s="86"/>
      <c r="FQH222" s="82"/>
      <c r="FQI222" s="83"/>
      <c r="FQJ222" s="83"/>
      <c r="FQK222" s="86"/>
      <c r="FQL222" s="86"/>
      <c r="FQM222" s="82"/>
      <c r="FQN222" s="83"/>
      <c r="FQO222" s="83"/>
      <c r="FQP222" s="86"/>
      <c r="FQQ222" s="86"/>
      <c r="FQR222" s="82"/>
      <c r="FQS222" s="83"/>
      <c r="FQT222" s="83"/>
      <c r="FQU222" s="86"/>
      <c r="FQV222" s="86"/>
      <c r="FQW222" s="82"/>
      <c r="FQX222" s="83"/>
      <c r="FQY222" s="83"/>
      <c r="FQZ222" s="86"/>
      <c r="FRA222" s="86"/>
      <c r="FRB222" s="82"/>
      <c r="FRC222" s="83"/>
      <c r="FRD222" s="83"/>
      <c r="FRE222" s="86"/>
      <c r="FRF222" s="86"/>
      <c r="FRG222" s="82"/>
      <c r="FRH222" s="83"/>
      <c r="FRI222" s="83"/>
      <c r="FRJ222" s="86"/>
      <c r="FRK222" s="86"/>
      <c r="FRL222" s="82"/>
      <c r="FRM222" s="83"/>
      <c r="FRN222" s="83"/>
      <c r="FRO222" s="86"/>
      <c r="FRP222" s="86"/>
      <c r="FRQ222" s="82"/>
      <c r="FRR222" s="83"/>
      <c r="FRS222" s="83"/>
      <c r="FRT222" s="86"/>
      <c r="FRU222" s="86"/>
      <c r="FRV222" s="82"/>
      <c r="FRW222" s="83"/>
      <c r="FRX222" s="83"/>
      <c r="FRY222" s="86"/>
      <c r="FRZ222" s="86"/>
      <c r="FSA222" s="82"/>
      <c r="FSB222" s="83"/>
      <c r="FSC222" s="83"/>
      <c r="FSD222" s="86"/>
      <c r="FSE222" s="86"/>
      <c r="FSF222" s="82"/>
      <c r="FSG222" s="83"/>
      <c r="FSH222" s="83"/>
      <c r="FSI222" s="86"/>
      <c r="FSJ222" s="86"/>
      <c r="FSK222" s="82"/>
      <c r="FSL222" s="83"/>
      <c r="FSM222" s="83"/>
      <c r="FSN222" s="86"/>
      <c r="FSO222" s="86"/>
      <c r="FSP222" s="82"/>
      <c r="FSQ222" s="83"/>
      <c r="FSR222" s="83"/>
      <c r="FSS222" s="86"/>
      <c r="FST222" s="86"/>
      <c r="FSU222" s="82"/>
      <c r="FSV222" s="83"/>
      <c r="FSW222" s="83"/>
      <c r="FSX222" s="86"/>
      <c r="FSY222" s="86"/>
      <c r="FSZ222" s="82"/>
      <c r="FTA222" s="83"/>
      <c r="FTB222" s="83"/>
      <c r="FTC222" s="86"/>
      <c r="FTD222" s="86"/>
      <c r="FTE222" s="82"/>
      <c r="FTF222" s="83"/>
      <c r="FTG222" s="83"/>
      <c r="FTH222" s="86"/>
      <c r="FTI222" s="86"/>
      <c r="FTJ222" s="82"/>
      <c r="FTK222" s="83"/>
      <c r="FTL222" s="83"/>
      <c r="FTM222" s="86"/>
      <c r="FTN222" s="86"/>
      <c r="FTO222" s="82"/>
      <c r="FTP222" s="83"/>
      <c r="FTQ222" s="83"/>
      <c r="FTR222" s="86"/>
      <c r="FTS222" s="86"/>
      <c r="FTT222" s="82"/>
      <c r="FTU222" s="83"/>
      <c r="FTV222" s="83"/>
      <c r="FTW222" s="86"/>
      <c r="FTX222" s="86"/>
      <c r="FTY222" s="82"/>
      <c r="FTZ222" s="83"/>
      <c r="FUA222" s="83"/>
      <c r="FUB222" s="86"/>
      <c r="FUC222" s="86"/>
      <c r="FUD222" s="82"/>
      <c r="FUE222" s="83"/>
      <c r="FUF222" s="83"/>
      <c r="FUG222" s="86"/>
      <c r="FUH222" s="86"/>
      <c r="FUI222" s="82"/>
      <c r="FUJ222" s="83"/>
      <c r="FUK222" s="83"/>
      <c r="FUL222" s="86"/>
      <c r="FUM222" s="86"/>
      <c r="FUN222" s="82"/>
      <c r="FUO222" s="83"/>
      <c r="FUP222" s="83"/>
      <c r="FUQ222" s="86"/>
      <c r="FUR222" s="86"/>
      <c r="FUS222" s="82"/>
      <c r="FUT222" s="83"/>
      <c r="FUU222" s="83"/>
      <c r="FUV222" s="86"/>
      <c r="FUW222" s="86"/>
      <c r="FUX222" s="82"/>
      <c r="FUY222" s="83"/>
      <c r="FUZ222" s="83"/>
      <c r="FVA222" s="86"/>
      <c r="FVB222" s="86"/>
      <c r="FVC222" s="82"/>
      <c r="FVD222" s="83"/>
      <c r="FVE222" s="83"/>
      <c r="FVF222" s="86"/>
      <c r="FVG222" s="86"/>
      <c r="FVH222" s="82"/>
      <c r="FVI222" s="83"/>
      <c r="FVJ222" s="83"/>
      <c r="FVK222" s="86"/>
      <c r="FVL222" s="86"/>
      <c r="FVM222" s="82"/>
      <c r="FVN222" s="83"/>
      <c r="FVO222" s="83"/>
      <c r="FVP222" s="86"/>
      <c r="FVQ222" s="86"/>
      <c r="FVR222" s="82"/>
      <c r="FVS222" s="83"/>
      <c r="FVT222" s="83"/>
      <c r="FVU222" s="86"/>
      <c r="FVV222" s="86"/>
      <c r="FVW222" s="82"/>
      <c r="FVX222" s="83"/>
      <c r="FVY222" s="83"/>
      <c r="FVZ222" s="86"/>
      <c r="FWA222" s="86"/>
      <c r="FWB222" s="82"/>
      <c r="FWC222" s="83"/>
      <c r="FWD222" s="83"/>
      <c r="FWE222" s="86"/>
      <c r="FWF222" s="86"/>
      <c r="FWG222" s="82"/>
      <c r="FWH222" s="83"/>
      <c r="FWI222" s="83"/>
      <c r="FWJ222" s="86"/>
      <c r="FWK222" s="86"/>
      <c r="FWL222" s="82"/>
      <c r="FWM222" s="83"/>
      <c r="FWN222" s="83"/>
      <c r="FWO222" s="86"/>
      <c r="FWP222" s="86"/>
      <c r="FWQ222" s="82"/>
      <c r="FWR222" s="83"/>
      <c r="FWS222" s="83"/>
      <c r="FWT222" s="86"/>
      <c r="FWU222" s="86"/>
      <c r="FWV222" s="82"/>
      <c r="FWW222" s="83"/>
      <c r="FWX222" s="83"/>
      <c r="FWY222" s="86"/>
      <c r="FWZ222" s="86"/>
      <c r="FXA222" s="82"/>
      <c r="FXB222" s="83"/>
      <c r="FXC222" s="83"/>
      <c r="FXD222" s="86"/>
      <c r="FXE222" s="86"/>
      <c r="FXF222" s="82"/>
      <c r="FXG222" s="83"/>
      <c r="FXH222" s="83"/>
      <c r="FXI222" s="86"/>
      <c r="FXJ222" s="86"/>
      <c r="FXK222" s="82"/>
      <c r="FXL222" s="83"/>
      <c r="FXM222" s="83"/>
      <c r="FXN222" s="86"/>
      <c r="FXO222" s="86"/>
      <c r="FXP222" s="82"/>
      <c r="FXQ222" s="83"/>
      <c r="FXR222" s="83"/>
      <c r="FXS222" s="86"/>
      <c r="FXT222" s="86"/>
      <c r="FXU222" s="82"/>
      <c r="FXV222" s="83"/>
      <c r="FXW222" s="83"/>
      <c r="FXX222" s="86"/>
      <c r="FXY222" s="86"/>
      <c r="FXZ222" s="82"/>
      <c r="FYA222" s="83"/>
      <c r="FYB222" s="83"/>
      <c r="FYC222" s="86"/>
      <c r="FYD222" s="86"/>
      <c r="FYE222" s="82"/>
      <c r="FYF222" s="83"/>
      <c r="FYG222" s="83"/>
      <c r="FYH222" s="86"/>
      <c r="FYI222" s="86"/>
      <c r="FYJ222" s="82"/>
      <c r="FYK222" s="83"/>
      <c r="FYL222" s="83"/>
      <c r="FYM222" s="86"/>
      <c r="FYN222" s="86"/>
      <c r="FYO222" s="82"/>
      <c r="FYP222" s="83"/>
      <c r="FYQ222" s="83"/>
      <c r="FYR222" s="86"/>
      <c r="FYS222" s="86"/>
      <c r="FYT222" s="82"/>
      <c r="FYU222" s="83"/>
      <c r="FYV222" s="83"/>
      <c r="FYW222" s="86"/>
      <c r="FYX222" s="86"/>
      <c r="FYY222" s="82"/>
      <c r="FYZ222" s="83"/>
      <c r="FZA222" s="83"/>
      <c r="FZB222" s="86"/>
      <c r="FZC222" s="86"/>
      <c r="FZD222" s="82"/>
      <c r="FZE222" s="83"/>
      <c r="FZF222" s="83"/>
      <c r="FZG222" s="86"/>
      <c r="FZH222" s="86"/>
      <c r="FZI222" s="82"/>
      <c r="FZJ222" s="83"/>
      <c r="FZK222" s="83"/>
      <c r="FZL222" s="86"/>
      <c r="FZM222" s="86"/>
      <c r="FZN222" s="82"/>
      <c r="FZO222" s="83"/>
      <c r="FZP222" s="83"/>
      <c r="FZQ222" s="86"/>
      <c r="FZR222" s="86"/>
      <c r="FZS222" s="82"/>
      <c r="FZT222" s="83"/>
      <c r="FZU222" s="83"/>
      <c r="FZV222" s="86"/>
      <c r="FZW222" s="86"/>
      <c r="FZX222" s="82"/>
      <c r="FZY222" s="83"/>
      <c r="FZZ222" s="83"/>
      <c r="GAA222" s="86"/>
      <c r="GAB222" s="86"/>
      <c r="GAC222" s="82"/>
      <c r="GAD222" s="83"/>
      <c r="GAE222" s="83"/>
      <c r="GAF222" s="86"/>
      <c r="GAG222" s="86"/>
      <c r="GAH222" s="82"/>
      <c r="GAI222" s="83"/>
      <c r="GAJ222" s="83"/>
      <c r="GAK222" s="86"/>
      <c r="GAL222" s="86"/>
      <c r="GAM222" s="82"/>
      <c r="GAN222" s="83"/>
      <c r="GAO222" s="83"/>
      <c r="GAP222" s="86"/>
      <c r="GAQ222" s="86"/>
      <c r="GAR222" s="82"/>
      <c r="GAS222" s="83"/>
      <c r="GAT222" s="83"/>
      <c r="GAU222" s="86"/>
      <c r="GAV222" s="86"/>
      <c r="GAW222" s="82"/>
      <c r="GAX222" s="83"/>
      <c r="GAY222" s="83"/>
      <c r="GAZ222" s="86"/>
      <c r="GBA222" s="86"/>
      <c r="GBB222" s="82"/>
      <c r="GBC222" s="83"/>
      <c r="GBD222" s="83"/>
      <c r="GBE222" s="86"/>
      <c r="GBF222" s="86"/>
      <c r="GBG222" s="82"/>
      <c r="GBH222" s="83"/>
      <c r="GBI222" s="83"/>
      <c r="GBJ222" s="86"/>
      <c r="GBK222" s="86"/>
      <c r="GBL222" s="82"/>
      <c r="GBM222" s="83"/>
      <c r="GBN222" s="83"/>
      <c r="GBO222" s="86"/>
      <c r="GBP222" s="86"/>
      <c r="GBQ222" s="82"/>
      <c r="GBR222" s="83"/>
      <c r="GBS222" s="83"/>
      <c r="GBT222" s="86"/>
      <c r="GBU222" s="86"/>
      <c r="GBV222" s="82"/>
      <c r="GBW222" s="83"/>
      <c r="GBX222" s="83"/>
      <c r="GBY222" s="86"/>
      <c r="GBZ222" s="86"/>
      <c r="GCA222" s="82"/>
      <c r="GCB222" s="83"/>
      <c r="GCC222" s="83"/>
      <c r="GCD222" s="86"/>
      <c r="GCE222" s="86"/>
      <c r="GCF222" s="82"/>
      <c r="GCG222" s="83"/>
      <c r="GCH222" s="83"/>
      <c r="GCI222" s="86"/>
      <c r="GCJ222" s="86"/>
      <c r="GCK222" s="82"/>
      <c r="GCL222" s="83"/>
      <c r="GCM222" s="83"/>
      <c r="GCN222" s="86"/>
      <c r="GCO222" s="86"/>
      <c r="GCP222" s="82"/>
      <c r="GCQ222" s="83"/>
      <c r="GCR222" s="83"/>
      <c r="GCS222" s="86"/>
      <c r="GCT222" s="86"/>
      <c r="GCU222" s="82"/>
      <c r="GCV222" s="83"/>
      <c r="GCW222" s="83"/>
      <c r="GCX222" s="86"/>
      <c r="GCY222" s="86"/>
      <c r="GCZ222" s="82"/>
      <c r="GDA222" s="83"/>
      <c r="GDB222" s="83"/>
      <c r="GDC222" s="86"/>
      <c r="GDD222" s="86"/>
      <c r="GDE222" s="82"/>
      <c r="GDF222" s="83"/>
      <c r="GDG222" s="83"/>
      <c r="GDH222" s="86"/>
      <c r="GDI222" s="86"/>
      <c r="GDJ222" s="82"/>
      <c r="GDK222" s="83"/>
      <c r="GDL222" s="83"/>
      <c r="GDM222" s="86"/>
      <c r="GDN222" s="86"/>
      <c r="GDO222" s="82"/>
      <c r="GDP222" s="83"/>
      <c r="GDQ222" s="83"/>
      <c r="GDR222" s="86"/>
      <c r="GDS222" s="86"/>
      <c r="GDT222" s="82"/>
      <c r="GDU222" s="83"/>
      <c r="GDV222" s="83"/>
      <c r="GDW222" s="86"/>
      <c r="GDX222" s="86"/>
      <c r="GDY222" s="82"/>
      <c r="GDZ222" s="83"/>
      <c r="GEA222" s="83"/>
      <c r="GEB222" s="86"/>
      <c r="GEC222" s="86"/>
      <c r="GED222" s="82"/>
      <c r="GEE222" s="83"/>
      <c r="GEF222" s="83"/>
      <c r="GEG222" s="86"/>
      <c r="GEH222" s="86"/>
      <c r="GEI222" s="82"/>
      <c r="GEJ222" s="83"/>
      <c r="GEK222" s="83"/>
      <c r="GEL222" s="86"/>
      <c r="GEM222" s="86"/>
      <c r="GEN222" s="82"/>
      <c r="GEO222" s="83"/>
      <c r="GEP222" s="83"/>
      <c r="GEQ222" s="86"/>
      <c r="GER222" s="86"/>
      <c r="GES222" s="82"/>
      <c r="GET222" s="83"/>
      <c r="GEU222" s="83"/>
      <c r="GEV222" s="86"/>
      <c r="GEW222" s="86"/>
      <c r="GEX222" s="82"/>
      <c r="GEY222" s="83"/>
      <c r="GEZ222" s="83"/>
      <c r="GFA222" s="86"/>
      <c r="GFB222" s="86"/>
      <c r="GFC222" s="82"/>
      <c r="GFD222" s="83"/>
      <c r="GFE222" s="83"/>
      <c r="GFF222" s="86"/>
      <c r="GFG222" s="86"/>
      <c r="GFH222" s="82"/>
      <c r="GFI222" s="83"/>
      <c r="GFJ222" s="83"/>
      <c r="GFK222" s="86"/>
      <c r="GFL222" s="86"/>
      <c r="GFM222" s="82"/>
      <c r="GFN222" s="83"/>
      <c r="GFO222" s="83"/>
      <c r="GFP222" s="86"/>
      <c r="GFQ222" s="86"/>
      <c r="GFR222" s="82"/>
      <c r="GFS222" s="83"/>
      <c r="GFT222" s="83"/>
      <c r="GFU222" s="86"/>
      <c r="GFV222" s="86"/>
      <c r="GFW222" s="82"/>
      <c r="GFX222" s="83"/>
      <c r="GFY222" s="83"/>
      <c r="GFZ222" s="86"/>
      <c r="GGA222" s="86"/>
      <c r="GGB222" s="82"/>
      <c r="GGC222" s="83"/>
      <c r="GGD222" s="83"/>
      <c r="GGE222" s="86"/>
      <c r="GGF222" s="86"/>
      <c r="GGG222" s="82"/>
      <c r="GGH222" s="83"/>
      <c r="GGI222" s="83"/>
      <c r="GGJ222" s="86"/>
      <c r="GGK222" s="86"/>
      <c r="GGL222" s="82"/>
      <c r="GGM222" s="83"/>
      <c r="GGN222" s="83"/>
      <c r="GGO222" s="86"/>
      <c r="GGP222" s="86"/>
      <c r="GGQ222" s="82"/>
      <c r="GGR222" s="83"/>
      <c r="GGS222" s="83"/>
      <c r="GGT222" s="86"/>
      <c r="GGU222" s="86"/>
      <c r="GGV222" s="82"/>
      <c r="GGW222" s="83"/>
      <c r="GGX222" s="83"/>
      <c r="GGY222" s="86"/>
      <c r="GGZ222" s="86"/>
      <c r="GHA222" s="82"/>
      <c r="GHB222" s="83"/>
      <c r="GHC222" s="83"/>
      <c r="GHD222" s="86"/>
      <c r="GHE222" s="86"/>
      <c r="GHF222" s="82"/>
      <c r="GHG222" s="83"/>
      <c r="GHH222" s="83"/>
      <c r="GHI222" s="86"/>
      <c r="GHJ222" s="86"/>
      <c r="GHK222" s="82"/>
      <c r="GHL222" s="83"/>
      <c r="GHM222" s="83"/>
      <c r="GHN222" s="86"/>
      <c r="GHO222" s="86"/>
      <c r="GHP222" s="82"/>
      <c r="GHQ222" s="83"/>
      <c r="GHR222" s="83"/>
      <c r="GHS222" s="86"/>
      <c r="GHT222" s="86"/>
      <c r="GHU222" s="82"/>
      <c r="GHV222" s="83"/>
      <c r="GHW222" s="83"/>
      <c r="GHX222" s="86"/>
      <c r="GHY222" s="86"/>
      <c r="GHZ222" s="82"/>
      <c r="GIA222" s="83"/>
      <c r="GIB222" s="83"/>
      <c r="GIC222" s="86"/>
      <c r="GID222" s="86"/>
      <c r="GIE222" s="82"/>
      <c r="GIF222" s="83"/>
      <c r="GIG222" s="83"/>
      <c r="GIH222" s="86"/>
      <c r="GII222" s="86"/>
      <c r="GIJ222" s="82"/>
      <c r="GIK222" s="83"/>
      <c r="GIL222" s="83"/>
      <c r="GIM222" s="86"/>
      <c r="GIN222" s="86"/>
      <c r="GIO222" s="82"/>
      <c r="GIP222" s="83"/>
      <c r="GIQ222" s="83"/>
      <c r="GIR222" s="86"/>
      <c r="GIS222" s="86"/>
      <c r="GIT222" s="82"/>
      <c r="GIU222" s="83"/>
      <c r="GIV222" s="83"/>
      <c r="GIW222" s="86"/>
      <c r="GIX222" s="86"/>
      <c r="GIY222" s="82"/>
      <c r="GIZ222" s="83"/>
      <c r="GJA222" s="83"/>
      <c r="GJB222" s="86"/>
      <c r="GJC222" s="86"/>
      <c r="GJD222" s="82"/>
      <c r="GJE222" s="83"/>
      <c r="GJF222" s="83"/>
      <c r="GJG222" s="86"/>
      <c r="GJH222" s="86"/>
      <c r="GJI222" s="82"/>
      <c r="GJJ222" s="83"/>
      <c r="GJK222" s="83"/>
      <c r="GJL222" s="86"/>
      <c r="GJM222" s="86"/>
      <c r="GJN222" s="82"/>
      <c r="GJO222" s="83"/>
      <c r="GJP222" s="83"/>
      <c r="GJQ222" s="86"/>
      <c r="GJR222" s="86"/>
      <c r="GJS222" s="82"/>
      <c r="GJT222" s="83"/>
      <c r="GJU222" s="83"/>
      <c r="GJV222" s="86"/>
      <c r="GJW222" s="86"/>
      <c r="GJX222" s="82"/>
      <c r="GJY222" s="83"/>
      <c r="GJZ222" s="83"/>
      <c r="GKA222" s="86"/>
      <c r="GKB222" s="86"/>
      <c r="GKC222" s="82"/>
      <c r="GKD222" s="83"/>
      <c r="GKE222" s="83"/>
      <c r="GKF222" s="86"/>
      <c r="GKG222" s="86"/>
      <c r="GKH222" s="82"/>
      <c r="GKI222" s="83"/>
      <c r="GKJ222" s="83"/>
      <c r="GKK222" s="86"/>
      <c r="GKL222" s="86"/>
      <c r="GKM222" s="82"/>
      <c r="GKN222" s="83"/>
      <c r="GKO222" s="83"/>
      <c r="GKP222" s="86"/>
      <c r="GKQ222" s="86"/>
      <c r="GKR222" s="82"/>
      <c r="GKS222" s="83"/>
      <c r="GKT222" s="83"/>
      <c r="GKU222" s="86"/>
      <c r="GKV222" s="86"/>
      <c r="GKW222" s="82"/>
      <c r="GKX222" s="83"/>
      <c r="GKY222" s="83"/>
      <c r="GKZ222" s="86"/>
      <c r="GLA222" s="86"/>
      <c r="GLB222" s="82"/>
      <c r="GLC222" s="83"/>
      <c r="GLD222" s="83"/>
      <c r="GLE222" s="86"/>
      <c r="GLF222" s="86"/>
      <c r="GLG222" s="82"/>
      <c r="GLH222" s="83"/>
      <c r="GLI222" s="83"/>
      <c r="GLJ222" s="86"/>
      <c r="GLK222" s="86"/>
      <c r="GLL222" s="82"/>
      <c r="GLM222" s="83"/>
      <c r="GLN222" s="83"/>
      <c r="GLO222" s="86"/>
      <c r="GLP222" s="86"/>
      <c r="GLQ222" s="82"/>
      <c r="GLR222" s="83"/>
      <c r="GLS222" s="83"/>
      <c r="GLT222" s="86"/>
      <c r="GLU222" s="86"/>
      <c r="GLV222" s="82"/>
      <c r="GLW222" s="83"/>
      <c r="GLX222" s="83"/>
      <c r="GLY222" s="86"/>
      <c r="GLZ222" s="86"/>
      <c r="GMA222" s="82"/>
      <c r="GMB222" s="83"/>
      <c r="GMC222" s="83"/>
      <c r="GMD222" s="86"/>
      <c r="GME222" s="86"/>
      <c r="GMF222" s="82"/>
      <c r="GMG222" s="83"/>
      <c r="GMH222" s="83"/>
      <c r="GMI222" s="86"/>
      <c r="GMJ222" s="86"/>
      <c r="GMK222" s="82"/>
      <c r="GML222" s="83"/>
      <c r="GMM222" s="83"/>
      <c r="GMN222" s="86"/>
      <c r="GMO222" s="86"/>
      <c r="GMP222" s="82"/>
      <c r="GMQ222" s="83"/>
      <c r="GMR222" s="83"/>
      <c r="GMS222" s="86"/>
      <c r="GMT222" s="86"/>
      <c r="GMU222" s="82"/>
      <c r="GMV222" s="83"/>
      <c r="GMW222" s="83"/>
      <c r="GMX222" s="86"/>
      <c r="GMY222" s="86"/>
      <c r="GMZ222" s="82"/>
      <c r="GNA222" s="83"/>
      <c r="GNB222" s="83"/>
      <c r="GNC222" s="86"/>
      <c r="GND222" s="86"/>
      <c r="GNE222" s="82"/>
      <c r="GNF222" s="83"/>
      <c r="GNG222" s="83"/>
      <c r="GNH222" s="86"/>
      <c r="GNI222" s="86"/>
      <c r="GNJ222" s="82"/>
      <c r="GNK222" s="83"/>
      <c r="GNL222" s="83"/>
      <c r="GNM222" s="86"/>
      <c r="GNN222" s="86"/>
      <c r="GNO222" s="82"/>
      <c r="GNP222" s="83"/>
      <c r="GNQ222" s="83"/>
      <c r="GNR222" s="86"/>
      <c r="GNS222" s="86"/>
      <c r="GNT222" s="82"/>
      <c r="GNU222" s="83"/>
      <c r="GNV222" s="83"/>
      <c r="GNW222" s="86"/>
      <c r="GNX222" s="86"/>
      <c r="GNY222" s="82"/>
      <c r="GNZ222" s="83"/>
      <c r="GOA222" s="83"/>
      <c r="GOB222" s="86"/>
      <c r="GOC222" s="86"/>
      <c r="GOD222" s="82"/>
      <c r="GOE222" s="83"/>
      <c r="GOF222" s="83"/>
      <c r="GOG222" s="86"/>
      <c r="GOH222" s="86"/>
      <c r="GOI222" s="82"/>
      <c r="GOJ222" s="83"/>
      <c r="GOK222" s="83"/>
      <c r="GOL222" s="86"/>
      <c r="GOM222" s="86"/>
      <c r="GON222" s="82"/>
      <c r="GOO222" s="83"/>
      <c r="GOP222" s="83"/>
      <c r="GOQ222" s="86"/>
      <c r="GOR222" s="86"/>
      <c r="GOS222" s="82"/>
      <c r="GOT222" s="83"/>
      <c r="GOU222" s="83"/>
      <c r="GOV222" s="86"/>
      <c r="GOW222" s="86"/>
      <c r="GOX222" s="82"/>
      <c r="GOY222" s="83"/>
      <c r="GOZ222" s="83"/>
      <c r="GPA222" s="86"/>
      <c r="GPB222" s="86"/>
      <c r="GPC222" s="82"/>
      <c r="GPD222" s="83"/>
      <c r="GPE222" s="83"/>
      <c r="GPF222" s="86"/>
      <c r="GPG222" s="86"/>
      <c r="GPH222" s="82"/>
      <c r="GPI222" s="83"/>
      <c r="GPJ222" s="83"/>
      <c r="GPK222" s="86"/>
      <c r="GPL222" s="86"/>
      <c r="GPM222" s="82"/>
      <c r="GPN222" s="83"/>
      <c r="GPO222" s="83"/>
      <c r="GPP222" s="86"/>
      <c r="GPQ222" s="86"/>
      <c r="GPR222" s="82"/>
      <c r="GPS222" s="83"/>
      <c r="GPT222" s="83"/>
      <c r="GPU222" s="86"/>
      <c r="GPV222" s="86"/>
      <c r="GPW222" s="82"/>
      <c r="GPX222" s="83"/>
      <c r="GPY222" s="83"/>
      <c r="GPZ222" s="86"/>
      <c r="GQA222" s="86"/>
      <c r="GQB222" s="82"/>
      <c r="GQC222" s="83"/>
      <c r="GQD222" s="83"/>
      <c r="GQE222" s="86"/>
      <c r="GQF222" s="86"/>
      <c r="GQG222" s="82"/>
      <c r="GQH222" s="83"/>
      <c r="GQI222" s="83"/>
      <c r="GQJ222" s="86"/>
      <c r="GQK222" s="86"/>
      <c r="GQL222" s="82"/>
      <c r="GQM222" s="83"/>
      <c r="GQN222" s="83"/>
      <c r="GQO222" s="86"/>
      <c r="GQP222" s="86"/>
      <c r="GQQ222" s="82"/>
      <c r="GQR222" s="83"/>
      <c r="GQS222" s="83"/>
      <c r="GQT222" s="86"/>
      <c r="GQU222" s="86"/>
      <c r="GQV222" s="82"/>
      <c r="GQW222" s="83"/>
      <c r="GQX222" s="83"/>
      <c r="GQY222" s="86"/>
      <c r="GQZ222" s="86"/>
      <c r="GRA222" s="82"/>
      <c r="GRB222" s="83"/>
      <c r="GRC222" s="83"/>
      <c r="GRD222" s="86"/>
      <c r="GRE222" s="86"/>
      <c r="GRF222" s="82"/>
      <c r="GRG222" s="83"/>
      <c r="GRH222" s="83"/>
      <c r="GRI222" s="86"/>
      <c r="GRJ222" s="86"/>
      <c r="GRK222" s="82"/>
      <c r="GRL222" s="83"/>
      <c r="GRM222" s="83"/>
      <c r="GRN222" s="86"/>
      <c r="GRO222" s="86"/>
      <c r="GRP222" s="82"/>
      <c r="GRQ222" s="83"/>
      <c r="GRR222" s="83"/>
      <c r="GRS222" s="86"/>
      <c r="GRT222" s="86"/>
      <c r="GRU222" s="82"/>
      <c r="GRV222" s="83"/>
      <c r="GRW222" s="83"/>
      <c r="GRX222" s="86"/>
      <c r="GRY222" s="86"/>
      <c r="GRZ222" s="82"/>
      <c r="GSA222" s="83"/>
      <c r="GSB222" s="83"/>
      <c r="GSC222" s="86"/>
      <c r="GSD222" s="86"/>
      <c r="GSE222" s="82"/>
      <c r="GSF222" s="83"/>
      <c r="GSG222" s="83"/>
      <c r="GSH222" s="86"/>
      <c r="GSI222" s="86"/>
      <c r="GSJ222" s="82"/>
      <c r="GSK222" s="83"/>
      <c r="GSL222" s="83"/>
      <c r="GSM222" s="86"/>
      <c r="GSN222" s="86"/>
      <c r="GSO222" s="82"/>
      <c r="GSP222" s="83"/>
      <c r="GSQ222" s="83"/>
      <c r="GSR222" s="86"/>
      <c r="GSS222" s="86"/>
      <c r="GST222" s="82"/>
      <c r="GSU222" s="83"/>
      <c r="GSV222" s="83"/>
      <c r="GSW222" s="86"/>
      <c r="GSX222" s="86"/>
      <c r="GSY222" s="82"/>
      <c r="GSZ222" s="83"/>
      <c r="GTA222" s="83"/>
      <c r="GTB222" s="86"/>
      <c r="GTC222" s="86"/>
      <c r="GTD222" s="82"/>
      <c r="GTE222" s="83"/>
      <c r="GTF222" s="83"/>
      <c r="GTG222" s="86"/>
      <c r="GTH222" s="86"/>
      <c r="GTI222" s="82"/>
      <c r="GTJ222" s="83"/>
      <c r="GTK222" s="83"/>
      <c r="GTL222" s="86"/>
      <c r="GTM222" s="86"/>
      <c r="GTN222" s="82"/>
      <c r="GTO222" s="83"/>
      <c r="GTP222" s="83"/>
      <c r="GTQ222" s="86"/>
      <c r="GTR222" s="86"/>
      <c r="GTS222" s="82"/>
      <c r="GTT222" s="83"/>
      <c r="GTU222" s="83"/>
      <c r="GTV222" s="86"/>
      <c r="GTW222" s="86"/>
      <c r="GTX222" s="82"/>
      <c r="GTY222" s="83"/>
      <c r="GTZ222" s="83"/>
      <c r="GUA222" s="86"/>
      <c r="GUB222" s="86"/>
      <c r="GUC222" s="82"/>
      <c r="GUD222" s="83"/>
      <c r="GUE222" s="83"/>
      <c r="GUF222" s="86"/>
      <c r="GUG222" s="86"/>
      <c r="GUH222" s="82"/>
      <c r="GUI222" s="83"/>
      <c r="GUJ222" s="83"/>
      <c r="GUK222" s="86"/>
      <c r="GUL222" s="86"/>
      <c r="GUM222" s="82"/>
      <c r="GUN222" s="83"/>
      <c r="GUO222" s="83"/>
      <c r="GUP222" s="86"/>
      <c r="GUQ222" s="86"/>
      <c r="GUR222" s="82"/>
      <c r="GUS222" s="83"/>
      <c r="GUT222" s="83"/>
      <c r="GUU222" s="86"/>
      <c r="GUV222" s="86"/>
      <c r="GUW222" s="82"/>
      <c r="GUX222" s="83"/>
      <c r="GUY222" s="83"/>
      <c r="GUZ222" s="86"/>
      <c r="GVA222" s="86"/>
      <c r="GVB222" s="82"/>
      <c r="GVC222" s="83"/>
      <c r="GVD222" s="83"/>
      <c r="GVE222" s="86"/>
      <c r="GVF222" s="86"/>
      <c r="GVG222" s="82"/>
      <c r="GVH222" s="83"/>
      <c r="GVI222" s="83"/>
      <c r="GVJ222" s="86"/>
      <c r="GVK222" s="86"/>
      <c r="GVL222" s="82"/>
      <c r="GVM222" s="83"/>
      <c r="GVN222" s="83"/>
      <c r="GVO222" s="86"/>
      <c r="GVP222" s="86"/>
      <c r="GVQ222" s="82"/>
      <c r="GVR222" s="83"/>
      <c r="GVS222" s="83"/>
      <c r="GVT222" s="86"/>
      <c r="GVU222" s="86"/>
      <c r="GVV222" s="82"/>
      <c r="GVW222" s="83"/>
      <c r="GVX222" s="83"/>
      <c r="GVY222" s="86"/>
      <c r="GVZ222" s="86"/>
      <c r="GWA222" s="82"/>
      <c r="GWB222" s="83"/>
      <c r="GWC222" s="83"/>
      <c r="GWD222" s="86"/>
      <c r="GWE222" s="86"/>
      <c r="GWF222" s="82"/>
      <c r="GWG222" s="83"/>
      <c r="GWH222" s="83"/>
      <c r="GWI222" s="86"/>
      <c r="GWJ222" s="86"/>
      <c r="GWK222" s="82"/>
      <c r="GWL222" s="83"/>
      <c r="GWM222" s="83"/>
      <c r="GWN222" s="86"/>
      <c r="GWO222" s="86"/>
      <c r="GWP222" s="82"/>
      <c r="GWQ222" s="83"/>
      <c r="GWR222" s="83"/>
      <c r="GWS222" s="86"/>
      <c r="GWT222" s="86"/>
      <c r="GWU222" s="82"/>
      <c r="GWV222" s="83"/>
      <c r="GWW222" s="83"/>
      <c r="GWX222" s="86"/>
      <c r="GWY222" s="86"/>
      <c r="GWZ222" s="82"/>
      <c r="GXA222" s="83"/>
      <c r="GXB222" s="83"/>
      <c r="GXC222" s="86"/>
      <c r="GXD222" s="86"/>
      <c r="GXE222" s="82"/>
      <c r="GXF222" s="83"/>
      <c r="GXG222" s="83"/>
      <c r="GXH222" s="86"/>
      <c r="GXI222" s="86"/>
      <c r="GXJ222" s="82"/>
      <c r="GXK222" s="83"/>
      <c r="GXL222" s="83"/>
      <c r="GXM222" s="86"/>
      <c r="GXN222" s="86"/>
      <c r="GXO222" s="82"/>
      <c r="GXP222" s="83"/>
      <c r="GXQ222" s="83"/>
      <c r="GXR222" s="86"/>
      <c r="GXS222" s="86"/>
      <c r="GXT222" s="82"/>
      <c r="GXU222" s="83"/>
      <c r="GXV222" s="83"/>
      <c r="GXW222" s="86"/>
      <c r="GXX222" s="86"/>
      <c r="GXY222" s="82"/>
      <c r="GXZ222" s="83"/>
      <c r="GYA222" s="83"/>
      <c r="GYB222" s="86"/>
      <c r="GYC222" s="86"/>
      <c r="GYD222" s="82"/>
      <c r="GYE222" s="83"/>
      <c r="GYF222" s="83"/>
      <c r="GYG222" s="86"/>
      <c r="GYH222" s="86"/>
      <c r="GYI222" s="82"/>
      <c r="GYJ222" s="83"/>
      <c r="GYK222" s="83"/>
      <c r="GYL222" s="86"/>
      <c r="GYM222" s="86"/>
      <c r="GYN222" s="82"/>
      <c r="GYO222" s="83"/>
      <c r="GYP222" s="83"/>
      <c r="GYQ222" s="86"/>
      <c r="GYR222" s="86"/>
      <c r="GYS222" s="82"/>
      <c r="GYT222" s="83"/>
      <c r="GYU222" s="83"/>
      <c r="GYV222" s="86"/>
      <c r="GYW222" s="86"/>
      <c r="GYX222" s="82"/>
      <c r="GYY222" s="83"/>
      <c r="GYZ222" s="83"/>
      <c r="GZA222" s="86"/>
      <c r="GZB222" s="86"/>
      <c r="GZC222" s="82"/>
      <c r="GZD222" s="83"/>
      <c r="GZE222" s="83"/>
      <c r="GZF222" s="86"/>
      <c r="GZG222" s="86"/>
      <c r="GZH222" s="82"/>
      <c r="GZI222" s="83"/>
      <c r="GZJ222" s="83"/>
      <c r="GZK222" s="86"/>
      <c r="GZL222" s="86"/>
      <c r="GZM222" s="82"/>
      <c r="GZN222" s="83"/>
      <c r="GZO222" s="83"/>
      <c r="GZP222" s="86"/>
      <c r="GZQ222" s="86"/>
      <c r="GZR222" s="82"/>
      <c r="GZS222" s="83"/>
      <c r="GZT222" s="83"/>
      <c r="GZU222" s="86"/>
      <c r="GZV222" s="86"/>
      <c r="GZW222" s="82"/>
      <c r="GZX222" s="83"/>
      <c r="GZY222" s="83"/>
      <c r="GZZ222" s="86"/>
      <c r="HAA222" s="86"/>
      <c r="HAB222" s="82"/>
      <c r="HAC222" s="83"/>
      <c r="HAD222" s="83"/>
      <c r="HAE222" s="86"/>
      <c r="HAF222" s="86"/>
      <c r="HAG222" s="82"/>
      <c r="HAH222" s="83"/>
      <c r="HAI222" s="83"/>
      <c r="HAJ222" s="86"/>
      <c r="HAK222" s="86"/>
      <c r="HAL222" s="82"/>
      <c r="HAM222" s="83"/>
      <c r="HAN222" s="83"/>
      <c r="HAO222" s="86"/>
      <c r="HAP222" s="86"/>
      <c r="HAQ222" s="82"/>
      <c r="HAR222" s="83"/>
      <c r="HAS222" s="83"/>
      <c r="HAT222" s="86"/>
      <c r="HAU222" s="86"/>
      <c r="HAV222" s="82"/>
      <c r="HAW222" s="83"/>
      <c r="HAX222" s="83"/>
      <c r="HAY222" s="86"/>
      <c r="HAZ222" s="86"/>
      <c r="HBA222" s="82"/>
      <c r="HBB222" s="83"/>
      <c r="HBC222" s="83"/>
      <c r="HBD222" s="86"/>
      <c r="HBE222" s="86"/>
      <c r="HBF222" s="82"/>
      <c r="HBG222" s="83"/>
      <c r="HBH222" s="83"/>
      <c r="HBI222" s="86"/>
      <c r="HBJ222" s="86"/>
      <c r="HBK222" s="82"/>
      <c r="HBL222" s="83"/>
      <c r="HBM222" s="83"/>
      <c r="HBN222" s="86"/>
      <c r="HBO222" s="86"/>
      <c r="HBP222" s="82"/>
      <c r="HBQ222" s="83"/>
      <c r="HBR222" s="83"/>
      <c r="HBS222" s="86"/>
      <c r="HBT222" s="86"/>
      <c r="HBU222" s="82"/>
      <c r="HBV222" s="83"/>
      <c r="HBW222" s="83"/>
      <c r="HBX222" s="86"/>
      <c r="HBY222" s="86"/>
      <c r="HBZ222" s="82"/>
      <c r="HCA222" s="83"/>
      <c r="HCB222" s="83"/>
      <c r="HCC222" s="86"/>
      <c r="HCD222" s="86"/>
      <c r="HCE222" s="82"/>
      <c r="HCF222" s="83"/>
      <c r="HCG222" s="83"/>
      <c r="HCH222" s="86"/>
      <c r="HCI222" s="86"/>
      <c r="HCJ222" s="82"/>
      <c r="HCK222" s="83"/>
      <c r="HCL222" s="83"/>
      <c r="HCM222" s="86"/>
      <c r="HCN222" s="86"/>
      <c r="HCO222" s="82"/>
      <c r="HCP222" s="83"/>
      <c r="HCQ222" s="83"/>
      <c r="HCR222" s="86"/>
      <c r="HCS222" s="86"/>
      <c r="HCT222" s="82"/>
      <c r="HCU222" s="83"/>
      <c r="HCV222" s="83"/>
      <c r="HCW222" s="86"/>
      <c r="HCX222" s="86"/>
      <c r="HCY222" s="82"/>
      <c r="HCZ222" s="83"/>
      <c r="HDA222" s="83"/>
      <c r="HDB222" s="86"/>
      <c r="HDC222" s="86"/>
      <c r="HDD222" s="82"/>
      <c r="HDE222" s="83"/>
      <c r="HDF222" s="83"/>
      <c r="HDG222" s="86"/>
      <c r="HDH222" s="86"/>
      <c r="HDI222" s="82"/>
      <c r="HDJ222" s="83"/>
      <c r="HDK222" s="83"/>
      <c r="HDL222" s="86"/>
      <c r="HDM222" s="86"/>
      <c r="HDN222" s="82"/>
      <c r="HDO222" s="83"/>
      <c r="HDP222" s="83"/>
      <c r="HDQ222" s="86"/>
      <c r="HDR222" s="86"/>
      <c r="HDS222" s="82"/>
      <c r="HDT222" s="83"/>
      <c r="HDU222" s="83"/>
      <c r="HDV222" s="86"/>
      <c r="HDW222" s="86"/>
      <c r="HDX222" s="82"/>
      <c r="HDY222" s="83"/>
      <c r="HDZ222" s="83"/>
      <c r="HEA222" s="86"/>
      <c r="HEB222" s="86"/>
      <c r="HEC222" s="82"/>
      <c r="HED222" s="83"/>
      <c r="HEE222" s="83"/>
      <c r="HEF222" s="86"/>
      <c r="HEG222" s="86"/>
      <c r="HEH222" s="82"/>
      <c r="HEI222" s="83"/>
      <c r="HEJ222" s="83"/>
      <c r="HEK222" s="86"/>
      <c r="HEL222" s="86"/>
      <c r="HEM222" s="82"/>
      <c r="HEN222" s="83"/>
      <c r="HEO222" s="83"/>
      <c r="HEP222" s="86"/>
      <c r="HEQ222" s="86"/>
      <c r="HER222" s="82"/>
      <c r="HES222" s="83"/>
      <c r="HET222" s="83"/>
      <c r="HEU222" s="86"/>
      <c r="HEV222" s="86"/>
      <c r="HEW222" s="82"/>
      <c r="HEX222" s="83"/>
      <c r="HEY222" s="83"/>
      <c r="HEZ222" s="86"/>
      <c r="HFA222" s="86"/>
      <c r="HFB222" s="82"/>
      <c r="HFC222" s="83"/>
      <c r="HFD222" s="83"/>
      <c r="HFE222" s="86"/>
      <c r="HFF222" s="86"/>
      <c r="HFG222" s="82"/>
      <c r="HFH222" s="83"/>
      <c r="HFI222" s="83"/>
      <c r="HFJ222" s="86"/>
      <c r="HFK222" s="86"/>
      <c r="HFL222" s="82"/>
      <c r="HFM222" s="83"/>
      <c r="HFN222" s="83"/>
      <c r="HFO222" s="86"/>
      <c r="HFP222" s="86"/>
      <c r="HFQ222" s="82"/>
      <c r="HFR222" s="83"/>
      <c r="HFS222" s="83"/>
      <c r="HFT222" s="86"/>
      <c r="HFU222" s="86"/>
      <c r="HFV222" s="82"/>
      <c r="HFW222" s="83"/>
      <c r="HFX222" s="83"/>
      <c r="HFY222" s="86"/>
      <c r="HFZ222" s="86"/>
      <c r="HGA222" s="82"/>
      <c r="HGB222" s="83"/>
      <c r="HGC222" s="83"/>
      <c r="HGD222" s="86"/>
      <c r="HGE222" s="86"/>
      <c r="HGF222" s="82"/>
      <c r="HGG222" s="83"/>
      <c r="HGH222" s="83"/>
      <c r="HGI222" s="86"/>
      <c r="HGJ222" s="86"/>
      <c r="HGK222" s="82"/>
      <c r="HGL222" s="83"/>
      <c r="HGM222" s="83"/>
      <c r="HGN222" s="86"/>
      <c r="HGO222" s="86"/>
      <c r="HGP222" s="82"/>
      <c r="HGQ222" s="83"/>
      <c r="HGR222" s="83"/>
      <c r="HGS222" s="86"/>
      <c r="HGT222" s="86"/>
      <c r="HGU222" s="82"/>
      <c r="HGV222" s="83"/>
      <c r="HGW222" s="83"/>
      <c r="HGX222" s="86"/>
      <c r="HGY222" s="86"/>
      <c r="HGZ222" s="82"/>
      <c r="HHA222" s="83"/>
      <c r="HHB222" s="83"/>
      <c r="HHC222" s="86"/>
      <c r="HHD222" s="86"/>
      <c r="HHE222" s="82"/>
      <c r="HHF222" s="83"/>
      <c r="HHG222" s="83"/>
      <c r="HHH222" s="86"/>
      <c r="HHI222" s="86"/>
      <c r="HHJ222" s="82"/>
      <c r="HHK222" s="83"/>
      <c r="HHL222" s="83"/>
      <c r="HHM222" s="86"/>
      <c r="HHN222" s="86"/>
      <c r="HHO222" s="82"/>
      <c r="HHP222" s="83"/>
      <c r="HHQ222" s="83"/>
      <c r="HHR222" s="86"/>
      <c r="HHS222" s="86"/>
      <c r="HHT222" s="82"/>
      <c r="HHU222" s="83"/>
      <c r="HHV222" s="83"/>
      <c r="HHW222" s="86"/>
      <c r="HHX222" s="86"/>
      <c r="HHY222" s="82"/>
      <c r="HHZ222" s="83"/>
      <c r="HIA222" s="83"/>
      <c r="HIB222" s="86"/>
      <c r="HIC222" s="86"/>
      <c r="HID222" s="82"/>
      <c r="HIE222" s="83"/>
      <c r="HIF222" s="83"/>
      <c r="HIG222" s="86"/>
      <c r="HIH222" s="86"/>
      <c r="HII222" s="82"/>
      <c r="HIJ222" s="83"/>
      <c r="HIK222" s="83"/>
      <c r="HIL222" s="86"/>
      <c r="HIM222" s="86"/>
      <c r="HIN222" s="82"/>
      <c r="HIO222" s="83"/>
      <c r="HIP222" s="83"/>
      <c r="HIQ222" s="86"/>
      <c r="HIR222" s="86"/>
      <c r="HIS222" s="82"/>
      <c r="HIT222" s="83"/>
      <c r="HIU222" s="83"/>
      <c r="HIV222" s="86"/>
      <c r="HIW222" s="86"/>
      <c r="HIX222" s="82"/>
      <c r="HIY222" s="83"/>
      <c r="HIZ222" s="83"/>
      <c r="HJA222" s="86"/>
      <c r="HJB222" s="86"/>
      <c r="HJC222" s="82"/>
      <c r="HJD222" s="83"/>
      <c r="HJE222" s="83"/>
      <c r="HJF222" s="86"/>
      <c r="HJG222" s="86"/>
      <c r="HJH222" s="82"/>
      <c r="HJI222" s="83"/>
      <c r="HJJ222" s="83"/>
      <c r="HJK222" s="86"/>
      <c r="HJL222" s="86"/>
      <c r="HJM222" s="82"/>
      <c r="HJN222" s="83"/>
      <c r="HJO222" s="83"/>
      <c r="HJP222" s="86"/>
      <c r="HJQ222" s="86"/>
      <c r="HJR222" s="82"/>
      <c r="HJS222" s="83"/>
      <c r="HJT222" s="83"/>
      <c r="HJU222" s="86"/>
      <c r="HJV222" s="86"/>
      <c r="HJW222" s="82"/>
      <c r="HJX222" s="83"/>
      <c r="HJY222" s="83"/>
      <c r="HJZ222" s="86"/>
      <c r="HKA222" s="86"/>
      <c r="HKB222" s="82"/>
      <c r="HKC222" s="83"/>
      <c r="HKD222" s="83"/>
      <c r="HKE222" s="86"/>
      <c r="HKF222" s="86"/>
      <c r="HKG222" s="82"/>
      <c r="HKH222" s="83"/>
      <c r="HKI222" s="83"/>
      <c r="HKJ222" s="86"/>
      <c r="HKK222" s="86"/>
      <c r="HKL222" s="82"/>
      <c r="HKM222" s="83"/>
      <c r="HKN222" s="83"/>
      <c r="HKO222" s="86"/>
      <c r="HKP222" s="86"/>
      <c r="HKQ222" s="82"/>
      <c r="HKR222" s="83"/>
      <c r="HKS222" s="83"/>
      <c r="HKT222" s="86"/>
      <c r="HKU222" s="86"/>
      <c r="HKV222" s="82"/>
      <c r="HKW222" s="83"/>
      <c r="HKX222" s="83"/>
      <c r="HKY222" s="86"/>
      <c r="HKZ222" s="86"/>
      <c r="HLA222" s="82"/>
      <c r="HLB222" s="83"/>
      <c r="HLC222" s="83"/>
      <c r="HLD222" s="86"/>
      <c r="HLE222" s="86"/>
      <c r="HLF222" s="82"/>
      <c r="HLG222" s="83"/>
      <c r="HLH222" s="83"/>
      <c r="HLI222" s="86"/>
      <c r="HLJ222" s="86"/>
      <c r="HLK222" s="82"/>
      <c r="HLL222" s="83"/>
      <c r="HLM222" s="83"/>
      <c r="HLN222" s="86"/>
      <c r="HLO222" s="86"/>
      <c r="HLP222" s="82"/>
      <c r="HLQ222" s="83"/>
      <c r="HLR222" s="83"/>
      <c r="HLS222" s="86"/>
      <c r="HLT222" s="86"/>
      <c r="HLU222" s="82"/>
      <c r="HLV222" s="83"/>
      <c r="HLW222" s="83"/>
      <c r="HLX222" s="86"/>
      <c r="HLY222" s="86"/>
      <c r="HLZ222" s="82"/>
      <c r="HMA222" s="83"/>
      <c r="HMB222" s="83"/>
      <c r="HMC222" s="86"/>
      <c r="HMD222" s="86"/>
      <c r="HME222" s="82"/>
      <c r="HMF222" s="83"/>
      <c r="HMG222" s="83"/>
      <c r="HMH222" s="86"/>
      <c r="HMI222" s="86"/>
      <c r="HMJ222" s="82"/>
      <c r="HMK222" s="83"/>
      <c r="HML222" s="83"/>
      <c r="HMM222" s="86"/>
      <c r="HMN222" s="86"/>
      <c r="HMO222" s="82"/>
      <c r="HMP222" s="83"/>
      <c r="HMQ222" s="83"/>
      <c r="HMR222" s="86"/>
      <c r="HMS222" s="86"/>
      <c r="HMT222" s="82"/>
      <c r="HMU222" s="83"/>
      <c r="HMV222" s="83"/>
      <c r="HMW222" s="86"/>
      <c r="HMX222" s="86"/>
      <c r="HMY222" s="82"/>
      <c r="HMZ222" s="83"/>
      <c r="HNA222" s="83"/>
      <c r="HNB222" s="86"/>
      <c r="HNC222" s="86"/>
      <c r="HND222" s="82"/>
      <c r="HNE222" s="83"/>
      <c r="HNF222" s="83"/>
      <c r="HNG222" s="86"/>
      <c r="HNH222" s="86"/>
      <c r="HNI222" s="82"/>
      <c r="HNJ222" s="83"/>
      <c r="HNK222" s="83"/>
      <c r="HNL222" s="86"/>
      <c r="HNM222" s="86"/>
      <c r="HNN222" s="82"/>
      <c r="HNO222" s="83"/>
      <c r="HNP222" s="83"/>
      <c r="HNQ222" s="86"/>
      <c r="HNR222" s="86"/>
      <c r="HNS222" s="82"/>
      <c r="HNT222" s="83"/>
      <c r="HNU222" s="83"/>
      <c r="HNV222" s="86"/>
      <c r="HNW222" s="86"/>
      <c r="HNX222" s="82"/>
      <c r="HNY222" s="83"/>
      <c r="HNZ222" s="83"/>
      <c r="HOA222" s="86"/>
      <c r="HOB222" s="86"/>
      <c r="HOC222" s="82"/>
      <c r="HOD222" s="83"/>
      <c r="HOE222" s="83"/>
      <c r="HOF222" s="86"/>
      <c r="HOG222" s="86"/>
      <c r="HOH222" s="82"/>
      <c r="HOI222" s="83"/>
      <c r="HOJ222" s="83"/>
      <c r="HOK222" s="86"/>
      <c r="HOL222" s="86"/>
      <c r="HOM222" s="82"/>
      <c r="HON222" s="83"/>
      <c r="HOO222" s="83"/>
      <c r="HOP222" s="86"/>
      <c r="HOQ222" s="86"/>
      <c r="HOR222" s="82"/>
      <c r="HOS222" s="83"/>
      <c r="HOT222" s="83"/>
      <c r="HOU222" s="86"/>
      <c r="HOV222" s="86"/>
      <c r="HOW222" s="82"/>
      <c r="HOX222" s="83"/>
      <c r="HOY222" s="83"/>
      <c r="HOZ222" s="86"/>
      <c r="HPA222" s="86"/>
      <c r="HPB222" s="82"/>
      <c r="HPC222" s="83"/>
      <c r="HPD222" s="83"/>
      <c r="HPE222" s="86"/>
      <c r="HPF222" s="86"/>
      <c r="HPG222" s="82"/>
      <c r="HPH222" s="83"/>
      <c r="HPI222" s="83"/>
      <c r="HPJ222" s="86"/>
      <c r="HPK222" s="86"/>
      <c r="HPL222" s="82"/>
      <c r="HPM222" s="83"/>
      <c r="HPN222" s="83"/>
      <c r="HPO222" s="86"/>
      <c r="HPP222" s="86"/>
      <c r="HPQ222" s="82"/>
      <c r="HPR222" s="83"/>
      <c r="HPS222" s="83"/>
      <c r="HPT222" s="86"/>
      <c r="HPU222" s="86"/>
      <c r="HPV222" s="82"/>
      <c r="HPW222" s="83"/>
      <c r="HPX222" s="83"/>
      <c r="HPY222" s="86"/>
      <c r="HPZ222" s="86"/>
      <c r="HQA222" s="82"/>
      <c r="HQB222" s="83"/>
      <c r="HQC222" s="83"/>
      <c r="HQD222" s="86"/>
      <c r="HQE222" s="86"/>
      <c r="HQF222" s="82"/>
      <c r="HQG222" s="83"/>
      <c r="HQH222" s="83"/>
      <c r="HQI222" s="86"/>
      <c r="HQJ222" s="86"/>
      <c r="HQK222" s="82"/>
      <c r="HQL222" s="83"/>
      <c r="HQM222" s="83"/>
      <c r="HQN222" s="86"/>
      <c r="HQO222" s="86"/>
      <c r="HQP222" s="82"/>
      <c r="HQQ222" s="83"/>
      <c r="HQR222" s="83"/>
      <c r="HQS222" s="86"/>
      <c r="HQT222" s="86"/>
      <c r="HQU222" s="82"/>
      <c r="HQV222" s="83"/>
      <c r="HQW222" s="83"/>
      <c r="HQX222" s="86"/>
      <c r="HQY222" s="86"/>
      <c r="HQZ222" s="82"/>
      <c r="HRA222" s="83"/>
      <c r="HRB222" s="83"/>
      <c r="HRC222" s="86"/>
      <c r="HRD222" s="86"/>
      <c r="HRE222" s="82"/>
      <c r="HRF222" s="83"/>
      <c r="HRG222" s="83"/>
      <c r="HRH222" s="86"/>
      <c r="HRI222" s="86"/>
      <c r="HRJ222" s="82"/>
      <c r="HRK222" s="83"/>
      <c r="HRL222" s="83"/>
      <c r="HRM222" s="86"/>
      <c r="HRN222" s="86"/>
      <c r="HRO222" s="82"/>
      <c r="HRP222" s="83"/>
      <c r="HRQ222" s="83"/>
      <c r="HRR222" s="86"/>
      <c r="HRS222" s="86"/>
      <c r="HRT222" s="82"/>
      <c r="HRU222" s="83"/>
      <c r="HRV222" s="83"/>
      <c r="HRW222" s="86"/>
      <c r="HRX222" s="86"/>
      <c r="HRY222" s="82"/>
      <c r="HRZ222" s="83"/>
      <c r="HSA222" s="83"/>
      <c r="HSB222" s="86"/>
      <c r="HSC222" s="86"/>
      <c r="HSD222" s="82"/>
      <c r="HSE222" s="83"/>
      <c r="HSF222" s="83"/>
      <c r="HSG222" s="86"/>
      <c r="HSH222" s="86"/>
      <c r="HSI222" s="82"/>
      <c r="HSJ222" s="83"/>
      <c r="HSK222" s="83"/>
      <c r="HSL222" s="86"/>
      <c r="HSM222" s="86"/>
      <c r="HSN222" s="82"/>
      <c r="HSO222" s="83"/>
      <c r="HSP222" s="83"/>
      <c r="HSQ222" s="86"/>
      <c r="HSR222" s="86"/>
      <c r="HSS222" s="82"/>
      <c r="HST222" s="83"/>
      <c r="HSU222" s="83"/>
      <c r="HSV222" s="86"/>
      <c r="HSW222" s="86"/>
      <c r="HSX222" s="82"/>
      <c r="HSY222" s="83"/>
      <c r="HSZ222" s="83"/>
      <c r="HTA222" s="86"/>
      <c r="HTB222" s="86"/>
      <c r="HTC222" s="82"/>
      <c r="HTD222" s="83"/>
      <c r="HTE222" s="83"/>
      <c r="HTF222" s="86"/>
      <c r="HTG222" s="86"/>
      <c r="HTH222" s="82"/>
      <c r="HTI222" s="83"/>
      <c r="HTJ222" s="83"/>
      <c r="HTK222" s="86"/>
      <c r="HTL222" s="86"/>
      <c r="HTM222" s="82"/>
      <c r="HTN222" s="83"/>
      <c r="HTO222" s="83"/>
      <c r="HTP222" s="86"/>
      <c r="HTQ222" s="86"/>
      <c r="HTR222" s="82"/>
      <c r="HTS222" s="83"/>
      <c r="HTT222" s="83"/>
      <c r="HTU222" s="86"/>
      <c r="HTV222" s="86"/>
      <c r="HTW222" s="82"/>
      <c r="HTX222" s="83"/>
      <c r="HTY222" s="83"/>
      <c r="HTZ222" s="86"/>
      <c r="HUA222" s="86"/>
      <c r="HUB222" s="82"/>
      <c r="HUC222" s="83"/>
      <c r="HUD222" s="83"/>
      <c r="HUE222" s="86"/>
      <c r="HUF222" s="86"/>
      <c r="HUG222" s="82"/>
      <c r="HUH222" s="83"/>
      <c r="HUI222" s="83"/>
      <c r="HUJ222" s="86"/>
      <c r="HUK222" s="86"/>
      <c r="HUL222" s="82"/>
      <c r="HUM222" s="83"/>
      <c r="HUN222" s="83"/>
      <c r="HUO222" s="86"/>
      <c r="HUP222" s="86"/>
      <c r="HUQ222" s="82"/>
      <c r="HUR222" s="83"/>
      <c r="HUS222" s="83"/>
      <c r="HUT222" s="86"/>
      <c r="HUU222" s="86"/>
      <c r="HUV222" s="82"/>
      <c r="HUW222" s="83"/>
      <c r="HUX222" s="83"/>
      <c r="HUY222" s="86"/>
      <c r="HUZ222" s="86"/>
      <c r="HVA222" s="82"/>
      <c r="HVB222" s="83"/>
      <c r="HVC222" s="83"/>
      <c r="HVD222" s="86"/>
      <c r="HVE222" s="86"/>
      <c r="HVF222" s="82"/>
      <c r="HVG222" s="83"/>
      <c r="HVH222" s="83"/>
      <c r="HVI222" s="86"/>
      <c r="HVJ222" s="86"/>
      <c r="HVK222" s="82"/>
      <c r="HVL222" s="83"/>
      <c r="HVM222" s="83"/>
      <c r="HVN222" s="86"/>
      <c r="HVO222" s="86"/>
      <c r="HVP222" s="82"/>
      <c r="HVQ222" s="83"/>
      <c r="HVR222" s="83"/>
      <c r="HVS222" s="86"/>
      <c r="HVT222" s="86"/>
      <c r="HVU222" s="82"/>
      <c r="HVV222" s="83"/>
      <c r="HVW222" s="83"/>
      <c r="HVX222" s="86"/>
      <c r="HVY222" s="86"/>
      <c r="HVZ222" s="82"/>
      <c r="HWA222" s="83"/>
      <c r="HWB222" s="83"/>
      <c r="HWC222" s="86"/>
      <c r="HWD222" s="86"/>
      <c r="HWE222" s="82"/>
      <c r="HWF222" s="83"/>
      <c r="HWG222" s="83"/>
      <c r="HWH222" s="86"/>
      <c r="HWI222" s="86"/>
      <c r="HWJ222" s="82"/>
      <c r="HWK222" s="83"/>
      <c r="HWL222" s="83"/>
      <c r="HWM222" s="86"/>
      <c r="HWN222" s="86"/>
      <c r="HWO222" s="82"/>
      <c r="HWP222" s="83"/>
      <c r="HWQ222" s="83"/>
      <c r="HWR222" s="86"/>
      <c r="HWS222" s="86"/>
      <c r="HWT222" s="82"/>
      <c r="HWU222" s="83"/>
      <c r="HWV222" s="83"/>
      <c r="HWW222" s="86"/>
      <c r="HWX222" s="86"/>
      <c r="HWY222" s="82"/>
      <c r="HWZ222" s="83"/>
      <c r="HXA222" s="83"/>
      <c r="HXB222" s="86"/>
      <c r="HXC222" s="86"/>
      <c r="HXD222" s="82"/>
      <c r="HXE222" s="83"/>
      <c r="HXF222" s="83"/>
      <c r="HXG222" s="86"/>
      <c r="HXH222" s="86"/>
      <c r="HXI222" s="82"/>
      <c r="HXJ222" s="83"/>
      <c r="HXK222" s="83"/>
      <c r="HXL222" s="86"/>
      <c r="HXM222" s="86"/>
      <c r="HXN222" s="82"/>
      <c r="HXO222" s="83"/>
      <c r="HXP222" s="83"/>
      <c r="HXQ222" s="86"/>
      <c r="HXR222" s="86"/>
      <c r="HXS222" s="82"/>
      <c r="HXT222" s="83"/>
      <c r="HXU222" s="83"/>
      <c r="HXV222" s="86"/>
      <c r="HXW222" s="86"/>
      <c r="HXX222" s="82"/>
      <c r="HXY222" s="83"/>
      <c r="HXZ222" s="83"/>
      <c r="HYA222" s="86"/>
      <c r="HYB222" s="86"/>
      <c r="HYC222" s="82"/>
      <c r="HYD222" s="83"/>
      <c r="HYE222" s="83"/>
      <c r="HYF222" s="86"/>
      <c r="HYG222" s="86"/>
      <c r="HYH222" s="82"/>
      <c r="HYI222" s="83"/>
      <c r="HYJ222" s="83"/>
      <c r="HYK222" s="86"/>
      <c r="HYL222" s="86"/>
      <c r="HYM222" s="82"/>
      <c r="HYN222" s="83"/>
      <c r="HYO222" s="83"/>
      <c r="HYP222" s="86"/>
      <c r="HYQ222" s="86"/>
      <c r="HYR222" s="82"/>
      <c r="HYS222" s="83"/>
      <c r="HYT222" s="83"/>
      <c r="HYU222" s="86"/>
      <c r="HYV222" s="86"/>
      <c r="HYW222" s="82"/>
      <c r="HYX222" s="83"/>
      <c r="HYY222" s="83"/>
      <c r="HYZ222" s="86"/>
      <c r="HZA222" s="86"/>
      <c r="HZB222" s="82"/>
      <c r="HZC222" s="83"/>
      <c r="HZD222" s="83"/>
      <c r="HZE222" s="86"/>
      <c r="HZF222" s="86"/>
      <c r="HZG222" s="82"/>
      <c r="HZH222" s="83"/>
      <c r="HZI222" s="83"/>
      <c r="HZJ222" s="86"/>
      <c r="HZK222" s="86"/>
      <c r="HZL222" s="82"/>
      <c r="HZM222" s="83"/>
      <c r="HZN222" s="83"/>
      <c r="HZO222" s="86"/>
      <c r="HZP222" s="86"/>
      <c r="HZQ222" s="82"/>
      <c r="HZR222" s="83"/>
      <c r="HZS222" s="83"/>
      <c r="HZT222" s="86"/>
      <c r="HZU222" s="86"/>
      <c r="HZV222" s="82"/>
      <c r="HZW222" s="83"/>
      <c r="HZX222" s="83"/>
      <c r="HZY222" s="86"/>
      <c r="HZZ222" s="86"/>
      <c r="IAA222" s="82"/>
      <c r="IAB222" s="83"/>
      <c r="IAC222" s="83"/>
      <c r="IAD222" s="86"/>
      <c r="IAE222" s="86"/>
      <c r="IAF222" s="82"/>
      <c r="IAG222" s="83"/>
      <c r="IAH222" s="83"/>
      <c r="IAI222" s="86"/>
      <c r="IAJ222" s="86"/>
      <c r="IAK222" s="82"/>
      <c r="IAL222" s="83"/>
      <c r="IAM222" s="83"/>
      <c r="IAN222" s="86"/>
      <c r="IAO222" s="86"/>
      <c r="IAP222" s="82"/>
      <c r="IAQ222" s="83"/>
      <c r="IAR222" s="83"/>
      <c r="IAS222" s="86"/>
      <c r="IAT222" s="86"/>
      <c r="IAU222" s="82"/>
      <c r="IAV222" s="83"/>
      <c r="IAW222" s="83"/>
      <c r="IAX222" s="86"/>
      <c r="IAY222" s="86"/>
      <c r="IAZ222" s="82"/>
      <c r="IBA222" s="83"/>
      <c r="IBB222" s="83"/>
      <c r="IBC222" s="86"/>
      <c r="IBD222" s="86"/>
      <c r="IBE222" s="82"/>
      <c r="IBF222" s="83"/>
      <c r="IBG222" s="83"/>
      <c r="IBH222" s="86"/>
      <c r="IBI222" s="86"/>
      <c r="IBJ222" s="82"/>
      <c r="IBK222" s="83"/>
      <c r="IBL222" s="83"/>
      <c r="IBM222" s="86"/>
      <c r="IBN222" s="86"/>
      <c r="IBO222" s="82"/>
      <c r="IBP222" s="83"/>
      <c r="IBQ222" s="83"/>
      <c r="IBR222" s="86"/>
      <c r="IBS222" s="86"/>
      <c r="IBT222" s="82"/>
      <c r="IBU222" s="83"/>
      <c r="IBV222" s="83"/>
      <c r="IBW222" s="86"/>
      <c r="IBX222" s="86"/>
      <c r="IBY222" s="82"/>
      <c r="IBZ222" s="83"/>
      <c r="ICA222" s="83"/>
      <c r="ICB222" s="86"/>
      <c r="ICC222" s="86"/>
      <c r="ICD222" s="82"/>
      <c r="ICE222" s="83"/>
      <c r="ICF222" s="83"/>
      <c r="ICG222" s="86"/>
      <c r="ICH222" s="86"/>
      <c r="ICI222" s="82"/>
      <c r="ICJ222" s="83"/>
      <c r="ICK222" s="83"/>
      <c r="ICL222" s="86"/>
      <c r="ICM222" s="86"/>
      <c r="ICN222" s="82"/>
      <c r="ICO222" s="83"/>
      <c r="ICP222" s="83"/>
      <c r="ICQ222" s="86"/>
      <c r="ICR222" s="86"/>
      <c r="ICS222" s="82"/>
      <c r="ICT222" s="83"/>
      <c r="ICU222" s="83"/>
      <c r="ICV222" s="86"/>
      <c r="ICW222" s="86"/>
      <c r="ICX222" s="82"/>
      <c r="ICY222" s="83"/>
      <c r="ICZ222" s="83"/>
      <c r="IDA222" s="86"/>
      <c r="IDB222" s="86"/>
      <c r="IDC222" s="82"/>
      <c r="IDD222" s="83"/>
      <c r="IDE222" s="83"/>
      <c r="IDF222" s="86"/>
      <c r="IDG222" s="86"/>
      <c r="IDH222" s="82"/>
      <c r="IDI222" s="83"/>
      <c r="IDJ222" s="83"/>
      <c r="IDK222" s="86"/>
      <c r="IDL222" s="86"/>
      <c r="IDM222" s="82"/>
      <c r="IDN222" s="83"/>
      <c r="IDO222" s="83"/>
      <c r="IDP222" s="86"/>
      <c r="IDQ222" s="86"/>
      <c r="IDR222" s="82"/>
      <c r="IDS222" s="83"/>
      <c r="IDT222" s="83"/>
      <c r="IDU222" s="86"/>
      <c r="IDV222" s="86"/>
      <c r="IDW222" s="82"/>
      <c r="IDX222" s="83"/>
      <c r="IDY222" s="83"/>
      <c r="IDZ222" s="86"/>
      <c r="IEA222" s="86"/>
      <c r="IEB222" s="82"/>
      <c r="IEC222" s="83"/>
      <c r="IED222" s="83"/>
      <c r="IEE222" s="86"/>
      <c r="IEF222" s="86"/>
      <c r="IEG222" s="82"/>
      <c r="IEH222" s="83"/>
      <c r="IEI222" s="83"/>
      <c r="IEJ222" s="86"/>
      <c r="IEK222" s="86"/>
      <c r="IEL222" s="82"/>
      <c r="IEM222" s="83"/>
      <c r="IEN222" s="83"/>
      <c r="IEO222" s="86"/>
      <c r="IEP222" s="86"/>
      <c r="IEQ222" s="82"/>
      <c r="IER222" s="83"/>
      <c r="IES222" s="83"/>
      <c r="IET222" s="86"/>
      <c r="IEU222" s="86"/>
      <c r="IEV222" s="82"/>
      <c r="IEW222" s="83"/>
      <c r="IEX222" s="83"/>
      <c r="IEY222" s="86"/>
      <c r="IEZ222" s="86"/>
      <c r="IFA222" s="82"/>
      <c r="IFB222" s="83"/>
      <c r="IFC222" s="83"/>
      <c r="IFD222" s="86"/>
      <c r="IFE222" s="86"/>
      <c r="IFF222" s="82"/>
      <c r="IFG222" s="83"/>
      <c r="IFH222" s="83"/>
      <c r="IFI222" s="86"/>
      <c r="IFJ222" s="86"/>
      <c r="IFK222" s="82"/>
      <c r="IFL222" s="83"/>
      <c r="IFM222" s="83"/>
      <c r="IFN222" s="86"/>
      <c r="IFO222" s="86"/>
      <c r="IFP222" s="82"/>
      <c r="IFQ222" s="83"/>
      <c r="IFR222" s="83"/>
      <c r="IFS222" s="86"/>
      <c r="IFT222" s="86"/>
      <c r="IFU222" s="82"/>
      <c r="IFV222" s="83"/>
      <c r="IFW222" s="83"/>
      <c r="IFX222" s="86"/>
      <c r="IFY222" s="86"/>
      <c r="IFZ222" s="82"/>
      <c r="IGA222" s="83"/>
      <c r="IGB222" s="83"/>
      <c r="IGC222" s="86"/>
      <c r="IGD222" s="86"/>
      <c r="IGE222" s="82"/>
      <c r="IGF222" s="83"/>
      <c r="IGG222" s="83"/>
      <c r="IGH222" s="86"/>
      <c r="IGI222" s="86"/>
      <c r="IGJ222" s="82"/>
      <c r="IGK222" s="83"/>
      <c r="IGL222" s="83"/>
      <c r="IGM222" s="86"/>
      <c r="IGN222" s="86"/>
      <c r="IGO222" s="82"/>
      <c r="IGP222" s="83"/>
      <c r="IGQ222" s="83"/>
      <c r="IGR222" s="86"/>
      <c r="IGS222" s="86"/>
      <c r="IGT222" s="82"/>
      <c r="IGU222" s="83"/>
      <c r="IGV222" s="83"/>
      <c r="IGW222" s="86"/>
      <c r="IGX222" s="86"/>
      <c r="IGY222" s="82"/>
      <c r="IGZ222" s="83"/>
      <c r="IHA222" s="83"/>
      <c r="IHB222" s="86"/>
      <c r="IHC222" s="86"/>
      <c r="IHD222" s="82"/>
      <c r="IHE222" s="83"/>
      <c r="IHF222" s="83"/>
      <c r="IHG222" s="86"/>
      <c r="IHH222" s="86"/>
      <c r="IHI222" s="82"/>
      <c r="IHJ222" s="83"/>
      <c r="IHK222" s="83"/>
      <c r="IHL222" s="86"/>
      <c r="IHM222" s="86"/>
      <c r="IHN222" s="82"/>
      <c r="IHO222" s="83"/>
      <c r="IHP222" s="83"/>
      <c r="IHQ222" s="86"/>
      <c r="IHR222" s="86"/>
      <c r="IHS222" s="82"/>
      <c r="IHT222" s="83"/>
      <c r="IHU222" s="83"/>
      <c r="IHV222" s="86"/>
      <c r="IHW222" s="86"/>
      <c r="IHX222" s="82"/>
      <c r="IHY222" s="83"/>
      <c r="IHZ222" s="83"/>
      <c r="IIA222" s="86"/>
      <c r="IIB222" s="86"/>
      <c r="IIC222" s="82"/>
      <c r="IID222" s="83"/>
      <c r="IIE222" s="83"/>
      <c r="IIF222" s="86"/>
      <c r="IIG222" s="86"/>
      <c r="IIH222" s="82"/>
      <c r="III222" s="83"/>
      <c r="IIJ222" s="83"/>
      <c r="IIK222" s="86"/>
      <c r="IIL222" s="86"/>
      <c r="IIM222" s="82"/>
      <c r="IIN222" s="83"/>
      <c r="IIO222" s="83"/>
      <c r="IIP222" s="86"/>
      <c r="IIQ222" s="86"/>
      <c r="IIR222" s="82"/>
      <c r="IIS222" s="83"/>
      <c r="IIT222" s="83"/>
      <c r="IIU222" s="86"/>
      <c r="IIV222" s="86"/>
      <c r="IIW222" s="82"/>
      <c r="IIX222" s="83"/>
      <c r="IIY222" s="83"/>
      <c r="IIZ222" s="86"/>
      <c r="IJA222" s="86"/>
      <c r="IJB222" s="82"/>
      <c r="IJC222" s="83"/>
      <c r="IJD222" s="83"/>
      <c r="IJE222" s="86"/>
      <c r="IJF222" s="86"/>
      <c r="IJG222" s="82"/>
      <c r="IJH222" s="83"/>
      <c r="IJI222" s="83"/>
      <c r="IJJ222" s="86"/>
      <c r="IJK222" s="86"/>
      <c r="IJL222" s="82"/>
      <c r="IJM222" s="83"/>
      <c r="IJN222" s="83"/>
      <c r="IJO222" s="86"/>
      <c r="IJP222" s="86"/>
      <c r="IJQ222" s="82"/>
      <c r="IJR222" s="83"/>
      <c r="IJS222" s="83"/>
      <c r="IJT222" s="86"/>
      <c r="IJU222" s="86"/>
      <c r="IJV222" s="82"/>
      <c r="IJW222" s="83"/>
      <c r="IJX222" s="83"/>
      <c r="IJY222" s="86"/>
      <c r="IJZ222" s="86"/>
      <c r="IKA222" s="82"/>
      <c r="IKB222" s="83"/>
      <c r="IKC222" s="83"/>
      <c r="IKD222" s="86"/>
      <c r="IKE222" s="86"/>
      <c r="IKF222" s="82"/>
      <c r="IKG222" s="83"/>
      <c r="IKH222" s="83"/>
      <c r="IKI222" s="86"/>
      <c r="IKJ222" s="86"/>
      <c r="IKK222" s="82"/>
      <c r="IKL222" s="83"/>
      <c r="IKM222" s="83"/>
      <c r="IKN222" s="86"/>
      <c r="IKO222" s="86"/>
      <c r="IKP222" s="82"/>
      <c r="IKQ222" s="83"/>
      <c r="IKR222" s="83"/>
      <c r="IKS222" s="86"/>
      <c r="IKT222" s="86"/>
      <c r="IKU222" s="82"/>
      <c r="IKV222" s="83"/>
      <c r="IKW222" s="83"/>
      <c r="IKX222" s="86"/>
      <c r="IKY222" s="86"/>
      <c r="IKZ222" s="82"/>
      <c r="ILA222" s="83"/>
      <c r="ILB222" s="83"/>
      <c r="ILC222" s="86"/>
      <c r="ILD222" s="86"/>
      <c r="ILE222" s="82"/>
      <c r="ILF222" s="83"/>
      <c r="ILG222" s="83"/>
      <c r="ILH222" s="86"/>
      <c r="ILI222" s="86"/>
      <c r="ILJ222" s="82"/>
      <c r="ILK222" s="83"/>
      <c r="ILL222" s="83"/>
      <c r="ILM222" s="86"/>
      <c r="ILN222" s="86"/>
      <c r="ILO222" s="82"/>
      <c r="ILP222" s="83"/>
      <c r="ILQ222" s="83"/>
      <c r="ILR222" s="86"/>
      <c r="ILS222" s="86"/>
      <c r="ILT222" s="82"/>
      <c r="ILU222" s="83"/>
      <c r="ILV222" s="83"/>
      <c r="ILW222" s="86"/>
      <c r="ILX222" s="86"/>
      <c r="ILY222" s="82"/>
      <c r="ILZ222" s="83"/>
      <c r="IMA222" s="83"/>
      <c r="IMB222" s="86"/>
      <c r="IMC222" s="86"/>
      <c r="IMD222" s="82"/>
      <c r="IME222" s="83"/>
      <c r="IMF222" s="83"/>
      <c r="IMG222" s="86"/>
      <c r="IMH222" s="86"/>
      <c r="IMI222" s="82"/>
      <c r="IMJ222" s="83"/>
      <c r="IMK222" s="83"/>
      <c r="IML222" s="86"/>
      <c r="IMM222" s="86"/>
      <c r="IMN222" s="82"/>
      <c r="IMO222" s="83"/>
      <c r="IMP222" s="83"/>
      <c r="IMQ222" s="86"/>
      <c r="IMR222" s="86"/>
      <c r="IMS222" s="82"/>
      <c r="IMT222" s="83"/>
      <c r="IMU222" s="83"/>
      <c r="IMV222" s="86"/>
      <c r="IMW222" s="86"/>
      <c r="IMX222" s="82"/>
      <c r="IMY222" s="83"/>
      <c r="IMZ222" s="83"/>
      <c r="INA222" s="86"/>
      <c r="INB222" s="86"/>
      <c r="INC222" s="82"/>
      <c r="IND222" s="83"/>
      <c r="INE222" s="83"/>
      <c r="INF222" s="86"/>
      <c r="ING222" s="86"/>
      <c r="INH222" s="82"/>
      <c r="INI222" s="83"/>
      <c r="INJ222" s="83"/>
      <c r="INK222" s="86"/>
      <c r="INL222" s="86"/>
      <c r="INM222" s="82"/>
      <c r="INN222" s="83"/>
      <c r="INO222" s="83"/>
      <c r="INP222" s="86"/>
      <c r="INQ222" s="86"/>
      <c r="INR222" s="82"/>
      <c r="INS222" s="83"/>
      <c r="INT222" s="83"/>
      <c r="INU222" s="86"/>
      <c r="INV222" s="86"/>
      <c r="INW222" s="82"/>
      <c r="INX222" s="83"/>
      <c r="INY222" s="83"/>
      <c r="INZ222" s="86"/>
      <c r="IOA222" s="86"/>
      <c r="IOB222" s="82"/>
      <c r="IOC222" s="83"/>
      <c r="IOD222" s="83"/>
      <c r="IOE222" s="86"/>
      <c r="IOF222" s="86"/>
      <c r="IOG222" s="82"/>
      <c r="IOH222" s="83"/>
      <c r="IOI222" s="83"/>
      <c r="IOJ222" s="86"/>
      <c r="IOK222" s="86"/>
      <c r="IOL222" s="82"/>
      <c r="IOM222" s="83"/>
      <c r="ION222" s="83"/>
      <c r="IOO222" s="86"/>
      <c r="IOP222" s="86"/>
      <c r="IOQ222" s="82"/>
      <c r="IOR222" s="83"/>
      <c r="IOS222" s="83"/>
      <c r="IOT222" s="86"/>
      <c r="IOU222" s="86"/>
      <c r="IOV222" s="82"/>
      <c r="IOW222" s="83"/>
      <c r="IOX222" s="83"/>
      <c r="IOY222" s="86"/>
      <c r="IOZ222" s="86"/>
      <c r="IPA222" s="82"/>
      <c r="IPB222" s="83"/>
      <c r="IPC222" s="83"/>
      <c r="IPD222" s="86"/>
      <c r="IPE222" s="86"/>
      <c r="IPF222" s="82"/>
      <c r="IPG222" s="83"/>
      <c r="IPH222" s="83"/>
      <c r="IPI222" s="86"/>
      <c r="IPJ222" s="86"/>
      <c r="IPK222" s="82"/>
      <c r="IPL222" s="83"/>
      <c r="IPM222" s="83"/>
      <c r="IPN222" s="86"/>
      <c r="IPO222" s="86"/>
      <c r="IPP222" s="82"/>
      <c r="IPQ222" s="83"/>
      <c r="IPR222" s="83"/>
      <c r="IPS222" s="86"/>
      <c r="IPT222" s="86"/>
      <c r="IPU222" s="82"/>
      <c r="IPV222" s="83"/>
      <c r="IPW222" s="83"/>
      <c r="IPX222" s="86"/>
      <c r="IPY222" s="86"/>
      <c r="IPZ222" s="82"/>
      <c r="IQA222" s="83"/>
      <c r="IQB222" s="83"/>
      <c r="IQC222" s="86"/>
      <c r="IQD222" s="86"/>
      <c r="IQE222" s="82"/>
      <c r="IQF222" s="83"/>
      <c r="IQG222" s="83"/>
      <c r="IQH222" s="86"/>
      <c r="IQI222" s="86"/>
      <c r="IQJ222" s="82"/>
      <c r="IQK222" s="83"/>
      <c r="IQL222" s="83"/>
      <c r="IQM222" s="86"/>
      <c r="IQN222" s="86"/>
      <c r="IQO222" s="82"/>
      <c r="IQP222" s="83"/>
      <c r="IQQ222" s="83"/>
      <c r="IQR222" s="86"/>
      <c r="IQS222" s="86"/>
      <c r="IQT222" s="82"/>
      <c r="IQU222" s="83"/>
      <c r="IQV222" s="83"/>
      <c r="IQW222" s="86"/>
      <c r="IQX222" s="86"/>
      <c r="IQY222" s="82"/>
      <c r="IQZ222" s="83"/>
      <c r="IRA222" s="83"/>
      <c r="IRB222" s="86"/>
      <c r="IRC222" s="86"/>
      <c r="IRD222" s="82"/>
      <c r="IRE222" s="83"/>
      <c r="IRF222" s="83"/>
      <c r="IRG222" s="86"/>
      <c r="IRH222" s="86"/>
      <c r="IRI222" s="82"/>
      <c r="IRJ222" s="83"/>
      <c r="IRK222" s="83"/>
      <c r="IRL222" s="86"/>
      <c r="IRM222" s="86"/>
      <c r="IRN222" s="82"/>
      <c r="IRO222" s="83"/>
      <c r="IRP222" s="83"/>
      <c r="IRQ222" s="86"/>
      <c r="IRR222" s="86"/>
      <c r="IRS222" s="82"/>
      <c r="IRT222" s="83"/>
      <c r="IRU222" s="83"/>
      <c r="IRV222" s="86"/>
      <c r="IRW222" s="86"/>
      <c r="IRX222" s="82"/>
      <c r="IRY222" s="83"/>
      <c r="IRZ222" s="83"/>
      <c r="ISA222" s="86"/>
      <c r="ISB222" s="86"/>
      <c r="ISC222" s="82"/>
      <c r="ISD222" s="83"/>
      <c r="ISE222" s="83"/>
      <c r="ISF222" s="86"/>
      <c r="ISG222" s="86"/>
      <c r="ISH222" s="82"/>
      <c r="ISI222" s="83"/>
      <c r="ISJ222" s="83"/>
      <c r="ISK222" s="86"/>
      <c r="ISL222" s="86"/>
      <c r="ISM222" s="82"/>
      <c r="ISN222" s="83"/>
      <c r="ISO222" s="83"/>
      <c r="ISP222" s="86"/>
      <c r="ISQ222" s="86"/>
      <c r="ISR222" s="82"/>
      <c r="ISS222" s="83"/>
      <c r="IST222" s="83"/>
      <c r="ISU222" s="86"/>
      <c r="ISV222" s="86"/>
      <c r="ISW222" s="82"/>
      <c r="ISX222" s="83"/>
      <c r="ISY222" s="83"/>
      <c r="ISZ222" s="86"/>
      <c r="ITA222" s="86"/>
      <c r="ITB222" s="82"/>
      <c r="ITC222" s="83"/>
      <c r="ITD222" s="83"/>
      <c r="ITE222" s="86"/>
      <c r="ITF222" s="86"/>
      <c r="ITG222" s="82"/>
      <c r="ITH222" s="83"/>
      <c r="ITI222" s="83"/>
      <c r="ITJ222" s="86"/>
      <c r="ITK222" s="86"/>
      <c r="ITL222" s="82"/>
      <c r="ITM222" s="83"/>
      <c r="ITN222" s="83"/>
      <c r="ITO222" s="86"/>
      <c r="ITP222" s="86"/>
      <c r="ITQ222" s="82"/>
      <c r="ITR222" s="83"/>
      <c r="ITS222" s="83"/>
      <c r="ITT222" s="86"/>
      <c r="ITU222" s="86"/>
      <c r="ITV222" s="82"/>
      <c r="ITW222" s="83"/>
      <c r="ITX222" s="83"/>
      <c r="ITY222" s="86"/>
      <c r="ITZ222" s="86"/>
      <c r="IUA222" s="82"/>
      <c r="IUB222" s="83"/>
      <c r="IUC222" s="83"/>
      <c r="IUD222" s="86"/>
      <c r="IUE222" s="86"/>
      <c r="IUF222" s="82"/>
      <c r="IUG222" s="83"/>
      <c r="IUH222" s="83"/>
      <c r="IUI222" s="86"/>
      <c r="IUJ222" s="86"/>
      <c r="IUK222" s="82"/>
      <c r="IUL222" s="83"/>
      <c r="IUM222" s="83"/>
      <c r="IUN222" s="86"/>
      <c r="IUO222" s="86"/>
      <c r="IUP222" s="82"/>
      <c r="IUQ222" s="83"/>
      <c r="IUR222" s="83"/>
      <c r="IUS222" s="86"/>
      <c r="IUT222" s="86"/>
      <c r="IUU222" s="82"/>
      <c r="IUV222" s="83"/>
      <c r="IUW222" s="83"/>
      <c r="IUX222" s="86"/>
      <c r="IUY222" s="86"/>
      <c r="IUZ222" s="82"/>
      <c r="IVA222" s="83"/>
      <c r="IVB222" s="83"/>
      <c r="IVC222" s="86"/>
      <c r="IVD222" s="86"/>
      <c r="IVE222" s="82"/>
      <c r="IVF222" s="83"/>
      <c r="IVG222" s="83"/>
      <c r="IVH222" s="86"/>
      <c r="IVI222" s="86"/>
      <c r="IVJ222" s="82"/>
      <c r="IVK222" s="83"/>
      <c r="IVL222" s="83"/>
      <c r="IVM222" s="86"/>
      <c r="IVN222" s="86"/>
      <c r="IVO222" s="82"/>
      <c r="IVP222" s="83"/>
      <c r="IVQ222" s="83"/>
      <c r="IVR222" s="86"/>
      <c r="IVS222" s="86"/>
      <c r="IVT222" s="82"/>
      <c r="IVU222" s="83"/>
      <c r="IVV222" s="83"/>
      <c r="IVW222" s="86"/>
      <c r="IVX222" s="86"/>
      <c r="IVY222" s="82"/>
      <c r="IVZ222" s="83"/>
      <c r="IWA222" s="83"/>
      <c r="IWB222" s="86"/>
      <c r="IWC222" s="86"/>
      <c r="IWD222" s="82"/>
      <c r="IWE222" s="83"/>
      <c r="IWF222" s="83"/>
      <c r="IWG222" s="86"/>
      <c r="IWH222" s="86"/>
      <c r="IWI222" s="82"/>
      <c r="IWJ222" s="83"/>
      <c r="IWK222" s="83"/>
      <c r="IWL222" s="86"/>
      <c r="IWM222" s="86"/>
      <c r="IWN222" s="82"/>
      <c r="IWO222" s="83"/>
      <c r="IWP222" s="83"/>
      <c r="IWQ222" s="86"/>
      <c r="IWR222" s="86"/>
      <c r="IWS222" s="82"/>
      <c r="IWT222" s="83"/>
      <c r="IWU222" s="83"/>
      <c r="IWV222" s="86"/>
      <c r="IWW222" s="86"/>
      <c r="IWX222" s="82"/>
      <c r="IWY222" s="83"/>
      <c r="IWZ222" s="83"/>
      <c r="IXA222" s="86"/>
      <c r="IXB222" s="86"/>
      <c r="IXC222" s="82"/>
      <c r="IXD222" s="83"/>
      <c r="IXE222" s="83"/>
      <c r="IXF222" s="86"/>
      <c r="IXG222" s="86"/>
      <c r="IXH222" s="82"/>
      <c r="IXI222" s="83"/>
      <c r="IXJ222" s="83"/>
      <c r="IXK222" s="86"/>
      <c r="IXL222" s="86"/>
      <c r="IXM222" s="82"/>
      <c r="IXN222" s="83"/>
      <c r="IXO222" s="83"/>
      <c r="IXP222" s="86"/>
      <c r="IXQ222" s="86"/>
      <c r="IXR222" s="82"/>
      <c r="IXS222" s="83"/>
      <c r="IXT222" s="83"/>
      <c r="IXU222" s="86"/>
      <c r="IXV222" s="86"/>
      <c r="IXW222" s="82"/>
      <c r="IXX222" s="83"/>
      <c r="IXY222" s="83"/>
      <c r="IXZ222" s="86"/>
      <c r="IYA222" s="86"/>
      <c r="IYB222" s="82"/>
      <c r="IYC222" s="83"/>
      <c r="IYD222" s="83"/>
      <c r="IYE222" s="86"/>
      <c r="IYF222" s="86"/>
      <c r="IYG222" s="82"/>
      <c r="IYH222" s="83"/>
      <c r="IYI222" s="83"/>
      <c r="IYJ222" s="86"/>
      <c r="IYK222" s="86"/>
      <c r="IYL222" s="82"/>
      <c r="IYM222" s="83"/>
      <c r="IYN222" s="83"/>
      <c r="IYO222" s="86"/>
      <c r="IYP222" s="86"/>
      <c r="IYQ222" s="82"/>
      <c r="IYR222" s="83"/>
      <c r="IYS222" s="83"/>
      <c r="IYT222" s="86"/>
      <c r="IYU222" s="86"/>
      <c r="IYV222" s="82"/>
      <c r="IYW222" s="83"/>
      <c r="IYX222" s="83"/>
      <c r="IYY222" s="86"/>
      <c r="IYZ222" s="86"/>
      <c r="IZA222" s="82"/>
      <c r="IZB222" s="83"/>
      <c r="IZC222" s="83"/>
      <c r="IZD222" s="86"/>
      <c r="IZE222" s="86"/>
      <c r="IZF222" s="82"/>
      <c r="IZG222" s="83"/>
      <c r="IZH222" s="83"/>
      <c r="IZI222" s="86"/>
      <c r="IZJ222" s="86"/>
      <c r="IZK222" s="82"/>
      <c r="IZL222" s="83"/>
      <c r="IZM222" s="83"/>
      <c r="IZN222" s="86"/>
      <c r="IZO222" s="86"/>
      <c r="IZP222" s="82"/>
      <c r="IZQ222" s="83"/>
      <c r="IZR222" s="83"/>
      <c r="IZS222" s="86"/>
      <c r="IZT222" s="86"/>
      <c r="IZU222" s="82"/>
      <c r="IZV222" s="83"/>
      <c r="IZW222" s="83"/>
      <c r="IZX222" s="86"/>
      <c r="IZY222" s="86"/>
      <c r="IZZ222" s="82"/>
      <c r="JAA222" s="83"/>
      <c r="JAB222" s="83"/>
      <c r="JAC222" s="86"/>
      <c r="JAD222" s="86"/>
      <c r="JAE222" s="82"/>
      <c r="JAF222" s="83"/>
      <c r="JAG222" s="83"/>
      <c r="JAH222" s="86"/>
      <c r="JAI222" s="86"/>
      <c r="JAJ222" s="82"/>
      <c r="JAK222" s="83"/>
      <c r="JAL222" s="83"/>
      <c r="JAM222" s="86"/>
      <c r="JAN222" s="86"/>
      <c r="JAO222" s="82"/>
      <c r="JAP222" s="83"/>
      <c r="JAQ222" s="83"/>
      <c r="JAR222" s="86"/>
      <c r="JAS222" s="86"/>
      <c r="JAT222" s="82"/>
      <c r="JAU222" s="83"/>
      <c r="JAV222" s="83"/>
      <c r="JAW222" s="86"/>
      <c r="JAX222" s="86"/>
      <c r="JAY222" s="82"/>
      <c r="JAZ222" s="83"/>
      <c r="JBA222" s="83"/>
      <c r="JBB222" s="86"/>
      <c r="JBC222" s="86"/>
      <c r="JBD222" s="82"/>
      <c r="JBE222" s="83"/>
      <c r="JBF222" s="83"/>
      <c r="JBG222" s="86"/>
      <c r="JBH222" s="86"/>
      <c r="JBI222" s="82"/>
      <c r="JBJ222" s="83"/>
      <c r="JBK222" s="83"/>
      <c r="JBL222" s="86"/>
      <c r="JBM222" s="86"/>
      <c r="JBN222" s="82"/>
      <c r="JBO222" s="83"/>
      <c r="JBP222" s="83"/>
      <c r="JBQ222" s="86"/>
      <c r="JBR222" s="86"/>
      <c r="JBS222" s="82"/>
      <c r="JBT222" s="83"/>
      <c r="JBU222" s="83"/>
      <c r="JBV222" s="86"/>
      <c r="JBW222" s="86"/>
      <c r="JBX222" s="82"/>
      <c r="JBY222" s="83"/>
      <c r="JBZ222" s="83"/>
      <c r="JCA222" s="86"/>
      <c r="JCB222" s="86"/>
      <c r="JCC222" s="82"/>
      <c r="JCD222" s="83"/>
      <c r="JCE222" s="83"/>
      <c r="JCF222" s="86"/>
      <c r="JCG222" s="86"/>
      <c r="JCH222" s="82"/>
      <c r="JCI222" s="83"/>
      <c r="JCJ222" s="83"/>
      <c r="JCK222" s="86"/>
      <c r="JCL222" s="86"/>
      <c r="JCM222" s="82"/>
      <c r="JCN222" s="83"/>
      <c r="JCO222" s="83"/>
      <c r="JCP222" s="86"/>
      <c r="JCQ222" s="86"/>
      <c r="JCR222" s="82"/>
      <c r="JCS222" s="83"/>
      <c r="JCT222" s="83"/>
      <c r="JCU222" s="86"/>
      <c r="JCV222" s="86"/>
      <c r="JCW222" s="82"/>
      <c r="JCX222" s="83"/>
      <c r="JCY222" s="83"/>
      <c r="JCZ222" s="86"/>
      <c r="JDA222" s="86"/>
      <c r="JDB222" s="82"/>
      <c r="JDC222" s="83"/>
      <c r="JDD222" s="83"/>
      <c r="JDE222" s="86"/>
      <c r="JDF222" s="86"/>
      <c r="JDG222" s="82"/>
      <c r="JDH222" s="83"/>
      <c r="JDI222" s="83"/>
      <c r="JDJ222" s="86"/>
      <c r="JDK222" s="86"/>
      <c r="JDL222" s="82"/>
      <c r="JDM222" s="83"/>
      <c r="JDN222" s="83"/>
      <c r="JDO222" s="86"/>
      <c r="JDP222" s="86"/>
      <c r="JDQ222" s="82"/>
      <c r="JDR222" s="83"/>
      <c r="JDS222" s="83"/>
      <c r="JDT222" s="86"/>
      <c r="JDU222" s="86"/>
      <c r="JDV222" s="82"/>
      <c r="JDW222" s="83"/>
      <c r="JDX222" s="83"/>
      <c r="JDY222" s="86"/>
      <c r="JDZ222" s="86"/>
      <c r="JEA222" s="82"/>
      <c r="JEB222" s="83"/>
      <c r="JEC222" s="83"/>
      <c r="JED222" s="86"/>
      <c r="JEE222" s="86"/>
      <c r="JEF222" s="82"/>
      <c r="JEG222" s="83"/>
      <c r="JEH222" s="83"/>
      <c r="JEI222" s="86"/>
      <c r="JEJ222" s="86"/>
      <c r="JEK222" s="82"/>
      <c r="JEL222" s="83"/>
      <c r="JEM222" s="83"/>
      <c r="JEN222" s="86"/>
      <c r="JEO222" s="86"/>
      <c r="JEP222" s="82"/>
      <c r="JEQ222" s="83"/>
      <c r="JER222" s="83"/>
      <c r="JES222" s="86"/>
      <c r="JET222" s="86"/>
      <c r="JEU222" s="82"/>
      <c r="JEV222" s="83"/>
      <c r="JEW222" s="83"/>
      <c r="JEX222" s="86"/>
      <c r="JEY222" s="86"/>
      <c r="JEZ222" s="82"/>
      <c r="JFA222" s="83"/>
      <c r="JFB222" s="83"/>
      <c r="JFC222" s="86"/>
      <c r="JFD222" s="86"/>
      <c r="JFE222" s="82"/>
      <c r="JFF222" s="83"/>
      <c r="JFG222" s="83"/>
      <c r="JFH222" s="86"/>
      <c r="JFI222" s="86"/>
      <c r="JFJ222" s="82"/>
      <c r="JFK222" s="83"/>
      <c r="JFL222" s="83"/>
      <c r="JFM222" s="86"/>
      <c r="JFN222" s="86"/>
      <c r="JFO222" s="82"/>
      <c r="JFP222" s="83"/>
      <c r="JFQ222" s="83"/>
      <c r="JFR222" s="86"/>
      <c r="JFS222" s="86"/>
      <c r="JFT222" s="82"/>
      <c r="JFU222" s="83"/>
      <c r="JFV222" s="83"/>
      <c r="JFW222" s="86"/>
      <c r="JFX222" s="86"/>
      <c r="JFY222" s="82"/>
      <c r="JFZ222" s="83"/>
      <c r="JGA222" s="83"/>
      <c r="JGB222" s="86"/>
      <c r="JGC222" s="86"/>
      <c r="JGD222" s="82"/>
      <c r="JGE222" s="83"/>
      <c r="JGF222" s="83"/>
      <c r="JGG222" s="86"/>
      <c r="JGH222" s="86"/>
      <c r="JGI222" s="82"/>
      <c r="JGJ222" s="83"/>
      <c r="JGK222" s="83"/>
      <c r="JGL222" s="86"/>
      <c r="JGM222" s="86"/>
      <c r="JGN222" s="82"/>
      <c r="JGO222" s="83"/>
      <c r="JGP222" s="83"/>
      <c r="JGQ222" s="86"/>
      <c r="JGR222" s="86"/>
      <c r="JGS222" s="82"/>
      <c r="JGT222" s="83"/>
      <c r="JGU222" s="83"/>
      <c r="JGV222" s="86"/>
      <c r="JGW222" s="86"/>
      <c r="JGX222" s="82"/>
      <c r="JGY222" s="83"/>
      <c r="JGZ222" s="83"/>
      <c r="JHA222" s="86"/>
      <c r="JHB222" s="86"/>
      <c r="JHC222" s="82"/>
      <c r="JHD222" s="83"/>
      <c r="JHE222" s="83"/>
      <c r="JHF222" s="86"/>
      <c r="JHG222" s="86"/>
      <c r="JHH222" s="82"/>
      <c r="JHI222" s="83"/>
      <c r="JHJ222" s="83"/>
      <c r="JHK222" s="86"/>
      <c r="JHL222" s="86"/>
      <c r="JHM222" s="82"/>
      <c r="JHN222" s="83"/>
      <c r="JHO222" s="83"/>
      <c r="JHP222" s="86"/>
      <c r="JHQ222" s="86"/>
      <c r="JHR222" s="82"/>
      <c r="JHS222" s="83"/>
      <c r="JHT222" s="83"/>
      <c r="JHU222" s="86"/>
      <c r="JHV222" s="86"/>
      <c r="JHW222" s="82"/>
      <c r="JHX222" s="83"/>
      <c r="JHY222" s="83"/>
      <c r="JHZ222" s="86"/>
      <c r="JIA222" s="86"/>
      <c r="JIB222" s="82"/>
      <c r="JIC222" s="83"/>
      <c r="JID222" s="83"/>
      <c r="JIE222" s="86"/>
      <c r="JIF222" s="86"/>
      <c r="JIG222" s="82"/>
      <c r="JIH222" s="83"/>
      <c r="JII222" s="83"/>
      <c r="JIJ222" s="86"/>
      <c r="JIK222" s="86"/>
      <c r="JIL222" s="82"/>
      <c r="JIM222" s="83"/>
      <c r="JIN222" s="83"/>
      <c r="JIO222" s="86"/>
      <c r="JIP222" s="86"/>
      <c r="JIQ222" s="82"/>
      <c r="JIR222" s="83"/>
      <c r="JIS222" s="83"/>
      <c r="JIT222" s="86"/>
      <c r="JIU222" s="86"/>
      <c r="JIV222" s="82"/>
      <c r="JIW222" s="83"/>
      <c r="JIX222" s="83"/>
      <c r="JIY222" s="86"/>
      <c r="JIZ222" s="86"/>
      <c r="JJA222" s="82"/>
      <c r="JJB222" s="83"/>
      <c r="JJC222" s="83"/>
      <c r="JJD222" s="86"/>
      <c r="JJE222" s="86"/>
      <c r="JJF222" s="82"/>
      <c r="JJG222" s="83"/>
      <c r="JJH222" s="83"/>
      <c r="JJI222" s="86"/>
      <c r="JJJ222" s="86"/>
      <c r="JJK222" s="82"/>
      <c r="JJL222" s="83"/>
      <c r="JJM222" s="83"/>
      <c r="JJN222" s="86"/>
      <c r="JJO222" s="86"/>
      <c r="JJP222" s="82"/>
      <c r="JJQ222" s="83"/>
      <c r="JJR222" s="83"/>
      <c r="JJS222" s="86"/>
      <c r="JJT222" s="86"/>
      <c r="JJU222" s="82"/>
      <c r="JJV222" s="83"/>
      <c r="JJW222" s="83"/>
      <c r="JJX222" s="86"/>
      <c r="JJY222" s="86"/>
      <c r="JJZ222" s="82"/>
      <c r="JKA222" s="83"/>
      <c r="JKB222" s="83"/>
      <c r="JKC222" s="86"/>
      <c r="JKD222" s="86"/>
      <c r="JKE222" s="82"/>
      <c r="JKF222" s="83"/>
      <c r="JKG222" s="83"/>
      <c r="JKH222" s="86"/>
      <c r="JKI222" s="86"/>
      <c r="JKJ222" s="82"/>
      <c r="JKK222" s="83"/>
      <c r="JKL222" s="83"/>
      <c r="JKM222" s="86"/>
      <c r="JKN222" s="86"/>
      <c r="JKO222" s="82"/>
      <c r="JKP222" s="83"/>
      <c r="JKQ222" s="83"/>
      <c r="JKR222" s="86"/>
      <c r="JKS222" s="86"/>
      <c r="JKT222" s="82"/>
      <c r="JKU222" s="83"/>
      <c r="JKV222" s="83"/>
      <c r="JKW222" s="86"/>
      <c r="JKX222" s="86"/>
      <c r="JKY222" s="82"/>
      <c r="JKZ222" s="83"/>
      <c r="JLA222" s="83"/>
      <c r="JLB222" s="86"/>
      <c r="JLC222" s="86"/>
      <c r="JLD222" s="82"/>
      <c r="JLE222" s="83"/>
      <c r="JLF222" s="83"/>
      <c r="JLG222" s="86"/>
      <c r="JLH222" s="86"/>
      <c r="JLI222" s="82"/>
      <c r="JLJ222" s="83"/>
      <c r="JLK222" s="83"/>
      <c r="JLL222" s="86"/>
      <c r="JLM222" s="86"/>
      <c r="JLN222" s="82"/>
      <c r="JLO222" s="83"/>
      <c r="JLP222" s="83"/>
      <c r="JLQ222" s="86"/>
      <c r="JLR222" s="86"/>
      <c r="JLS222" s="82"/>
      <c r="JLT222" s="83"/>
      <c r="JLU222" s="83"/>
      <c r="JLV222" s="86"/>
      <c r="JLW222" s="86"/>
      <c r="JLX222" s="82"/>
      <c r="JLY222" s="83"/>
      <c r="JLZ222" s="83"/>
      <c r="JMA222" s="86"/>
      <c r="JMB222" s="86"/>
      <c r="JMC222" s="82"/>
      <c r="JMD222" s="83"/>
      <c r="JME222" s="83"/>
      <c r="JMF222" s="86"/>
      <c r="JMG222" s="86"/>
      <c r="JMH222" s="82"/>
      <c r="JMI222" s="83"/>
      <c r="JMJ222" s="83"/>
      <c r="JMK222" s="86"/>
      <c r="JML222" s="86"/>
      <c r="JMM222" s="82"/>
      <c r="JMN222" s="83"/>
      <c r="JMO222" s="83"/>
      <c r="JMP222" s="86"/>
      <c r="JMQ222" s="86"/>
      <c r="JMR222" s="82"/>
      <c r="JMS222" s="83"/>
      <c r="JMT222" s="83"/>
      <c r="JMU222" s="86"/>
      <c r="JMV222" s="86"/>
      <c r="JMW222" s="82"/>
      <c r="JMX222" s="83"/>
      <c r="JMY222" s="83"/>
      <c r="JMZ222" s="86"/>
      <c r="JNA222" s="86"/>
      <c r="JNB222" s="82"/>
      <c r="JNC222" s="83"/>
      <c r="JND222" s="83"/>
      <c r="JNE222" s="86"/>
      <c r="JNF222" s="86"/>
      <c r="JNG222" s="82"/>
      <c r="JNH222" s="83"/>
      <c r="JNI222" s="83"/>
      <c r="JNJ222" s="86"/>
      <c r="JNK222" s="86"/>
      <c r="JNL222" s="82"/>
      <c r="JNM222" s="83"/>
      <c r="JNN222" s="83"/>
      <c r="JNO222" s="86"/>
      <c r="JNP222" s="86"/>
      <c r="JNQ222" s="82"/>
      <c r="JNR222" s="83"/>
      <c r="JNS222" s="83"/>
      <c r="JNT222" s="86"/>
      <c r="JNU222" s="86"/>
      <c r="JNV222" s="82"/>
      <c r="JNW222" s="83"/>
      <c r="JNX222" s="83"/>
      <c r="JNY222" s="86"/>
      <c r="JNZ222" s="86"/>
      <c r="JOA222" s="82"/>
      <c r="JOB222" s="83"/>
      <c r="JOC222" s="83"/>
      <c r="JOD222" s="86"/>
      <c r="JOE222" s="86"/>
      <c r="JOF222" s="82"/>
      <c r="JOG222" s="83"/>
      <c r="JOH222" s="83"/>
      <c r="JOI222" s="86"/>
      <c r="JOJ222" s="86"/>
      <c r="JOK222" s="82"/>
      <c r="JOL222" s="83"/>
      <c r="JOM222" s="83"/>
      <c r="JON222" s="86"/>
      <c r="JOO222" s="86"/>
      <c r="JOP222" s="82"/>
      <c r="JOQ222" s="83"/>
      <c r="JOR222" s="83"/>
      <c r="JOS222" s="86"/>
      <c r="JOT222" s="86"/>
      <c r="JOU222" s="82"/>
      <c r="JOV222" s="83"/>
      <c r="JOW222" s="83"/>
      <c r="JOX222" s="86"/>
      <c r="JOY222" s="86"/>
      <c r="JOZ222" s="82"/>
      <c r="JPA222" s="83"/>
      <c r="JPB222" s="83"/>
      <c r="JPC222" s="86"/>
      <c r="JPD222" s="86"/>
      <c r="JPE222" s="82"/>
      <c r="JPF222" s="83"/>
      <c r="JPG222" s="83"/>
      <c r="JPH222" s="86"/>
      <c r="JPI222" s="86"/>
      <c r="JPJ222" s="82"/>
      <c r="JPK222" s="83"/>
      <c r="JPL222" s="83"/>
      <c r="JPM222" s="86"/>
      <c r="JPN222" s="86"/>
      <c r="JPO222" s="82"/>
      <c r="JPP222" s="83"/>
      <c r="JPQ222" s="83"/>
      <c r="JPR222" s="86"/>
      <c r="JPS222" s="86"/>
      <c r="JPT222" s="82"/>
      <c r="JPU222" s="83"/>
      <c r="JPV222" s="83"/>
      <c r="JPW222" s="86"/>
      <c r="JPX222" s="86"/>
      <c r="JPY222" s="82"/>
      <c r="JPZ222" s="83"/>
      <c r="JQA222" s="83"/>
      <c r="JQB222" s="86"/>
      <c r="JQC222" s="86"/>
      <c r="JQD222" s="82"/>
      <c r="JQE222" s="83"/>
      <c r="JQF222" s="83"/>
      <c r="JQG222" s="86"/>
      <c r="JQH222" s="86"/>
      <c r="JQI222" s="82"/>
      <c r="JQJ222" s="83"/>
      <c r="JQK222" s="83"/>
      <c r="JQL222" s="86"/>
      <c r="JQM222" s="86"/>
      <c r="JQN222" s="82"/>
      <c r="JQO222" s="83"/>
      <c r="JQP222" s="83"/>
      <c r="JQQ222" s="86"/>
      <c r="JQR222" s="86"/>
      <c r="JQS222" s="82"/>
      <c r="JQT222" s="83"/>
      <c r="JQU222" s="83"/>
      <c r="JQV222" s="86"/>
      <c r="JQW222" s="86"/>
      <c r="JQX222" s="82"/>
      <c r="JQY222" s="83"/>
      <c r="JQZ222" s="83"/>
      <c r="JRA222" s="86"/>
      <c r="JRB222" s="86"/>
      <c r="JRC222" s="82"/>
      <c r="JRD222" s="83"/>
      <c r="JRE222" s="83"/>
      <c r="JRF222" s="86"/>
      <c r="JRG222" s="86"/>
      <c r="JRH222" s="82"/>
      <c r="JRI222" s="83"/>
      <c r="JRJ222" s="83"/>
      <c r="JRK222" s="86"/>
      <c r="JRL222" s="86"/>
      <c r="JRM222" s="82"/>
      <c r="JRN222" s="83"/>
      <c r="JRO222" s="83"/>
      <c r="JRP222" s="86"/>
      <c r="JRQ222" s="86"/>
      <c r="JRR222" s="82"/>
      <c r="JRS222" s="83"/>
      <c r="JRT222" s="83"/>
      <c r="JRU222" s="86"/>
      <c r="JRV222" s="86"/>
      <c r="JRW222" s="82"/>
      <c r="JRX222" s="83"/>
      <c r="JRY222" s="83"/>
      <c r="JRZ222" s="86"/>
      <c r="JSA222" s="86"/>
      <c r="JSB222" s="82"/>
      <c r="JSC222" s="83"/>
      <c r="JSD222" s="83"/>
      <c r="JSE222" s="86"/>
      <c r="JSF222" s="86"/>
      <c r="JSG222" s="82"/>
      <c r="JSH222" s="83"/>
      <c r="JSI222" s="83"/>
      <c r="JSJ222" s="86"/>
      <c r="JSK222" s="86"/>
      <c r="JSL222" s="82"/>
      <c r="JSM222" s="83"/>
      <c r="JSN222" s="83"/>
      <c r="JSO222" s="86"/>
      <c r="JSP222" s="86"/>
      <c r="JSQ222" s="82"/>
      <c r="JSR222" s="83"/>
      <c r="JSS222" s="83"/>
      <c r="JST222" s="86"/>
      <c r="JSU222" s="86"/>
      <c r="JSV222" s="82"/>
      <c r="JSW222" s="83"/>
      <c r="JSX222" s="83"/>
      <c r="JSY222" s="86"/>
      <c r="JSZ222" s="86"/>
      <c r="JTA222" s="82"/>
      <c r="JTB222" s="83"/>
      <c r="JTC222" s="83"/>
      <c r="JTD222" s="86"/>
      <c r="JTE222" s="86"/>
      <c r="JTF222" s="82"/>
      <c r="JTG222" s="83"/>
      <c r="JTH222" s="83"/>
      <c r="JTI222" s="86"/>
      <c r="JTJ222" s="86"/>
      <c r="JTK222" s="82"/>
      <c r="JTL222" s="83"/>
      <c r="JTM222" s="83"/>
      <c r="JTN222" s="86"/>
      <c r="JTO222" s="86"/>
      <c r="JTP222" s="82"/>
      <c r="JTQ222" s="83"/>
      <c r="JTR222" s="83"/>
      <c r="JTS222" s="86"/>
      <c r="JTT222" s="86"/>
      <c r="JTU222" s="82"/>
      <c r="JTV222" s="83"/>
      <c r="JTW222" s="83"/>
      <c r="JTX222" s="86"/>
      <c r="JTY222" s="86"/>
      <c r="JTZ222" s="82"/>
      <c r="JUA222" s="83"/>
      <c r="JUB222" s="83"/>
      <c r="JUC222" s="86"/>
      <c r="JUD222" s="86"/>
      <c r="JUE222" s="82"/>
      <c r="JUF222" s="83"/>
      <c r="JUG222" s="83"/>
      <c r="JUH222" s="86"/>
      <c r="JUI222" s="86"/>
      <c r="JUJ222" s="82"/>
      <c r="JUK222" s="83"/>
      <c r="JUL222" s="83"/>
      <c r="JUM222" s="86"/>
      <c r="JUN222" s="86"/>
      <c r="JUO222" s="82"/>
      <c r="JUP222" s="83"/>
      <c r="JUQ222" s="83"/>
      <c r="JUR222" s="86"/>
      <c r="JUS222" s="86"/>
      <c r="JUT222" s="82"/>
      <c r="JUU222" s="83"/>
      <c r="JUV222" s="83"/>
      <c r="JUW222" s="86"/>
      <c r="JUX222" s="86"/>
      <c r="JUY222" s="82"/>
      <c r="JUZ222" s="83"/>
      <c r="JVA222" s="83"/>
      <c r="JVB222" s="86"/>
      <c r="JVC222" s="86"/>
      <c r="JVD222" s="82"/>
      <c r="JVE222" s="83"/>
      <c r="JVF222" s="83"/>
      <c r="JVG222" s="86"/>
      <c r="JVH222" s="86"/>
      <c r="JVI222" s="82"/>
      <c r="JVJ222" s="83"/>
      <c r="JVK222" s="83"/>
      <c r="JVL222" s="86"/>
      <c r="JVM222" s="86"/>
      <c r="JVN222" s="82"/>
      <c r="JVO222" s="83"/>
      <c r="JVP222" s="83"/>
      <c r="JVQ222" s="86"/>
      <c r="JVR222" s="86"/>
      <c r="JVS222" s="82"/>
      <c r="JVT222" s="83"/>
      <c r="JVU222" s="83"/>
      <c r="JVV222" s="86"/>
      <c r="JVW222" s="86"/>
      <c r="JVX222" s="82"/>
      <c r="JVY222" s="83"/>
      <c r="JVZ222" s="83"/>
      <c r="JWA222" s="86"/>
      <c r="JWB222" s="86"/>
      <c r="JWC222" s="82"/>
      <c r="JWD222" s="83"/>
      <c r="JWE222" s="83"/>
      <c r="JWF222" s="86"/>
      <c r="JWG222" s="86"/>
      <c r="JWH222" s="82"/>
      <c r="JWI222" s="83"/>
      <c r="JWJ222" s="83"/>
      <c r="JWK222" s="86"/>
      <c r="JWL222" s="86"/>
      <c r="JWM222" s="82"/>
      <c r="JWN222" s="83"/>
      <c r="JWO222" s="83"/>
      <c r="JWP222" s="86"/>
      <c r="JWQ222" s="86"/>
      <c r="JWR222" s="82"/>
      <c r="JWS222" s="83"/>
      <c r="JWT222" s="83"/>
      <c r="JWU222" s="86"/>
      <c r="JWV222" s="86"/>
      <c r="JWW222" s="82"/>
      <c r="JWX222" s="83"/>
      <c r="JWY222" s="83"/>
      <c r="JWZ222" s="86"/>
      <c r="JXA222" s="86"/>
      <c r="JXB222" s="82"/>
      <c r="JXC222" s="83"/>
      <c r="JXD222" s="83"/>
      <c r="JXE222" s="86"/>
      <c r="JXF222" s="86"/>
      <c r="JXG222" s="82"/>
      <c r="JXH222" s="83"/>
      <c r="JXI222" s="83"/>
      <c r="JXJ222" s="86"/>
      <c r="JXK222" s="86"/>
      <c r="JXL222" s="82"/>
      <c r="JXM222" s="83"/>
      <c r="JXN222" s="83"/>
      <c r="JXO222" s="86"/>
      <c r="JXP222" s="86"/>
      <c r="JXQ222" s="82"/>
      <c r="JXR222" s="83"/>
      <c r="JXS222" s="83"/>
      <c r="JXT222" s="86"/>
      <c r="JXU222" s="86"/>
      <c r="JXV222" s="82"/>
      <c r="JXW222" s="83"/>
      <c r="JXX222" s="83"/>
      <c r="JXY222" s="86"/>
      <c r="JXZ222" s="86"/>
      <c r="JYA222" s="82"/>
      <c r="JYB222" s="83"/>
      <c r="JYC222" s="83"/>
      <c r="JYD222" s="86"/>
      <c r="JYE222" s="86"/>
      <c r="JYF222" s="82"/>
      <c r="JYG222" s="83"/>
      <c r="JYH222" s="83"/>
      <c r="JYI222" s="86"/>
      <c r="JYJ222" s="86"/>
      <c r="JYK222" s="82"/>
      <c r="JYL222" s="83"/>
      <c r="JYM222" s="83"/>
      <c r="JYN222" s="86"/>
      <c r="JYO222" s="86"/>
      <c r="JYP222" s="82"/>
      <c r="JYQ222" s="83"/>
      <c r="JYR222" s="83"/>
      <c r="JYS222" s="86"/>
      <c r="JYT222" s="86"/>
      <c r="JYU222" s="82"/>
      <c r="JYV222" s="83"/>
      <c r="JYW222" s="83"/>
      <c r="JYX222" s="86"/>
      <c r="JYY222" s="86"/>
      <c r="JYZ222" s="82"/>
      <c r="JZA222" s="83"/>
      <c r="JZB222" s="83"/>
      <c r="JZC222" s="86"/>
      <c r="JZD222" s="86"/>
      <c r="JZE222" s="82"/>
      <c r="JZF222" s="83"/>
      <c r="JZG222" s="83"/>
      <c r="JZH222" s="86"/>
      <c r="JZI222" s="86"/>
      <c r="JZJ222" s="82"/>
      <c r="JZK222" s="83"/>
      <c r="JZL222" s="83"/>
      <c r="JZM222" s="86"/>
      <c r="JZN222" s="86"/>
      <c r="JZO222" s="82"/>
      <c r="JZP222" s="83"/>
      <c r="JZQ222" s="83"/>
      <c r="JZR222" s="86"/>
      <c r="JZS222" s="86"/>
      <c r="JZT222" s="82"/>
      <c r="JZU222" s="83"/>
      <c r="JZV222" s="83"/>
      <c r="JZW222" s="86"/>
      <c r="JZX222" s="86"/>
      <c r="JZY222" s="82"/>
      <c r="JZZ222" s="83"/>
      <c r="KAA222" s="83"/>
      <c r="KAB222" s="86"/>
      <c r="KAC222" s="86"/>
      <c r="KAD222" s="82"/>
      <c r="KAE222" s="83"/>
      <c r="KAF222" s="83"/>
      <c r="KAG222" s="86"/>
      <c r="KAH222" s="86"/>
      <c r="KAI222" s="82"/>
      <c r="KAJ222" s="83"/>
      <c r="KAK222" s="83"/>
      <c r="KAL222" s="86"/>
      <c r="KAM222" s="86"/>
      <c r="KAN222" s="82"/>
      <c r="KAO222" s="83"/>
      <c r="KAP222" s="83"/>
      <c r="KAQ222" s="86"/>
      <c r="KAR222" s="86"/>
      <c r="KAS222" s="82"/>
      <c r="KAT222" s="83"/>
      <c r="KAU222" s="83"/>
      <c r="KAV222" s="86"/>
      <c r="KAW222" s="86"/>
      <c r="KAX222" s="82"/>
      <c r="KAY222" s="83"/>
      <c r="KAZ222" s="83"/>
      <c r="KBA222" s="86"/>
      <c r="KBB222" s="86"/>
      <c r="KBC222" s="82"/>
      <c r="KBD222" s="83"/>
      <c r="KBE222" s="83"/>
      <c r="KBF222" s="86"/>
      <c r="KBG222" s="86"/>
      <c r="KBH222" s="82"/>
      <c r="KBI222" s="83"/>
      <c r="KBJ222" s="83"/>
      <c r="KBK222" s="86"/>
      <c r="KBL222" s="86"/>
      <c r="KBM222" s="82"/>
      <c r="KBN222" s="83"/>
      <c r="KBO222" s="83"/>
      <c r="KBP222" s="86"/>
      <c r="KBQ222" s="86"/>
      <c r="KBR222" s="82"/>
      <c r="KBS222" s="83"/>
      <c r="KBT222" s="83"/>
      <c r="KBU222" s="86"/>
      <c r="KBV222" s="86"/>
      <c r="KBW222" s="82"/>
      <c r="KBX222" s="83"/>
      <c r="KBY222" s="83"/>
      <c r="KBZ222" s="86"/>
      <c r="KCA222" s="86"/>
      <c r="KCB222" s="82"/>
      <c r="KCC222" s="83"/>
      <c r="KCD222" s="83"/>
      <c r="KCE222" s="86"/>
      <c r="KCF222" s="86"/>
      <c r="KCG222" s="82"/>
      <c r="KCH222" s="83"/>
      <c r="KCI222" s="83"/>
      <c r="KCJ222" s="86"/>
      <c r="KCK222" s="86"/>
      <c r="KCL222" s="82"/>
      <c r="KCM222" s="83"/>
      <c r="KCN222" s="83"/>
      <c r="KCO222" s="86"/>
      <c r="KCP222" s="86"/>
      <c r="KCQ222" s="82"/>
      <c r="KCR222" s="83"/>
      <c r="KCS222" s="83"/>
      <c r="KCT222" s="86"/>
      <c r="KCU222" s="86"/>
      <c r="KCV222" s="82"/>
      <c r="KCW222" s="83"/>
      <c r="KCX222" s="83"/>
      <c r="KCY222" s="86"/>
      <c r="KCZ222" s="86"/>
      <c r="KDA222" s="82"/>
      <c r="KDB222" s="83"/>
      <c r="KDC222" s="83"/>
      <c r="KDD222" s="86"/>
      <c r="KDE222" s="86"/>
      <c r="KDF222" s="82"/>
      <c r="KDG222" s="83"/>
      <c r="KDH222" s="83"/>
      <c r="KDI222" s="86"/>
      <c r="KDJ222" s="86"/>
      <c r="KDK222" s="82"/>
      <c r="KDL222" s="83"/>
      <c r="KDM222" s="83"/>
      <c r="KDN222" s="86"/>
      <c r="KDO222" s="86"/>
      <c r="KDP222" s="82"/>
      <c r="KDQ222" s="83"/>
      <c r="KDR222" s="83"/>
      <c r="KDS222" s="86"/>
      <c r="KDT222" s="86"/>
      <c r="KDU222" s="82"/>
      <c r="KDV222" s="83"/>
      <c r="KDW222" s="83"/>
      <c r="KDX222" s="86"/>
      <c r="KDY222" s="86"/>
      <c r="KDZ222" s="82"/>
      <c r="KEA222" s="83"/>
      <c r="KEB222" s="83"/>
      <c r="KEC222" s="86"/>
      <c r="KED222" s="86"/>
      <c r="KEE222" s="82"/>
      <c r="KEF222" s="83"/>
      <c r="KEG222" s="83"/>
      <c r="KEH222" s="86"/>
      <c r="KEI222" s="86"/>
      <c r="KEJ222" s="82"/>
      <c r="KEK222" s="83"/>
      <c r="KEL222" s="83"/>
      <c r="KEM222" s="86"/>
      <c r="KEN222" s="86"/>
      <c r="KEO222" s="82"/>
      <c r="KEP222" s="83"/>
      <c r="KEQ222" s="83"/>
      <c r="KER222" s="86"/>
      <c r="KES222" s="86"/>
      <c r="KET222" s="82"/>
      <c r="KEU222" s="83"/>
      <c r="KEV222" s="83"/>
      <c r="KEW222" s="86"/>
      <c r="KEX222" s="86"/>
      <c r="KEY222" s="82"/>
      <c r="KEZ222" s="83"/>
      <c r="KFA222" s="83"/>
      <c r="KFB222" s="86"/>
      <c r="KFC222" s="86"/>
      <c r="KFD222" s="82"/>
      <c r="KFE222" s="83"/>
      <c r="KFF222" s="83"/>
      <c r="KFG222" s="86"/>
      <c r="KFH222" s="86"/>
      <c r="KFI222" s="82"/>
      <c r="KFJ222" s="83"/>
      <c r="KFK222" s="83"/>
      <c r="KFL222" s="86"/>
      <c r="KFM222" s="86"/>
      <c r="KFN222" s="82"/>
      <c r="KFO222" s="83"/>
      <c r="KFP222" s="83"/>
      <c r="KFQ222" s="86"/>
      <c r="KFR222" s="86"/>
      <c r="KFS222" s="82"/>
      <c r="KFT222" s="83"/>
      <c r="KFU222" s="83"/>
      <c r="KFV222" s="86"/>
      <c r="KFW222" s="86"/>
      <c r="KFX222" s="82"/>
      <c r="KFY222" s="83"/>
      <c r="KFZ222" s="83"/>
      <c r="KGA222" s="86"/>
      <c r="KGB222" s="86"/>
      <c r="KGC222" s="82"/>
      <c r="KGD222" s="83"/>
      <c r="KGE222" s="83"/>
      <c r="KGF222" s="86"/>
      <c r="KGG222" s="86"/>
      <c r="KGH222" s="82"/>
      <c r="KGI222" s="83"/>
      <c r="KGJ222" s="83"/>
      <c r="KGK222" s="86"/>
      <c r="KGL222" s="86"/>
      <c r="KGM222" s="82"/>
      <c r="KGN222" s="83"/>
      <c r="KGO222" s="83"/>
      <c r="KGP222" s="86"/>
      <c r="KGQ222" s="86"/>
      <c r="KGR222" s="82"/>
      <c r="KGS222" s="83"/>
      <c r="KGT222" s="83"/>
      <c r="KGU222" s="86"/>
      <c r="KGV222" s="86"/>
      <c r="KGW222" s="82"/>
      <c r="KGX222" s="83"/>
      <c r="KGY222" s="83"/>
      <c r="KGZ222" s="86"/>
      <c r="KHA222" s="86"/>
      <c r="KHB222" s="82"/>
      <c r="KHC222" s="83"/>
      <c r="KHD222" s="83"/>
      <c r="KHE222" s="86"/>
      <c r="KHF222" s="86"/>
      <c r="KHG222" s="82"/>
      <c r="KHH222" s="83"/>
      <c r="KHI222" s="83"/>
      <c r="KHJ222" s="86"/>
      <c r="KHK222" s="86"/>
      <c r="KHL222" s="82"/>
      <c r="KHM222" s="83"/>
      <c r="KHN222" s="83"/>
      <c r="KHO222" s="86"/>
      <c r="KHP222" s="86"/>
      <c r="KHQ222" s="82"/>
      <c r="KHR222" s="83"/>
      <c r="KHS222" s="83"/>
      <c r="KHT222" s="86"/>
      <c r="KHU222" s="86"/>
      <c r="KHV222" s="82"/>
      <c r="KHW222" s="83"/>
      <c r="KHX222" s="83"/>
      <c r="KHY222" s="86"/>
      <c r="KHZ222" s="86"/>
      <c r="KIA222" s="82"/>
      <c r="KIB222" s="83"/>
      <c r="KIC222" s="83"/>
      <c r="KID222" s="86"/>
      <c r="KIE222" s="86"/>
      <c r="KIF222" s="82"/>
      <c r="KIG222" s="83"/>
      <c r="KIH222" s="83"/>
      <c r="KII222" s="86"/>
      <c r="KIJ222" s="86"/>
      <c r="KIK222" s="82"/>
      <c r="KIL222" s="83"/>
      <c r="KIM222" s="83"/>
      <c r="KIN222" s="86"/>
      <c r="KIO222" s="86"/>
      <c r="KIP222" s="82"/>
      <c r="KIQ222" s="83"/>
      <c r="KIR222" s="83"/>
      <c r="KIS222" s="86"/>
      <c r="KIT222" s="86"/>
      <c r="KIU222" s="82"/>
      <c r="KIV222" s="83"/>
      <c r="KIW222" s="83"/>
      <c r="KIX222" s="86"/>
      <c r="KIY222" s="86"/>
      <c r="KIZ222" s="82"/>
      <c r="KJA222" s="83"/>
      <c r="KJB222" s="83"/>
      <c r="KJC222" s="86"/>
      <c r="KJD222" s="86"/>
      <c r="KJE222" s="82"/>
      <c r="KJF222" s="83"/>
      <c r="KJG222" s="83"/>
      <c r="KJH222" s="86"/>
      <c r="KJI222" s="86"/>
      <c r="KJJ222" s="82"/>
      <c r="KJK222" s="83"/>
      <c r="KJL222" s="83"/>
      <c r="KJM222" s="86"/>
      <c r="KJN222" s="86"/>
      <c r="KJO222" s="82"/>
      <c r="KJP222" s="83"/>
      <c r="KJQ222" s="83"/>
      <c r="KJR222" s="86"/>
      <c r="KJS222" s="86"/>
      <c r="KJT222" s="82"/>
      <c r="KJU222" s="83"/>
      <c r="KJV222" s="83"/>
      <c r="KJW222" s="86"/>
      <c r="KJX222" s="86"/>
      <c r="KJY222" s="82"/>
      <c r="KJZ222" s="83"/>
      <c r="KKA222" s="83"/>
      <c r="KKB222" s="86"/>
      <c r="KKC222" s="86"/>
      <c r="KKD222" s="82"/>
      <c r="KKE222" s="83"/>
      <c r="KKF222" s="83"/>
      <c r="KKG222" s="86"/>
      <c r="KKH222" s="86"/>
      <c r="KKI222" s="82"/>
      <c r="KKJ222" s="83"/>
      <c r="KKK222" s="83"/>
      <c r="KKL222" s="86"/>
      <c r="KKM222" s="86"/>
      <c r="KKN222" s="82"/>
      <c r="KKO222" s="83"/>
      <c r="KKP222" s="83"/>
      <c r="KKQ222" s="86"/>
      <c r="KKR222" s="86"/>
      <c r="KKS222" s="82"/>
      <c r="KKT222" s="83"/>
      <c r="KKU222" s="83"/>
      <c r="KKV222" s="86"/>
      <c r="KKW222" s="86"/>
      <c r="KKX222" s="82"/>
      <c r="KKY222" s="83"/>
      <c r="KKZ222" s="83"/>
      <c r="KLA222" s="86"/>
      <c r="KLB222" s="86"/>
      <c r="KLC222" s="82"/>
      <c r="KLD222" s="83"/>
      <c r="KLE222" s="83"/>
      <c r="KLF222" s="86"/>
      <c r="KLG222" s="86"/>
      <c r="KLH222" s="82"/>
      <c r="KLI222" s="83"/>
      <c r="KLJ222" s="83"/>
      <c r="KLK222" s="86"/>
      <c r="KLL222" s="86"/>
      <c r="KLM222" s="82"/>
      <c r="KLN222" s="83"/>
      <c r="KLO222" s="83"/>
      <c r="KLP222" s="86"/>
      <c r="KLQ222" s="86"/>
      <c r="KLR222" s="82"/>
      <c r="KLS222" s="83"/>
      <c r="KLT222" s="83"/>
      <c r="KLU222" s="86"/>
      <c r="KLV222" s="86"/>
      <c r="KLW222" s="82"/>
      <c r="KLX222" s="83"/>
      <c r="KLY222" s="83"/>
      <c r="KLZ222" s="86"/>
      <c r="KMA222" s="86"/>
      <c r="KMB222" s="82"/>
      <c r="KMC222" s="83"/>
      <c r="KMD222" s="83"/>
      <c r="KME222" s="86"/>
      <c r="KMF222" s="86"/>
      <c r="KMG222" s="82"/>
      <c r="KMH222" s="83"/>
      <c r="KMI222" s="83"/>
      <c r="KMJ222" s="86"/>
      <c r="KMK222" s="86"/>
      <c r="KML222" s="82"/>
      <c r="KMM222" s="83"/>
      <c r="KMN222" s="83"/>
      <c r="KMO222" s="86"/>
      <c r="KMP222" s="86"/>
      <c r="KMQ222" s="82"/>
      <c r="KMR222" s="83"/>
      <c r="KMS222" s="83"/>
      <c r="KMT222" s="86"/>
      <c r="KMU222" s="86"/>
      <c r="KMV222" s="82"/>
      <c r="KMW222" s="83"/>
      <c r="KMX222" s="83"/>
      <c r="KMY222" s="86"/>
      <c r="KMZ222" s="86"/>
      <c r="KNA222" s="82"/>
      <c r="KNB222" s="83"/>
      <c r="KNC222" s="83"/>
      <c r="KND222" s="86"/>
      <c r="KNE222" s="86"/>
      <c r="KNF222" s="82"/>
      <c r="KNG222" s="83"/>
      <c r="KNH222" s="83"/>
      <c r="KNI222" s="86"/>
      <c r="KNJ222" s="86"/>
      <c r="KNK222" s="82"/>
      <c r="KNL222" s="83"/>
      <c r="KNM222" s="83"/>
      <c r="KNN222" s="86"/>
      <c r="KNO222" s="86"/>
      <c r="KNP222" s="82"/>
      <c r="KNQ222" s="83"/>
      <c r="KNR222" s="83"/>
      <c r="KNS222" s="86"/>
      <c r="KNT222" s="86"/>
      <c r="KNU222" s="82"/>
      <c r="KNV222" s="83"/>
      <c r="KNW222" s="83"/>
      <c r="KNX222" s="86"/>
      <c r="KNY222" s="86"/>
      <c r="KNZ222" s="82"/>
      <c r="KOA222" s="83"/>
      <c r="KOB222" s="83"/>
      <c r="KOC222" s="86"/>
      <c r="KOD222" s="86"/>
      <c r="KOE222" s="82"/>
      <c r="KOF222" s="83"/>
      <c r="KOG222" s="83"/>
      <c r="KOH222" s="86"/>
      <c r="KOI222" s="86"/>
      <c r="KOJ222" s="82"/>
      <c r="KOK222" s="83"/>
      <c r="KOL222" s="83"/>
      <c r="KOM222" s="86"/>
      <c r="KON222" s="86"/>
      <c r="KOO222" s="82"/>
      <c r="KOP222" s="83"/>
      <c r="KOQ222" s="83"/>
      <c r="KOR222" s="86"/>
      <c r="KOS222" s="86"/>
      <c r="KOT222" s="82"/>
      <c r="KOU222" s="83"/>
      <c r="KOV222" s="83"/>
      <c r="KOW222" s="86"/>
      <c r="KOX222" s="86"/>
      <c r="KOY222" s="82"/>
      <c r="KOZ222" s="83"/>
      <c r="KPA222" s="83"/>
      <c r="KPB222" s="86"/>
      <c r="KPC222" s="86"/>
      <c r="KPD222" s="82"/>
      <c r="KPE222" s="83"/>
      <c r="KPF222" s="83"/>
      <c r="KPG222" s="86"/>
      <c r="KPH222" s="86"/>
      <c r="KPI222" s="82"/>
      <c r="KPJ222" s="83"/>
      <c r="KPK222" s="83"/>
      <c r="KPL222" s="86"/>
      <c r="KPM222" s="86"/>
      <c r="KPN222" s="82"/>
      <c r="KPO222" s="83"/>
      <c r="KPP222" s="83"/>
      <c r="KPQ222" s="86"/>
      <c r="KPR222" s="86"/>
      <c r="KPS222" s="82"/>
      <c r="KPT222" s="83"/>
      <c r="KPU222" s="83"/>
      <c r="KPV222" s="86"/>
      <c r="KPW222" s="86"/>
      <c r="KPX222" s="82"/>
      <c r="KPY222" s="83"/>
      <c r="KPZ222" s="83"/>
      <c r="KQA222" s="86"/>
      <c r="KQB222" s="86"/>
      <c r="KQC222" s="82"/>
      <c r="KQD222" s="83"/>
      <c r="KQE222" s="83"/>
      <c r="KQF222" s="86"/>
      <c r="KQG222" s="86"/>
      <c r="KQH222" s="82"/>
      <c r="KQI222" s="83"/>
      <c r="KQJ222" s="83"/>
      <c r="KQK222" s="86"/>
      <c r="KQL222" s="86"/>
      <c r="KQM222" s="82"/>
      <c r="KQN222" s="83"/>
      <c r="KQO222" s="83"/>
      <c r="KQP222" s="86"/>
      <c r="KQQ222" s="86"/>
      <c r="KQR222" s="82"/>
      <c r="KQS222" s="83"/>
      <c r="KQT222" s="83"/>
      <c r="KQU222" s="86"/>
      <c r="KQV222" s="86"/>
      <c r="KQW222" s="82"/>
      <c r="KQX222" s="83"/>
      <c r="KQY222" s="83"/>
      <c r="KQZ222" s="86"/>
      <c r="KRA222" s="86"/>
      <c r="KRB222" s="82"/>
      <c r="KRC222" s="83"/>
      <c r="KRD222" s="83"/>
      <c r="KRE222" s="86"/>
      <c r="KRF222" s="86"/>
      <c r="KRG222" s="82"/>
      <c r="KRH222" s="83"/>
      <c r="KRI222" s="83"/>
      <c r="KRJ222" s="86"/>
      <c r="KRK222" s="86"/>
      <c r="KRL222" s="82"/>
      <c r="KRM222" s="83"/>
      <c r="KRN222" s="83"/>
      <c r="KRO222" s="86"/>
      <c r="KRP222" s="86"/>
      <c r="KRQ222" s="82"/>
      <c r="KRR222" s="83"/>
      <c r="KRS222" s="83"/>
      <c r="KRT222" s="86"/>
      <c r="KRU222" s="86"/>
      <c r="KRV222" s="82"/>
      <c r="KRW222" s="83"/>
      <c r="KRX222" s="83"/>
      <c r="KRY222" s="86"/>
      <c r="KRZ222" s="86"/>
      <c r="KSA222" s="82"/>
      <c r="KSB222" s="83"/>
      <c r="KSC222" s="83"/>
      <c r="KSD222" s="86"/>
      <c r="KSE222" s="86"/>
      <c r="KSF222" s="82"/>
      <c r="KSG222" s="83"/>
      <c r="KSH222" s="83"/>
      <c r="KSI222" s="86"/>
      <c r="KSJ222" s="86"/>
      <c r="KSK222" s="82"/>
      <c r="KSL222" s="83"/>
      <c r="KSM222" s="83"/>
      <c r="KSN222" s="86"/>
      <c r="KSO222" s="86"/>
      <c r="KSP222" s="82"/>
      <c r="KSQ222" s="83"/>
      <c r="KSR222" s="83"/>
      <c r="KSS222" s="86"/>
      <c r="KST222" s="86"/>
      <c r="KSU222" s="82"/>
      <c r="KSV222" s="83"/>
      <c r="KSW222" s="83"/>
      <c r="KSX222" s="86"/>
      <c r="KSY222" s="86"/>
      <c r="KSZ222" s="82"/>
      <c r="KTA222" s="83"/>
      <c r="KTB222" s="83"/>
      <c r="KTC222" s="86"/>
      <c r="KTD222" s="86"/>
      <c r="KTE222" s="82"/>
      <c r="KTF222" s="83"/>
      <c r="KTG222" s="83"/>
      <c r="KTH222" s="86"/>
      <c r="KTI222" s="86"/>
      <c r="KTJ222" s="82"/>
      <c r="KTK222" s="83"/>
      <c r="KTL222" s="83"/>
      <c r="KTM222" s="86"/>
      <c r="KTN222" s="86"/>
      <c r="KTO222" s="82"/>
      <c r="KTP222" s="83"/>
      <c r="KTQ222" s="83"/>
      <c r="KTR222" s="86"/>
      <c r="KTS222" s="86"/>
      <c r="KTT222" s="82"/>
      <c r="KTU222" s="83"/>
      <c r="KTV222" s="83"/>
      <c r="KTW222" s="86"/>
      <c r="KTX222" s="86"/>
      <c r="KTY222" s="82"/>
      <c r="KTZ222" s="83"/>
      <c r="KUA222" s="83"/>
      <c r="KUB222" s="86"/>
      <c r="KUC222" s="86"/>
      <c r="KUD222" s="82"/>
      <c r="KUE222" s="83"/>
      <c r="KUF222" s="83"/>
      <c r="KUG222" s="86"/>
      <c r="KUH222" s="86"/>
      <c r="KUI222" s="82"/>
      <c r="KUJ222" s="83"/>
      <c r="KUK222" s="83"/>
      <c r="KUL222" s="86"/>
      <c r="KUM222" s="86"/>
      <c r="KUN222" s="82"/>
      <c r="KUO222" s="83"/>
      <c r="KUP222" s="83"/>
      <c r="KUQ222" s="86"/>
      <c r="KUR222" s="86"/>
      <c r="KUS222" s="82"/>
      <c r="KUT222" s="83"/>
      <c r="KUU222" s="83"/>
      <c r="KUV222" s="86"/>
      <c r="KUW222" s="86"/>
      <c r="KUX222" s="82"/>
      <c r="KUY222" s="83"/>
      <c r="KUZ222" s="83"/>
      <c r="KVA222" s="86"/>
      <c r="KVB222" s="86"/>
      <c r="KVC222" s="82"/>
      <c r="KVD222" s="83"/>
      <c r="KVE222" s="83"/>
      <c r="KVF222" s="86"/>
      <c r="KVG222" s="86"/>
      <c r="KVH222" s="82"/>
      <c r="KVI222" s="83"/>
      <c r="KVJ222" s="83"/>
      <c r="KVK222" s="86"/>
      <c r="KVL222" s="86"/>
      <c r="KVM222" s="82"/>
      <c r="KVN222" s="83"/>
      <c r="KVO222" s="83"/>
      <c r="KVP222" s="86"/>
      <c r="KVQ222" s="86"/>
      <c r="KVR222" s="82"/>
      <c r="KVS222" s="83"/>
      <c r="KVT222" s="83"/>
      <c r="KVU222" s="86"/>
      <c r="KVV222" s="86"/>
      <c r="KVW222" s="82"/>
      <c r="KVX222" s="83"/>
      <c r="KVY222" s="83"/>
      <c r="KVZ222" s="86"/>
      <c r="KWA222" s="86"/>
      <c r="KWB222" s="82"/>
      <c r="KWC222" s="83"/>
      <c r="KWD222" s="83"/>
      <c r="KWE222" s="86"/>
      <c r="KWF222" s="86"/>
      <c r="KWG222" s="82"/>
      <c r="KWH222" s="83"/>
      <c r="KWI222" s="83"/>
      <c r="KWJ222" s="86"/>
      <c r="KWK222" s="86"/>
      <c r="KWL222" s="82"/>
      <c r="KWM222" s="83"/>
      <c r="KWN222" s="83"/>
      <c r="KWO222" s="86"/>
      <c r="KWP222" s="86"/>
      <c r="KWQ222" s="82"/>
      <c r="KWR222" s="83"/>
      <c r="KWS222" s="83"/>
      <c r="KWT222" s="86"/>
      <c r="KWU222" s="86"/>
      <c r="KWV222" s="82"/>
      <c r="KWW222" s="83"/>
      <c r="KWX222" s="83"/>
      <c r="KWY222" s="86"/>
      <c r="KWZ222" s="86"/>
      <c r="KXA222" s="82"/>
      <c r="KXB222" s="83"/>
      <c r="KXC222" s="83"/>
      <c r="KXD222" s="86"/>
      <c r="KXE222" s="86"/>
      <c r="KXF222" s="82"/>
      <c r="KXG222" s="83"/>
      <c r="KXH222" s="83"/>
      <c r="KXI222" s="86"/>
      <c r="KXJ222" s="86"/>
      <c r="KXK222" s="82"/>
      <c r="KXL222" s="83"/>
      <c r="KXM222" s="83"/>
      <c r="KXN222" s="86"/>
      <c r="KXO222" s="86"/>
      <c r="KXP222" s="82"/>
      <c r="KXQ222" s="83"/>
      <c r="KXR222" s="83"/>
      <c r="KXS222" s="86"/>
      <c r="KXT222" s="86"/>
      <c r="KXU222" s="82"/>
      <c r="KXV222" s="83"/>
      <c r="KXW222" s="83"/>
      <c r="KXX222" s="86"/>
      <c r="KXY222" s="86"/>
      <c r="KXZ222" s="82"/>
      <c r="KYA222" s="83"/>
      <c r="KYB222" s="83"/>
      <c r="KYC222" s="86"/>
      <c r="KYD222" s="86"/>
      <c r="KYE222" s="82"/>
      <c r="KYF222" s="83"/>
      <c r="KYG222" s="83"/>
      <c r="KYH222" s="86"/>
      <c r="KYI222" s="86"/>
      <c r="KYJ222" s="82"/>
      <c r="KYK222" s="83"/>
      <c r="KYL222" s="83"/>
      <c r="KYM222" s="86"/>
      <c r="KYN222" s="86"/>
      <c r="KYO222" s="82"/>
      <c r="KYP222" s="83"/>
      <c r="KYQ222" s="83"/>
      <c r="KYR222" s="86"/>
      <c r="KYS222" s="86"/>
      <c r="KYT222" s="82"/>
      <c r="KYU222" s="83"/>
      <c r="KYV222" s="83"/>
      <c r="KYW222" s="86"/>
      <c r="KYX222" s="86"/>
      <c r="KYY222" s="82"/>
      <c r="KYZ222" s="83"/>
      <c r="KZA222" s="83"/>
      <c r="KZB222" s="86"/>
      <c r="KZC222" s="86"/>
      <c r="KZD222" s="82"/>
      <c r="KZE222" s="83"/>
      <c r="KZF222" s="83"/>
      <c r="KZG222" s="86"/>
      <c r="KZH222" s="86"/>
      <c r="KZI222" s="82"/>
      <c r="KZJ222" s="83"/>
      <c r="KZK222" s="83"/>
      <c r="KZL222" s="86"/>
      <c r="KZM222" s="86"/>
      <c r="KZN222" s="82"/>
      <c r="KZO222" s="83"/>
      <c r="KZP222" s="83"/>
      <c r="KZQ222" s="86"/>
      <c r="KZR222" s="86"/>
      <c r="KZS222" s="82"/>
      <c r="KZT222" s="83"/>
      <c r="KZU222" s="83"/>
      <c r="KZV222" s="86"/>
      <c r="KZW222" s="86"/>
      <c r="KZX222" s="82"/>
      <c r="KZY222" s="83"/>
      <c r="KZZ222" s="83"/>
      <c r="LAA222" s="86"/>
      <c r="LAB222" s="86"/>
      <c r="LAC222" s="82"/>
      <c r="LAD222" s="83"/>
      <c r="LAE222" s="83"/>
      <c r="LAF222" s="86"/>
      <c r="LAG222" s="86"/>
      <c r="LAH222" s="82"/>
      <c r="LAI222" s="83"/>
      <c r="LAJ222" s="83"/>
      <c r="LAK222" s="86"/>
      <c r="LAL222" s="86"/>
      <c r="LAM222" s="82"/>
      <c r="LAN222" s="83"/>
      <c r="LAO222" s="83"/>
      <c r="LAP222" s="86"/>
      <c r="LAQ222" s="86"/>
      <c r="LAR222" s="82"/>
      <c r="LAS222" s="83"/>
      <c r="LAT222" s="83"/>
      <c r="LAU222" s="86"/>
      <c r="LAV222" s="86"/>
      <c r="LAW222" s="82"/>
      <c r="LAX222" s="83"/>
      <c r="LAY222" s="83"/>
      <c r="LAZ222" s="86"/>
      <c r="LBA222" s="86"/>
      <c r="LBB222" s="82"/>
      <c r="LBC222" s="83"/>
      <c r="LBD222" s="83"/>
      <c r="LBE222" s="86"/>
      <c r="LBF222" s="86"/>
      <c r="LBG222" s="82"/>
      <c r="LBH222" s="83"/>
      <c r="LBI222" s="83"/>
      <c r="LBJ222" s="86"/>
      <c r="LBK222" s="86"/>
      <c r="LBL222" s="82"/>
      <c r="LBM222" s="83"/>
      <c r="LBN222" s="83"/>
      <c r="LBO222" s="86"/>
      <c r="LBP222" s="86"/>
      <c r="LBQ222" s="82"/>
      <c r="LBR222" s="83"/>
      <c r="LBS222" s="83"/>
      <c r="LBT222" s="86"/>
      <c r="LBU222" s="86"/>
      <c r="LBV222" s="82"/>
      <c r="LBW222" s="83"/>
      <c r="LBX222" s="83"/>
      <c r="LBY222" s="86"/>
      <c r="LBZ222" s="86"/>
      <c r="LCA222" s="82"/>
      <c r="LCB222" s="83"/>
      <c r="LCC222" s="83"/>
      <c r="LCD222" s="86"/>
      <c r="LCE222" s="86"/>
      <c r="LCF222" s="82"/>
      <c r="LCG222" s="83"/>
      <c r="LCH222" s="83"/>
      <c r="LCI222" s="86"/>
      <c r="LCJ222" s="86"/>
      <c r="LCK222" s="82"/>
      <c r="LCL222" s="83"/>
      <c r="LCM222" s="83"/>
      <c r="LCN222" s="86"/>
      <c r="LCO222" s="86"/>
      <c r="LCP222" s="82"/>
      <c r="LCQ222" s="83"/>
      <c r="LCR222" s="83"/>
      <c r="LCS222" s="86"/>
      <c r="LCT222" s="86"/>
      <c r="LCU222" s="82"/>
      <c r="LCV222" s="83"/>
      <c r="LCW222" s="83"/>
      <c r="LCX222" s="86"/>
      <c r="LCY222" s="86"/>
      <c r="LCZ222" s="82"/>
      <c r="LDA222" s="83"/>
      <c r="LDB222" s="83"/>
      <c r="LDC222" s="86"/>
      <c r="LDD222" s="86"/>
      <c r="LDE222" s="82"/>
      <c r="LDF222" s="83"/>
      <c r="LDG222" s="83"/>
      <c r="LDH222" s="86"/>
      <c r="LDI222" s="86"/>
      <c r="LDJ222" s="82"/>
      <c r="LDK222" s="83"/>
      <c r="LDL222" s="83"/>
      <c r="LDM222" s="86"/>
      <c r="LDN222" s="86"/>
      <c r="LDO222" s="82"/>
      <c r="LDP222" s="83"/>
      <c r="LDQ222" s="83"/>
      <c r="LDR222" s="86"/>
      <c r="LDS222" s="86"/>
      <c r="LDT222" s="82"/>
      <c r="LDU222" s="83"/>
      <c r="LDV222" s="83"/>
      <c r="LDW222" s="86"/>
      <c r="LDX222" s="86"/>
      <c r="LDY222" s="82"/>
      <c r="LDZ222" s="83"/>
      <c r="LEA222" s="83"/>
      <c r="LEB222" s="86"/>
      <c r="LEC222" s="86"/>
      <c r="LED222" s="82"/>
      <c r="LEE222" s="83"/>
      <c r="LEF222" s="83"/>
      <c r="LEG222" s="86"/>
      <c r="LEH222" s="86"/>
      <c r="LEI222" s="82"/>
      <c r="LEJ222" s="83"/>
      <c r="LEK222" s="83"/>
      <c r="LEL222" s="86"/>
      <c r="LEM222" s="86"/>
      <c r="LEN222" s="82"/>
      <c r="LEO222" s="83"/>
      <c r="LEP222" s="83"/>
      <c r="LEQ222" s="86"/>
      <c r="LER222" s="86"/>
      <c r="LES222" s="82"/>
      <c r="LET222" s="83"/>
      <c r="LEU222" s="83"/>
      <c r="LEV222" s="86"/>
      <c r="LEW222" s="86"/>
      <c r="LEX222" s="82"/>
      <c r="LEY222" s="83"/>
      <c r="LEZ222" s="83"/>
      <c r="LFA222" s="86"/>
      <c r="LFB222" s="86"/>
      <c r="LFC222" s="82"/>
      <c r="LFD222" s="83"/>
      <c r="LFE222" s="83"/>
      <c r="LFF222" s="86"/>
      <c r="LFG222" s="86"/>
      <c r="LFH222" s="82"/>
      <c r="LFI222" s="83"/>
      <c r="LFJ222" s="83"/>
      <c r="LFK222" s="86"/>
      <c r="LFL222" s="86"/>
      <c r="LFM222" s="82"/>
      <c r="LFN222" s="83"/>
      <c r="LFO222" s="83"/>
      <c r="LFP222" s="86"/>
      <c r="LFQ222" s="86"/>
      <c r="LFR222" s="82"/>
      <c r="LFS222" s="83"/>
      <c r="LFT222" s="83"/>
      <c r="LFU222" s="86"/>
      <c r="LFV222" s="86"/>
      <c r="LFW222" s="82"/>
      <c r="LFX222" s="83"/>
      <c r="LFY222" s="83"/>
      <c r="LFZ222" s="86"/>
      <c r="LGA222" s="86"/>
      <c r="LGB222" s="82"/>
      <c r="LGC222" s="83"/>
      <c r="LGD222" s="83"/>
      <c r="LGE222" s="86"/>
      <c r="LGF222" s="86"/>
      <c r="LGG222" s="82"/>
      <c r="LGH222" s="83"/>
      <c r="LGI222" s="83"/>
      <c r="LGJ222" s="86"/>
      <c r="LGK222" s="86"/>
      <c r="LGL222" s="82"/>
      <c r="LGM222" s="83"/>
      <c r="LGN222" s="83"/>
      <c r="LGO222" s="86"/>
      <c r="LGP222" s="86"/>
      <c r="LGQ222" s="82"/>
      <c r="LGR222" s="83"/>
      <c r="LGS222" s="83"/>
      <c r="LGT222" s="86"/>
      <c r="LGU222" s="86"/>
      <c r="LGV222" s="82"/>
      <c r="LGW222" s="83"/>
      <c r="LGX222" s="83"/>
      <c r="LGY222" s="86"/>
      <c r="LGZ222" s="86"/>
      <c r="LHA222" s="82"/>
      <c r="LHB222" s="83"/>
      <c r="LHC222" s="83"/>
      <c r="LHD222" s="86"/>
      <c r="LHE222" s="86"/>
      <c r="LHF222" s="82"/>
      <c r="LHG222" s="83"/>
      <c r="LHH222" s="83"/>
      <c r="LHI222" s="86"/>
      <c r="LHJ222" s="86"/>
      <c r="LHK222" s="82"/>
      <c r="LHL222" s="83"/>
      <c r="LHM222" s="83"/>
      <c r="LHN222" s="86"/>
      <c r="LHO222" s="86"/>
      <c r="LHP222" s="82"/>
      <c r="LHQ222" s="83"/>
      <c r="LHR222" s="83"/>
      <c r="LHS222" s="86"/>
      <c r="LHT222" s="86"/>
      <c r="LHU222" s="82"/>
      <c r="LHV222" s="83"/>
      <c r="LHW222" s="83"/>
      <c r="LHX222" s="86"/>
      <c r="LHY222" s="86"/>
      <c r="LHZ222" s="82"/>
      <c r="LIA222" s="83"/>
      <c r="LIB222" s="83"/>
      <c r="LIC222" s="86"/>
      <c r="LID222" s="86"/>
      <c r="LIE222" s="82"/>
      <c r="LIF222" s="83"/>
      <c r="LIG222" s="83"/>
      <c r="LIH222" s="86"/>
      <c r="LII222" s="86"/>
      <c r="LIJ222" s="82"/>
      <c r="LIK222" s="83"/>
      <c r="LIL222" s="83"/>
      <c r="LIM222" s="86"/>
      <c r="LIN222" s="86"/>
      <c r="LIO222" s="82"/>
      <c r="LIP222" s="83"/>
      <c r="LIQ222" s="83"/>
      <c r="LIR222" s="86"/>
      <c r="LIS222" s="86"/>
      <c r="LIT222" s="82"/>
      <c r="LIU222" s="83"/>
      <c r="LIV222" s="83"/>
      <c r="LIW222" s="86"/>
      <c r="LIX222" s="86"/>
      <c r="LIY222" s="82"/>
      <c r="LIZ222" s="83"/>
      <c r="LJA222" s="83"/>
      <c r="LJB222" s="86"/>
      <c r="LJC222" s="86"/>
      <c r="LJD222" s="82"/>
      <c r="LJE222" s="83"/>
      <c r="LJF222" s="83"/>
      <c r="LJG222" s="86"/>
      <c r="LJH222" s="86"/>
      <c r="LJI222" s="82"/>
      <c r="LJJ222" s="83"/>
      <c r="LJK222" s="83"/>
      <c r="LJL222" s="86"/>
      <c r="LJM222" s="86"/>
      <c r="LJN222" s="82"/>
      <c r="LJO222" s="83"/>
      <c r="LJP222" s="83"/>
      <c r="LJQ222" s="86"/>
      <c r="LJR222" s="86"/>
      <c r="LJS222" s="82"/>
      <c r="LJT222" s="83"/>
      <c r="LJU222" s="83"/>
      <c r="LJV222" s="86"/>
      <c r="LJW222" s="86"/>
      <c r="LJX222" s="82"/>
      <c r="LJY222" s="83"/>
      <c r="LJZ222" s="83"/>
      <c r="LKA222" s="86"/>
      <c r="LKB222" s="86"/>
      <c r="LKC222" s="82"/>
      <c r="LKD222" s="83"/>
      <c r="LKE222" s="83"/>
      <c r="LKF222" s="86"/>
      <c r="LKG222" s="86"/>
      <c r="LKH222" s="82"/>
      <c r="LKI222" s="83"/>
      <c r="LKJ222" s="83"/>
      <c r="LKK222" s="86"/>
      <c r="LKL222" s="86"/>
      <c r="LKM222" s="82"/>
      <c r="LKN222" s="83"/>
      <c r="LKO222" s="83"/>
      <c r="LKP222" s="86"/>
      <c r="LKQ222" s="86"/>
      <c r="LKR222" s="82"/>
      <c r="LKS222" s="83"/>
      <c r="LKT222" s="83"/>
      <c r="LKU222" s="86"/>
      <c r="LKV222" s="86"/>
      <c r="LKW222" s="82"/>
      <c r="LKX222" s="83"/>
      <c r="LKY222" s="83"/>
      <c r="LKZ222" s="86"/>
      <c r="LLA222" s="86"/>
      <c r="LLB222" s="82"/>
      <c r="LLC222" s="83"/>
      <c r="LLD222" s="83"/>
      <c r="LLE222" s="86"/>
      <c r="LLF222" s="86"/>
      <c r="LLG222" s="82"/>
      <c r="LLH222" s="83"/>
      <c r="LLI222" s="83"/>
      <c r="LLJ222" s="86"/>
      <c r="LLK222" s="86"/>
      <c r="LLL222" s="82"/>
      <c r="LLM222" s="83"/>
      <c r="LLN222" s="83"/>
      <c r="LLO222" s="86"/>
      <c r="LLP222" s="86"/>
      <c r="LLQ222" s="82"/>
      <c r="LLR222" s="83"/>
      <c r="LLS222" s="83"/>
      <c r="LLT222" s="86"/>
      <c r="LLU222" s="86"/>
      <c r="LLV222" s="82"/>
      <c r="LLW222" s="83"/>
      <c r="LLX222" s="83"/>
      <c r="LLY222" s="86"/>
      <c r="LLZ222" s="86"/>
      <c r="LMA222" s="82"/>
      <c r="LMB222" s="83"/>
      <c r="LMC222" s="83"/>
      <c r="LMD222" s="86"/>
      <c r="LME222" s="86"/>
      <c r="LMF222" s="82"/>
      <c r="LMG222" s="83"/>
      <c r="LMH222" s="83"/>
      <c r="LMI222" s="86"/>
      <c r="LMJ222" s="86"/>
      <c r="LMK222" s="82"/>
      <c r="LML222" s="83"/>
      <c r="LMM222" s="83"/>
      <c r="LMN222" s="86"/>
      <c r="LMO222" s="86"/>
      <c r="LMP222" s="82"/>
      <c r="LMQ222" s="83"/>
      <c r="LMR222" s="83"/>
      <c r="LMS222" s="86"/>
      <c r="LMT222" s="86"/>
      <c r="LMU222" s="82"/>
      <c r="LMV222" s="83"/>
      <c r="LMW222" s="83"/>
      <c r="LMX222" s="86"/>
      <c r="LMY222" s="86"/>
      <c r="LMZ222" s="82"/>
      <c r="LNA222" s="83"/>
      <c r="LNB222" s="83"/>
      <c r="LNC222" s="86"/>
      <c r="LND222" s="86"/>
      <c r="LNE222" s="82"/>
      <c r="LNF222" s="83"/>
      <c r="LNG222" s="83"/>
      <c r="LNH222" s="86"/>
      <c r="LNI222" s="86"/>
      <c r="LNJ222" s="82"/>
      <c r="LNK222" s="83"/>
      <c r="LNL222" s="83"/>
      <c r="LNM222" s="86"/>
      <c r="LNN222" s="86"/>
      <c r="LNO222" s="82"/>
      <c r="LNP222" s="83"/>
      <c r="LNQ222" s="83"/>
      <c r="LNR222" s="86"/>
      <c r="LNS222" s="86"/>
      <c r="LNT222" s="82"/>
      <c r="LNU222" s="83"/>
      <c r="LNV222" s="83"/>
      <c r="LNW222" s="86"/>
      <c r="LNX222" s="86"/>
      <c r="LNY222" s="82"/>
      <c r="LNZ222" s="83"/>
      <c r="LOA222" s="83"/>
      <c r="LOB222" s="86"/>
      <c r="LOC222" s="86"/>
      <c r="LOD222" s="82"/>
      <c r="LOE222" s="83"/>
      <c r="LOF222" s="83"/>
      <c r="LOG222" s="86"/>
      <c r="LOH222" s="86"/>
      <c r="LOI222" s="82"/>
      <c r="LOJ222" s="83"/>
      <c r="LOK222" s="83"/>
      <c r="LOL222" s="86"/>
      <c r="LOM222" s="86"/>
      <c r="LON222" s="82"/>
      <c r="LOO222" s="83"/>
      <c r="LOP222" s="83"/>
      <c r="LOQ222" s="86"/>
      <c r="LOR222" s="86"/>
      <c r="LOS222" s="82"/>
      <c r="LOT222" s="83"/>
      <c r="LOU222" s="83"/>
      <c r="LOV222" s="86"/>
      <c r="LOW222" s="86"/>
      <c r="LOX222" s="82"/>
      <c r="LOY222" s="83"/>
      <c r="LOZ222" s="83"/>
      <c r="LPA222" s="86"/>
      <c r="LPB222" s="86"/>
      <c r="LPC222" s="82"/>
      <c r="LPD222" s="83"/>
      <c r="LPE222" s="83"/>
      <c r="LPF222" s="86"/>
      <c r="LPG222" s="86"/>
      <c r="LPH222" s="82"/>
      <c r="LPI222" s="83"/>
      <c r="LPJ222" s="83"/>
      <c r="LPK222" s="86"/>
      <c r="LPL222" s="86"/>
      <c r="LPM222" s="82"/>
      <c r="LPN222" s="83"/>
      <c r="LPO222" s="83"/>
      <c r="LPP222" s="86"/>
      <c r="LPQ222" s="86"/>
      <c r="LPR222" s="82"/>
      <c r="LPS222" s="83"/>
      <c r="LPT222" s="83"/>
      <c r="LPU222" s="86"/>
      <c r="LPV222" s="86"/>
      <c r="LPW222" s="82"/>
      <c r="LPX222" s="83"/>
      <c r="LPY222" s="83"/>
      <c r="LPZ222" s="86"/>
      <c r="LQA222" s="86"/>
      <c r="LQB222" s="82"/>
      <c r="LQC222" s="83"/>
      <c r="LQD222" s="83"/>
      <c r="LQE222" s="86"/>
      <c r="LQF222" s="86"/>
      <c r="LQG222" s="82"/>
      <c r="LQH222" s="83"/>
      <c r="LQI222" s="83"/>
      <c r="LQJ222" s="86"/>
      <c r="LQK222" s="86"/>
      <c r="LQL222" s="82"/>
      <c r="LQM222" s="83"/>
      <c r="LQN222" s="83"/>
      <c r="LQO222" s="86"/>
      <c r="LQP222" s="86"/>
      <c r="LQQ222" s="82"/>
      <c r="LQR222" s="83"/>
      <c r="LQS222" s="83"/>
      <c r="LQT222" s="86"/>
      <c r="LQU222" s="86"/>
      <c r="LQV222" s="82"/>
      <c r="LQW222" s="83"/>
      <c r="LQX222" s="83"/>
      <c r="LQY222" s="86"/>
      <c r="LQZ222" s="86"/>
      <c r="LRA222" s="82"/>
      <c r="LRB222" s="83"/>
      <c r="LRC222" s="83"/>
      <c r="LRD222" s="86"/>
      <c r="LRE222" s="86"/>
      <c r="LRF222" s="82"/>
      <c r="LRG222" s="83"/>
      <c r="LRH222" s="83"/>
      <c r="LRI222" s="86"/>
      <c r="LRJ222" s="86"/>
      <c r="LRK222" s="82"/>
      <c r="LRL222" s="83"/>
      <c r="LRM222" s="83"/>
      <c r="LRN222" s="86"/>
      <c r="LRO222" s="86"/>
      <c r="LRP222" s="82"/>
      <c r="LRQ222" s="83"/>
      <c r="LRR222" s="83"/>
      <c r="LRS222" s="86"/>
      <c r="LRT222" s="86"/>
      <c r="LRU222" s="82"/>
      <c r="LRV222" s="83"/>
      <c r="LRW222" s="83"/>
      <c r="LRX222" s="86"/>
      <c r="LRY222" s="86"/>
      <c r="LRZ222" s="82"/>
      <c r="LSA222" s="83"/>
      <c r="LSB222" s="83"/>
      <c r="LSC222" s="86"/>
      <c r="LSD222" s="86"/>
      <c r="LSE222" s="82"/>
      <c r="LSF222" s="83"/>
      <c r="LSG222" s="83"/>
      <c r="LSH222" s="86"/>
      <c r="LSI222" s="86"/>
      <c r="LSJ222" s="82"/>
      <c r="LSK222" s="83"/>
      <c r="LSL222" s="83"/>
      <c r="LSM222" s="86"/>
      <c r="LSN222" s="86"/>
      <c r="LSO222" s="82"/>
      <c r="LSP222" s="83"/>
      <c r="LSQ222" s="83"/>
      <c r="LSR222" s="86"/>
      <c r="LSS222" s="86"/>
      <c r="LST222" s="82"/>
      <c r="LSU222" s="83"/>
      <c r="LSV222" s="83"/>
      <c r="LSW222" s="86"/>
      <c r="LSX222" s="86"/>
      <c r="LSY222" s="82"/>
      <c r="LSZ222" s="83"/>
      <c r="LTA222" s="83"/>
      <c r="LTB222" s="86"/>
      <c r="LTC222" s="86"/>
      <c r="LTD222" s="82"/>
      <c r="LTE222" s="83"/>
      <c r="LTF222" s="83"/>
      <c r="LTG222" s="86"/>
      <c r="LTH222" s="86"/>
      <c r="LTI222" s="82"/>
      <c r="LTJ222" s="83"/>
      <c r="LTK222" s="83"/>
      <c r="LTL222" s="86"/>
      <c r="LTM222" s="86"/>
      <c r="LTN222" s="82"/>
      <c r="LTO222" s="83"/>
      <c r="LTP222" s="83"/>
      <c r="LTQ222" s="86"/>
      <c r="LTR222" s="86"/>
      <c r="LTS222" s="82"/>
      <c r="LTT222" s="83"/>
      <c r="LTU222" s="83"/>
      <c r="LTV222" s="86"/>
      <c r="LTW222" s="86"/>
      <c r="LTX222" s="82"/>
      <c r="LTY222" s="83"/>
      <c r="LTZ222" s="83"/>
      <c r="LUA222" s="86"/>
      <c r="LUB222" s="86"/>
      <c r="LUC222" s="82"/>
      <c r="LUD222" s="83"/>
      <c r="LUE222" s="83"/>
      <c r="LUF222" s="86"/>
      <c r="LUG222" s="86"/>
      <c r="LUH222" s="82"/>
      <c r="LUI222" s="83"/>
      <c r="LUJ222" s="83"/>
      <c r="LUK222" s="86"/>
      <c r="LUL222" s="86"/>
      <c r="LUM222" s="82"/>
      <c r="LUN222" s="83"/>
      <c r="LUO222" s="83"/>
      <c r="LUP222" s="86"/>
      <c r="LUQ222" s="86"/>
      <c r="LUR222" s="82"/>
      <c r="LUS222" s="83"/>
      <c r="LUT222" s="83"/>
      <c r="LUU222" s="86"/>
      <c r="LUV222" s="86"/>
      <c r="LUW222" s="82"/>
      <c r="LUX222" s="83"/>
      <c r="LUY222" s="83"/>
      <c r="LUZ222" s="86"/>
      <c r="LVA222" s="86"/>
      <c r="LVB222" s="82"/>
      <c r="LVC222" s="83"/>
      <c r="LVD222" s="83"/>
      <c r="LVE222" s="86"/>
      <c r="LVF222" s="86"/>
      <c r="LVG222" s="82"/>
      <c r="LVH222" s="83"/>
      <c r="LVI222" s="83"/>
      <c r="LVJ222" s="86"/>
      <c r="LVK222" s="86"/>
      <c r="LVL222" s="82"/>
      <c r="LVM222" s="83"/>
      <c r="LVN222" s="83"/>
      <c r="LVO222" s="86"/>
      <c r="LVP222" s="86"/>
      <c r="LVQ222" s="82"/>
      <c r="LVR222" s="83"/>
      <c r="LVS222" s="83"/>
      <c r="LVT222" s="86"/>
      <c r="LVU222" s="86"/>
      <c r="LVV222" s="82"/>
      <c r="LVW222" s="83"/>
      <c r="LVX222" s="83"/>
      <c r="LVY222" s="86"/>
      <c r="LVZ222" s="86"/>
      <c r="LWA222" s="82"/>
      <c r="LWB222" s="83"/>
      <c r="LWC222" s="83"/>
      <c r="LWD222" s="86"/>
      <c r="LWE222" s="86"/>
      <c r="LWF222" s="82"/>
      <c r="LWG222" s="83"/>
      <c r="LWH222" s="83"/>
      <c r="LWI222" s="86"/>
      <c r="LWJ222" s="86"/>
      <c r="LWK222" s="82"/>
      <c r="LWL222" s="83"/>
      <c r="LWM222" s="83"/>
      <c r="LWN222" s="86"/>
      <c r="LWO222" s="86"/>
      <c r="LWP222" s="82"/>
      <c r="LWQ222" s="83"/>
      <c r="LWR222" s="83"/>
      <c r="LWS222" s="86"/>
      <c r="LWT222" s="86"/>
      <c r="LWU222" s="82"/>
      <c r="LWV222" s="83"/>
      <c r="LWW222" s="83"/>
      <c r="LWX222" s="86"/>
      <c r="LWY222" s="86"/>
      <c r="LWZ222" s="82"/>
      <c r="LXA222" s="83"/>
      <c r="LXB222" s="83"/>
      <c r="LXC222" s="86"/>
      <c r="LXD222" s="86"/>
      <c r="LXE222" s="82"/>
      <c r="LXF222" s="83"/>
      <c r="LXG222" s="83"/>
      <c r="LXH222" s="86"/>
      <c r="LXI222" s="86"/>
      <c r="LXJ222" s="82"/>
      <c r="LXK222" s="83"/>
      <c r="LXL222" s="83"/>
      <c r="LXM222" s="86"/>
      <c r="LXN222" s="86"/>
      <c r="LXO222" s="82"/>
      <c r="LXP222" s="83"/>
      <c r="LXQ222" s="83"/>
      <c r="LXR222" s="86"/>
      <c r="LXS222" s="86"/>
      <c r="LXT222" s="82"/>
      <c r="LXU222" s="83"/>
      <c r="LXV222" s="83"/>
      <c r="LXW222" s="86"/>
      <c r="LXX222" s="86"/>
      <c r="LXY222" s="82"/>
      <c r="LXZ222" s="83"/>
      <c r="LYA222" s="83"/>
      <c r="LYB222" s="86"/>
      <c r="LYC222" s="86"/>
      <c r="LYD222" s="82"/>
      <c r="LYE222" s="83"/>
      <c r="LYF222" s="83"/>
      <c r="LYG222" s="86"/>
      <c r="LYH222" s="86"/>
      <c r="LYI222" s="82"/>
      <c r="LYJ222" s="83"/>
      <c r="LYK222" s="83"/>
      <c r="LYL222" s="86"/>
      <c r="LYM222" s="86"/>
      <c r="LYN222" s="82"/>
      <c r="LYO222" s="83"/>
      <c r="LYP222" s="83"/>
      <c r="LYQ222" s="86"/>
      <c r="LYR222" s="86"/>
      <c r="LYS222" s="82"/>
      <c r="LYT222" s="83"/>
      <c r="LYU222" s="83"/>
      <c r="LYV222" s="86"/>
      <c r="LYW222" s="86"/>
      <c r="LYX222" s="82"/>
      <c r="LYY222" s="83"/>
      <c r="LYZ222" s="83"/>
      <c r="LZA222" s="86"/>
      <c r="LZB222" s="86"/>
      <c r="LZC222" s="82"/>
      <c r="LZD222" s="83"/>
      <c r="LZE222" s="83"/>
      <c r="LZF222" s="86"/>
      <c r="LZG222" s="86"/>
      <c r="LZH222" s="82"/>
      <c r="LZI222" s="83"/>
      <c r="LZJ222" s="83"/>
      <c r="LZK222" s="86"/>
      <c r="LZL222" s="86"/>
      <c r="LZM222" s="82"/>
      <c r="LZN222" s="83"/>
      <c r="LZO222" s="83"/>
      <c r="LZP222" s="86"/>
      <c r="LZQ222" s="86"/>
      <c r="LZR222" s="82"/>
      <c r="LZS222" s="83"/>
      <c r="LZT222" s="83"/>
      <c r="LZU222" s="86"/>
      <c r="LZV222" s="86"/>
      <c r="LZW222" s="82"/>
      <c r="LZX222" s="83"/>
      <c r="LZY222" s="83"/>
      <c r="LZZ222" s="86"/>
      <c r="MAA222" s="86"/>
      <c r="MAB222" s="82"/>
      <c r="MAC222" s="83"/>
      <c r="MAD222" s="83"/>
      <c r="MAE222" s="86"/>
      <c r="MAF222" s="86"/>
      <c r="MAG222" s="82"/>
      <c r="MAH222" s="83"/>
      <c r="MAI222" s="83"/>
      <c r="MAJ222" s="86"/>
      <c r="MAK222" s="86"/>
      <c r="MAL222" s="82"/>
      <c r="MAM222" s="83"/>
      <c r="MAN222" s="83"/>
      <c r="MAO222" s="86"/>
      <c r="MAP222" s="86"/>
      <c r="MAQ222" s="82"/>
      <c r="MAR222" s="83"/>
      <c r="MAS222" s="83"/>
      <c r="MAT222" s="86"/>
      <c r="MAU222" s="86"/>
      <c r="MAV222" s="82"/>
      <c r="MAW222" s="83"/>
      <c r="MAX222" s="83"/>
      <c r="MAY222" s="86"/>
      <c r="MAZ222" s="86"/>
      <c r="MBA222" s="82"/>
      <c r="MBB222" s="83"/>
      <c r="MBC222" s="83"/>
      <c r="MBD222" s="86"/>
      <c r="MBE222" s="86"/>
      <c r="MBF222" s="82"/>
      <c r="MBG222" s="83"/>
      <c r="MBH222" s="83"/>
      <c r="MBI222" s="86"/>
      <c r="MBJ222" s="86"/>
      <c r="MBK222" s="82"/>
      <c r="MBL222" s="83"/>
      <c r="MBM222" s="83"/>
      <c r="MBN222" s="86"/>
      <c r="MBO222" s="86"/>
      <c r="MBP222" s="82"/>
      <c r="MBQ222" s="83"/>
      <c r="MBR222" s="83"/>
      <c r="MBS222" s="86"/>
      <c r="MBT222" s="86"/>
      <c r="MBU222" s="82"/>
      <c r="MBV222" s="83"/>
      <c r="MBW222" s="83"/>
      <c r="MBX222" s="86"/>
      <c r="MBY222" s="86"/>
      <c r="MBZ222" s="82"/>
      <c r="MCA222" s="83"/>
      <c r="MCB222" s="83"/>
      <c r="MCC222" s="86"/>
      <c r="MCD222" s="86"/>
      <c r="MCE222" s="82"/>
      <c r="MCF222" s="83"/>
      <c r="MCG222" s="83"/>
      <c r="MCH222" s="86"/>
      <c r="MCI222" s="86"/>
      <c r="MCJ222" s="82"/>
      <c r="MCK222" s="83"/>
      <c r="MCL222" s="83"/>
      <c r="MCM222" s="86"/>
      <c r="MCN222" s="86"/>
      <c r="MCO222" s="82"/>
      <c r="MCP222" s="83"/>
      <c r="MCQ222" s="83"/>
      <c r="MCR222" s="86"/>
      <c r="MCS222" s="86"/>
      <c r="MCT222" s="82"/>
      <c r="MCU222" s="83"/>
      <c r="MCV222" s="83"/>
      <c r="MCW222" s="86"/>
      <c r="MCX222" s="86"/>
      <c r="MCY222" s="82"/>
      <c r="MCZ222" s="83"/>
      <c r="MDA222" s="83"/>
      <c r="MDB222" s="86"/>
      <c r="MDC222" s="86"/>
      <c r="MDD222" s="82"/>
      <c r="MDE222" s="83"/>
      <c r="MDF222" s="83"/>
      <c r="MDG222" s="86"/>
      <c r="MDH222" s="86"/>
      <c r="MDI222" s="82"/>
      <c r="MDJ222" s="83"/>
      <c r="MDK222" s="83"/>
      <c r="MDL222" s="86"/>
      <c r="MDM222" s="86"/>
      <c r="MDN222" s="82"/>
      <c r="MDO222" s="83"/>
      <c r="MDP222" s="83"/>
      <c r="MDQ222" s="86"/>
      <c r="MDR222" s="86"/>
      <c r="MDS222" s="82"/>
      <c r="MDT222" s="83"/>
      <c r="MDU222" s="83"/>
      <c r="MDV222" s="86"/>
      <c r="MDW222" s="86"/>
      <c r="MDX222" s="82"/>
      <c r="MDY222" s="83"/>
      <c r="MDZ222" s="83"/>
      <c r="MEA222" s="86"/>
      <c r="MEB222" s="86"/>
      <c r="MEC222" s="82"/>
      <c r="MED222" s="83"/>
      <c r="MEE222" s="83"/>
      <c r="MEF222" s="86"/>
      <c r="MEG222" s="86"/>
      <c r="MEH222" s="82"/>
      <c r="MEI222" s="83"/>
      <c r="MEJ222" s="83"/>
      <c r="MEK222" s="86"/>
      <c r="MEL222" s="86"/>
      <c r="MEM222" s="82"/>
      <c r="MEN222" s="83"/>
      <c r="MEO222" s="83"/>
      <c r="MEP222" s="86"/>
      <c r="MEQ222" s="86"/>
      <c r="MER222" s="82"/>
      <c r="MES222" s="83"/>
      <c r="MET222" s="83"/>
      <c r="MEU222" s="86"/>
      <c r="MEV222" s="86"/>
      <c r="MEW222" s="82"/>
      <c r="MEX222" s="83"/>
      <c r="MEY222" s="83"/>
      <c r="MEZ222" s="86"/>
      <c r="MFA222" s="86"/>
      <c r="MFB222" s="82"/>
      <c r="MFC222" s="83"/>
      <c r="MFD222" s="83"/>
      <c r="MFE222" s="86"/>
      <c r="MFF222" s="86"/>
      <c r="MFG222" s="82"/>
      <c r="MFH222" s="83"/>
      <c r="MFI222" s="83"/>
      <c r="MFJ222" s="86"/>
      <c r="MFK222" s="86"/>
      <c r="MFL222" s="82"/>
      <c r="MFM222" s="83"/>
      <c r="MFN222" s="83"/>
      <c r="MFO222" s="86"/>
      <c r="MFP222" s="86"/>
      <c r="MFQ222" s="82"/>
      <c r="MFR222" s="83"/>
      <c r="MFS222" s="83"/>
      <c r="MFT222" s="86"/>
      <c r="MFU222" s="86"/>
      <c r="MFV222" s="82"/>
      <c r="MFW222" s="83"/>
      <c r="MFX222" s="83"/>
      <c r="MFY222" s="86"/>
      <c r="MFZ222" s="86"/>
      <c r="MGA222" s="82"/>
      <c r="MGB222" s="83"/>
      <c r="MGC222" s="83"/>
      <c r="MGD222" s="86"/>
      <c r="MGE222" s="86"/>
      <c r="MGF222" s="82"/>
      <c r="MGG222" s="83"/>
      <c r="MGH222" s="83"/>
      <c r="MGI222" s="86"/>
      <c r="MGJ222" s="86"/>
      <c r="MGK222" s="82"/>
      <c r="MGL222" s="83"/>
      <c r="MGM222" s="83"/>
      <c r="MGN222" s="86"/>
      <c r="MGO222" s="86"/>
      <c r="MGP222" s="82"/>
      <c r="MGQ222" s="83"/>
      <c r="MGR222" s="83"/>
      <c r="MGS222" s="86"/>
      <c r="MGT222" s="86"/>
      <c r="MGU222" s="82"/>
      <c r="MGV222" s="83"/>
      <c r="MGW222" s="83"/>
      <c r="MGX222" s="86"/>
      <c r="MGY222" s="86"/>
      <c r="MGZ222" s="82"/>
      <c r="MHA222" s="83"/>
      <c r="MHB222" s="83"/>
      <c r="MHC222" s="86"/>
      <c r="MHD222" s="86"/>
      <c r="MHE222" s="82"/>
      <c r="MHF222" s="83"/>
      <c r="MHG222" s="83"/>
      <c r="MHH222" s="86"/>
      <c r="MHI222" s="86"/>
      <c r="MHJ222" s="82"/>
      <c r="MHK222" s="83"/>
      <c r="MHL222" s="83"/>
      <c r="MHM222" s="86"/>
      <c r="MHN222" s="86"/>
      <c r="MHO222" s="82"/>
      <c r="MHP222" s="83"/>
      <c r="MHQ222" s="83"/>
      <c r="MHR222" s="86"/>
      <c r="MHS222" s="86"/>
      <c r="MHT222" s="82"/>
      <c r="MHU222" s="83"/>
      <c r="MHV222" s="83"/>
      <c r="MHW222" s="86"/>
      <c r="MHX222" s="86"/>
      <c r="MHY222" s="82"/>
      <c r="MHZ222" s="83"/>
      <c r="MIA222" s="83"/>
      <c r="MIB222" s="86"/>
      <c r="MIC222" s="86"/>
      <c r="MID222" s="82"/>
      <c r="MIE222" s="83"/>
      <c r="MIF222" s="83"/>
      <c r="MIG222" s="86"/>
      <c r="MIH222" s="86"/>
      <c r="MII222" s="82"/>
      <c r="MIJ222" s="83"/>
      <c r="MIK222" s="83"/>
      <c r="MIL222" s="86"/>
      <c r="MIM222" s="86"/>
      <c r="MIN222" s="82"/>
      <c r="MIO222" s="83"/>
      <c r="MIP222" s="83"/>
      <c r="MIQ222" s="86"/>
      <c r="MIR222" s="86"/>
      <c r="MIS222" s="82"/>
      <c r="MIT222" s="83"/>
      <c r="MIU222" s="83"/>
      <c r="MIV222" s="86"/>
      <c r="MIW222" s="86"/>
      <c r="MIX222" s="82"/>
      <c r="MIY222" s="83"/>
      <c r="MIZ222" s="83"/>
      <c r="MJA222" s="86"/>
      <c r="MJB222" s="86"/>
      <c r="MJC222" s="82"/>
      <c r="MJD222" s="83"/>
      <c r="MJE222" s="83"/>
      <c r="MJF222" s="86"/>
      <c r="MJG222" s="86"/>
      <c r="MJH222" s="82"/>
      <c r="MJI222" s="83"/>
      <c r="MJJ222" s="83"/>
      <c r="MJK222" s="86"/>
      <c r="MJL222" s="86"/>
      <c r="MJM222" s="82"/>
      <c r="MJN222" s="83"/>
      <c r="MJO222" s="83"/>
      <c r="MJP222" s="86"/>
      <c r="MJQ222" s="86"/>
      <c r="MJR222" s="82"/>
      <c r="MJS222" s="83"/>
      <c r="MJT222" s="83"/>
      <c r="MJU222" s="86"/>
      <c r="MJV222" s="86"/>
      <c r="MJW222" s="82"/>
      <c r="MJX222" s="83"/>
      <c r="MJY222" s="83"/>
      <c r="MJZ222" s="86"/>
      <c r="MKA222" s="86"/>
      <c r="MKB222" s="82"/>
      <c r="MKC222" s="83"/>
      <c r="MKD222" s="83"/>
      <c r="MKE222" s="86"/>
      <c r="MKF222" s="86"/>
      <c r="MKG222" s="82"/>
      <c r="MKH222" s="83"/>
      <c r="MKI222" s="83"/>
      <c r="MKJ222" s="86"/>
      <c r="MKK222" s="86"/>
      <c r="MKL222" s="82"/>
      <c r="MKM222" s="83"/>
      <c r="MKN222" s="83"/>
      <c r="MKO222" s="86"/>
      <c r="MKP222" s="86"/>
      <c r="MKQ222" s="82"/>
      <c r="MKR222" s="83"/>
      <c r="MKS222" s="83"/>
      <c r="MKT222" s="86"/>
      <c r="MKU222" s="86"/>
      <c r="MKV222" s="82"/>
      <c r="MKW222" s="83"/>
      <c r="MKX222" s="83"/>
      <c r="MKY222" s="86"/>
      <c r="MKZ222" s="86"/>
      <c r="MLA222" s="82"/>
      <c r="MLB222" s="83"/>
      <c r="MLC222" s="83"/>
      <c r="MLD222" s="86"/>
      <c r="MLE222" s="86"/>
      <c r="MLF222" s="82"/>
      <c r="MLG222" s="83"/>
      <c r="MLH222" s="83"/>
      <c r="MLI222" s="86"/>
      <c r="MLJ222" s="86"/>
      <c r="MLK222" s="82"/>
      <c r="MLL222" s="83"/>
      <c r="MLM222" s="83"/>
      <c r="MLN222" s="86"/>
      <c r="MLO222" s="86"/>
      <c r="MLP222" s="82"/>
      <c r="MLQ222" s="83"/>
      <c r="MLR222" s="83"/>
      <c r="MLS222" s="86"/>
      <c r="MLT222" s="86"/>
      <c r="MLU222" s="82"/>
      <c r="MLV222" s="83"/>
      <c r="MLW222" s="83"/>
      <c r="MLX222" s="86"/>
      <c r="MLY222" s="86"/>
      <c r="MLZ222" s="82"/>
      <c r="MMA222" s="83"/>
      <c r="MMB222" s="83"/>
      <c r="MMC222" s="86"/>
      <c r="MMD222" s="86"/>
      <c r="MME222" s="82"/>
      <c r="MMF222" s="83"/>
      <c r="MMG222" s="83"/>
      <c r="MMH222" s="86"/>
      <c r="MMI222" s="86"/>
      <c r="MMJ222" s="82"/>
      <c r="MMK222" s="83"/>
      <c r="MML222" s="83"/>
      <c r="MMM222" s="86"/>
      <c r="MMN222" s="86"/>
      <c r="MMO222" s="82"/>
      <c r="MMP222" s="83"/>
      <c r="MMQ222" s="83"/>
      <c r="MMR222" s="86"/>
      <c r="MMS222" s="86"/>
      <c r="MMT222" s="82"/>
      <c r="MMU222" s="83"/>
      <c r="MMV222" s="83"/>
      <c r="MMW222" s="86"/>
      <c r="MMX222" s="86"/>
      <c r="MMY222" s="82"/>
      <c r="MMZ222" s="83"/>
      <c r="MNA222" s="83"/>
      <c r="MNB222" s="86"/>
      <c r="MNC222" s="86"/>
      <c r="MND222" s="82"/>
      <c r="MNE222" s="83"/>
      <c r="MNF222" s="83"/>
      <c r="MNG222" s="86"/>
      <c r="MNH222" s="86"/>
      <c r="MNI222" s="82"/>
      <c r="MNJ222" s="83"/>
      <c r="MNK222" s="83"/>
      <c r="MNL222" s="86"/>
      <c r="MNM222" s="86"/>
      <c r="MNN222" s="82"/>
      <c r="MNO222" s="83"/>
      <c r="MNP222" s="83"/>
      <c r="MNQ222" s="86"/>
      <c r="MNR222" s="86"/>
      <c r="MNS222" s="82"/>
      <c r="MNT222" s="83"/>
      <c r="MNU222" s="83"/>
      <c r="MNV222" s="86"/>
      <c r="MNW222" s="86"/>
      <c r="MNX222" s="82"/>
      <c r="MNY222" s="83"/>
      <c r="MNZ222" s="83"/>
      <c r="MOA222" s="86"/>
      <c r="MOB222" s="86"/>
      <c r="MOC222" s="82"/>
      <c r="MOD222" s="83"/>
      <c r="MOE222" s="83"/>
      <c r="MOF222" s="86"/>
      <c r="MOG222" s="86"/>
      <c r="MOH222" s="82"/>
      <c r="MOI222" s="83"/>
      <c r="MOJ222" s="83"/>
      <c r="MOK222" s="86"/>
      <c r="MOL222" s="86"/>
      <c r="MOM222" s="82"/>
      <c r="MON222" s="83"/>
      <c r="MOO222" s="83"/>
      <c r="MOP222" s="86"/>
      <c r="MOQ222" s="86"/>
      <c r="MOR222" s="82"/>
      <c r="MOS222" s="83"/>
      <c r="MOT222" s="83"/>
      <c r="MOU222" s="86"/>
      <c r="MOV222" s="86"/>
      <c r="MOW222" s="82"/>
      <c r="MOX222" s="83"/>
      <c r="MOY222" s="83"/>
      <c r="MOZ222" s="86"/>
      <c r="MPA222" s="86"/>
      <c r="MPB222" s="82"/>
      <c r="MPC222" s="83"/>
      <c r="MPD222" s="83"/>
      <c r="MPE222" s="86"/>
      <c r="MPF222" s="86"/>
      <c r="MPG222" s="82"/>
      <c r="MPH222" s="83"/>
      <c r="MPI222" s="83"/>
      <c r="MPJ222" s="86"/>
      <c r="MPK222" s="86"/>
      <c r="MPL222" s="82"/>
      <c r="MPM222" s="83"/>
      <c r="MPN222" s="83"/>
      <c r="MPO222" s="86"/>
      <c r="MPP222" s="86"/>
      <c r="MPQ222" s="82"/>
      <c r="MPR222" s="83"/>
      <c r="MPS222" s="83"/>
      <c r="MPT222" s="86"/>
      <c r="MPU222" s="86"/>
      <c r="MPV222" s="82"/>
      <c r="MPW222" s="83"/>
      <c r="MPX222" s="83"/>
      <c r="MPY222" s="86"/>
      <c r="MPZ222" s="86"/>
      <c r="MQA222" s="82"/>
      <c r="MQB222" s="83"/>
      <c r="MQC222" s="83"/>
      <c r="MQD222" s="86"/>
      <c r="MQE222" s="86"/>
      <c r="MQF222" s="82"/>
      <c r="MQG222" s="83"/>
      <c r="MQH222" s="83"/>
      <c r="MQI222" s="86"/>
      <c r="MQJ222" s="86"/>
      <c r="MQK222" s="82"/>
      <c r="MQL222" s="83"/>
      <c r="MQM222" s="83"/>
      <c r="MQN222" s="86"/>
      <c r="MQO222" s="86"/>
      <c r="MQP222" s="82"/>
      <c r="MQQ222" s="83"/>
      <c r="MQR222" s="83"/>
      <c r="MQS222" s="86"/>
      <c r="MQT222" s="86"/>
      <c r="MQU222" s="82"/>
      <c r="MQV222" s="83"/>
      <c r="MQW222" s="83"/>
      <c r="MQX222" s="86"/>
      <c r="MQY222" s="86"/>
      <c r="MQZ222" s="82"/>
      <c r="MRA222" s="83"/>
      <c r="MRB222" s="83"/>
      <c r="MRC222" s="86"/>
      <c r="MRD222" s="86"/>
      <c r="MRE222" s="82"/>
      <c r="MRF222" s="83"/>
      <c r="MRG222" s="83"/>
      <c r="MRH222" s="86"/>
      <c r="MRI222" s="86"/>
      <c r="MRJ222" s="82"/>
      <c r="MRK222" s="83"/>
      <c r="MRL222" s="83"/>
      <c r="MRM222" s="86"/>
      <c r="MRN222" s="86"/>
      <c r="MRO222" s="82"/>
      <c r="MRP222" s="83"/>
      <c r="MRQ222" s="83"/>
      <c r="MRR222" s="86"/>
      <c r="MRS222" s="86"/>
      <c r="MRT222" s="82"/>
      <c r="MRU222" s="83"/>
      <c r="MRV222" s="83"/>
      <c r="MRW222" s="86"/>
      <c r="MRX222" s="86"/>
      <c r="MRY222" s="82"/>
      <c r="MRZ222" s="83"/>
      <c r="MSA222" s="83"/>
      <c r="MSB222" s="86"/>
      <c r="MSC222" s="86"/>
      <c r="MSD222" s="82"/>
      <c r="MSE222" s="83"/>
      <c r="MSF222" s="83"/>
      <c r="MSG222" s="86"/>
      <c r="MSH222" s="86"/>
      <c r="MSI222" s="82"/>
      <c r="MSJ222" s="83"/>
      <c r="MSK222" s="83"/>
      <c r="MSL222" s="86"/>
      <c r="MSM222" s="86"/>
      <c r="MSN222" s="82"/>
      <c r="MSO222" s="83"/>
      <c r="MSP222" s="83"/>
      <c r="MSQ222" s="86"/>
      <c r="MSR222" s="86"/>
      <c r="MSS222" s="82"/>
      <c r="MST222" s="83"/>
      <c r="MSU222" s="83"/>
      <c r="MSV222" s="86"/>
      <c r="MSW222" s="86"/>
      <c r="MSX222" s="82"/>
      <c r="MSY222" s="83"/>
      <c r="MSZ222" s="83"/>
      <c r="MTA222" s="86"/>
      <c r="MTB222" s="86"/>
      <c r="MTC222" s="82"/>
      <c r="MTD222" s="83"/>
      <c r="MTE222" s="83"/>
      <c r="MTF222" s="86"/>
      <c r="MTG222" s="86"/>
      <c r="MTH222" s="82"/>
      <c r="MTI222" s="83"/>
      <c r="MTJ222" s="83"/>
      <c r="MTK222" s="86"/>
      <c r="MTL222" s="86"/>
      <c r="MTM222" s="82"/>
      <c r="MTN222" s="83"/>
      <c r="MTO222" s="83"/>
      <c r="MTP222" s="86"/>
      <c r="MTQ222" s="86"/>
      <c r="MTR222" s="82"/>
      <c r="MTS222" s="83"/>
      <c r="MTT222" s="83"/>
      <c r="MTU222" s="86"/>
      <c r="MTV222" s="86"/>
      <c r="MTW222" s="82"/>
      <c r="MTX222" s="83"/>
      <c r="MTY222" s="83"/>
      <c r="MTZ222" s="86"/>
      <c r="MUA222" s="86"/>
      <c r="MUB222" s="82"/>
      <c r="MUC222" s="83"/>
      <c r="MUD222" s="83"/>
      <c r="MUE222" s="86"/>
      <c r="MUF222" s="86"/>
      <c r="MUG222" s="82"/>
      <c r="MUH222" s="83"/>
      <c r="MUI222" s="83"/>
      <c r="MUJ222" s="86"/>
      <c r="MUK222" s="86"/>
      <c r="MUL222" s="82"/>
      <c r="MUM222" s="83"/>
      <c r="MUN222" s="83"/>
      <c r="MUO222" s="86"/>
      <c r="MUP222" s="86"/>
      <c r="MUQ222" s="82"/>
      <c r="MUR222" s="83"/>
      <c r="MUS222" s="83"/>
      <c r="MUT222" s="86"/>
      <c r="MUU222" s="86"/>
      <c r="MUV222" s="82"/>
      <c r="MUW222" s="83"/>
      <c r="MUX222" s="83"/>
      <c r="MUY222" s="86"/>
      <c r="MUZ222" s="86"/>
      <c r="MVA222" s="82"/>
      <c r="MVB222" s="83"/>
      <c r="MVC222" s="83"/>
      <c r="MVD222" s="86"/>
      <c r="MVE222" s="86"/>
      <c r="MVF222" s="82"/>
      <c r="MVG222" s="83"/>
      <c r="MVH222" s="83"/>
      <c r="MVI222" s="86"/>
      <c r="MVJ222" s="86"/>
      <c r="MVK222" s="82"/>
      <c r="MVL222" s="83"/>
      <c r="MVM222" s="83"/>
      <c r="MVN222" s="86"/>
      <c r="MVO222" s="86"/>
      <c r="MVP222" s="82"/>
      <c r="MVQ222" s="83"/>
      <c r="MVR222" s="83"/>
      <c r="MVS222" s="86"/>
      <c r="MVT222" s="86"/>
      <c r="MVU222" s="82"/>
      <c r="MVV222" s="83"/>
      <c r="MVW222" s="83"/>
      <c r="MVX222" s="86"/>
      <c r="MVY222" s="86"/>
      <c r="MVZ222" s="82"/>
      <c r="MWA222" s="83"/>
      <c r="MWB222" s="83"/>
      <c r="MWC222" s="86"/>
      <c r="MWD222" s="86"/>
      <c r="MWE222" s="82"/>
      <c r="MWF222" s="83"/>
      <c r="MWG222" s="83"/>
      <c r="MWH222" s="86"/>
      <c r="MWI222" s="86"/>
      <c r="MWJ222" s="82"/>
      <c r="MWK222" s="83"/>
      <c r="MWL222" s="83"/>
      <c r="MWM222" s="86"/>
      <c r="MWN222" s="86"/>
      <c r="MWO222" s="82"/>
      <c r="MWP222" s="83"/>
      <c r="MWQ222" s="83"/>
      <c r="MWR222" s="86"/>
      <c r="MWS222" s="86"/>
      <c r="MWT222" s="82"/>
      <c r="MWU222" s="83"/>
      <c r="MWV222" s="83"/>
      <c r="MWW222" s="86"/>
      <c r="MWX222" s="86"/>
      <c r="MWY222" s="82"/>
      <c r="MWZ222" s="83"/>
      <c r="MXA222" s="83"/>
      <c r="MXB222" s="86"/>
      <c r="MXC222" s="86"/>
      <c r="MXD222" s="82"/>
      <c r="MXE222" s="83"/>
      <c r="MXF222" s="83"/>
      <c r="MXG222" s="86"/>
      <c r="MXH222" s="86"/>
      <c r="MXI222" s="82"/>
      <c r="MXJ222" s="83"/>
      <c r="MXK222" s="83"/>
      <c r="MXL222" s="86"/>
      <c r="MXM222" s="86"/>
      <c r="MXN222" s="82"/>
      <c r="MXO222" s="83"/>
      <c r="MXP222" s="83"/>
      <c r="MXQ222" s="86"/>
      <c r="MXR222" s="86"/>
      <c r="MXS222" s="82"/>
      <c r="MXT222" s="83"/>
      <c r="MXU222" s="83"/>
      <c r="MXV222" s="86"/>
      <c r="MXW222" s="86"/>
      <c r="MXX222" s="82"/>
      <c r="MXY222" s="83"/>
      <c r="MXZ222" s="83"/>
      <c r="MYA222" s="86"/>
      <c r="MYB222" s="86"/>
      <c r="MYC222" s="82"/>
      <c r="MYD222" s="83"/>
      <c r="MYE222" s="83"/>
      <c r="MYF222" s="86"/>
      <c r="MYG222" s="86"/>
      <c r="MYH222" s="82"/>
      <c r="MYI222" s="83"/>
      <c r="MYJ222" s="83"/>
      <c r="MYK222" s="86"/>
      <c r="MYL222" s="86"/>
      <c r="MYM222" s="82"/>
      <c r="MYN222" s="83"/>
      <c r="MYO222" s="83"/>
      <c r="MYP222" s="86"/>
      <c r="MYQ222" s="86"/>
      <c r="MYR222" s="82"/>
      <c r="MYS222" s="83"/>
      <c r="MYT222" s="83"/>
      <c r="MYU222" s="86"/>
      <c r="MYV222" s="86"/>
      <c r="MYW222" s="82"/>
      <c r="MYX222" s="83"/>
      <c r="MYY222" s="83"/>
      <c r="MYZ222" s="86"/>
      <c r="MZA222" s="86"/>
      <c r="MZB222" s="82"/>
      <c r="MZC222" s="83"/>
      <c r="MZD222" s="83"/>
      <c r="MZE222" s="86"/>
      <c r="MZF222" s="86"/>
      <c r="MZG222" s="82"/>
      <c r="MZH222" s="83"/>
      <c r="MZI222" s="83"/>
      <c r="MZJ222" s="86"/>
      <c r="MZK222" s="86"/>
      <c r="MZL222" s="82"/>
      <c r="MZM222" s="83"/>
      <c r="MZN222" s="83"/>
      <c r="MZO222" s="86"/>
      <c r="MZP222" s="86"/>
      <c r="MZQ222" s="82"/>
      <c r="MZR222" s="83"/>
      <c r="MZS222" s="83"/>
      <c r="MZT222" s="86"/>
      <c r="MZU222" s="86"/>
      <c r="MZV222" s="82"/>
      <c r="MZW222" s="83"/>
      <c r="MZX222" s="83"/>
      <c r="MZY222" s="86"/>
      <c r="MZZ222" s="86"/>
      <c r="NAA222" s="82"/>
      <c r="NAB222" s="83"/>
      <c r="NAC222" s="83"/>
      <c r="NAD222" s="86"/>
      <c r="NAE222" s="86"/>
      <c r="NAF222" s="82"/>
      <c r="NAG222" s="83"/>
      <c r="NAH222" s="83"/>
      <c r="NAI222" s="86"/>
      <c r="NAJ222" s="86"/>
      <c r="NAK222" s="82"/>
      <c r="NAL222" s="83"/>
      <c r="NAM222" s="83"/>
      <c r="NAN222" s="86"/>
      <c r="NAO222" s="86"/>
      <c r="NAP222" s="82"/>
      <c r="NAQ222" s="83"/>
      <c r="NAR222" s="83"/>
      <c r="NAS222" s="86"/>
      <c r="NAT222" s="86"/>
      <c r="NAU222" s="82"/>
      <c r="NAV222" s="83"/>
      <c r="NAW222" s="83"/>
      <c r="NAX222" s="86"/>
      <c r="NAY222" s="86"/>
      <c r="NAZ222" s="82"/>
      <c r="NBA222" s="83"/>
      <c r="NBB222" s="83"/>
      <c r="NBC222" s="86"/>
      <c r="NBD222" s="86"/>
      <c r="NBE222" s="82"/>
      <c r="NBF222" s="83"/>
      <c r="NBG222" s="83"/>
      <c r="NBH222" s="86"/>
      <c r="NBI222" s="86"/>
      <c r="NBJ222" s="82"/>
      <c r="NBK222" s="83"/>
      <c r="NBL222" s="83"/>
      <c r="NBM222" s="86"/>
      <c r="NBN222" s="86"/>
      <c r="NBO222" s="82"/>
      <c r="NBP222" s="83"/>
      <c r="NBQ222" s="83"/>
      <c r="NBR222" s="86"/>
      <c r="NBS222" s="86"/>
      <c r="NBT222" s="82"/>
      <c r="NBU222" s="83"/>
      <c r="NBV222" s="83"/>
      <c r="NBW222" s="86"/>
      <c r="NBX222" s="86"/>
      <c r="NBY222" s="82"/>
      <c r="NBZ222" s="83"/>
      <c r="NCA222" s="83"/>
      <c r="NCB222" s="86"/>
      <c r="NCC222" s="86"/>
      <c r="NCD222" s="82"/>
      <c r="NCE222" s="83"/>
      <c r="NCF222" s="83"/>
      <c r="NCG222" s="86"/>
      <c r="NCH222" s="86"/>
      <c r="NCI222" s="82"/>
      <c r="NCJ222" s="83"/>
      <c r="NCK222" s="83"/>
      <c r="NCL222" s="86"/>
      <c r="NCM222" s="86"/>
      <c r="NCN222" s="82"/>
      <c r="NCO222" s="83"/>
      <c r="NCP222" s="83"/>
      <c r="NCQ222" s="86"/>
      <c r="NCR222" s="86"/>
      <c r="NCS222" s="82"/>
      <c r="NCT222" s="83"/>
      <c r="NCU222" s="83"/>
      <c r="NCV222" s="86"/>
      <c r="NCW222" s="86"/>
      <c r="NCX222" s="82"/>
      <c r="NCY222" s="83"/>
      <c r="NCZ222" s="83"/>
      <c r="NDA222" s="86"/>
      <c r="NDB222" s="86"/>
      <c r="NDC222" s="82"/>
      <c r="NDD222" s="83"/>
      <c r="NDE222" s="83"/>
      <c r="NDF222" s="86"/>
      <c r="NDG222" s="86"/>
      <c r="NDH222" s="82"/>
      <c r="NDI222" s="83"/>
      <c r="NDJ222" s="83"/>
      <c r="NDK222" s="86"/>
      <c r="NDL222" s="86"/>
      <c r="NDM222" s="82"/>
      <c r="NDN222" s="83"/>
      <c r="NDO222" s="83"/>
      <c r="NDP222" s="86"/>
      <c r="NDQ222" s="86"/>
      <c r="NDR222" s="82"/>
      <c r="NDS222" s="83"/>
      <c r="NDT222" s="83"/>
      <c r="NDU222" s="86"/>
      <c r="NDV222" s="86"/>
      <c r="NDW222" s="82"/>
      <c r="NDX222" s="83"/>
      <c r="NDY222" s="83"/>
      <c r="NDZ222" s="86"/>
      <c r="NEA222" s="86"/>
      <c r="NEB222" s="82"/>
      <c r="NEC222" s="83"/>
      <c r="NED222" s="83"/>
      <c r="NEE222" s="86"/>
      <c r="NEF222" s="86"/>
      <c r="NEG222" s="82"/>
      <c r="NEH222" s="83"/>
      <c r="NEI222" s="83"/>
      <c r="NEJ222" s="86"/>
      <c r="NEK222" s="86"/>
      <c r="NEL222" s="82"/>
      <c r="NEM222" s="83"/>
      <c r="NEN222" s="83"/>
      <c r="NEO222" s="86"/>
      <c r="NEP222" s="86"/>
      <c r="NEQ222" s="82"/>
      <c r="NER222" s="83"/>
      <c r="NES222" s="83"/>
      <c r="NET222" s="86"/>
      <c r="NEU222" s="86"/>
      <c r="NEV222" s="82"/>
      <c r="NEW222" s="83"/>
      <c r="NEX222" s="83"/>
      <c r="NEY222" s="86"/>
      <c r="NEZ222" s="86"/>
      <c r="NFA222" s="82"/>
      <c r="NFB222" s="83"/>
      <c r="NFC222" s="83"/>
      <c r="NFD222" s="86"/>
      <c r="NFE222" s="86"/>
      <c r="NFF222" s="82"/>
      <c r="NFG222" s="83"/>
      <c r="NFH222" s="83"/>
      <c r="NFI222" s="86"/>
      <c r="NFJ222" s="86"/>
      <c r="NFK222" s="82"/>
      <c r="NFL222" s="83"/>
      <c r="NFM222" s="83"/>
      <c r="NFN222" s="86"/>
      <c r="NFO222" s="86"/>
      <c r="NFP222" s="82"/>
      <c r="NFQ222" s="83"/>
      <c r="NFR222" s="83"/>
      <c r="NFS222" s="86"/>
      <c r="NFT222" s="86"/>
      <c r="NFU222" s="82"/>
      <c r="NFV222" s="83"/>
      <c r="NFW222" s="83"/>
      <c r="NFX222" s="86"/>
      <c r="NFY222" s="86"/>
      <c r="NFZ222" s="82"/>
      <c r="NGA222" s="83"/>
      <c r="NGB222" s="83"/>
      <c r="NGC222" s="86"/>
      <c r="NGD222" s="86"/>
      <c r="NGE222" s="82"/>
      <c r="NGF222" s="83"/>
      <c r="NGG222" s="83"/>
      <c r="NGH222" s="86"/>
      <c r="NGI222" s="86"/>
      <c r="NGJ222" s="82"/>
      <c r="NGK222" s="83"/>
      <c r="NGL222" s="83"/>
      <c r="NGM222" s="86"/>
      <c r="NGN222" s="86"/>
      <c r="NGO222" s="82"/>
      <c r="NGP222" s="83"/>
      <c r="NGQ222" s="83"/>
      <c r="NGR222" s="86"/>
      <c r="NGS222" s="86"/>
      <c r="NGT222" s="82"/>
      <c r="NGU222" s="83"/>
      <c r="NGV222" s="83"/>
      <c r="NGW222" s="86"/>
      <c r="NGX222" s="86"/>
      <c r="NGY222" s="82"/>
      <c r="NGZ222" s="83"/>
      <c r="NHA222" s="83"/>
      <c r="NHB222" s="86"/>
      <c r="NHC222" s="86"/>
      <c r="NHD222" s="82"/>
      <c r="NHE222" s="83"/>
      <c r="NHF222" s="83"/>
      <c r="NHG222" s="86"/>
      <c r="NHH222" s="86"/>
      <c r="NHI222" s="82"/>
      <c r="NHJ222" s="83"/>
      <c r="NHK222" s="83"/>
      <c r="NHL222" s="86"/>
      <c r="NHM222" s="86"/>
      <c r="NHN222" s="82"/>
      <c r="NHO222" s="83"/>
      <c r="NHP222" s="83"/>
      <c r="NHQ222" s="86"/>
      <c r="NHR222" s="86"/>
      <c r="NHS222" s="82"/>
      <c r="NHT222" s="83"/>
      <c r="NHU222" s="83"/>
      <c r="NHV222" s="86"/>
      <c r="NHW222" s="86"/>
      <c r="NHX222" s="82"/>
      <c r="NHY222" s="83"/>
      <c r="NHZ222" s="83"/>
      <c r="NIA222" s="86"/>
      <c r="NIB222" s="86"/>
      <c r="NIC222" s="82"/>
      <c r="NID222" s="83"/>
      <c r="NIE222" s="83"/>
      <c r="NIF222" s="86"/>
      <c r="NIG222" s="86"/>
      <c r="NIH222" s="82"/>
      <c r="NII222" s="83"/>
      <c r="NIJ222" s="83"/>
      <c r="NIK222" s="86"/>
      <c r="NIL222" s="86"/>
      <c r="NIM222" s="82"/>
      <c r="NIN222" s="83"/>
      <c r="NIO222" s="83"/>
      <c r="NIP222" s="86"/>
      <c r="NIQ222" s="86"/>
      <c r="NIR222" s="82"/>
      <c r="NIS222" s="83"/>
      <c r="NIT222" s="83"/>
      <c r="NIU222" s="86"/>
      <c r="NIV222" s="86"/>
      <c r="NIW222" s="82"/>
      <c r="NIX222" s="83"/>
      <c r="NIY222" s="83"/>
      <c r="NIZ222" s="86"/>
      <c r="NJA222" s="86"/>
      <c r="NJB222" s="82"/>
      <c r="NJC222" s="83"/>
      <c r="NJD222" s="83"/>
      <c r="NJE222" s="86"/>
      <c r="NJF222" s="86"/>
      <c r="NJG222" s="82"/>
      <c r="NJH222" s="83"/>
      <c r="NJI222" s="83"/>
      <c r="NJJ222" s="86"/>
      <c r="NJK222" s="86"/>
      <c r="NJL222" s="82"/>
      <c r="NJM222" s="83"/>
      <c r="NJN222" s="83"/>
      <c r="NJO222" s="86"/>
      <c r="NJP222" s="86"/>
      <c r="NJQ222" s="82"/>
      <c r="NJR222" s="83"/>
      <c r="NJS222" s="83"/>
      <c r="NJT222" s="86"/>
      <c r="NJU222" s="86"/>
      <c r="NJV222" s="82"/>
      <c r="NJW222" s="83"/>
      <c r="NJX222" s="83"/>
      <c r="NJY222" s="86"/>
      <c r="NJZ222" s="86"/>
      <c r="NKA222" s="82"/>
      <c r="NKB222" s="83"/>
      <c r="NKC222" s="83"/>
      <c r="NKD222" s="86"/>
      <c r="NKE222" s="86"/>
      <c r="NKF222" s="82"/>
      <c r="NKG222" s="83"/>
      <c r="NKH222" s="83"/>
      <c r="NKI222" s="86"/>
      <c r="NKJ222" s="86"/>
      <c r="NKK222" s="82"/>
      <c r="NKL222" s="83"/>
      <c r="NKM222" s="83"/>
      <c r="NKN222" s="86"/>
      <c r="NKO222" s="86"/>
      <c r="NKP222" s="82"/>
      <c r="NKQ222" s="83"/>
      <c r="NKR222" s="83"/>
      <c r="NKS222" s="86"/>
      <c r="NKT222" s="86"/>
      <c r="NKU222" s="82"/>
      <c r="NKV222" s="83"/>
      <c r="NKW222" s="83"/>
      <c r="NKX222" s="86"/>
      <c r="NKY222" s="86"/>
      <c r="NKZ222" s="82"/>
      <c r="NLA222" s="83"/>
      <c r="NLB222" s="83"/>
      <c r="NLC222" s="86"/>
      <c r="NLD222" s="86"/>
      <c r="NLE222" s="82"/>
      <c r="NLF222" s="83"/>
      <c r="NLG222" s="83"/>
      <c r="NLH222" s="86"/>
      <c r="NLI222" s="86"/>
      <c r="NLJ222" s="82"/>
      <c r="NLK222" s="83"/>
      <c r="NLL222" s="83"/>
      <c r="NLM222" s="86"/>
      <c r="NLN222" s="86"/>
      <c r="NLO222" s="82"/>
      <c r="NLP222" s="83"/>
      <c r="NLQ222" s="83"/>
      <c r="NLR222" s="86"/>
      <c r="NLS222" s="86"/>
      <c r="NLT222" s="82"/>
      <c r="NLU222" s="83"/>
      <c r="NLV222" s="83"/>
      <c r="NLW222" s="86"/>
      <c r="NLX222" s="86"/>
      <c r="NLY222" s="82"/>
      <c r="NLZ222" s="83"/>
      <c r="NMA222" s="83"/>
      <c r="NMB222" s="86"/>
      <c r="NMC222" s="86"/>
      <c r="NMD222" s="82"/>
      <c r="NME222" s="83"/>
      <c r="NMF222" s="83"/>
      <c r="NMG222" s="86"/>
      <c r="NMH222" s="86"/>
      <c r="NMI222" s="82"/>
      <c r="NMJ222" s="83"/>
      <c r="NMK222" s="83"/>
      <c r="NML222" s="86"/>
      <c r="NMM222" s="86"/>
      <c r="NMN222" s="82"/>
      <c r="NMO222" s="83"/>
      <c r="NMP222" s="83"/>
      <c r="NMQ222" s="86"/>
      <c r="NMR222" s="86"/>
      <c r="NMS222" s="82"/>
      <c r="NMT222" s="83"/>
      <c r="NMU222" s="83"/>
      <c r="NMV222" s="86"/>
      <c r="NMW222" s="86"/>
      <c r="NMX222" s="82"/>
      <c r="NMY222" s="83"/>
      <c r="NMZ222" s="83"/>
      <c r="NNA222" s="86"/>
      <c r="NNB222" s="86"/>
      <c r="NNC222" s="82"/>
      <c r="NND222" s="83"/>
      <c r="NNE222" s="83"/>
      <c r="NNF222" s="86"/>
      <c r="NNG222" s="86"/>
      <c r="NNH222" s="82"/>
      <c r="NNI222" s="83"/>
      <c r="NNJ222" s="83"/>
      <c r="NNK222" s="86"/>
      <c r="NNL222" s="86"/>
      <c r="NNM222" s="82"/>
      <c r="NNN222" s="83"/>
      <c r="NNO222" s="83"/>
      <c r="NNP222" s="86"/>
      <c r="NNQ222" s="86"/>
      <c r="NNR222" s="82"/>
      <c r="NNS222" s="83"/>
      <c r="NNT222" s="83"/>
      <c r="NNU222" s="86"/>
      <c r="NNV222" s="86"/>
      <c r="NNW222" s="82"/>
      <c r="NNX222" s="83"/>
      <c r="NNY222" s="83"/>
      <c r="NNZ222" s="86"/>
      <c r="NOA222" s="86"/>
      <c r="NOB222" s="82"/>
      <c r="NOC222" s="83"/>
      <c r="NOD222" s="83"/>
      <c r="NOE222" s="86"/>
      <c r="NOF222" s="86"/>
      <c r="NOG222" s="82"/>
      <c r="NOH222" s="83"/>
      <c r="NOI222" s="83"/>
      <c r="NOJ222" s="86"/>
      <c r="NOK222" s="86"/>
      <c r="NOL222" s="82"/>
      <c r="NOM222" s="83"/>
      <c r="NON222" s="83"/>
      <c r="NOO222" s="86"/>
      <c r="NOP222" s="86"/>
      <c r="NOQ222" s="82"/>
      <c r="NOR222" s="83"/>
      <c r="NOS222" s="83"/>
      <c r="NOT222" s="86"/>
      <c r="NOU222" s="86"/>
      <c r="NOV222" s="82"/>
      <c r="NOW222" s="83"/>
      <c r="NOX222" s="83"/>
      <c r="NOY222" s="86"/>
      <c r="NOZ222" s="86"/>
      <c r="NPA222" s="82"/>
      <c r="NPB222" s="83"/>
      <c r="NPC222" s="83"/>
      <c r="NPD222" s="86"/>
      <c r="NPE222" s="86"/>
      <c r="NPF222" s="82"/>
      <c r="NPG222" s="83"/>
      <c r="NPH222" s="83"/>
      <c r="NPI222" s="86"/>
      <c r="NPJ222" s="86"/>
      <c r="NPK222" s="82"/>
      <c r="NPL222" s="83"/>
      <c r="NPM222" s="83"/>
      <c r="NPN222" s="86"/>
      <c r="NPO222" s="86"/>
      <c r="NPP222" s="82"/>
      <c r="NPQ222" s="83"/>
      <c r="NPR222" s="83"/>
      <c r="NPS222" s="86"/>
      <c r="NPT222" s="86"/>
      <c r="NPU222" s="82"/>
      <c r="NPV222" s="83"/>
      <c r="NPW222" s="83"/>
      <c r="NPX222" s="86"/>
      <c r="NPY222" s="86"/>
      <c r="NPZ222" s="82"/>
      <c r="NQA222" s="83"/>
      <c r="NQB222" s="83"/>
      <c r="NQC222" s="86"/>
      <c r="NQD222" s="86"/>
      <c r="NQE222" s="82"/>
      <c r="NQF222" s="83"/>
      <c r="NQG222" s="83"/>
      <c r="NQH222" s="86"/>
      <c r="NQI222" s="86"/>
      <c r="NQJ222" s="82"/>
      <c r="NQK222" s="83"/>
      <c r="NQL222" s="83"/>
      <c r="NQM222" s="86"/>
      <c r="NQN222" s="86"/>
      <c r="NQO222" s="82"/>
      <c r="NQP222" s="83"/>
      <c r="NQQ222" s="83"/>
      <c r="NQR222" s="86"/>
      <c r="NQS222" s="86"/>
      <c r="NQT222" s="82"/>
      <c r="NQU222" s="83"/>
      <c r="NQV222" s="83"/>
      <c r="NQW222" s="86"/>
      <c r="NQX222" s="86"/>
      <c r="NQY222" s="82"/>
      <c r="NQZ222" s="83"/>
      <c r="NRA222" s="83"/>
      <c r="NRB222" s="86"/>
      <c r="NRC222" s="86"/>
      <c r="NRD222" s="82"/>
      <c r="NRE222" s="83"/>
      <c r="NRF222" s="83"/>
      <c r="NRG222" s="86"/>
      <c r="NRH222" s="86"/>
      <c r="NRI222" s="82"/>
      <c r="NRJ222" s="83"/>
      <c r="NRK222" s="83"/>
      <c r="NRL222" s="86"/>
      <c r="NRM222" s="86"/>
      <c r="NRN222" s="82"/>
      <c r="NRO222" s="83"/>
      <c r="NRP222" s="83"/>
      <c r="NRQ222" s="86"/>
      <c r="NRR222" s="86"/>
      <c r="NRS222" s="82"/>
      <c r="NRT222" s="83"/>
      <c r="NRU222" s="83"/>
      <c r="NRV222" s="86"/>
      <c r="NRW222" s="86"/>
      <c r="NRX222" s="82"/>
      <c r="NRY222" s="83"/>
      <c r="NRZ222" s="83"/>
      <c r="NSA222" s="86"/>
      <c r="NSB222" s="86"/>
      <c r="NSC222" s="82"/>
      <c r="NSD222" s="83"/>
      <c r="NSE222" s="83"/>
      <c r="NSF222" s="86"/>
      <c r="NSG222" s="86"/>
      <c r="NSH222" s="82"/>
      <c r="NSI222" s="83"/>
      <c r="NSJ222" s="83"/>
      <c r="NSK222" s="86"/>
      <c r="NSL222" s="86"/>
      <c r="NSM222" s="82"/>
      <c r="NSN222" s="83"/>
      <c r="NSO222" s="83"/>
      <c r="NSP222" s="86"/>
      <c r="NSQ222" s="86"/>
      <c r="NSR222" s="82"/>
      <c r="NSS222" s="83"/>
      <c r="NST222" s="83"/>
      <c r="NSU222" s="86"/>
      <c r="NSV222" s="86"/>
      <c r="NSW222" s="82"/>
      <c r="NSX222" s="83"/>
      <c r="NSY222" s="83"/>
      <c r="NSZ222" s="86"/>
      <c r="NTA222" s="86"/>
      <c r="NTB222" s="82"/>
      <c r="NTC222" s="83"/>
      <c r="NTD222" s="83"/>
      <c r="NTE222" s="86"/>
      <c r="NTF222" s="86"/>
      <c r="NTG222" s="82"/>
      <c r="NTH222" s="83"/>
      <c r="NTI222" s="83"/>
      <c r="NTJ222" s="86"/>
      <c r="NTK222" s="86"/>
      <c r="NTL222" s="82"/>
      <c r="NTM222" s="83"/>
      <c r="NTN222" s="83"/>
      <c r="NTO222" s="86"/>
      <c r="NTP222" s="86"/>
      <c r="NTQ222" s="82"/>
      <c r="NTR222" s="83"/>
      <c r="NTS222" s="83"/>
      <c r="NTT222" s="86"/>
      <c r="NTU222" s="86"/>
      <c r="NTV222" s="82"/>
      <c r="NTW222" s="83"/>
      <c r="NTX222" s="83"/>
      <c r="NTY222" s="86"/>
      <c r="NTZ222" s="86"/>
      <c r="NUA222" s="82"/>
      <c r="NUB222" s="83"/>
      <c r="NUC222" s="83"/>
      <c r="NUD222" s="86"/>
      <c r="NUE222" s="86"/>
      <c r="NUF222" s="82"/>
      <c r="NUG222" s="83"/>
      <c r="NUH222" s="83"/>
      <c r="NUI222" s="86"/>
      <c r="NUJ222" s="86"/>
      <c r="NUK222" s="82"/>
      <c r="NUL222" s="83"/>
      <c r="NUM222" s="83"/>
      <c r="NUN222" s="86"/>
      <c r="NUO222" s="86"/>
      <c r="NUP222" s="82"/>
      <c r="NUQ222" s="83"/>
      <c r="NUR222" s="83"/>
      <c r="NUS222" s="86"/>
      <c r="NUT222" s="86"/>
      <c r="NUU222" s="82"/>
      <c r="NUV222" s="83"/>
      <c r="NUW222" s="83"/>
      <c r="NUX222" s="86"/>
      <c r="NUY222" s="86"/>
      <c r="NUZ222" s="82"/>
      <c r="NVA222" s="83"/>
      <c r="NVB222" s="83"/>
      <c r="NVC222" s="86"/>
      <c r="NVD222" s="86"/>
      <c r="NVE222" s="82"/>
      <c r="NVF222" s="83"/>
      <c r="NVG222" s="83"/>
      <c r="NVH222" s="86"/>
      <c r="NVI222" s="86"/>
      <c r="NVJ222" s="82"/>
      <c r="NVK222" s="83"/>
      <c r="NVL222" s="83"/>
      <c r="NVM222" s="86"/>
      <c r="NVN222" s="86"/>
      <c r="NVO222" s="82"/>
      <c r="NVP222" s="83"/>
      <c r="NVQ222" s="83"/>
      <c r="NVR222" s="86"/>
      <c r="NVS222" s="86"/>
      <c r="NVT222" s="82"/>
      <c r="NVU222" s="83"/>
      <c r="NVV222" s="83"/>
      <c r="NVW222" s="86"/>
      <c r="NVX222" s="86"/>
      <c r="NVY222" s="82"/>
      <c r="NVZ222" s="83"/>
      <c r="NWA222" s="83"/>
      <c r="NWB222" s="86"/>
      <c r="NWC222" s="86"/>
      <c r="NWD222" s="82"/>
      <c r="NWE222" s="83"/>
      <c r="NWF222" s="83"/>
      <c r="NWG222" s="86"/>
      <c r="NWH222" s="86"/>
      <c r="NWI222" s="82"/>
      <c r="NWJ222" s="83"/>
      <c r="NWK222" s="83"/>
      <c r="NWL222" s="86"/>
      <c r="NWM222" s="86"/>
      <c r="NWN222" s="82"/>
      <c r="NWO222" s="83"/>
      <c r="NWP222" s="83"/>
      <c r="NWQ222" s="86"/>
      <c r="NWR222" s="86"/>
      <c r="NWS222" s="82"/>
      <c r="NWT222" s="83"/>
      <c r="NWU222" s="83"/>
      <c r="NWV222" s="86"/>
      <c r="NWW222" s="86"/>
      <c r="NWX222" s="82"/>
      <c r="NWY222" s="83"/>
      <c r="NWZ222" s="83"/>
      <c r="NXA222" s="86"/>
      <c r="NXB222" s="86"/>
      <c r="NXC222" s="82"/>
      <c r="NXD222" s="83"/>
      <c r="NXE222" s="83"/>
      <c r="NXF222" s="86"/>
      <c r="NXG222" s="86"/>
      <c r="NXH222" s="82"/>
      <c r="NXI222" s="83"/>
      <c r="NXJ222" s="83"/>
      <c r="NXK222" s="86"/>
      <c r="NXL222" s="86"/>
      <c r="NXM222" s="82"/>
      <c r="NXN222" s="83"/>
      <c r="NXO222" s="83"/>
      <c r="NXP222" s="86"/>
      <c r="NXQ222" s="86"/>
      <c r="NXR222" s="82"/>
      <c r="NXS222" s="83"/>
      <c r="NXT222" s="83"/>
      <c r="NXU222" s="86"/>
      <c r="NXV222" s="86"/>
      <c r="NXW222" s="82"/>
      <c r="NXX222" s="83"/>
      <c r="NXY222" s="83"/>
      <c r="NXZ222" s="86"/>
      <c r="NYA222" s="86"/>
      <c r="NYB222" s="82"/>
      <c r="NYC222" s="83"/>
      <c r="NYD222" s="83"/>
      <c r="NYE222" s="86"/>
      <c r="NYF222" s="86"/>
      <c r="NYG222" s="82"/>
      <c r="NYH222" s="83"/>
      <c r="NYI222" s="83"/>
      <c r="NYJ222" s="86"/>
      <c r="NYK222" s="86"/>
      <c r="NYL222" s="82"/>
      <c r="NYM222" s="83"/>
      <c r="NYN222" s="83"/>
      <c r="NYO222" s="86"/>
      <c r="NYP222" s="86"/>
      <c r="NYQ222" s="82"/>
      <c r="NYR222" s="83"/>
      <c r="NYS222" s="83"/>
      <c r="NYT222" s="86"/>
      <c r="NYU222" s="86"/>
      <c r="NYV222" s="82"/>
      <c r="NYW222" s="83"/>
      <c r="NYX222" s="83"/>
      <c r="NYY222" s="86"/>
      <c r="NYZ222" s="86"/>
      <c r="NZA222" s="82"/>
      <c r="NZB222" s="83"/>
      <c r="NZC222" s="83"/>
      <c r="NZD222" s="86"/>
      <c r="NZE222" s="86"/>
      <c r="NZF222" s="82"/>
      <c r="NZG222" s="83"/>
      <c r="NZH222" s="83"/>
      <c r="NZI222" s="86"/>
      <c r="NZJ222" s="86"/>
      <c r="NZK222" s="82"/>
      <c r="NZL222" s="83"/>
      <c r="NZM222" s="83"/>
      <c r="NZN222" s="86"/>
      <c r="NZO222" s="86"/>
      <c r="NZP222" s="82"/>
      <c r="NZQ222" s="83"/>
      <c r="NZR222" s="83"/>
      <c r="NZS222" s="86"/>
      <c r="NZT222" s="86"/>
      <c r="NZU222" s="82"/>
      <c r="NZV222" s="83"/>
      <c r="NZW222" s="83"/>
      <c r="NZX222" s="86"/>
      <c r="NZY222" s="86"/>
      <c r="NZZ222" s="82"/>
      <c r="OAA222" s="83"/>
      <c r="OAB222" s="83"/>
      <c r="OAC222" s="86"/>
      <c r="OAD222" s="86"/>
      <c r="OAE222" s="82"/>
      <c r="OAF222" s="83"/>
      <c r="OAG222" s="83"/>
      <c r="OAH222" s="86"/>
      <c r="OAI222" s="86"/>
      <c r="OAJ222" s="82"/>
      <c r="OAK222" s="83"/>
      <c r="OAL222" s="83"/>
      <c r="OAM222" s="86"/>
      <c r="OAN222" s="86"/>
      <c r="OAO222" s="82"/>
      <c r="OAP222" s="83"/>
      <c r="OAQ222" s="83"/>
      <c r="OAR222" s="86"/>
      <c r="OAS222" s="86"/>
      <c r="OAT222" s="82"/>
      <c r="OAU222" s="83"/>
      <c r="OAV222" s="83"/>
      <c r="OAW222" s="86"/>
      <c r="OAX222" s="86"/>
      <c r="OAY222" s="82"/>
      <c r="OAZ222" s="83"/>
      <c r="OBA222" s="83"/>
      <c r="OBB222" s="86"/>
      <c r="OBC222" s="86"/>
      <c r="OBD222" s="82"/>
      <c r="OBE222" s="83"/>
      <c r="OBF222" s="83"/>
      <c r="OBG222" s="86"/>
      <c r="OBH222" s="86"/>
      <c r="OBI222" s="82"/>
      <c r="OBJ222" s="83"/>
      <c r="OBK222" s="83"/>
      <c r="OBL222" s="86"/>
      <c r="OBM222" s="86"/>
      <c r="OBN222" s="82"/>
      <c r="OBO222" s="83"/>
      <c r="OBP222" s="83"/>
      <c r="OBQ222" s="86"/>
      <c r="OBR222" s="86"/>
      <c r="OBS222" s="82"/>
      <c r="OBT222" s="83"/>
      <c r="OBU222" s="83"/>
      <c r="OBV222" s="86"/>
      <c r="OBW222" s="86"/>
      <c r="OBX222" s="82"/>
      <c r="OBY222" s="83"/>
      <c r="OBZ222" s="83"/>
      <c r="OCA222" s="86"/>
      <c r="OCB222" s="86"/>
      <c r="OCC222" s="82"/>
      <c r="OCD222" s="83"/>
      <c r="OCE222" s="83"/>
      <c r="OCF222" s="86"/>
      <c r="OCG222" s="86"/>
      <c r="OCH222" s="82"/>
      <c r="OCI222" s="83"/>
      <c r="OCJ222" s="83"/>
      <c r="OCK222" s="86"/>
      <c r="OCL222" s="86"/>
      <c r="OCM222" s="82"/>
      <c r="OCN222" s="83"/>
      <c r="OCO222" s="83"/>
      <c r="OCP222" s="86"/>
      <c r="OCQ222" s="86"/>
      <c r="OCR222" s="82"/>
      <c r="OCS222" s="83"/>
      <c r="OCT222" s="83"/>
      <c r="OCU222" s="86"/>
      <c r="OCV222" s="86"/>
      <c r="OCW222" s="82"/>
      <c r="OCX222" s="83"/>
      <c r="OCY222" s="83"/>
      <c r="OCZ222" s="86"/>
      <c r="ODA222" s="86"/>
      <c r="ODB222" s="82"/>
      <c r="ODC222" s="83"/>
      <c r="ODD222" s="83"/>
      <c r="ODE222" s="86"/>
      <c r="ODF222" s="86"/>
      <c r="ODG222" s="82"/>
      <c r="ODH222" s="83"/>
      <c r="ODI222" s="83"/>
      <c r="ODJ222" s="86"/>
      <c r="ODK222" s="86"/>
      <c r="ODL222" s="82"/>
      <c r="ODM222" s="83"/>
      <c r="ODN222" s="83"/>
      <c r="ODO222" s="86"/>
      <c r="ODP222" s="86"/>
      <c r="ODQ222" s="82"/>
      <c r="ODR222" s="83"/>
      <c r="ODS222" s="83"/>
      <c r="ODT222" s="86"/>
      <c r="ODU222" s="86"/>
      <c r="ODV222" s="82"/>
      <c r="ODW222" s="83"/>
      <c r="ODX222" s="83"/>
      <c r="ODY222" s="86"/>
      <c r="ODZ222" s="86"/>
      <c r="OEA222" s="82"/>
      <c r="OEB222" s="83"/>
      <c r="OEC222" s="83"/>
      <c r="OED222" s="86"/>
      <c r="OEE222" s="86"/>
      <c r="OEF222" s="82"/>
      <c r="OEG222" s="83"/>
      <c r="OEH222" s="83"/>
      <c r="OEI222" s="86"/>
      <c r="OEJ222" s="86"/>
      <c r="OEK222" s="82"/>
      <c r="OEL222" s="83"/>
      <c r="OEM222" s="83"/>
      <c r="OEN222" s="86"/>
      <c r="OEO222" s="86"/>
      <c r="OEP222" s="82"/>
      <c r="OEQ222" s="83"/>
      <c r="OER222" s="83"/>
      <c r="OES222" s="86"/>
      <c r="OET222" s="86"/>
      <c r="OEU222" s="82"/>
      <c r="OEV222" s="83"/>
      <c r="OEW222" s="83"/>
      <c r="OEX222" s="86"/>
      <c r="OEY222" s="86"/>
      <c r="OEZ222" s="82"/>
      <c r="OFA222" s="83"/>
      <c r="OFB222" s="83"/>
      <c r="OFC222" s="86"/>
      <c r="OFD222" s="86"/>
      <c r="OFE222" s="82"/>
      <c r="OFF222" s="83"/>
      <c r="OFG222" s="83"/>
      <c r="OFH222" s="86"/>
      <c r="OFI222" s="86"/>
      <c r="OFJ222" s="82"/>
      <c r="OFK222" s="83"/>
      <c r="OFL222" s="83"/>
      <c r="OFM222" s="86"/>
      <c r="OFN222" s="86"/>
      <c r="OFO222" s="82"/>
      <c r="OFP222" s="83"/>
      <c r="OFQ222" s="83"/>
      <c r="OFR222" s="86"/>
      <c r="OFS222" s="86"/>
      <c r="OFT222" s="82"/>
      <c r="OFU222" s="83"/>
      <c r="OFV222" s="83"/>
      <c r="OFW222" s="86"/>
      <c r="OFX222" s="86"/>
      <c r="OFY222" s="82"/>
      <c r="OFZ222" s="83"/>
      <c r="OGA222" s="83"/>
      <c r="OGB222" s="86"/>
      <c r="OGC222" s="86"/>
      <c r="OGD222" s="82"/>
      <c r="OGE222" s="83"/>
      <c r="OGF222" s="83"/>
      <c r="OGG222" s="86"/>
      <c r="OGH222" s="86"/>
      <c r="OGI222" s="82"/>
      <c r="OGJ222" s="83"/>
      <c r="OGK222" s="83"/>
      <c r="OGL222" s="86"/>
      <c r="OGM222" s="86"/>
      <c r="OGN222" s="82"/>
      <c r="OGO222" s="83"/>
      <c r="OGP222" s="83"/>
      <c r="OGQ222" s="86"/>
      <c r="OGR222" s="86"/>
      <c r="OGS222" s="82"/>
      <c r="OGT222" s="83"/>
      <c r="OGU222" s="83"/>
      <c r="OGV222" s="86"/>
      <c r="OGW222" s="86"/>
      <c r="OGX222" s="82"/>
      <c r="OGY222" s="83"/>
      <c r="OGZ222" s="83"/>
      <c r="OHA222" s="86"/>
      <c r="OHB222" s="86"/>
      <c r="OHC222" s="82"/>
      <c r="OHD222" s="83"/>
      <c r="OHE222" s="83"/>
      <c r="OHF222" s="86"/>
      <c r="OHG222" s="86"/>
      <c r="OHH222" s="82"/>
      <c r="OHI222" s="83"/>
      <c r="OHJ222" s="83"/>
      <c r="OHK222" s="86"/>
      <c r="OHL222" s="86"/>
      <c r="OHM222" s="82"/>
      <c r="OHN222" s="83"/>
      <c r="OHO222" s="83"/>
      <c r="OHP222" s="86"/>
      <c r="OHQ222" s="86"/>
      <c r="OHR222" s="82"/>
      <c r="OHS222" s="83"/>
      <c r="OHT222" s="83"/>
      <c r="OHU222" s="86"/>
      <c r="OHV222" s="86"/>
      <c r="OHW222" s="82"/>
      <c r="OHX222" s="83"/>
      <c r="OHY222" s="83"/>
      <c r="OHZ222" s="86"/>
      <c r="OIA222" s="86"/>
      <c r="OIB222" s="82"/>
      <c r="OIC222" s="83"/>
      <c r="OID222" s="83"/>
      <c r="OIE222" s="86"/>
      <c r="OIF222" s="86"/>
      <c r="OIG222" s="82"/>
      <c r="OIH222" s="83"/>
      <c r="OII222" s="83"/>
      <c r="OIJ222" s="86"/>
      <c r="OIK222" s="86"/>
      <c r="OIL222" s="82"/>
      <c r="OIM222" s="83"/>
      <c r="OIN222" s="83"/>
      <c r="OIO222" s="86"/>
      <c r="OIP222" s="86"/>
      <c r="OIQ222" s="82"/>
      <c r="OIR222" s="83"/>
      <c r="OIS222" s="83"/>
      <c r="OIT222" s="86"/>
      <c r="OIU222" s="86"/>
      <c r="OIV222" s="82"/>
      <c r="OIW222" s="83"/>
      <c r="OIX222" s="83"/>
      <c r="OIY222" s="86"/>
      <c r="OIZ222" s="86"/>
      <c r="OJA222" s="82"/>
      <c r="OJB222" s="83"/>
      <c r="OJC222" s="83"/>
      <c r="OJD222" s="86"/>
      <c r="OJE222" s="86"/>
      <c r="OJF222" s="82"/>
      <c r="OJG222" s="83"/>
      <c r="OJH222" s="83"/>
      <c r="OJI222" s="86"/>
      <c r="OJJ222" s="86"/>
      <c r="OJK222" s="82"/>
      <c r="OJL222" s="83"/>
      <c r="OJM222" s="83"/>
      <c r="OJN222" s="86"/>
      <c r="OJO222" s="86"/>
      <c r="OJP222" s="82"/>
      <c r="OJQ222" s="83"/>
      <c r="OJR222" s="83"/>
      <c r="OJS222" s="86"/>
      <c r="OJT222" s="86"/>
      <c r="OJU222" s="82"/>
      <c r="OJV222" s="83"/>
      <c r="OJW222" s="83"/>
      <c r="OJX222" s="86"/>
      <c r="OJY222" s="86"/>
      <c r="OJZ222" s="82"/>
      <c r="OKA222" s="83"/>
      <c r="OKB222" s="83"/>
      <c r="OKC222" s="86"/>
      <c r="OKD222" s="86"/>
      <c r="OKE222" s="82"/>
      <c r="OKF222" s="83"/>
      <c r="OKG222" s="83"/>
      <c r="OKH222" s="86"/>
      <c r="OKI222" s="86"/>
      <c r="OKJ222" s="82"/>
      <c r="OKK222" s="83"/>
      <c r="OKL222" s="83"/>
      <c r="OKM222" s="86"/>
      <c r="OKN222" s="86"/>
      <c r="OKO222" s="82"/>
      <c r="OKP222" s="83"/>
      <c r="OKQ222" s="83"/>
      <c r="OKR222" s="86"/>
      <c r="OKS222" s="86"/>
      <c r="OKT222" s="82"/>
      <c r="OKU222" s="83"/>
      <c r="OKV222" s="83"/>
      <c r="OKW222" s="86"/>
      <c r="OKX222" s="86"/>
      <c r="OKY222" s="82"/>
      <c r="OKZ222" s="83"/>
      <c r="OLA222" s="83"/>
      <c r="OLB222" s="86"/>
      <c r="OLC222" s="86"/>
      <c r="OLD222" s="82"/>
      <c r="OLE222" s="83"/>
      <c r="OLF222" s="83"/>
      <c r="OLG222" s="86"/>
      <c r="OLH222" s="86"/>
      <c r="OLI222" s="82"/>
      <c r="OLJ222" s="83"/>
      <c r="OLK222" s="83"/>
      <c r="OLL222" s="86"/>
      <c r="OLM222" s="86"/>
      <c r="OLN222" s="82"/>
      <c r="OLO222" s="83"/>
      <c r="OLP222" s="83"/>
      <c r="OLQ222" s="86"/>
      <c r="OLR222" s="86"/>
      <c r="OLS222" s="82"/>
      <c r="OLT222" s="83"/>
      <c r="OLU222" s="83"/>
      <c r="OLV222" s="86"/>
      <c r="OLW222" s="86"/>
      <c r="OLX222" s="82"/>
      <c r="OLY222" s="83"/>
      <c r="OLZ222" s="83"/>
      <c r="OMA222" s="86"/>
      <c r="OMB222" s="86"/>
      <c r="OMC222" s="82"/>
      <c r="OMD222" s="83"/>
      <c r="OME222" s="83"/>
      <c r="OMF222" s="86"/>
      <c r="OMG222" s="86"/>
      <c r="OMH222" s="82"/>
      <c r="OMI222" s="83"/>
      <c r="OMJ222" s="83"/>
      <c r="OMK222" s="86"/>
      <c r="OML222" s="86"/>
      <c r="OMM222" s="82"/>
      <c r="OMN222" s="83"/>
      <c r="OMO222" s="83"/>
      <c r="OMP222" s="86"/>
      <c r="OMQ222" s="86"/>
      <c r="OMR222" s="82"/>
      <c r="OMS222" s="83"/>
      <c r="OMT222" s="83"/>
      <c r="OMU222" s="86"/>
      <c r="OMV222" s="86"/>
      <c r="OMW222" s="82"/>
      <c r="OMX222" s="83"/>
      <c r="OMY222" s="83"/>
      <c r="OMZ222" s="86"/>
      <c r="ONA222" s="86"/>
      <c r="ONB222" s="82"/>
      <c r="ONC222" s="83"/>
      <c r="OND222" s="83"/>
      <c r="ONE222" s="86"/>
      <c r="ONF222" s="86"/>
      <c r="ONG222" s="82"/>
      <c r="ONH222" s="83"/>
      <c r="ONI222" s="83"/>
      <c r="ONJ222" s="86"/>
      <c r="ONK222" s="86"/>
      <c r="ONL222" s="82"/>
      <c r="ONM222" s="83"/>
      <c r="ONN222" s="83"/>
      <c r="ONO222" s="86"/>
      <c r="ONP222" s="86"/>
      <c r="ONQ222" s="82"/>
      <c r="ONR222" s="83"/>
      <c r="ONS222" s="83"/>
      <c r="ONT222" s="86"/>
      <c r="ONU222" s="86"/>
      <c r="ONV222" s="82"/>
      <c r="ONW222" s="83"/>
      <c r="ONX222" s="83"/>
      <c r="ONY222" s="86"/>
      <c r="ONZ222" s="86"/>
      <c r="OOA222" s="82"/>
      <c r="OOB222" s="83"/>
      <c r="OOC222" s="83"/>
      <c r="OOD222" s="86"/>
      <c r="OOE222" s="86"/>
      <c r="OOF222" s="82"/>
      <c r="OOG222" s="83"/>
      <c r="OOH222" s="83"/>
      <c r="OOI222" s="86"/>
      <c r="OOJ222" s="86"/>
      <c r="OOK222" s="82"/>
      <c r="OOL222" s="83"/>
      <c r="OOM222" s="83"/>
      <c r="OON222" s="86"/>
      <c r="OOO222" s="86"/>
      <c r="OOP222" s="82"/>
      <c r="OOQ222" s="83"/>
      <c r="OOR222" s="83"/>
      <c r="OOS222" s="86"/>
      <c r="OOT222" s="86"/>
      <c r="OOU222" s="82"/>
      <c r="OOV222" s="83"/>
      <c r="OOW222" s="83"/>
      <c r="OOX222" s="86"/>
      <c r="OOY222" s="86"/>
      <c r="OOZ222" s="82"/>
      <c r="OPA222" s="83"/>
      <c r="OPB222" s="83"/>
      <c r="OPC222" s="86"/>
      <c r="OPD222" s="86"/>
      <c r="OPE222" s="82"/>
      <c r="OPF222" s="83"/>
      <c r="OPG222" s="83"/>
      <c r="OPH222" s="86"/>
      <c r="OPI222" s="86"/>
      <c r="OPJ222" s="82"/>
      <c r="OPK222" s="83"/>
      <c r="OPL222" s="83"/>
      <c r="OPM222" s="86"/>
      <c r="OPN222" s="86"/>
      <c r="OPO222" s="82"/>
      <c r="OPP222" s="83"/>
      <c r="OPQ222" s="83"/>
      <c r="OPR222" s="86"/>
      <c r="OPS222" s="86"/>
      <c r="OPT222" s="82"/>
      <c r="OPU222" s="83"/>
      <c r="OPV222" s="83"/>
      <c r="OPW222" s="86"/>
      <c r="OPX222" s="86"/>
      <c r="OPY222" s="82"/>
      <c r="OPZ222" s="83"/>
      <c r="OQA222" s="83"/>
      <c r="OQB222" s="86"/>
      <c r="OQC222" s="86"/>
      <c r="OQD222" s="82"/>
      <c r="OQE222" s="83"/>
      <c r="OQF222" s="83"/>
      <c r="OQG222" s="86"/>
      <c r="OQH222" s="86"/>
      <c r="OQI222" s="82"/>
      <c r="OQJ222" s="83"/>
      <c r="OQK222" s="83"/>
      <c r="OQL222" s="86"/>
      <c r="OQM222" s="86"/>
      <c r="OQN222" s="82"/>
      <c r="OQO222" s="83"/>
      <c r="OQP222" s="83"/>
      <c r="OQQ222" s="86"/>
      <c r="OQR222" s="86"/>
      <c r="OQS222" s="82"/>
      <c r="OQT222" s="83"/>
      <c r="OQU222" s="83"/>
      <c r="OQV222" s="86"/>
      <c r="OQW222" s="86"/>
      <c r="OQX222" s="82"/>
      <c r="OQY222" s="83"/>
      <c r="OQZ222" s="83"/>
      <c r="ORA222" s="86"/>
      <c r="ORB222" s="86"/>
      <c r="ORC222" s="82"/>
      <c r="ORD222" s="83"/>
      <c r="ORE222" s="83"/>
      <c r="ORF222" s="86"/>
      <c r="ORG222" s="86"/>
      <c r="ORH222" s="82"/>
      <c r="ORI222" s="83"/>
      <c r="ORJ222" s="83"/>
      <c r="ORK222" s="86"/>
      <c r="ORL222" s="86"/>
      <c r="ORM222" s="82"/>
      <c r="ORN222" s="83"/>
      <c r="ORO222" s="83"/>
      <c r="ORP222" s="86"/>
      <c r="ORQ222" s="86"/>
      <c r="ORR222" s="82"/>
      <c r="ORS222" s="83"/>
      <c r="ORT222" s="83"/>
      <c r="ORU222" s="86"/>
      <c r="ORV222" s="86"/>
      <c r="ORW222" s="82"/>
      <c r="ORX222" s="83"/>
      <c r="ORY222" s="83"/>
      <c r="ORZ222" s="86"/>
      <c r="OSA222" s="86"/>
      <c r="OSB222" s="82"/>
      <c r="OSC222" s="83"/>
      <c r="OSD222" s="83"/>
      <c r="OSE222" s="86"/>
      <c r="OSF222" s="86"/>
      <c r="OSG222" s="82"/>
      <c r="OSH222" s="83"/>
      <c r="OSI222" s="83"/>
      <c r="OSJ222" s="86"/>
      <c r="OSK222" s="86"/>
      <c r="OSL222" s="82"/>
      <c r="OSM222" s="83"/>
      <c r="OSN222" s="83"/>
      <c r="OSO222" s="86"/>
      <c r="OSP222" s="86"/>
      <c r="OSQ222" s="82"/>
      <c r="OSR222" s="83"/>
      <c r="OSS222" s="83"/>
      <c r="OST222" s="86"/>
      <c r="OSU222" s="86"/>
      <c r="OSV222" s="82"/>
      <c r="OSW222" s="83"/>
      <c r="OSX222" s="83"/>
      <c r="OSY222" s="86"/>
      <c r="OSZ222" s="86"/>
      <c r="OTA222" s="82"/>
      <c r="OTB222" s="83"/>
      <c r="OTC222" s="83"/>
      <c r="OTD222" s="86"/>
      <c r="OTE222" s="86"/>
      <c r="OTF222" s="82"/>
      <c r="OTG222" s="83"/>
      <c r="OTH222" s="83"/>
      <c r="OTI222" s="86"/>
      <c r="OTJ222" s="86"/>
      <c r="OTK222" s="82"/>
      <c r="OTL222" s="83"/>
      <c r="OTM222" s="83"/>
      <c r="OTN222" s="86"/>
      <c r="OTO222" s="86"/>
      <c r="OTP222" s="82"/>
      <c r="OTQ222" s="83"/>
      <c r="OTR222" s="83"/>
      <c r="OTS222" s="86"/>
      <c r="OTT222" s="86"/>
      <c r="OTU222" s="82"/>
      <c r="OTV222" s="83"/>
      <c r="OTW222" s="83"/>
      <c r="OTX222" s="86"/>
      <c r="OTY222" s="86"/>
      <c r="OTZ222" s="82"/>
      <c r="OUA222" s="83"/>
      <c r="OUB222" s="83"/>
      <c r="OUC222" s="86"/>
      <c r="OUD222" s="86"/>
      <c r="OUE222" s="82"/>
      <c r="OUF222" s="83"/>
      <c r="OUG222" s="83"/>
      <c r="OUH222" s="86"/>
      <c r="OUI222" s="86"/>
      <c r="OUJ222" s="82"/>
      <c r="OUK222" s="83"/>
      <c r="OUL222" s="83"/>
      <c r="OUM222" s="86"/>
      <c r="OUN222" s="86"/>
      <c r="OUO222" s="82"/>
      <c r="OUP222" s="83"/>
      <c r="OUQ222" s="83"/>
      <c r="OUR222" s="86"/>
      <c r="OUS222" s="86"/>
      <c r="OUT222" s="82"/>
      <c r="OUU222" s="83"/>
      <c r="OUV222" s="83"/>
      <c r="OUW222" s="86"/>
      <c r="OUX222" s="86"/>
      <c r="OUY222" s="82"/>
      <c r="OUZ222" s="83"/>
      <c r="OVA222" s="83"/>
      <c r="OVB222" s="86"/>
      <c r="OVC222" s="86"/>
      <c r="OVD222" s="82"/>
      <c r="OVE222" s="83"/>
      <c r="OVF222" s="83"/>
      <c r="OVG222" s="86"/>
      <c r="OVH222" s="86"/>
      <c r="OVI222" s="82"/>
      <c r="OVJ222" s="83"/>
      <c r="OVK222" s="83"/>
      <c r="OVL222" s="86"/>
      <c r="OVM222" s="86"/>
      <c r="OVN222" s="82"/>
      <c r="OVO222" s="83"/>
      <c r="OVP222" s="83"/>
      <c r="OVQ222" s="86"/>
      <c r="OVR222" s="86"/>
      <c r="OVS222" s="82"/>
      <c r="OVT222" s="83"/>
      <c r="OVU222" s="83"/>
      <c r="OVV222" s="86"/>
      <c r="OVW222" s="86"/>
      <c r="OVX222" s="82"/>
      <c r="OVY222" s="83"/>
      <c r="OVZ222" s="83"/>
      <c r="OWA222" s="86"/>
      <c r="OWB222" s="86"/>
      <c r="OWC222" s="82"/>
      <c r="OWD222" s="83"/>
      <c r="OWE222" s="83"/>
      <c r="OWF222" s="86"/>
      <c r="OWG222" s="86"/>
      <c r="OWH222" s="82"/>
      <c r="OWI222" s="83"/>
      <c r="OWJ222" s="83"/>
      <c r="OWK222" s="86"/>
      <c r="OWL222" s="86"/>
      <c r="OWM222" s="82"/>
      <c r="OWN222" s="83"/>
      <c r="OWO222" s="83"/>
      <c r="OWP222" s="86"/>
      <c r="OWQ222" s="86"/>
      <c r="OWR222" s="82"/>
      <c r="OWS222" s="83"/>
      <c r="OWT222" s="83"/>
      <c r="OWU222" s="86"/>
      <c r="OWV222" s="86"/>
      <c r="OWW222" s="82"/>
      <c r="OWX222" s="83"/>
      <c r="OWY222" s="83"/>
      <c r="OWZ222" s="86"/>
      <c r="OXA222" s="86"/>
      <c r="OXB222" s="82"/>
      <c r="OXC222" s="83"/>
      <c r="OXD222" s="83"/>
      <c r="OXE222" s="86"/>
      <c r="OXF222" s="86"/>
      <c r="OXG222" s="82"/>
      <c r="OXH222" s="83"/>
      <c r="OXI222" s="83"/>
      <c r="OXJ222" s="86"/>
      <c r="OXK222" s="86"/>
      <c r="OXL222" s="82"/>
      <c r="OXM222" s="83"/>
      <c r="OXN222" s="83"/>
      <c r="OXO222" s="86"/>
      <c r="OXP222" s="86"/>
      <c r="OXQ222" s="82"/>
      <c r="OXR222" s="83"/>
      <c r="OXS222" s="83"/>
      <c r="OXT222" s="86"/>
      <c r="OXU222" s="86"/>
      <c r="OXV222" s="82"/>
      <c r="OXW222" s="83"/>
      <c r="OXX222" s="83"/>
      <c r="OXY222" s="86"/>
      <c r="OXZ222" s="86"/>
      <c r="OYA222" s="82"/>
      <c r="OYB222" s="83"/>
      <c r="OYC222" s="83"/>
      <c r="OYD222" s="86"/>
      <c r="OYE222" s="86"/>
      <c r="OYF222" s="82"/>
      <c r="OYG222" s="83"/>
      <c r="OYH222" s="83"/>
      <c r="OYI222" s="86"/>
      <c r="OYJ222" s="86"/>
      <c r="OYK222" s="82"/>
      <c r="OYL222" s="83"/>
      <c r="OYM222" s="83"/>
      <c r="OYN222" s="86"/>
      <c r="OYO222" s="86"/>
      <c r="OYP222" s="82"/>
      <c r="OYQ222" s="83"/>
      <c r="OYR222" s="83"/>
      <c r="OYS222" s="86"/>
      <c r="OYT222" s="86"/>
      <c r="OYU222" s="82"/>
      <c r="OYV222" s="83"/>
      <c r="OYW222" s="83"/>
      <c r="OYX222" s="86"/>
      <c r="OYY222" s="86"/>
      <c r="OYZ222" s="82"/>
      <c r="OZA222" s="83"/>
      <c r="OZB222" s="83"/>
      <c r="OZC222" s="86"/>
      <c r="OZD222" s="86"/>
      <c r="OZE222" s="82"/>
      <c r="OZF222" s="83"/>
      <c r="OZG222" s="83"/>
      <c r="OZH222" s="86"/>
      <c r="OZI222" s="86"/>
      <c r="OZJ222" s="82"/>
      <c r="OZK222" s="83"/>
      <c r="OZL222" s="83"/>
      <c r="OZM222" s="86"/>
      <c r="OZN222" s="86"/>
      <c r="OZO222" s="82"/>
      <c r="OZP222" s="83"/>
      <c r="OZQ222" s="83"/>
      <c r="OZR222" s="86"/>
      <c r="OZS222" s="86"/>
      <c r="OZT222" s="82"/>
      <c r="OZU222" s="83"/>
      <c r="OZV222" s="83"/>
      <c r="OZW222" s="86"/>
      <c r="OZX222" s="86"/>
      <c r="OZY222" s="82"/>
      <c r="OZZ222" s="83"/>
      <c r="PAA222" s="83"/>
      <c r="PAB222" s="86"/>
      <c r="PAC222" s="86"/>
      <c r="PAD222" s="82"/>
      <c r="PAE222" s="83"/>
      <c r="PAF222" s="83"/>
      <c r="PAG222" s="86"/>
      <c r="PAH222" s="86"/>
      <c r="PAI222" s="82"/>
      <c r="PAJ222" s="83"/>
      <c r="PAK222" s="83"/>
      <c r="PAL222" s="86"/>
      <c r="PAM222" s="86"/>
      <c r="PAN222" s="82"/>
      <c r="PAO222" s="83"/>
      <c r="PAP222" s="83"/>
      <c r="PAQ222" s="86"/>
      <c r="PAR222" s="86"/>
      <c r="PAS222" s="82"/>
      <c r="PAT222" s="83"/>
      <c r="PAU222" s="83"/>
      <c r="PAV222" s="86"/>
      <c r="PAW222" s="86"/>
      <c r="PAX222" s="82"/>
      <c r="PAY222" s="83"/>
      <c r="PAZ222" s="83"/>
      <c r="PBA222" s="86"/>
      <c r="PBB222" s="86"/>
      <c r="PBC222" s="82"/>
      <c r="PBD222" s="83"/>
      <c r="PBE222" s="83"/>
      <c r="PBF222" s="86"/>
      <c r="PBG222" s="86"/>
      <c r="PBH222" s="82"/>
      <c r="PBI222" s="83"/>
      <c r="PBJ222" s="83"/>
      <c r="PBK222" s="86"/>
      <c r="PBL222" s="86"/>
      <c r="PBM222" s="82"/>
      <c r="PBN222" s="83"/>
      <c r="PBO222" s="83"/>
      <c r="PBP222" s="86"/>
      <c r="PBQ222" s="86"/>
      <c r="PBR222" s="82"/>
      <c r="PBS222" s="83"/>
      <c r="PBT222" s="83"/>
      <c r="PBU222" s="86"/>
      <c r="PBV222" s="86"/>
      <c r="PBW222" s="82"/>
      <c r="PBX222" s="83"/>
      <c r="PBY222" s="83"/>
      <c r="PBZ222" s="86"/>
      <c r="PCA222" s="86"/>
      <c r="PCB222" s="82"/>
      <c r="PCC222" s="83"/>
      <c r="PCD222" s="83"/>
      <c r="PCE222" s="86"/>
      <c r="PCF222" s="86"/>
      <c r="PCG222" s="82"/>
      <c r="PCH222" s="83"/>
      <c r="PCI222" s="83"/>
      <c r="PCJ222" s="86"/>
      <c r="PCK222" s="86"/>
      <c r="PCL222" s="82"/>
      <c r="PCM222" s="83"/>
      <c r="PCN222" s="83"/>
      <c r="PCO222" s="86"/>
      <c r="PCP222" s="86"/>
      <c r="PCQ222" s="82"/>
      <c r="PCR222" s="83"/>
      <c r="PCS222" s="83"/>
      <c r="PCT222" s="86"/>
      <c r="PCU222" s="86"/>
      <c r="PCV222" s="82"/>
      <c r="PCW222" s="83"/>
      <c r="PCX222" s="83"/>
      <c r="PCY222" s="86"/>
      <c r="PCZ222" s="86"/>
      <c r="PDA222" s="82"/>
      <c r="PDB222" s="83"/>
      <c r="PDC222" s="83"/>
      <c r="PDD222" s="86"/>
      <c r="PDE222" s="86"/>
      <c r="PDF222" s="82"/>
      <c r="PDG222" s="83"/>
      <c r="PDH222" s="83"/>
      <c r="PDI222" s="86"/>
      <c r="PDJ222" s="86"/>
      <c r="PDK222" s="82"/>
      <c r="PDL222" s="83"/>
      <c r="PDM222" s="83"/>
      <c r="PDN222" s="86"/>
      <c r="PDO222" s="86"/>
      <c r="PDP222" s="82"/>
      <c r="PDQ222" s="83"/>
      <c r="PDR222" s="83"/>
      <c r="PDS222" s="86"/>
      <c r="PDT222" s="86"/>
      <c r="PDU222" s="82"/>
      <c r="PDV222" s="83"/>
      <c r="PDW222" s="83"/>
      <c r="PDX222" s="86"/>
      <c r="PDY222" s="86"/>
      <c r="PDZ222" s="82"/>
      <c r="PEA222" s="83"/>
      <c r="PEB222" s="83"/>
      <c r="PEC222" s="86"/>
      <c r="PED222" s="86"/>
      <c r="PEE222" s="82"/>
      <c r="PEF222" s="83"/>
      <c r="PEG222" s="83"/>
      <c r="PEH222" s="86"/>
      <c r="PEI222" s="86"/>
      <c r="PEJ222" s="82"/>
      <c r="PEK222" s="83"/>
      <c r="PEL222" s="83"/>
      <c r="PEM222" s="86"/>
      <c r="PEN222" s="86"/>
      <c r="PEO222" s="82"/>
      <c r="PEP222" s="83"/>
      <c r="PEQ222" s="83"/>
      <c r="PER222" s="86"/>
      <c r="PES222" s="86"/>
      <c r="PET222" s="82"/>
      <c r="PEU222" s="83"/>
      <c r="PEV222" s="83"/>
      <c r="PEW222" s="86"/>
      <c r="PEX222" s="86"/>
      <c r="PEY222" s="82"/>
      <c r="PEZ222" s="83"/>
      <c r="PFA222" s="83"/>
      <c r="PFB222" s="86"/>
      <c r="PFC222" s="86"/>
      <c r="PFD222" s="82"/>
      <c r="PFE222" s="83"/>
      <c r="PFF222" s="83"/>
      <c r="PFG222" s="86"/>
      <c r="PFH222" s="86"/>
      <c r="PFI222" s="82"/>
      <c r="PFJ222" s="83"/>
      <c r="PFK222" s="83"/>
      <c r="PFL222" s="86"/>
      <c r="PFM222" s="86"/>
      <c r="PFN222" s="82"/>
      <c r="PFO222" s="83"/>
      <c r="PFP222" s="83"/>
      <c r="PFQ222" s="86"/>
      <c r="PFR222" s="86"/>
      <c r="PFS222" s="82"/>
      <c r="PFT222" s="83"/>
      <c r="PFU222" s="83"/>
      <c r="PFV222" s="86"/>
      <c r="PFW222" s="86"/>
      <c r="PFX222" s="82"/>
      <c r="PFY222" s="83"/>
      <c r="PFZ222" s="83"/>
      <c r="PGA222" s="86"/>
      <c r="PGB222" s="86"/>
      <c r="PGC222" s="82"/>
      <c r="PGD222" s="83"/>
      <c r="PGE222" s="83"/>
      <c r="PGF222" s="86"/>
      <c r="PGG222" s="86"/>
      <c r="PGH222" s="82"/>
      <c r="PGI222" s="83"/>
      <c r="PGJ222" s="83"/>
      <c r="PGK222" s="86"/>
      <c r="PGL222" s="86"/>
      <c r="PGM222" s="82"/>
      <c r="PGN222" s="83"/>
      <c r="PGO222" s="83"/>
      <c r="PGP222" s="86"/>
      <c r="PGQ222" s="86"/>
      <c r="PGR222" s="82"/>
      <c r="PGS222" s="83"/>
      <c r="PGT222" s="83"/>
      <c r="PGU222" s="86"/>
      <c r="PGV222" s="86"/>
      <c r="PGW222" s="82"/>
      <c r="PGX222" s="83"/>
      <c r="PGY222" s="83"/>
      <c r="PGZ222" s="86"/>
      <c r="PHA222" s="86"/>
      <c r="PHB222" s="82"/>
      <c r="PHC222" s="83"/>
      <c r="PHD222" s="83"/>
      <c r="PHE222" s="86"/>
      <c r="PHF222" s="86"/>
      <c r="PHG222" s="82"/>
      <c r="PHH222" s="83"/>
      <c r="PHI222" s="83"/>
      <c r="PHJ222" s="86"/>
      <c r="PHK222" s="86"/>
      <c r="PHL222" s="82"/>
      <c r="PHM222" s="83"/>
      <c r="PHN222" s="83"/>
      <c r="PHO222" s="86"/>
      <c r="PHP222" s="86"/>
      <c r="PHQ222" s="82"/>
      <c r="PHR222" s="83"/>
      <c r="PHS222" s="83"/>
      <c r="PHT222" s="86"/>
      <c r="PHU222" s="86"/>
      <c r="PHV222" s="82"/>
      <c r="PHW222" s="83"/>
      <c r="PHX222" s="83"/>
      <c r="PHY222" s="86"/>
      <c r="PHZ222" s="86"/>
      <c r="PIA222" s="82"/>
      <c r="PIB222" s="83"/>
      <c r="PIC222" s="83"/>
      <c r="PID222" s="86"/>
      <c r="PIE222" s="86"/>
      <c r="PIF222" s="82"/>
      <c r="PIG222" s="83"/>
      <c r="PIH222" s="83"/>
      <c r="PII222" s="86"/>
      <c r="PIJ222" s="86"/>
      <c r="PIK222" s="82"/>
      <c r="PIL222" s="83"/>
      <c r="PIM222" s="83"/>
      <c r="PIN222" s="86"/>
      <c r="PIO222" s="86"/>
      <c r="PIP222" s="82"/>
      <c r="PIQ222" s="83"/>
      <c r="PIR222" s="83"/>
      <c r="PIS222" s="86"/>
      <c r="PIT222" s="86"/>
      <c r="PIU222" s="82"/>
      <c r="PIV222" s="83"/>
      <c r="PIW222" s="83"/>
      <c r="PIX222" s="86"/>
      <c r="PIY222" s="86"/>
      <c r="PIZ222" s="82"/>
      <c r="PJA222" s="83"/>
      <c r="PJB222" s="83"/>
      <c r="PJC222" s="86"/>
      <c r="PJD222" s="86"/>
      <c r="PJE222" s="82"/>
      <c r="PJF222" s="83"/>
      <c r="PJG222" s="83"/>
      <c r="PJH222" s="86"/>
      <c r="PJI222" s="86"/>
      <c r="PJJ222" s="82"/>
      <c r="PJK222" s="83"/>
      <c r="PJL222" s="83"/>
      <c r="PJM222" s="86"/>
      <c r="PJN222" s="86"/>
      <c r="PJO222" s="82"/>
      <c r="PJP222" s="83"/>
      <c r="PJQ222" s="83"/>
      <c r="PJR222" s="86"/>
      <c r="PJS222" s="86"/>
      <c r="PJT222" s="82"/>
      <c r="PJU222" s="83"/>
      <c r="PJV222" s="83"/>
      <c r="PJW222" s="86"/>
      <c r="PJX222" s="86"/>
      <c r="PJY222" s="82"/>
      <c r="PJZ222" s="83"/>
      <c r="PKA222" s="83"/>
      <c r="PKB222" s="86"/>
      <c r="PKC222" s="86"/>
      <c r="PKD222" s="82"/>
      <c r="PKE222" s="83"/>
      <c r="PKF222" s="83"/>
      <c r="PKG222" s="86"/>
      <c r="PKH222" s="86"/>
      <c r="PKI222" s="82"/>
      <c r="PKJ222" s="83"/>
      <c r="PKK222" s="83"/>
      <c r="PKL222" s="86"/>
      <c r="PKM222" s="86"/>
      <c r="PKN222" s="82"/>
      <c r="PKO222" s="83"/>
      <c r="PKP222" s="83"/>
      <c r="PKQ222" s="86"/>
      <c r="PKR222" s="86"/>
      <c r="PKS222" s="82"/>
      <c r="PKT222" s="83"/>
      <c r="PKU222" s="83"/>
      <c r="PKV222" s="86"/>
      <c r="PKW222" s="86"/>
      <c r="PKX222" s="82"/>
      <c r="PKY222" s="83"/>
      <c r="PKZ222" s="83"/>
      <c r="PLA222" s="86"/>
      <c r="PLB222" s="86"/>
      <c r="PLC222" s="82"/>
      <c r="PLD222" s="83"/>
      <c r="PLE222" s="83"/>
      <c r="PLF222" s="86"/>
      <c r="PLG222" s="86"/>
      <c r="PLH222" s="82"/>
      <c r="PLI222" s="83"/>
      <c r="PLJ222" s="83"/>
      <c r="PLK222" s="86"/>
      <c r="PLL222" s="86"/>
      <c r="PLM222" s="82"/>
      <c r="PLN222" s="83"/>
      <c r="PLO222" s="83"/>
      <c r="PLP222" s="86"/>
      <c r="PLQ222" s="86"/>
      <c r="PLR222" s="82"/>
      <c r="PLS222" s="83"/>
      <c r="PLT222" s="83"/>
      <c r="PLU222" s="86"/>
      <c r="PLV222" s="86"/>
      <c r="PLW222" s="82"/>
      <c r="PLX222" s="83"/>
      <c r="PLY222" s="83"/>
      <c r="PLZ222" s="86"/>
      <c r="PMA222" s="86"/>
      <c r="PMB222" s="82"/>
      <c r="PMC222" s="83"/>
      <c r="PMD222" s="83"/>
      <c r="PME222" s="86"/>
      <c r="PMF222" s="86"/>
      <c r="PMG222" s="82"/>
      <c r="PMH222" s="83"/>
      <c r="PMI222" s="83"/>
      <c r="PMJ222" s="86"/>
      <c r="PMK222" s="86"/>
      <c r="PML222" s="82"/>
      <c r="PMM222" s="83"/>
      <c r="PMN222" s="83"/>
      <c r="PMO222" s="86"/>
      <c r="PMP222" s="86"/>
      <c r="PMQ222" s="82"/>
      <c r="PMR222" s="83"/>
      <c r="PMS222" s="83"/>
      <c r="PMT222" s="86"/>
      <c r="PMU222" s="86"/>
      <c r="PMV222" s="82"/>
      <c r="PMW222" s="83"/>
      <c r="PMX222" s="83"/>
      <c r="PMY222" s="86"/>
      <c r="PMZ222" s="86"/>
      <c r="PNA222" s="82"/>
      <c r="PNB222" s="83"/>
      <c r="PNC222" s="83"/>
      <c r="PND222" s="86"/>
      <c r="PNE222" s="86"/>
      <c r="PNF222" s="82"/>
      <c r="PNG222" s="83"/>
      <c r="PNH222" s="83"/>
      <c r="PNI222" s="86"/>
      <c r="PNJ222" s="86"/>
      <c r="PNK222" s="82"/>
      <c r="PNL222" s="83"/>
      <c r="PNM222" s="83"/>
      <c r="PNN222" s="86"/>
      <c r="PNO222" s="86"/>
      <c r="PNP222" s="82"/>
      <c r="PNQ222" s="83"/>
      <c r="PNR222" s="83"/>
      <c r="PNS222" s="86"/>
      <c r="PNT222" s="86"/>
      <c r="PNU222" s="82"/>
      <c r="PNV222" s="83"/>
      <c r="PNW222" s="83"/>
      <c r="PNX222" s="86"/>
      <c r="PNY222" s="86"/>
      <c r="PNZ222" s="82"/>
      <c r="POA222" s="83"/>
      <c r="POB222" s="83"/>
      <c r="POC222" s="86"/>
      <c r="POD222" s="86"/>
      <c r="POE222" s="82"/>
      <c r="POF222" s="83"/>
      <c r="POG222" s="83"/>
      <c r="POH222" s="86"/>
      <c r="POI222" s="86"/>
      <c r="POJ222" s="82"/>
      <c r="POK222" s="83"/>
      <c r="POL222" s="83"/>
      <c r="POM222" s="86"/>
      <c r="PON222" s="86"/>
      <c r="POO222" s="82"/>
      <c r="POP222" s="83"/>
      <c r="POQ222" s="83"/>
      <c r="POR222" s="86"/>
      <c r="POS222" s="86"/>
      <c r="POT222" s="82"/>
      <c r="POU222" s="83"/>
      <c r="POV222" s="83"/>
      <c r="POW222" s="86"/>
      <c r="POX222" s="86"/>
      <c r="POY222" s="82"/>
      <c r="POZ222" s="83"/>
      <c r="PPA222" s="83"/>
      <c r="PPB222" s="86"/>
      <c r="PPC222" s="86"/>
      <c r="PPD222" s="82"/>
      <c r="PPE222" s="83"/>
      <c r="PPF222" s="83"/>
      <c r="PPG222" s="86"/>
      <c r="PPH222" s="86"/>
      <c r="PPI222" s="82"/>
      <c r="PPJ222" s="83"/>
      <c r="PPK222" s="83"/>
      <c r="PPL222" s="86"/>
      <c r="PPM222" s="86"/>
      <c r="PPN222" s="82"/>
      <c r="PPO222" s="83"/>
      <c r="PPP222" s="83"/>
      <c r="PPQ222" s="86"/>
      <c r="PPR222" s="86"/>
      <c r="PPS222" s="82"/>
      <c r="PPT222" s="83"/>
      <c r="PPU222" s="83"/>
      <c r="PPV222" s="86"/>
      <c r="PPW222" s="86"/>
      <c r="PPX222" s="82"/>
      <c r="PPY222" s="83"/>
      <c r="PPZ222" s="83"/>
      <c r="PQA222" s="86"/>
      <c r="PQB222" s="86"/>
      <c r="PQC222" s="82"/>
      <c r="PQD222" s="83"/>
      <c r="PQE222" s="83"/>
      <c r="PQF222" s="86"/>
      <c r="PQG222" s="86"/>
      <c r="PQH222" s="82"/>
      <c r="PQI222" s="83"/>
      <c r="PQJ222" s="83"/>
      <c r="PQK222" s="86"/>
      <c r="PQL222" s="86"/>
      <c r="PQM222" s="82"/>
      <c r="PQN222" s="83"/>
      <c r="PQO222" s="83"/>
      <c r="PQP222" s="86"/>
      <c r="PQQ222" s="86"/>
      <c r="PQR222" s="82"/>
      <c r="PQS222" s="83"/>
      <c r="PQT222" s="83"/>
      <c r="PQU222" s="86"/>
      <c r="PQV222" s="86"/>
      <c r="PQW222" s="82"/>
      <c r="PQX222" s="83"/>
      <c r="PQY222" s="83"/>
      <c r="PQZ222" s="86"/>
      <c r="PRA222" s="86"/>
      <c r="PRB222" s="82"/>
      <c r="PRC222" s="83"/>
      <c r="PRD222" s="83"/>
      <c r="PRE222" s="86"/>
      <c r="PRF222" s="86"/>
      <c r="PRG222" s="82"/>
      <c r="PRH222" s="83"/>
      <c r="PRI222" s="83"/>
      <c r="PRJ222" s="86"/>
      <c r="PRK222" s="86"/>
      <c r="PRL222" s="82"/>
      <c r="PRM222" s="83"/>
      <c r="PRN222" s="83"/>
      <c r="PRO222" s="86"/>
      <c r="PRP222" s="86"/>
      <c r="PRQ222" s="82"/>
      <c r="PRR222" s="83"/>
      <c r="PRS222" s="83"/>
      <c r="PRT222" s="86"/>
      <c r="PRU222" s="86"/>
      <c r="PRV222" s="82"/>
      <c r="PRW222" s="83"/>
      <c r="PRX222" s="83"/>
      <c r="PRY222" s="86"/>
      <c r="PRZ222" s="86"/>
      <c r="PSA222" s="82"/>
      <c r="PSB222" s="83"/>
      <c r="PSC222" s="83"/>
      <c r="PSD222" s="86"/>
      <c r="PSE222" s="86"/>
      <c r="PSF222" s="82"/>
      <c r="PSG222" s="83"/>
      <c r="PSH222" s="83"/>
      <c r="PSI222" s="86"/>
      <c r="PSJ222" s="86"/>
      <c r="PSK222" s="82"/>
      <c r="PSL222" s="83"/>
      <c r="PSM222" s="83"/>
      <c r="PSN222" s="86"/>
      <c r="PSO222" s="86"/>
      <c r="PSP222" s="82"/>
      <c r="PSQ222" s="83"/>
      <c r="PSR222" s="83"/>
      <c r="PSS222" s="86"/>
      <c r="PST222" s="86"/>
      <c r="PSU222" s="82"/>
      <c r="PSV222" s="83"/>
      <c r="PSW222" s="83"/>
      <c r="PSX222" s="86"/>
      <c r="PSY222" s="86"/>
      <c r="PSZ222" s="82"/>
      <c r="PTA222" s="83"/>
      <c r="PTB222" s="83"/>
      <c r="PTC222" s="86"/>
      <c r="PTD222" s="86"/>
      <c r="PTE222" s="82"/>
      <c r="PTF222" s="83"/>
      <c r="PTG222" s="83"/>
      <c r="PTH222" s="86"/>
      <c r="PTI222" s="86"/>
      <c r="PTJ222" s="82"/>
      <c r="PTK222" s="83"/>
      <c r="PTL222" s="83"/>
      <c r="PTM222" s="86"/>
      <c r="PTN222" s="86"/>
      <c r="PTO222" s="82"/>
      <c r="PTP222" s="83"/>
      <c r="PTQ222" s="83"/>
      <c r="PTR222" s="86"/>
      <c r="PTS222" s="86"/>
      <c r="PTT222" s="82"/>
      <c r="PTU222" s="83"/>
      <c r="PTV222" s="83"/>
      <c r="PTW222" s="86"/>
      <c r="PTX222" s="86"/>
      <c r="PTY222" s="82"/>
      <c r="PTZ222" s="83"/>
      <c r="PUA222" s="83"/>
      <c r="PUB222" s="86"/>
      <c r="PUC222" s="86"/>
      <c r="PUD222" s="82"/>
      <c r="PUE222" s="83"/>
      <c r="PUF222" s="83"/>
      <c r="PUG222" s="86"/>
      <c r="PUH222" s="86"/>
      <c r="PUI222" s="82"/>
      <c r="PUJ222" s="83"/>
      <c r="PUK222" s="83"/>
      <c r="PUL222" s="86"/>
      <c r="PUM222" s="86"/>
      <c r="PUN222" s="82"/>
      <c r="PUO222" s="83"/>
      <c r="PUP222" s="83"/>
      <c r="PUQ222" s="86"/>
      <c r="PUR222" s="86"/>
      <c r="PUS222" s="82"/>
      <c r="PUT222" s="83"/>
      <c r="PUU222" s="83"/>
      <c r="PUV222" s="86"/>
      <c r="PUW222" s="86"/>
      <c r="PUX222" s="82"/>
      <c r="PUY222" s="83"/>
      <c r="PUZ222" s="83"/>
      <c r="PVA222" s="86"/>
      <c r="PVB222" s="86"/>
      <c r="PVC222" s="82"/>
      <c r="PVD222" s="83"/>
      <c r="PVE222" s="83"/>
      <c r="PVF222" s="86"/>
      <c r="PVG222" s="86"/>
      <c r="PVH222" s="82"/>
      <c r="PVI222" s="83"/>
      <c r="PVJ222" s="83"/>
      <c r="PVK222" s="86"/>
      <c r="PVL222" s="86"/>
      <c r="PVM222" s="82"/>
      <c r="PVN222" s="83"/>
      <c r="PVO222" s="83"/>
      <c r="PVP222" s="86"/>
      <c r="PVQ222" s="86"/>
      <c r="PVR222" s="82"/>
      <c r="PVS222" s="83"/>
      <c r="PVT222" s="83"/>
      <c r="PVU222" s="86"/>
      <c r="PVV222" s="86"/>
      <c r="PVW222" s="82"/>
      <c r="PVX222" s="83"/>
      <c r="PVY222" s="83"/>
      <c r="PVZ222" s="86"/>
      <c r="PWA222" s="86"/>
      <c r="PWB222" s="82"/>
      <c r="PWC222" s="83"/>
      <c r="PWD222" s="83"/>
      <c r="PWE222" s="86"/>
      <c r="PWF222" s="86"/>
      <c r="PWG222" s="82"/>
      <c r="PWH222" s="83"/>
      <c r="PWI222" s="83"/>
      <c r="PWJ222" s="86"/>
      <c r="PWK222" s="86"/>
      <c r="PWL222" s="82"/>
      <c r="PWM222" s="83"/>
      <c r="PWN222" s="83"/>
      <c r="PWO222" s="86"/>
      <c r="PWP222" s="86"/>
      <c r="PWQ222" s="82"/>
      <c r="PWR222" s="83"/>
      <c r="PWS222" s="83"/>
      <c r="PWT222" s="86"/>
      <c r="PWU222" s="86"/>
      <c r="PWV222" s="82"/>
      <c r="PWW222" s="83"/>
      <c r="PWX222" s="83"/>
      <c r="PWY222" s="86"/>
      <c r="PWZ222" s="86"/>
      <c r="PXA222" s="82"/>
      <c r="PXB222" s="83"/>
      <c r="PXC222" s="83"/>
      <c r="PXD222" s="86"/>
      <c r="PXE222" s="86"/>
      <c r="PXF222" s="82"/>
      <c r="PXG222" s="83"/>
      <c r="PXH222" s="83"/>
      <c r="PXI222" s="86"/>
      <c r="PXJ222" s="86"/>
      <c r="PXK222" s="82"/>
      <c r="PXL222" s="83"/>
      <c r="PXM222" s="83"/>
      <c r="PXN222" s="86"/>
      <c r="PXO222" s="86"/>
      <c r="PXP222" s="82"/>
      <c r="PXQ222" s="83"/>
      <c r="PXR222" s="83"/>
      <c r="PXS222" s="86"/>
      <c r="PXT222" s="86"/>
      <c r="PXU222" s="82"/>
      <c r="PXV222" s="83"/>
      <c r="PXW222" s="83"/>
      <c r="PXX222" s="86"/>
      <c r="PXY222" s="86"/>
      <c r="PXZ222" s="82"/>
      <c r="PYA222" s="83"/>
      <c r="PYB222" s="83"/>
      <c r="PYC222" s="86"/>
      <c r="PYD222" s="86"/>
      <c r="PYE222" s="82"/>
      <c r="PYF222" s="83"/>
      <c r="PYG222" s="83"/>
      <c r="PYH222" s="86"/>
      <c r="PYI222" s="86"/>
      <c r="PYJ222" s="82"/>
      <c r="PYK222" s="83"/>
      <c r="PYL222" s="83"/>
      <c r="PYM222" s="86"/>
      <c r="PYN222" s="86"/>
      <c r="PYO222" s="82"/>
      <c r="PYP222" s="83"/>
      <c r="PYQ222" s="83"/>
      <c r="PYR222" s="86"/>
      <c r="PYS222" s="86"/>
      <c r="PYT222" s="82"/>
      <c r="PYU222" s="83"/>
      <c r="PYV222" s="83"/>
      <c r="PYW222" s="86"/>
      <c r="PYX222" s="86"/>
      <c r="PYY222" s="82"/>
      <c r="PYZ222" s="83"/>
      <c r="PZA222" s="83"/>
      <c r="PZB222" s="86"/>
      <c r="PZC222" s="86"/>
      <c r="PZD222" s="82"/>
      <c r="PZE222" s="83"/>
      <c r="PZF222" s="83"/>
      <c r="PZG222" s="86"/>
      <c r="PZH222" s="86"/>
      <c r="PZI222" s="82"/>
      <c r="PZJ222" s="83"/>
      <c r="PZK222" s="83"/>
      <c r="PZL222" s="86"/>
      <c r="PZM222" s="86"/>
      <c r="PZN222" s="82"/>
      <c r="PZO222" s="83"/>
      <c r="PZP222" s="83"/>
      <c r="PZQ222" s="86"/>
      <c r="PZR222" s="86"/>
      <c r="PZS222" s="82"/>
      <c r="PZT222" s="83"/>
      <c r="PZU222" s="83"/>
      <c r="PZV222" s="86"/>
      <c r="PZW222" s="86"/>
      <c r="PZX222" s="82"/>
      <c r="PZY222" s="83"/>
      <c r="PZZ222" s="83"/>
      <c r="QAA222" s="86"/>
      <c r="QAB222" s="86"/>
      <c r="QAC222" s="82"/>
      <c r="QAD222" s="83"/>
      <c r="QAE222" s="83"/>
      <c r="QAF222" s="86"/>
      <c r="QAG222" s="86"/>
      <c r="QAH222" s="82"/>
      <c r="QAI222" s="83"/>
      <c r="QAJ222" s="83"/>
      <c r="QAK222" s="86"/>
      <c r="QAL222" s="86"/>
      <c r="QAM222" s="82"/>
      <c r="QAN222" s="83"/>
      <c r="QAO222" s="83"/>
      <c r="QAP222" s="86"/>
      <c r="QAQ222" s="86"/>
      <c r="QAR222" s="82"/>
      <c r="QAS222" s="83"/>
      <c r="QAT222" s="83"/>
      <c r="QAU222" s="86"/>
      <c r="QAV222" s="86"/>
      <c r="QAW222" s="82"/>
      <c r="QAX222" s="83"/>
      <c r="QAY222" s="83"/>
      <c r="QAZ222" s="86"/>
      <c r="QBA222" s="86"/>
      <c r="QBB222" s="82"/>
      <c r="QBC222" s="83"/>
      <c r="QBD222" s="83"/>
      <c r="QBE222" s="86"/>
      <c r="QBF222" s="86"/>
      <c r="QBG222" s="82"/>
      <c r="QBH222" s="83"/>
      <c r="QBI222" s="83"/>
      <c r="QBJ222" s="86"/>
      <c r="QBK222" s="86"/>
      <c r="QBL222" s="82"/>
      <c r="QBM222" s="83"/>
      <c r="QBN222" s="83"/>
      <c r="QBO222" s="86"/>
      <c r="QBP222" s="86"/>
      <c r="QBQ222" s="82"/>
      <c r="QBR222" s="83"/>
      <c r="QBS222" s="83"/>
      <c r="QBT222" s="86"/>
      <c r="QBU222" s="86"/>
      <c r="QBV222" s="82"/>
      <c r="QBW222" s="83"/>
      <c r="QBX222" s="83"/>
      <c r="QBY222" s="86"/>
      <c r="QBZ222" s="86"/>
      <c r="QCA222" s="82"/>
      <c r="QCB222" s="83"/>
      <c r="QCC222" s="83"/>
      <c r="QCD222" s="86"/>
      <c r="QCE222" s="86"/>
      <c r="QCF222" s="82"/>
      <c r="QCG222" s="83"/>
      <c r="QCH222" s="83"/>
      <c r="QCI222" s="86"/>
      <c r="QCJ222" s="86"/>
      <c r="QCK222" s="82"/>
      <c r="QCL222" s="83"/>
      <c r="QCM222" s="83"/>
      <c r="QCN222" s="86"/>
      <c r="QCO222" s="86"/>
      <c r="QCP222" s="82"/>
      <c r="QCQ222" s="83"/>
      <c r="QCR222" s="83"/>
      <c r="QCS222" s="86"/>
      <c r="QCT222" s="86"/>
      <c r="QCU222" s="82"/>
      <c r="QCV222" s="83"/>
      <c r="QCW222" s="83"/>
      <c r="QCX222" s="86"/>
      <c r="QCY222" s="86"/>
      <c r="QCZ222" s="82"/>
      <c r="QDA222" s="83"/>
      <c r="QDB222" s="83"/>
      <c r="QDC222" s="86"/>
      <c r="QDD222" s="86"/>
      <c r="QDE222" s="82"/>
      <c r="QDF222" s="83"/>
      <c r="QDG222" s="83"/>
      <c r="QDH222" s="86"/>
      <c r="QDI222" s="86"/>
      <c r="QDJ222" s="82"/>
      <c r="QDK222" s="83"/>
      <c r="QDL222" s="83"/>
      <c r="QDM222" s="86"/>
      <c r="QDN222" s="86"/>
      <c r="QDO222" s="82"/>
      <c r="QDP222" s="83"/>
      <c r="QDQ222" s="83"/>
      <c r="QDR222" s="86"/>
      <c r="QDS222" s="86"/>
      <c r="QDT222" s="82"/>
      <c r="QDU222" s="83"/>
      <c r="QDV222" s="83"/>
      <c r="QDW222" s="86"/>
      <c r="QDX222" s="86"/>
      <c r="QDY222" s="82"/>
      <c r="QDZ222" s="83"/>
      <c r="QEA222" s="83"/>
      <c r="QEB222" s="86"/>
      <c r="QEC222" s="86"/>
      <c r="QED222" s="82"/>
      <c r="QEE222" s="83"/>
      <c r="QEF222" s="83"/>
      <c r="QEG222" s="86"/>
      <c r="QEH222" s="86"/>
      <c r="QEI222" s="82"/>
      <c r="QEJ222" s="83"/>
      <c r="QEK222" s="83"/>
      <c r="QEL222" s="86"/>
      <c r="QEM222" s="86"/>
      <c r="QEN222" s="82"/>
      <c r="QEO222" s="83"/>
      <c r="QEP222" s="83"/>
      <c r="QEQ222" s="86"/>
      <c r="QER222" s="86"/>
      <c r="QES222" s="82"/>
      <c r="QET222" s="83"/>
      <c r="QEU222" s="83"/>
      <c r="QEV222" s="86"/>
      <c r="QEW222" s="86"/>
      <c r="QEX222" s="82"/>
      <c r="QEY222" s="83"/>
      <c r="QEZ222" s="83"/>
      <c r="QFA222" s="86"/>
      <c r="QFB222" s="86"/>
      <c r="QFC222" s="82"/>
      <c r="QFD222" s="83"/>
      <c r="QFE222" s="83"/>
      <c r="QFF222" s="86"/>
      <c r="QFG222" s="86"/>
      <c r="QFH222" s="82"/>
      <c r="QFI222" s="83"/>
      <c r="QFJ222" s="83"/>
      <c r="QFK222" s="86"/>
      <c r="QFL222" s="86"/>
      <c r="QFM222" s="82"/>
      <c r="QFN222" s="83"/>
      <c r="QFO222" s="83"/>
      <c r="QFP222" s="86"/>
      <c r="QFQ222" s="86"/>
      <c r="QFR222" s="82"/>
      <c r="QFS222" s="83"/>
      <c r="QFT222" s="83"/>
      <c r="QFU222" s="86"/>
      <c r="QFV222" s="86"/>
      <c r="QFW222" s="82"/>
      <c r="QFX222" s="83"/>
      <c r="QFY222" s="83"/>
      <c r="QFZ222" s="86"/>
      <c r="QGA222" s="86"/>
      <c r="QGB222" s="82"/>
      <c r="QGC222" s="83"/>
      <c r="QGD222" s="83"/>
      <c r="QGE222" s="86"/>
      <c r="QGF222" s="86"/>
      <c r="QGG222" s="82"/>
      <c r="QGH222" s="83"/>
      <c r="QGI222" s="83"/>
      <c r="QGJ222" s="86"/>
      <c r="QGK222" s="86"/>
      <c r="QGL222" s="82"/>
      <c r="QGM222" s="83"/>
      <c r="QGN222" s="83"/>
      <c r="QGO222" s="86"/>
      <c r="QGP222" s="86"/>
      <c r="QGQ222" s="82"/>
      <c r="QGR222" s="83"/>
      <c r="QGS222" s="83"/>
      <c r="QGT222" s="86"/>
      <c r="QGU222" s="86"/>
      <c r="QGV222" s="82"/>
      <c r="QGW222" s="83"/>
      <c r="QGX222" s="83"/>
      <c r="QGY222" s="86"/>
      <c r="QGZ222" s="86"/>
      <c r="QHA222" s="82"/>
      <c r="QHB222" s="83"/>
      <c r="QHC222" s="83"/>
      <c r="QHD222" s="86"/>
      <c r="QHE222" s="86"/>
      <c r="QHF222" s="82"/>
      <c r="QHG222" s="83"/>
      <c r="QHH222" s="83"/>
      <c r="QHI222" s="86"/>
      <c r="QHJ222" s="86"/>
      <c r="QHK222" s="82"/>
      <c r="QHL222" s="83"/>
      <c r="QHM222" s="83"/>
      <c r="QHN222" s="86"/>
      <c r="QHO222" s="86"/>
      <c r="QHP222" s="82"/>
      <c r="QHQ222" s="83"/>
      <c r="QHR222" s="83"/>
      <c r="QHS222" s="86"/>
      <c r="QHT222" s="86"/>
      <c r="QHU222" s="82"/>
      <c r="QHV222" s="83"/>
      <c r="QHW222" s="83"/>
      <c r="QHX222" s="86"/>
      <c r="QHY222" s="86"/>
      <c r="QHZ222" s="82"/>
      <c r="QIA222" s="83"/>
      <c r="QIB222" s="83"/>
      <c r="QIC222" s="86"/>
      <c r="QID222" s="86"/>
      <c r="QIE222" s="82"/>
      <c r="QIF222" s="83"/>
      <c r="QIG222" s="83"/>
      <c r="QIH222" s="86"/>
      <c r="QII222" s="86"/>
      <c r="QIJ222" s="82"/>
      <c r="QIK222" s="83"/>
      <c r="QIL222" s="83"/>
      <c r="QIM222" s="86"/>
      <c r="QIN222" s="86"/>
      <c r="QIO222" s="82"/>
      <c r="QIP222" s="83"/>
      <c r="QIQ222" s="83"/>
      <c r="QIR222" s="86"/>
      <c r="QIS222" s="86"/>
      <c r="QIT222" s="82"/>
      <c r="QIU222" s="83"/>
      <c r="QIV222" s="83"/>
      <c r="QIW222" s="86"/>
      <c r="QIX222" s="86"/>
      <c r="QIY222" s="82"/>
      <c r="QIZ222" s="83"/>
      <c r="QJA222" s="83"/>
      <c r="QJB222" s="86"/>
      <c r="QJC222" s="86"/>
      <c r="QJD222" s="82"/>
      <c r="QJE222" s="83"/>
      <c r="QJF222" s="83"/>
      <c r="QJG222" s="86"/>
      <c r="QJH222" s="86"/>
      <c r="QJI222" s="82"/>
      <c r="QJJ222" s="83"/>
      <c r="QJK222" s="83"/>
      <c r="QJL222" s="86"/>
      <c r="QJM222" s="86"/>
      <c r="QJN222" s="82"/>
      <c r="QJO222" s="83"/>
      <c r="QJP222" s="83"/>
      <c r="QJQ222" s="86"/>
      <c r="QJR222" s="86"/>
      <c r="QJS222" s="82"/>
      <c r="QJT222" s="83"/>
      <c r="QJU222" s="83"/>
      <c r="QJV222" s="86"/>
      <c r="QJW222" s="86"/>
      <c r="QJX222" s="82"/>
      <c r="QJY222" s="83"/>
      <c r="QJZ222" s="83"/>
      <c r="QKA222" s="86"/>
      <c r="QKB222" s="86"/>
      <c r="QKC222" s="82"/>
      <c r="QKD222" s="83"/>
      <c r="QKE222" s="83"/>
      <c r="QKF222" s="86"/>
      <c r="QKG222" s="86"/>
      <c r="QKH222" s="82"/>
      <c r="QKI222" s="83"/>
      <c r="QKJ222" s="83"/>
      <c r="QKK222" s="86"/>
      <c r="QKL222" s="86"/>
      <c r="QKM222" s="82"/>
      <c r="QKN222" s="83"/>
      <c r="QKO222" s="83"/>
      <c r="QKP222" s="86"/>
      <c r="QKQ222" s="86"/>
      <c r="QKR222" s="82"/>
      <c r="QKS222" s="83"/>
      <c r="QKT222" s="83"/>
      <c r="QKU222" s="86"/>
      <c r="QKV222" s="86"/>
      <c r="QKW222" s="82"/>
      <c r="QKX222" s="83"/>
      <c r="QKY222" s="83"/>
      <c r="QKZ222" s="86"/>
      <c r="QLA222" s="86"/>
      <c r="QLB222" s="82"/>
      <c r="QLC222" s="83"/>
      <c r="QLD222" s="83"/>
      <c r="QLE222" s="86"/>
      <c r="QLF222" s="86"/>
      <c r="QLG222" s="82"/>
      <c r="QLH222" s="83"/>
      <c r="QLI222" s="83"/>
      <c r="QLJ222" s="86"/>
      <c r="QLK222" s="86"/>
      <c r="QLL222" s="82"/>
      <c r="QLM222" s="83"/>
      <c r="QLN222" s="83"/>
      <c r="QLO222" s="86"/>
      <c r="QLP222" s="86"/>
      <c r="QLQ222" s="82"/>
      <c r="QLR222" s="83"/>
      <c r="QLS222" s="83"/>
      <c r="QLT222" s="86"/>
      <c r="QLU222" s="86"/>
      <c r="QLV222" s="82"/>
      <c r="QLW222" s="83"/>
      <c r="QLX222" s="83"/>
      <c r="QLY222" s="86"/>
      <c r="QLZ222" s="86"/>
      <c r="QMA222" s="82"/>
      <c r="QMB222" s="83"/>
      <c r="QMC222" s="83"/>
      <c r="QMD222" s="86"/>
      <c r="QME222" s="86"/>
      <c r="QMF222" s="82"/>
      <c r="QMG222" s="83"/>
      <c r="QMH222" s="83"/>
      <c r="QMI222" s="86"/>
      <c r="QMJ222" s="86"/>
      <c r="QMK222" s="82"/>
      <c r="QML222" s="83"/>
      <c r="QMM222" s="83"/>
      <c r="QMN222" s="86"/>
      <c r="QMO222" s="86"/>
      <c r="QMP222" s="82"/>
      <c r="QMQ222" s="83"/>
      <c r="QMR222" s="83"/>
      <c r="QMS222" s="86"/>
      <c r="QMT222" s="86"/>
      <c r="QMU222" s="82"/>
      <c r="QMV222" s="83"/>
      <c r="QMW222" s="83"/>
      <c r="QMX222" s="86"/>
      <c r="QMY222" s="86"/>
      <c r="QMZ222" s="82"/>
      <c r="QNA222" s="83"/>
      <c r="QNB222" s="83"/>
      <c r="QNC222" s="86"/>
      <c r="QND222" s="86"/>
      <c r="QNE222" s="82"/>
      <c r="QNF222" s="83"/>
      <c r="QNG222" s="83"/>
      <c r="QNH222" s="86"/>
      <c r="QNI222" s="86"/>
      <c r="QNJ222" s="82"/>
      <c r="QNK222" s="83"/>
      <c r="QNL222" s="83"/>
      <c r="QNM222" s="86"/>
      <c r="QNN222" s="86"/>
      <c r="QNO222" s="82"/>
      <c r="QNP222" s="83"/>
      <c r="QNQ222" s="83"/>
      <c r="QNR222" s="86"/>
      <c r="QNS222" s="86"/>
      <c r="QNT222" s="82"/>
      <c r="QNU222" s="83"/>
      <c r="QNV222" s="83"/>
      <c r="QNW222" s="86"/>
      <c r="QNX222" s="86"/>
      <c r="QNY222" s="82"/>
      <c r="QNZ222" s="83"/>
      <c r="QOA222" s="83"/>
      <c r="QOB222" s="86"/>
      <c r="QOC222" s="86"/>
      <c r="QOD222" s="82"/>
      <c r="QOE222" s="83"/>
      <c r="QOF222" s="83"/>
      <c r="QOG222" s="86"/>
      <c r="QOH222" s="86"/>
      <c r="QOI222" s="82"/>
      <c r="QOJ222" s="83"/>
      <c r="QOK222" s="83"/>
      <c r="QOL222" s="86"/>
      <c r="QOM222" s="86"/>
      <c r="QON222" s="82"/>
      <c r="QOO222" s="83"/>
      <c r="QOP222" s="83"/>
      <c r="QOQ222" s="86"/>
      <c r="QOR222" s="86"/>
      <c r="QOS222" s="82"/>
      <c r="QOT222" s="83"/>
      <c r="QOU222" s="83"/>
      <c r="QOV222" s="86"/>
      <c r="QOW222" s="86"/>
      <c r="QOX222" s="82"/>
      <c r="QOY222" s="83"/>
      <c r="QOZ222" s="83"/>
      <c r="QPA222" s="86"/>
      <c r="QPB222" s="86"/>
      <c r="QPC222" s="82"/>
      <c r="QPD222" s="83"/>
      <c r="QPE222" s="83"/>
      <c r="QPF222" s="86"/>
      <c r="QPG222" s="86"/>
      <c r="QPH222" s="82"/>
      <c r="QPI222" s="83"/>
      <c r="QPJ222" s="83"/>
      <c r="QPK222" s="86"/>
      <c r="QPL222" s="86"/>
      <c r="QPM222" s="82"/>
      <c r="QPN222" s="83"/>
      <c r="QPO222" s="83"/>
      <c r="QPP222" s="86"/>
      <c r="QPQ222" s="86"/>
      <c r="QPR222" s="82"/>
      <c r="QPS222" s="83"/>
      <c r="QPT222" s="83"/>
      <c r="QPU222" s="86"/>
      <c r="QPV222" s="86"/>
      <c r="QPW222" s="82"/>
      <c r="QPX222" s="83"/>
      <c r="QPY222" s="83"/>
      <c r="QPZ222" s="86"/>
      <c r="QQA222" s="86"/>
      <c r="QQB222" s="82"/>
      <c r="QQC222" s="83"/>
      <c r="QQD222" s="83"/>
      <c r="QQE222" s="86"/>
      <c r="QQF222" s="86"/>
      <c r="QQG222" s="82"/>
      <c r="QQH222" s="83"/>
      <c r="QQI222" s="83"/>
      <c r="QQJ222" s="86"/>
      <c r="QQK222" s="86"/>
      <c r="QQL222" s="82"/>
      <c r="QQM222" s="83"/>
      <c r="QQN222" s="83"/>
      <c r="QQO222" s="86"/>
      <c r="QQP222" s="86"/>
      <c r="QQQ222" s="82"/>
      <c r="QQR222" s="83"/>
      <c r="QQS222" s="83"/>
      <c r="QQT222" s="86"/>
      <c r="QQU222" s="86"/>
      <c r="QQV222" s="82"/>
      <c r="QQW222" s="83"/>
      <c r="QQX222" s="83"/>
      <c r="QQY222" s="86"/>
      <c r="QQZ222" s="86"/>
      <c r="QRA222" s="82"/>
      <c r="QRB222" s="83"/>
      <c r="QRC222" s="83"/>
      <c r="QRD222" s="86"/>
      <c r="QRE222" s="86"/>
      <c r="QRF222" s="82"/>
      <c r="QRG222" s="83"/>
      <c r="QRH222" s="83"/>
      <c r="QRI222" s="86"/>
      <c r="QRJ222" s="86"/>
      <c r="QRK222" s="82"/>
      <c r="QRL222" s="83"/>
      <c r="QRM222" s="83"/>
      <c r="QRN222" s="86"/>
      <c r="QRO222" s="86"/>
      <c r="QRP222" s="82"/>
      <c r="QRQ222" s="83"/>
      <c r="QRR222" s="83"/>
      <c r="QRS222" s="86"/>
      <c r="QRT222" s="86"/>
      <c r="QRU222" s="82"/>
      <c r="QRV222" s="83"/>
      <c r="QRW222" s="83"/>
      <c r="QRX222" s="86"/>
      <c r="QRY222" s="86"/>
      <c r="QRZ222" s="82"/>
      <c r="QSA222" s="83"/>
      <c r="QSB222" s="83"/>
      <c r="QSC222" s="86"/>
      <c r="QSD222" s="86"/>
      <c r="QSE222" s="82"/>
      <c r="QSF222" s="83"/>
      <c r="QSG222" s="83"/>
      <c r="QSH222" s="86"/>
      <c r="QSI222" s="86"/>
      <c r="QSJ222" s="82"/>
      <c r="QSK222" s="83"/>
      <c r="QSL222" s="83"/>
      <c r="QSM222" s="86"/>
      <c r="QSN222" s="86"/>
      <c r="QSO222" s="82"/>
      <c r="QSP222" s="83"/>
      <c r="QSQ222" s="83"/>
      <c r="QSR222" s="86"/>
      <c r="QSS222" s="86"/>
      <c r="QST222" s="82"/>
      <c r="QSU222" s="83"/>
      <c r="QSV222" s="83"/>
      <c r="QSW222" s="86"/>
      <c r="QSX222" s="86"/>
      <c r="QSY222" s="82"/>
      <c r="QSZ222" s="83"/>
      <c r="QTA222" s="83"/>
      <c r="QTB222" s="86"/>
      <c r="QTC222" s="86"/>
      <c r="QTD222" s="82"/>
      <c r="QTE222" s="83"/>
      <c r="QTF222" s="83"/>
      <c r="QTG222" s="86"/>
      <c r="QTH222" s="86"/>
      <c r="QTI222" s="82"/>
      <c r="QTJ222" s="83"/>
      <c r="QTK222" s="83"/>
      <c r="QTL222" s="86"/>
      <c r="QTM222" s="86"/>
      <c r="QTN222" s="82"/>
      <c r="QTO222" s="83"/>
      <c r="QTP222" s="83"/>
      <c r="QTQ222" s="86"/>
      <c r="QTR222" s="86"/>
      <c r="QTS222" s="82"/>
      <c r="QTT222" s="83"/>
      <c r="QTU222" s="83"/>
      <c r="QTV222" s="86"/>
      <c r="QTW222" s="86"/>
      <c r="QTX222" s="82"/>
      <c r="QTY222" s="83"/>
      <c r="QTZ222" s="83"/>
      <c r="QUA222" s="86"/>
      <c r="QUB222" s="86"/>
      <c r="QUC222" s="82"/>
      <c r="QUD222" s="83"/>
      <c r="QUE222" s="83"/>
      <c r="QUF222" s="86"/>
      <c r="QUG222" s="86"/>
      <c r="QUH222" s="82"/>
      <c r="QUI222" s="83"/>
      <c r="QUJ222" s="83"/>
      <c r="QUK222" s="86"/>
      <c r="QUL222" s="86"/>
      <c r="QUM222" s="82"/>
      <c r="QUN222" s="83"/>
      <c r="QUO222" s="83"/>
      <c r="QUP222" s="86"/>
      <c r="QUQ222" s="86"/>
      <c r="QUR222" s="82"/>
      <c r="QUS222" s="83"/>
      <c r="QUT222" s="83"/>
      <c r="QUU222" s="86"/>
      <c r="QUV222" s="86"/>
      <c r="QUW222" s="82"/>
      <c r="QUX222" s="83"/>
      <c r="QUY222" s="83"/>
      <c r="QUZ222" s="86"/>
      <c r="QVA222" s="86"/>
      <c r="QVB222" s="82"/>
      <c r="QVC222" s="83"/>
      <c r="QVD222" s="83"/>
      <c r="QVE222" s="86"/>
      <c r="QVF222" s="86"/>
      <c r="QVG222" s="82"/>
      <c r="QVH222" s="83"/>
      <c r="QVI222" s="83"/>
      <c r="QVJ222" s="86"/>
      <c r="QVK222" s="86"/>
      <c r="QVL222" s="82"/>
      <c r="QVM222" s="83"/>
      <c r="QVN222" s="83"/>
      <c r="QVO222" s="86"/>
      <c r="QVP222" s="86"/>
      <c r="QVQ222" s="82"/>
      <c r="QVR222" s="83"/>
      <c r="QVS222" s="83"/>
      <c r="QVT222" s="86"/>
      <c r="QVU222" s="86"/>
      <c r="QVV222" s="82"/>
      <c r="QVW222" s="83"/>
      <c r="QVX222" s="83"/>
      <c r="QVY222" s="86"/>
      <c r="QVZ222" s="86"/>
      <c r="QWA222" s="82"/>
      <c r="QWB222" s="83"/>
      <c r="QWC222" s="83"/>
      <c r="QWD222" s="86"/>
      <c r="QWE222" s="86"/>
      <c r="QWF222" s="82"/>
      <c r="QWG222" s="83"/>
      <c r="QWH222" s="83"/>
      <c r="QWI222" s="86"/>
      <c r="QWJ222" s="86"/>
      <c r="QWK222" s="82"/>
      <c r="QWL222" s="83"/>
      <c r="QWM222" s="83"/>
      <c r="QWN222" s="86"/>
      <c r="QWO222" s="86"/>
      <c r="QWP222" s="82"/>
      <c r="QWQ222" s="83"/>
      <c r="QWR222" s="83"/>
      <c r="QWS222" s="86"/>
      <c r="QWT222" s="86"/>
      <c r="QWU222" s="82"/>
      <c r="QWV222" s="83"/>
      <c r="QWW222" s="83"/>
      <c r="QWX222" s="86"/>
      <c r="QWY222" s="86"/>
      <c r="QWZ222" s="82"/>
      <c r="QXA222" s="83"/>
      <c r="QXB222" s="83"/>
      <c r="QXC222" s="86"/>
      <c r="QXD222" s="86"/>
      <c r="QXE222" s="82"/>
      <c r="QXF222" s="83"/>
      <c r="QXG222" s="83"/>
      <c r="QXH222" s="86"/>
      <c r="QXI222" s="86"/>
      <c r="QXJ222" s="82"/>
      <c r="QXK222" s="83"/>
      <c r="QXL222" s="83"/>
      <c r="QXM222" s="86"/>
      <c r="QXN222" s="86"/>
      <c r="QXO222" s="82"/>
      <c r="QXP222" s="83"/>
      <c r="QXQ222" s="83"/>
      <c r="QXR222" s="86"/>
      <c r="QXS222" s="86"/>
      <c r="QXT222" s="82"/>
      <c r="QXU222" s="83"/>
      <c r="QXV222" s="83"/>
      <c r="QXW222" s="86"/>
      <c r="QXX222" s="86"/>
      <c r="QXY222" s="82"/>
      <c r="QXZ222" s="83"/>
      <c r="QYA222" s="83"/>
      <c r="QYB222" s="86"/>
      <c r="QYC222" s="86"/>
      <c r="QYD222" s="82"/>
      <c r="QYE222" s="83"/>
      <c r="QYF222" s="83"/>
      <c r="QYG222" s="86"/>
      <c r="QYH222" s="86"/>
      <c r="QYI222" s="82"/>
      <c r="QYJ222" s="83"/>
      <c r="QYK222" s="83"/>
      <c r="QYL222" s="86"/>
      <c r="QYM222" s="86"/>
      <c r="QYN222" s="82"/>
      <c r="QYO222" s="83"/>
      <c r="QYP222" s="83"/>
      <c r="QYQ222" s="86"/>
      <c r="QYR222" s="86"/>
      <c r="QYS222" s="82"/>
      <c r="QYT222" s="83"/>
      <c r="QYU222" s="83"/>
      <c r="QYV222" s="86"/>
      <c r="QYW222" s="86"/>
      <c r="QYX222" s="82"/>
      <c r="QYY222" s="83"/>
      <c r="QYZ222" s="83"/>
      <c r="QZA222" s="86"/>
      <c r="QZB222" s="86"/>
      <c r="QZC222" s="82"/>
      <c r="QZD222" s="83"/>
      <c r="QZE222" s="83"/>
      <c r="QZF222" s="86"/>
      <c r="QZG222" s="86"/>
      <c r="QZH222" s="82"/>
      <c r="QZI222" s="83"/>
      <c r="QZJ222" s="83"/>
      <c r="QZK222" s="86"/>
      <c r="QZL222" s="86"/>
      <c r="QZM222" s="82"/>
      <c r="QZN222" s="83"/>
      <c r="QZO222" s="83"/>
      <c r="QZP222" s="86"/>
      <c r="QZQ222" s="86"/>
      <c r="QZR222" s="82"/>
      <c r="QZS222" s="83"/>
      <c r="QZT222" s="83"/>
      <c r="QZU222" s="86"/>
      <c r="QZV222" s="86"/>
      <c r="QZW222" s="82"/>
      <c r="QZX222" s="83"/>
      <c r="QZY222" s="83"/>
      <c r="QZZ222" s="86"/>
      <c r="RAA222" s="86"/>
      <c r="RAB222" s="82"/>
      <c r="RAC222" s="83"/>
      <c r="RAD222" s="83"/>
      <c r="RAE222" s="86"/>
      <c r="RAF222" s="86"/>
      <c r="RAG222" s="82"/>
      <c r="RAH222" s="83"/>
      <c r="RAI222" s="83"/>
      <c r="RAJ222" s="86"/>
      <c r="RAK222" s="86"/>
      <c r="RAL222" s="82"/>
      <c r="RAM222" s="83"/>
      <c r="RAN222" s="83"/>
      <c r="RAO222" s="86"/>
      <c r="RAP222" s="86"/>
      <c r="RAQ222" s="82"/>
      <c r="RAR222" s="83"/>
      <c r="RAS222" s="83"/>
      <c r="RAT222" s="86"/>
      <c r="RAU222" s="86"/>
      <c r="RAV222" s="82"/>
      <c r="RAW222" s="83"/>
      <c r="RAX222" s="83"/>
      <c r="RAY222" s="86"/>
      <c r="RAZ222" s="86"/>
      <c r="RBA222" s="82"/>
      <c r="RBB222" s="83"/>
      <c r="RBC222" s="83"/>
      <c r="RBD222" s="86"/>
      <c r="RBE222" s="86"/>
      <c r="RBF222" s="82"/>
      <c r="RBG222" s="83"/>
      <c r="RBH222" s="83"/>
      <c r="RBI222" s="86"/>
      <c r="RBJ222" s="86"/>
      <c r="RBK222" s="82"/>
      <c r="RBL222" s="83"/>
      <c r="RBM222" s="83"/>
      <c r="RBN222" s="86"/>
      <c r="RBO222" s="86"/>
      <c r="RBP222" s="82"/>
      <c r="RBQ222" s="83"/>
      <c r="RBR222" s="83"/>
      <c r="RBS222" s="86"/>
      <c r="RBT222" s="86"/>
      <c r="RBU222" s="82"/>
      <c r="RBV222" s="83"/>
      <c r="RBW222" s="83"/>
      <c r="RBX222" s="86"/>
      <c r="RBY222" s="86"/>
      <c r="RBZ222" s="82"/>
      <c r="RCA222" s="83"/>
      <c r="RCB222" s="83"/>
      <c r="RCC222" s="86"/>
      <c r="RCD222" s="86"/>
      <c r="RCE222" s="82"/>
      <c r="RCF222" s="83"/>
      <c r="RCG222" s="83"/>
      <c r="RCH222" s="86"/>
      <c r="RCI222" s="86"/>
      <c r="RCJ222" s="82"/>
      <c r="RCK222" s="83"/>
      <c r="RCL222" s="83"/>
      <c r="RCM222" s="86"/>
      <c r="RCN222" s="86"/>
      <c r="RCO222" s="82"/>
      <c r="RCP222" s="83"/>
      <c r="RCQ222" s="83"/>
      <c r="RCR222" s="86"/>
      <c r="RCS222" s="86"/>
      <c r="RCT222" s="82"/>
      <c r="RCU222" s="83"/>
      <c r="RCV222" s="83"/>
      <c r="RCW222" s="86"/>
      <c r="RCX222" s="86"/>
      <c r="RCY222" s="82"/>
      <c r="RCZ222" s="83"/>
      <c r="RDA222" s="83"/>
      <c r="RDB222" s="86"/>
      <c r="RDC222" s="86"/>
      <c r="RDD222" s="82"/>
      <c r="RDE222" s="83"/>
      <c r="RDF222" s="83"/>
      <c r="RDG222" s="86"/>
      <c r="RDH222" s="86"/>
      <c r="RDI222" s="82"/>
      <c r="RDJ222" s="83"/>
      <c r="RDK222" s="83"/>
      <c r="RDL222" s="86"/>
      <c r="RDM222" s="86"/>
      <c r="RDN222" s="82"/>
      <c r="RDO222" s="83"/>
      <c r="RDP222" s="83"/>
      <c r="RDQ222" s="86"/>
      <c r="RDR222" s="86"/>
      <c r="RDS222" s="82"/>
      <c r="RDT222" s="83"/>
      <c r="RDU222" s="83"/>
      <c r="RDV222" s="86"/>
      <c r="RDW222" s="86"/>
      <c r="RDX222" s="82"/>
      <c r="RDY222" s="83"/>
      <c r="RDZ222" s="83"/>
      <c r="REA222" s="86"/>
      <c r="REB222" s="86"/>
      <c r="REC222" s="82"/>
      <c r="RED222" s="83"/>
      <c r="REE222" s="83"/>
      <c r="REF222" s="86"/>
      <c r="REG222" s="86"/>
      <c r="REH222" s="82"/>
      <c r="REI222" s="83"/>
      <c r="REJ222" s="83"/>
      <c r="REK222" s="86"/>
      <c r="REL222" s="86"/>
      <c r="REM222" s="82"/>
      <c r="REN222" s="83"/>
      <c r="REO222" s="83"/>
      <c r="REP222" s="86"/>
      <c r="REQ222" s="86"/>
      <c r="RER222" s="82"/>
      <c r="RES222" s="83"/>
      <c r="RET222" s="83"/>
      <c r="REU222" s="86"/>
      <c r="REV222" s="86"/>
      <c r="REW222" s="82"/>
      <c r="REX222" s="83"/>
      <c r="REY222" s="83"/>
      <c r="REZ222" s="86"/>
      <c r="RFA222" s="86"/>
      <c r="RFB222" s="82"/>
      <c r="RFC222" s="83"/>
      <c r="RFD222" s="83"/>
      <c r="RFE222" s="86"/>
      <c r="RFF222" s="86"/>
      <c r="RFG222" s="82"/>
      <c r="RFH222" s="83"/>
      <c r="RFI222" s="83"/>
      <c r="RFJ222" s="86"/>
      <c r="RFK222" s="86"/>
      <c r="RFL222" s="82"/>
      <c r="RFM222" s="83"/>
      <c r="RFN222" s="83"/>
      <c r="RFO222" s="86"/>
      <c r="RFP222" s="86"/>
      <c r="RFQ222" s="82"/>
      <c r="RFR222" s="83"/>
      <c r="RFS222" s="83"/>
      <c r="RFT222" s="86"/>
      <c r="RFU222" s="86"/>
      <c r="RFV222" s="82"/>
      <c r="RFW222" s="83"/>
      <c r="RFX222" s="83"/>
      <c r="RFY222" s="86"/>
      <c r="RFZ222" s="86"/>
      <c r="RGA222" s="82"/>
      <c r="RGB222" s="83"/>
      <c r="RGC222" s="83"/>
      <c r="RGD222" s="86"/>
      <c r="RGE222" s="86"/>
      <c r="RGF222" s="82"/>
      <c r="RGG222" s="83"/>
      <c r="RGH222" s="83"/>
      <c r="RGI222" s="86"/>
      <c r="RGJ222" s="86"/>
      <c r="RGK222" s="82"/>
      <c r="RGL222" s="83"/>
      <c r="RGM222" s="83"/>
      <c r="RGN222" s="86"/>
      <c r="RGO222" s="86"/>
      <c r="RGP222" s="82"/>
      <c r="RGQ222" s="83"/>
      <c r="RGR222" s="83"/>
      <c r="RGS222" s="86"/>
      <c r="RGT222" s="86"/>
      <c r="RGU222" s="82"/>
      <c r="RGV222" s="83"/>
      <c r="RGW222" s="83"/>
      <c r="RGX222" s="86"/>
      <c r="RGY222" s="86"/>
      <c r="RGZ222" s="82"/>
      <c r="RHA222" s="83"/>
      <c r="RHB222" s="83"/>
      <c r="RHC222" s="86"/>
      <c r="RHD222" s="86"/>
      <c r="RHE222" s="82"/>
      <c r="RHF222" s="83"/>
      <c r="RHG222" s="83"/>
      <c r="RHH222" s="86"/>
      <c r="RHI222" s="86"/>
      <c r="RHJ222" s="82"/>
      <c r="RHK222" s="83"/>
      <c r="RHL222" s="83"/>
      <c r="RHM222" s="86"/>
      <c r="RHN222" s="86"/>
      <c r="RHO222" s="82"/>
      <c r="RHP222" s="83"/>
      <c r="RHQ222" s="83"/>
      <c r="RHR222" s="86"/>
      <c r="RHS222" s="86"/>
      <c r="RHT222" s="82"/>
      <c r="RHU222" s="83"/>
      <c r="RHV222" s="83"/>
      <c r="RHW222" s="86"/>
      <c r="RHX222" s="86"/>
      <c r="RHY222" s="82"/>
      <c r="RHZ222" s="83"/>
      <c r="RIA222" s="83"/>
      <c r="RIB222" s="86"/>
      <c r="RIC222" s="86"/>
      <c r="RID222" s="82"/>
      <c r="RIE222" s="83"/>
      <c r="RIF222" s="83"/>
      <c r="RIG222" s="86"/>
      <c r="RIH222" s="86"/>
      <c r="RII222" s="82"/>
      <c r="RIJ222" s="83"/>
      <c r="RIK222" s="83"/>
      <c r="RIL222" s="86"/>
      <c r="RIM222" s="86"/>
      <c r="RIN222" s="82"/>
      <c r="RIO222" s="83"/>
      <c r="RIP222" s="83"/>
      <c r="RIQ222" s="86"/>
      <c r="RIR222" s="86"/>
      <c r="RIS222" s="82"/>
      <c r="RIT222" s="83"/>
      <c r="RIU222" s="83"/>
      <c r="RIV222" s="86"/>
      <c r="RIW222" s="86"/>
      <c r="RIX222" s="82"/>
      <c r="RIY222" s="83"/>
      <c r="RIZ222" s="83"/>
      <c r="RJA222" s="86"/>
      <c r="RJB222" s="86"/>
      <c r="RJC222" s="82"/>
      <c r="RJD222" s="83"/>
      <c r="RJE222" s="83"/>
      <c r="RJF222" s="86"/>
      <c r="RJG222" s="86"/>
      <c r="RJH222" s="82"/>
      <c r="RJI222" s="83"/>
      <c r="RJJ222" s="83"/>
      <c r="RJK222" s="86"/>
      <c r="RJL222" s="86"/>
      <c r="RJM222" s="82"/>
      <c r="RJN222" s="83"/>
      <c r="RJO222" s="83"/>
      <c r="RJP222" s="86"/>
      <c r="RJQ222" s="86"/>
      <c r="RJR222" s="82"/>
      <c r="RJS222" s="83"/>
      <c r="RJT222" s="83"/>
      <c r="RJU222" s="86"/>
      <c r="RJV222" s="86"/>
      <c r="RJW222" s="82"/>
      <c r="RJX222" s="83"/>
      <c r="RJY222" s="83"/>
      <c r="RJZ222" s="86"/>
      <c r="RKA222" s="86"/>
      <c r="RKB222" s="82"/>
      <c r="RKC222" s="83"/>
      <c r="RKD222" s="83"/>
      <c r="RKE222" s="86"/>
      <c r="RKF222" s="86"/>
      <c r="RKG222" s="82"/>
      <c r="RKH222" s="83"/>
      <c r="RKI222" s="83"/>
      <c r="RKJ222" s="86"/>
      <c r="RKK222" s="86"/>
      <c r="RKL222" s="82"/>
      <c r="RKM222" s="83"/>
      <c r="RKN222" s="83"/>
      <c r="RKO222" s="86"/>
      <c r="RKP222" s="86"/>
      <c r="RKQ222" s="82"/>
      <c r="RKR222" s="83"/>
      <c r="RKS222" s="83"/>
      <c r="RKT222" s="86"/>
      <c r="RKU222" s="86"/>
      <c r="RKV222" s="82"/>
      <c r="RKW222" s="83"/>
      <c r="RKX222" s="83"/>
      <c r="RKY222" s="86"/>
      <c r="RKZ222" s="86"/>
      <c r="RLA222" s="82"/>
      <c r="RLB222" s="83"/>
      <c r="RLC222" s="83"/>
      <c r="RLD222" s="86"/>
      <c r="RLE222" s="86"/>
      <c r="RLF222" s="82"/>
      <c r="RLG222" s="83"/>
      <c r="RLH222" s="83"/>
      <c r="RLI222" s="86"/>
      <c r="RLJ222" s="86"/>
      <c r="RLK222" s="82"/>
      <c r="RLL222" s="83"/>
      <c r="RLM222" s="83"/>
      <c r="RLN222" s="86"/>
      <c r="RLO222" s="86"/>
      <c r="RLP222" s="82"/>
      <c r="RLQ222" s="83"/>
      <c r="RLR222" s="83"/>
      <c r="RLS222" s="86"/>
      <c r="RLT222" s="86"/>
      <c r="RLU222" s="82"/>
      <c r="RLV222" s="83"/>
      <c r="RLW222" s="83"/>
      <c r="RLX222" s="86"/>
      <c r="RLY222" s="86"/>
      <c r="RLZ222" s="82"/>
      <c r="RMA222" s="83"/>
      <c r="RMB222" s="83"/>
      <c r="RMC222" s="86"/>
      <c r="RMD222" s="86"/>
      <c r="RME222" s="82"/>
      <c r="RMF222" s="83"/>
      <c r="RMG222" s="83"/>
      <c r="RMH222" s="86"/>
      <c r="RMI222" s="86"/>
      <c r="RMJ222" s="82"/>
      <c r="RMK222" s="83"/>
      <c r="RML222" s="83"/>
      <c r="RMM222" s="86"/>
      <c r="RMN222" s="86"/>
      <c r="RMO222" s="82"/>
      <c r="RMP222" s="83"/>
      <c r="RMQ222" s="83"/>
      <c r="RMR222" s="86"/>
      <c r="RMS222" s="86"/>
      <c r="RMT222" s="82"/>
      <c r="RMU222" s="83"/>
      <c r="RMV222" s="83"/>
      <c r="RMW222" s="86"/>
      <c r="RMX222" s="86"/>
      <c r="RMY222" s="82"/>
      <c r="RMZ222" s="83"/>
      <c r="RNA222" s="83"/>
      <c r="RNB222" s="86"/>
      <c r="RNC222" s="86"/>
      <c r="RND222" s="82"/>
      <c r="RNE222" s="83"/>
      <c r="RNF222" s="83"/>
      <c r="RNG222" s="86"/>
      <c r="RNH222" s="86"/>
      <c r="RNI222" s="82"/>
      <c r="RNJ222" s="83"/>
      <c r="RNK222" s="83"/>
      <c r="RNL222" s="86"/>
      <c r="RNM222" s="86"/>
      <c r="RNN222" s="82"/>
      <c r="RNO222" s="83"/>
      <c r="RNP222" s="83"/>
      <c r="RNQ222" s="86"/>
      <c r="RNR222" s="86"/>
      <c r="RNS222" s="82"/>
      <c r="RNT222" s="83"/>
      <c r="RNU222" s="83"/>
      <c r="RNV222" s="86"/>
      <c r="RNW222" s="86"/>
      <c r="RNX222" s="82"/>
      <c r="RNY222" s="83"/>
      <c r="RNZ222" s="83"/>
      <c r="ROA222" s="86"/>
      <c r="ROB222" s="86"/>
      <c r="ROC222" s="82"/>
      <c r="ROD222" s="83"/>
      <c r="ROE222" s="83"/>
      <c r="ROF222" s="86"/>
      <c r="ROG222" s="86"/>
      <c r="ROH222" s="82"/>
      <c r="ROI222" s="83"/>
      <c r="ROJ222" s="83"/>
      <c r="ROK222" s="86"/>
      <c r="ROL222" s="86"/>
      <c r="ROM222" s="82"/>
      <c r="RON222" s="83"/>
      <c r="ROO222" s="83"/>
      <c r="ROP222" s="86"/>
      <c r="ROQ222" s="86"/>
      <c r="ROR222" s="82"/>
      <c r="ROS222" s="83"/>
      <c r="ROT222" s="83"/>
      <c r="ROU222" s="86"/>
      <c r="ROV222" s="86"/>
      <c r="ROW222" s="82"/>
      <c r="ROX222" s="83"/>
      <c r="ROY222" s="83"/>
      <c r="ROZ222" s="86"/>
      <c r="RPA222" s="86"/>
      <c r="RPB222" s="82"/>
      <c r="RPC222" s="83"/>
      <c r="RPD222" s="83"/>
      <c r="RPE222" s="86"/>
      <c r="RPF222" s="86"/>
      <c r="RPG222" s="82"/>
      <c r="RPH222" s="83"/>
      <c r="RPI222" s="83"/>
      <c r="RPJ222" s="86"/>
      <c r="RPK222" s="86"/>
      <c r="RPL222" s="82"/>
      <c r="RPM222" s="83"/>
      <c r="RPN222" s="83"/>
      <c r="RPO222" s="86"/>
      <c r="RPP222" s="86"/>
      <c r="RPQ222" s="82"/>
      <c r="RPR222" s="83"/>
      <c r="RPS222" s="83"/>
      <c r="RPT222" s="86"/>
      <c r="RPU222" s="86"/>
      <c r="RPV222" s="82"/>
      <c r="RPW222" s="83"/>
      <c r="RPX222" s="83"/>
      <c r="RPY222" s="86"/>
      <c r="RPZ222" s="86"/>
      <c r="RQA222" s="82"/>
      <c r="RQB222" s="83"/>
      <c r="RQC222" s="83"/>
      <c r="RQD222" s="86"/>
      <c r="RQE222" s="86"/>
      <c r="RQF222" s="82"/>
      <c r="RQG222" s="83"/>
      <c r="RQH222" s="83"/>
      <c r="RQI222" s="86"/>
      <c r="RQJ222" s="86"/>
      <c r="RQK222" s="82"/>
      <c r="RQL222" s="83"/>
      <c r="RQM222" s="83"/>
      <c r="RQN222" s="86"/>
      <c r="RQO222" s="86"/>
      <c r="RQP222" s="82"/>
      <c r="RQQ222" s="83"/>
      <c r="RQR222" s="83"/>
      <c r="RQS222" s="86"/>
      <c r="RQT222" s="86"/>
      <c r="RQU222" s="82"/>
      <c r="RQV222" s="83"/>
      <c r="RQW222" s="83"/>
      <c r="RQX222" s="86"/>
      <c r="RQY222" s="86"/>
      <c r="RQZ222" s="82"/>
      <c r="RRA222" s="83"/>
      <c r="RRB222" s="83"/>
      <c r="RRC222" s="86"/>
      <c r="RRD222" s="86"/>
      <c r="RRE222" s="82"/>
      <c r="RRF222" s="83"/>
      <c r="RRG222" s="83"/>
      <c r="RRH222" s="86"/>
      <c r="RRI222" s="86"/>
      <c r="RRJ222" s="82"/>
      <c r="RRK222" s="83"/>
      <c r="RRL222" s="83"/>
      <c r="RRM222" s="86"/>
      <c r="RRN222" s="86"/>
      <c r="RRO222" s="82"/>
      <c r="RRP222" s="83"/>
      <c r="RRQ222" s="83"/>
      <c r="RRR222" s="86"/>
      <c r="RRS222" s="86"/>
      <c r="RRT222" s="82"/>
      <c r="RRU222" s="83"/>
      <c r="RRV222" s="83"/>
      <c r="RRW222" s="86"/>
      <c r="RRX222" s="86"/>
      <c r="RRY222" s="82"/>
      <c r="RRZ222" s="83"/>
      <c r="RSA222" s="83"/>
      <c r="RSB222" s="86"/>
      <c r="RSC222" s="86"/>
      <c r="RSD222" s="82"/>
      <c r="RSE222" s="83"/>
      <c r="RSF222" s="83"/>
      <c r="RSG222" s="86"/>
      <c r="RSH222" s="86"/>
      <c r="RSI222" s="82"/>
      <c r="RSJ222" s="83"/>
      <c r="RSK222" s="83"/>
      <c r="RSL222" s="86"/>
      <c r="RSM222" s="86"/>
      <c r="RSN222" s="82"/>
      <c r="RSO222" s="83"/>
      <c r="RSP222" s="83"/>
      <c r="RSQ222" s="86"/>
      <c r="RSR222" s="86"/>
      <c r="RSS222" s="82"/>
      <c r="RST222" s="83"/>
      <c r="RSU222" s="83"/>
      <c r="RSV222" s="86"/>
      <c r="RSW222" s="86"/>
      <c r="RSX222" s="82"/>
      <c r="RSY222" s="83"/>
      <c r="RSZ222" s="83"/>
      <c r="RTA222" s="86"/>
      <c r="RTB222" s="86"/>
      <c r="RTC222" s="82"/>
      <c r="RTD222" s="83"/>
      <c r="RTE222" s="83"/>
      <c r="RTF222" s="86"/>
      <c r="RTG222" s="86"/>
      <c r="RTH222" s="82"/>
      <c r="RTI222" s="83"/>
      <c r="RTJ222" s="83"/>
      <c r="RTK222" s="86"/>
      <c r="RTL222" s="86"/>
      <c r="RTM222" s="82"/>
      <c r="RTN222" s="83"/>
      <c r="RTO222" s="83"/>
      <c r="RTP222" s="86"/>
      <c r="RTQ222" s="86"/>
      <c r="RTR222" s="82"/>
      <c r="RTS222" s="83"/>
      <c r="RTT222" s="83"/>
      <c r="RTU222" s="86"/>
      <c r="RTV222" s="86"/>
      <c r="RTW222" s="82"/>
      <c r="RTX222" s="83"/>
      <c r="RTY222" s="83"/>
      <c r="RTZ222" s="86"/>
      <c r="RUA222" s="86"/>
      <c r="RUB222" s="82"/>
      <c r="RUC222" s="83"/>
      <c r="RUD222" s="83"/>
      <c r="RUE222" s="86"/>
      <c r="RUF222" s="86"/>
      <c r="RUG222" s="82"/>
      <c r="RUH222" s="83"/>
      <c r="RUI222" s="83"/>
      <c r="RUJ222" s="86"/>
      <c r="RUK222" s="86"/>
      <c r="RUL222" s="82"/>
      <c r="RUM222" s="83"/>
      <c r="RUN222" s="83"/>
      <c r="RUO222" s="86"/>
      <c r="RUP222" s="86"/>
      <c r="RUQ222" s="82"/>
      <c r="RUR222" s="83"/>
      <c r="RUS222" s="83"/>
      <c r="RUT222" s="86"/>
      <c r="RUU222" s="86"/>
      <c r="RUV222" s="82"/>
      <c r="RUW222" s="83"/>
      <c r="RUX222" s="83"/>
      <c r="RUY222" s="86"/>
      <c r="RUZ222" s="86"/>
      <c r="RVA222" s="82"/>
      <c r="RVB222" s="83"/>
      <c r="RVC222" s="83"/>
      <c r="RVD222" s="86"/>
      <c r="RVE222" s="86"/>
      <c r="RVF222" s="82"/>
      <c r="RVG222" s="83"/>
      <c r="RVH222" s="83"/>
      <c r="RVI222" s="86"/>
      <c r="RVJ222" s="86"/>
      <c r="RVK222" s="82"/>
      <c r="RVL222" s="83"/>
      <c r="RVM222" s="83"/>
      <c r="RVN222" s="86"/>
      <c r="RVO222" s="86"/>
      <c r="RVP222" s="82"/>
      <c r="RVQ222" s="83"/>
      <c r="RVR222" s="83"/>
      <c r="RVS222" s="86"/>
      <c r="RVT222" s="86"/>
      <c r="RVU222" s="82"/>
      <c r="RVV222" s="83"/>
      <c r="RVW222" s="83"/>
      <c r="RVX222" s="86"/>
      <c r="RVY222" s="86"/>
      <c r="RVZ222" s="82"/>
      <c r="RWA222" s="83"/>
      <c r="RWB222" s="83"/>
      <c r="RWC222" s="86"/>
      <c r="RWD222" s="86"/>
      <c r="RWE222" s="82"/>
      <c r="RWF222" s="83"/>
      <c r="RWG222" s="83"/>
      <c r="RWH222" s="86"/>
      <c r="RWI222" s="86"/>
      <c r="RWJ222" s="82"/>
      <c r="RWK222" s="83"/>
      <c r="RWL222" s="83"/>
      <c r="RWM222" s="86"/>
      <c r="RWN222" s="86"/>
      <c r="RWO222" s="82"/>
      <c r="RWP222" s="83"/>
      <c r="RWQ222" s="83"/>
      <c r="RWR222" s="86"/>
      <c r="RWS222" s="86"/>
      <c r="RWT222" s="82"/>
      <c r="RWU222" s="83"/>
      <c r="RWV222" s="83"/>
      <c r="RWW222" s="86"/>
      <c r="RWX222" s="86"/>
      <c r="RWY222" s="82"/>
      <c r="RWZ222" s="83"/>
      <c r="RXA222" s="83"/>
      <c r="RXB222" s="86"/>
      <c r="RXC222" s="86"/>
      <c r="RXD222" s="82"/>
      <c r="RXE222" s="83"/>
      <c r="RXF222" s="83"/>
      <c r="RXG222" s="86"/>
      <c r="RXH222" s="86"/>
      <c r="RXI222" s="82"/>
      <c r="RXJ222" s="83"/>
      <c r="RXK222" s="83"/>
      <c r="RXL222" s="86"/>
      <c r="RXM222" s="86"/>
      <c r="RXN222" s="82"/>
      <c r="RXO222" s="83"/>
      <c r="RXP222" s="83"/>
      <c r="RXQ222" s="86"/>
      <c r="RXR222" s="86"/>
      <c r="RXS222" s="82"/>
      <c r="RXT222" s="83"/>
      <c r="RXU222" s="83"/>
      <c r="RXV222" s="86"/>
      <c r="RXW222" s="86"/>
      <c r="RXX222" s="82"/>
      <c r="RXY222" s="83"/>
      <c r="RXZ222" s="83"/>
      <c r="RYA222" s="86"/>
      <c r="RYB222" s="86"/>
      <c r="RYC222" s="82"/>
      <c r="RYD222" s="83"/>
      <c r="RYE222" s="83"/>
      <c r="RYF222" s="86"/>
      <c r="RYG222" s="86"/>
      <c r="RYH222" s="82"/>
      <c r="RYI222" s="83"/>
      <c r="RYJ222" s="83"/>
      <c r="RYK222" s="86"/>
      <c r="RYL222" s="86"/>
      <c r="RYM222" s="82"/>
      <c r="RYN222" s="83"/>
      <c r="RYO222" s="83"/>
      <c r="RYP222" s="86"/>
      <c r="RYQ222" s="86"/>
      <c r="RYR222" s="82"/>
      <c r="RYS222" s="83"/>
      <c r="RYT222" s="83"/>
      <c r="RYU222" s="86"/>
      <c r="RYV222" s="86"/>
      <c r="RYW222" s="82"/>
      <c r="RYX222" s="83"/>
      <c r="RYY222" s="83"/>
      <c r="RYZ222" s="86"/>
      <c r="RZA222" s="86"/>
      <c r="RZB222" s="82"/>
      <c r="RZC222" s="83"/>
      <c r="RZD222" s="83"/>
      <c r="RZE222" s="86"/>
      <c r="RZF222" s="86"/>
      <c r="RZG222" s="82"/>
      <c r="RZH222" s="83"/>
      <c r="RZI222" s="83"/>
      <c r="RZJ222" s="86"/>
      <c r="RZK222" s="86"/>
      <c r="RZL222" s="82"/>
      <c r="RZM222" s="83"/>
      <c r="RZN222" s="83"/>
      <c r="RZO222" s="86"/>
      <c r="RZP222" s="86"/>
      <c r="RZQ222" s="82"/>
      <c r="RZR222" s="83"/>
      <c r="RZS222" s="83"/>
      <c r="RZT222" s="86"/>
      <c r="RZU222" s="86"/>
      <c r="RZV222" s="82"/>
      <c r="RZW222" s="83"/>
      <c r="RZX222" s="83"/>
      <c r="RZY222" s="86"/>
      <c r="RZZ222" s="86"/>
      <c r="SAA222" s="82"/>
      <c r="SAB222" s="83"/>
      <c r="SAC222" s="83"/>
      <c r="SAD222" s="86"/>
      <c r="SAE222" s="86"/>
      <c r="SAF222" s="82"/>
      <c r="SAG222" s="83"/>
      <c r="SAH222" s="83"/>
      <c r="SAI222" s="86"/>
      <c r="SAJ222" s="86"/>
      <c r="SAK222" s="82"/>
      <c r="SAL222" s="83"/>
      <c r="SAM222" s="83"/>
      <c r="SAN222" s="86"/>
      <c r="SAO222" s="86"/>
      <c r="SAP222" s="82"/>
      <c r="SAQ222" s="83"/>
      <c r="SAR222" s="83"/>
      <c r="SAS222" s="86"/>
      <c r="SAT222" s="86"/>
      <c r="SAU222" s="82"/>
      <c r="SAV222" s="83"/>
      <c r="SAW222" s="83"/>
      <c r="SAX222" s="86"/>
      <c r="SAY222" s="86"/>
      <c r="SAZ222" s="82"/>
      <c r="SBA222" s="83"/>
      <c r="SBB222" s="83"/>
      <c r="SBC222" s="86"/>
      <c r="SBD222" s="86"/>
      <c r="SBE222" s="82"/>
      <c r="SBF222" s="83"/>
      <c r="SBG222" s="83"/>
      <c r="SBH222" s="86"/>
      <c r="SBI222" s="86"/>
      <c r="SBJ222" s="82"/>
      <c r="SBK222" s="83"/>
      <c r="SBL222" s="83"/>
      <c r="SBM222" s="86"/>
      <c r="SBN222" s="86"/>
      <c r="SBO222" s="82"/>
      <c r="SBP222" s="83"/>
      <c r="SBQ222" s="83"/>
      <c r="SBR222" s="86"/>
      <c r="SBS222" s="86"/>
      <c r="SBT222" s="82"/>
      <c r="SBU222" s="83"/>
      <c r="SBV222" s="83"/>
      <c r="SBW222" s="86"/>
      <c r="SBX222" s="86"/>
      <c r="SBY222" s="82"/>
      <c r="SBZ222" s="83"/>
      <c r="SCA222" s="83"/>
      <c r="SCB222" s="86"/>
      <c r="SCC222" s="86"/>
      <c r="SCD222" s="82"/>
      <c r="SCE222" s="83"/>
      <c r="SCF222" s="83"/>
      <c r="SCG222" s="86"/>
      <c r="SCH222" s="86"/>
      <c r="SCI222" s="82"/>
      <c r="SCJ222" s="83"/>
      <c r="SCK222" s="83"/>
      <c r="SCL222" s="86"/>
      <c r="SCM222" s="86"/>
      <c r="SCN222" s="82"/>
      <c r="SCO222" s="83"/>
      <c r="SCP222" s="83"/>
      <c r="SCQ222" s="86"/>
      <c r="SCR222" s="86"/>
      <c r="SCS222" s="82"/>
      <c r="SCT222" s="83"/>
      <c r="SCU222" s="83"/>
      <c r="SCV222" s="86"/>
      <c r="SCW222" s="86"/>
      <c r="SCX222" s="82"/>
      <c r="SCY222" s="83"/>
      <c r="SCZ222" s="83"/>
      <c r="SDA222" s="86"/>
      <c r="SDB222" s="86"/>
      <c r="SDC222" s="82"/>
      <c r="SDD222" s="83"/>
      <c r="SDE222" s="83"/>
      <c r="SDF222" s="86"/>
      <c r="SDG222" s="86"/>
      <c r="SDH222" s="82"/>
      <c r="SDI222" s="83"/>
      <c r="SDJ222" s="83"/>
      <c r="SDK222" s="86"/>
      <c r="SDL222" s="86"/>
      <c r="SDM222" s="82"/>
      <c r="SDN222" s="83"/>
      <c r="SDO222" s="83"/>
      <c r="SDP222" s="86"/>
      <c r="SDQ222" s="86"/>
      <c r="SDR222" s="82"/>
      <c r="SDS222" s="83"/>
      <c r="SDT222" s="83"/>
      <c r="SDU222" s="86"/>
      <c r="SDV222" s="86"/>
      <c r="SDW222" s="82"/>
      <c r="SDX222" s="83"/>
      <c r="SDY222" s="83"/>
      <c r="SDZ222" s="86"/>
      <c r="SEA222" s="86"/>
      <c r="SEB222" s="82"/>
      <c r="SEC222" s="83"/>
      <c r="SED222" s="83"/>
      <c r="SEE222" s="86"/>
      <c r="SEF222" s="86"/>
      <c r="SEG222" s="82"/>
      <c r="SEH222" s="83"/>
      <c r="SEI222" s="83"/>
      <c r="SEJ222" s="86"/>
      <c r="SEK222" s="86"/>
      <c r="SEL222" s="82"/>
      <c r="SEM222" s="83"/>
      <c r="SEN222" s="83"/>
      <c r="SEO222" s="86"/>
      <c r="SEP222" s="86"/>
      <c r="SEQ222" s="82"/>
      <c r="SER222" s="83"/>
      <c r="SES222" s="83"/>
      <c r="SET222" s="86"/>
      <c r="SEU222" s="86"/>
      <c r="SEV222" s="82"/>
      <c r="SEW222" s="83"/>
      <c r="SEX222" s="83"/>
      <c r="SEY222" s="86"/>
      <c r="SEZ222" s="86"/>
      <c r="SFA222" s="82"/>
      <c r="SFB222" s="83"/>
      <c r="SFC222" s="83"/>
      <c r="SFD222" s="86"/>
      <c r="SFE222" s="86"/>
      <c r="SFF222" s="82"/>
      <c r="SFG222" s="83"/>
      <c r="SFH222" s="83"/>
      <c r="SFI222" s="86"/>
      <c r="SFJ222" s="86"/>
      <c r="SFK222" s="82"/>
      <c r="SFL222" s="83"/>
      <c r="SFM222" s="83"/>
      <c r="SFN222" s="86"/>
      <c r="SFO222" s="86"/>
      <c r="SFP222" s="82"/>
      <c r="SFQ222" s="83"/>
      <c r="SFR222" s="83"/>
      <c r="SFS222" s="86"/>
      <c r="SFT222" s="86"/>
      <c r="SFU222" s="82"/>
      <c r="SFV222" s="83"/>
      <c r="SFW222" s="83"/>
      <c r="SFX222" s="86"/>
      <c r="SFY222" s="86"/>
      <c r="SFZ222" s="82"/>
      <c r="SGA222" s="83"/>
      <c r="SGB222" s="83"/>
      <c r="SGC222" s="86"/>
      <c r="SGD222" s="86"/>
      <c r="SGE222" s="82"/>
      <c r="SGF222" s="83"/>
      <c r="SGG222" s="83"/>
      <c r="SGH222" s="86"/>
      <c r="SGI222" s="86"/>
      <c r="SGJ222" s="82"/>
      <c r="SGK222" s="83"/>
      <c r="SGL222" s="83"/>
      <c r="SGM222" s="86"/>
      <c r="SGN222" s="86"/>
      <c r="SGO222" s="82"/>
      <c r="SGP222" s="83"/>
      <c r="SGQ222" s="83"/>
      <c r="SGR222" s="86"/>
      <c r="SGS222" s="86"/>
      <c r="SGT222" s="82"/>
      <c r="SGU222" s="83"/>
      <c r="SGV222" s="83"/>
      <c r="SGW222" s="86"/>
      <c r="SGX222" s="86"/>
      <c r="SGY222" s="82"/>
      <c r="SGZ222" s="83"/>
      <c r="SHA222" s="83"/>
      <c r="SHB222" s="86"/>
      <c r="SHC222" s="86"/>
      <c r="SHD222" s="82"/>
      <c r="SHE222" s="83"/>
      <c r="SHF222" s="83"/>
      <c r="SHG222" s="86"/>
      <c r="SHH222" s="86"/>
      <c r="SHI222" s="82"/>
      <c r="SHJ222" s="83"/>
      <c r="SHK222" s="83"/>
      <c r="SHL222" s="86"/>
      <c r="SHM222" s="86"/>
      <c r="SHN222" s="82"/>
      <c r="SHO222" s="83"/>
      <c r="SHP222" s="83"/>
      <c r="SHQ222" s="86"/>
      <c r="SHR222" s="86"/>
      <c r="SHS222" s="82"/>
      <c r="SHT222" s="83"/>
      <c r="SHU222" s="83"/>
      <c r="SHV222" s="86"/>
      <c r="SHW222" s="86"/>
      <c r="SHX222" s="82"/>
      <c r="SHY222" s="83"/>
      <c r="SHZ222" s="83"/>
      <c r="SIA222" s="86"/>
      <c r="SIB222" s="86"/>
      <c r="SIC222" s="82"/>
      <c r="SID222" s="83"/>
      <c r="SIE222" s="83"/>
      <c r="SIF222" s="86"/>
      <c r="SIG222" s="86"/>
      <c r="SIH222" s="82"/>
      <c r="SII222" s="83"/>
      <c r="SIJ222" s="83"/>
      <c r="SIK222" s="86"/>
      <c r="SIL222" s="86"/>
      <c r="SIM222" s="82"/>
      <c r="SIN222" s="83"/>
      <c r="SIO222" s="83"/>
      <c r="SIP222" s="86"/>
      <c r="SIQ222" s="86"/>
      <c r="SIR222" s="82"/>
      <c r="SIS222" s="83"/>
      <c r="SIT222" s="83"/>
      <c r="SIU222" s="86"/>
      <c r="SIV222" s="86"/>
      <c r="SIW222" s="82"/>
      <c r="SIX222" s="83"/>
      <c r="SIY222" s="83"/>
      <c r="SIZ222" s="86"/>
      <c r="SJA222" s="86"/>
      <c r="SJB222" s="82"/>
      <c r="SJC222" s="83"/>
      <c r="SJD222" s="83"/>
      <c r="SJE222" s="86"/>
      <c r="SJF222" s="86"/>
      <c r="SJG222" s="82"/>
      <c r="SJH222" s="83"/>
      <c r="SJI222" s="83"/>
      <c r="SJJ222" s="86"/>
      <c r="SJK222" s="86"/>
      <c r="SJL222" s="82"/>
      <c r="SJM222" s="83"/>
      <c r="SJN222" s="83"/>
      <c r="SJO222" s="86"/>
      <c r="SJP222" s="86"/>
      <c r="SJQ222" s="82"/>
      <c r="SJR222" s="83"/>
      <c r="SJS222" s="83"/>
      <c r="SJT222" s="86"/>
      <c r="SJU222" s="86"/>
      <c r="SJV222" s="82"/>
      <c r="SJW222" s="83"/>
      <c r="SJX222" s="83"/>
      <c r="SJY222" s="86"/>
      <c r="SJZ222" s="86"/>
      <c r="SKA222" s="82"/>
      <c r="SKB222" s="83"/>
      <c r="SKC222" s="83"/>
      <c r="SKD222" s="86"/>
      <c r="SKE222" s="86"/>
      <c r="SKF222" s="82"/>
      <c r="SKG222" s="83"/>
      <c r="SKH222" s="83"/>
      <c r="SKI222" s="86"/>
      <c r="SKJ222" s="86"/>
      <c r="SKK222" s="82"/>
      <c r="SKL222" s="83"/>
      <c r="SKM222" s="83"/>
      <c r="SKN222" s="86"/>
      <c r="SKO222" s="86"/>
      <c r="SKP222" s="82"/>
      <c r="SKQ222" s="83"/>
      <c r="SKR222" s="83"/>
      <c r="SKS222" s="86"/>
      <c r="SKT222" s="86"/>
      <c r="SKU222" s="82"/>
      <c r="SKV222" s="83"/>
      <c r="SKW222" s="83"/>
      <c r="SKX222" s="86"/>
      <c r="SKY222" s="86"/>
      <c r="SKZ222" s="82"/>
      <c r="SLA222" s="83"/>
      <c r="SLB222" s="83"/>
      <c r="SLC222" s="86"/>
      <c r="SLD222" s="86"/>
      <c r="SLE222" s="82"/>
      <c r="SLF222" s="83"/>
      <c r="SLG222" s="83"/>
      <c r="SLH222" s="86"/>
      <c r="SLI222" s="86"/>
      <c r="SLJ222" s="82"/>
      <c r="SLK222" s="83"/>
      <c r="SLL222" s="83"/>
      <c r="SLM222" s="86"/>
      <c r="SLN222" s="86"/>
      <c r="SLO222" s="82"/>
      <c r="SLP222" s="83"/>
      <c r="SLQ222" s="83"/>
      <c r="SLR222" s="86"/>
      <c r="SLS222" s="86"/>
      <c r="SLT222" s="82"/>
      <c r="SLU222" s="83"/>
      <c r="SLV222" s="83"/>
      <c r="SLW222" s="86"/>
      <c r="SLX222" s="86"/>
      <c r="SLY222" s="82"/>
      <c r="SLZ222" s="83"/>
      <c r="SMA222" s="83"/>
      <c r="SMB222" s="86"/>
      <c r="SMC222" s="86"/>
      <c r="SMD222" s="82"/>
      <c r="SME222" s="83"/>
      <c r="SMF222" s="83"/>
      <c r="SMG222" s="86"/>
      <c r="SMH222" s="86"/>
      <c r="SMI222" s="82"/>
      <c r="SMJ222" s="83"/>
      <c r="SMK222" s="83"/>
      <c r="SML222" s="86"/>
      <c r="SMM222" s="86"/>
      <c r="SMN222" s="82"/>
      <c r="SMO222" s="83"/>
      <c r="SMP222" s="83"/>
      <c r="SMQ222" s="86"/>
      <c r="SMR222" s="86"/>
      <c r="SMS222" s="82"/>
      <c r="SMT222" s="83"/>
      <c r="SMU222" s="83"/>
      <c r="SMV222" s="86"/>
      <c r="SMW222" s="86"/>
      <c r="SMX222" s="82"/>
      <c r="SMY222" s="83"/>
      <c r="SMZ222" s="83"/>
      <c r="SNA222" s="86"/>
      <c r="SNB222" s="86"/>
      <c r="SNC222" s="82"/>
      <c r="SND222" s="83"/>
      <c r="SNE222" s="83"/>
      <c r="SNF222" s="86"/>
      <c r="SNG222" s="86"/>
      <c r="SNH222" s="82"/>
      <c r="SNI222" s="83"/>
      <c r="SNJ222" s="83"/>
      <c r="SNK222" s="86"/>
      <c r="SNL222" s="86"/>
      <c r="SNM222" s="82"/>
      <c r="SNN222" s="83"/>
      <c r="SNO222" s="83"/>
      <c r="SNP222" s="86"/>
      <c r="SNQ222" s="86"/>
      <c r="SNR222" s="82"/>
      <c r="SNS222" s="83"/>
      <c r="SNT222" s="83"/>
      <c r="SNU222" s="86"/>
      <c r="SNV222" s="86"/>
      <c r="SNW222" s="82"/>
      <c r="SNX222" s="83"/>
      <c r="SNY222" s="83"/>
      <c r="SNZ222" s="86"/>
      <c r="SOA222" s="86"/>
      <c r="SOB222" s="82"/>
      <c r="SOC222" s="83"/>
      <c r="SOD222" s="83"/>
      <c r="SOE222" s="86"/>
      <c r="SOF222" s="86"/>
      <c r="SOG222" s="82"/>
      <c r="SOH222" s="83"/>
      <c r="SOI222" s="83"/>
      <c r="SOJ222" s="86"/>
      <c r="SOK222" s="86"/>
      <c r="SOL222" s="82"/>
      <c r="SOM222" s="83"/>
      <c r="SON222" s="83"/>
      <c r="SOO222" s="86"/>
      <c r="SOP222" s="86"/>
      <c r="SOQ222" s="82"/>
      <c r="SOR222" s="83"/>
      <c r="SOS222" s="83"/>
      <c r="SOT222" s="86"/>
      <c r="SOU222" s="86"/>
      <c r="SOV222" s="82"/>
      <c r="SOW222" s="83"/>
      <c r="SOX222" s="83"/>
      <c r="SOY222" s="86"/>
      <c r="SOZ222" s="86"/>
      <c r="SPA222" s="82"/>
      <c r="SPB222" s="83"/>
      <c r="SPC222" s="83"/>
      <c r="SPD222" s="86"/>
      <c r="SPE222" s="86"/>
      <c r="SPF222" s="82"/>
      <c r="SPG222" s="83"/>
      <c r="SPH222" s="83"/>
      <c r="SPI222" s="86"/>
      <c r="SPJ222" s="86"/>
      <c r="SPK222" s="82"/>
      <c r="SPL222" s="83"/>
      <c r="SPM222" s="83"/>
      <c r="SPN222" s="86"/>
      <c r="SPO222" s="86"/>
      <c r="SPP222" s="82"/>
      <c r="SPQ222" s="83"/>
      <c r="SPR222" s="83"/>
      <c r="SPS222" s="86"/>
      <c r="SPT222" s="86"/>
      <c r="SPU222" s="82"/>
      <c r="SPV222" s="83"/>
      <c r="SPW222" s="83"/>
      <c r="SPX222" s="86"/>
      <c r="SPY222" s="86"/>
      <c r="SPZ222" s="82"/>
      <c r="SQA222" s="83"/>
      <c r="SQB222" s="83"/>
      <c r="SQC222" s="86"/>
      <c r="SQD222" s="86"/>
      <c r="SQE222" s="82"/>
      <c r="SQF222" s="83"/>
      <c r="SQG222" s="83"/>
      <c r="SQH222" s="86"/>
      <c r="SQI222" s="86"/>
      <c r="SQJ222" s="82"/>
      <c r="SQK222" s="83"/>
      <c r="SQL222" s="83"/>
      <c r="SQM222" s="86"/>
      <c r="SQN222" s="86"/>
      <c r="SQO222" s="82"/>
      <c r="SQP222" s="83"/>
      <c r="SQQ222" s="83"/>
      <c r="SQR222" s="86"/>
      <c r="SQS222" s="86"/>
      <c r="SQT222" s="82"/>
      <c r="SQU222" s="83"/>
      <c r="SQV222" s="83"/>
      <c r="SQW222" s="86"/>
      <c r="SQX222" s="86"/>
      <c r="SQY222" s="82"/>
      <c r="SQZ222" s="83"/>
      <c r="SRA222" s="83"/>
      <c r="SRB222" s="86"/>
      <c r="SRC222" s="86"/>
      <c r="SRD222" s="82"/>
      <c r="SRE222" s="83"/>
      <c r="SRF222" s="83"/>
      <c r="SRG222" s="86"/>
      <c r="SRH222" s="86"/>
      <c r="SRI222" s="82"/>
      <c r="SRJ222" s="83"/>
      <c r="SRK222" s="83"/>
      <c r="SRL222" s="86"/>
      <c r="SRM222" s="86"/>
      <c r="SRN222" s="82"/>
      <c r="SRO222" s="83"/>
      <c r="SRP222" s="83"/>
      <c r="SRQ222" s="86"/>
      <c r="SRR222" s="86"/>
      <c r="SRS222" s="82"/>
      <c r="SRT222" s="83"/>
      <c r="SRU222" s="83"/>
      <c r="SRV222" s="86"/>
      <c r="SRW222" s="86"/>
      <c r="SRX222" s="82"/>
      <c r="SRY222" s="83"/>
      <c r="SRZ222" s="83"/>
      <c r="SSA222" s="86"/>
      <c r="SSB222" s="86"/>
      <c r="SSC222" s="82"/>
      <c r="SSD222" s="83"/>
      <c r="SSE222" s="83"/>
      <c r="SSF222" s="86"/>
      <c r="SSG222" s="86"/>
      <c r="SSH222" s="82"/>
      <c r="SSI222" s="83"/>
      <c r="SSJ222" s="83"/>
      <c r="SSK222" s="86"/>
      <c r="SSL222" s="86"/>
      <c r="SSM222" s="82"/>
      <c r="SSN222" s="83"/>
      <c r="SSO222" s="83"/>
      <c r="SSP222" s="86"/>
      <c r="SSQ222" s="86"/>
      <c r="SSR222" s="82"/>
      <c r="SSS222" s="83"/>
      <c r="SST222" s="83"/>
      <c r="SSU222" s="86"/>
      <c r="SSV222" s="86"/>
      <c r="SSW222" s="82"/>
      <c r="SSX222" s="83"/>
      <c r="SSY222" s="83"/>
      <c r="SSZ222" s="86"/>
      <c r="STA222" s="86"/>
      <c r="STB222" s="82"/>
      <c r="STC222" s="83"/>
      <c r="STD222" s="83"/>
      <c r="STE222" s="86"/>
      <c r="STF222" s="86"/>
      <c r="STG222" s="82"/>
      <c r="STH222" s="83"/>
      <c r="STI222" s="83"/>
      <c r="STJ222" s="86"/>
      <c r="STK222" s="86"/>
      <c r="STL222" s="82"/>
      <c r="STM222" s="83"/>
      <c r="STN222" s="83"/>
      <c r="STO222" s="86"/>
      <c r="STP222" s="86"/>
      <c r="STQ222" s="82"/>
      <c r="STR222" s="83"/>
      <c r="STS222" s="83"/>
      <c r="STT222" s="86"/>
      <c r="STU222" s="86"/>
      <c r="STV222" s="82"/>
      <c r="STW222" s="83"/>
      <c r="STX222" s="83"/>
      <c r="STY222" s="86"/>
      <c r="STZ222" s="86"/>
      <c r="SUA222" s="82"/>
      <c r="SUB222" s="83"/>
      <c r="SUC222" s="83"/>
      <c r="SUD222" s="86"/>
      <c r="SUE222" s="86"/>
      <c r="SUF222" s="82"/>
      <c r="SUG222" s="83"/>
      <c r="SUH222" s="83"/>
      <c r="SUI222" s="86"/>
      <c r="SUJ222" s="86"/>
      <c r="SUK222" s="82"/>
      <c r="SUL222" s="83"/>
      <c r="SUM222" s="83"/>
      <c r="SUN222" s="86"/>
      <c r="SUO222" s="86"/>
      <c r="SUP222" s="82"/>
      <c r="SUQ222" s="83"/>
      <c r="SUR222" s="83"/>
      <c r="SUS222" s="86"/>
      <c r="SUT222" s="86"/>
      <c r="SUU222" s="82"/>
      <c r="SUV222" s="83"/>
      <c r="SUW222" s="83"/>
      <c r="SUX222" s="86"/>
      <c r="SUY222" s="86"/>
      <c r="SUZ222" s="82"/>
      <c r="SVA222" s="83"/>
      <c r="SVB222" s="83"/>
      <c r="SVC222" s="86"/>
      <c r="SVD222" s="86"/>
      <c r="SVE222" s="82"/>
      <c r="SVF222" s="83"/>
      <c r="SVG222" s="83"/>
      <c r="SVH222" s="86"/>
      <c r="SVI222" s="86"/>
      <c r="SVJ222" s="82"/>
      <c r="SVK222" s="83"/>
      <c r="SVL222" s="83"/>
      <c r="SVM222" s="86"/>
      <c r="SVN222" s="86"/>
      <c r="SVO222" s="82"/>
      <c r="SVP222" s="83"/>
      <c r="SVQ222" s="83"/>
      <c r="SVR222" s="86"/>
      <c r="SVS222" s="86"/>
      <c r="SVT222" s="82"/>
      <c r="SVU222" s="83"/>
      <c r="SVV222" s="83"/>
      <c r="SVW222" s="86"/>
      <c r="SVX222" s="86"/>
      <c r="SVY222" s="82"/>
      <c r="SVZ222" s="83"/>
      <c r="SWA222" s="83"/>
      <c r="SWB222" s="86"/>
      <c r="SWC222" s="86"/>
      <c r="SWD222" s="82"/>
      <c r="SWE222" s="83"/>
      <c r="SWF222" s="83"/>
      <c r="SWG222" s="86"/>
      <c r="SWH222" s="86"/>
      <c r="SWI222" s="82"/>
      <c r="SWJ222" s="83"/>
      <c r="SWK222" s="83"/>
      <c r="SWL222" s="86"/>
      <c r="SWM222" s="86"/>
      <c r="SWN222" s="82"/>
      <c r="SWO222" s="83"/>
      <c r="SWP222" s="83"/>
      <c r="SWQ222" s="86"/>
      <c r="SWR222" s="86"/>
      <c r="SWS222" s="82"/>
      <c r="SWT222" s="83"/>
      <c r="SWU222" s="83"/>
      <c r="SWV222" s="86"/>
      <c r="SWW222" s="86"/>
      <c r="SWX222" s="82"/>
      <c r="SWY222" s="83"/>
      <c r="SWZ222" s="83"/>
      <c r="SXA222" s="86"/>
      <c r="SXB222" s="86"/>
      <c r="SXC222" s="82"/>
      <c r="SXD222" s="83"/>
      <c r="SXE222" s="83"/>
      <c r="SXF222" s="86"/>
      <c r="SXG222" s="86"/>
      <c r="SXH222" s="82"/>
      <c r="SXI222" s="83"/>
      <c r="SXJ222" s="83"/>
      <c r="SXK222" s="86"/>
      <c r="SXL222" s="86"/>
      <c r="SXM222" s="82"/>
      <c r="SXN222" s="83"/>
      <c r="SXO222" s="83"/>
      <c r="SXP222" s="86"/>
      <c r="SXQ222" s="86"/>
      <c r="SXR222" s="82"/>
      <c r="SXS222" s="83"/>
      <c r="SXT222" s="83"/>
      <c r="SXU222" s="86"/>
      <c r="SXV222" s="86"/>
      <c r="SXW222" s="82"/>
      <c r="SXX222" s="83"/>
      <c r="SXY222" s="83"/>
      <c r="SXZ222" s="86"/>
      <c r="SYA222" s="86"/>
      <c r="SYB222" s="82"/>
      <c r="SYC222" s="83"/>
      <c r="SYD222" s="83"/>
      <c r="SYE222" s="86"/>
      <c r="SYF222" s="86"/>
      <c r="SYG222" s="82"/>
      <c r="SYH222" s="83"/>
      <c r="SYI222" s="83"/>
      <c r="SYJ222" s="86"/>
      <c r="SYK222" s="86"/>
      <c r="SYL222" s="82"/>
      <c r="SYM222" s="83"/>
      <c r="SYN222" s="83"/>
      <c r="SYO222" s="86"/>
      <c r="SYP222" s="86"/>
      <c r="SYQ222" s="82"/>
      <c r="SYR222" s="83"/>
      <c r="SYS222" s="83"/>
      <c r="SYT222" s="86"/>
      <c r="SYU222" s="86"/>
      <c r="SYV222" s="82"/>
      <c r="SYW222" s="83"/>
      <c r="SYX222" s="83"/>
      <c r="SYY222" s="86"/>
      <c r="SYZ222" s="86"/>
      <c r="SZA222" s="82"/>
      <c r="SZB222" s="83"/>
      <c r="SZC222" s="83"/>
      <c r="SZD222" s="86"/>
      <c r="SZE222" s="86"/>
      <c r="SZF222" s="82"/>
      <c r="SZG222" s="83"/>
      <c r="SZH222" s="83"/>
      <c r="SZI222" s="86"/>
      <c r="SZJ222" s="86"/>
      <c r="SZK222" s="82"/>
      <c r="SZL222" s="83"/>
      <c r="SZM222" s="83"/>
      <c r="SZN222" s="86"/>
      <c r="SZO222" s="86"/>
      <c r="SZP222" s="82"/>
      <c r="SZQ222" s="83"/>
      <c r="SZR222" s="83"/>
      <c r="SZS222" s="86"/>
      <c r="SZT222" s="86"/>
      <c r="SZU222" s="82"/>
      <c r="SZV222" s="83"/>
      <c r="SZW222" s="83"/>
      <c r="SZX222" s="86"/>
      <c r="SZY222" s="86"/>
      <c r="SZZ222" s="82"/>
      <c r="TAA222" s="83"/>
      <c r="TAB222" s="83"/>
      <c r="TAC222" s="86"/>
      <c r="TAD222" s="86"/>
      <c r="TAE222" s="82"/>
      <c r="TAF222" s="83"/>
      <c r="TAG222" s="83"/>
      <c r="TAH222" s="86"/>
      <c r="TAI222" s="86"/>
      <c r="TAJ222" s="82"/>
      <c r="TAK222" s="83"/>
      <c r="TAL222" s="83"/>
      <c r="TAM222" s="86"/>
      <c r="TAN222" s="86"/>
      <c r="TAO222" s="82"/>
      <c r="TAP222" s="83"/>
      <c r="TAQ222" s="83"/>
      <c r="TAR222" s="86"/>
      <c r="TAS222" s="86"/>
      <c r="TAT222" s="82"/>
      <c r="TAU222" s="83"/>
      <c r="TAV222" s="83"/>
      <c r="TAW222" s="86"/>
      <c r="TAX222" s="86"/>
      <c r="TAY222" s="82"/>
      <c r="TAZ222" s="83"/>
      <c r="TBA222" s="83"/>
      <c r="TBB222" s="86"/>
      <c r="TBC222" s="86"/>
      <c r="TBD222" s="82"/>
      <c r="TBE222" s="83"/>
      <c r="TBF222" s="83"/>
      <c r="TBG222" s="86"/>
      <c r="TBH222" s="86"/>
      <c r="TBI222" s="82"/>
      <c r="TBJ222" s="83"/>
      <c r="TBK222" s="83"/>
      <c r="TBL222" s="86"/>
      <c r="TBM222" s="86"/>
      <c r="TBN222" s="82"/>
      <c r="TBO222" s="83"/>
      <c r="TBP222" s="83"/>
      <c r="TBQ222" s="86"/>
      <c r="TBR222" s="86"/>
      <c r="TBS222" s="82"/>
      <c r="TBT222" s="83"/>
      <c r="TBU222" s="83"/>
      <c r="TBV222" s="86"/>
      <c r="TBW222" s="86"/>
      <c r="TBX222" s="82"/>
      <c r="TBY222" s="83"/>
      <c r="TBZ222" s="83"/>
      <c r="TCA222" s="86"/>
      <c r="TCB222" s="86"/>
      <c r="TCC222" s="82"/>
      <c r="TCD222" s="83"/>
      <c r="TCE222" s="83"/>
      <c r="TCF222" s="86"/>
      <c r="TCG222" s="86"/>
      <c r="TCH222" s="82"/>
      <c r="TCI222" s="83"/>
      <c r="TCJ222" s="83"/>
      <c r="TCK222" s="86"/>
      <c r="TCL222" s="86"/>
      <c r="TCM222" s="82"/>
      <c r="TCN222" s="83"/>
      <c r="TCO222" s="83"/>
      <c r="TCP222" s="86"/>
      <c r="TCQ222" s="86"/>
      <c r="TCR222" s="82"/>
      <c r="TCS222" s="83"/>
      <c r="TCT222" s="83"/>
      <c r="TCU222" s="86"/>
      <c r="TCV222" s="86"/>
      <c r="TCW222" s="82"/>
      <c r="TCX222" s="83"/>
      <c r="TCY222" s="83"/>
      <c r="TCZ222" s="86"/>
      <c r="TDA222" s="86"/>
      <c r="TDB222" s="82"/>
      <c r="TDC222" s="83"/>
      <c r="TDD222" s="83"/>
      <c r="TDE222" s="86"/>
      <c r="TDF222" s="86"/>
      <c r="TDG222" s="82"/>
      <c r="TDH222" s="83"/>
      <c r="TDI222" s="83"/>
      <c r="TDJ222" s="86"/>
      <c r="TDK222" s="86"/>
      <c r="TDL222" s="82"/>
      <c r="TDM222" s="83"/>
      <c r="TDN222" s="83"/>
      <c r="TDO222" s="86"/>
      <c r="TDP222" s="86"/>
      <c r="TDQ222" s="82"/>
      <c r="TDR222" s="83"/>
      <c r="TDS222" s="83"/>
      <c r="TDT222" s="86"/>
      <c r="TDU222" s="86"/>
      <c r="TDV222" s="82"/>
      <c r="TDW222" s="83"/>
      <c r="TDX222" s="83"/>
      <c r="TDY222" s="86"/>
      <c r="TDZ222" s="86"/>
      <c r="TEA222" s="82"/>
      <c r="TEB222" s="83"/>
      <c r="TEC222" s="83"/>
      <c r="TED222" s="86"/>
      <c r="TEE222" s="86"/>
      <c r="TEF222" s="82"/>
      <c r="TEG222" s="83"/>
      <c r="TEH222" s="83"/>
      <c r="TEI222" s="86"/>
      <c r="TEJ222" s="86"/>
      <c r="TEK222" s="82"/>
      <c r="TEL222" s="83"/>
      <c r="TEM222" s="83"/>
      <c r="TEN222" s="86"/>
      <c r="TEO222" s="86"/>
      <c r="TEP222" s="82"/>
      <c r="TEQ222" s="83"/>
      <c r="TER222" s="83"/>
      <c r="TES222" s="86"/>
      <c r="TET222" s="86"/>
      <c r="TEU222" s="82"/>
      <c r="TEV222" s="83"/>
      <c r="TEW222" s="83"/>
      <c r="TEX222" s="86"/>
      <c r="TEY222" s="86"/>
      <c r="TEZ222" s="82"/>
      <c r="TFA222" s="83"/>
      <c r="TFB222" s="83"/>
      <c r="TFC222" s="86"/>
      <c r="TFD222" s="86"/>
      <c r="TFE222" s="82"/>
      <c r="TFF222" s="83"/>
      <c r="TFG222" s="83"/>
      <c r="TFH222" s="86"/>
      <c r="TFI222" s="86"/>
      <c r="TFJ222" s="82"/>
      <c r="TFK222" s="83"/>
      <c r="TFL222" s="83"/>
      <c r="TFM222" s="86"/>
      <c r="TFN222" s="86"/>
      <c r="TFO222" s="82"/>
      <c r="TFP222" s="83"/>
      <c r="TFQ222" s="83"/>
      <c r="TFR222" s="86"/>
      <c r="TFS222" s="86"/>
      <c r="TFT222" s="82"/>
      <c r="TFU222" s="83"/>
      <c r="TFV222" s="83"/>
      <c r="TFW222" s="86"/>
      <c r="TFX222" s="86"/>
      <c r="TFY222" s="82"/>
      <c r="TFZ222" s="83"/>
      <c r="TGA222" s="83"/>
      <c r="TGB222" s="86"/>
      <c r="TGC222" s="86"/>
      <c r="TGD222" s="82"/>
      <c r="TGE222" s="83"/>
      <c r="TGF222" s="83"/>
      <c r="TGG222" s="86"/>
      <c r="TGH222" s="86"/>
      <c r="TGI222" s="82"/>
      <c r="TGJ222" s="83"/>
      <c r="TGK222" s="83"/>
      <c r="TGL222" s="86"/>
      <c r="TGM222" s="86"/>
      <c r="TGN222" s="82"/>
      <c r="TGO222" s="83"/>
      <c r="TGP222" s="83"/>
      <c r="TGQ222" s="86"/>
      <c r="TGR222" s="86"/>
      <c r="TGS222" s="82"/>
      <c r="TGT222" s="83"/>
      <c r="TGU222" s="83"/>
      <c r="TGV222" s="86"/>
      <c r="TGW222" s="86"/>
      <c r="TGX222" s="82"/>
      <c r="TGY222" s="83"/>
      <c r="TGZ222" s="83"/>
      <c r="THA222" s="86"/>
      <c r="THB222" s="86"/>
      <c r="THC222" s="82"/>
      <c r="THD222" s="83"/>
      <c r="THE222" s="83"/>
      <c r="THF222" s="86"/>
      <c r="THG222" s="86"/>
      <c r="THH222" s="82"/>
      <c r="THI222" s="83"/>
      <c r="THJ222" s="83"/>
      <c r="THK222" s="86"/>
      <c r="THL222" s="86"/>
      <c r="THM222" s="82"/>
      <c r="THN222" s="83"/>
      <c r="THO222" s="83"/>
      <c r="THP222" s="86"/>
      <c r="THQ222" s="86"/>
      <c r="THR222" s="82"/>
      <c r="THS222" s="83"/>
      <c r="THT222" s="83"/>
      <c r="THU222" s="86"/>
      <c r="THV222" s="86"/>
      <c r="THW222" s="82"/>
      <c r="THX222" s="83"/>
      <c r="THY222" s="83"/>
      <c r="THZ222" s="86"/>
      <c r="TIA222" s="86"/>
      <c r="TIB222" s="82"/>
      <c r="TIC222" s="83"/>
      <c r="TID222" s="83"/>
      <c r="TIE222" s="86"/>
      <c r="TIF222" s="86"/>
      <c r="TIG222" s="82"/>
      <c r="TIH222" s="83"/>
      <c r="TII222" s="83"/>
      <c r="TIJ222" s="86"/>
      <c r="TIK222" s="86"/>
      <c r="TIL222" s="82"/>
      <c r="TIM222" s="83"/>
      <c r="TIN222" s="83"/>
      <c r="TIO222" s="86"/>
      <c r="TIP222" s="86"/>
      <c r="TIQ222" s="82"/>
      <c r="TIR222" s="83"/>
      <c r="TIS222" s="83"/>
      <c r="TIT222" s="86"/>
      <c r="TIU222" s="86"/>
      <c r="TIV222" s="82"/>
      <c r="TIW222" s="83"/>
      <c r="TIX222" s="83"/>
      <c r="TIY222" s="86"/>
      <c r="TIZ222" s="86"/>
      <c r="TJA222" s="82"/>
      <c r="TJB222" s="83"/>
      <c r="TJC222" s="83"/>
      <c r="TJD222" s="86"/>
      <c r="TJE222" s="86"/>
      <c r="TJF222" s="82"/>
      <c r="TJG222" s="83"/>
      <c r="TJH222" s="83"/>
      <c r="TJI222" s="86"/>
      <c r="TJJ222" s="86"/>
      <c r="TJK222" s="82"/>
      <c r="TJL222" s="83"/>
      <c r="TJM222" s="83"/>
      <c r="TJN222" s="86"/>
      <c r="TJO222" s="86"/>
      <c r="TJP222" s="82"/>
      <c r="TJQ222" s="83"/>
      <c r="TJR222" s="83"/>
      <c r="TJS222" s="86"/>
      <c r="TJT222" s="86"/>
      <c r="TJU222" s="82"/>
      <c r="TJV222" s="83"/>
      <c r="TJW222" s="83"/>
      <c r="TJX222" s="86"/>
      <c r="TJY222" s="86"/>
      <c r="TJZ222" s="82"/>
      <c r="TKA222" s="83"/>
      <c r="TKB222" s="83"/>
      <c r="TKC222" s="86"/>
      <c r="TKD222" s="86"/>
      <c r="TKE222" s="82"/>
      <c r="TKF222" s="83"/>
      <c r="TKG222" s="83"/>
      <c r="TKH222" s="86"/>
      <c r="TKI222" s="86"/>
      <c r="TKJ222" s="82"/>
      <c r="TKK222" s="83"/>
      <c r="TKL222" s="83"/>
      <c r="TKM222" s="86"/>
      <c r="TKN222" s="86"/>
      <c r="TKO222" s="82"/>
      <c r="TKP222" s="83"/>
      <c r="TKQ222" s="83"/>
      <c r="TKR222" s="86"/>
      <c r="TKS222" s="86"/>
      <c r="TKT222" s="82"/>
      <c r="TKU222" s="83"/>
      <c r="TKV222" s="83"/>
      <c r="TKW222" s="86"/>
      <c r="TKX222" s="86"/>
      <c r="TKY222" s="82"/>
      <c r="TKZ222" s="83"/>
      <c r="TLA222" s="83"/>
      <c r="TLB222" s="86"/>
      <c r="TLC222" s="86"/>
      <c r="TLD222" s="82"/>
      <c r="TLE222" s="83"/>
      <c r="TLF222" s="83"/>
      <c r="TLG222" s="86"/>
      <c r="TLH222" s="86"/>
      <c r="TLI222" s="82"/>
      <c r="TLJ222" s="83"/>
      <c r="TLK222" s="83"/>
      <c r="TLL222" s="86"/>
      <c r="TLM222" s="86"/>
      <c r="TLN222" s="82"/>
      <c r="TLO222" s="83"/>
      <c r="TLP222" s="83"/>
      <c r="TLQ222" s="86"/>
      <c r="TLR222" s="86"/>
      <c r="TLS222" s="82"/>
      <c r="TLT222" s="83"/>
      <c r="TLU222" s="83"/>
      <c r="TLV222" s="86"/>
      <c r="TLW222" s="86"/>
      <c r="TLX222" s="82"/>
      <c r="TLY222" s="83"/>
      <c r="TLZ222" s="83"/>
      <c r="TMA222" s="86"/>
      <c r="TMB222" s="86"/>
      <c r="TMC222" s="82"/>
      <c r="TMD222" s="83"/>
      <c r="TME222" s="83"/>
      <c r="TMF222" s="86"/>
      <c r="TMG222" s="86"/>
      <c r="TMH222" s="82"/>
      <c r="TMI222" s="83"/>
      <c r="TMJ222" s="83"/>
      <c r="TMK222" s="86"/>
      <c r="TML222" s="86"/>
      <c r="TMM222" s="82"/>
      <c r="TMN222" s="83"/>
      <c r="TMO222" s="83"/>
      <c r="TMP222" s="86"/>
      <c r="TMQ222" s="86"/>
      <c r="TMR222" s="82"/>
      <c r="TMS222" s="83"/>
      <c r="TMT222" s="83"/>
      <c r="TMU222" s="86"/>
      <c r="TMV222" s="86"/>
      <c r="TMW222" s="82"/>
      <c r="TMX222" s="83"/>
      <c r="TMY222" s="83"/>
      <c r="TMZ222" s="86"/>
      <c r="TNA222" s="86"/>
      <c r="TNB222" s="82"/>
      <c r="TNC222" s="83"/>
      <c r="TND222" s="83"/>
      <c r="TNE222" s="86"/>
      <c r="TNF222" s="86"/>
      <c r="TNG222" s="82"/>
      <c r="TNH222" s="83"/>
      <c r="TNI222" s="83"/>
      <c r="TNJ222" s="86"/>
      <c r="TNK222" s="86"/>
      <c r="TNL222" s="82"/>
      <c r="TNM222" s="83"/>
      <c r="TNN222" s="83"/>
      <c r="TNO222" s="86"/>
      <c r="TNP222" s="86"/>
      <c r="TNQ222" s="82"/>
      <c r="TNR222" s="83"/>
      <c r="TNS222" s="83"/>
      <c r="TNT222" s="86"/>
      <c r="TNU222" s="86"/>
      <c r="TNV222" s="82"/>
      <c r="TNW222" s="83"/>
      <c r="TNX222" s="83"/>
      <c r="TNY222" s="86"/>
      <c r="TNZ222" s="86"/>
      <c r="TOA222" s="82"/>
      <c r="TOB222" s="83"/>
      <c r="TOC222" s="83"/>
      <c r="TOD222" s="86"/>
      <c r="TOE222" s="86"/>
      <c r="TOF222" s="82"/>
      <c r="TOG222" s="83"/>
      <c r="TOH222" s="83"/>
      <c r="TOI222" s="86"/>
      <c r="TOJ222" s="86"/>
      <c r="TOK222" s="82"/>
      <c r="TOL222" s="83"/>
      <c r="TOM222" s="83"/>
      <c r="TON222" s="86"/>
      <c r="TOO222" s="86"/>
      <c r="TOP222" s="82"/>
      <c r="TOQ222" s="83"/>
      <c r="TOR222" s="83"/>
      <c r="TOS222" s="86"/>
      <c r="TOT222" s="86"/>
      <c r="TOU222" s="82"/>
      <c r="TOV222" s="83"/>
      <c r="TOW222" s="83"/>
      <c r="TOX222" s="86"/>
      <c r="TOY222" s="86"/>
      <c r="TOZ222" s="82"/>
      <c r="TPA222" s="83"/>
      <c r="TPB222" s="83"/>
      <c r="TPC222" s="86"/>
      <c r="TPD222" s="86"/>
      <c r="TPE222" s="82"/>
      <c r="TPF222" s="83"/>
      <c r="TPG222" s="83"/>
      <c r="TPH222" s="86"/>
      <c r="TPI222" s="86"/>
      <c r="TPJ222" s="82"/>
      <c r="TPK222" s="83"/>
      <c r="TPL222" s="83"/>
      <c r="TPM222" s="86"/>
      <c r="TPN222" s="86"/>
      <c r="TPO222" s="82"/>
      <c r="TPP222" s="83"/>
      <c r="TPQ222" s="83"/>
      <c r="TPR222" s="86"/>
      <c r="TPS222" s="86"/>
      <c r="TPT222" s="82"/>
      <c r="TPU222" s="83"/>
      <c r="TPV222" s="83"/>
      <c r="TPW222" s="86"/>
      <c r="TPX222" s="86"/>
      <c r="TPY222" s="82"/>
      <c r="TPZ222" s="83"/>
      <c r="TQA222" s="83"/>
      <c r="TQB222" s="86"/>
      <c r="TQC222" s="86"/>
      <c r="TQD222" s="82"/>
      <c r="TQE222" s="83"/>
      <c r="TQF222" s="83"/>
      <c r="TQG222" s="86"/>
      <c r="TQH222" s="86"/>
      <c r="TQI222" s="82"/>
      <c r="TQJ222" s="83"/>
      <c r="TQK222" s="83"/>
      <c r="TQL222" s="86"/>
      <c r="TQM222" s="86"/>
      <c r="TQN222" s="82"/>
      <c r="TQO222" s="83"/>
      <c r="TQP222" s="83"/>
      <c r="TQQ222" s="86"/>
      <c r="TQR222" s="86"/>
      <c r="TQS222" s="82"/>
      <c r="TQT222" s="83"/>
      <c r="TQU222" s="83"/>
      <c r="TQV222" s="86"/>
      <c r="TQW222" s="86"/>
      <c r="TQX222" s="82"/>
      <c r="TQY222" s="83"/>
      <c r="TQZ222" s="83"/>
      <c r="TRA222" s="86"/>
      <c r="TRB222" s="86"/>
      <c r="TRC222" s="82"/>
      <c r="TRD222" s="83"/>
      <c r="TRE222" s="83"/>
      <c r="TRF222" s="86"/>
      <c r="TRG222" s="86"/>
      <c r="TRH222" s="82"/>
      <c r="TRI222" s="83"/>
      <c r="TRJ222" s="83"/>
      <c r="TRK222" s="86"/>
      <c r="TRL222" s="86"/>
      <c r="TRM222" s="82"/>
      <c r="TRN222" s="83"/>
      <c r="TRO222" s="83"/>
      <c r="TRP222" s="86"/>
      <c r="TRQ222" s="86"/>
      <c r="TRR222" s="82"/>
      <c r="TRS222" s="83"/>
      <c r="TRT222" s="83"/>
      <c r="TRU222" s="86"/>
      <c r="TRV222" s="86"/>
      <c r="TRW222" s="82"/>
      <c r="TRX222" s="83"/>
      <c r="TRY222" s="83"/>
      <c r="TRZ222" s="86"/>
      <c r="TSA222" s="86"/>
      <c r="TSB222" s="82"/>
      <c r="TSC222" s="83"/>
      <c r="TSD222" s="83"/>
      <c r="TSE222" s="86"/>
      <c r="TSF222" s="86"/>
      <c r="TSG222" s="82"/>
      <c r="TSH222" s="83"/>
      <c r="TSI222" s="83"/>
      <c r="TSJ222" s="86"/>
      <c r="TSK222" s="86"/>
      <c r="TSL222" s="82"/>
      <c r="TSM222" s="83"/>
      <c r="TSN222" s="83"/>
      <c r="TSO222" s="86"/>
      <c r="TSP222" s="86"/>
      <c r="TSQ222" s="82"/>
      <c r="TSR222" s="83"/>
      <c r="TSS222" s="83"/>
      <c r="TST222" s="86"/>
      <c r="TSU222" s="86"/>
      <c r="TSV222" s="82"/>
      <c r="TSW222" s="83"/>
      <c r="TSX222" s="83"/>
      <c r="TSY222" s="86"/>
      <c r="TSZ222" s="86"/>
      <c r="TTA222" s="82"/>
      <c r="TTB222" s="83"/>
      <c r="TTC222" s="83"/>
      <c r="TTD222" s="86"/>
      <c r="TTE222" s="86"/>
      <c r="TTF222" s="82"/>
      <c r="TTG222" s="83"/>
      <c r="TTH222" s="83"/>
      <c r="TTI222" s="86"/>
      <c r="TTJ222" s="86"/>
      <c r="TTK222" s="82"/>
      <c r="TTL222" s="83"/>
      <c r="TTM222" s="83"/>
      <c r="TTN222" s="86"/>
      <c r="TTO222" s="86"/>
      <c r="TTP222" s="82"/>
      <c r="TTQ222" s="83"/>
      <c r="TTR222" s="83"/>
      <c r="TTS222" s="86"/>
      <c r="TTT222" s="86"/>
      <c r="TTU222" s="82"/>
      <c r="TTV222" s="83"/>
      <c r="TTW222" s="83"/>
      <c r="TTX222" s="86"/>
      <c r="TTY222" s="86"/>
      <c r="TTZ222" s="82"/>
      <c r="TUA222" s="83"/>
      <c r="TUB222" s="83"/>
      <c r="TUC222" s="86"/>
      <c r="TUD222" s="86"/>
      <c r="TUE222" s="82"/>
      <c r="TUF222" s="83"/>
      <c r="TUG222" s="83"/>
      <c r="TUH222" s="86"/>
      <c r="TUI222" s="86"/>
      <c r="TUJ222" s="82"/>
      <c r="TUK222" s="83"/>
      <c r="TUL222" s="83"/>
      <c r="TUM222" s="86"/>
      <c r="TUN222" s="86"/>
      <c r="TUO222" s="82"/>
      <c r="TUP222" s="83"/>
      <c r="TUQ222" s="83"/>
      <c r="TUR222" s="86"/>
      <c r="TUS222" s="86"/>
      <c r="TUT222" s="82"/>
      <c r="TUU222" s="83"/>
      <c r="TUV222" s="83"/>
      <c r="TUW222" s="86"/>
      <c r="TUX222" s="86"/>
      <c r="TUY222" s="82"/>
      <c r="TUZ222" s="83"/>
      <c r="TVA222" s="83"/>
      <c r="TVB222" s="86"/>
      <c r="TVC222" s="86"/>
      <c r="TVD222" s="82"/>
      <c r="TVE222" s="83"/>
      <c r="TVF222" s="83"/>
      <c r="TVG222" s="86"/>
      <c r="TVH222" s="86"/>
      <c r="TVI222" s="82"/>
      <c r="TVJ222" s="83"/>
      <c r="TVK222" s="83"/>
      <c r="TVL222" s="86"/>
      <c r="TVM222" s="86"/>
      <c r="TVN222" s="82"/>
      <c r="TVO222" s="83"/>
      <c r="TVP222" s="83"/>
      <c r="TVQ222" s="86"/>
      <c r="TVR222" s="86"/>
      <c r="TVS222" s="82"/>
      <c r="TVT222" s="83"/>
      <c r="TVU222" s="83"/>
      <c r="TVV222" s="86"/>
      <c r="TVW222" s="86"/>
      <c r="TVX222" s="82"/>
      <c r="TVY222" s="83"/>
      <c r="TVZ222" s="83"/>
      <c r="TWA222" s="86"/>
      <c r="TWB222" s="86"/>
      <c r="TWC222" s="82"/>
      <c r="TWD222" s="83"/>
      <c r="TWE222" s="83"/>
      <c r="TWF222" s="86"/>
      <c r="TWG222" s="86"/>
      <c r="TWH222" s="82"/>
      <c r="TWI222" s="83"/>
      <c r="TWJ222" s="83"/>
      <c r="TWK222" s="86"/>
      <c r="TWL222" s="86"/>
      <c r="TWM222" s="82"/>
      <c r="TWN222" s="83"/>
      <c r="TWO222" s="83"/>
      <c r="TWP222" s="86"/>
      <c r="TWQ222" s="86"/>
      <c r="TWR222" s="82"/>
      <c r="TWS222" s="83"/>
      <c r="TWT222" s="83"/>
      <c r="TWU222" s="86"/>
      <c r="TWV222" s="86"/>
      <c r="TWW222" s="82"/>
      <c r="TWX222" s="83"/>
      <c r="TWY222" s="83"/>
      <c r="TWZ222" s="86"/>
      <c r="TXA222" s="86"/>
      <c r="TXB222" s="82"/>
      <c r="TXC222" s="83"/>
      <c r="TXD222" s="83"/>
      <c r="TXE222" s="86"/>
      <c r="TXF222" s="86"/>
      <c r="TXG222" s="82"/>
      <c r="TXH222" s="83"/>
      <c r="TXI222" s="83"/>
      <c r="TXJ222" s="86"/>
      <c r="TXK222" s="86"/>
      <c r="TXL222" s="82"/>
      <c r="TXM222" s="83"/>
      <c r="TXN222" s="83"/>
      <c r="TXO222" s="86"/>
      <c r="TXP222" s="86"/>
      <c r="TXQ222" s="82"/>
      <c r="TXR222" s="83"/>
      <c r="TXS222" s="83"/>
      <c r="TXT222" s="86"/>
      <c r="TXU222" s="86"/>
      <c r="TXV222" s="82"/>
      <c r="TXW222" s="83"/>
      <c r="TXX222" s="83"/>
      <c r="TXY222" s="86"/>
      <c r="TXZ222" s="86"/>
      <c r="TYA222" s="82"/>
      <c r="TYB222" s="83"/>
      <c r="TYC222" s="83"/>
      <c r="TYD222" s="86"/>
      <c r="TYE222" s="86"/>
      <c r="TYF222" s="82"/>
      <c r="TYG222" s="83"/>
      <c r="TYH222" s="83"/>
      <c r="TYI222" s="86"/>
      <c r="TYJ222" s="86"/>
      <c r="TYK222" s="82"/>
      <c r="TYL222" s="83"/>
      <c r="TYM222" s="83"/>
      <c r="TYN222" s="86"/>
      <c r="TYO222" s="86"/>
      <c r="TYP222" s="82"/>
      <c r="TYQ222" s="83"/>
      <c r="TYR222" s="83"/>
      <c r="TYS222" s="86"/>
      <c r="TYT222" s="86"/>
      <c r="TYU222" s="82"/>
      <c r="TYV222" s="83"/>
      <c r="TYW222" s="83"/>
      <c r="TYX222" s="86"/>
      <c r="TYY222" s="86"/>
      <c r="TYZ222" s="82"/>
      <c r="TZA222" s="83"/>
      <c r="TZB222" s="83"/>
      <c r="TZC222" s="86"/>
      <c r="TZD222" s="86"/>
      <c r="TZE222" s="82"/>
      <c r="TZF222" s="83"/>
      <c r="TZG222" s="83"/>
      <c r="TZH222" s="86"/>
      <c r="TZI222" s="86"/>
      <c r="TZJ222" s="82"/>
      <c r="TZK222" s="83"/>
      <c r="TZL222" s="83"/>
      <c r="TZM222" s="86"/>
      <c r="TZN222" s="86"/>
      <c r="TZO222" s="82"/>
      <c r="TZP222" s="83"/>
      <c r="TZQ222" s="83"/>
      <c r="TZR222" s="86"/>
      <c r="TZS222" s="86"/>
      <c r="TZT222" s="82"/>
      <c r="TZU222" s="83"/>
      <c r="TZV222" s="83"/>
      <c r="TZW222" s="86"/>
      <c r="TZX222" s="86"/>
      <c r="TZY222" s="82"/>
      <c r="TZZ222" s="83"/>
      <c r="UAA222" s="83"/>
      <c r="UAB222" s="86"/>
      <c r="UAC222" s="86"/>
      <c r="UAD222" s="82"/>
      <c r="UAE222" s="83"/>
      <c r="UAF222" s="83"/>
      <c r="UAG222" s="86"/>
      <c r="UAH222" s="86"/>
      <c r="UAI222" s="82"/>
      <c r="UAJ222" s="83"/>
      <c r="UAK222" s="83"/>
      <c r="UAL222" s="86"/>
      <c r="UAM222" s="86"/>
      <c r="UAN222" s="82"/>
      <c r="UAO222" s="83"/>
      <c r="UAP222" s="83"/>
      <c r="UAQ222" s="86"/>
      <c r="UAR222" s="86"/>
      <c r="UAS222" s="82"/>
      <c r="UAT222" s="83"/>
      <c r="UAU222" s="83"/>
      <c r="UAV222" s="86"/>
      <c r="UAW222" s="86"/>
      <c r="UAX222" s="82"/>
      <c r="UAY222" s="83"/>
      <c r="UAZ222" s="83"/>
      <c r="UBA222" s="86"/>
      <c r="UBB222" s="86"/>
      <c r="UBC222" s="82"/>
      <c r="UBD222" s="83"/>
      <c r="UBE222" s="83"/>
      <c r="UBF222" s="86"/>
      <c r="UBG222" s="86"/>
      <c r="UBH222" s="82"/>
      <c r="UBI222" s="83"/>
      <c r="UBJ222" s="83"/>
      <c r="UBK222" s="86"/>
      <c r="UBL222" s="86"/>
      <c r="UBM222" s="82"/>
      <c r="UBN222" s="83"/>
      <c r="UBO222" s="83"/>
      <c r="UBP222" s="86"/>
      <c r="UBQ222" s="86"/>
      <c r="UBR222" s="82"/>
      <c r="UBS222" s="83"/>
      <c r="UBT222" s="83"/>
      <c r="UBU222" s="86"/>
      <c r="UBV222" s="86"/>
      <c r="UBW222" s="82"/>
      <c r="UBX222" s="83"/>
      <c r="UBY222" s="83"/>
      <c r="UBZ222" s="86"/>
      <c r="UCA222" s="86"/>
      <c r="UCB222" s="82"/>
      <c r="UCC222" s="83"/>
      <c r="UCD222" s="83"/>
      <c r="UCE222" s="86"/>
      <c r="UCF222" s="86"/>
      <c r="UCG222" s="82"/>
      <c r="UCH222" s="83"/>
      <c r="UCI222" s="83"/>
      <c r="UCJ222" s="86"/>
      <c r="UCK222" s="86"/>
      <c r="UCL222" s="82"/>
      <c r="UCM222" s="83"/>
      <c r="UCN222" s="83"/>
      <c r="UCO222" s="86"/>
      <c r="UCP222" s="86"/>
      <c r="UCQ222" s="82"/>
      <c r="UCR222" s="83"/>
      <c r="UCS222" s="83"/>
      <c r="UCT222" s="86"/>
      <c r="UCU222" s="86"/>
      <c r="UCV222" s="82"/>
      <c r="UCW222" s="83"/>
      <c r="UCX222" s="83"/>
      <c r="UCY222" s="86"/>
      <c r="UCZ222" s="86"/>
      <c r="UDA222" s="82"/>
      <c r="UDB222" s="83"/>
      <c r="UDC222" s="83"/>
      <c r="UDD222" s="86"/>
      <c r="UDE222" s="86"/>
      <c r="UDF222" s="82"/>
      <c r="UDG222" s="83"/>
      <c r="UDH222" s="83"/>
      <c r="UDI222" s="86"/>
      <c r="UDJ222" s="86"/>
      <c r="UDK222" s="82"/>
      <c r="UDL222" s="83"/>
      <c r="UDM222" s="83"/>
      <c r="UDN222" s="86"/>
      <c r="UDO222" s="86"/>
      <c r="UDP222" s="82"/>
      <c r="UDQ222" s="83"/>
      <c r="UDR222" s="83"/>
      <c r="UDS222" s="86"/>
      <c r="UDT222" s="86"/>
      <c r="UDU222" s="82"/>
      <c r="UDV222" s="83"/>
      <c r="UDW222" s="83"/>
      <c r="UDX222" s="86"/>
      <c r="UDY222" s="86"/>
      <c r="UDZ222" s="82"/>
      <c r="UEA222" s="83"/>
      <c r="UEB222" s="83"/>
      <c r="UEC222" s="86"/>
      <c r="UED222" s="86"/>
      <c r="UEE222" s="82"/>
      <c r="UEF222" s="83"/>
      <c r="UEG222" s="83"/>
      <c r="UEH222" s="86"/>
      <c r="UEI222" s="86"/>
      <c r="UEJ222" s="82"/>
      <c r="UEK222" s="83"/>
      <c r="UEL222" s="83"/>
      <c r="UEM222" s="86"/>
      <c r="UEN222" s="86"/>
      <c r="UEO222" s="82"/>
      <c r="UEP222" s="83"/>
      <c r="UEQ222" s="83"/>
      <c r="UER222" s="86"/>
      <c r="UES222" s="86"/>
      <c r="UET222" s="82"/>
      <c r="UEU222" s="83"/>
      <c r="UEV222" s="83"/>
      <c r="UEW222" s="86"/>
      <c r="UEX222" s="86"/>
      <c r="UEY222" s="82"/>
      <c r="UEZ222" s="83"/>
      <c r="UFA222" s="83"/>
      <c r="UFB222" s="86"/>
      <c r="UFC222" s="86"/>
      <c r="UFD222" s="82"/>
      <c r="UFE222" s="83"/>
      <c r="UFF222" s="83"/>
      <c r="UFG222" s="86"/>
      <c r="UFH222" s="86"/>
      <c r="UFI222" s="82"/>
      <c r="UFJ222" s="83"/>
      <c r="UFK222" s="83"/>
      <c r="UFL222" s="86"/>
      <c r="UFM222" s="86"/>
      <c r="UFN222" s="82"/>
      <c r="UFO222" s="83"/>
      <c r="UFP222" s="83"/>
      <c r="UFQ222" s="86"/>
      <c r="UFR222" s="86"/>
      <c r="UFS222" s="82"/>
      <c r="UFT222" s="83"/>
      <c r="UFU222" s="83"/>
      <c r="UFV222" s="86"/>
      <c r="UFW222" s="86"/>
      <c r="UFX222" s="82"/>
      <c r="UFY222" s="83"/>
      <c r="UFZ222" s="83"/>
      <c r="UGA222" s="86"/>
      <c r="UGB222" s="86"/>
      <c r="UGC222" s="82"/>
      <c r="UGD222" s="83"/>
      <c r="UGE222" s="83"/>
      <c r="UGF222" s="86"/>
      <c r="UGG222" s="86"/>
      <c r="UGH222" s="82"/>
      <c r="UGI222" s="83"/>
      <c r="UGJ222" s="83"/>
      <c r="UGK222" s="86"/>
      <c r="UGL222" s="86"/>
      <c r="UGM222" s="82"/>
      <c r="UGN222" s="83"/>
      <c r="UGO222" s="83"/>
      <c r="UGP222" s="86"/>
      <c r="UGQ222" s="86"/>
      <c r="UGR222" s="82"/>
      <c r="UGS222" s="83"/>
      <c r="UGT222" s="83"/>
      <c r="UGU222" s="86"/>
      <c r="UGV222" s="86"/>
      <c r="UGW222" s="82"/>
      <c r="UGX222" s="83"/>
      <c r="UGY222" s="83"/>
      <c r="UGZ222" s="86"/>
      <c r="UHA222" s="86"/>
      <c r="UHB222" s="82"/>
      <c r="UHC222" s="83"/>
      <c r="UHD222" s="83"/>
      <c r="UHE222" s="86"/>
      <c r="UHF222" s="86"/>
      <c r="UHG222" s="82"/>
      <c r="UHH222" s="83"/>
      <c r="UHI222" s="83"/>
      <c r="UHJ222" s="86"/>
      <c r="UHK222" s="86"/>
      <c r="UHL222" s="82"/>
      <c r="UHM222" s="83"/>
      <c r="UHN222" s="83"/>
      <c r="UHO222" s="86"/>
      <c r="UHP222" s="86"/>
      <c r="UHQ222" s="82"/>
      <c r="UHR222" s="83"/>
      <c r="UHS222" s="83"/>
      <c r="UHT222" s="86"/>
      <c r="UHU222" s="86"/>
      <c r="UHV222" s="82"/>
      <c r="UHW222" s="83"/>
      <c r="UHX222" s="83"/>
      <c r="UHY222" s="86"/>
      <c r="UHZ222" s="86"/>
      <c r="UIA222" s="82"/>
      <c r="UIB222" s="83"/>
      <c r="UIC222" s="83"/>
      <c r="UID222" s="86"/>
      <c r="UIE222" s="86"/>
      <c r="UIF222" s="82"/>
      <c r="UIG222" s="83"/>
      <c r="UIH222" s="83"/>
      <c r="UII222" s="86"/>
      <c r="UIJ222" s="86"/>
      <c r="UIK222" s="82"/>
      <c r="UIL222" s="83"/>
      <c r="UIM222" s="83"/>
      <c r="UIN222" s="86"/>
      <c r="UIO222" s="86"/>
      <c r="UIP222" s="82"/>
      <c r="UIQ222" s="83"/>
      <c r="UIR222" s="83"/>
      <c r="UIS222" s="86"/>
      <c r="UIT222" s="86"/>
      <c r="UIU222" s="82"/>
      <c r="UIV222" s="83"/>
      <c r="UIW222" s="83"/>
      <c r="UIX222" s="86"/>
      <c r="UIY222" s="86"/>
      <c r="UIZ222" s="82"/>
      <c r="UJA222" s="83"/>
      <c r="UJB222" s="83"/>
      <c r="UJC222" s="86"/>
      <c r="UJD222" s="86"/>
      <c r="UJE222" s="82"/>
      <c r="UJF222" s="83"/>
      <c r="UJG222" s="83"/>
      <c r="UJH222" s="86"/>
      <c r="UJI222" s="86"/>
      <c r="UJJ222" s="82"/>
      <c r="UJK222" s="83"/>
      <c r="UJL222" s="83"/>
      <c r="UJM222" s="86"/>
      <c r="UJN222" s="86"/>
      <c r="UJO222" s="82"/>
      <c r="UJP222" s="83"/>
      <c r="UJQ222" s="83"/>
      <c r="UJR222" s="86"/>
      <c r="UJS222" s="86"/>
      <c r="UJT222" s="82"/>
      <c r="UJU222" s="83"/>
      <c r="UJV222" s="83"/>
      <c r="UJW222" s="86"/>
      <c r="UJX222" s="86"/>
      <c r="UJY222" s="82"/>
      <c r="UJZ222" s="83"/>
      <c r="UKA222" s="83"/>
      <c r="UKB222" s="86"/>
      <c r="UKC222" s="86"/>
      <c r="UKD222" s="82"/>
      <c r="UKE222" s="83"/>
      <c r="UKF222" s="83"/>
      <c r="UKG222" s="86"/>
      <c r="UKH222" s="86"/>
      <c r="UKI222" s="82"/>
      <c r="UKJ222" s="83"/>
      <c r="UKK222" s="83"/>
      <c r="UKL222" s="86"/>
      <c r="UKM222" s="86"/>
      <c r="UKN222" s="82"/>
      <c r="UKO222" s="83"/>
      <c r="UKP222" s="83"/>
      <c r="UKQ222" s="86"/>
      <c r="UKR222" s="86"/>
      <c r="UKS222" s="82"/>
      <c r="UKT222" s="83"/>
      <c r="UKU222" s="83"/>
      <c r="UKV222" s="86"/>
      <c r="UKW222" s="86"/>
      <c r="UKX222" s="82"/>
      <c r="UKY222" s="83"/>
      <c r="UKZ222" s="83"/>
      <c r="ULA222" s="86"/>
      <c r="ULB222" s="86"/>
      <c r="ULC222" s="82"/>
      <c r="ULD222" s="83"/>
      <c r="ULE222" s="83"/>
      <c r="ULF222" s="86"/>
      <c r="ULG222" s="86"/>
      <c r="ULH222" s="82"/>
      <c r="ULI222" s="83"/>
      <c r="ULJ222" s="83"/>
      <c r="ULK222" s="86"/>
      <c r="ULL222" s="86"/>
      <c r="ULM222" s="82"/>
      <c r="ULN222" s="83"/>
      <c r="ULO222" s="83"/>
      <c r="ULP222" s="86"/>
      <c r="ULQ222" s="86"/>
      <c r="ULR222" s="82"/>
      <c r="ULS222" s="83"/>
      <c r="ULT222" s="83"/>
      <c r="ULU222" s="86"/>
      <c r="ULV222" s="86"/>
      <c r="ULW222" s="82"/>
      <c r="ULX222" s="83"/>
      <c r="ULY222" s="83"/>
      <c r="ULZ222" s="86"/>
      <c r="UMA222" s="86"/>
      <c r="UMB222" s="82"/>
      <c r="UMC222" s="83"/>
      <c r="UMD222" s="83"/>
      <c r="UME222" s="86"/>
      <c r="UMF222" s="86"/>
      <c r="UMG222" s="82"/>
      <c r="UMH222" s="83"/>
      <c r="UMI222" s="83"/>
      <c r="UMJ222" s="86"/>
      <c r="UMK222" s="86"/>
      <c r="UML222" s="82"/>
      <c r="UMM222" s="83"/>
      <c r="UMN222" s="83"/>
      <c r="UMO222" s="86"/>
      <c r="UMP222" s="86"/>
      <c r="UMQ222" s="82"/>
      <c r="UMR222" s="83"/>
      <c r="UMS222" s="83"/>
      <c r="UMT222" s="86"/>
      <c r="UMU222" s="86"/>
      <c r="UMV222" s="82"/>
      <c r="UMW222" s="83"/>
      <c r="UMX222" s="83"/>
      <c r="UMY222" s="86"/>
      <c r="UMZ222" s="86"/>
      <c r="UNA222" s="82"/>
      <c r="UNB222" s="83"/>
      <c r="UNC222" s="83"/>
      <c r="UND222" s="86"/>
      <c r="UNE222" s="86"/>
      <c r="UNF222" s="82"/>
      <c r="UNG222" s="83"/>
      <c r="UNH222" s="83"/>
      <c r="UNI222" s="86"/>
      <c r="UNJ222" s="86"/>
      <c r="UNK222" s="82"/>
      <c r="UNL222" s="83"/>
      <c r="UNM222" s="83"/>
      <c r="UNN222" s="86"/>
      <c r="UNO222" s="86"/>
      <c r="UNP222" s="82"/>
      <c r="UNQ222" s="83"/>
      <c r="UNR222" s="83"/>
      <c r="UNS222" s="86"/>
      <c r="UNT222" s="86"/>
      <c r="UNU222" s="82"/>
      <c r="UNV222" s="83"/>
      <c r="UNW222" s="83"/>
      <c r="UNX222" s="86"/>
      <c r="UNY222" s="86"/>
      <c r="UNZ222" s="82"/>
      <c r="UOA222" s="83"/>
      <c r="UOB222" s="83"/>
      <c r="UOC222" s="86"/>
      <c r="UOD222" s="86"/>
      <c r="UOE222" s="82"/>
      <c r="UOF222" s="83"/>
      <c r="UOG222" s="83"/>
      <c r="UOH222" s="86"/>
      <c r="UOI222" s="86"/>
      <c r="UOJ222" s="82"/>
      <c r="UOK222" s="83"/>
      <c r="UOL222" s="83"/>
      <c r="UOM222" s="86"/>
      <c r="UON222" s="86"/>
      <c r="UOO222" s="82"/>
      <c r="UOP222" s="83"/>
      <c r="UOQ222" s="83"/>
      <c r="UOR222" s="86"/>
      <c r="UOS222" s="86"/>
      <c r="UOT222" s="82"/>
      <c r="UOU222" s="83"/>
      <c r="UOV222" s="83"/>
      <c r="UOW222" s="86"/>
      <c r="UOX222" s="86"/>
      <c r="UOY222" s="82"/>
      <c r="UOZ222" s="83"/>
      <c r="UPA222" s="83"/>
      <c r="UPB222" s="86"/>
      <c r="UPC222" s="86"/>
      <c r="UPD222" s="82"/>
      <c r="UPE222" s="83"/>
      <c r="UPF222" s="83"/>
      <c r="UPG222" s="86"/>
      <c r="UPH222" s="86"/>
      <c r="UPI222" s="82"/>
      <c r="UPJ222" s="83"/>
      <c r="UPK222" s="83"/>
      <c r="UPL222" s="86"/>
      <c r="UPM222" s="86"/>
      <c r="UPN222" s="82"/>
      <c r="UPO222" s="83"/>
      <c r="UPP222" s="83"/>
      <c r="UPQ222" s="86"/>
      <c r="UPR222" s="86"/>
      <c r="UPS222" s="82"/>
      <c r="UPT222" s="83"/>
      <c r="UPU222" s="83"/>
      <c r="UPV222" s="86"/>
      <c r="UPW222" s="86"/>
      <c r="UPX222" s="82"/>
      <c r="UPY222" s="83"/>
      <c r="UPZ222" s="83"/>
      <c r="UQA222" s="86"/>
      <c r="UQB222" s="86"/>
      <c r="UQC222" s="82"/>
      <c r="UQD222" s="83"/>
      <c r="UQE222" s="83"/>
      <c r="UQF222" s="86"/>
      <c r="UQG222" s="86"/>
      <c r="UQH222" s="82"/>
      <c r="UQI222" s="83"/>
      <c r="UQJ222" s="83"/>
      <c r="UQK222" s="86"/>
      <c r="UQL222" s="86"/>
      <c r="UQM222" s="82"/>
      <c r="UQN222" s="83"/>
      <c r="UQO222" s="83"/>
      <c r="UQP222" s="86"/>
      <c r="UQQ222" s="86"/>
      <c r="UQR222" s="82"/>
      <c r="UQS222" s="83"/>
      <c r="UQT222" s="83"/>
      <c r="UQU222" s="86"/>
      <c r="UQV222" s="86"/>
      <c r="UQW222" s="82"/>
      <c r="UQX222" s="83"/>
      <c r="UQY222" s="83"/>
      <c r="UQZ222" s="86"/>
      <c r="URA222" s="86"/>
      <c r="URB222" s="82"/>
      <c r="URC222" s="83"/>
      <c r="URD222" s="83"/>
      <c r="URE222" s="86"/>
      <c r="URF222" s="86"/>
      <c r="URG222" s="82"/>
      <c r="URH222" s="83"/>
      <c r="URI222" s="83"/>
      <c r="URJ222" s="86"/>
      <c r="URK222" s="86"/>
      <c r="URL222" s="82"/>
      <c r="URM222" s="83"/>
      <c r="URN222" s="83"/>
      <c r="URO222" s="86"/>
      <c r="URP222" s="86"/>
      <c r="URQ222" s="82"/>
      <c r="URR222" s="83"/>
      <c r="URS222" s="83"/>
      <c r="URT222" s="86"/>
      <c r="URU222" s="86"/>
      <c r="URV222" s="82"/>
      <c r="URW222" s="83"/>
      <c r="URX222" s="83"/>
      <c r="URY222" s="86"/>
      <c r="URZ222" s="86"/>
      <c r="USA222" s="82"/>
      <c r="USB222" s="83"/>
      <c r="USC222" s="83"/>
      <c r="USD222" s="86"/>
      <c r="USE222" s="86"/>
      <c r="USF222" s="82"/>
      <c r="USG222" s="83"/>
      <c r="USH222" s="83"/>
      <c r="USI222" s="86"/>
      <c r="USJ222" s="86"/>
      <c r="USK222" s="82"/>
      <c r="USL222" s="83"/>
      <c r="USM222" s="83"/>
      <c r="USN222" s="86"/>
      <c r="USO222" s="86"/>
      <c r="USP222" s="82"/>
      <c r="USQ222" s="83"/>
      <c r="USR222" s="83"/>
      <c r="USS222" s="86"/>
      <c r="UST222" s="86"/>
      <c r="USU222" s="82"/>
      <c r="USV222" s="83"/>
      <c r="USW222" s="83"/>
      <c r="USX222" s="86"/>
      <c r="USY222" s="86"/>
      <c r="USZ222" s="82"/>
      <c r="UTA222" s="83"/>
      <c r="UTB222" s="83"/>
      <c r="UTC222" s="86"/>
      <c r="UTD222" s="86"/>
      <c r="UTE222" s="82"/>
      <c r="UTF222" s="83"/>
      <c r="UTG222" s="83"/>
      <c r="UTH222" s="86"/>
      <c r="UTI222" s="86"/>
      <c r="UTJ222" s="82"/>
      <c r="UTK222" s="83"/>
      <c r="UTL222" s="83"/>
      <c r="UTM222" s="86"/>
      <c r="UTN222" s="86"/>
      <c r="UTO222" s="82"/>
      <c r="UTP222" s="83"/>
      <c r="UTQ222" s="83"/>
      <c r="UTR222" s="86"/>
      <c r="UTS222" s="86"/>
      <c r="UTT222" s="82"/>
      <c r="UTU222" s="83"/>
      <c r="UTV222" s="83"/>
      <c r="UTW222" s="86"/>
      <c r="UTX222" s="86"/>
      <c r="UTY222" s="82"/>
      <c r="UTZ222" s="83"/>
      <c r="UUA222" s="83"/>
      <c r="UUB222" s="86"/>
      <c r="UUC222" s="86"/>
      <c r="UUD222" s="82"/>
      <c r="UUE222" s="83"/>
      <c r="UUF222" s="83"/>
      <c r="UUG222" s="86"/>
      <c r="UUH222" s="86"/>
      <c r="UUI222" s="82"/>
      <c r="UUJ222" s="83"/>
      <c r="UUK222" s="83"/>
      <c r="UUL222" s="86"/>
      <c r="UUM222" s="86"/>
      <c r="UUN222" s="82"/>
      <c r="UUO222" s="83"/>
      <c r="UUP222" s="83"/>
      <c r="UUQ222" s="86"/>
      <c r="UUR222" s="86"/>
      <c r="UUS222" s="82"/>
      <c r="UUT222" s="83"/>
      <c r="UUU222" s="83"/>
      <c r="UUV222" s="86"/>
      <c r="UUW222" s="86"/>
      <c r="UUX222" s="82"/>
      <c r="UUY222" s="83"/>
      <c r="UUZ222" s="83"/>
      <c r="UVA222" s="86"/>
      <c r="UVB222" s="86"/>
      <c r="UVC222" s="82"/>
      <c r="UVD222" s="83"/>
      <c r="UVE222" s="83"/>
      <c r="UVF222" s="86"/>
      <c r="UVG222" s="86"/>
      <c r="UVH222" s="82"/>
      <c r="UVI222" s="83"/>
      <c r="UVJ222" s="83"/>
      <c r="UVK222" s="86"/>
      <c r="UVL222" s="86"/>
      <c r="UVM222" s="82"/>
      <c r="UVN222" s="83"/>
      <c r="UVO222" s="83"/>
      <c r="UVP222" s="86"/>
      <c r="UVQ222" s="86"/>
      <c r="UVR222" s="82"/>
      <c r="UVS222" s="83"/>
      <c r="UVT222" s="83"/>
      <c r="UVU222" s="86"/>
      <c r="UVV222" s="86"/>
      <c r="UVW222" s="82"/>
      <c r="UVX222" s="83"/>
      <c r="UVY222" s="83"/>
      <c r="UVZ222" s="86"/>
      <c r="UWA222" s="86"/>
      <c r="UWB222" s="82"/>
      <c r="UWC222" s="83"/>
      <c r="UWD222" s="83"/>
      <c r="UWE222" s="86"/>
      <c r="UWF222" s="86"/>
      <c r="UWG222" s="82"/>
      <c r="UWH222" s="83"/>
      <c r="UWI222" s="83"/>
      <c r="UWJ222" s="86"/>
      <c r="UWK222" s="86"/>
      <c r="UWL222" s="82"/>
      <c r="UWM222" s="83"/>
      <c r="UWN222" s="83"/>
      <c r="UWO222" s="86"/>
      <c r="UWP222" s="86"/>
      <c r="UWQ222" s="82"/>
      <c r="UWR222" s="83"/>
      <c r="UWS222" s="83"/>
      <c r="UWT222" s="86"/>
      <c r="UWU222" s="86"/>
      <c r="UWV222" s="82"/>
      <c r="UWW222" s="83"/>
      <c r="UWX222" s="83"/>
      <c r="UWY222" s="86"/>
      <c r="UWZ222" s="86"/>
      <c r="UXA222" s="82"/>
      <c r="UXB222" s="83"/>
      <c r="UXC222" s="83"/>
      <c r="UXD222" s="86"/>
      <c r="UXE222" s="86"/>
      <c r="UXF222" s="82"/>
      <c r="UXG222" s="83"/>
      <c r="UXH222" s="83"/>
      <c r="UXI222" s="86"/>
      <c r="UXJ222" s="86"/>
      <c r="UXK222" s="82"/>
      <c r="UXL222" s="83"/>
      <c r="UXM222" s="83"/>
      <c r="UXN222" s="86"/>
      <c r="UXO222" s="86"/>
      <c r="UXP222" s="82"/>
      <c r="UXQ222" s="83"/>
      <c r="UXR222" s="83"/>
      <c r="UXS222" s="86"/>
      <c r="UXT222" s="86"/>
      <c r="UXU222" s="82"/>
      <c r="UXV222" s="83"/>
      <c r="UXW222" s="83"/>
      <c r="UXX222" s="86"/>
      <c r="UXY222" s="86"/>
      <c r="UXZ222" s="82"/>
      <c r="UYA222" s="83"/>
      <c r="UYB222" s="83"/>
      <c r="UYC222" s="86"/>
      <c r="UYD222" s="86"/>
      <c r="UYE222" s="82"/>
      <c r="UYF222" s="83"/>
      <c r="UYG222" s="83"/>
      <c r="UYH222" s="86"/>
      <c r="UYI222" s="86"/>
      <c r="UYJ222" s="82"/>
      <c r="UYK222" s="83"/>
      <c r="UYL222" s="83"/>
      <c r="UYM222" s="86"/>
      <c r="UYN222" s="86"/>
      <c r="UYO222" s="82"/>
      <c r="UYP222" s="83"/>
      <c r="UYQ222" s="83"/>
      <c r="UYR222" s="86"/>
      <c r="UYS222" s="86"/>
      <c r="UYT222" s="82"/>
      <c r="UYU222" s="83"/>
      <c r="UYV222" s="83"/>
      <c r="UYW222" s="86"/>
      <c r="UYX222" s="86"/>
      <c r="UYY222" s="82"/>
      <c r="UYZ222" s="83"/>
      <c r="UZA222" s="83"/>
      <c r="UZB222" s="86"/>
      <c r="UZC222" s="86"/>
      <c r="UZD222" s="82"/>
      <c r="UZE222" s="83"/>
      <c r="UZF222" s="83"/>
      <c r="UZG222" s="86"/>
      <c r="UZH222" s="86"/>
      <c r="UZI222" s="82"/>
      <c r="UZJ222" s="83"/>
      <c r="UZK222" s="83"/>
      <c r="UZL222" s="86"/>
      <c r="UZM222" s="86"/>
      <c r="UZN222" s="82"/>
      <c r="UZO222" s="83"/>
      <c r="UZP222" s="83"/>
      <c r="UZQ222" s="86"/>
      <c r="UZR222" s="86"/>
      <c r="UZS222" s="82"/>
      <c r="UZT222" s="83"/>
      <c r="UZU222" s="83"/>
      <c r="UZV222" s="86"/>
      <c r="UZW222" s="86"/>
      <c r="UZX222" s="82"/>
      <c r="UZY222" s="83"/>
      <c r="UZZ222" s="83"/>
      <c r="VAA222" s="86"/>
      <c r="VAB222" s="86"/>
      <c r="VAC222" s="82"/>
      <c r="VAD222" s="83"/>
      <c r="VAE222" s="83"/>
      <c r="VAF222" s="86"/>
      <c r="VAG222" s="86"/>
      <c r="VAH222" s="82"/>
      <c r="VAI222" s="83"/>
      <c r="VAJ222" s="83"/>
      <c r="VAK222" s="86"/>
      <c r="VAL222" s="86"/>
      <c r="VAM222" s="82"/>
      <c r="VAN222" s="83"/>
      <c r="VAO222" s="83"/>
      <c r="VAP222" s="86"/>
      <c r="VAQ222" s="86"/>
      <c r="VAR222" s="82"/>
      <c r="VAS222" s="83"/>
      <c r="VAT222" s="83"/>
      <c r="VAU222" s="86"/>
      <c r="VAV222" s="86"/>
      <c r="VAW222" s="82"/>
      <c r="VAX222" s="83"/>
      <c r="VAY222" s="83"/>
      <c r="VAZ222" s="86"/>
      <c r="VBA222" s="86"/>
      <c r="VBB222" s="82"/>
      <c r="VBC222" s="83"/>
      <c r="VBD222" s="83"/>
      <c r="VBE222" s="86"/>
      <c r="VBF222" s="86"/>
      <c r="VBG222" s="82"/>
      <c r="VBH222" s="83"/>
      <c r="VBI222" s="83"/>
      <c r="VBJ222" s="86"/>
      <c r="VBK222" s="86"/>
      <c r="VBL222" s="82"/>
      <c r="VBM222" s="83"/>
      <c r="VBN222" s="83"/>
      <c r="VBO222" s="86"/>
      <c r="VBP222" s="86"/>
      <c r="VBQ222" s="82"/>
      <c r="VBR222" s="83"/>
      <c r="VBS222" s="83"/>
      <c r="VBT222" s="86"/>
      <c r="VBU222" s="86"/>
      <c r="VBV222" s="82"/>
      <c r="VBW222" s="83"/>
      <c r="VBX222" s="83"/>
      <c r="VBY222" s="86"/>
      <c r="VBZ222" s="86"/>
      <c r="VCA222" s="82"/>
      <c r="VCB222" s="83"/>
      <c r="VCC222" s="83"/>
      <c r="VCD222" s="86"/>
      <c r="VCE222" s="86"/>
      <c r="VCF222" s="82"/>
      <c r="VCG222" s="83"/>
      <c r="VCH222" s="83"/>
      <c r="VCI222" s="86"/>
      <c r="VCJ222" s="86"/>
      <c r="VCK222" s="82"/>
      <c r="VCL222" s="83"/>
      <c r="VCM222" s="83"/>
      <c r="VCN222" s="86"/>
      <c r="VCO222" s="86"/>
      <c r="VCP222" s="82"/>
      <c r="VCQ222" s="83"/>
      <c r="VCR222" s="83"/>
      <c r="VCS222" s="86"/>
      <c r="VCT222" s="86"/>
      <c r="VCU222" s="82"/>
      <c r="VCV222" s="83"/>
      <c r="VCW222" s="83"/>
      <c r="VCX222" s="86"/>
      <c r="VCY222" s="86"/>
      <c r="VCZ222" s="82"/>
      <c r="VDA222" s="83"/>
      <c r="VDB222" s="83"/>
      <c r="VDC222" s="86"/>
      <c r="VDD222" s="86"/>
      <c r="VDE222" s="82"/>
      <c r="VDF222" s="83"/>
      <c r="VDG222" s="83"/>
      <c r="VDH222" s="86"/>
      <c r="VDI222" s="86"/>
      <c r="VDJ222" s="82"/>
      <c r="VDK222" s="83"/>
      <c r="VDL222" s="83"/>
      <c r="VDM222" s="86"/>
      <c r="VDN222" s="86"/>
      <c r="VDO222" s="82"/>
      <c r="VDP222" s="83"/>
      <c r="VDQ222" s="83"/>
      <c r="VDR222" s="86"/>
      <c r="VDS222" s="86"/>
      <c r="VDT222" s="82"/>
      <c r="VDU222" s="83"/>
      <c r="VDV222" s="83"/>
      <c r="VDW222" s="86"/>
      <c r="VDX222" s="86"/>
      <c r="VDY222" s="82"/>
      <c r="VDZ222" s="83"/>
      <c r="VEA222" s="83"/>
      <c r="VEB222" s="86"/>
      <c r="VEC222" s="86"/>
      <c r="VED222" s="82"/>
      <c r="VEE222" s="83"/>
      <c r="VEF222" s="83"/>
      <c r="VEG222" s="86"/>
      <c r="VEH222" s="86"/>
      <c r="VEI222" s="82"/>
      <c r="VEJ222" s="83"/>
      <c r="VEK222" s="83"/>
      <c r="VEL222" s="86"/>
      <c r="VEM222" s="86"/>
      <c r="VEN222" s="82"/>
      <c r="VEO222" s="83"/>
      <c r="VEP222" s="83"/>
      <c r="VEQ222" s="86"/>
      <c r="VER222" s="86"/>
      <c r="VES222" s="82"/>
      <c r="VET222" s="83"/>
      <c r="VEU222" s="83"/>
      <c r="VEV222" s="86"/>
      <c r="VEW222" s="86"/>
      <c r="VEX222" s="82"/>
      <c r="VEY222" s="83"/>
      <c r="VEZ222" s="83"/>
      <c r="VFA222" s="86"/>
      <c r="VFB222" s="86"/>
      <c r="VFC222" s="82"/>
      <c r="VFD222" s="83"/>
      <c r="VFE222" s="83"/>
      <c r="VFF222" s="86"/>
      <c r="VFG222" s="86"/>
      <c r="VFH222" s="82"/>
      <c r="VFI222" s="83"/>
      <c r="VFJ222" s="83"/>
      <c r="VFK222" s="86"/>
      <c r="VFL222" s="86"/>
      <c r="VFM222" s="82"/>
      <c r="VFN222" s="83"/>
      <c r="VFO222" s="83"/>
      <c r="VFP222" s="86"/>
      <c r="VFQ222" s="86"/>
      <c r="VFR222" s="82"/>
      <c r="VFS222" s="83"/>
      <c r="VFT222" s="83"/>
      <c r="VFU222" s="86"/>
      <c r="VFV222" s="86"/>
      <c r="VFW222" s="82"/>
      <c r="VFX222" s="83"/>
      <c r="VFY222" s="83"/>
      <c r="VFZ222" s="86"/>
      <c r="VGA222" s="86"/>
      <c r="VGB222" s="82"/>
      <c r="VGC222" s="83"/>
      <c r="VGD222" s="83"/>
      <c r="VGE222" s="86"/>
      <c r="VGF222" s="86"/>
      <c r="VGG222" s="82"/>
      <c r="VGH222" s="83"/>
      <c r="VGI222" s="83"/>
      <c r="VGJ222" s="86"/>
      <c r="VGK222" s="86"/>
      <c r="VGL222" s="82"/>
      <c r="VGM222" s="83"/>
      <c r="VGN222" s="83"/>
      <c r="VGO222" s="86"/>
      <c r="VGP222" s="86"/>
      <c r="VGQ222" s="82"/>
      <c r="VGR222" s="83"/>
      <c r="VGS222" s="83"/>
      <c r="VGT222" s="86"/>
      <c r="VGU222" s="86"/>
      <c r="VGV222" s="82"/>
      <c r="VGW222" s="83"/>
      <c r="VGX222" s="83"/>
      <c r="VGY222" s="86"/>
      <c r="VGZ222" s="86"/>
      <c r="VHA222" s="82"/>
      <c r="VHB222" s="83"/>
      <c r="VHC222" s="83"/>
      <c r="VHD222" s="86"/>
      <c r="VHE222" s="86"/>
      <c r="VHF222" s="82"/>
      <c r="VHG222" s="83"/>
      <c r="VHH222" s="83"/>
      <c r="VHI222" s="86"/>
      <c r="VHJ222" s="86"/>
      <c r="VHK222" s="82"/>
      <c r="VHL222" s="83"/>
      <c r="VHM222" s="83"/>
      <c r="VHN222" s="86"/>
      <c r="VHO222" s="86"/>
      <c r="VHP222" s="82"/>
      <c r="VHQ222" s="83"/>
      <c r="VHR222" s="83"/>
      <c r="VHS222" s="86"/>
      <c r="VHT222" s="86"/>
      <c r="VHU222" s="82"/>
      <c r="VHV222" s="83"/>
      <c r="VHW222" s="83"/>
      <c r="VHX222" s="86"/>
      <c r="VHY222" s="86"/>
      <c r="VHZ222" s="82"/>
      <c r="VIA222" s="83"/>
      <c r="VIB222" s="83"/>
      <c r="VIC222" s="86"/>
      <c r="VID222" s="86"/>
      <c r="VIE222" s="82"/>
      <c r="VIF222" s="83"/>
      <c r="VIG222" s="83"/>
      <c r="VIH222" s="86"/>
      <c r="VII222" s="86"/>
      <c r="VIJ222" s="82"/>
      <c r="VIK222" s="83"/>
      <c r="VIL222" s="83"/>
      <c r="VIM222" s="86"/>
      <c r="VIN222" s="86"/>
      <c r="VIO222" s="82"/>
      <c r="VIP222" s="83"/>
      <c r="VIQ222" s="83"/>
      <c r="VIR222" s="86"/>
      <c r="VIS222" s="86"/>
      <c r="VIT222" s="82"/>
      <c r="VIU222" s="83"/>
      <c r="VIV222" s="83"/>
      <c r="VIW222" s="86"/>
      <c r="VIX222" s="86"/>
      <c r="VIY222" s="82"/>
      <c r="VIZ222" s="83"/>
      <c r="VJA222" s="83"/>
      <c r="VJB222" s="86"/>
      <c r="VJC222" s="86"/>
      <c r="VJD222" s="82"/>
      <c r="VJE222" s="83"/>
      <c r="VJF222" s="83"/>
      <c r="VJG222" s="86"/>
      <c r="VJH222" s="86"/>
      <c r="VJI222" s="82"/>
      <c r="VJJ222" s="83"/>
      <c r="VJK222" s="83"/>
      <c r="VJL222" s="86"/>
      <c r="VJM222" s="86"/>
      <c r="VJN222" s="82"/>
      <c r="VJO222" s="83"/>
      <c r="VJP222" s="83"/>
      <c r="VJQ222" s="86"/>
      <c r="VJR222" s="86"/>
      <c r="VJS222" s="82"/>
      <c r="VJT222" s="83"/>
      <c r="VJU222" s="83"/>
      <c r="VJV222" s="86"/>
      <c r="VJW222" s="86"/>
      <c r="VJX222" s="82"/>
      <c r="VJY222" s="83"/>
      <c r="VJZ222" s="83"/>
      <c r="VKA222" s="86"/>
      <c r="VKB222" s="86"/>
      <c r="VKC222" s="82"/>
      <c r="VKD222" s="83"/>
      <c r="VKE222" s="83"/>
      <c r="VKF222" s="86"/>
      <c r="VKG222" s="86"/>
      <c r="VKH222" s="82"/>
      <c r="VKI222" s="83"/>
      <c r="VKJ222" s="83"/>
      <c r="VKK222" s="86"/>
      <c r="VKL222" s="86"/>
      <c r="VKM222" s="82"/>
      <c r="VKN222" s="83"/>
      <c r="VKO222" s="83"/>
      <c r="VKP222" s="86"/>
      <c r="VKQ222" s="86"/>
      <c r="VKR222" s="82"/>
      <c r="VKS222" s="83"/>
      <c r="VKT222" s="83"/>
      <c r="VKU222" s="86"/>
      <c r="VKV222" s="86"/>
      <c r="VKW222" s="82"/>
      <c r="VKX222" s="83"/>
      <c r="VKY222" s="83"/>
      <c r="VKZ222" s="86"/>
      <c r="VLA222" s="86"/>
      <c r="VLB222" s="82"/>
      <c r="VLC222" s="83"/>
      <c r="VLD222" s="83"/>
      <c r="VLE222" s="86"/>
      <c r="VLF222" s="86"/>
      <c r="VLG222" s="82"/>
      <c r="VLH222" s="83"/>
      <c r="VLI222" s="83"/>
      <c r="VLJ222" s="86"/>
      <c r="VLK222" s="86"/>
      <c r="VLL222" s="82"/>
      <c r="VLM222" s="83"/>
      <c r="VLN222" s="83"/>
      <c r="VLO222" s="86"/>
      <c r="VLP222" s="86"/>
      <c r="VLQ222" s="82"/>
      <c r="VLR222" s="83"/>
      <c r="VLS222" s="83"/>
      <c r="VLT222" s="86"/>
      <c r="VLU222" s="86"/>
      <c r="VLV222" s="82"/>
      <c r="VLW222" s="83"/>
      <c r="VLX222" s="83"/>
      <c r="VLY222" s="86"/>
      <c r="VLZ222" s="86"/>
      <c r="VMA222" s="82"/>
      <c r="VMB222" s="83"/>
      <c r="VMC222" s="83"/>
      <c r="VMD222" s="86"/>
      <c r="VME222" s="86"/>
      <c r="VMF222" s="82"/>
      <c r="VMG222" s="83"/>
      <c r="VMH222" s="83"/>
      <c r="VMI222" s="86"/>
      <c r="VMJ222" s="86"/>
      <c r="VMK222" s="82"/>
      <c r="VML222" s="83"/>
      <c r="VMM222" s="83"/>
      <c r="VMN222" s="86"/>
      <c r="VMO222" s="86"/>
      <c r="VMP222" s="82"/>
      <c r="VMQ222" s="83"/>
      <c r="VMR222" s="83"/>
      <c r="VMS222" s="86"/>
      <c r="VMT222" s="86"/>
      <c r="VMU222" s="82"/>
      <c r="VMV222" s="83"/>
      <c r="VMW222" s="83"/>
      <c r="VMX222" s="86"/>
      <c r="VMY222" s="86"/>
      <c r="VMZ222" s="82"/>
      <c r="VNA222" s="83"/>
      <c r="VNB222" s="83"/>
      <c r="VNC222" s="86"/>
      <c r="VND222" s="86"/>
      <c r="VNE222" s="82"/>
      <c r="VNF222" s="83"/>
      <c r="VNG222" s="83"/>
      <c r="VNH222" s="86"/>
      <c r="VNI222" s="86"/>
      <c r="VNJ222" s="82"/>
      <c r="VNK222" s="83"/>
      <c r="VNL222" s="83"/>
      <c r="VNM222" s="86"/>
      <c r="VNN222" s="86"/>
      <c r="VNO222" s="82"/>
      <c r="VNP222" s="83"/>
      <c r="VNQ222" s="83"/>
      <c r="VNR222" s="86"/>
      <c r="VNS222" s="86"/>
      <c r="VNT222" s="82"/>
      <c r="VNU222" s="83"/>
      <c r="VNV222" s="83"/>
      <c r="VNW222" s="86"/>
      <c r="VNX222" s="86"/>
      <c r="VNY222" s="82"/>
      <c r="VNZ222" s="83"/>
      <c r="VOA222" s="83"/>
      <c r="VOB222" s="86"/>
      <c r="VOC222" s="86"/>
      <c r="VOD222" s="82"/>
      <c r="VOE222" s="83"/>
      <c r="VOF222" s="83"/>
      <c r="VOG222" s="86"/>
      <c r="VOH222" s="86"/>
      <c r="VOI222" s="82"/>
      <c r="VOJ222" s="83"/>
      <c r="VOK222" s="83"/>
      <c r="VOL222" s="86"/>
      <c r="VOM222" s="86"/>
      <c r="VON222" s="82"/>
      <c r="VOO222" s="83"/>
      <c r="VOP222" s="83"/>
      <c r="VOQ222" s="86"/>
      <c r="VOR222" s="86"/>
      <c r="VOS222" s="82"/>
      <c r="VOT222" s="83"/>
      <c r="VOU222" s="83"/>
      <c r="VOV222" s="86"/>
      <c r="VOW222" s="86"/>
      <c r="VOX222" s="82"/>
      <c r="VOY222" s="83"/>
      <c r="VOZ222" s="83"/>
      <c r="VPA222" s="86"/>
      <c r="VPB222" s="86"/>
      <c r="VPC222" s="82"/>
      <c r="VPD222" s="83"/>
      <c r="VPE222" s="83"/>
      <c r="VPF222" s="86"/>
      <c r="VPG222" s="86"/>
      <c r="VPH222" s="82"/>
      <c r="VPI222" s="83"/>
      <c r="VPJ222" s="83"/>
      <c r="VPK222" s="86"/>
      <c r="VPL222" s="86"/>
      <c r="VPM222" s="82"/>
      <c r="VPN222" s="83"/>
      <c r="VPO222" s="83"/>
      <c r="VPP222" s="86"/>
      <c r="VPQ222" s="86"/>
      <c r="VPR222" s="82"/>
      <c r="VPS222" s="83"/>
      <c r="VPT222" s="83"/>
      <c r="VPU222" s="86"/>
      <c r="VPV222" s="86"/>
      <c r="VPW222" s="82"/>
      <c r="VPX222" s="83"/>
      <c r="VPY222" s="83"/>
      <c r="VPZ222" s="86"/>
      <c r="VQA222" s="86"/>
      <c r="VQB222" s="82"/>
      <c r="VQC222" s="83"/>
      <c r="VQD222" s="83"/>
      <c r="VQE222" s="86"/>
      <c r="VQF222" s="86"/>
      <c r="VQG222" s="82"/>
      <c r="VQH222" s="83"/>
      <c r="VQI222" s="83"/>
      <c r="VQJ222" s="86"/>
      <c r="VQK222" s="86"/>
      <c r="VQL222" s="82"/>
      <c r="VQM222" s="83"/>
      <c r="VQN222" s="83"/>
      <c r="VQO222" s="86"/>
      <c r="VQP222" s="86"/>
      <c r="VQQ222" s="82"/>
      <c r="VQR222" s="83"/>
      <c r="VQS222" s="83"/>
      <c r="VQT222" s="86"/>
      <c r="VQU222" s="86"/>
      <c r="VQV222" s="82"/>
      <c r="VQW222" s="83"/>
      <c r="VQX222" s="83"/>
      <c r="VQY222" s="86"/>
      <c r="VQZ222" s="86"/>
      <c r="VRA222" s="82"/>
      <c r="VRB222" s="83"/>
      <c r="VRC222" s="83"/>
      <c r="VRD222" s="86"/>
      <c r="VRE222" s="86"/>
      <c r="VRF222" s="82"/>
      <c r="VRG222" s="83"/>
      <c r="VRH222" s="83"/>
      <c r="VRI222" s="86"/>
      <c r="VRJ222" s="86"/>
      <c r="VRK222" s="82"/>
      <c r="VRL222" s="83"/>
      <c r="VRM222" s="83"/>
      <c r="VRN222" s="86"/>
      <c r="VRO222" s="86"/>
      <c r="VRP222" s="82"/>
      <c r="VRQ222" s="83"/>
      <c r="VRR222" s="83"/>
      <c r="VRS222" s="86"/>
      <c r="VRT222" s="86"/>
      <c r="VRU222" s="82"/>
      <c r="VRV222" s="83"/>
      <c r="VRW222" s="83"/>
      <c r="VRX222" s="86"/>
      <c r="VRY222" s="86"/>
      <c r="VRZ222" s="82"/>
      <c r="VSA222" s="83"/>
      <c r="VSB222" s="83"/>
      <c r="VSC222" s="86"/>
      <c r="VSD222" s="86"/>
      <c r="VSE222" s="82"/>
      <c r="VSF222" s="83"/>
      <c r="VSG222" s="83"/>
      <c r="VSH222" s="86"/>
      <c r="VSI222" s="86"/>
      <c r="VSJ222" s="82"/>
      <c r="VSK222" s="83"/>
      <c r="VSL222" s="83"/>
      <c r="VSM222" s="86"/>
      <c r="VSN222" s="86"/>
      <c r="VSO222" s="82"/>
      <c r="VSP222" s="83"/>
      <c r="VSQ222" s="83"/>
      <c r="VSR222" s="86"/>
      <c r="VSS222" s="86"/>
      <c r="VST222" s="82"/>
      <c r="VSU222" s="83"/>
      <c r="VSV222" s="83"/>
      <c r="VSW222" s="86"/>
      <c r="VSX222" s="86"/>
      <c r="VSY222" s="82"/>
      <c r="VSZ222" s="83"/>
      <c r="VTA222" s="83"/>
      <c r="VTB222" s="86"/>
      <c r="VTC222" s="86"/>
      <c r="VTD222" s="82"/>
      <c r="VTE222" s="83"/>
      <c r="VTF222" s="83"/>
      <c r="VTG222" s="86"/>
      <c r="VTH222" s="86"/>
      <c r="VTI222" s="82"/>
      <c r="VTJ222" s="83"/>
      <c r="VTK222" s="83"/>
      <c r="VTL222" s="86"/>
      <c r="VTM222" s="86"/>
      <c r="VTN222" s="82"/>
      <c r="VTO222" s="83"/>
      <c r="VTP222" s="83"/>
      <c r="VTQ222" s="86"/>
      <c r="VTR222" s="86"/>
      <c r="VTS222" s="82"/>
      <c r="VTT222" s="83"/>
      <c r="VTU222" s="83"/>
      <c r="VTV222" s="86"/>
      <c r="VTW222" s="86"/>
      <c r="VTX222" s="82"/>
      <c r="VTY222" s="83"/>
      <c r="VTZ222" s="83"/>
      <c r="VUA222" s="86"/>
      <c r="VUB222" s="86"/>
      <c r="VUC222" s="82"/>
      <c r="VUD222" s="83"/>
      <c r="VUE222" s="83"/>
      <c r="VUF222" s="86"/>
      <c r="VUG222" s="86"/>
      <c r="VUH222" s="82"/>
      <c r="VUI222" s="83"/>
      <c r="VUJ222" s="83"/>
      <c r="VUK222" s="86"/>
      <c r="VUL222" s="86"/>
      <c r="VUM222" s="82"/>
      <c r="VUN222" s="83"/>
      <c r="VUO222" s="83"/>
      <c r="VUP222" s="86"/>
      <c r="VUQ222" s="86"/>
      <c r="VUR222" s="82"/>
      <c r="VUS222" s="83"/>
      <c r="VUT222" s="83"/>
      <c r="VUU222" s="86"/>
      <c r="VUV222" s="86"/>
      <c r="VUW222" s="82"/>
      <c r="VUX222" s="83"/>
      <c r="VUY222" s="83"/>
      <c r="VUZ222" s="86"/>
      <c r="VVA222" s="86"/>
      <c r="VVB222" s="82"/>
      <c r="VVC222" s="83"/>
      <c r="VVD222" s="83"/>
      <c r="VVE222" s="86"/>
      <c r="VVF222" s="86"/>
      <c r="VVG222" s="82"/>
      <c r="VVH222" s="83"/>
      <c r="VVI222" s="83"/>
      <c r="VVJ222" s="86"/>
      <c r="VVK222" s="86"/>
      <c r="VVL222" s="82"/>
      <c r="VVM222" s="83"/>
      <c r="VVN222" s="83"/>
      <c r="VVO222" s="86"/>
      <c r="VVP222" s="86"/>
      <c r="VVQ222" s="82"/>
      <c r="VVR222" s="83"/>
      <c r="VVS222" s="83"/>
      <c r="VVT222" s="86"/>
      <c r="VVU222" s="86"/>
      <c r="VVV222" s="82"/>
      <c r="VVW222" s="83"/>
      <c r="VVX222" s="83"/>
      <c r="VVY222" s="86"/>
      <c r="VVZ222" s="86"/>
      <c r="VWA222" s="82"/>
      <c r="VWB222" s="83"/>
      <c r="VWC222" s="83"/>
      <c r="VWD222" s="86"/>
      <c r="VWE222" s="86"/>
      <c r="VWF222" s="82"/>
      <c r="VWG222" s="83"/>
      <c r="VWH222" s="83"/>
      <c r="VWI222" s="86"/>
      <c r="VWJ222" s="86"/>
      <c r="VWK222" s="82"/>
      <c r="VWL222" s="83"/>
      <c r="VWM222" s="83"/>
      <c r="VWN222" s="86"/>
      <c r="VWO222" s="86"/>
      <c r="VWP222" s="82"/>
      <c r="VWQ222" s="83"/>
      <c r="VWR222" s="83"/>
      <c r="VWS222" s="86"/>
      <c r="VWT222" s="86"/>
      <c r="VWU222" s="82"/>
      <c r="VWV222" s="83"/>
      <c r="VWW222" s="83"/>
      <c r="VWX222" s="86"/>
      <c r="VWY222" s="86"/>
      <c r="VWZ222" s="82"/>
      <c r="VXA222" s="83"/>
      <c r="VXB222" s="83"/>
      <c r="VXC222" s="86"/>
      <c r="VXD222" s="86"/>
      <c r="VXE222" s="82"/>
      <c r="VXF222" s="83"/>
      <c r="VXG222" s="83"/>
      <c r="VXH222" s="86"/>
      <c r="VXI222" s="86"/>
      <c r="VXJ222" s="82"/>
      <c r="VXK222" s="83"/>
      <c r="VXL222" s="83"/>
      <c r="VXM222" s="86"/>
      <c r="VXN222" s="86"/>
      <c r="VXO222" s="82"/>
      <c r="VXP222" s="83"/>
      <c r="VXQ222" s="83"/>
      <c r="VXR222" s="86"/>
      <c r="VXS222" s="86"/>
      <c r="VXT222" s="82"/>
      <c r="VXU222" s="83"/>
      <c r="VXV222" s="83"/>
      <c r="VXW222" s="86"/>
      <c r="VXX222" s="86"/>
      <c r="VXY222" s="82"/>
      <c r="VXZ222" s="83"/>
      <c r="VYA222" s="83"/>
      <c r="VYB222" s="86"/>
      <c r="VYC222" s="86"/>
      <c r="VYD222" s="82"/>
      <c r="VYE222" s="83"/>
      <c r="VYF222" s="83"/>
      <c r="VYG222" s="86"/>
      <c r="VYH222" s="86"/>
      <c r="VYI222" s="82"/>
      <c r="VYJ222" s="83"/>
      <c r="VYK222" s="83"/>
      <c r="VYL222" s="86"/>
      <c r="VYM222" s="86"/>
      <c r="VYN222" s="82"/>
      <c r="VYO222" s="83"/>
      <c r="VYP222" s="83"/>
      <c r="VYQ222" s="86"/>
      <c r="VYR222" s="86"/>
      <c r="VYS222" s="82"/>
      <c r="VYT222" s="83"/>
      <c r="VYU222" s="83"/>
      <c r="VYV222" s="86"/>
      <c r="VYW222" s="86"/>
      <c r="VYX222" s="82"/>
      <c r="VYY222" s="83"/>
      <c r="VYZ222" s="83"/>
      <c r="VZA222" s="86"/>
      <c r="VZB222" s="86"/>
      <c r="VZC222" s="82"/>
      <c r="VZD222" s="83"/>
      <c r="VZE222" s="83"/>
      <c r="VZF222" s="86"/>
      <c r="VZG222" s="86"/>
      <c r="VZH222" s="82"/>
      <c r="VZI222" s="83"/>
      <c r="VZJ222" s="83"/>
      <c r="VZK222" s="86"/>
      <c r="VZL222" s="86"/>
      <c r="VZM222" s="82"/>
      <c r="VZN222" s="83"/>
      <c r="VZO222" s="83"/>
      <c r="VZP222" s="86"/>
      <c r="VZQ222" s="86"/>
      <c r="VZR222" s="82"/>
      <c r="VZS222" s="83"/>
      <c r="VZT222" s="83"/>
      <c r="VZU222" s="86"/>
      <c r="VZV222" s="86"/>
      <c r="VZW222" s="82"/>
      <c r="VZX222" s="83"/>
      <c r="VZY222" s="83"/>
      <c r="VZZ222" s="86"/>
      <c r="WAA222" s="86"/>
      <c r="WAB222" s="82"/>
      <c r="WAC222" s="83"/>
      <c r="WAD222" s="83"/>
      <c r="WAE222" s="86"/>
      <c r="WAF222" s="86"/>
      <c r="WAG222" s="82"/>
      <c r="WAH222" s="83"/>
      <c r="WAI222" s="83"/>
      <c r="WAJ222" s="86"/>
      <c r="WAK222" s="86"/>
      <c r="WAL222" s="82"/>
      <c r="WAM222" s="83"/>
      <c r="WAN222" s="83"/>
      <c r="WAO222" s="86"/>
      <c r="WAP222" s="86"/>
      <c r="WAQ222" s="82"/>
      <c r="WAR222" s="83"/>
      <c r="WAS222" s="83"/>
      <c r="WAT222" s="86"/>
      <c r="WAU222" s="86"/>
      <c r="WAV222" s="82"/>
      <c r="WAW222" s="83"/>
      <c r="WAX222" s="83"/>
      <c r="WAY222" s="86"/>
      <c r="WAZ222" s="86"/>
      <c r="WBA222" s="82"/>
      <c r="WBB222" s="83"/>
      <c r="WBC222" s="83"/>
      <c r="WBD222" s="86"/>
      <c r="WBE222" s="86"/>
      <c r="WBF222" s="82"/>
      <c r="WBG222" s="83"/>
      <c r="WBH222" s="83"/>
      <c r="WBI222" s="86"/>
      <c r="WBJ222" s="86"/>
      <c r="WBK222" s="82"/>
      <c r="WBL222" s="83"/>
      <c r="WBM222" s="83"/>
      <c r="WBN222" s="86"/>
      <c r="WBO222" s="86"/>
      <c r="WBP222" s="82"/>
      <c r="WBQ222" s="83"/>
      <c r="WBR222" s="83"/>
      <c r="WBS222" s="86"/>
      <c r="WBT222" s="86"/>
      <c r="WBU222" s="82"/>
      <c r="WBV222" s="83"/>
      <c r="WBW222" s="83"/>
      <c r="WBX222" s="86"/>
      <c r="WBY222" s="86"/>
      <c r="WBZ222" s="82"/>
      <c r="WCA222" s="83"/>
      <c r="WCB222" s="83"/>
      <c r="WCC222" s="86"/>
      <c r="WCD222" s="86"/>
      <c r="WCE222" s="82"/>
      <c r="WCF222" s="83"/>
      <c r="WCG222" s="83"/>
      <c r="WCH222" s="86"/>
      <c r="WCI222" s="86"/>
      <c r="WCJ222" s="82"/>
      <c r="WCK222" s="83"/>
      <c r="WCL222" s="83"/>
      <c r="WCM222" s="86"/>
      <c r="WCN222" s="86"/>
      <c r="WCO222" s="82"/>
      <c r="WCP222" s="83"/>
      <c r="WCQ222" s="83"/>
      <c r="WCR222" s="86"/>
      <c r="WCS222" s="86"/>
      <c r="WCT222" s="82"/>
      <c r="WCU222" s="83"/>
      <c r="WCV222" s="83"/>
      <c r="WCW222" s="86"/>
      <c r="WCX222" s="86"/>
      <c r="WCY222" s="82"/>
      <c r="WCZ222" s="83"/>
      <c r="WDA222" s="83"/>
      <c r="WDB222" s="86"/>
      <c r="WDC222" s="86"/>
      <c r="WDD222" s="82"/>
      <c r="WDE222" s="83"/>
      <c r="WDF222" s="83"/>
      <c r="WDG222" s="86"/>
      <c r="WDH222" s="86"/>
      <c r="WDI222" s="82"/>
      <c r="WDJ222" s="83"/>
      <c r="WDK222" s="83"/>
      <c r="WDL222" s="86"/>
      <c r="WDM222" s="86"/>
      <c r="WDN222" s="82"/>
      <c r="WDO222" s="83"/>
      <c r="WDP222" s="83"/>
      <c r="WDQ222" s="86"/>
      <c r="WDR222" s="86"/>
      <c r="WDS222" s="82"/>
      <c r="WDT222" s="83"/>
      <c r="WDU222" s="83"/>
      <c r="WDV222" s="86"/>
      <c r="WDW222" s="86"/>
      <c r="WDX222" s="82"/>
      <c r="WDY222" s="83"/>
      <c r="WDZ222" s="83"/>
      <c r="WEA222" s="86"/>
      <c r="WEB222" s="86"/>
      <c r="WEC222" s="82"/>
      <c r="WED222" s="83"/>
      <c r="WEE222" s="83"/>
      <c r="WEF222" s="86"/>
      <c r="WEG222" s="86"/>
      <c r="WEH222" s="82"/>
      <c r="WEI222" s="83"/>
      <c r="WEJ222" s="83"/>
      <c r="WEK222" s="86"/>
      <c r="WEL222" s="86"/>
      <c r="WEM222" s="82"/>
      <c r="WEN222" s="83"/>
      <c r="WEO222" s="83"/>
      <c r="WEP222" s="86"/>
      <c r="WEQ222" s="86"/>
      <c r="WER222" s="82"/>
      <c r="WES222" s="83"/>
      <c r="WET222" s="83"/>
      <c r="WEU222" s="86"/>
      <c r="WEV222" s="86"/>
      <c r="WEW222" s="82"/>
      <c r="WEX222" s="83"/>
      <c r="WEY222" s="83"/>
      <c r="WEZ222" s="86"/>
      <c r="WFA222" s="86"/>
      <c r="WFB222" s="82"/>
      <c r="WFC222" s="83"/>
      <c r="WFD222" s="83"/>
      <c r="WFE222" s="86"/>
      <c r="WFF222" s="86"/>
      <c r="WFG222" s="82"/>
      <c r="WFH222" s="83"/>
      <c r="WFI222" s="83"/>
      <c r="WFJ222" s="86"/>
      <c r="WFK222" s="86"/>
      <c r="WFL222" s="82"/>
      <c r="WFM222" s="83"/>
      <c r="WFN222" s="83"/>
      <c r="WFO222" s="86"/>
      <c r="WFP222" s="86"/>
      <c r="WFQ222" s="82"/>
      <c r="WFR222" s="83"/>
      <c r="WFS222" s="83"/>
      <c r="WFT222" s="86"/>
      <c r="WFU222" s="86"/>
      <c r="WFV222" s="82"/>
      <c r="WFW222" s="83"/>
      <c r="WFX222" s="83"/>
      <c r="WFY222" s="86"/>
      <c r="WFZ222" s="86"/>
      <c r="WGA222" s="82"/>
      <c r="WGB222" s="83"/>
      <c r="WGC222" s="83"/>
      <c r="WGD222" s="86"/>
      <c r="WGE222" s="86"/>
      <c r="WGF222" s="82"/>
      <c r="WGG222" s="83"/>
      <c r="WGH222" s="83"/>
      <c r="WGI222" s="86"/>
      <c r="WGJ222" s="86"/>
      <c r="WGK222" s="82"/>
      <c r="WGL222" s="83"/>
      <c r="WGM222" s="83"/>
      <c r="WGN222" s="86"/>
      <c r="WGO222" s="86"/>
      <c r="WGP222" s="82"/>
      <c r="WGQ222" s="83"/>
      <c r="WGR222" s="83"/>
      <c r="WGS222" s="86"/>
      <c r="WGT222" s="86"/>
      <c r="WGU222" s="82"/>
      <c r="WGV222" s="83"/>
      <c r="WGW222" s="83"/>
      <c r="WGX222" s="86"/>
      <c r="WGY222" s="86"/>
      <c r="WGZ222" s="82"/>
      <c r="WHA222" s="83"/>
      <c r="WHB222" s="83"/>
      <c r="WHC222" s="86"/>
      <c r="WHD222" s="86"/>
      <c r="WHE222" s="82"/>
      <c r="WHF222" s="83"/>
      <c r="WHG222" s="83"/>
      <c r="WHH222" s="86"/>
      <c r="WHI222" s="86"/>
      <c r="WHJ222" s="82"/>
      <c r="WHK222" s="83"/>
      <c r="WHL222" s="83"/>
      <c r="WHM222" s="86"/>
      <c r="WHN222" s="86"/>
      <c r="WHO222" s="82"/>
      <c r="WHP222" s="83"/>
      <c r="WHQ222" s="83"/>
      <c r="WHR222" s="86"/>
      <c r="WHS222" s="86"/>
      <c r="WHT222" s="82"/>
      <c r="WHU222" s="83"/>
      <c r="WHV222" s="83"/>
      <c r="WHW222" s="86"/>
      <c r="WHX222" s="86"/>
      <c r="WHY222" s="82"/>
      <c r="WHZ222" s="83"/>
      <c r="WIA222" s="83"/>
      <c r="WIB222" s="86"/>
      <c r="WIC222" s="86"/>
      <c r="WID222" s="82"/>
      <c r="WIE222" s="83"/>
      <c r="WIF222" s="83"/>
      <c r="WIG222" s="86"/>
      <c r="WIH222" s="86"/>
      <c r="WII222" s="82"/>
      <c r="WIJ222" s="83"/>
      <c r="WIK222" s="83"/>
      <c r="WIL222" s="86"/>
      <c r="WIM222" s="86"/>
      <c r="WIN222" s="82"/>
      <c r="WIO222" s="83"/>
      <c r="WIP222" s="83"/>
      <c r="WIQ222" s="86"/>
      <c r="WIR222" s="86"/>
      <c r="WIS222" s="82"/>
      <c r="WIT222" s="83"/>
      <c r="WIU222" s="83"/>
      <c r="WIV222" s="86"/>
      <c r="WIW222" s="86"/>
      <c r="WIX222" s="82"/>
      <c r="WIY222" s="83"/>
      <c r="WIZ222" s="83"/>
      <c r="WJA222" s="86"/>
      <c r="WJB222" s="86"/>
      <c r="WJC222" s="82"/>
      <c r="WJD222" s="83"/>
      <c r="WJE222" s="83"/>
      <c r="WJF222" s="86"/>
      <c r="WJG222" s="86"/>
      <c r="WJH222" s="82"/>
      <c r="WJI222" s="83"/>
      <c r="WJJ222" s="83"/>
      <c r="WJK222" s="86"/>
      <c r="WJL222" s="86"/>
      <c r="WJM222" s="82"/>
      <c r="WJN222" s="83"/>
      <c r="WJO222" s="83"/>
      <c r="WJP222" s="86"/>
      <c r="WJQ222" s="86"/>
      <c r="WJR222" s="82"/>
      <c r="WJS222" s="83"/>
      <c r="WJT222" s="83"/>
      <c r="WJU222" s="86"/>
      <c r="WJV222" s="86"/>
      <c r="WJW222" s="82"/>
      <c r="WJX222" s="83"/>
      <c r="WJY222" s="83"/>
      <c r="WJZ222" s="86"/>
      <c r="WKA222" s="86"/>
      <c r="WKB222" s="82"/>
      <c r="WKC222" s="83"/>
      <c r="WKD222" s="83"/>
      <c r="WKE222" s="86"/>
      <c r="WKF222" s="86"/>
      <c r="WKG222" s="82"/>
      <c r="WKH222" s="83"/>
      <c r="WKI222" s="83"/>
      <c r="WKJ222" s="86"/>
      <c r="WKK222" s="86"/>
      <c r="WKL222" s="82"/>
      <c r="WKM222" s="83"/>
      <c r="WKN222" s="83"/>
      <c r="WKO222" s="86"/>
      <c r="WKP222" s="86"/>
      <c r="WKQ222" s="82"/>
      <c r="WKR222" s="83"/>
      <c r="WKS222" s="83"/>
      <c r="WKT222" s="86"/>
      <c r="WKU222" s="86"/>
      <c r="WKV222" s="82"/>
      <c r="WKW222" s="83"/>
      <c r="WKX222" s="83"/>
      <c r="WKY222" s="86"/>
      <c r="WKZ222" s="86"/>
      <c r="WLA222" s="82"/>
      <c r="WLB222" s="83"/>
      <c r="WLC222" s="83"/>
      <c r="WLD222" s="86"/>
      <c r="WLE222" s="86"/>
      <c r="WLF222" s="82"/>
      <c r="WLG222" s="83"/>
      <c r="WLH222" s="83"/>
      <c r="WLI222" s="86"/>
      <c r="WLJ222" s="86"/>
      <c r="WLK222" s="82"/>
      <c r="WLL222" s="83"/>
      <c r="WLM222" s="83"/>
      <c r="WLN222" s="86"/>
      <c r="WLO222" s="86"/>
      <c r="WLP222" s="82"/>
      <c r="WLQ222" s="83"/>
      <c r="WLR222" s="83"/>
      <c r="WLS222" s="86"/>
      <c r="WLT222" s="86"/>
      <c r="WLU222" s="82"/>
      <c r="WLV222" s="83"/>
      <c r="WLW222" s="83"/>
      <c r="WLX222" s="86"/>
      <c r="WLY222" s="86"/>
      <c r="WLZ222" s="82"/>
      <c r="WMA222" s="83"/>
      <c r="WMB222" s="83"/>
      <c r="WMC222" s="86"/>
      <c r="WMD222" s="86"/>
      <c r="WME222" s="82"/>
      <c r="WMF222" s="83"/>
      <c r="WMG222" s="83"/>
      <c r="WMH222" s="86"/>
      <c r="WMI222" s="86"/>
      <c r="WMJ222" s="82"/>
      <c r="WMK222" s="83"/>
      <c r="WML222" s="83"/>
      <c r="WMM222" s="86"/>
      <c r="WMN222" s="86"/>
      <c r="WMO222" s="82"/>
      <c r="WMP222" s="83"/>
      <c r="WMQ222" s="83"/>
      <c r="WMR222" s="86"/>
      <c r="WMS222" s="86"/>
      <c r="WMT222" s="82"/>
      <c r="WMU222" s="83"/>
      <c r="WMV222" s="83"/>
      <c r="WMW222" s="86"/>
      <c r="WMX222" s="86"/>
      <c r="WMY222" s="82"/>
      <c r="WMZ222" s="83"/>
      <c r="WNA222" s="83"/>
      <c r="WNB222" s="86"/>
      <c r="WNC222" s="86"/>
      <c r="WND222" s="82"/>
      <c r="WNE222" s="83"/>
      <c r="WNF222" s="83"/>
      <c r="WNG222" s="86"/>
      <c r="WNH222" s="86"/>
      <c r="WNI222" s="82"/>
      <c r="WNJ222" s="83"/>
      <c r="WNK222" s="83"/>
      <c r="WNL222" s="86"/>
      <c r="WNM222" s="86"/>
      <c r="WNN222" s="82"/>
      <c r="WNO222" s="83"/>
      <c r="WNP222" s="83"/>
      <c r="WNQ222" s="86"/>
      <c r="WNR222" s="86"/>
      <c r="WNS222" s="82"/>
      <c r="WNT222" s="83"/>
      <c r="WNU222" s="83"/>
      <c r="WNV222" s="86"/>
      <c r="WNW222" s="86"/>
      <c r="WNX222" s="82"/>
      <c r="WNY222" s="83"/>
      <c r="WNZ222" s="83"/>
      <c r="WOA222" s="86"/>
      <c r="WOB222" s="86"/>
      <c r="WOC222" s="82"/>
      <c r="WOD222" s="83"/>
      <c r="WOE222" s="83"/>
      <c r="WOF222" s="86"/>
      <c r="WOG222" s="86"/>
      <c r="WOH222" s="82"/>
      <c r="WOI222" s="83"/>
      <c r="WOJ222" s="83"/>
      <c r="WOK222" s="86"/>
      <c r="WOL222" s="86"/>
      <c r="WOM222" s="82"/>
      <c r="WON222" s="83"/>
      <c r="WOO222" s="83"/>
      <c r="WOP222" s="86"/>
      <c r="WOQ222" s="86"/>
      <c r="WOR222" s="82"/>
      <c r="WOS222" s="83"/>
      <c r="WOT222" s="83"/>
      <c r="WOU222" s="86"/>
      <c r="WOV222" s="86"/>
      <c r="WOW222" s="82"/>
      <c r="WOX222" s="83"/>
      <c r="WOY222" s="83"/>
      <c r="WOZ222" s="86"/>
      <c r="WPA222" s="86"/>
      <c r="WPB222" s="82"/>
      <c r="WPC222" s="83"/>
      <c r="WPD222" s="83"/>
      <c r="WPE222" s="86"/>
      <c r="WPF222" s="86"/>
      <c r="WPG222" s="82"/>
      <c r="WPH222" s="83"/>
      <c r="WPI222" s="83"/>
      <c r="WPJ222" s="86"/>
      <c r="WPK222" s="86"/>
      <c r="WPL222" s="82"/>
      <c r="WPM222" s="83"/>
      <c r="WPN222" s="83"/>
      <c r="WPO222" s="86"/>
      <c r="WPP222" s="86"/>
      <c r="WPQ222" s="82"/>
      <c r="WPR222" s="83"/>
      <c r="WPS222" s="83"/>
      <c r="WPT222" s="86"/>
      <c r="WPU222" s="86"/>
      <c r="WPV222" s="82"/>
      <c r="WPW222" s="83"/>
      <c r="WPX222" s="83"/>
      <c r="WPY222" s="86"/>
      <c r="WPZ222" s="86"/>
      <c r="WQA222" s="82"/>
      <c r="WQB222" s="83"/>
      <c r="WQC222" s="83"/>
      <c r="WQD222" s="86"/>
      <c r="WQE222" s="86"/>
      <c r="WQF222" s="82"/>
      <c r="WQG222" s="83"/>
      <c r="WQH222" s="83"/>
      <c r="WQI222" s="86"/>
      <c r="WQJ222" s="86"/>
      <c r="WQK222" s="82"/>
      <c r="WQL222" s="83"/>
      <c r="WQM222" s="83"/>
      <c r="WQN222" s="86"/>
      <c r="WQO222" s="86"/>
      <c r="WQP222" s="82"/>
      <c r="WQQ222" s="83"/>
      <c r="WQR222" s="83"/>
      <c r="WQS222" s="86"/>
      <c r="WQT222" s="86"/>
      <c r="WQU222" s="82"/>
      <c r="WQV222" s="83"/>
      <c r="WQW222" s="83"/>
      <c r="WQX222" s="86"/>
      <c r="WQY222" s="86"/>
      <c r="WQZ222" s="82"/>
      <c r="WRA222" s="83"/>
      <c r="WRB222" s="83"/>
      <c r="WRC222" s="86"/>
      <c r="WRD222" s="86"/>
      <c r="WRE222" s="82"/>
      <c r="WRF222" s="83"/>
      <c r="WRG222" s="83"/>
      <c r="WRH222" s="86"/>
      <c r="WRI222" s="86"/>
      <c r="WRJ222" s="82"/>
      <c r="WRK222" s="83"/>
      <c r="WRL222" s="83"/>
      <c r="WRM222" s="86"/>
      <c r="WRN222" s="86"/>
      <c r="WRO222" s="82"/>
      <c r="WRP222" s="83"/>
      <c r="WRQ222" s="83"/>
      <c r="WRR222" s="86"/>
      <c r="WRS222" s="86"/>
      <c r="WRT222" s="82"/>
      <c r="WRU222" s="83"/>
      <c r="WRV222" s="83"/>
      <c r="WRW222" s="86"/>
      <c r="WRX222" s="86"/>
      <c r="WRY222" s="82"/>
      <c r="WRZ222" s="83"/>
      <c r="WSA222" s="83"/>
      <c r="WSB222" s="86"/>
      <c r="WSC222" s="86"/>
      <c r="WSD222" s="82"/>
      <c r="WSE222" s="83"/>
      <c r="WSF222" s="83"/>
      <c r="WSG222" s="86"/>
      <c r="WSH222" s="86"/>
      <c r="WSI222" s="82"/>
      <c r="WSJ222" s="83"/>
      <c r="WSK222" s="83"/>
      <c r="WSL222" s="86"/>
      <c r="WSM222" s="86"/>
      <c r="WSN222" s="82"/>
      <c r="WSO222" s="83"/>
      <c r="WSP222" s="83"/>
      <c r="WSQ222" s="86"/>
      <c r="WSR222" s="86"/>
      <c r="WSS222" s="82"/>
      <c r="WST222" s="83"/>
      <c r="WSU222" s="83"/>
      <c r="WSV222" s="86"/>
      <c r="WSW222" s="86"/>
      <c r="WSX222" s="82"/>
      <c r="WSY222" s="83"/>
      <c r="WSZ222" s="83"/>
      <c r="WTA222" s="86"/>
      <c r="WTB222" s="86"/>
      <c r="WTC222" s="82"/>
      <c r="WTD222" s="83"/>
      <c r="WTE222" s="83"/>
      <c r="WTF222" s="86"/>
      <c r="WTG222" s="86"/>
      <c r="WTH222" s="82"/>
      <c r="WTI222" s="83"/>
      <c r="WTJ222" s="83"/>
      <c r="WTK222" s="86"/>
      <c r="WTL222" s="86"/>
      <c r="WTM222" s="82"/>
      <c r="WTN222" s="83"/>
      <c r="WTO222" s="83"/>
      <c r="WTP222" s="86"/>
      <c r="WTQ222" s="86"/>
      <c r="WTR222" s="82"/>
      <c r="WTS222" s="83"/>
      <c r="WTT222" s="83"/>
      <c r="WTU222" s="86"/>
      <c r="WTV222" s="86"/>
      <c r="WTW222" s="82"/>
      <c r="WTX222" s="83"/>
      <c r="WTY222" s="83"/>
      <c r="WTZ222" s="86"/>
      <c r="WUA222" s="86"/>
      <c r="WUB222" s="82"/>
      <c r="WUC222" s="83"/>
      <c r="WUD222" s="83"/>
      <c r="WUE222" s="86"/>
      <c r="WUF222" s="86"/>
      <c r="WUG222" s="82"/>
      <c r="WUH222" s="83"/>
      <c r="WUI222" s="83"/>
      <c r="WUJ222" s="86"/>
      <c r="WUK222" s="86"/>
      <c r="WUL222" s="82"/>
      <c r="WUM222" s="83"/>
      <c r="WUN222" s="83"/>
      <c r="WUO222" s="86"/>
      <c r="WUP222" s="86"/>
      <c r="WUQ222" s="82"/>
      <c r="WUR222" s="83"/>
      <c r="WUS222" s="83"/>
      <c r="WUT222" s="86"/>
      <c r="WUU222" s="86"/>
      <c r="WUV222" s="82"/>
      <c r="WUW222" s="83"/>
      <c r="WUX222" s="83"/>
      <c r="WUY222" s="86"/>
      <c r="WUZ222" s="86"/>
      <c r="WVA222" s="82"/>
      <c r="WVB222" s="83"/>
      <c r="WVC222" s="83"/>
      <c r="WVD222" s="86"/>
      <c r="WVE222" s="86"/>
      <c r="WVF222" s="82"/>
      <c r="WVG222" s="83"/>
      <c r="WVH222" s="83"/>
      <c r="WVI222" s="86"/>
      <c r="WVJ222" s="86"/>
      <c r="WVK222" s="82"/>
      <c r="WVL222" s="83"/>
      <c r="WVM222" s="83"/>
      <c r="WVN222" s="86"/>
      <c r="WVO222" s="86"/>
      <c r="WVP222" s="82"/>
      <c r="WVQ222" s="83"/>
      <c r="WVR222" s="83"/>
      <c r="WVS222" s="86"/>
      <c r="WVT222" s="86"/>
      <c r="WVU222" s="82"/>
      <c r="WVV222" s="83"/>
      <c r="WVW222" s="83"/>
      <c r="WVX222" s="86"/>
      <c r="WVY222" s="86"/>
      <c r="WVZ222" s="82"/>
      <c r="WWA222" s="83"/>
      <c r="WWB222" s="83"/>
      <c r="WWC222" s="86"/>
      <c r="WWD222" s="86"/>
      <c r="WWE222" s="82"/>
      <c r="WWF222" s="83"/>
      <c r="WWG222" s="83"/>
      <c r="WWH222" s="86"/>
      <c r="WWI222" s="86"/>
      <c r="WWJ222" s="82"/>
      <c r="WWK222" s="83"/>
      <c r="WWL222" s="83"/>
      <c r="WWM222" s="86"/>
      <c r="WWN222" s="86"/>
      <c r="WWO222" s="82"/>
      <c r="WWP222" s="83"/>
      <c r="WWQ222" s="83"/>
      <c r="WWR222" s="86"/>
      <c r="WWS222" s="86"/>
      <c r="WWT222" s="82"/>
      <c r="WWU222" s="83"/>
      <c r="WWV222" s="83"/>
      <c r="WWW222" s="86"/>
      <c r="WWX222" s="86"/>
      <c r="WWY222" s="82"/>
      <c r="WWZ222" s="83"/>
      <c r="WXA222" s="83"/>
      <c r="WXB222" s="86"/>
      <c r="WXC222" s="86"/>
      <c r="WXD222" s="82"/>
      <c r="WXE222" s="83"/>
      <c r="WXF222" s="83"/>
      <c r="WXG222" s="86"/>
      <c r="WXH222" s="86"/>
      <c r="WXI222" s="82"/>
      <c r="WXJ222" s="83"/>
      <c r="WXK222" s="83"/>
      <c r="WXL222" s="86"/>
      <c r="WXM222" s="86"/>
      <c r="WXN222" s="82"/>
      <c r="WXO222" s="83"/>
      <c r="WXP222" s="83"/>
      <c r="WXQ222" s="86"/>
      <c r="WXR222" s="86"/>
      <c r="WXS222" s="82"/>
      <c r="WXT222" s="83"/>
      <c r="WXU222" s="83"/>
      <c r="WXV222" s="86"/>
      <c r="WXW222" s="86"/>
      <c r="WXX222" s="82"/>
      <c r="WXY222" s="83"/>
      <c r="WXZ222" s="83"/>
      <c r="WYA222" s="86"/>
      <c r="WYB222" s="86"/>
      <c r="WYC222" s="82"/>
      <c r="WYD222" s="83"/>
      <c r="WYE222" s="83"/>
      <c r="WYF222" s="86"/>
      <c r="WYG222" s="86"/>
      <c r="WYH222" s="82"/>
      <c r="WYI222" s="83"/>
      <c r="WYJ222" s="83"/>
      <c r="WYK222" s="86"/>
      <c r="WYL222" s="86"/>
      <c r="WYM222" s="82"/>
      <c r="WYN222" s="83"/>
      <c r="WYO222" s="83"/>
      <c r="WYP222" s="86"/>
      <c r="WYQ222" s="86"/>
      <c r="WYR222" s="82"/>
      <c r="WYS222" s="83"/>
      <c r="WYT222" s="83"/>
      <c r="WYU222" s="86"/>
      <c r="WYV222" s="86"/>
      <c r="WYW222" s="82"/>
      <c r="WYX222" s="83"/>
      <c r="WYY222" s="83"/>
      <c r="WYZ222" s="86"/>
      <c r="WZA222" s="86"/>
      <c r="WZB222" s="82"/>
      <c r="WZC222" s="83"/>
      <c r="WZD222" s="83"/>
      <c r="WZE222" s="86"/>
      <c r="WZF222" s="86"/>
      <c r="WZG222" s="82"/>
      <c r="WZH222" s="83"/>
      <c r="WZI222" s="83"/>
      <c r="WZJ222" s="86"/>
      <c r="WZK222" s="86"/>
      <c r="WZL222" s="82"/>
      <c r="WZM222" s="83"/>
      <c r="WZN222" s="83"/>
      <c r="WZO222" s="86"/>
      <c r="WZP222" s="86"/>
      <c r="WZQ222" s="82"/>
      <c r="WZR222" s="83"/>
      <c r="WZS222" s="83"/>
      <c r="WZT222" s="86"/>
      <c r="WZU222" s="86"/>
      <c r="WZV222" s="82"/>
      <c r="WZW222" s="83"/>
      <c r="WZX222" s="83"/>
      <c r="WZY222" s="86"/>
      <c r="WZZ222" s="86"/>
      <c r="XAA222" s="82"/>
      <c r="XAB222" s="83"/>
      <c r="XAC222" s="83"/>
      <c r="XAD222" s="86"/>
      <c r="XAE222" s="86"/>
      <c r="XAF222" s="82"/>
      <c r="XAG222" s="83"/>
      <c r="XAH222" s="83"/>
      <c r="XAI222" s="86"/>
      <c r="XAJ222" s="86"/>
      <c r="XAK222" s="82"/>
      <c r="XAL222" s="83"/>
      <c r="XAM222" s="83"/>
      <c r="XAN222" s="86"/>
      <c r="XAO222" s="86"/>
      <c r="XAP222" s="82"/>
      <c r="XAQ222" s="83"/>
      <c r="XAR222" s="83"/>
      <c r="XAS222" s="86"/>
      <c r="XAT222" s="86"/>
      <c r="XAU222" s="82"/>
      <c r="XAV222" s="83"/>
      <c r="XAW222" s="83"/>
      <c r="XAX222" s="86"/>
      <c r="XAY222" s="86"/>
      <c r="XAZ222" s="82"/>
      <c r="XBA222" s="83"/>
      <c r="XBB222" s="83"/>
      <c r="XBC222" s="86"/>
      <c r="XBD222" s="86"/>
      <c r="XBE222" s="82"/>
      <c r="XBF222" s="83"/>
      <c r="XBG222" s="83"/>
      <c r="XBH222" s="86"/>
      <c r="XBI222" s="86"/>
      <c r="XBJ222" s="82"/>
      <c r="XBK222" s="83"/>
      <c r="XBL222" s="83"/>
      <c r="XBM222" s="86"/>
      <c r="XBN222" s="86"/>
      <c r="XBO222" s="82"/>
      <c r="XBP222" s="83"/>
      <c r="XBQ222" s="83"/>
      <c r="XBR222" s="86"/>
      <c r="XBS222" s="86"/>
      <c r="XBT222" s="82"/>
      <c r="XBU222" s="83"/>
      <c r="XBV222" s="83"/>
      <c r="XBW222" s="86"/>
      <c r="XBX222" s="86"/>
      <c r="XBY222" s="82"/>
      <c r="XBZ222" s="83"/>
      <c r="XCA222" s="83"/>
      <c r="XCB222" s="86"/>
      <c r="XCC222" s="86"/>
      <c r="XCD222" s="82"/>
      <c r="XCE222" s="83"/>
      <c r="XCF222" s="83"/>
      <c r="XCG222" s="86"/>
      <c r="XCH222" s="86"/>
      <c r="XCI222" s="82"/>
      <c r="XCJ222" s="83"/>
      <c r="XCK222" s="83"/>
      <c r="XCL222" s="86"/>
      <c r="XCM222" s="86"/>
      <c r="XCN222" s="82"/>
      <c r="XCO222" s="83"/>
      <c r="XCP222" s="83"/>
      <c r="XCQ222" s="86"/>
      <c r="XCR222" s="86"/>
      <c r="XCS222" s="82"/>
      <c r="XCT222" s="83"/>
      <c r="XCU222" s="83"/>
      <c r="XCV222" s="86"/>
      <c r="XCW222" s="86"/>
      <c r="XCX222" s="82"/>
      <c r="XCY222" s="83"/>
      <c r="XCZ222" s="83"/>
      <c r="XDA222" s="86"/>
      <c r="XDB222" s="86"/>
      <c r="XDC222" s="82"/>
      <c r="XDD222" s="83"/>
      <c r="XDE222" s="83"/>
      <c r="XDF222" s="86"/>
      <c r="XDG222" s="86"/>
      <c r="XDH222" s="82"/>
      <c r="XDI222" s="83"/>
      <c r="XDJ222" s="83"/>
      <c r="XDK222" s="86"/>
      <c r="XDL222" s="86"/>
      <c r="XDM222" s="82"/>
      <c r="XDN222" s="83"/>
      <c r="XDO222" s="83"/>
      <c r="XDP222" s="86"/>
      <c r="XDQ222" s="86"/>
      <c r="XDR222" s="82"/>
      <c r="XDS222" s="83"/>
      <c r="XDT222" s="83"/>
      <c r="XDU222" s="86"/>
      <c r="XDV222" s="86"/>
      <c r="XDW222" s="82"/>
      <c r="XDX222" s="83"/>
      <c r="XDY222" s="83"/>
      <c r="XDZ222" s="86"/>
      <c r="XEA222" s="86"/>
      <c r="XEB222" s="82"/>
      <c r="XEC222" s="83"/>
      <c r="XED222" s="83"/>
      <c r="XEE222" s="86"/>
      <c r="XEF222" s="86"/>
      <c r="XEG222" s="82"/>
      <c r="XEH222" s="83"/>
      <c r="XEI222" s="83"/>
      <c r="XEJ222" s="86"/>
      <c r="XEK222" s="86"/>
      <c r="XEL222" s="82"/>
      <c r="XEM222" s="83"/>
      <c r="XEN222" s="83"/>
      <c r="XEO222" s="86"/>
      <c r="XEP222" s="86"/>
      <c r="XEQ222" s="82"/>
      <c r="XER222" s="83"/>
      <c r="XES222" s="83"/>
      <c r="XET222" s="86"/>
      <c r="XEU222" s="86"/>
      <c r="XEV222" s="82"/>
      <c r="XEW222" s="83"/>
      <c r="XEX222" s="83"/>
      <c r="XEY222" s="86"/>
      <c r="XEZ222" s="86"/>
      <c r="XFA222" s="82"/>
      <c r="XFB222" s="83"/>
      <c r="XFC222" s="83"/>
      <c r="XFD222" s="86"/>
    </row>
    <row r="223" spans="1:16384" customFormat="1" x14ac:dyDescent="0.25">
      <c r="A223" s="5" t="s">
        <v>30</v>
      </c>
    </row>
    <row r="224" spans="1:16384" customFormat="1" ht="14.45" customHeight="1" x14ac:dyDescent="0.25">
      <c r="A224" s="91" t="s">
        <v>31</v>
      </c>
      <c r="B224" s="92"/>
      <c r="C224" s="92"/>
      <c r="D224" s="92"/>
      <c r="E224" s="93"/>
    </row>
    <row r="225" spans="1:5" x14ac:dyDescent="0.25">
      <c r="A225" s="94" t="s">
        <v>32</v>
      </c>
      <c r="B225" s="94"/>
      <c r="C225" s="94"/>
      <c r="D225" s="94"/>
      <c r="E225" s="94"/>
    </row>
    <row r="226" spans="1:5" x14ac:dyDescent="0.25">
      <c r="A226" s="29" t="s">
        <v>33</v>
      </c>
      <c r="B226" s="29" t="s">
        <v>34</v>
      </c>
      <c r="C226" s="29" t="s">
        <v>35</v>
      </c>
      <c r="D226" s="30" t="s">
        <v>0</v>
      </c>
      <c r="E226" s="30" t="s">
        <v>1</v>
      </c>
    </row>
    <row r="227" spans="1:5" x14ac:dyDescent="0.25">
      <c r="A227" s="31" t="s">
        <v>36</v>
      </c>
      <c r="B227" s="57">
        <v>44433</v>
      </c>
      <c r="C227" s="57">
        <v>46260</v>
      </c>
      <c r="D227" s="58">
        <v>3.7778910600262297E-2</v>
      </c>
      <c r="E227" s="59">
        <v>2</v>
      </c>
    </row>
    <row r="228" spans="1:5" x14ac:dyDescent="0.25">
      <c r="A228" s="31" t="s">
        <v>37</v>
      </c>
      <c r="B228" s="57">
        <v>44405</v>
      </c>
      <c r="C228" s="57">
        <v>46232</v>
      </c>
      <c r="D228" s="58">
        <v>3.740188759876157E-2</v>
      </c>
      <c r="E228" s="59">
        <v>2</v>
      </c>
    </row>
    <row r="229" spans="1:5" x14ac:dyDescent="0.25">
      <c r="A229" s="60" t="s">
        <v>38</v>
      </c>
      <c r="B229" s="57">
        <v>44370</v>
      </c>
      <c r="C229" s="57">
        <v>46197</v>
      </c>
      <c r="D229" s="58">
        <v>3.7333889061071324E-2</v>
      </c>
      <c r="E229" s="59">
        <v>2</v>
      </c>
    </row>
    <row r="230" spans="1:5" x14ac:dyDescent="0.25">
      <c r="A230" s="60" t="s">
        <v>39</v>
      </c>
      <c r="B230" s="57">
        <v>44342</v>
      </c>
      <c r="C230" s="57">
        <v>46169</v>
      </c>
      <c r="D230" s="58">
        <v>3.7111278400821499E-2</v>
      </c>
      <c r="E230" s="59">
        <v>2</v>
      </c>
    </row>
    <row r="231" spans="1:5" x14ac:dyDescent="0.25">
      <c r="A231" s="60" t="s">
        <v>40</v>
      </c>
      <c r="B231" s="57">
        <v>44314</v>
      </c>
      <c r="C231" s="57">
        <v>46141</v>
      </c>
      <c r="D231" s="58">
        <v>3.6900000000000002E-2</v>
      </c>
      <c r="E231" s="59">
        <v>2</v>
      </c>
    </row>
    <row r="233" spans="1:5" x14ac:dyDescent="0.25">
      <c r="A233" s="102" t="s">
        <v>894</v>
      </c>
      <c r="B233" s="103"/>
      <c r="C233" s="103"/>
      <c r="D233" s="103"/>
      <c r="E233" s="103"/>
    </row>
    <row r="234" spans="1:5" ht="14.45" customHeight="1" x14ac:dyDescent="0.25">
      <c r="A234" s="1" t="s">
        <v>958</v>
      </c>
      <c r="B234" s="2"/>
      <c r="C234" s="96" t="s">
        <v>3</v>
      </c>
      <c r="D234" s="96" t="s">
        <v>959</v>
      </c>
      <c r="E234" s="96"/>
    </row>
    <row r="235" spans="1:5" x14ac:dyDescent="0.25">
      <c r="A235" s="74" t="s">
        <v>1151</v>
      </c>
      <c r="B235" s="75"/>
      <c r="C235" s="97"/>
      <c r="D235" s="97"/>
      <c r="E235" s="97"/>
    </row>
    <row r="236" spans="1:5" x14ac:dyDescent="0.25">
      <c r="A236" s="76" t="s">
        <v>6</v>
      </c>
      <c r="B236" s="77"/>
      <c r="C236" s="98"/>
      <c r="D236" s="98"/>
      <c r="E236" s="98"/>
    </row>
    <row r="237" spans="1:5" x14ac:dyDescent="0.25">
      <c r="A237" s="8" t="s">
        <v>7</v>
      </c>
      <c r="B237" s="9" t="s">
        <v>960</v>
      </c>
      <c r="C237" s="10"/>
      <c r="D237" s="11"/>
      <c r="E237" s="11"/>
    </row>
    <row r="238" spans="1:5" x14ac:dyDescent="0.25">
      <c r="A238" s="12"/>
      <c r="B238" s="13" t="s">
        <v>9</v>
      </c>
      <c r="C238" s="14"/>
      <c r="D238" s="15"/>
      <c r="E238" s="15"/>
    </row>
    <row r="239" spans="1:5" x14ac:dyDescent="0.25">
      <c r="A239" s="8" t="s">
        <v>10</v>
      </c>
      <c r="B239" s="16" t="s">
        <v>11</v>
      </c>
      <c r="C239" s="53">
        <v>7290</v>
      </c>
      <c r="D239" s="54">
        <v>7210</v>
      </c>
      <c r="E239" s="55" t="s">
        <v>14</v>
      </c>
    </row>
    <row r="240" spans="1:5" x14ac:dyDescent="0.25">
      <c r="A240" s="19"/>
      <c r="B240" s="20" t="s">
        <v>15</v>
      </c>
      <c r="C240" s="56">
        <v>-0.27116221205763902</v>
      </c>
      <c r="D240" s="56">
        <v>-0.10314566340918201</v>
      </c>
      <c r="E240" s="22"/>
    </row>
    <row r="241" spans="1:5" x14ac:dyDescent="0.25">
      <c r="A241" s="8" t="s">
        <v>16</v>
      </c>
      <c r="B241" s="16" t="s">
        <v>11</v>
      </c>
      <c r="C241" s="53">
        <v>7760</v>
      </c>
      <c r="D241" s="53">
        <v>7790</v>
      </c>
      <c r="E241" s="55" t="s">
        <v>14</v>
      </c>
    </row>
    <row r="242" spans="1:5" x14ac:dyDescent="0.25">
      <c r="A242" s="19"/>
      <c r="B242" s="20" t="s">
        <v>15</v>
      </c>
      <c r="C242" s="56">
        <v>-0.22404424724602201</v>
      </c>
      <c r="D242" s="56">
        <v>-8.0019534076001403E-2</v>
      </c>
      <c r="E242" s="22"/>
    </row>
    <row r="243" spans="1:5" x14ac:dyDescent="0.25">
      <c r="A243" s="8" t="s">
        <v>19</v>
      </c>
      <c r="B243" s="16" t="s">
        <v>11</v>
      </c>
      <c r="C243" s="53">
        <v>9870</v>
      </c>
      <c r="D243" s="53">
        <v>10100</v>
      </c>
      <c r="E243" s="55" t="s">
        <v>14</v>
      </c>
    </row>
    <row r="244" spans="1:5" x14ac:dyDescent="0.25">
      <c r="A244" s="19"/>
      <c r="B244" s="20" t="s">
        <v>15</v>
      </c>
      <c r="C244" s="56">
        <v>-1.2749128712871399E-2</v>
      </c>
      <c r="D244" s="56">
        <v>3.4327904118101001E-3</v>
      </c>
      <c r="E244" s="22"/>
    </row>
    <row r="245" spans="1:5" x14ac:dyDescent="0.25">
      <c r="A245" s="8" t="s">
        <v>22</v>
      </c>
      <c r="B245" s="16" t="s">
        <v>11</v>
      </c>
      <c r="C245" s="53">
        <v>12700</v>
      </c>
      <c r="D245" s="53">
        <v>12330</v>
      </c>
      <c r="E245" s="55" t="s">
        <v>14</v>
      </c>
    </row>
    <row r="246" spans="1:5" x14ac:dyDescent="0.25">
      <c r="A246" s="19"/>
      <c r="B246" s="20" t="s">
        <v>15</v>
      </c>
      <c r="C246" s="56">
        <v>0.26964496667236398</v>
      </c>
      <c r="D246" s="56">
        <v>7.2253618345182499E-2</v>
      </c>
      <c r="E246" s="22"/>
    </row>
    <row r="247" spans="1:5" ht="34.15" customHeight="1" x14ac:dyDescent="0.25">
      <c r="A247" s="106" t="s">
        <v>25</v>
      </c>
      <c r="B247" s="106"/>
      <c r="C247" s="106"/>
      <c r="D247" s="106"/>
      <c r="E247" s="106"/>
    </row>
    <row r="248" spans="1:5" x14ac:dyDescent="0.25">
      <c r="A248" s="5" t="s">
        <v>26</v>
      </c>
    </row>
    <row r="249" spans="1:5" x14ac:dyDescent="0.25">
      <c r="A249" s="65" t="s">
        <v>996</v>
      </c>
      <c r="D249" s="78"/>
      <c r="E249" s="78"/>
    </row>
    <row r="250" spans="1:5" x14ac:dyDescent="0.25">
      <c r="A250" s="65" t="s">
        <v>997</v>
      </c>
      <c r="D250" s="78"/>
      <c r="E250" s="78"/>
    </row>
    <row r="251" spans="1:5" x14ac:dyDescent="0.25">
      <c r="A251" s="65" t="s">
        <v>966</v>
      </c>
      <c r="D251" s="78"/>
      <c r="E251" s="78"/>
    </row>
    <row r="252" spans="1:5" x14ac:dyDescent="0.25">
      <c r="A252" s="5" t="s">
        <v>51</v>
      </c>
    </row>
    <row r="253" spans="1:5" ht="14.45" customHeight="1" x14ac:dyDescent="0.25">
      <c r="A253" s="91" t="s">
        <v>31</v>
      </c>
      <c r="B253" s="92"/>
      <c r="C253" s="92"/>
      <c r="D253" s="92"/>
      <c r="E253" s="93"/>
    </row>
    <row r="254" spans="1:5" x14ac:dyDescent="0.25">
      <c r="A254" s="94" t="s">
        <v>32</v>
      </c>
      <c r="B254" s="94"/>
      <c r="C254" s="94"/>
      <c r="D254" s="94"/>
      <c r="E254" s="94"/>
    </row>
    <row r="255" spans="1:5" x14ac:dyDescent="0.25">
      <c r="A255" s="29" t="s">
        <v>33</v>
      </c>
      <c r="B255" s="29" t="s">
        <v>34</v>
      </c>
      <c r="C255" s="29" t="s">
        <v>35</v>
      </c>
      <c r="D255" s="30" t="s">
        <v>0</v>
      </c>
      <c r="E255" s="30" t="s">
        <v>1</v>
      </c>
    </row>
    <row r="256" spans="1:5" x14ac:dyDescent="0.25">
      <c r="A256" s="31" t="s">
        <v>36</v>
      </c>
      <c r="B256" s="57">
        <v>44435</v>
      </c>
      <c r="C256" s="57">
        <v>46262</v>
      </c>
      <c r="D256" s="58">
        <v>5.7901574188352498E-2</v>
      </c>
      <c r="E256" s="59">
        <v>3</v>
      </c>
    </row>
    <row r="257" spans="1:5" x14ac:dyDescent="0.25">
      <c r="A257" s="31" t="s">
        <v>37</v>
      </c>
      <c r="B257" s="57">
        <v>44407</v>
      </c>
      <c r="C257" s="57">
        <v>46234</v>
      </c>
      <c r="D257" s="58">
        <v>5.7584508574196648E-2</v>
      </c>
      <c r="E257" s="59">
        <v>3</v>
      </c>
    </row>
    <row r="258" spans="1:5" x14ac:dyDescent="0.25">
      <c r="A258" s="60" t="s">
        <v>38</v>
      </c>
      <c r="B258" s="57">
        <v>44372</v>
      </c>
      <c r="C258" s="57">
        <v>46199</v>
      </c>
      <c r="D258" s="58">
        <v>5.7416316289281316E-2</v>
      </c>
      <c r="E258" s="59">
        <v>3</v>
      </c>
    </row>
    <row r="259" spans="1:5" x14ac:dyDescent="0.25">
      <c r="A259" s="60" t="s">
        <v>39</v>
      </c>
      <c r="B259" s="57">
        <v>44344</v>
      </c>
      <c r="C259" s="57">
        <v>46171</v>
      </c>
      <c r="D259" s="58">
        <v>5.7184933255762599E-2</v>
      </c>
      <c r="E259" s="59">
        <v>3</v>
      </c>
    </row>
    <row r="260" spans="1:5" x14ac:dyDescent="0.25">
      <c r="A260" s="60" t="s">
        <v>40</v>
      </c>
      <c r="B260" s="57">
        <v>44309</v>
      </c>
      <c r="C260" s="57">
        <v>46136</v>
      </c>
      <c r="D260" s="58">
        <v>5.6960909813772602E-2</v>
      </c>
      <c r="E260" s="59">
        <v>3</v>
      </c>
    </row>
    <row r="262" spans="1:5" x14ac:dyDescent="0.25">
      <c r="A262" s="102" t="s">
        <v>116</v>
      </c>
      <c r="B262" s="103"/>
      <c r="C262" s="103"/>
      <c r="D262" s="103"/>
      <c r="E262" s="103"/>
    </row>
    <row r="263" spans="1:5" ht="14.45" customHeight="1" x14ac:dyDescent="0.25">
      <c r="A263" s="1" t="s">
        <v>968</v>
      </c>
      <c r="B263" s="2"/>
      <c r="C263" s="96" t="s">
        <v>3</v>
      </c>
      <c r="D263" s="96" t="s">
        <v>969</v>
      </c>
      <c r="E263" s="96"/>
    </row>
    <row r="264" spans="1:5" x14ac:dyDescent="0.25">
      <c r="A264" s="74" t="s">
        <v>1151</v>
      </c>
      <c r="B264" s="75"/>
      <c r="C264" s="97"/>
      <c r="D264" s="97"/>
      <c r="E264" s="97"/>
    </row>
    <row r="265" spans="1:5" x14ac:dyDescent="0.25">
      <c r="A265" s="76" t="s">
        <v>6</v>
      </c>
      <c r="B265" s="77"/>
      <c r="C265" s="98"/>
      <c r="D265" s="98"/>
      <c r="E265" s="98"/>
    </row>
    <row r="266" spans="1:5" x14ac:dyDescent="0.25">
      <c r="A266" s="8" t="s">
        <v>7</v>
      </c>
      <c r="B266" s="9" t="s">
        <v>960</v>
      </c>
      <c r="C266" s="10"/>
      <c r="D266" s="11"/>
      <c r="E266" s="11"/>
    </row>
    <row r="267" spans="1:5" x14ac:dyDescent="0.25">
      <c r="A267" s="12"/>
      <c r="B267" s="13" t="s">
        <v>9</v>
      </c>
      <c r="C267" s="14"/>
      <c r="D267" s="15"/>
      <c r="E267" s="15"/>
    </row>
    <row r="268" spans="1:5" x14ac:dyDescent="0.25">
      <c r="A268" s="8" t="s">
        <v>10</v>
      </c>
      <c r="B268" s="16" t="s">
        <v>11</v>
      </c>
      <c r="C268" s="53">
        <v>4510</v>
      </c>
      <c r="D268" s="54">
        <v>4180</v>
      </c>
      <c r="E268" s="55" t="s">
        <v>14</v>
      </c>
    </row>
    <row r="269" spans="1:5" x14ac:dyDescent="0.25">
      <c r="A269" s="19"/>
      <c r="B269" s="20" t="s">
        <v>15</v>
      </c>
      <c r="C269" s="56">
        <v>-0.54923548037742698</v>
      </c>
      <c r="D269" s="56">
        <v>-0.15993231506548999</v>
      </c>
      <c r="E269" s="22"/>
    </row>
    <row r="270" spans="1:5" x14ac:dyDescent="0.25">
      <c r="A270" s="8" t="s">
        <v>16</v>
      </c>
      <c r="B270" s="16" t="s">
        <v>11</v>
      </c>
      <c r="C270" s="53">
        <v>6890</v>
      </c>
      <c r="D270" s="53">
        <v>9080</v>
      </c>
      <c r="E270" s="55" t="s">
        <v>14</v>
      </c>
    </row>
    <row r="271" spans="1:5" x14ac:dyDescent="0.25">
      <c r="A271" s="19"/>
      <c r="B271" s="20" t="s">
        <v>15</v>
      </c>
      <c r="C271" s="56">
        <v>-0.31085782587351402</v>
      </c>
      <c r="D271" s="56">
        <v>-1.9025330079252199E-2</v>
      </c>
      <c r="E271" s="22"/>
    </row>
    <row r="272" spans="1:5" x14ac:dyDescent="0.25">
      <c r="A272" s="8" t="s">
        <v>19</v>
      </c>
      <c r="B272" s="16" t="s">
        <v>11</v>
      </c>
      <c r="C272" s="53">
        <v>10380</v>
      </c>
      <c r="D272" s="53">
        <v>13470</v>
      </c>
      <c r="E272" s="55" t="s">
        <v>14</v>
      </c>
    </row>
    <row r="273" spans="1:5" x14ac:dyDescent="0.25">
      <c r="A273" s="19"/>
      <c r="B273" s="20" t="s">
        <v>15</v>
      </c>
      <c r="C273" s="56">
        <v>3.81323331409886E-2</v>
      </c>
      <c r="D273" s="56">
        <v>6.1332890114104602E-2</v>
      </c>
      <c r="E273" s="22"/>
    </row>
    <row r="274" spans="1:5" x14ac:dyDescent="0.25">
      <c r="A274" s="8" t="s">
        <v>22</v>
      </c>
      <c r="B274" s="16" t="s">
        <v>11</v>
      </c>
      <c r="C274" s="53">
        <v>19520</v>
      </c>
      <c r="D274" s="53">
        <v>18960</v>
      </c>
      <c r="E274" s="55" t="s">
        <v>14</v>
      </c>
    </row>
    <row r="275" spans="1:5" x14ac:dyDescent="0.25">
      <c r="A275" s="19"/>
      <c r="B275" s="20" t="s">
        <v>15</v>
      </c>
      <c r="C275" s="56">
        <v>0.95194766130245201</v>
      </c>
      <c r="D275" s="56">
        <v>0.13654244884858899</v>
      </c>
      <c r="E275" s="22"/>
    </row>
    <row r="276" spans="1:5" ht="34.15" customHeight="1" x14ac:dyDescent="0.25">
      <c r="A276" s="90" t="s">
        <v>25</v>
      </c>
      <c r="B276" s="90"/>
      <c r="C276" s="90"/>
      <c r="D276" s="90"/>
      <c r="E276" s="90"/>
    </row>
    <row r="277" spans="1:5" x14ac:dyDescent="0.25">
      <c r="A277" s="5" t="s">
        <v>26</v>
      </c>
    </row>
    <row r="278" spans="1:5" x14ac:dyDescent="0.25">
      <c r="A278" s="65" t="s">
        <v>1215</v>
      </c>
      <c r="D278" s="78"/>
      <c r="E278" s="78"/>
    </row>
    <row r="279" spans="1:5" x14ac:dyDescent="0.25">
      <c r="A279" s="65" t="s">
        <v>1068</v>
      </c>
      <c r="D279" s="78"/>
      <c r="E279" s="78"/>
    </row>
    <row r="280" spans="1:5" x14ac:dyDescent="0.25">
      <c r="A280" s="65" t="s">
        <v>1157</v>
      </c>
      <c r="D280" s="78"/>
      <c r="E280" s="78"/>
    </row>
    <row r="281" spans="1:5" x14ac:dyDescent="0.25">
      <c r="A281" s="5" t="s">
        <v>51</v>
      </c>
    </row>
    <row r="282" spans="1:5" ht="14.45" customHeight="1" x14ac:dyDescent="0.25">
      <c r="A282" s="91" t="s">
        <v>31</v>
      </c>
      <c r="B282" s="92"/>
      <c r="C282" s="92"/>
      <c r="D282" s="92"/>
      <c r="E282" s="93"/>
    </row>
    <row r="283" spans="1:5" x14ac:dyDescent="0.25">
      <c r="A283" s="94" t="s">
        <v>32</v>
      </c>
      <c r="B283" s="94"/>
      <c r="C283" s="94"/>
      <c r="D283" s="94"/>
      <c r="E283" s="94"/>
    </row>
    <row r="284" spans="1:5" x14ac:dyDescent="0.25">
      <c r="A284" s="29" t="s">
        <v>33</v>
      </c>
      <c r="B284" s="29" t="s">
        <v>34</v>
      </c>
      <c r="C284" s="29" t="s">
        <v>35</v>
      </c>
      <c r="D284" s="30" t="s">
        <v>0</v>
      </c>
      <c r="E284" s="30" t="s">
        <v>1</v>
      </c>
    </row>
    <row r="285" spans="1:5" x14ac:dyDescent="0.25">
      <c r="A285" s="31" t="s">
        <v>36</v>
      </c>
      <c r="B285" s="57">
        <v>44435</v>
      </c>
      <c r="C285" s="57">
        <v>46262</v>
      </c>
      <c r="D285" s="58">
        <v>0.14391986425453701</v>
      </c>
      <c r="E285" s="59">
        <v>4</v>
      </c>
    </row>
    <row r="286" spans="1:5" x14ac:dyDescent="0.25">
      <c r="A286" s="31" t="s">
        <v>37</v>
      </c>
      <c r="B286" s="57">
        <v>44407</v>
      </c>
      <c r="C286" s="57">
        <v>46234</v>
      </c>
      <c r="D286" s="58">
        <v>0.1443938213010916</v>
      </c>
      <c r="E286" s="59">
        <v>4</v>
      </c>
    </row>
    <row r="287" spans="1:5" x14ac:dyDescent="0.25">
      <c r="A287" s="60" t="s">
        <v>38</v>
      </c>
      <c r="B287" s="57">
        <v>44376</v>
      </c>
      <c r="C287" s="57">
        <v>46203</v>
      </c>
      <c r="D287" s="58">
        <v>0.14467138139963281</v>
      </c>
      <c r="E287" s="59">
        <v>4</v>
      </c>
    </row>
    <row r="288" spans="1:5" x14ac:dyDescent="0.25">
      <c r="A288" s="60" t="s">
        <v>39</v>
      </c>
      <c r="B288" s="57">
        <v>44344</v>
      </c>
      <c r="C288" s="57">
        <v>46171</v>
      </c>
      <c r="D288" s="58">
        <v>0.14216831645231301</v>
      </c>
      <c r="E288" s="59">
        <v>4</v>
      </c>
    </row>
    <row r="289" spans="1:5" x14ac:dyDescent="0.25">
      <c r="A289" s="60" t="s">
        <v>40</v>
      </c>
      <c r="B289" s="57">
        <v>44315</v>
      </c>
      <c r="C289" s="57">
        <v>46142</v>
      </c>
      <c r="D289" s="58">
        <v>0.14165013921806699</v>
      </c>
      <c r="E289" s="59">
        <v>4</v>
      </c>
    </row>
    <row r="291" spans="1:5" x14ac:dyDescent="0.25">
      <c r="A291" s="102" t="s">
        <v>127</v>
      </c>
      <c r="B291" s="103"/>
      <c r="C291" s="103"/>
      <c r="D291" s="103"/>
      <c r="E291" s="103"/>
    </row>
    <row r="292" spans="1:5" ht="14.45" customHeight="1" x14ac:dyDescent="0.25">
      <c r="A292" s="1" t="s">
        <v>968</v>
      </c>
      <c r="B292" s="2"/>
      <c r="C292" s="96" t="s">
        <v>3</v>
      </c>
      <c r="D292" s="96" t="s">
        <v>969</v>
      </c>
      <c r="E292" s="96"/>
    </row>
    <row r="293" spans="1:5" x14ac:dyDescent="0.25">
      <c r="A293" s="74" t="s">
        <v>1151</v>
      </c>
      <c r="B293" s="75"/>
      <c r="C293" s="97"/>
      <c r="D293" s="97"/>
      <c r="E293" s="97"/>
    </row>
    <row r="294" spans="1:5" x14ac:dyDescent="0.25">
      <c r="A294" s="76" t="s">
        <v>6</v>
      </c>
      <c r="B294" s="77"/>
      <c r="C294" s="98"/>
      <c r="D294" s="98"/>
      <c r="E294" s="98"/>
    </row>
    <row r="295" spans="1:5" x14ac:dyDescent="0.25">
      <c r="A295" s="8" t="s">
        <v>7</v>
      </c>
      <c r="B295" s="9" t="s">
        <v>960</v>
      </c>
      <c r="C295" s="10"/>
      <c r="D295" s="11"/>
      <c r="E295" s="11"/>
    </row>
    <row r="296" spans="1:5" x14ac:dyDescent="0.25">
      <c r="A296" s="12"/>
      <c r="B296" s="13" t="s">
        <v>9</v>
      </c>
      <c r="C296" s="14"/>
      <c r="D296" s="15"/>
      <c r="E296" s="15"/>
    </row>
    <row r="297" spans="1:5" x14ac:dyDescent="0.25">
      <c r="A297" s="8" t="s">
        <v>10</v>
      </c>
      <c r="B297" s="16" t="s">
        <v>11</v>
      </c>
      <c r="C297" s="61">
        <v>3710</v>
      </c>
      <c r="D297" s="62">
        <v>3010</v>
      </c>
      <c r="E297" s="63" t="s">
        <v>14</v>
      </c>
    </row>
    <row r="298" spans="1:5" x14ac:dyDescent="0.25">
      <c r="A298" s="19"/>
      <c r="B298" s="20" t="s">
        <v>15</v>
      </c>
      <c r="C298" s="56">
        <v>-0.62928268606559501</v>
      </c>
      <c r="D298" s="56">
        <v>-0.21322145145996901</v>
      </c>
      <c r="E298" s="22"/>
    </row>
    <row r="299" spans="1:5" x14ac:dyDescent="0.25">
      <c r="A299" s="8" t="s">
        <v>16</v>
      </c>
      <c r="B299" s="16" t="s">
        <v>11</v>
      </c>
      <c r="C299" s="61">
        <v>7340</v>
      </c>
      <c r="D299" s="61">
        <v>8240</v>
      </c>
      <c r="E299" s="63" t="s">
        <v>14</v>
      </c>
    </row>
    <row r="300" spans="1:5" x14ac:dyDescent="0.25">
      <c r="A300" s="19"/>
      <c r="B300" s="20" t="s">
        <v>15</v>
      </c>
      <c r="C300" s="56">
        <v>-0.265872119838376</v>
      </c>
      <c r="D300" s="56">
        <v>-3.7871325634207899E-2</v>
      </c>
      <c r="E300" s="22"/>
    </row>
    <row r="301" spans="1:5" x14ac:dyDescent="0.25">
      <c r="A301" s="8" t="s">
        <v>19</v>
      </c>
      <c r="B301" s="16" t="s">
        <v>11</v>
      </c>
      <c r="C301" s="61">
        <v>10400</v>
      </c>
      <c r="D301" s="61">
        <v>12960</v>
      </c>
      <c r="E301" s="63" t="s">
        <v>14</v>
      </c>
    </row>
    <row r="302" spans="1:5" x14ac:dyDescent="0.25">
      <c r="A302" s="19"/>
      <c r="B302" s="20" t="s">
        <v>15</v>
      </c>
      <c r="C302" s="56">
        <v>3.9674775705957503E-2</v>
      </c>
      <c r="D302" s="56">
        <v>5.3218915355627297E-2</v>
      </c>
      <c r="E302" s="22"/>
    </row>
    <row r="303" spans="1:5" x14ac:dyDescent="0.25">
      <c r="A303" s="8" t="s">
        <v>22</v>
      </c>
      <c r="B303" s="16" t="s">
        <v>11</v>
      </c>
      <c r="C303" s="61">
        <v>14350</v>
      </c>
      <c r="D303" s="61">
        <v>18220</v>
      </c>
      <c r="E303" s="63" t="s">
        <v>14</v>
      </c>
    </row>
    <row r="304" spans="1:5" x14ac:dyDescent="0.25">
      <c r="A304" s="19"/>
      <c r="B304" s="20" t="s">
        <v>15</v>
      </c>
      <c r="C304" s="56">
        <v>0.43472083009811602</v>
      </c>
      <c r="D304" s="56">
        <v>0.12744734416631001</v>
      </c>
      <c r="E304" s="22"/>
    </row>
    <row r="305" spans="1:5" ht="34.15" customHeight="1" x14ac:dyDescent="0.25">
      <c r="A305" s="90" t="s">
        <v>25</v>
      </c>
      <c r="B305" s="90"/>
      <c r="C305" s="90"/>
      <c r="D305" s="90"/>
      <c r="E305" s="90"/>
    </row>
    <row r="306" spans="1:5" x14ac:dyDescent="0.25">
      <c r="A306" s="5" t="s">
        <v>26</v>
      </c>
    </row>
    <row r="307" spans="1:5" x14ac:dyDescent="0.25">
      <c r="A307" s="65" t="s">
        <v>1094</v>
      </c>
      <c r="D307" s="87"/>
      <c r="E307" s="87"/>
    </row>
    <row r="308" spans="1:5" x14ac:dyDescent="0.25">
      <c r="A308" s="65" t="s">
        <v>1134</v>
      </c>
      <c r="D308" s="87"/>
      <c r="E308" s="87"/>
    </row>
    <row r="309" spans="1:5" x14ac:dyDescent="0.25">
      <c r="A309" s="65" t="s">
        <v>1093</v>
      </c>
      <c r="D309" s="87"/>
      <c r="E309" s="87"/>
    </row>
    <row r="310" spans="1:5" x14ac:dyDescent="0.25">
      <c r="A310" s="5" t="s">
        <v>51</v>
      </c>
    </row>
    <row r="311" spans="1:5" ht="14.45" customHeight="1" x14ac:dyDescent="0.25">
      <c r="A311" s="91" t="s">
        <v>31</v>
      </c>
      <c r="B311" s="92"/>
      <c r="C311" s="92"/>
      <c r="D311" s="92"/>
      <c r="E311" s="93"/>
    </row>
    <row r="312" spans="1:5" x14ac:dyDescent="0.25">
      <c r="A312" s="94" t="s">
        <v>32</v>
      </c>
      <c r="B312" s="94"/>
      <c r="C312" s="94"/>
      <c r="D312" s="94"/>
      <c r="E312" s="94"/>
    </row>
    <row r="313" spans="1:5" x14ac:dyDescent="0.25">
      <c r="A313" s="29" t="s">
        <v>33</v>
      </c>
      <c r="B313" s="29" t="s">
        <v>34</v>
      </c>
      <c r="C313" s="29" t="s">
        <v>35</v>
      </c>
      <c r="D313" s="30" t="s">
        <v>0</v>
      </c>
      <c r="E313" s="30" t="s">
        <v>1</v>
      </c>
    </row>
    <row r="314" spans="1:5" x14ac:dyDescent="0.25">
      <c r="A314" s="31" t="s">
        <v>36</v>
      </c>
      <c r="B314" s="57">
        <v>44435</v>
      </c>
      <c r="C314" s="57">
        <v>46262</v>
      </c>
      <c r="D314" s="58">
        <v>0.172956435149377</v>
      </c>
      <c r="E314" s="59">
        <v>4</v>
      </c>
    </row>
    <row r="315" spans="1:5" x14ac:dyDescent="0.25">
      <c r="A315" s="31" t="s">
        <v>37</v>
      </c>
      <c r="B315" s="57">
        <v>44407</v>
      </c>
      <c r="C315" s="57">
        <v>46234</v>
      </c>
      <c r="D315" s="58">
        <v>0.17288776199466002</v>
      </c>
      <c r="E315" s="59">
        <v>4</v>
      </c>
    </row>
    <row r="316" spans="1:5" x14ac:dyDescent="0.25">
      <c r="A316" s="64" t="s">
        <v>38</v>
      </c>
      <c r="B316" s="57">
        <v>44376</v>
      </c>
      <c r="C316" s="57">
        <v>46203</v>
      </c>
      <c r="D316" s="58">
        <v>0.17314477127130184</v>
      </c>
      <c r="E316" s="59">
        <v>4</v>
      </c>
    </row>
    <row r="317" spans="1:5" x14ac:dyDescent="0.25">
      <c r="A317" s="64" t="s">
        <v>39</v>
      </c>
      <c r="B317" s="57">
        <v>44344</v>
      </c>
      <c r="C317" s="57">
        <v>46171</v>
      </c>
      <c r="D317" s="58">
        <v>0.172650692441528</v>
      </c>
      <c r="E317" s="59">
        <v>4</v>
      </c>
    </row>
    <row r="318" spans="1:5" x14ac:dyDescent="0.25">
      <c r="A318" s="64" t="s">
        <v>40</v>
      </c>
      <c r="B318" s="57">
        <v>44315</v>
      </c>
      <c r="C318" s="57">
        <v>46142</v>
      </c>
      <c r="D318" s="58">
        <v>0.17168583288255199</v>
      </c>
      <c r="E318" s="59">
        <v>4</v>
      </c>
    </row>
    <row r="320" spans="1:5" x14ac:dyDescent="0.25">
      <c r="A320" s="102" t="s">
        <v>141</v>
      </c>
      <c r="B320" s="103"/>
      <c r="C320" s="103"/>
      <c r="D320" s="103"/>
      <c r="E320" s="103"/>
    </row>
    <row r="321" spans="1:5" ht="14.45" customHeight="1" x14ac:dyDescent="0.25">
      <c r="A321" s="1" t="s">
        <v>978</v>
      </c>
      <c r="B321" s="2"/>
      <c r="C321" s="96" t="s">
        <v>3</v>
      </c>
      <c r="D321" s="96" t="s">
        <v>979</v>
      </c>
      <c r="E321" s="96"/>
    </row>
    <row r="322" spans="1:5" x14ac:dyDescent="0.25">
      <c r="A322" s="74" t="s">
        <v>1151</v>
      </c>
      <c r="B322" s="75"/>
      <c r="C322" s="97"/>
      <c r="D322" s="97"/>
      <c r="E322" s="97"/>
    </row>
    <row r="323" spans="1:5" x14ac:dyDescent="0.25">
      <c r="A323" s="76" t="s">
        <v>6</v>
      </c>
      <c r="B323" s="77"/>
      <c r="C323" s="98"/>
      <c r="D323" s="98"/>
      <c r="E323" s="98"/>
    </row>
    <row r="324" spans="1:5" x14ac:dyDescent="0.25">
      <c r="A324" s="8" t="s">
        <v>7</v>
      </c>
      <c r="B324" s="9" t="s">
        <v>960</v>
      </c>
      <c r="C324" s="10"/>
      <c r="D324" s="11"/>
      <c r="E324" s="11"/>
    </row>
    <row r="325" spans="1:5" x14ac:dyDescent="0.25">
      <c r="A325" s="12"/>
      <c r="B325" s="13" t="s">
        <v>9</v>
      </c>
      <c r="C325" s="14"/>
      <c r="D325" s="15"/>
      <c r="E325" s="15"/>
    </row>
    <row r="326" spans="1:5" x14ac:dyDescent="0.25">
      <c r="A326" s="8" t="s">
        <v>10</v>
      </c>
      <c r="B326" s="16" t="s">
        <v>11</v>
      </c>
      <c r="C326" s="53">
        <v>9120</v>
      </c>
      <c r="D326" s="54">
        <v>9390</v>
      </c>
      <c r="E326" s="55" t="s">
        <v>14</v>
      </c>
    </row>
    <row r="327" spans="1:5" x14ac:dyDescent="0.25">
      <c r="A327" s="19"/>
      <c r="B327" s="20" t="s">
        <v>15</v>
      </c>
      <c r="C327" s="56">
        <v>-8.7927043485951803E-2</v>
      </c>
      <c r="D327" s="56">
        <v>-3.0981858066922201E-2</v>
      </c>
      <c r="E327" s="22"/>
    </row>
    <row r="328" spans="1:5" x14ac:dyDescent="0.25">
      <c r="A328" s="8" t="s">
        <v>16</v>
      </c>
      <c r="B328" s="16" t="s">
        <v>11</v>
      </c>
      <c r="C328" s="53">
        <v>9540</v>
      </c>
      <c r="D328" s="53">
        <v>9600</v>
      </c>
      <c r="E328" s="55" t="s">
        <v>14</v>
      </c>
    </row>
    <row r="329" spans="1:5" x14ac:dyDescent="0.25">
      <c r="A329" s="19"/>
      <c r="B329" s="20" t="s">
        <v>15</v>
      </c>
      <c r="C329" s="56">
        <v>-4.6077893582007798E-2</v>
      </c>
      <c r="D329" s="56">
        <v>-2.0104427776783299E-2</v>
      </c>
      <c r="E329" s="22"/>
    </row>
    <row r="330" spans="1:5" x14ac:dyDescent="0.25">
      <c r="A330" s="8" t="s">
        <v>19</v>
      </c>
      <c r="B330" s="16" t="s">
        <v>11</v>
      </c>
      <c r="C330" s="53">
        <v>10110</v>
      </c>
      <c r="D330" s="53">
        <v>10200</v>
      </c>
      <c r="E330" s="55" t="s">
        <v>14</v>
      </c>
    </row>
    <row r="331" spans="1:5" x14ac:dyDescent="0.25">
      <c r="A331" s="19"/>
      <c r="B331" s="20" t="s">
        <v>15</v>
      </c>
      <c r="C331" s="56">
        <v>1.08676901845783E-2</v>
      </c>
      <c r="D331" s="56">
        <v>9.9740152317311405E-3</v>
      </c>
      <c r="E331" s="22"/>
    </row>
    <row r="332" spans="1:5" x14ac:dyDescent="0.25">
      <c r="A332" s="8" t="s">
        <v>22</v>
      </c>
      <c r="B332" s="16" t="s">
        <v>11</v>
      </c>
      <c r="C332" s="53">
        <v>10670</v>
      </c>
      <c r="D332" s="53">
        <v>10760</v>
      </c>
      <c r="E332" s="55" t="s">
        <v>14</v>
      </c>
    </row>
    <row r="333" spans="1:5" x14ac:dyDescent="0.25">
      <c r="A333" s="19"/>
      <c r="B333" s="20" t="s">
        <v>15</v>
      </c>
      <c r="C333" s="56">
        <v>6.7001774098166794E-2</v>
      </c>
      <c r="D333" s="56">
        <v>3.71755781874634E-2</v>
      </c>
      <c r="E333" s="22"/>
    </row>
    <row r="334" spans="1:5" ht="36" customHeight="1" x14ac:dyDescent="0.25">
      <c r="A334" s="90" t="s">
        <v>25</v>
      </c>
      <c r="B334" s="90"/>
      <c r="C334" s="90"/>
      <c r="D334" s="90"/>
      <c r="E334" s="90"/>
    </row>
    <row r="335" spans="1:5" x14ac:dyDescent="0.25">
      <c r="A335" s="5" t="s">
        <v>26</v>
      </c>
    </row>
    <row r="336" spans="1:5" x14ac:dyDescent="0.25">
      <c r="A336" s="65" t="s">
        <v>980</v>
      </c>
      <c r="D336" s="78"/>
      <c r="E336" s="78"/>
    </row>
    <row r="337" spans="1:5" x14ac:dyDescent="0.25">
      <c r="A337" s="65" t="s">
        <v>1216</v>
      </c>
      <c r="D337" s="78"/>
      <c r="E337" s="78"/>
    </row>
    <row r="338" spans="1:5" x14ac:dyDescent="0.25">
      <c r="A338" s="65" t="s">
        <v>982</v>
      </c>
      <c r="D338" s="78"/>
      <c r="E338" s="78"/>
    </row>
    <row r="339" spans="1:5" x14ac:dyDescent="0.25">
      <c r="A339" s="5" t="s">
        <v>51</v>
      </c>
    </row>
    <row r="340" spans="1:5" ht="14.45" customHeight="1" x14ac:dyDescent="0.25">
      <c r="A340" s="91" t="s">
        <v>31</v>
      </c>
      <c r="B340" s="92"/>
      <c r="C340" s="92"/>
      <c r="D340" s="92"/>
      <c r="E340" s="93"/>
    </row>
    <row r="341" spans="1:5" x14ac:dyDescent="0.25">
      <c r="A341" s="94" t="s">
        <v>32</v>
      </c>
      <c r="B341" s="94"/>
      <c r="C341" s="94"/>
      <c r="D341" s="94"/>
      <c r="E341" s="94"/>
    </row>
    <row r="342" spans="1:5" x14ac:dyDescent="0.25">
      <c r="A342" s="29" t="s">
        <v>33</v>
      </c>
      <c r="B342" s="29" t="s">
        <v>34</v>
      </c>
      <c r="C342" s="29" t="s">
        <v>35</v>
      </c>
      <c r="D342" s="30" t="s">
        <v>0</v>
      </c>
      <c r="E342" s="30" t="s">
        <v>1</v>
      </c>
    </row>
    <row r="343" spans="1:5" x14ac:dyDescent="0.25">
      <c r="A343" s="31" t="s">
        <v>36</v>
      </c>
      <c r="B343" s="57">
        <v>44435</v>
      </c>
      <c r="C343" s="57">
        <v>46262</v>
      </c>
      <c r="D343" s="58">
        <v>1.68477632901212E-2</v>
      </c>
      <c r="E343" s="59">
        <v>2</v>
      </c>
    </row>
    <row r="344" spans="1:5" x14ac:dyDescent="0.25">
      <c r="A344" s="31" t="s">
        <v>37</v>
      </c>
      <c r="B344" s="57">
        <v>44407</v>
      </c>
      <c r="C344" s="57">
        <v>46234</v>
      </c>
      <c r="D344" s="58">
        <v>1.6830057847598071E-2</v>
      </c>
      <c r="E344" s="59">
        <v>2</v>
      </c>
    </row>
    <row r="345" spans="1:5" x14ac:dyDescent="0.25">
      <c r="A345" s="60" t="s">
        <v>38</v>
      </c>
      <c r="B345" s="57">
        <v>44372</v>
      </c>
      <c r="C345" s="57">
        <v>46199</v>
      </c>
      <c r="D345" s="58">
        <v>1.6722635773922905E-2</v>
      </c>
      <c r="E345" s="59">
        <v>2</v>
      </c>
    </row>
    <row r="346" spans="1:5" x14ac:dyDescent="0.25">
      <c r="A346" s="60" t="s">
        <v>39</v>
      </c>
      <c r="B346" s="57">
        <v>44344</v>
      </c>
      <c r="C346" s="57">
        <v>46171</v>
      </c>
      <c r="D346" s="58">
        <v>1.67263263887205E-2</v>
      </c>
      <c r="E346" s="59">
        <v>2</v>
      </c>
    </row>
    <row r="347" spans="1:5" x14ac:dyDescent="0.25">
      <c r="A347" s="60" t="s">
        <v>40</v>
      </c>
      <c r="B347" s="57">
        <v>44309</v>
      </c>
      <c r="C347" s="57">
        <v>46136</v>
      </c>
      <c r="D347" s="58">
        <v>1.6685279785959101E-2</v>
      </c>
      <c r="E347" s="59">
        <v>2</v>
      </c>
    </row>
    <row r="349" spans="1:5" x14ac:dyDescent="0.25">
      <c r="A349" s="102" t="s">
        <v>151</v>
      </c>
      <c r="B349" s="103"/>
      <c r="C349" s="103"/>
      <c r="D349" s="103"/>
      <c r="E349" s="103"/>
    </row>
    <row r="350" spans="1:5" ht="14.45" customHeight="1" x14ac:dyDescent="0.25">
      <c r="A350" s="1" t="s">
        <v>968</v>
      </c>
      <c r="B350" s="2"/>
      <c r="C350" s="96" t="s">
        <v>3</v>
      </c>
      <c r="D350" s="96" t="s">
        <v>969</v>
      </c>
      <c r="E350" s="96"/>
    </row>
    <row r="351" spans="1:5" x14ac:dyDescent="0.25">
      <c r="A351" s="74" t="s">
        <v>5</v>
      </c>
      <c r="B351" s="75"/>
      <c r="C351" s="97"/>
      <c r="D351" s="97"/>
      <c r="E351" s="97"/>
    </row>
    <row r="352" spans="1:5" x14ac:dyDescent="0.25">
      <c r="A352" s="76" t="s">
        <v>6</v>
      </c>
      <c r="B352" s="77"/>
      <c r="C352" s="98"/>
      <c r="D352" s="98"/>
      <c r="E352" s="98"/>
    </row>
    <row r="353" spans="1:5" x14ac:dyDescent="0.25">
      <c r="A353" s="8" t="s">
        <v>7</v>
      </c>
      <c r="B353" s="9" t="s">
        <v>960</v>
      </c>
      <c r="C353" s="10"/>
      <c r="D353" s="11"/>
      <c r="E353" s="11"/>
    </row>
    <row r="354" spans="1:5" x14ac:dyDescent="0.25">
      <c r="A354" s="12"/>
      <c r="B354" s="13" t="s">
        <v>9</v>
      </c>
      <c r="C354" s="14"/>
      <c r="D354" s="15"/>
      <c r="E354" s="15"/>
    </row>
    <row r="355" spans="1:5" x14ac:dyDescent="0.25">
      <c r="A355" s="8" t="s">
        <v>10</v>
      </c>
      <c r="B355" s="16" t="s">
        <v>11</v>
      </c>
      <c r="C355" s="61">
        <v>3990</v>
      </c>
      <c r="D355" s="62">
        <v>3530</v>
      </c>
      <c r="E355" s="63" t="s">
        <v>14</v>
      </c>
    </row>
    <row r="356" spans="1:5" x14ac:dyDescent="0.25">
      <c r="A356" s="19"/>
      <c r="B356" s="20" t="s">
        <v>15</v>
      </c>
      <c r="C356" s="56">
        <v>-0.60115665445398203</v>
      </c>
      <c r="D356" s="56">
        <v>-0.18790390995724701</v>
      </c>
      <c r="E356" s="22"/>
    </row>
    <row r="357" spans="1:5" x14ac:dyDescent="0.25">
      <c r="A357" s="8" t="s">
        <v>16</v>
      </c>
      <c r="B357" s="16" t="s">
        <v>11</v>
      </c>
      <c r="C357" s="61">
        <v>7730</v>
      </c>
      <c r="D357" s="61">
        <v>10910</v>
      </c>
      <c r="E357" s="63" t="s">
        <v>14</v>
      </c>
    </row>
    <row r="358" spans="1:5" x14ac:dyDescent="0.25">
      <c r="A358" s="19"/>
      <c r="B358" s="20" t="s">
        <v>15</v>
      </c>
      <c r="C358" s="56">
        <v>-0.226920582120582</v>
      </c>
      <c r="D358" s="56">
        <v>1.7607424456058399E-2</v>
      </c>
      <c r="E358" s="22"/>
    </row>
    <row r="359" spans="1:5" x14ac:dyDescent="0.25">
      <c r="A359" s="8" t="s">
        <v>19</v>
      </c>
      <c r="B359" s="16" t="s">
        <v>11</v>
      </c>
      <c r="C359" s="61">
        <v>10670</v>
      </c>
      <c r="D359" s="61">
        <v>15700</v>
      </c>
      <c r="E359" s="63" t="s">
        <v>14</v>
      </c>
    </row>
    <row r="360" spans="1:5" x14ac:dyDescent="0.25">
      <c r="A360" s="19"/>
      <c r="B360" s="20" t="s">
        <v>15</v>
      </c>
      <c r="C360" s="56">
        <v>6.6962765017248196E-2</v>
      </c>
      <c r="D360" s="56">
        <v>9.4435313338093102E-2</v>
      </c>
      <c r="E360" s="22"/>
    </row>
    <row r="361" spans="1:5" x14ac:dyDescent="0.25">
      <c r="A361" s="8" t="s">
        <v>22</v>
      </c>
      <c r="B361" s="16" t="s">
        <v>11</v>
      </c>
      <c r="C361" s="61">
        <v>14070</v>
      </c>
      <c r="D361" s="61">
        <v>19230</v>
      </c>
      <c r="E361" s="63" t="s">
        <v>14</v>
      </c>
    </row>
    <row r="362" spans="1:5" x14ac:dyDescent="0.25">
      <c r="A362" s="19"/>
      <c r="B362" s="20" t="s">
        <v>15</v>
      </c>
      <c r="C362" s="56">
        <v>0.40704486170451998</v>
      </c>
      <c r="D362" s="56">
        <v>0.13965712265423599</v>
      </c>
      <c r="E362" s="22"/>
    </row>
    <row r="363" spans="1:5" ht="34.15" customHeight="1" x14ac:dyDescent="0.25">
      <c r="A363" s="90" t="s">
        <v>25</v>
      </c>
      <c r="B363" s="90"/>
      <c r="C363" s="90"/>
      <c r="D363" s="90"/>
      <c r="E363" s="90"/>
    </row>
    <row r="364" spans="1:5" x14ac:dyDescent="0.25">
      <c r="A364" s="5" t="s">
        <v>26</v>
      </c>
    </row>
    <row r="365" spans="1:5" x14ac:dyDescent="0.25">
      <c r="A365" s="65" t="s">
        <v>1094</v>
      </c>
      <c r="B365" s="82"/>
      <c r="C365" s="82"/>
      <c r="D365" s="82"/>
      <c r="E365" s="82"/>
    </row>
    <row r="366" spans="1:5" x14ac:dyDescent="0.25">
      <c r="A366" s="65" t="s">
        <v>1053</v>
      </c>
      <c r="B366" s="82"/>
      <c r="C366" s="82"/>
      <c r="D366" s="82"/>
      <c r="E366" s="82"/>
    </row>
    <row r="367" spans="1:5" x14ac:dyDescent="0.25">
      <c r="A367" s="65" t="s">
        <v>1093</v>
      </c>
      <c r="B367" s="82"/>
      <c r="C367" s="82"/>
      <c r="D367" s="82"/>
      <c r="E367" s="82"/>
    </row>
    <row r="368" spans="1:5" x14ac:dyDescent="0.25">
      <c r="A368" s="5" t="s">
        <v>30</v>
      </c>
    </row>
    <row r="369" spans="1:5" ht="14.45" customHeight="1" x14ac:dyDescent="0.25">
      <c r="A369" s="91" t="s">
        <v>31</v>
      </c>
      <c r="B369" s="92"/>
      <c r="C369" s="92"/>
      <c r="D369" s="92"/>
      <c r="E369" s="93"/>
    </row>
    <row r="370" spans="1:5" x14ac:dyDescent="0.25">
      <c r="A370" s="94" t="s">
        <v>32</v>
      </c>
      <c r="B370" s="94"/>
      <c r="C370" s="94"/>
      <c r="D370" s="94"/>
      <c r="E370" s="94"/>
    </row>
    <row r="371" spans="1:5" x14ac:dyDescent="0.25">
      <c r="A371" s="29" t="s">
        <v>33</v>
      </c>
      <c r="B371" s="29" t="s">
        <v>34</v>
      </c>
      <c r="C371" s="29" t="s">
        <v>35</v>
      </c>
      <c r="D371" s="30" t="s">
        <v>0</v>
      </c>
      <c r="E371" s="30" t="s">
        <v>1</v>
      </c>
    </row>
    <row r="372" spans="1:5" x14ac:dyDescent="0.25">
      <c r="A372" s="31" t="s">
        <v>36</v>
      </c>
      <c r="B372" s="57">
        <v>44435</v>
      </c>
      <c r="C372" s="57">
        <v>46262</v>
      </c>
      <c r="D372" s="58">
        <v>0.15907637977325301</v>
      </c>
      <c r="E372" s="59">
        <v>4</v>
      </c>
    </row>
    <row r="373" spans="1:5" x14ac:dyDescent="0.25">
      <c r="A373" s="31" t="s">
        <v>37</v>
      </c>
      <c r="B373" s="57">
        <v>44407</v>
      </c>
      <c r="C373" s="57">
        <v>46234</v>
      </c>
      <c r="D373" s="58">
        <v>0.15835240335448597</v>
      </c>
      <c r="E373" s="59">
        <v>4</v>
      </c>
    </row>
    <row r="374" spans="1:5" x14ac:dyDescent="0.25">
      <c r="A374" s="60" t="s">
        <v>38</v>
      </c>
      <c r="B374" s="57">
        <v>44376</v>
      </c>
      <c r="C374" s="57">
        <v>46203</v>
      </c>
      <c r="D374" s="58">
        <v>0.15739206966627889</v>
      </c>
      <c r="E374" s="59">
        <v>4</v>
      </c>
    </row>
    <row r="375" spans="1:5" x14ac:dyDescent="0.25">
      <c r="A375" s="60" t="s">
        <v>39</v>
      </c>
      <c r="B375" s="57">
        <v>44344</v>
      </c>
      <c r="C375" s="57">
        <v>46171</v>
      </c>
      <c r="D375" s="58">
        <v>0.15518185310051699</v>
      </c>
      <c r="E375" s="59">
        <v>4</v>
      </c>
    </row>
    <row r="376" spans="1:5" x14ac:dyDescent="0.25">
      <c r="A376" s="60" t="s">
        <v>40</v>
      </c>
      <c r="B376" s="57">
        <v>44315</v>
      </c>
      <c r="C376" s="57">
        <v>46142</v>
      </c>
      <c r="D376" s="58">
        <v>0.15430403569158899</v>
      </c>
      <c r="E376" s="59">
        <v>4</v>
      </c>
    </row>
    <row r="378" spans="1:5" x14ac:dyDescent="0.25">
      <c r="A378" s="102" t="s">
        <v>162</v>
      </c>
      <c r="B378" s="103"/>
      <c r="C378" s="103"/>
      <c r="D378" s="103"/>
      <c r="E378" s="103"/>
    </row>
    <row r="379" spans="1:5" ht="14.45" customHeight="1" x14ac:dyDescent="0.25">
      <c r="A379" s="1" t="s">
        <v>968</v>
      </c>
      <c r="B379" s="2"/>
      <c r="C379" s="96" t="s">
        <v>3</v>
      </c>
      <c r="D379" s="96" t="s">
        <v>969</v>
      </c>
      <c r="E379" s="96"/>
    </row>
    <row r="380" spans="1:5" x14ac:dyDescent="0.25">
      <c r="A380" s="74" t="s">
        <v>1151</v>
      </c>
      <c r="B380" s="75"/>
      <c r="C380" s="97"/>
      <c r="D380" s="97"/>
      <c r="E380" s="97"/>
    </row>
    <row r="381" spans="1:5" x14ac:dyDescent="0.25">
      <c r="A381" s="76" t="s">
        <v>6</v>
      </c>
      <c r="B381" s="77"/>
      <c r="C381" s="98"/>
      <c r="D381" s="98"/>
      <c r="E381" s="98"/>
    </row>
    <row r="382" spans="1:5" x14ac:dyDescent="0.25">
      <c r="A382" s="8" t="s">
        <v>7</v>
      </c>
      <c r="B382" s="9" t="s">
        <v>960</v>
      </c>
      <c r="C382" s="10"/>
      <c r="D382" s="11"/>
      <c r="E382" s="11"/>
    </row>
    <row r="383" spans="1:5" x14ac:dyDescent="0.25">
      <c r="A383" s="12"/>
      <c r="B383" s="13" t="s">
        <v>9</v>
      </c>
      <c r="C383" s="14"/>
      <c r="D383" s="15"/>
      <c r="E383" s="15"/>
    </row>
    <row r="384" spans="1:5" x14ac:dyDescent="0.25">
      <c r="A384" s="8" t="s">
        <v>10</v>
      </c>
      <c r="B384" s="16" t="s">
        <v>11</v>
      </c>
      <c r="C384" s="53">
        <v>8850</v>
      </c>
      <c r="D384" s="54">
        <v>8860</v>
      </c>
      <c r="E384" s="55" t="s">
        <v>14</v>
      </c>
    </row>
    <row r="385" spans="1:5" x14ac:dyDescent="0.25">
      <c r="A385" s="19"/>
      <c r="B385" s="20" t="s">
        <v>15</v>
      </c>
      <c r="C385" s="56">
        <v>-0.114692106576699</v>
      </c>
      <c r="D385" s="56">
        <v>-3.9563306851784899E-2</v>
      </c>
      <c r="E385" s="22"/>
    </row>
    <row r="386" spans="1:5" x14ac:dyDescent="0.25">
      <c r="A386" s="8" t="s">
        <v>16</v>
      </c>
      <c r="B386" s="16" t="s">
        <v>11</v>
      </c>
      <c r="C386" s="53">
        <v>8880</v>
      </c>
      <c r="D386" s="53" t="s">
        <v>1011</v>
      </c>
      <c r="E386" s="55" t="s">
        <v>14</v>
      </c>
    </row>
    <row r="387" spans="1:5" x14ac:dyDescent="0.25">
      <c r="A387" s="19"/>
      <c r="B387" s="20" t="s">
        <v>15</v>
      </c>
      <c r="C387" s="56">
        <v>-0.111513854619298</v>
      </c>
      <c r="D387" s="56">
        <v>-3.6900000000000002E-2</v>
      </c>
      <c r="E387" s="22"/>
    </row>
    <row r="388" spans="1:5" x14ac:dyDescent="0.25">
      <c r="A388" s="8" t="s">
        <v>19</v>
      </c>
      <c r="B388" s="16" t="s">
        <v>11</v>
      </c>
      <c r="C388" s="53">
        <v>10210</v>
      </c>
      <c r="D388" s="53" t="s">
        <v>122</v>
      </c>
      <c r="E388" s="55" t="s">
        <v>14</v>
      </c>
    </row>
    <row r="389" spans="1:5" x14ac:dyDescent="0.25">
      <c r="A389" s="19"/>
      <c r="B389" s="20" t="s">
        <v>15</v>
      </c>
      <c r="C389" s="56">
        <v>2.1499999999999998E-2</v>
      </c>
      <c r="D389" s="56">
        <v>2.07E-2</v>
      </c>
      <c r="E389" s="22"/>
    </row>
    <row r="390" spans="1:5" x14ac:dyDescent="0.25">
      <c r="A390" s="8" t="s">
        <v>22</v>
      </c>
      <c r="B390" s="16" t="s">
        <v>11</v>
      </c>
      <c r="C390" s="53">
        <v>12280</v>
      </c>
      <c r="D390" s="53" t="s">
        <v>534</v>
      </c>
      <c r="E390" s="55" t="s">
        <v>14</v>
      </c>
    </row>
    <row r="391" spans="1:5" x14ac:dyDescent="0.25">
      <c r="A391" s="19"/>
      <c r="B391" s="20" t="s">
        <v>15</v>
      </c>
      <c r="C391" s="56">
        <v>0.228363161616711</v>
      </c>
      <c r="D391" s="56">
        <v>5.0500000000000003E-2</v>
      </c>
      <c r="E391" s="22"/>
    </row>
    <row r="392" spans="1:5" ht="34.9" customHeight="1" x14ac:dyDescent="0.25">
      <c r="A392" s="90" t="s">
        <v>25</v>
      </c>
      <c r="B392" s="90"/>
      <c r="C392" s="90"/>
      <c r="D392" s="90"/>
      <c r="E392" s="90"/>
    </row>
    <row r="393" spans="1:5" x14ac:dyDescent="0.25">
      <c r="A393" s="5" t="s">
        <v>26</v>
      </c>
    </row>
    <row r="394" spans="1:5" ht="13.9" customHeight="1" x14ac:dyDescent="0.25">
      <c r="A394" s="105" t="s">
        <v>1181</v>
      </c>
      <c r="B394" s="105"/>
      <c r="C394" s="105"/>
      <c r="D394" s="105"/>
      <c r="E394" s="105"/>
    </row>
    <row r="395" spans="1:5" ht="13.9" customHeight="1" x14ac:dyDescent="0.25">
      <c r="A395" s="105" t="s">
        <v>1182</v>
      </c>
      <c r="B395" s="105"/>
      <c r="C395" s="105"/>
      <c r="D395" s="105"/>
      <c r="E395" s="105"/>
    </row>
    <row r="396" spans="1:5" ht="13.9" customHeight="1" x14ac:dyDescent="0.25">
      <c r="A396" s="105" t="s">
        <v>1183</v>
      </c>
      <c r="B396" s="105"/>
      <c r="C396" s="105"/>
      <c r="D396" s="105"/>
      <c r="E396" s="105"/>
    </row>
    <row r="397" spans="1:5" x14ac:dyDescent="0.25">
      <c r="A397" s="5" t="s">
        <v>51</v>
      </c>
    </row>
    <row r="398" spans="1:5" ht="14.45" customHeight="1" x14ac:dyDescent="0.25">
      <c r="A398" s="91" t="s">
        <v>31</v>
      </c>
      <c r="B398" s="92"/>
      <c r="C398" s="92"/>
      <c r="D398" s="92"/>
      <c r="E398" s="93"/>
    </row>
    <row r="399" spans="1:5" x14ac:dyDescent="0.25">
      <c r="A399" s="94" t="s">
        <v>32</v>
      </c>
      <c r="B399" s="94"/>
      <c r="C399" s="94"/>
      <c r="D399" s="94"/>
      <c r="E399" s="94"/>
    </row>
    <row r="400" spans="1:5" x14ac:dyDescent="0.25">
      <c r="A400" s="29" t="s">
        <v>33</v>
      </c>
      <c r="B400" s="29" t="s">
        <v>34</v>
      </c>
      <c r="C400" s="29" t="s">
        <v>35</v>
      </c>
      <c r="D400" s="30" t="s">
        <v>0</v>
      </c>
      <c r="E400" s="30" t="s">
        <v>1</v>
      </c>
    </row>
    <row r="401" spans="1:5" x14ac:dyDescent="0.25">
      <c r="A401" s="31" t="s">
        <v>36</v>
      </c>
      <c r="B401" s="57">
        <v>44435</v>
      </c>
      <c r="C401" s="57">
        <v>46262</v>
      </c>
      <c r="D401" s="58">
        <v>2.8057442289451302E-2</v>
      </c>
      <c r="E401" s="59">
        <v>2</v>
      </c>
    </row>
    <row r="402" spans="1:5" x14ac:dyDescent="0.25">
      <c r="A402" s="31" t="s">
        <v>37</v>
      </c>
      <c r="B402" s="57">
        <v>44407</v>
      </c>
      <c r="C402" s="57">
        <v>46234</v>
      </c>
      <c r="D402" s="58">
        <v>2.8005498348796235E-2</v>
      </c>
      <c r="E402" s="59">
        <v>2</v>
      </c>
    </row>
    <row r="403" spans="1:5" x14ac:dyDescent="0.25">
      <c r="A403" s="60" t="s">
        <v>38</v>
      </c>
      <c r="B403" s="57">
        <v>44372</v>
      </c>
      <c r="C403" s="57">
        <v>46199</v>
      </c>
      <c r="D403" s="58">
        <v>2.7934920760319421E-2</v>
      </c>
      <c r="E403" s="59">
        <v>2</v>
      </c>
    </row>
    <row r="404" spans="1:5" x14ac:dyDescent="0.25">
      <c r="A404" s="60" t="s">
        <v>39</v>
      </c>
      <c r="B404" s="57">
        <v>44344</v>
      </c>
      <c r="C404" s="57">
        <v>46171</v>
      </c>
      <c r="D404" s="58">
        <v>2.7965776574790598E-2</v>
      </c>
      <c r="E404" s="59">
        <v>2</v>
      </c>
    </row>
    <row r="405" spans="1:5" x14ac:dyDescent="0.25">
      <c r="A405" s="60" t="s">
        <v>40</v>
      </c>
      <c r="B405" s="57">
        <v>44309</v>
      </c>
      <c r="C405" s="57">
        <v>46136</v>
      </c>
      <c r="D405" s="58">
        <v>2.7900000000000001E-2</v>
      </c>
      <c r="E405" s="59">
        <v>2</v>
      </c>
    </row>
    <row r="407" spans="1:5" x14ac:dyDescent="0.25">
      <c r="A407" s="102" t="s">
        <v>171</v>
      </c>
      <c r="B407" s="103"/>
      <c r="C407" s="103"/>
      <c r="D407" s="103"/>
      <c r="E407" s="103"/>
    </row>
    <row r="408" spans="1:5" ht="14.45" customHeight="1" x14ac:dyDescent="0.25">
      <c r="A408" s="1" t="s">
        <v>958</v>
      </c>
      <c r="B408" s="2"/>
      <c r="C408" s="96" t="s">
        <v>3</v>
      </c>
      <c r="D408" s="96" t="s">
        <v>959</v>
      </c>
      <c r="E408" s="96"/>
    </row>
    <row r="409" spans="1:5" x14ac:dyDescent="0.25">
      <c r="A409" s="74" t="s">
        <v>1151</v>
      </c>
      <c r="B409" s="75"/>
      <c r="C409" s="97"/>
      <c r="D409" s="97"/>
      <c r="E409" s="97"/>
    </row>
    <row r="410" spans="1:5" x14ac:dyDescent="0.25">
      <c r="A410" s="76" t="s">
        <v>6</v>
      </c>
      <c r="B410" s="77"/>
      <c r="C410" s="98"/>
      <c r="D410" s="98"/>
      <c r="E410" s="98"/>
    </row>
    <row r="411" spans="1:5" x14ac:dyDescent="0.25">
      <c r="A411" s="8" t="s">
        <v>7</v>
      </c>
      <c r="B411" s="9" t="s">
        <v>960</v>
      </c>
      <c r="C411" s="10"/>
      <c r="D411" s="11"/>
      <c r="E411" s="11"/>
    </row>
    <row r="412" spans="1:5" x14ac:dyDescent="0.25">
      <c r="A412" s="12"/>
      <c r="B412" s="13" t="s">
        <v>9</v>
      </c>
      <c r="C412" s="14"/>
      <c r="D412" s="15"/>
      <c r="E412" s="15"/>
    </row>
    <row r="413" spans="1:5" x14ac:dyDescent="0.25">
      <c r="A413" s="8" t="s">
        <v>10</v>
      </c>
      <c r="B413" s="16" t="s">
        <v>11</v>
      </c>
      <c r="C413" s="53">
        <v>5890</v>
      </c>
      <c r="D413" s="54">
        <v>5960</v>
      </c>
      <c r="E413" s="55" t="s">
        <v>14</v>
      </c>
    </row>
    <row r="414" spans="1:5" x14ac:dyDescent="0.25">
      <c r="A414" s="19"/>
      <c r="B414" s="20" t="s">
        <v>15</v>
      </c>
      <c r="C414" s="56">
        <v>-0.41081718455624999</v>
      </c>
      <c r="D414" s="56">
        <v>-0.15865575346164401</v>
      </c>
      <c r="E414" s="22"/>
    </row>
    <row r="415" spans="1:5" x14ac:dyDescent="0.25">
      <c r="A415" s="8" t="s">
        <v>16</v>
      </c>
      <c r="B415" s="16" t="s">
        <v>11</v>
      </c>
      <c r="C415" s="53">
        <v>7950</v>
      </c>
      <c r="D415" s="53">
        <v>7680</v>
      </c>
      <c r="E415" s="55" t="s">
        <v>14</v>
      </c>
    </row>
    <row r="416" spans="1:5" x14ac:dyDescent="0.25">
      <c r="A416" s="19"/>
      <c r="B416" s="20" t="s">
        <v>15</v>
      </c>
      <c r="C416" s="56">
        <v>-0.20535920755762599</v>
      </c>
      <c r="D416" s="56">
        <v>-8.4355237352249104E-2</v>
      </c>
      <c r="E416" s="22"/>
    </row>
    <row r="417" spans="1:5" x14ac:dyDescent="0.25">
      <c r="A417" s="8" t="s">
        <v>19</v>
      </c>
      <c r="B417" s="16" t="s">
        <v>11</v>
      </c>
      <c r="C417" s="53">
        <v>10000</v>
      </c>
      <c r="D417" s="53">
        <v>10850</v>
      </c>
      <c r="E417" s="55" t="s">
        <v>14</v>
      </c>
    </row>
    <row r="418" spans="1:5" x14ac:dyDescent="0.25">
      <c r="A418" s="19"/>
      <c r="B418" s="20" t="s">
        <v>15</v>
      </c>
      <c r="C418" s="56">
        <v>-1.3441058591512299E-4</v>
      </c>
      <c r="D418" s="56">
        <v>2.7416283173671702E-2</v>
      </c>
      <c r="E418" s="22"/>
    </row>
    <row r="419" spans="1:5" x14ac:dyDescent="0.25">
      <c r="A419" s="8" t="s">
        <v>22</v>
      </c>
      <c r="B419" s="16" t="s">
        <v>11</v>
      </c>
      <c r="C419" s="53">
        <v>13530</v>
      </c>
      <c r="D419" s="53">
        <v>13650</v>
      </c>
      <c r="E419" s="55" t="s">
        <v>14</v>
      </c>
    </row>
    <row r="420" spans="1:5" x14ac:dyDescent="0.25">
      <c r="A420" s="19"/>
      <c r="B420" s="20" t="s">
        <v>15</v>
      </c>
      <c r="C420" s="56">
        <v>0.353438099047924</v>
      </c>
      <c r="D420" s="56">
        <v>0.109160269135507</v>
      </c>
      <c r="E420" s="22"/>
    </row>
    <row r="421" spans="1:5" ht="35.450000000000003" customHeight="1" x14ac:dyDescent="0.25">
      <c r="A421" s="90" t="s">
        <v>25</v>
      </c>
      <c r="B421" s="90"/>
      <c r="C421" s="90"/>
      <c r="D421" s="90"/>
      <c r="E421" s="90"/>
    </row>
    <row r="422" spans="1:5" x14ac:dyDescent="0.25">
      <c r="A422" s="5" t="s">
        <v>26</v>
      </c>
    </row>
    <row r="423" spans="1:5" x14ac:dyDescent="0.25">
      <c r="A423" s="104" t="s">
        <v>964</v>
      </c>
      <c r="B423" s="104"/>
      <c r="C423" s="104"/>
      <c r="D423" s="104"/>
      <c r="E423" s="104"/>
    </row>
    <row r="424" spans="1:5" x14ac:dyDescent="0.25">
      <c r="A424" s="104" t="s">
        <v>1057</v>
      </c>
      <c r="B424" s="104"/>
      <c r="C424" s="104"/>
      <c r="D424" s="104"/>
      <c r="E424" s="104"/>
    </row>
    <row r="425" spans="1:5" x14ac:dyDescent="0.25">
      <c r="A425" s="104" t="s">
        <v>966</v>
      </c>
      <c r="B425" s="104"/>
      <c r="C425" s="104"/>
      <c r="D425" s="104"/>
      <c r="E425" s="104"/>
    </row>
    <row r="426" spans="1:5" x14ac:dyDescent="0.25">
      <c r="A426" s="5" t="s">
        <v>51</v>
      </c>
    </row>
    <row r="427" spans="1:5" ht="14.45" customHeight="1" x14ac:dyDescent="0.25">
      <c r="A427" s="91" t="s">
        <v>31</v>
      </c>
      <c r="B427" s="92"/>
      <c r="C427" s="92"/>
      <c r="D427" s="92"/>
      <c r="E427" s="93"/>
    </row>
    <row r="428" spans="1:5" x14ac:dyDescent="0.25">
      <c r="A428" s="94" t="s">
        <v>32</v>
      </c>
      <c r="B428" s="94"/>
      <c r="C428" s="94"/>
      <c r="D428" s="94"/>
      <c r="E428" s="94"/>
    </row>
    <row r="429" spans="1:5" x14ac:dyDescent="0.25">
      <c r="A429" s="29" t="s">
        <v>33</v>
      </c>
      <c r="B429" s="29" t="s">
        <v>34</v>
      </c>
      <c r="C429" s="29" t="s">
        <v>35</v>
      </c>
      <c r="D429" s="30" t="s">
        <v>0</v>
      </c>
      <c r="E429" s="30" t="s">
        <v>1</v>
      </c>
    </row>
    <row r="430" spans="1:5" x14ac:dyDescent="0.25">
      <c r="A430" s="31" t="s">
        <v>36</v>
      </c>
      <c r="B430" s="57">
        <v>44432</v>
      </c>
      <c r="C430" s="57">
        <v>46259</v>
      </c>
      <c r="D430" s="58">
        <v>9.3497723644967001E-2</v>
      </c>
      <c r="E430" s="59">
        <v>3</v>
      </c>
    </row>
    <row r="431" spans="1:5" x14ac:dyDescent="0.25">
      <c r="A431" s="31" t="s">
        <v>37</v>
      </c>
      <c r="B431" s="57">
        <v>44404</v>
      </c>
      <c r="C431" s="57">
        <v>46231</v>
      </c>
      <c r="D431" s="58">
        <v>9.3528518473174269E-2</v>
      </c>
      <c r="E431" s="59">
        <v>3</v>
      </c>
    </row>
    <row r="432" spans="1:5" x14ac:dyDescent="0.25">
      <c r="A432" s="60" t="s">
        <v>38</v>
      </c>
      <c r="B432" s="57">
        <v>44376</v>
      </c>
      <c r="C432" s="57">
        <v>46203</v>
      </c>
      <c r="D432" s="58">
        <v>9.4174953239502451E-2</v>
      </c>
      <c r="E432" s="59">
        <v>3</v>
      </c>
    </row>
    <row r="433" spans="1:5" x14ac:dyDescent="0.25">
      <c r="A433" s="60" t="s">
        <v>39</v>
      </c>
      <c r="B433" s="57">
        <v>44341</v>
      </c>
      <c r="C433" s="57">
        <v>46168</v>
      </c>
      <c r="D433" s="58">
        <v>9.38861686479385E-2</v>
      </c>
      <c r="E433" s="59">
        <v>3</v>
      </c>
    </row>
    <row r="434" spans="1:5" x14ac:dyDescent="0.25">
      <c r="A434" s="60" t="s">
        <v>40</v>
      </c>
      <c r="B434" s="57">
        <v>44313</v>
      </c>
      <c r="C434" s="57">
        <v>46140</v>
      </c>
      <c r="D434" s="58">
        <v>9.35E-2</v>
      </c>
      <c r="E434" s="59">
        <v>3</v>
      </c>
    </row>
    <row r="436" spans="1:5" x14ac:dyDescent="0.25">
      <c r="A436" s="102" t="s">
        <v>835</v>
      </c>
      <c r="B436" s="103"/>
      <c r="C436" s="103"/>
      <c r="D436" s="103"/>
      <c r="E436" s="103"/>
    </row>
    <row r="437" spans="1:5" ht="14.45" customHeight="1" x14ac:dyDescent="0.25">
      <c r="A437" s="1" t="s">
        <v>958</v>
      </c>
      <c r="B437" s="2"/>
      <c r="C437" s="96" t="s">
        <v>3</v>
      </c>
      <c r="D437" s="96" t="s">
        <v>959</v>
      </c>
      <c r="E437" s="96"/>
    </row>
    <row r="438" spans="1:5" x14ac:dyDescent="0.25">
      <c r="A438" s="74" t="s">
        <v>1151</v>
      </c>
      <c r="B438" s="75"/>
      <c r="C438" s="97"/>
      <c r="D438" s="97"/>
      <c r="E438" s="97"/>
    </row>
    <row r="439" spans="1:5" x14ac:dyDescent="0.25">
      <c r="A439" s="76" t="s">
        <v>6</v>
      </c>
      <c r="B439" s="77"/>
      <c r="C439" s="98"/>
      <c r="D439" s="98"/>
      <c r="E439" s="98"/>
    </row>
    <row r="440" spans="1:5" x14ac:dyDescent="0.25">
      <c r="A440" s="8" t="s">
        <v>7</v>
      </c>
      <c r="B440" s="9" t="s">
        <v>960</v>
      </c>
      <c r="C440" s="10"/>
      <c r="D440" s="11"/>
      <c r="E440" s="11"/>
    </row>
    <row r="441" spans="1:5" x14ac:dyDescent="0.25">
      <c r="A441" s="12"/>
      <c r="B441" s="13" t="s">
        <v>9</v>
      </c>
      <c r="C441" s="14"/>
      <c r="D441" s="15"/>
      <c r="E441" s="15"/>
    </row>
    <row r="442" spans="1:5" x14ac:dyDescent="0.25">
      <c r="A442" s="8" t="s">
        <v>10</v>
      </c>
      <c r="B442" s="16" t="s">
        <v>11</v>
      </c>
      <c r="C442" s="53">
        <v>7530</v>
      </c>
      <c r="D442" s="54">
        <v>7460</v>
      </c>
      <c r="E442" s="55" t="s">
        <v>14</v>
      </c>
    </row>
    <row r="443" spans="1:5" x14ac:dyDescent="0.25">
      <c r="A443" s="19"/>
      <c r="B443" s="20" t="s">
        <v>15</v>
      </c>
      <c r="C443" s="56">
        <v>-0.24720493575001501</v>
      </c>
      <c r="D443" s="56">
        <v>-9.3013110880643707E-2</v>
      </c>
      <c r="E443" s="22"/>
    </row>
    <row r="444" spans="1:5" x14ac:dyDescent="0.25">
      <c r="A444" s="8" t="s">
        <v>16</v>
      </c>
      <c r="B444" s="16" t="s">
        <v>11</v>
      </c>
      <c r="C444" s="53">
        <v>8330</v>
      </c>
      <c r="D444" s="53">
        <v>7980</v>
      </c>
      <c r="E444" s="55" t="s">
        <v>14</v>
      </c>
    </row>
    <row r="445" spans="1:5" x14ac:dyDescent="0.25">
      <c r="A445" s="19"/>
      <c r="B445" s="20" t="s">
        <v>15</v>
      </c>
      <c r="C445" s="56">
        <v>-0.16719004507108701</v>
      </c>
      <c r="D445" s="56">
        <v>-7.2494295869660705E-2</v>
      </c>
      <c r="E445" s="22"/>
    </row>
    <row r="446" spans="1:5" x14ac:dyDescent="0.25">
      <c r="A446" s="8" t="s">
        <v>19</v>
      </c>
      <c r="B446" s="16" t="s">
        <v>11</v>
      </c>
      <c r="C446" s="53">
        <v>10070</v>
      </c>
      <c r="D446" s="53">
        <v>10490</v>
      </c>
      <c r="E446" s="55" t="s">
        <v>14</v>
      </c>
    </row>
    <row r="447" spans="1:5" x14ac:dyDescent="0.25">
      <c r="A447" s="19"/>
      <c r="B447" s="20" t="s">
        <v>15</v>
      </c>
      <c r="C447" s="56">
        <v>7.0015306990194297E-3</v>
      </c>
      <c r="D447" s="56">
        <v>1.6138340812224001E-2</v>
      </c>
      <c r="E447" s="22"/>
    </row>
    <row r="448" spans="1:5" x14ac:dyDescent="0.25">
      <c r="A448" s="8" t="s">
        <v>22</v>
      </c>
      <c r="B448" s="16" t="s">
        <v>11</v>
      </c>
      <c r="C448" s="53">
        <v>12350</v>
      </c>
      <c r="D448" s="53">
        <v>12350</v>
      </c>
      <c r="E448" s="55" t="s">
        <v>14</v>
      </c>
    </row>
    <row r="449" spans="1:5" x14ac:dyDescent="0.25">
      <c r="A449" s="19"/>
      <c r="B449" s="20" t="s">
        <v>15</v>
      </c>
      <c r="C449" s="56">
        <v>0.23536916257270299</v>
      </c>
      <c r="D449" s="56">
        <v>7.2939933110958394E-2</v>
      </c>
      <c r="E449" s="22"/>
    </row>
    <row r="450" spans="1:5" ht="34.9" customHeight="1" x14ac:dyDescent="0.25">
      <c r="A450" s="90" t="s">
        <v>25</v>
      </c>
      <c r="B450" s="90"/>
      <c r="C450" s="90"/>
      <c r="D450" s="90"/>
      <c r="E450" s="90"/>
    </row>
    <row r="451" spans="1:5" x14ac:dyDescent="0.25">
      <c r="A451" s="5" t="s">
        <v>26</v>
      </c>
    </row>
    <row r="452" spans="1:5" x14ac:dyDescent="0.25">
      <c r="A452" s="88" t="s">
        <v>964</v>
      </c>
      <c r="B452" s="88"/>
      <c r="C452" s="88"/>
      <c r="D452" s="88"/>
      <c r="E452" s="88"/>
    </row>
    <row r="453" spans="1:5" x14ac:dyDescent="0.25">
      <c r="A453" s="88" t="s">
        <v>1061</v>
      </c>
      <c r="B453" s="88"/>
      <c r="C453" s="88"/>
      <c r="D453" s="88"/>
      <c r="E453" s="88"/>
    </row>
    <row r="454" spans="1:5" x14ac:dyDescent="0.25">
      <c r="A454" s="88" t="s">
        <v>966</v>
      </c>
      <c r="B454" s="88"/>
      <c r="C454" s="88"/>
      <c r="D454" s="88"/>
      <c r="E454" s="88"/>
    </row>
    <row r="455" spans="1:5" x14ac:dyDescent="0.25">
      <c r="A455" s="5" t="s">
        <v>51</v>
      </c>
    </row>
    <row r="456" spans="1:5" ht="14.45" customHeight="1" x14ac:dyDescent="0.25">
      <c r="A456" s="91" t="s">
        <v>31</v>
      </c>
      <c r="B456" s="92"/>
      <c r="C456" s="92"/>
      <c r="D456" s="92"/>
      <c r="E456" s="93"/>
    </row>
    <row r="457" spans="1:5" x14ac:dyDescent="0.25">
      <c r="A457" s="94" t="s">
        <v>32</v>
      </c>
      <c r="B457" s="94"/>
      <c r="C457" s="94"/>
      <c r="D457" s="94"/>
      <c r="E457" s="94"/>
    </row>
    <row r="458" spans="1:5" x14ac:dyDescent="0.25">
      <c r="A458" s="29" t="s">
        <v>33</v>
      </c>
      <c r="B458" s="29" t="s">
        <v>34</v>
      </c>
      <c r="C458" s="29" t="s">
        <v>35</v>
      </c>
      <c r="D458" s="30" t="s">
        <v>0</v>
      </c>
      <c r="E458" s="30" t="s">
        <v>1</v>
      </c>
    </row>
    <row r="459" spans="1:5" x14ac:dyDescent="0.25">
      <c r="A459" s="31" t="s">
        <v>36</v>
      </c>
      <c r="B459" s="57">
        <v>44432</v>
      </c>
      <c r="C459" s="57">
        <v>46262</v>
      </c>
      <c r="D459" s="58">
        <v>5.9060140291931497E-2</v>
      </c>
      <c r="E459" s="59">
        <v>3</v>
      </c>
    </row>
    <row r="460" spans="1:5" x14ac:dyDescent="0.25">
      <c r="A460" s="31" t="s">
        <v>37</v>
      </c>
      <c r="B460" s="57">
        <v>44404</v>
      </c>
      <c r="C460" s="57">
        <v>46234</v>
      </c>
      <c r="D460" s="58">
        <v>5.8722159683187898E-2</v>
      </c>
      <c r="E460" s="59">
        <v>3</v>
      </c>
    </row>
    <row r="461" spans="1:5" x14ac:dyDescent="0.25">
      <c r="A461" s="60" t="s">
        <v>38</v>
      </c>
      <c r="B461" s="57">
        <v>44369</v>
      </c>
      <c r="C461" s="57">
        <v>46199</v>
      </c>
      <c r="D461" s="58">
        <v>5.8809615831229026E-2</v>
      </c>
      <c r="E461" s="59">
        <v>3</v>
      </c>
    </row>
    <row r="462" spans="1:5" x14ac:dyDescent="0.25">
      <c r="A462" s="60" t="s">
        <v>39</v>
      </c>
      <c r="B462" s="57">
        <v>44341</v>
      </c>
      <c r="C462" s="57">
        <v>46171</v>
      </c>
      <c r="D462" s="58">
        <v>5.8767841882517401E-2</v>
      </c>
      <c r="E462" s="59">
        <v>3</v>
      </c>
    </row>
    <row r="463" spans="1:5" x14ac:dyDescent="0.25">
      <c r="A463" s="60" t="s">
        <v>40</v>
      </c>
      <c r="B463" s="57">
        <v>44306</v>
      </c>
      <c r="C463" s="57">
        <v>46136</v>
      </c>
      <c r="D463" s="58">
        <v>5.8053877562485201E-2</v>
      </c>
      <c r="E463" s="59">
        <v>3</v>
      </c>
    </row>
    <row r="465" spans="1:5" x14ac:dyDescent="0.25">
      <c r="A465" s="102" t="s">
        <v>180</v>
      </c>
      <c r="B465" s="103"/>
      <c r="C465" s="103"/>
      <c r="D465" s="103"/>
      <c r="E465" s="103"/>
    </row>
    <row r="466" spans="1:5" ht="14.45" customHeight="1" x14ac:dyDescent="0.25">
      <c r="A466" s="1" t="s">
        <v>958</v>
      </c>
      <c r="B466" s="2"/>
      <c r="C466" s="96" t="s">
        <v>3</v>
      </c>
      <c r="D466" s="96" t="s">
        <v>959</v>
      </c>
      <c r="E466" s="96"/>
    </row>
    <row r="467" spans="1:5" x14ac:dyDescent="0.25">
      <c r="A467" s="74" t="s">
        <v>1151</v>
      </c>
      <c r="B467" s="75"/>
      <c r="C467" s="97"/>
      <c r="D467" s="97"/>
      <c r="E467" s="97"/>
    </row>
    <row r="468" spans="1:5" x14ac:dyDescent="0.25">
      <c r="A468" s="76" t="s">
        <v>6</v>
      </c>
      <c r="B468" s="77"/>
      <c r="C468" s="98"/>
      <c r="D468" s="98"/>
      <c r="E468" s="98"/>
    </row>
    <row r="469" spans="1:5" x14ac:dyDescent="0.25">
      <c r="A469" s="8" t="s">
        <v>7</v>
      </c>
      <c r="B469" s="9" t="s">
        <v>960</v>
      </c>
      <c r="C469" s="10"/>
      <c r="D469" s="11"/>
      <c r="E469" s="11"/>
    </row>
    <row r="470" spans="1:5" x14ac:dyDescent="0.25">
      <c r="A470" s="12"/>
      <c r="B470" s="13" t="s">
        <v>9</v>
      </c>
      <c r="C470" s="14"/>
      <c r="D470" s="15"/>
      <c r="E470" s="15"/>
    </row>
    <row r="471" spans="1:5" x14ac:dyDescent="0.25">
      <c r="A471" s="8" t="s">
        <v>10</v>
      </c>
      <c r="B471" s="16" t="s">
        <v>11</v>
      </c>
      <c r="C471" s="53">
        <v>6070</v>
      </c>
      <c r="D471" s="54">
        <v>6100</v>
      </c>
      <c r="E471" s="55" t="s">
        <v>14</v>
      </c>
    </row>
    <row r="472" spans="1:5" x14ac:dyDescent="0.25">
      <c r="A472" s="19"/>
      <c r="B472" s="20" t="s">
        <v>15</v>
      </c>
      <c r="C472" s="56">
        <v>-0.39332614962164902</v>
      </c>
      <c r="D472" s="56">
        <v>-0.15175657782023899</v>
      </c>
      <c r="E472" s="22"/>
    </row>
    <row r="473" spans="1:5" x14ac:dyDescent="0.25">
      <c r="A473" s="8" t="s">
        <v>16</v>
      </c>
      <c r="B473" s="16" t="s">
        <v>11</v>
      </c>
      <c r="C473" s="53">
        <v>8010</v>
      </c>
      <c r="D473" s="53">
        <v>7890</v>
      </c>
      <c r="E473" s="55" t="s">
        <v>14</v>
      </c>
    </row>
    <row r="474" spans="1:5" x14ac:dyDescent="0.25">
      <c r="A474" s="19"/>
      <c r="B474" s="20" t="s">
        <v>15</v>
      </c>
      <c r="C474" s="56">
        <v>-0.19944705882352901</v>
      </c>
      <c r="D474" s="56">
        <v>-7.5876050560543806E-2</v>
      </c>
      <c r="E474" s="22"/>
    </row>
    <row r="475" spans="1:5" x14ac:dyDescent="0.25">
      <c r="A475" s="8" t="s">
        <v>19</v>
      </c>
      <c r="B475" s="16" t="s">
        <v>11</v>
      </c>
      <c r="C475" s="53">
        <v>10090</v>
      </c>
      <c r="D475" s="53">
        <v>11000</v>
      </c>
      <c r="E475" s="55" t="s">
        <v>14</v>
      </c>
    </row>
    <row r="476" spans="1:5" x14ac:dyDescent="0.25">
      <c r="A476" s="19"/>
      <c r="B476" s="20" t="s">
        <v>15</v>
      </c>
      <c r="C476" s="56">
        <v>8.5241503326738393E-3</v>
      </c>
      <c r="D476" s="56">
        <v>3.2371951095895503E-2</v>
      </c>
      <c r="E476" s="22"/>
    </row>
    <row r="477" spans="1:5" x14ac:dyDescent="0.25">
      <c r="A477" s="8" t="s">
        <v>22</v>
      </c>
      <c r="B477" s="16" t="s">
        <v>11</v>
      </c>
      <c r="C477" s="53">
        <v>13340</v>
      </c>
      <c r="D477" s="53">
        <v>13650</v>
      </c>
      <c r="E477" s="55" t="s">
        <v>14</v>
      </c>
    </row>
    <row r="478" spans="1:5" x14ac:dyDescent="0.25">
      <c r="A478" s="19"/>
      <c r="B478" s="20" t="s">
        <v>15</v>
      </c>
      <c r="C478" s="56">
        <v>0.33445993723849399</v>
      </c>
      <c r="D478" s="56">
        <v>0.109232705561901</v>
      </c>
      <c r="E478" s="22"/>
    </row>
    <row r="479" spans="1:5" ht="32.450000000000003" customHeight="1" x14ac:dyDescent="0.25">
      <c r="A479" s="90" t="s">
        <v>25</v>
      </c>
      <c r="B479" s="90"/>
      <c r="C479" s="90"/>
      <c r="D479" s="90"/>
      <c r="E479" s="90"/>
    </row>
    <row r="480" spans="1:5" x14ac:dyDescent="0.25">
      <c r="A480" s="5" t="s">
        <v>26</v>
      </c>
    </row>
    <row r="481" spans="1:5" x14ac:dyDescent="0.25">
      <c r="A481" s="65" t="s">
        <v>964</v>
      </c>
      <c r="D481" s="89"/>
      <c r="E481" s="89"/>
    </row>
    <row r="482" spans="1:5" x14ac:dyDescent="0.25">
      <c r="A482" s="65" t="s">
        <v>1103</v>
      </c>
      <c r="D482" s="78"/>
      <c r="E482" s="78"/>
    </row>
    <row r="483" spans="1:5" x14ac:dyDescent="0.25">
      <c r="A483" s="65" t="s">
        <v>966</v>
      </c>
      <c r="D483" s="89"/>
      <c r="E483" s="89"/>
    </row>
    <row r="484" spans="1:5" x14ac:dyDescent="0.25">
      <c r="A484" s="5" t="s">
        <v>51</v>
      </c>
    </row>
    <row r="485" spans="1:5" ht="14.45" customHeight="1" x14ac:dyDescent="0.25">
      <c r="A485" s="91" t="s">
        <v>31</v>
      </c>
      <c r="B485" s="92"/>
      <c r="C485" s="92"/>
      <c r="D485" s="92"/>
      <c r="E485" s="93"/>
    </row>
    <row r="486" spans="1:5" x14ac:dyDescent="0.25">
      <c r="A486" s="94" t="s">
        <v>32</v>
      </c>
      <c r="B486" s="94"/>
      <c r="C486" s="94"/>
      <c r="D486" s="94"/>
      <c r="E486" s="94"/>
    </row>
    <row r="487" spans="1:5" x14ac:dyDescent="0.25">
      <c r="A487" s="29" t="s">
        <v>33</v>
      </c>
      <c r="B487" s="29" t="s">
        <v>34</v>
      </c>
      <c r="C487" s="29" t="s">
        <v>35</v>
      </c>
      <c r="D487" s="30" t="s">
        <v>0</v>
      </c>
      <c r="E487" s="30" t="s">
        <v>1</v>
      </c>
    </row>
    <row r="488" spans="1:5" x14ac:dyDescent="0.25">
      <c r="A488" s="31" t="s">
        <v>36</v>
      </c>
      <c r="B488" s="57">
        <v>44432</v>
      </c>
      <c r="C488" s="57">
        <v>46259</v>
      </c>
      <c r="D488" s="58">
        <v>9.0595592557507806E-2</v>
      </c>
      <c r="E488" s="59">
        <v>3</v>
      </c>
    </row>
    <row r="489" spans="1:5" x14ac:dyDescent="0.25">
      <c r="A489" s="31" t="s">
        <v>37</v>
      </c>
      <c r="B489" s="57">
        <v>44404</v>
      </c>
      <c r="C489" s="57">
        <v>46231</v>
      </c>
      <c r="D489" s="58">
        <v>9.0595381252720403E-2</v>
      </c>
      <c r="E489" s="59">
        <v>3</v>
      </c>
    </row>
    <row r="490" spans="1:5" x14ac:dyDescent="0.25">
      <c r="A490" s="60" t="s">
        <v>38</v>
      </c>
      <c r="B490" s="57">
        <v>44376</v>
      </c>
      <c r="C490" s="57">
        <v>46203</v>
      </c>
      <c r="D490" s="58">
        <v>9.1286380836213377E-2</v>
      </c>
      <c r="E490" s="59">
        <v>3</v>
      </c>
    </row>
    <row r="491" spans="1:5" x14ac:dyDescent="0.25">
      <c r="A491" s="60" t="s">
        <v>39</v>
      </c>
      <c r="B491" s="57">
        <v>44341</v>
      </c>
      <c r="C491" s="57">
        <v>46168</v>
      </c>
      <c r="D491" s="58">
        <v>9.0985896498958302E-2</v>
      </c>
      <c r="E491" s="59">
        <v>3</v>
      </c>
    </row>
    <row r="492" spans="1:5" x14ac:dyDescent="0.25">
      <c r="A492" s="60" t="s">
        <v>40</v>
      </c>
      <c r="B492" s="57">
        <v>44313</v>
      </c>
      <c r="C492" s="57">
        <v>46140</v>
      </c>
      <c r="D492" s="58">
        <v>9.06E-2</v>
      </c>
      <c r="E492" s="59">
        <v>3</v>
      </c>
    </row>
    <row r="494" spans="1:5" x14ac:dyDescent="0.25">
      <c r="A494" s="102" t="s">
        <v>189</v>
      </c>
      <c r="B494" s="103"/>
      <c r="C494" s="103"/>
      <c r="D494" s="103"/>
      <c r="E494" s="103"/>
    </row>
    <row r="495" spans="1:5" ht="14.45" customHeight="1" x14ac:dyDescent="0.25">
      <c r="A495" s="1" t="s">
        <v>978</v>
      </c>
      <c r="B495" s="2"/>
      <c r="C495" s="96" t="s">
        <v>3</v>
      </c>
      <c r="D495" s="96" t="s">
        <v>979</v>
      </c>
      <c r="E495" s="96"/>
    </row>
    <row r="496" spans="1:5" x14ac:dyDescent="0.25">
      <c r="A496" s="74" t="s">
        <v>1151</v>
      </c>
      <c r="B496" s="75"/>
      <c r="C496" s="97"/>
      <c r="D496" s="97"/>
      <c r="E496" s="97"/>
    </row>
    <row r="497" spans="1:5" x14ac:dyDescent="0.25">
      <c r="A497" s="76" t="s">
        <v>6</v>
      </c>
      <c r="B497" s="77"/>
      <c r="C497" s="98"/>
      <c r="D497" s="98"/>
      <c r="E497" s="98"/>
    </row>
    <row r="498" spans="1:5" x14ac:dyDescent="0.25">
      <c r="A498" s="8" t="s">
        <v>7</v>
      </c>
      <c r="B498" s="9" t="s">
        <v>960</v>
      </c>
      <c r="C498" s="10"/>
      <c r="D498" s="11"/>
      <c r="E498" s="11"/>
    </row>
    <row r="499" spans="1:5" x14ac:dyDescent="0.25">
      <c r="A499" s="12"/>
      <c r="B499" s="13" t="s">
        <v>9</v>
      </c>
      <c r="C499" s="14"/>
      <c r="D499" s="15"/>
      <c r="E499" s="15"/>
    </row>
    <row r="500" spans="1:5" x14ac:dyDescent="0.25">
      <c r="A500" s="8" t="s">
        <v>10</v>
      </c>
      <c r="B500" s="16" t="s">
        <v>11</v>
      </c>
      <c r="C500" s="53">
        <v>7560</v>
      </c>
      <c r="D500" s="54">
        <v>7890</v>
      </c>
      <c r="E500" s="55" t="s">
        <v>14</v>
      </c>
    </row>
    <row r="501" spans="1:5" x14ac:dyDescent="0.25">
      <c r="A501" s="19"/>
      <c r="B501" s="20" t="s">
        <v>15</v>
      </c>
      <c r="C501" s="56">
        <v>-0.24390065382508</v>
      </c>
      <c r="D501" s="56">
        <v>-0.11183312173458899</v>
      </c>
      <c r="E501" s="22"/>
    </row>
    <row r="502" spans="1:5" x14ac:dyDescent="0.25">
      <c r="A502" s="8" t="s">
        <v>16</v>
      </c>
      <c r="B502" s="16" t="s">
        <v>11</v>
      </c>
      <c r="C502" s="53">
        <v>8110</v>
      </c>
      <c r="D502" s="53">
        <v>7680</v>
      </c>
      <c r="E502" s="55" t="s">
        <v>14</v>
      </c>
    </row>
    <row r="503" spans="1:5" x14ac:dyDescent="0.25">
      <c r="A503" s="19"/>
      <c r="B503" s="20" t="s">
        <v>15</v>
      </c>
      <c r="C503" s="56">
        <v>-0.189108465687257</v>
      </c>
      <c r="D503" s="56">
        <v>-0.123406816368255</v>
      </c>
      <c r="E503" s="22"/>
    </row>
    <row r="504" spans="1:5" x14ac:dyDescent="0.25">
      <c r="A504" s="8" t="s">
        <v>19</v>
      </c>
      <c r="B504" s="16" t="s">
        <v>11</v>
      </c>
      <c r="C504" s="53">
        <v>9390</v>
      </c>
      <c r="D504" s="53">
        <v>9710</v>
      </c>
      <c r="E504" s="55" t="s">
        <v>14</v>
      </c>
    </row>
    <row r="505" spans="1:5" x14ac:dyDescent="0.25">
      <c r="A505" s="19"/>
      <c r="B505" s="20" t="s">
        <v>15</v>
      </c>
      <c r="C505" s="56">
        <v>-6.0578416309646901E-2</v>
      </c>
      <c r="D505" s="56">
        <v>-1.4698575065516899E-2</v>
      </c>
      <c r="E505" s="22"/>
    </row>
    <row r="506" spans="1:5" x14ac:dyDescent="0.25">
      <c r="A506" s="8" t="s">
        <v>22</v>
      </c>
      <c r="B506" s="16" t="s">
        <v>11</v>
      </c>
      <c r="C506" s="53">
        <v>11350</v>
      </c>
      <c r="D506" s="53">
        <v>11640</v>
      </c>
      <c r="E506" s="55" t="s">
        <v>14</v>
      </c>
    </row>
    <row r="507" spans="1:5" x14ac:dyDescent="0.25">
      <c r="A507" s="19"/>
      <c r="B507" s="20" t="s">
        <v>15</v>
      </c>
      <c r="C507" s="56">
        <v>0.135345584499066</v>
      </c>
      <c r="D507" s="56">
        <v>7.8925779700995194E-2</v>
      </c>
      <c r="E507" s="22"/>
    </row>
    <row r="508" spans="1:5" ht="34.15" customHeight="1" x14ac:dyDescent="0.25">
      <c r="A508" s="90" t="s">
        <v>25</v>
      </c>
      <c r="B508" s="90"/>
      <c r="C508" s="90"/>
      <c r="D508" s="90"/>
      <c r="E508" s="90"/>
    </row>
    <row r="509" spans="1:5" x14ac:dyDescent="0.25">
      <c r="A509" s="5" t="s">
        <v>26</v>
      </c>
    </row>
    <row r="510" spans="1:5" x14ac:dyDescent="0.25">
      <c r="A510" s="65" t="s">
        <v>980</v>
      </c>
      <c r="D510" s="78"/>
      <c r="E510" s="78"/>
    </row>
    <row r="511" spans="1:5" x14ac:dyDescent="0.25">
      <c r="A511" s="65" t="s">
        <v>1185</v>
      </c>
      <c r="D511" s="78"/>
      <c r="E511" s="78"/>
    </row>
    <row r="512" spans="1:5" x14ac:dyDescent="0.25">
      <c r="A512" s="65" t="s">
        <v>986</v>
      </c>
      <c r="D512" s="78"/>
      <c r="E512" s="78"/>
    </row>
    <row r="513" spans="1:5" x14ac:dyDescent="0.25">
      <c r="A513" s="5" t="s">
        <v>51</v>
      </c>
    </row>
    <row r="514" spans="1:5" ht="14.45" customHeight="1" x14ac:dyDescent="0.25">
      <c r="A514" s="91" t="s">
        <v>31</v>
      </c>
      <c r="B514" s="92"/>
      <c r="C514" s="92"/>
      <c r="D514" s="92"/>
      <c r="E514" s="93"/>
    </row>
    <row r="515" spans="1:5" x14ac:dyDescent="0.25">
      <c r="A515" s="94" t="s">
        <v>32</v>
      </c>
      <c r="B515" s="94"/>
      <c r="C515" s="94"/>
      <c r="D515" s="94"/>
      <c r="E515" s="94"/>
    </row>
    <row r="516" spans="1:5" x14ac:dyDescent="0.25">
      <c r="A516" s="29" t="s">
        <v>33</v>
      </c>
      <c r="B516" s="29" t="s">
        <v>34</v>
      </c>
      <c r="C516" s="29" t="s">
        <v>35</v>
      </c>
      <c r="D516" s="30" t="s">
        <v>0</v>
      </c>
      <c r="E516" s="30" t="s">
        <v>1</v>
      </c>
    </row>
    <row r="517" spans="1:5" x14ac:dyDescent="0.25">
      <c r="A517" s="31" t="s">
        <v>36</v>
      </c>
      <c r="B517" s="57">
        <v>44418</v>
      </c>
      <c r="C517" s="57">
        <v>46252</v>
      </c>
      <c r="D517" s="58">
        <v>4.3034520423171699E-2</v>
      </c>
      <c r="E517" s="59">
        <v>2</v>
      </c>
    </row>
    <row r="518" spans="1:5" x14ac:dyDescent="0.25">
      <c r="A518" s="31" t="s">
        <v>37</v>
      </c>
      <c r="B518" s="57">
        <v>44390</v>
      </c>
      <c r="C518" s="57">
        <v>46224</v>
      </c>
      <c r="D518" s="58">
        <v>4.2983378547376702E-2</v>
      </c>
      <c r="E518" s="59">
        <v>2</v>
      </c>
    </row>
    <row r="519" spans="1:5" x14ac:dyDescent="0.25">
      <c r="A519" s="60" t="s">
        <v>38</v>
      </c>
      <c r="B519" s="57">
        <v>44362</v>
      </c>
      <c r="C519" s="57">
        <v>46196</v>
      </c>
      <c r="D519" s="58">
        <v>4.2797599355894847E-2</v>
      </c>
      <c r="E519" s="59">
        <v>2</v>
      </c>
    </row>
    <row r="520" spans="1:5" x14ac:dyDescent="0.25">
      <c r="A520" s="60" t="s">
        <v>39</v>
      </c>
      <c r="B520" s="57">
        <v>44334</v>
      </c>
      <c r="C520" s="57">
        <v>46168</v>
      </c>
      <c r="D520" s="58">
        <v>4.2710208754482198E-2</v>
      </c>
      <c r="E520" s="59">
        <v>2</v>
      </c>
    </row>
    <row r="521" spans="1:5" x14ac:dyDescent="0.25">
      <c r="A521" s="60" t="s">
        <v>40</v>
      </c>
      <c r="B521" s="57">
        <v>44306</v>
      </c>
      <c r="C521" s="57">
        <v>46140</v>
      </c>
      <c r="D521" s="58">
        <v>4.24E-2</v>
      </c>
      <c r="E521" s="59">
        <v>2</v>
      </c>
    </row>
    <row r="523" spans="1:5" x14ac:dyDescent="0.25">
      <c r="A523" s="102" t="s">
        <v>210</v>
      </c>
      <c r="B523" s="103"/>
      <c r="C523" s="103"/>
      <c r="D523" s="103"/>
      <c r="E523" s="103"/>
    </row>
    <row r="524" spans="1:5" ht="14.45" customHeight="1" x14ac:dyDescent="0.25">
      <c r="A524" s="1" t="s">
        <v>978</v>
      </c>
      <c r="B524" s="2"/>
      <c r="C524" s="96" t="s">
        <v>3</v>
      </c>
      <c r="D524" s="96" t="s">
        <v>979</v>
      </c>
      <c r="E524" s="96"/>
    </row>
    <row r="525" spans="1:5" x14ac:dyDescent="0.25">
      <c r="A525" s="74" t="s">
        <v>1151</v>
      </c>
      <c r="B525" s="75"/>
      <c r="C525" s="97"/>
      <c r="D525" s="97"/>
      <c r="E525" s="97"/>
    </row>
    <row r="526" spans="1:5" x14ac:dyDescent="0.25">
      <c r="A526" s="76" t="s">
        <v>6</v>
      </c>
      <c r="B526" s="77"/>
      <c r="C526" s="98"/>
      <c r="D526" s="98"/>
      <c r="E526" s="98"/>
    </row>
    <row r="527" spans="1:5" x14ac:dyDescent="0.25">
      <c r="A527" s="8" t="s">
        <v>7</v>
      </c>
      <c r="B527" s="9" t="s">
        <v>960</v>
      </c>
      <c r="C527" s="10"/>
      <c r="D527" s="11"/>
      <c r="E527" s="11"/>
    </row>
    <row r="528" spans="1:5" x14ac:dyDescent="0.25">
      <c r="A528" s="12"/>
      <c r="B528" s="13" t="s">
        <v>9</v>
      </c>
      <c r="C528" s="14"/>
      <c r="D528" s="15"/>
      <c r="E528" s="15"/>
    </row>
    <row r="529" spans="1:2046 2049:3071 3074:4096 4099:7166 7169:8191 8194:9216 9219:12286 12289:13311 13314:14336 14339:16384" x14ac:dyDescent="0.25">
      <c r="A529" s="8" t="s">
        <v>10</v>
      </c>
      <c r="B529" s="16" t="s">
        <v>11</v>
      </c>
      <c r="C529" s="53">
        <v>7650</v>
      </c>
      <c r="D529" s="54">
        <v>8130</v>
      </c>
      <c r="E529" s="55" t="s">
        <v>14</v>
      </c>
    </row>
    <row r="530" spans="1:2046 2049:3071 3074:4096 4099:7166 7169:8191 8194:9216 9219:12286 12289:13311 13314:14336 14339:16384" x14ac:dyDescent="0.25">
      <c r="A530" s="19"/>
      <c r="B530" s="20" t="s">
        <v>15</v>
      </c>
      <c r="C530" s="56">
        <v>-0.23495868724656399</v>
      </c>
      <c r="D530" s="56">
        <v>-9.8497899684604304E-2</v>
      </c>
      <c r="E530" s="22"/>
    </row>
    <row r="531" spans="1:2046 2049:3071 3074:4096 4099:7166 7169:8191 8194:9216 9219:12286 12289:13311 13314:14336 14339:16384" x14ac:dyDescent="0.25">
      <c r="A531" s="8" t="s">
        <v>16</v>
      </c>
      <c r="B531" s="16" t="s">
        <v>11</v>
      </c>
      <c r="C531" s="53">
        <v>8350</v>
      </c>
      <c r="D531" s="53">
        <v>8100</v>
      </c>
      <c r="E531" s="55" t="s">
        <v>14</v>
      </c>
    </row>
    <row r="532" spans="1:2046 2049:3071 3074:4096 4099:7166 7169:8191 8194:9216 9219:12286 12289:13311 13314:14336 14339:16384" x14ac:dyDescent="0.25">
      <c r="A532" s="19"/>
      <c r="B532" s="20" t="s">
        <v>15</v>
      </c>
      <c r="C532" s="56">
        <v>-0.16543148780886699</v>
      </c>
      <c r="D532" s="56">
        <v>-9.9906585351550697E-2</v>
      </c>
      <c r="E532" s="22"/>
    </row>
    <row r="533" spans="1:2046 2049:3071 3074:4096 4099:7166 7169:8191 8194:9216 9219:12286 12289:13311 13314:14336 14339:16384" x14ac:dyDescent="0.25">
      <c r="A533" s="8" t="s">
        <v>19</v>
      </c>
      <c r="B533" s="16" t="s">
        <v>11</v>
      </c>
      <c r="C533" s="53">
        <v>9750</v>
      </c>
      <c r="D533" s="53">
        <v>10030</v>
      </c>
      <c r="E533" s="55" t="s">
        <v>14</v>
      </c>
    </row>
    <row r="534" spans="1:2046 2049:3071 3074:4096 4099:7166 7169:8191 8194:9216 9219:12286 12289:13311 13314:14336 14339:16384" x14ac:dyDescent="0.25">
      <c r="A534" s="19"/>
      <c r="B534" s="20" t="s">
        <v>15</v>
      </c>
      <c r="C534" s="56">
        <v>-2.54084843716905E-2</v>
      </c>
      <c r="D534" s="56">
        <v>1.2937638517780401E-3</v>
      </c>
      <c r="E534" s="22"/>
    </row>
    <row r="535" spans="1:2046 2049:3071 3074:4096 4099:7166 7169:8191 8194:9216 9219:12286 12289:13311 13314:14336 14339:16384" x14ac:dyDescent="0.25">
      <c r="A535" s="8" t="s">
        <v>22</v>
      </c>
      <c r="B535" s="16" t="s">
        <v>11</v>
      </c>
      <c r="C535" s="53">
        <v>11690</v>
      </c>
      <c r="D535" s="53">
        <v>12090</v>
      </c>
      <c r="E535" s="55" t="s">
        <v>14</v>
      </c>
    </row>
    <row r="536" spans="1:2046 2049:3071 3074:4096 4099:7166 7169:8191 8194:9216 9219:12286 12289:13311 13314:14336 14339:16384" x14ac:dyDescent="0.25">
      <c r="A536" s="19"/>
      <c r="B536" s="20" t="s">
        <v>15</v>
      </c>
      <c r="C536" s="56">
        <v>0.168777637079916</v>
      </c>
      <c r="D536" s="56">
        <v>9.9341583635793193E-2</v>
      </c>
      <c r="E536" s="22"/>
    </row>
    <row r="537" spans="1:2046 2049:3071 3074:4096 4099:7166 7169:8191 8194:9216 9219:12286 12289:13311 13314:14336 14339:16384" ht="34.9" customHeight="1" x14ac:dyDescent="0.25">
      <c r="A537" s="90" t="s">
        <v>25</v>
      </c>
      <c r="B537" s="90"/>
      <c r="C537" s="90"/>
      <c r="D537" s="90"/>
      <c r="E537" s="90"/>
    </row>
    <row r="538" spans="1:2046 2049:3071 3074:4096 4099:7166 7169:8191 8194:9216 9219:12286 12289:13311 13314:14336 14339:16384" x14ac:dyDescent="0.25">
      <c r="A538" s="5" t="s">
        <v>26</v>
      </c>
    </row>
    <row r="539" spans="1:2046 2049:3071 3074:4096 4099:7166 7169:8191 8194:9216 9219:12286 12289:13311 13314:14336 14339:16384" x14ac:dyDescent="0.25">
      <c r="A539" s="65" t="s">
        <v>980</v>
      </c>
      <c r="D539" s="78"/>
      <c r="E539" s="78"/>
    </row>
    <row r="540" spans="1:2046 2049:3071 3074:4096 4099:7166 7169:8191 8194:9216 9219:12286 12289:13311 13314:14336 14339:16384" x14ac:dyDescent="0.25">
      <c r="A540" s="65" t="s">
        <v>1217</v>
      </c>
      <c r="D540" s="78"/>
      <c r="E540" s="78"/>
      <c r="F540" s="65"/>
      <c r="I540" s="78"/>
      <c r="J540" s="78"/>
      <c r="K540" s="65"/>
      <c r="N540" s="78"/>
      <c r="O540" s="78"/>
      <c r="P540" s="65"/>
      <c r="S540" s="78"/>
      <c r="T540" s="78"/>
      <c r="U540" s="65"/>
      <c r="X540" s="78"/>
      <c r="Y540" s="78"/>
      <c r="Z540" s="65"/>
      <c r="AC540" s="78"/>
      <c r="AD540" s="78"/>
      <c r="AE540" s="65"/>
      <c r="AH540" s="78"/>
      <c r="AI540" s="78"/>
      <c r="AJ540" s="65"/>
      <c r="AM540" s="78"/>
      <c r="AN540" s="78"/>
      <c r="AO540" s="65"/>
      <c r="AR540" s="78"/>
      <c r="AS540" s="78"/>
      <c r="AT540" s="65"/>
      <c r="AW540" s="78"/>
      <c r="AX540" s="78"/>
      <c r="AY540" s="65"/>
      <c r="BB540" s="78"/>
      <c r="BC540" s="78"/>
      <c r="BD540" s="65"/>
      <c r="BG540" s="78"/>
      <c r="BH540" s="78"/>
      <c r="BI540" s="65"/>
      <c r="BL540" s="78"/>
      <c r="BM540" s="78"/>
      <c r="BN540" s="65"/>
      <c r="BQ540" s="78"/>
      <c r="BR540" s="78"/>
      <c r="BS540" s="65"/>
      <c r="BV540" s="78"/>
      <c r="BW540" s="78"/>
      <c r="BX540" s="65"/>
      <c r="CA540" s="78"/>
      <c r="CB540" s="78"/>
      <c r="CC540" s="65"/>
      <c r="CF540" s="78"/>
      <c r="CG540" s="78"/>
      <c r="CH540" s="65"/>
      <c r="CK540" s="78"/>
      <c r="CL540" s="78"/>
      <c r="CM540" s="65"/>
      <c r="CP540" s="78"/>
      <c r="CQ540" s="78"/>
      <c r="CR540" s="65"/>
      <c r="CU540" s="78"/>
      <c r="CV540" s="78"/>
      <c r="CW540" s="65"/>
      <c r="CZ540" s="78"/>
      <c r="DA540" s="78"/>
      <c r="DB540" s="65"/>
      <c r="DE540" s="78"/>
      <c r="DF540" s="78"/>
      <c r="DG540" s="65"/>
      <c r="DJ540" s="78"/>
      <c r="DK540" s="78"/>
      <c r="DL540" s="65"/>
      <c r="DO540" s="78"/>
      <c r="DP540" s="78"/>
      <c r="DQ540" s="65"/>
      <c r="DT540" s="78"/>
      <c r="DU540" s="78"/>
      <c r="DV540" s="65"/>
      <c r="DY540" s="78"/>
      <c r="DZ540" s="78"/>
      <c r="EA540" s="65"/>
      <c r="ED540" s="78"/>
      <c r="EE540" s="78"/>
      <c r="EF540" s="65"/>
      <c r="EI540" s="78"/>
      <c r="EJ540" s="78"/>
      <c r="EK540" s="65"/>
      <c r="EN540" s="78"/>
      <c r="EO540" s="78"/>
      <c r="EP540" s="65"/>
      <c r="ES540" s="78"/>
      <c r="ET540" s="78"/>
      <c r="EU540" s="65"/>
      <c r="EX540" s="78"/>
      <c r="EY540" s="78"/>
      <c r="EZ540" s="65"/>
      <c r="FC540" s="78"/>
      <c r="FD540" s="78"/>
      <c r="FE540" s="65"/>
      <c r="FH540" s="78"/>
      <c r="FI540" s="78"/>
      <c r="FJ540" s="65"/>
      <c r="FM540" s="78"/>
      <c r="FN540" s="78"/>
      <c r="FO540" s="65"/>
      <c r="FR540" s="78"/>
      <c r="FS540" s="78"/>
      <c r="FT540" s="65"/>
      <c r="FW540" s="78"/>
      <c r="FX540" s="78"/>
      <c r="FY540" s="65"/>
      <c r="GB540" s="78"/>
      <c r="GC540" s="78"/>
      <c r="GD540" s="65"/>
      <c r="GG540" s="78"/>
      <c r="GH540" s="78"/>
      <c r="GI540" s="65"/>
      <c r="GL540" s="78"/>
      <c r="GM540" s="78"/>
      <c r="GN540" s="65"/>
      <c r="GQ540" s="78"/>
      <c r="GR540" s="78"/>
      <c r="GS540" s="65"/>
      <c r="GV540" s="78"/>
      <c r="GW540" s="78"/>
      <c r="GX540" s="65"/>
      <c r="HA540" s="78"/>
      <c r="HB540" s="78"/>
      <c r="HC540" s="65"/>
      <c r="HF540" s="78"/>
      <c r="HG540" s="78"/>
      <c r="HH540" s="65"/>
      <c r="HK540" s="78"/>
      <c r="HL540" s="78"/>
      <c r="HM540" s="65"/>
      <c r="HP540" s="78"/>
      <c r="HQ540" s="78"/>
      <c r="HR540" s="65"/>
      <c r="HU540" s="78"/>
      <c r="HV540" s="78"/>
      <c r="HW540" s="65"/>
      <c r="HZ540" s="78"/>
      <c r="IA540" s="78"/>
      <c r="IB540" s="65"/>
      <c r="IE540" s="78"/>
      <c r="IF540" s="78"/>
      <c r="IG540" s="65"/>
      <c r="IJ540" s="78"/>
      <c r="IK540" s="78"/>
      <c r="IL540" s="65"/>
      <c r="IO540" s="78"/>
      <c r="IP540" s="78"/>
      <c r="IQ540" s="65"/>
      <c r="IT540" s="78"/>
      <c r="IU540" s="78"/>
      <c r="IV540" s="65"/>
      <c r="IY540" s="78"/>
      <c r="IZ540" s="78"/>
      <c r="JA540" s="65"/>
      <c r="JD540" s="78"/>
      <c r="JE540" s="78"/>
      <c r="JF540" s="65"/>
      <c r="JI540" s="78"/>
      <c r="JJ540" s="78"/>
      <c r="JK540" s="65"/>
      <c r="JN540" s="78"/>
      <c r="JO540" s="78"/>
      <c r="JP540" s="65"/>
      <c r="JS540" s="78"/>
      <c r="JT540" s="78"/>
      <c r="JU540" s="65"/>
      <c r="JX540" s="78"/>
      <c r="JY540" s="78"/>
      <c r="JZ540" s="65"/>
      <c r="KC540" s="78"/>
      <c r="KD540" s="78"/>
      <c r="KE540" s="65"/>
      <c r="KH540" s="78"/>
      <c r="KI540" s="78"/>
      <c r="KJ540" s="65"/>
      <c r="KM540" s="78"/>
      <c r="KN540" s="78"/>
      <c r="KO540" s="65"/>
      <c r="KR540" s="78"/>
      <c r="KS540" s="78"/>
      <c r="KT540" s="65"/>
      <c r="KW540" s="78"/>
      <c r="KX540" s="78"/>
      <c r="KY540" s="65"/>
      <c r="LB540" s="78"/>
      <c r="LC540" s="78"/>
      <c r="LD540" s="65"/>
      <c r="LG540" s="78"/>
      <c r="LH540" s="78"/>
      <c r="LI540" s="65"/>
      <c r="LL540" s="78"/>
      <c r="LM540" s="78"/>
      <c r="LN540" s="65"/>
      <c r="LQ540" s="78"/>
      <c r="LR540" s="78"/>
      <c r="LS540" s="65"/>
      <c r="LV540" s="78"/>
      <c r="LW540" s="78"/>
      <c r="LX540" s="65"/>
      <c r="MA540" s="78"/>
      <c r="MB540" s="78"/>
      <c r="MC540" s="65"/>
      <c r="MF540" s="78"/>
      <c r="MG540" s="78"/>
      <c r="MH540" s="65"/>
      <c r="MK540" s="78"/>
      <c r="ML540" s="78"/>
      <c r="MM540" s="65"/>
      <c r="MP540" s="78"/>
      <c r="MQ540" s="78"/>
      <c r="MR540" s="65"/>
      <c r="MU540" s="78"/>
      <c r="MV540" s="78"/>
      <c r="MW540" s="65"/>
      <c r="MZ540" s="78"/>
      <c r="NA540" s="78"/>
      <c r="NB540" s="65"/>
      <c r="NE540" s="78"/>
      <c r="NF540" s="78"/>
      <c r="NG540" s="65"/>
      <c r="NJ540" s="78"/>
      <c r="NK540" s="78"/>
      <c r="NL540" s="65"/>
      <c r="NO540" s="78"/>
      <c r="NP540" s="78"/>
      <c r="NQ540" s="65"/>
      <c r="NT540" s="78"/>
      <c r="NU540" s="78"/>
      <c r="NV540" s="65"/>
      <c r="NY540" s="78"/>
      <c r="NZ540" s="78"/>
      <c r="OA540" s="65"/>
      <c r="OD540" s="78"/>
      <c r="OE540" s="78"/>
      <c r="OF540" s="65"/>
      <c r="OI540" s="78"/>
      <c r="OJ540" s="78"/>
      <c r="OK540" s="65"/>
      <c r="ON540" s="78"/>
      <c r="OO540" s="78"/>
      <c r="OP540" s="65"/>
      <c r="OS540" s="78"/>
      <c r="OT540" s="78"/>
      <c r="OU540" s="65"/>
      <c r="OX540" s="78"/>
      <c r="OY540" s="78"/>
      <c r="OZ540" s="65"/>
      <c r="PC540" s="78"/>
      <c r="PD540" s="78"/>
      <c r="PE540" s="65"/>
      <c r="PH540" s="78"/>
      <c r="PI540" s="78"/>
      <c r="PJ540" s="65"/>
      <c r="PM540" s="78"/>
      <c r="PN540" s="78"/>
      <c r="PO540" s="65"/>
      <c r="PR540" s="78"/>
      <c r="PS540" s="78"/>
      <c r="PT540" s="65"/>
      <c r="PW540" s="78"/>
      <c r="PX540" s="78"/>
      <c r="PY540" s="65"/>
      <c r="QB540" s="78"/>
      <c r="QC540" s="78"/>
      <c r="QD540" s="65"/>
      <c r="QG540" s="78"/>
      <c r="QH540" s="78"/>
      <c r="QI540" s="65"/>
      <c r="QL540" s="78"/>
      <c r="QM540" s="78"/>
      <c r="QN540" s="65"/>
      <c r="QQ540" s="78"/>
      <c r="QR540" s="78"/>
      <c r="QS540" s="65"/>
      <c r="QV540" s="78"/>
      <c r="QW540" s="78"/>
      <c r="QX540" s="65"/>
      <c r="RA540" s="78"/>
      <c r="RB540" s="78"/>
      <c r="RC540" s="65"/>
      <c r="RF540" s="78"/>
      <c r="RG540" s="78"/>
      <c r="RH540" s="65"/>
      <c r="RK540" s="78"/>
      <c r="RL540" s="78"/>
      <c r="RM540" s="65"/>
      <c r="RP540" s="78"/>
      <c r="RQ540" s="78"/>
      <c r="RR540" s="65"/>
      <c r="RU540" s="78"/>
      <c r="RV540" s="78"/>
      <c r="RW540" s="65"/>
      <c r="RZ540" s="78"/>
      <c r="SA540" s="78"/>
      <c r="SB540" s="65"/>
      <c r="SE540" s="78"/>
      <c r="SF540" s="78"/>
      <c r="SG540" s="65"/>
      <c r="SJ540" s="78"/>
      <c r="SK540" s="78"/>
      <c r="SL540" s="65"/>
      <c r="SO540" s="78"/>
      <c r="SP540" s="78"/>
      <c r="SQ540" s="65"/>
      <c r="ST540" s="78"/>
      <c r="SU540" s="78"/>
      <c r="SV540" s="65"/>
      <c r="SY540" s="78"/>
      <c r="SZ540" s="78"/>
      <c r="TA540" s="65"/>
      <c r="TD540" s="78"/>
      <c r="TE540" s="78"/>
      <c r="TF540" s="65"/>
      <c r="TI540" s="78"/>
      <c r="TJ540" s="78"/>
      <c r="TK540" s="65"/>
      <c r="TN540" s="78"/>
      <c r="TO540" s="78"/>
      <c r="TP540" s="65"/>
      <c r="TS540" s="78"/>
      <c r="TT540" s="78"/>
      <c r="TU540" s="65"/>
      <c r="TX540" s="78"/>
      <c r="TY540" s="78"/>
      <c r="TZ540" s="65"/>
      <c r="UC540" s="78"/>
      <c r="UD540" s="78"/>
      <c r="UE540" s="65"/>
      <c r="UH540" s="78"/>
      <c r="UI540" s="78"/>
      <c r="UJ540" s="65"/>
      <c r="UM540" s="78"/>
      <c r="UN540" s="78"/>
      <c r="UO540" s="65"/>
      <c r="UR540" s="78"/>
      <c r="US540" s="78"/>
      <c r="UT540" s="65"/>
      <c r="UW540" s="78"/>
      <c r="UX540" s="78"/>
      <c r="UY540" s="65"/>
      <c r="VB540" s="78"/>
      <c r="VC540" s="78"/>
      <c r="VD540" s="65"/>
      <c r="VG540" s="78"/>
      <c r="VH540" s="78"/>
      <c r="VI540" s="65"/>
      <c r="VL540" s="78"/>
      <c r="VM540" s="78"/>
      <c r="VN540" s="65"/>
      <c r="VQ540" s="78"/>
      <c r="VR540" s="78"/>
      <c r="VS540" s="65"/>
      <c r="VV540" s="78"/>
      <c r="VW540" s="78"/>
      <c r="VX540" s="65"/>
      <c r="WA540" s="78"/>
      <c r="WB540" s="78"/>
      <c r="WC540" s="65"/>
      <c r="WF540" s="78"/>
      <c r="WG540" s="78"/>
      <c r="WH540" s="65"/>
      <c r="WK540" s="78"/>
      <c r="WL540" s="78"/>
      <c r="WM540" s="65"/>
      <c r="WP540" s="78"/>
      <c r="WQ540" s="78"/>
      <c r="WR540" s="65"/>
      <c r="WU540" s="78"/>
      <c r="WV540" s="78"/>
      <c r="WW540" s="65"/>
      <c r="WZ540" s="78"/>
      <c r="XA540" s="78"/>
      <c r="XB540" s="65"/>
      <c r="XE540" s="78"/>
      <c r="XF540" s="78"/>
      <c r="XG540" s="65"/>
      <c r="XJ540" s="78"/>
      <c r="XK540" s="78"/>
      <c r="XL540" s="65"/>
      <c r="XO540" s="78"/>
      <c r="XP540" s="78"/>
      <c r="XQ540" s="65"/>
      <c r="XT540" s="78"/>
      <c r="XU540" s="78"/>
      <c r="XV540" s="65"/>
      <c r="XY540" s="78"/>
      <c r="XZ540" s="78"/>
      <c r="YA540" s="65"/>
      <c r="YD540" s="78"/>
      <c r="YE540" s="78"/>
      <c r="YF540" s="65"/>
      <c r="YI540" s="78"/>
      <c r="YJ540" s="78"/>
      <c r="YK540" s="65"/>
      <c r="YN540" s="78"/>
      <c r="YO540" s="78"/>
      <c r="YP540" s="65"/>
      <c r="YS540" s="78"/>
      <c r="YT540" s="78"/>
      <c r="YU540" s="65"/>
      <c r="YX540" s="78"/>
      <c r="YY540" s="78"/>
      <c r="YZ540" s="65"/>
      <c r="ZC540" s="78"/>
      <c r="ZD540" s="78"/>
      <c r="ZE540" s="65"/>
      <c r="ZH540" s="78"/>
      <c r="ZI540" s="78"/>
      <c r="ZJ540" s="65"/>
      <c r="ZM540" s="78"/>
      <c r="ZN540" s="78"/>
      <c r="ZO540" s="65"/>
      <c r="ZR540" s="78"/>
      <c r="ZS540" s="78"/>
      <c r="ZT540" s="65"/>
      <c r="ZW540" s="78"/>
      <c r="ZX540" s="78"/>
      <c r="ZY540" s="65"/>
      <c r="AAB540" s="78"/>
      <c r="AAC540" s="78"/>
      <c r="AAD540" s="65"/>
      <c r="AAG540" s="78"/>
      <c r="AAH540" s="78"/>
      <c r="AAI540" s="65"/>
      <c r="AAL540" s="78"/>
      <c r="AAM540" s="78"/>
      <c r="AAN540" s="65"/>
      <c r="AAQ540" s="78"/>
      <c r="AAR540" s="78"/>
      <c r="AAS540" s="65"/>
      <c r="AAV540" s="78"/>
      <c r="AAW540" s="78"/>
      <c r="AAX540" s="65"/>
      <c r="ABA540" s="78"/>
      <c r="ABB540" s="78"/>
      <c r="ABC540" s="65"/>
      <c r="ABF540" s="78"/>
      <c r="ABG540" s="78"/>
      <c r="ABH540" s="65"/>
      <c r="ABK540" s="78"/>
      <c r="ABL540" s="78"/>
      <c r="ABM540" s="65"/>
      <c r="ABP540" s="78"/>
      <c r="ABQ540" s="78"/>
      <c r="ABR540" s="65"/>
      <c r="ABU540" s="78"/>
      <c r="ABV540" s="78"/>
      <c r="ABW540" s="65"/>
      <c r="ABZ540" s="78"/>
      <c r="ACA540" s="78"/>
      <c r="ACB540" s="65"/>
      <c r="ACE540" s="78"/>
      <c r="ACF540" s="78"/>
      <c r="ACG540" s="65"/>
      <c r="ACJ540" s="78"/>
      <c r="ACK540" s="78"/>
      <c r="ACL540" s="65"/>
      <c r="ACO540" s="78"/>
      <c r="ACP540" s="78"/>
      <c r="ACQ540" s="65"/>
      <c r="ACT540" s="78"/>
      <c r="ACU540" s="78"/>
      <c r="ACV540" s="65"/>
      <c r="ACY540" s="78"/>
      <c r="ACZ540" s="78"/>
      <c r="ADA540" s="65"/>
      <c r="ADD540" s="78"/>
      <c r="ADE540" s="78"/>
      <c r="ADF540" s="65"/>
      <c r="ADI540" s="78"/>
      <c r="ADJ540" s="78"/>
      <c r="ADK540" s="65"/>
      <c r="ADN540" s="78"/>
      <c r="ADO540" s="78"/>
      <c r="ADP540" s="65"/>
      <c r="ADS540" s="78"/>
      <c r="ADT540" s="78"/>
      <c r="ADU540" s="65"/>
      <c r="ADX540" s="78"/>
      <c r="ADY540" s="78"/>
      <c r="ADZ540" s="65"/>
      <c r="AEC540" s="78"/>
      <c r="AED540" s="78"/>
      <c r="AEE540" s="65"/>
      <c r="AEH540" s="78"/>
      <c r="AEI540" s="78"/>
      <c r="AEJ540" s="65"/>
      <c r="AEM540" s="78"/>
      <c r="AEN540" s="78"/>
      <c r="AEO540" s="65"/>
      <c r="AER540" s="78"/>
      <c r="AES540" s="78"/>
      <c r="AET540" s="65"/>
      <c r="AEW540" s="78"/>
      <c r="AEX540" s="78"/>
      <c r="AEY540" s="65"/>
      <c r="AFB540" s="78"/>
      <c r="AFC540" s="78"/>
      <c r="AFD540" s="65"/>
      <c r="AFG540" s="78"/>
      <c r="AFH540" s="78"/>
      <c r="AFI540" s="65"/>
      <c r="AFL540" s="78"/>
      <c r="AFM540" s="78"/>
      <c r="AFN540" s="65"/>
      <c r="AFQ540" s="78"/>
      <c r="AFR540" s="78"/>
      <c r="AFS540" s="65"/>
      <c r="AFV540" s="78"/>
      <c r="AFW540" s="78"/>
      <c r="AFX540" s="65"/>
      <c r="AGA540" s="78"/>
      <c r="AGB540" s="78"/>
      <c r="AGC540" s="65"/>
      <c r="AGF540" s="78"/>
      <c r="AGG540" s="78"/>
      <c r="AGH540" s="65"/>
      <c r="AGK540" s="78"/>
      <c r="AGL540" s="78"/>
      <c r="AGM540" s="65"/>
      <c r="AGP540" s="78"/>
      <c r="AGQ540" s="78"/>
      <c r="AGR540" s="65"/>
      <c r="AGU540" s="78"/>
      <c r="AGV540" s="78"/>
      <c r="AGW540" s="65"/>
      <c r="AGZ540" s="78"/>
      <c r="AHA540" s="78"/>
      <c r="AHB540" s="65"/>
      <c r="AHE540" s="78"/>
      <c r="AHF540" s="78"/>
      <c r="AHG540" s="65"/>
      <c r="AHJ540" s="78"/>
      <c r="AHK540" s="78"/>
      <c r="AHL540" s="65"/>
      <c r="AHO540" s="78"/>
      <c r="AHP540" s="78"/>
      <c r="AHQ540" s="65"/>
      <c r="AHT540" s="78"/>
      <c r="AHU540" s="78"/>
      <c r="AHV540" s="65"/>
      <c r="AHY540" s="78"/>
      <c r="AHZ540" s="78"/>
      <c r="AIA540" s="65"/>
      <c r="AID540" s="78"/>
      <c r="AIE540" s="78"/>
      <c r="AIF540" s="65"/>
      <c r="AII540" s="78"/>
      <c r="AIJ540" s="78"/>
      <c r="AIK540" s="65"/>
      <c r="AIN540" s="78"/>
      <c r="AIO540" s="78"/>
      <c r="AIP540" s="65"/>
      <c r="AIS540" s="78"/>
      <c r="AIT540" s="78"/>
      <c r="AIU540" s="65"/>
      <c r="AIX540" s="78"/>
      <c r="AIY540" s="78"/>
      <c r="AIZ540" s="65"/>
      <c r="AJC540" s="78"/>
      <c r="AJD540" s="78"/>
      <c r="AJE540" s="65"/>
      <c r="AJH540" s="78"/>
      <c r="AJI540" s="78"/>
      <c r="AJJ540" s="65"/>
      <c r="AJM540" s="78"/>
      <c r="AJN540" s="78"/>
      <c r="AJO540" s="65"/>
      <c r="AJR540" s="78"/>
      <c r="AJS540" s="78"/>
      <c r="AJT540" s="65"/>
      <c r="AJW540" s="78"/>
      <c r="AJX540" s="78"/>
      <c r="AJY540" s="65"/>
      <c r="AKB540" s="78"/>
      <c r="AKC540" s="78"/>
      <c r="AKD540" s="65"/>
      <c r="AKG540" s="78"/>
      <c r="AKH540" s="78"/>
      <c r="AKI540" s="65"/>
      <c r="AKL540" s="78"/>
      <c r="AKM540" s="78"/>
      <c r="AKN540" s="65"/>
      <c r="AKQ540" s="78"/>
      <c r="AKR540" s="78"/>
      <c r="AKS540" s="65"/>
      <c r="AKV540" s="78"/>
      <c r="AKW540" s="78"/>
      <c r="AKX540" s="65"/>
      <c r="ALA540" s="78"/>
      <c r="ALB540" s="78"/>
      <c r="ALC540" s="65"/>
      <c r="ALF540" s="78"/>
      <c r="ALG540" s="78"/>
      <c r="ALH540" s="65"/>
      <c r="ALK540" s="78"/>
      <c r="ALL540" s="78"/>
      <c r="ALM540" s="65"/>
      <c r="ALP540" s="78"/>
      <c r="ALQ540" s="78"/>
      <c r="ALR540" s="65"/>
      <c r="ALU540" s="78"/>
      <c r="ALV540" s="78"/>
      <c r="ALW540" s="65"/>
      <c r="ALZ540" s="78"/>
      <c r="AMA540" s="78"/>
      <c r="AMB540" s="65"/>
      <c r="AME540" s="78"/>
      <c r="AMF540" s="78"/>
      <c r="AMG540" s="65"/>
      <c r="AMJ540" s="78"/>
      <c r="AMK540" s="78"/>
      <c r="AML540" s="65"/>
      <c r="AMO540" s="78"/>
      <c r="AMP540" s="78"/>
      <c r="AMQ540" s="65"/>
      <c r="AMT540" s="78"/>
      <c r="AMU540" s="78"/>
      <c r="AMV540" s="65"/>
      <c r="AMY540" s="78"/>
      <c r="AMZ540" s="78"/>
      <c r="ANA540" s="65"/>
      <c r="AND540" s="78"/>
      <c r="ANE540" s="78"/>
      <c r="ANF540" s="65"/>
      <c r="ANI540" s="78"/>
      <c r="ANJ540" s="78"/>
      <c r="ANK540" s="65"/>
      <c r="ANN540" s="78"/>
      <c r="ANO540" s="78"/>
      <c r="ANP540" s="65"/>
      <c r="ANS540" s="78"/>
      <c r="ANT540" s="78"/>
      <c r="ANU540" s="65"/>
      <c r="ANX540" s="78"/>
      <c r="ANY540" s="78"/>
      <c r="ANZ540" s="65"/>
      <c r="AOC540" s="78"/>
      <c r="AOD540" s="78"/>
      <c r="AOE540" s="65"/>
      <c r="AOH540" s="78"/>
      <c r="AOI540" s="78"/>
      <c r="AOJ540" s="65"/>
      <c r="AOM540" s="78"/>
      <c r="AON540" s="78"/>
      <c r="AOO540" s="65"/>
      <c r="AOR540" s="78"/>
      <c r="AOS540" s="78"/>
      <c r="AOT540" s="65"/>
      <c r="AOW540" s="78"/>
      <c r="AOX540" s="78"/>
      <c r="AOY540" s="65"/>
      <c r="APB540" s="78"/>
      <c r="APC540" s="78"/>
      <c r="APD540" s="65"/>
      <c r="APG540" s="78"/>
      <c r="APH540" s="78"/>
      <c r="API540" s="65"/>
      <c r="APL540" s="78"/>
      <c r="APM540" s="78"/>
      <c r="APN540" s="65"/>
      <c r="APQ540" s="78"/>
      <c r="APR540" s="78"/>
      <c r="APS540" s="65"/>
      <c r="APV540" s="78"/>
      <c r="APW540" s="78"/>
      <c r="APX540" s="65"/>
      <c r="AQA540" s="78"/>
      <c r="AQB540" s="78"/>
      <c r="AQC540" s="65"/>
      <c r="AQF540" s="78"/>
      <c r="AQG540" s="78"/>
      <c r="AQH540" s="65"/>
      <c r="AQK540" s="78"/>
      <c r="AQL540" s="78"/>
      <c r="AQM540" s="65"/>
      <c r="AQP540" s="78"/>
      <c r="AQQ540" s="78"/>
      <c r="AQR540" s="65"/>
      <c r="AQU540" s="78"/>
      <c r="AQV540" s="78"/>
      <c r="AQW540" s="65"/>
      <c r="AQZ540" s="78"/>
      <c r="ARA540" s="78"/>
      <c r="ARB540" s="65"/>
      <c r="ARE540" s="78"/>
      <c r="ARF540" s="78"/>
      <c r="ARG540" s="65"/>
      <c r="ARJ540" s="78"/>
      <c r="ARK540" s="78"/>
      <c r="ARL540" s="65"/>
      <c r="ARO540" s="78"/>
      <c r="ARP540" s="78"/>
      <c r="ARQ540" s="65"/>
      <c r="ART540" s="78"/>
      <c r="ARU540" s="78"/>
      <c r="ARV540" s="65"/>
      <c r="ARY540" s="78"/>
      <c r="ARZ540" s="78"/>
      <c r="ASA540" s="65"/>
      <c r="ASD540" s="78"/>
      <c r="ASE540" s="78"/>
      <c r="ASF540" s="65"/>
      <c r="ASI540" s="78"/>
      <c r="ASJ540" s="78"/>
      <c r="ASK540" s="65"/>
      <c r="ASN540" s="78"/>
      <c r="ASO540" s="78"/>
      <c r="ASP540" s="65"/>
      <c r="ASS540" s="78"/>
      <c r="AST540" s="78"/>
      <c r="ASU540" s="65"/>
      <c r="ASX540" s="78"/>
      <c r="ASY540" s="78"/>
      <c r="ASZ540" s="65"/>
      <c r="ATC540" s="78"/>
      <c r="ATD540" s="78"/>
      <c r="ATE540" s="65"/>
      <c r="ATH540" s="78"/>
      <c r="ATI540" s="78"/>
      <c r="ATJ540" s="65"/>
      <c r="ATM540" s="78"/>
      <c r="ATN540" s="78"/>
      <c r="ATO540" s="65"/>
      <c r="ATR540" s="78"/>
      <c r="ATS540" s="78"/>
      <c r="ATT540" s="65"/>
      <c r="ATW540" s="78"/>
      <c r="ATX540" s="78"/>
      <c r="ATY540" s="65"/>
      <c r="AUB540" s="78"/>
      <c r="AUC540" s="78"/>
      <c r="AUD540" s="65"/>
      <c r="AUG540" s="78"/>
      <c r="AUH540" s="78"/>
      <c r="AUI540" s="65"/>
      <c r="AUL540" s="78"/>
      <c r="AUM540" s="78"/>
      <c r="AUN540" s="65"/>
      <c r="AUQ540" s="78"/>
      <c r="AUR540" s="78"/>
      <c r="AUS540" s="65"/>
      <c r="AUV540" s="78"/>
      <c r="AUW540" s="78"/>
      <c r="AUX540" s="65"/>
      <c r="AVA540" s="78"/>
      <c r="AVB540" s="78"/>
      <c r="AVC540" s="65"/>
      <c r="AVF540" s="78"/>
      <c r="AVG540" s="78"/>
      <c r="AVH540" s="65"/>
      <c r="AVK540" s="78"/>
      <c r="AVL540" s="78"/>
      <c r="AVM540" s="65"/>
      <c r="AVP540" s="78"/>
      <c r="AVQ540" s="78"/>
      <c r="AVR540" s="65"/>
      <c r="AVU540" s="78"/>
      <c r="AVV540" s="78"/>
      <c r="AVW540" s="65"/>
      <c r="AVZ540" s="78"/>
      <c r="AWA540" s="78"/>
      <c r="AWB540" s="65"/>
      <c r="AWE540" s="78"/>
      <c r="AWF540" s="78"/>
      <c r="AWG540" s="65"/>
      <c r="AWJ540" s="78"/>
      <c r="AWK540" s="78"/>
      <c r="AWL540" s="65"/>
      <c r="AWO540" s="78"/>
      <c r="AWP540" s="78"/>
      <c r="AWQ540" s="65"/>
      <c r="AWT540" s="78"/>
      <c r="AWU540" s="78"/>
      <c r="AWV540" s="65"/>
      <c r="AWY540" s="78"/>
      <c r="AWZ540" s="78"/>
      <c r="AXA540" s="65"/>
      <c r="AXD540" s="78"/>
      <c r="AXE540" s="78"/>
      <c r="AXF540" s="65"/>
      <c r="AXI540" s="78"/>
      <c r="AXJ540" s="78"/>
      <c r="AXK540" s="65"/>
      <c r="AXN540" s="78"/>
      <c r="AXO540" s="78"/>
      <c r="AXP540" s="65"/>
      <c r="AXS540" s="78"/>
      <c r="AXT540" s="78"/>
      <c r="AXU540" s="65"/>
      <c r="AXX540" s="78"/>
      <c r="AXY540" s="78"/>
      <c r="AXZ540" s="65"/>
      <c r="AYC540" s="78"/>
      <c r="AYD540" s="78"/>
      <c r="AYE540" s="65"/>
      <c r="AYH540" s="78"/>
      <c r="AYI540" s="78"/>
      <c r="AYJ540" s="65"/>
      <c r="AYM540" s="78"/>
      <c r="AYN540" s="78"/>
      <c r="AYO540" s="65"/>
      <c r="AYR540" s="78"/>
      <c r="AYS540" s="78"/>
      <c r="AYT540" s="65"/>
      <c r="AYW540" s="78"/>
      <c r="AYX540" s="78"/>
      <c r="AYY540" s="65"/>
      <c r="AZB540" s="78"/>
      <c r="AZC540" s="78"/>
      <c r="AZD540" s="65"/>
      <c r="AZG540" s="78"/>
      <c r="AZH540" s="78"/>
      <c r="AZI540" s="65"/>
      <c r="AZL540" s="78"/>
      <c r="AZM540" s="78"/>
      <c r="AZN540" s="65"/>
      <c r="AZQ540" s="78"/>
      <c r="AZR540" s="78"/>
      <c r="AZS540" s="65"/>
      <c r="AZV540" s="78"/>
      <c r="AZW540" s="78"/>
      <c r="AZX540" s="65"/>
      <c r="BAA540" s="78"/>
      <c r="BAB540" s="78"/>
      <c r="BAC540" s="65"/>
      <c r="BAF540" s="78"/>
      <c r="BAG540" s="78"/>
      <c r="BAH540" s="65"/>
      <c r="BAK540" s="78"/>
      <c r="BAL540" s="78"/>
      <c r="BAM540" s="65"/>
      <c r="BAP540" s="78"/>
      <c r="BAQ540" s="78"/>
      <c r="BAR540" s="65"/>
      <c r="BAU540" s="78"/>
      <c r="BAV540" s="78"/>
      <c r="BAW540" s="65"/>
      <c r="BAZ540" s="78"/>
      <c r="BBA540" s="78"/>
      <c r="BBB540" s="65"/>
      <c r="BBE540" s="78"/>
      <c r="BBF540" s="78"/>
      <c r="BBG540" s="65"/>
      <c r="BBJ540" s="78"/>
      <c r="BBK540" s="78"/>
      <c r="BBL540" s="65"/>
      <c r="BBO540" s="78"/>
      <c r="BBP540" s="78"/>
      <c r="BBQ540" s="65"/>
      <c r="BBT540" s="78"/>
      <c r="BBU540" s="78"/>
      <c r="BBV540" s="65"/>
      <c r="BBY540" s="78"/>
      <c r="BBZ540" s="78"/>
      <c r="BCA540" s="65"/>
      <c r="BCD540" s="78"/>
      <c r="BCE540" s="78"/>
      <c r="BCF540" s="65"/>
      <c r="BCI540" s="78"/>
      <c r="BCJ540" s="78"/>
      <c r="BCK540" s="65"/>
      <c r="BCN540" s="78"/>
      <c r="BCO540" s="78"/>
      <c r="BCP540" s="65"/>
      <c r="BCS540" s="78"/>
      <c r="BCT540" s="78"/>
      <c r="BCU540" s="65"/>
      <c r="BCX540" s="78"/>
      <c r="BCY540" s="78"/>
      <c r="BCZ540" s="65"/>
      <c r="BDC540" s="78"/>
      <c r="BDD540" s="78"/>
      <c r="BDE540" s="65"/>
      <c r="BDH540" s="78"/>
      <c r="BDI540" s="78"/>
      <c r="BDJ540" s="65"/>
      <c r="BDM540" s="78"/>
      <c r="BDN540" s="78"/>
      <c r="BDO540" s="65"/>
      <c r="BDR540" s="78"/>
      <c r="BDS540" s="78"/>
      <c r="BDT540" s="65"/>
      <c r="BDW540" s="78"/>
      <c r="BDX540" s="78"/>
      <c r="BDY540" s="65"/>
      <c r="BEB540" s="78"/>
      <c r="BEC540" s="78"/>
      <c r="BED540" s="65"/>
      <c r="BEG540" s="78"/>
      <c r="BEH540" s="78"/>
      <c r="BEI540" s="65"/>
      <c r="BEL540" s="78"/>
      <c r="BEM540" s="78"/>
      <c r="BEN540" s="65"/>
      <c r="BEQ540" s="78"/>
      <c r="BER540" s="78"/>
      <c r="BES540" s="65"/>
      <c r="BEV540" s="78"/>
      <c r="BEW540" s="78"/>
      <c r="BEX540" s="65"/>
      <c r="BFA540" s="78"/>
      <c r="BFB540" s="78"/>
      <c r="BFC540" s="65"/>
      <c r="BFF540" s="78"/>
      <c r="BFG540" s="78"/>
      <c r="BFH540" s="65"/>
      <c r="BFK540" s="78"/>
      <c r="BFL540" s="78"/>
      <c r="BFM540" s="65"/>
      <c r="BFP540" s="78"/>
      <c r="BFQ540" s="78"/>
      <c r="BFR540" s="65"/>
      <c r="BFU540" s="78"/>
      <c r="BFV540" s="78"/>
      <c r="BFW540" s="65"/>
      <c r="BFZ540" s="78"/>
      <c r="BGA540" s="78"/>
      <c r="BGB540" s="65"/>
      <c r="BGE540" s="78"/>
      <c r="BGF540" s="78"/>
      <c r="BGG540" s="65"/>
      <c r="BGJ540" s="78"/>
      <c r="BGK540" s="78"/>
      <c r="BGL540" s="65"/>
      <c r="BGO540" s="78"/>
      <c r="BGP540" s="78"/>
      <c r="BGQ540" s="65"/>
      <c r="BGT540" s="78"/>
      <c r="BGU540" s="78"/>
      <c r="BGV540" s="65"/>
      <c r="BGY540" s="78"/>
      <c r="BGZ540" s="78"/>
      <c r="BHA540" s="65"/>
      <c r="BHD540" s="78"/>
      <c r="BHE540" s="78"/>
      <c r="BHF540" s="65"/>
      <c r="BHI540" s="78"/>
      <c r="BHJ540" s="78"/>
      <c r="BHK540" s="65"/>
      <c r="BHN540" s="78"/>
      <c r="BHO540" s="78"/>
      <c r="BHP540" s="65"/>
      <c r="BHS540" s="78"/>
      <c r="BHT540" s="78"/>
      <c r="BHU540" s="65"/>
      <c r="BHX540" s="78"/>
      <c r="BHY540" s="78"/>
      <c r="BHZ540" s="65"/>
      <c r="BIC540" s="78"/>
      <c r="BID540" s="78"/>
      <c r="BIE540" s="65"/>
      <c r="BIH540" s="78"/>
      <c r="BII540" s="78"/>
      <c r="BIJ540" s="65"/>
      <c r="BIM540" s="78"/>
      <c r="BIN540" s="78"/>
      <c r="BIO540" s="65"/>
      <c r="BIR540" s="78"/>
      <c r="BIS540" s="78"/>
      <c r="BIT540" s="65"/>
      <c r="BIW540" s="78"/>
      <c r="BIX540" s="78"/>
      <c r="BIY540" s="65"/>
      <c r="BJB540" s="78"/>
      <c r="BJC540" s="78"/>
      <c r="BJD540" s="65"/>
      <c r="BJG540" s="78"/>
      <c r="BJH540" s="78"/>
      <c r="BJI540" s="65"/>
      <c r="BJL540" s="78"/>
      <c r="BJM540" s="78"/>
      <c r="BJN540" s="65"/>
      <c r="BJQ540" s="78"/>
      <c r="BJR540" s="78"/>
      <c r="BJS540" s="65"/>
      <c r="BJV540" s="78"/>
      <c r="BJW540" s="78"/>
      <c r="BJX540" s="65"/>
      <c r="BKA540" s="78"/>
      <c r="BKB540" s="78"/>
      <c r="BKC540" s="65"/>
      <c r="BKF540" s="78"/>
      <c r="BKG540" s="78"/>
      <c r="BKH540" s="65"/>
      <c r="BKK540" s="78"/>
      <c r="BKL540" s="78"/>
      <c r="BKM540" s="65"/>
      <c r="BKP540" s="78"/>
      <c r="BKQ540" s="78"/>
      <c r="BKR540" s="65"/>
      <c r="BKU540" s="78"/>
      <c r="BKV540" s="78"/>
      <c r="BKW540" s="65"/>
      <c r="BKZ540" s="78"/>
      <c r="BLA540" s="78"/>
      <c r="BLB540" s="65"/>
      <c r="BLE540" s="78"/>
      <c r="BLF540" s="78"/>
      <c r="BLG540" s="65"/>
      <c r="BLJ540" s="78"/>
      <c r="BLK540" s="78"/>
      <c r="BLL540" s="65"/>
      <c r="BLO540" s="78"/>
      <c r="BLP540" s="78"/>
      <c r="BLQ540" s="65"/>
      <c r="BLT540" s="78"/>
      <c r="BLU540" s="78"/>
      <c r="BLV540" s="65"/>
      <c r="BLY540" s="78"/>
      <c r="BLZ540" s="78"/>
      <c r="BMA540" s="65"/>
      <c r="BMD540" s="78"/>
      <c r="BME540" s="78"/>
      <c r="BMF540" s="65"/>
      <c r="BMI540" s="78"/>
      <c r="BMJ540" s="78"/>
      <c r="BMK540" s="65"/>
      <c r="BMN540" s="78"/>
      <c r="BMO540" s="78"/>
      <c r="BMP540" s="65"/>
      <c r="BMS540" s="78"/>
      <c r="BMT540" s="78"/>
      <c r="BMU540" s="65"/>
      <c r="BMX540" s="78"/>
      <c r="BMY540" s="78"/>
      <c r="BMZ540" s="65"/>
      <c r="BNC540" s="78"/>
      <c r="BND540" s="78"/>
      <c r="BNE540" s="65"/>
      <c r="BNH540" s="78"/>
      <c r="BNI540" s="78"/>
      <c r="BNJ540" s="65"/>
      <c r="BNM540" s="78"/>
      <c r="BNN540" s="78"/>
      <c r="BNO540" s="65"/>
      <c r="BNR540" s="78"/>
      <c r="BNS540" s="78"/>
      <c r="BNT540" s="65"/>
      <c r="BNW540" s="78"/>
      <c r="BNX540" s="78"/>
      <c r="BNY540" s="65"/>
      <c r="BOB540" s="78"/>
      <c r="BOC540" s="78"/>
      <c r="BOD540" s="65"/>
      <c r="BOG540" s="78"/>
      <c r="BOH540" s="78"/>
      <c r="BOI540" s="65"/>
      <c r="BOL540" s="78"/>
      <c r="BOM540" s="78"/>
      <c r="BON540" s="65"/>
      <c r="BOQ540" s="78"/>
      <c r="BOR540" s="78"/>
      <c r="BOS540" s="65"/>
      <c r="BOV540" s="78"/>
      <c r="BOW540" s="78"/>
      <c r="BOX540" s="65"/>
      <c r="BPA540" s="78"/>
      <c r="BPB540" s="78"/>
      <c r="BPC540" s="65"/>
      <c r="BPF540" s="78"/>
      <c r="BPG540" s="78"/>
      <c r="BPH540" s="65"/>
      <c r="BPK540" s="78"/>
      <c r="BPL540" s="78"/>
      <c r="BPM540" s="65"/>
      <c r="BPP540" s="78"/>
      <c r="BPQ540" s="78"/>
      <c r="BPR540" s="65"/>
      <c r="BPU540" s="78"/>
      <c r="BPV540" s="78"/>
      <c r="BPW540" s="65"/>
      <c r="BPZ540" s="78"/>
      <c r="BQA540" s="78"/>
      <c r="BQB540" s="65"/>
      <c r="BQE540" s="78"/>
      <c r="BQF540" s="78"/>
      <c r="BQG540" s="65"/>
      <c r="BQJ540" s="78"/>
      <c r="BQK540" s="78"/>
      <c r="BQL540" s="65"/>
      <c r="BQO540" s="78"/>
      <c r="BQP540" s="78"/>
      <c r="BQQ540" s="65"/>
      <c r="BQT540" s="78"/>
      <c r="BQU540" s="78"/>
      <c r="BQV540" s="65"/>
      <c r="BQY540" s="78"/>
      <c r="BQZ540" s="78"/>
      <c r="BRA540" s="65"/>
      <c r="BRD540" s="78"/>
      <c r="BRE540" s="78"/>
      <c r="BRF540" s="65"/>
      <c r="BRI540" s="78"/>
      <c r="BRJ540" s="78"/>
      <c r="BRK540" s="65"/>
      <c r="BRN540" s="78"/>
      <c r="BRO540" s="78"/>
      <c r="BRP540" s="65"/>
      <c r="BRS540" s="78"/>
      <c r="BRT540" s="78"/>
      <c r="BRU540" s="65"/>
      <c r="BRX540" s="78"/>
      <c r="BRY540" s="78"/>
      <c r="BRZ540" s="65"/>
      <c r="BSC540" s="78"/>
      <c r="BSD540" s="78"/>
      <c r="BSE540" s="65"/>
      <c r="BSH540" s="78"/>
      <c r="BSI540" s="78"/>
      <c r="BSJ540" s="65"/>
      <c r="BSM540" s="78"/>
      <c r="BSN540" s="78"/>
      <c r="BSO540" s="65"/>
      <c r="BSR540" s="78"/>
      <c r="BSS540" s="78"/>
      <c r="BST540" s="65"/>
      <c r="BSW540" s="78"/>
      <c r="BSX540" s="78"/>
      <c r="BSY540" s="65"/>
      <c r="BTB540" s="78"/>
      <c r="BTC540" s="78"/>
      <c r="BTD540" s="65"/>
      <c r="BTG540" s="78"/>
      <c r="BTH540" s="78"/>
      <c r="BTI540" s="65"/>
      <c r="BTL540" s="78"/>
      <c r="BTM540" s="78"/>
      <c r="BTN540" s="65"/>
      <c r="BTQ540" s="78"/>
      <c r="BTR540" s="78"/>
      <c r="BTS540" s="65"/>
      <c r="BTV540" s="78"/>
      <c r="BTW540" s="78"/>
      <c r="BTX540" s="65"/>
      <c r="BUA540" s="78"/>
      <c r="BUB540" s="78"/>
      <c r="BUC540" s="65"/>
      <c r="BUF540" s="78"/>
      <c r="BUG540" s="78"/>
      <c r="BUH540" s="65"/>
      <c r="BUK540" s="78"/>
      <c r="BUL540" s="78"/>
      <c r="BUM540" s="65"/>
      <c r="BUP540" s="78"/>
      <c r="BUQ540" s="78"/>
      <c r="BUR540" s="65"/>
      <c r="BUU540" s="78"/>
      <c r="BUV540" s="78"/>
      <c r="BUW540" s="65"/>
      <c r="BUZ540" s="78"/>
      <c r="BVA540" s="78"/>
      <c r="BVB540" s="65"/>
      <c r="BVE540" s="78"/>
      <c r="BVF540" s="78"/>
      <c r="BVG540" s="65"/>
      <c r="BVJ540" s="78"/>
      <c r="BVK540" s="78"/>
      <c r="BVL540" s="65"/>
      <c r="BVO540" s="78"/>
      <c r="BVP540" s="78"/>
      <c r="BVQ540" s="65"/>
      <c r="BVT540" s="78"/>
      <c r="BVU540" s="78"/>
      <c r="BVV540" s="65"/>
      <c r="BVY540" s="78"/>
      <c r="BVZ540" s="78"/>
      <c r="BWA540" s="65"/>
      <c r="BWD540" s="78"/>
      <c r="BWE540" s="78"/>
      <c r="BWF540" s="65"/>
      <c r="BWI540" s="78"/>
      <c r="BWJ540" s="78"/>
      <c r="BWK540" s="65"/>
      <c r="BWN540" s="78"/>
      <c r="BWO540" s="78"/>
      <c r="BWP540" s="65"/>
      <c r="BWS540" s="78"/>
      <c r="BWT540" s="78"/>
      <c r="BWU540" s="65"/>
      <c r="BWX540" s="78"/>
      <c r="BWY540" s="78"/>
      <c r="BWZ540" s="65"/>
      <c r="BXC540" s="78"/>
      <c r="BXD540" s="78"/>
      <c r="BXE540" s="65"/>
      <c r="BXH540" s="78"/>
      <c r="BXI540" s="78"/>
      <c r="BXJ540" s="65"/>
      <c r="BXM540" s="78"/>
      <c r="BXN540" s="78"/>
      <c r="BXO540" s="65"/>
      <c r="BXR540" s="78"/>
      <c r="BXS540" s="78"/>
      <c r="BXT540" s="65"/>
      <c r="BXW540" s="78"/>
      <c r="BXX540" s="78"/>
      <c r="BXY540" s="65"/>
      <c r="BYB540" s="78"/>
      <c r="BYC540" s="78"/>
      <c r="BYD540" s="65"/>
      <c r="BYG540" s="78"/>
      <c r="BYH540" s="78"/>
      <c r="BYI540" s="65"/>
      <c r="BYL540" s="78"/>
      <c r="BYM540" s="78"/>
      <c r="BYN540" s="65"/>
      <c r="BYQ540" s="78"/>
      <c r="BYR540" s="78"/>
      <c r="BYS540" s="65"/>
      <c r="BYV540" s="78"/>
      <c r="BYW540" s="78"/>
      <c r="BYX540" s="65"/>
      <c r="BZA540" s="78"/>
      <c r="BZB540" s="78"/>
      <c r="BZC540" s="65"/>
      <c r="BZF540" s="78"/>
      <c r="BZG540" s="78"/>
      <c r="BZH540" s="65"/>
      <c r="BZK540" s="78"/>
      <c r="BZL540" s="78"/>
      <c r="BZM540" s="65"/>
      <c r="BZP540" s="78"/>
      <c r="BZQ540" s="78"/>
      <c r="BZR540" s="65"/>
      <c r="BZU540" s="78"/>
      <c r="BZV540" s="78"/>
      <c r="BZW540" s="65"/>
      <c r="BZZ540" s="78"/>
      <c r="CAA540" s="78"/>
      <c r="CAB540" s="65"/>
      <c r="CAE540" s="78"/>
      <c r="CAF540" s="78"/>
      <c r="CAG540" s="65"/>
      <c r="CAJ540" s="78"/>
      <c r="CAK540" s="78"/>
      <c r="CAL540" s="65"/>
      <c r="CAO540" s="78"/>
      <c r="CAP540" s="78"/>
      <c r="CAQ540" s="65"/>
      <c r="CAT540" s="78"/>
      <c r="CAU540" s="78"/>
      <c r="CAV540" s="65"/>
      <c r="CAY540" s="78"/>
      <c r="CAZ540" s="78"/>
      <c r="CBA540" s="65"/>
      <c r="CBD540" s="78"/>
      <c r="CBE540" s="78"/>
      <c r="CBF540" s="65"/>
      <c r="CBI540" s="78"/>
      <c r="CBJ540" s="78"/>
      <c r="CBK540" s="65"/>
      <c r="CBN540" s="78"/>
      <c r="CBO540" s="78"/>
      <c r="CBP540" s="65"/>
      <c r="CBS540" s="78"/>
      <c r="CBT540" s="78"/>
      <c r="CBU540" s="65"/>
      <c r="CBX540" s="78"/>
      <c r="CBY540" s="78"/>
      <c r="CBZ540" s="65"/>
      <c r="CCC540" s="78"/>
      <c r="CCD540" s="78"/>
      <c r="CCE540" s="65"/>
      <c r="CCH540" s="78"/>
      <c r="CCI540" s="78"/>
      <c r="CCJ540" s="65"/>
      <c r="CCM540" s="78"/>
      <c r="CCN540" s="78"/>
      <c r="CCO540" s="65"/>
      <c r="CCR540" s="78"/>
      <c r="CCS540" s="78"/>
      <c r="CCT540" s="65"/>
      <c r="CCW540" s="78"/>
      <c r="CCX540" s="78"/>
      <c r="CCY540" s="65"/>
      <c r="CDB540" s="78"/>
      <c r="CDC540" s="78"/>
      <c r="CDD540" s="65"/>
      <c r="CDG540" s="78"/>
      <c r="CDH540" s="78"/>
      <c r="CDI540" s="65"/>
      <c r="CDL540" s="78"/>
      <c r="CDM540" s="78"/>
      <c r="CDN540" s="65"/>
      <c r="CDQ540" s="78"/>
      <c r="CDR540" s="78"/>
      <c r="CDS540" s="65"/>
      <c r="CDV540" s="78"/>
      <c r="CDW540" s="78"/>
      <c r="CDX540" s="65"/>
      <c r="CEA540" s="78"/>
      <c r="CEB540" s="78"/>
      <c r="CEC540" s="65"/>
      <c r="CEF540" s="78"/>
      <c r="CEG540" s="78"/>
      <c r="CEH540" s="65"/>
      <c r="CEK540" s="78"/>
      <c r="CEL540" s="78"/>
      <c r="CEM540" s="65"/>
      <c r="CEP540" s="78"/>
      <c r="CEQ540" s="78"/>
      <c r="CER540" s="65"/>
      <c r="CEU540" s="78"/>
      <c r="CEV540" s="78"/>
      <c r="CEW540" s="65"/>
      <c r="CEZ540" s="78"/>
      <c r="CFA540" s="78"/>
      <c r="CFB540" s="65"/>
      <c r="CFE540" s="78"/>
      <c r="CFF540" s="78"/>
      <c r="CFG540" s="65"/>
      <c r="CFJ540" s="78"/>
      <c r="CFK540" s="78"/>
      <c r="CFL540" s="65"/>
      <c r="CFO540" s="78"/>
      <c r="CFP540" s="78"/>
      <c r="CFQ540" s="65"/>
      <c r="CFT540" s="78"/>
      <c r="CFU540" s="78"/>
      <c r="CFV540" s="65"/>
      <c r="CFY540" s="78"/>
      <c r="CFZ540" s="78"/>
      <c r="CGA540" s="65"/>
      <c r="CGD540" s="78"/>
      <c r="CGE540" s="78"/>
      <c r="CGF540" s="65"/>
      <c r="CGI540" s="78"/>
      <c r="CGJ540" s="78"/>
      <c r="CGK540" s="65"/>
      <c r="CGN540" s="78"/>
      <c r="CGO540" s="78"/>
      <c r="CGP540" s="65"/>
      <c r="CGS540" s="78"/>
      <c r="CGT540" s="78"/>
      <c r="CGU540" s="65"/>
      <c r="CGX540" s="78"/>
      <c r="CGY540" s="78"/>
      <c r="CGZ540" s="65"/>
      <c r="CHC540" s="78"/>
      <c r="CHD540" s="78"/>
      <c r="CHE540" s="65"/>
      <c r="CHH540" s="78"/>
      <c r="CHI540" s="78"/>
      <c r="CHJ540" s="65"/>
      <c r="CHM540" s="78"/>
      <c r="CHN540" s="78"/>
      <c r="CHO540" s="65"/>
      <c r="CHR540" s="78"/>
      <c r="CHS540" s="78"/>
      <c r="CHT540" s="65"/>
      <c r="CHW540" s="78"/>
      <c r="CHX540" s="78"/>
      <c r="CHY540" s="65"/>
      <c r="CIB540" s="78"/>
      <c r="CIC540" s="78"/>
      <c r="CID540" s="65"/>
      <c r="CIG540" s="78"/>
      <c r="CIH540" s="78"/>
      <c r="CII540" s="65"/>
      <c r="CIL540" s="78"/>
      <c r="CIM540" s="78"/>
      <c r="CIN540" s="65"/>
      <c r="CIQ540" s="78"/>
      <c r="CIR540" s="78"/>
      <c r="CIS540" s="65"/>
      <c r="CIV540" s="78"/>
      <c r="CIW540" s="78"/>
      <c r="CIX540" s="65"/>
      <c r="CJA540" s="78"/>
      <c r="CJB540" s="78"/>
      <c r="CJC540" s="65"/>
      <c r="CJF540" s="78"/>
      <c r="CJG540" s="78"/>
      <c r="CJH540" s="65"/>
      <c r="CJK540" s="78"/>
      <c r="CJL540" s="78"/>
      <c r="CJM540" s="65"/>
      <c r="CJP540" s="78"/>
      <c r="CJQ540" s="78"/>
      <c r="CJR540" s="65"/>
      <c r="CJU540" s="78"/>
      <c r="CJV540" s="78"/>
      <c r="CJW540" s="65"/>
      <c r="CJZ540" s="78"/>
      <c r="CKA540" s="78"/>
      <c r="CKB540" s="65"/>
      <c r="CKE540" s="78"/>
      <c r="CKF540" s="78"/>
      <c r="CKG540" s="65"/>
      <c r="CKJ540" s="78"/>
      <c r="CKK540" s="78"/>
      <c r="CKL540" s="65"/>
      <c r="CKO540" s="78"/>
      <c r="CKP540" s="78"/>
      <c r="CKQ540" s="65"/>
      <c r="CKT540" s="78"/>
      <c r="CKU540" s="78"/>
      <c r="CKV540" s="65"/>
      <c r="CKY540" s="78"/>
      <c r="CKZ540" s="78"/>
      <c r="CLA540" s="65"/>
      <c r="CLD540" s="78"/>
      <c r="CLE540" s="78"/>
      <c r="CLF540" s="65"/>
      <c r="CLI540" s="78"/>
      <c r="CLJ540" s="78"/>
      <c r="CLK540" s="65"/>
      <c r="CLN540" s="78"/>
      <c r="CLO540" s="78"/>
      <c r="CLP540" s="65"/>
      <c r="CLS540" s="78"/>
      <c r="CLT540" s="78"/>
      <c r="CLU540" s="65"/>
      <c r="CLX540" s="78"/>
      <c r="CLY540" s="78"/>
      <c r="CLZ540" s="65"/>
      <c r="CMC540" s="78"/>
      <c r="CMD540" s="78"/>
      <c r="CME540" s="65"/>
      <c r="CMH540" s="78"/>
      <c r="CMI540" s="78"/>
      <c r="CMJ540" s="65"/>
      <c r="CMM540" s="78"/>
      <c r="CMN540" s="78"/>
      <c r="CMO540" s="65"/>
      <c r="CMR540" s="78"/>
      <c r="CMS540" s="78"/>
      <c r="CMT540" s="65"/>
      <c r="CMW540" s="78"/>
      <c r="CMX540" s="78"/>
      <c r="CMY540" s="65"/>
      <c r="CNB540" s="78"/>
      <c r="CNC540" s="78"/>
      <c r="CND540" s="65"/>
      <c r="CNG540" s="78"/>
      <c r="CNH540" s="78"/>
      <c r="CNI540" s="65"/>
      <c r="CNL540" s="78"/>
      <c r="CNM540" s="78"/>
      <c r="CNN540" s="65"/>
      <c r="CNQ540" s="78"/>
      <c r="CNR540" s="78"/>
      <c r="CNS540" s="65"/>
      <c r="CNV540" s="78"/>
      <c r="CNW540" s="78"/>
      <c r="CNX540" s="65"/>
      <c r="COA540" s="78"/>
      <c r="COB540" s="78"/>
      <c r="COC540" s="65"/>
      <c r="COF540" s="78"/>
      <c r="COG540" s="78"/>
      <c r="COH540" s="65"/>
      <c r="COK540" s="78"/>
      <c r="COL540" s="78"/>
      <c r="COM540" s="65"/>
      <c r="COP540" s="78"/>
      <c r="COQ540" s="78"/>
      <c r="COR540" s="65"/>
      <c r="COU540" s="78"/>
      <c r="COV540" s="78"/>
      <c r="COW540" s="65"/>
      <c r="COZ540" s="78"/>
      <c r="CPA540" s="78"/>
      <c r="CPB540" s="65"/>
      <c r="CPE540" s="78"/>
      <c r="CPF540" s="78"/>
      <c r="CPG540" s="65"/>
      <c r="CPJ540" s="78"/>
      <c r="CPK540" s="78"/>
      <c r="CPL540" s="65"/>
      <c r="CPO540" s="78"/>
      <c r="CPP540" s="78"/>
      <c r="CPQ540" s="65"/>
      <c r="CPT540" s="78"/>
      <c r="CPU540" s="78"/>
      <c r="CPV540" s="65"/>
      <c r="CPY540" s="78"/>
      <c r="CPZ540" s="78"/>
      <c r="CQA540" s="65"/>
      <c r="CQD540" s="78"/>
      <c r="CQE540" s="78"/>
      <c r="CQF540" s="65"/>
      <c r="CQI540" s="78"/>
      <c r="CQJ540" s="78"/>
      <c r="CQK540" s="65"/>
      <c r="CQN540" s="78"/>
      <c r="CQO540" s="78"/>
      <c r="CQP540" s="65"/>
      <c r="CQS540" s="78"/>
      <c r="CQT540" s="78"/>
      <c r="CQU540" s="65"/>
      <c r="CQX540" s="78"/>
      <c r="CQY540" s="78"/>
      <c r="CQZ540" s="65"/>
      <c r="CRC540" s="78"/>
      <c r="CRD540" s="78"/>
      <c r="CRE540" s="65"/>
      <c r="CRH540" s="78"/>
      <c r="CRI540" s="78"/>
      <c r="CRJ540" s="65"/>
      <c r="CRM540" s="78"/>
      <c r="CRN540" s="78"/>
      <c r="CRO540" s="65"/>
      <c r="CRR540" s="78"/>
      <c r="CRS540" s="78"/>
      <c r="CRT540" s="65"/>
      <c r="CRW540" s="78"/>
      <c r="CRX540" s="78"/>
      <c r="CRY540" s="65"/>
      <c r="CSB540" s="78"/>
      <c r="CSC540" s="78"/>
      <c r="CSD540" s="65"/>
      <c r="CSG540" s="78"/>
      <c r="CSH540" s="78"/>
      <c r="CSI540" s="65"/>
      <c r="CSL540" s="78"/>
      <c r="CSM540" s="78"/>
      <c r="CSN540" s="65"/>
      <c r="CSQ540" s="78"/>
      <c r="CSR540" s="78"/>
      <c r="CSS540" s="65"/>
      <c r="CSV540" s="78"/>
      <c r="CSW540" s="78"/>
      <c r="CSX540" s="65"/>
      <c r="CTA540" s="78"/>
      <c r="CTB540" s="78"/>
      <c r="CTC540" s="65"/>
      <c r="CTF540" s="78"/>
      <c r="CTG540" s="78"/>
      <c r="CTH540" s="65"/>
      <c r="CTK540" s="78"/>
      <c r="CTL540" s="78"/>
      <c r="CTM540" s="65"/>
      <c r="CTP540" s="78"/>
      <c r="CTQ540" s="78"/>
      <c r="CTR540" s="65"/>
      <c r="CTU540" s="78"/>
      <c r="CTV540" s="78"/>
      <c r="CTW540" s="65"/>
      <c r="CTZ540" s="78"/>
      <c r="CUA540" s="78"/>
      <c r="CUB540" s="65"/>
      <c r="CUE540" s="78"/>
      <c r="CUF540" s="78"/>
      <c r="CUG540" s="65"/>
      <c r="CUJ540" s="78"/>
      <c r="CUK540" s="78"/>
      <c r="CUL540" s="65"/>
      <c r="CUO540" s="78"/>
      <c r="CUP540" s="78"/>
      <c r="CUQ540" s="65"/>
      <c r="CUT540" s="78"/>
      <c r="CUU540" s="78"/>
      <c r="CUV540" s="65"/>
      <c r="CUY540" s="78"/>
      <c r="CUZ540" s="78"/>
      <c r="CVA540" s="65"/>
      <c r="CVD540" s="78"/>
      <c r="CVE540" s="78"/>
      <c r="CVF540" s="65"/>
      <c r="CVI540" s="78"/>
      <c r="CVJ540" s="78"/>
      <c r="CVK540" s="65"/>
      <c r="CVN540" s="78"/>
      <c r="CVO540" s="78"/>
      <c r="CVP540" s="65"/>
      <c r="CVS540" s="78"/>
      <c r="CVT540" s="78"/>
      <c r="CVU540" s="65"/>
      <c r="CVX540" s="78"/>
      <c r="CVY540" s="78"/>
      <c r="CVZ540" s="65"/>
      <c r="CWC540" s="78"/>
      <c r="CWD540" s="78"/>
      <c r="CWE540" s="65"/>
      <c r="CWH540" s="78"/>
      <c r="CWI540" s="78"/>
      <c r="CWJ540" s="65"/>
      <c r="CWM540" s="78"/>
      <c r="CWN540" s="78"/>
      <c r="CWO540" s="65"/>
      <c r="CWR540" s="78"/>
      <c r="CWS540" s="78"/>
      <c r="CWT540" s="65"/>
      <c r="CWW540" s="78"/>
      <c r="CWX540" s="78"/>
      <c r="CWY540" s="65"/>
      <c r="CXB540" s="78"/>
      <c r="CXC540" s="78"/>
      <c r="CXD540" s="65"/>
      <c r="CXG540" s="78"/>
      <c r="CXH540" s="78"/>
      <c r="CXI540" s="65"/>
      <c r="CXL540" s="78"/>
      <c r="CXM540" s="78"/>
      <c r="CXN540" s="65"/>
      <c r="CXQ540" s="78"/>
      <c r="CXR540" s="78"/>
      <c r="CXS540" s="65"/>
      <c r="CXV540" s="78"/>
      <c r="CXW540" s="78"/>
      <c r="CXX540" s="65"/>
      <c r="CYA540" s="78"/>
      <c r="CYB540" s="78"/>
      <c r="CYC540" s="65"/>
      <c r="CYF540" s="78"/>
      <c r="CYG540" s="78"/>
      <c r="CYH540" s="65"/>
      <c r="CYK540" s="78"/>
      <c r="CYL540" s="78"/>
      <c r="CYM540" s="65"/>
      <c r="CYP540" s="78"/>
      <c r="CYQ540" s="78"/>
      <c r="CYR540" s="65"/>
      <c r="CYU540" s="78"/>
      <c r="CYV540" s="78"/>
      <c r="CYW540" s="65"/>
      <c r="CYZ540" s="78"/>
      <c r="CZA540" s="78"/>
      <c r="CZB540" s="65"/>
      <c r="CZE540" s="78"/>
      <c r="CZF540" s="78"/>
      <c r="CZG540" s="65"/>
      <c r="CZJ540" s="78"/>
      <c r="CZK540" s="78"/>
      <c r="CZL540" s="65"/>
      <c r="CZO540" s="78"/>
      <c r="CZP540" s="78"/>
      <c r="CZQ540" s="65"/>
      <c r="CZT540" s="78"/>
      <c r="CZU540" s="78"/>
      <c r="CZV540" s="65"/>
      <c r="CZY540" s="78"/>
      <c r="CZZ540" s="78"/>
      <c r="DAA540" s="65"/>
      <c r="DAD540" s="78"/>
      <c r="DAE540" s="78"/>
      <c r="DAF540" s="65"/>
      <c r="DAI540" s="78"/>
      <c r="DAJ540" s="78"/>
      <c r="DAK540" s="65"/>
      <c r="DAN540" s="78"/>
      <c r="DAO540" s="78"/>
      <c r="DAP540" s="65"/>
      <c r="DAS540" s="78"/>
      <c r="DAT540" s="78"/>
      <c r="DAU540" s="65"/>
      <c r="DAX540" s="78"/>
      <c r="DAY540" s="78"/>
      <c r="DAZ540" s="65"/>
      <c r="DBC540" s="78"/>
      <c r="DBD540" s="78"/>
      <c r="DBE540" s="65"/>
      <c r="DBH540" s="78"/>
      <c r="DBI540" s="78"/>
      <c r="DBJ540" s="65"/>
      <c r="DBM540" s="78"/>
      <c r="DBN540" s="78"/>
      <c r="DBO540" s="65"/>
      <c r="DBR540" s="78"/>
      <c r="DBS540" s="78"/>
      <c r="DBT540" s="65"/>
      <c r="DBW540" s="78"/>
      <c r="DBX540" s="78"/>
      <c r="DBY540" s="65"/>
      <c r="DCB540" s="78"/>
      <c r="DCC540" s="78"/>
      <c r="DCD540" s="65"/>
      <c r="DCG540" s="78"/>
      <c r="DCH540" s="78"/>
      <c r="DCI540" s="65"/>
      <c r="DCL540" s="78"/>
      <c r="DCM540" s="78"/>
      <c r="DCN540" s="65"/>
      <c r="DCQ540" s="78"/>
      <c r="DCR540" s="78"/>
      <c r="DCS540" s="65"/>
      <c r="DCV540" s="78"/>
      <c r="DCW540" s="78"/>
      <c r="DCX540" s="65"/>
      <c r="DDA540" s="78"/>
      <c r="DDB540" s="78"/>
      <c r="DDC540" s="65"/>
      <c r="DDF540" s="78"/>
      <c r="DDG540" s="78"/>
      <c r="DDH540" s="65"/>
      <c r="DDK540" s="78"/>
      <c r="DDL540" s="78"/>
      <c r="DDM540" s="65"/>
      <c r="DDP540" s="78"/>
      <c r="DDQ540" s="78"/>
      <c r="DDR540" s="65"/>
      <c r="DDU540" s="78"/>
      <c r="DDV540" s="78"/>
      <c r="DDW540" s="65"/>
      <c r="DDZ540" s="78"/>
      <c r="DEA540" s="78"/>
      <c r="DEB540" s="65"/>
      <c r="DEE540" s="78"/>
      <c r="DEF540" s="78"/>
      <c r="DEG540" s="65"/>
      <c r="DEJ540" s="78"/>
      <c r="DEK540" s="78"/>
      <c r="DEL540" s="65"/>
      <c r="DEO540" s="78"/>
      <c r="DEP540" s="78"/>
      <c r="DEQ540" s="65"/>
      <c r="DET540" s="78"/>
      <c r="DEU540" s="78"/>
      <c r="DEV540" s="65"/>
      <c r="DEY540" s="78"/>
      <c r="DEZ540" s="78"/>
      <c r="DFA540" s="65"/>
      <c r="DFD540" s="78"/>
      <c r="DFE540" s="78"/>
      <c r="DFF540" s="65"/>
      <c r="DFI540" s="78"/>
      <c r="DFJ540" s="78"/>
      <c r="DFK540" s="65"/>
      <c r="DFN540" s="78"/>
      <c r="DFO540" s="78"/>
      <c r="DFP540" s="65"/>
      <c r="DFS540" s="78"/>
      <c r="DFT540" s="78"/>
      <c r="DFU540" s="65"/>
      <c r="DFX540" s="78"/>
      <c r="DFY540" s="78"/>
      <c r="DFZ540" s="65"/>
      <c r="DGC540" s="78"/>
      <c r="DGD540" s="78"/>
      <c r="DGE540" s="65"/>
      <c r="DGH540" s="78"/>
      <c r="DGI540" s="78"/>
      <c r="DGJ540" s="65"/>
      <c r="DGM540" s="78"/>
      <c r="DGN540" s="78"/>
      <c r="DGO540" s="65"/>
      <c r="DGR540" s="78"/>
      <c r="DGS540" s="78"/>
      <c r="DGT540" s="65"/>
      <c r="DGW540" s="78"/>
      <c r="DGX540" s="78"/>
      <c r="DGY540" s="65"/>
      <c r="DHB540" s="78"/>
      <c r="DHC540" s="78"/>
      <c r="DHD540" s="65"/>
      <c r="DHG540" s="78"/>
      <c r="DHH540" s="78"/>
      <c r="DHI540" s="65"/>
      <c r="DHL540" s="78"/>
      <c r="DHM540" s="78"/>
      <c r="DHN540" s="65"/>
      <c r="DHQ540" s="78"/>
      <c r="DHR540" s="78"/>
      <c r="DHS540" s="65"/>
      <c r="DHV540" s="78"/>
      <c r="DHW540" s="78"/>
      <c r="DHX540" s="65"/>
      <c r="DIA540" s="78"/>
      <c r="DIB540" s="78"/>
      <c r="DIC540" s="65"/>
      <c r="DIF540" s="78"/>
      <c r="DIG540" s="78"/>
      <c r="DIH540" s="65"/>
      <c r="DIK540" s="78"/>
      <c r="DIL540" s="78"/>
      <c r="DIM540" s="65"/>
      <c r="DIP540" s="78"/>
      <c r="DIQ540" s="78"/>
      <c r="DIR540" s="65"/>
      <c r="DIU540" s="78"/>
      <c r="DIV540" s="78"/>
      <c r="DIW540" s="65"/>
      <c r="DIZ540" s="78"/>
      <c r="DJA540" s="78"/>
      <c r="DJB540" s="65"/>
      <c r="DJE540" s="78"/>
      <c r="DJF540" s="78"/>
      <c r="DJG540" s="65"/>
      <c r="DJJ540" s="78"/>
      <c r="DJK540" s="78"/>
      <c r="DJL540" s="65"/>
      <c r="DJO540" s="78"/>
      <c r="DJP540" s="78"/>
      <c r="DJQ540" s="65"/>
      <c r="DJT540" s="78"/>
      <c r="DJU540" s="78"/>
      <c r="DJV540" s="65"/>
      <c r="DJY540" s="78"/>
      <c r="DJZ540" s="78"/>
      <c r="DKA540" s="65"/>
      <c r="DKD540" s="78"/>
      <c r="DKE540" s="78"/>
      <c r="DKF540" s="65"/>
      <c r="DKI540" s="78"/>
      <c r="DKJ540" s="78"/>
      <c r="DKK540" s="65"/>
      <c r="DKN540" s="78"/>
      <c r="DKO540" s="78"/>
      <c r="DKP540" s="65"/>
      <c r="DKS540" s="78"/>
      <c r="DKT540" s="78"/>
      <c r="DKU540" s="65"/>
      <c r="DKX540" s="78"/>
      <c r="DKY540" s="78"/>
      <c r="DKZ540" s="65"/>
      <c r="DLC540" s="78"/>
      <c r="DLD540" s="78"/>
      <c r="DLE540" s="65"/>
      <c r="DLH540" s="78"/>
      <c r="DLI540" s="78"/>
      <c r="DLJ540" s="65"/>
      <c r="DLM540" s="78"/>
      <c r="DLN540" s="78"/>
      <c r="DLO540" s="65"/>
      <c r="DLR540" s="78"/>
      <c r="DLS540" s="78"/>
      <c r="DLT540" s="65"/>
      <c r="DLW540" s="78"/>
      <c r="DLX540" s="78"/>
      <c r="DLY540" s="65"/>
      <c r="DMB540" s="78"/>
      <c r="DMC540" s="78"/>
      <c r="DMD540" s="65"/>
      <c r="DMG540" s="78"/>
      <c r="DMH540" s="78"/>
      <c r="DMI540" s="65"/>
      <c r="DML540" s="78"/>
      <c r="DMM540" s="78"/>
      <c r="DMN540" s="65"/>
      <c r="DMQ540" s="78"/>
      <c r="DMR540" s="78"/>
      <c r="DMS540" s="65"/>
      <c r="DMV540" s="78"/>
      <c r="DMW540" s="78"/>
      <c r="DMX540" s="65"/>
      <c r="DNA540" s="78"/>
      <c r="DNB540" s="78"/>
      <c r="DNC540" s="65"/>
      <c r="DNF540" s="78"/>
      <c r="DNG540" s="78"/>
      <c r="DNH540" s="65"/>
      <c r="DNK540" s="78"/>
      <c r="DNL540" s="78"/>
      <c r="DNM540" s="65"/>
      <c r="DNP540" s="78"/>
      <c r="DNQ540" s="78"/>
      <c r="DNR540" s="65"/>
      <c r="DNU540" s="78"/>
      <c r="DNV540" s="78"/>
      <c r="DNW540" s="65"/>
      <c r="DNZ540" s="78"/>
      <c r="DOA540" s="78"/>
      <c r="DOB540" s="65"/>
      <c r="DOE540" s="78"/>
      <c r="DOF540" s="78"/>
      <c r="DOG540" s="65"/>
      <c r="DOJ540" s="78"/>
      <c r="DOK540" s="78"/>
      <c r="DOL540" s="65"/>
      <c r="DOO540" s="78"/>
      <c r="DOP540" s="78"/>
      <c r="DOQ540" s="65"/>
      <c r="DOT540" s="78"/>
      <c r="DOU540" s="78"/>
      <c r="DOV540" s="65"/>
      <c r="DOY540" s="78"/>
      <c r="DOZ540" s="78"/>
      <c r="DPA540" s="65"/>
      <c r="DPD540" s="78"/>
      <c r="DPE540" s="78"/>
      <c r="DPF540" s="65"/>
      <c r="DPI540" s="78"/>
      <c r="DPJ540" s="78"/>
      <c r="DPK540" s="65"/>
      <c r="DPN540" s="78"/>
      <c r="DPO540" s="78"/>
      <c r="DPP540" s="65"/>
      <c r="DPS540" s="78"/>
      <c r="DPT540" s="78"/>
      <c r="DPU540" s="65"/>
      <c r="DPX540" s="78"/>
      <c r="DPY540" s="78"/>
      <c r="DPZ540" s="65"/>
      <c r="DQC540" s="78"/>
      <c r="DQD540" s="78"/>
      <c r="DQE540" s="65"/>
      <c r="DQH540" s="78"/>
      <c r="DQI540" s="78"/>
      <c r="DQJ540" s="65"/>
      <c r="DQM540" s="78"/>
      <c r="DQN540" s="78"/>
      <c r="DQO540" s="65"/>
      <c r="DQR540" s="78"/>
      <c r="DQS540" s="78"/>
      <c r="DQT540" s="65"/>
      <c r="DQW540" s="78"/>
      <c r="DQX540" s="78"/>
      <c r="DQY540" s="65"/>
      <c r="DRB540" s="78"/>
      <c r="DRC540" s="78"/>
      <c r="DRD540" s="65"/>
      <c r="DRG540" s="78"/>
      <c r="DRH540" s="78"/>
      <c r="DRI540" s="65"/>
      <c r="DRL540" s="78"/>
      <c r="DRM540" s="78"/>
      <c r="DRN540" s="65"/>
      <c r="DRQ540" s="78"/>
      <c r="DRR540" s="78"/>
      <c r="DRS540" s="65"/>
      <c r="DRV540" s="78"/>
      <c r="DRW540" s="78"/>
      <c r="DRX540" s="65"/>
      <c r="DSA540" s="78"/>
      <c r="DSB540" s="78"/>
      <c r="DSC540" s="65"/>
      <c r="DSF540" s="78"/>
      <c r="DSG540" s="78"/>
      <c r="DSH540" s="65"/>
      <c r="DSK540" s="78"/>
      <c r="DSL540" s="78"/>
      <c r="DSM540" s="65"/>
      <c r="DSP540" s="78"/>
      <c r="DSQ540" s="78"/>
      <c r="DSR540" s="65"/>
      <c r="DSU540" s="78"/>
      <c r="DSV540" s="78"/>
      <c r="DSW540" s="65"/>
      <c r="DSZ540" s="78"/>
      <c r="DTA540" s="78"/>
      <c r="DTB540" s="65"/>
      <c r="DTE540" s="78"/>
      <c r="DTF540" s="78"/>
      <c r="DTG540" s="65"/>
      <c r="DTJ540" s="78"/>
      <c r="DTK540" s="78"/>
      <c r="DTL540" s="65"/>
      <c r="DTO540" s="78"/>
      <c r="DTP540" s="78"/>
      <c r="DTQ540" s="65"/>
      <c r="DTT540" s="78"/>
      <c r="DTU540" s="78"/>
      <c r="DTV540" s="65"/>
      <c r="DTY540" s="78"/>
      <c r="DTZ540" s="78"/>
      <c r="DUA540" s="65"/>
      <c r="DUD540" s="78"/>
      <c r="DUE540" s="78"/>
      <c r="DUF540" s="65"/>
      <c r="DUI540" s="78"/>
      <c r="DUJ540" s="78"/>
      <c r="DUK540" s="65"/>
      <c r="DUN540" s="78"/>
      <c r="DUO540" s="78"/>
      <c r="DUP540" s="65"/>
      <c r="DUS540" s="78"/>
      <c r="DUT540" s="78"/>
      <c r="DUU540" s="65"/>
      <c r="DUX540" s="78"/>
      <c r="DUY540" s="78"/>
      <c r="DUZ540" s="65"/>
      <c r="DVC540" s="78"/>
      <c r="DVD540" s="78"/>
      <c r="DVE540" s="65"/>
      <c r="DVH540" s="78"/>
      <c r="DVI540" s="78"/>
      <c r="DVJ540" s="65"/>
      <c r="DVM540" s="78"/>
      <c r="DVN540" s="78"/>
      <c r="DVO540" s="65"/>
      <c r="DVR540" s="78"/>
      <c r="DVS540" s="78"/>
      <c r="DVT540" s="65"/>
      <c r="DVW540" s="78"/>
      <c r="DVX540" s="78"/>
      <c r="DVY540" s="65"/>
      <c r="DWB540" s="78"/>
      <c r="DWC540" s="78"/>
      <c r="DWD540" s="65"/>
      <c r="DWG540" s="78"/>
      <c r="DWH540" s="78"/>
      <c r="DWI540" s="65"/>
      <c r="DWL540" s="78"/>
      <c r="DWM540" s="78"/>
      <c r="DWN540" s="65"/>
      <c r="DWQ540" s="78"/>
      <c r="DWR540" s="78"/>
      <c r="DWS540" s="65"/>
      <c r="DWV540" s="78"/>
      <c r="DWW540" s="78"/>
      <c r="DWX540" s="65"/>
      <c r="DXA540" s="78"/>
      <c r="DXB540" s="78"/>
      <c r="DXC540" s="65"/>
      <c r="DXF540" s="78"/>
      <c r="DXG540" s="78"/>
      <c r="DXH540" s="65"/>
      <c r="DXK540" s="78"/>
      <c r="DXL540" s="78"/>
      <c r="DXM540" s="65"/>
      <c r="DXP540" s="78"/>
      <c r="DXQ540" s="78"/>
      <c r="DXR540" s="65"/>
      <c r="DXU540" s="78"/>
      <c r="DXV540" s="78"/>
      <c r="DXW540" s="65"/>
      <c r="DXZ540" s="78"/>
      <c r="DYA540" s="78"/>
      <c r="DYB540" s="65"/>
      <c r="DYE540" s="78"/>
      <c r="DYF540" s="78"/>
      <c r="DYG540" s="65"/>
      <c r="DYJ540" s="78"/>
      <c r="DYK540" s="78"/>
      <c r="DYL540" s="65"/>
      <c r="DYO540" s="78"/>
      <c r="DYP540" s="78"/>
      <c r="DYQ540" s="65"/>
      <c r="DYT540" s="78"/>
      <c r="DYU540" s="78"/>
      <c r="DYV540" s="65"/>
      <c r="DYY540" s="78"/>
      <c r="DYZ540" s="78"/>
      <c r="DZA540" s="65"/>
      <c r="DZD540" s="78"/>
      <c r="DZE540" s="78"/>
      <c r="DZF540" s="65"/>
      <c r="DZI540" s="78"/>
      <c r="DZJ540" s="78"/>
      <c r="DZK540" s="65"/>
      <c r="DZN540" s="78"/>
      <c r="DZO540" s="78"/>
      <c r="DZP540" s="65"/>
      <c r="DZS540" s="78"/>
      <c r="DZT540" s="78"/>
      <c r="DZU540" s="65"/>
      <c r="DZX540" s="78"/>
      <c r="DZY540" s="78"/>
      <c r="DZZ540" s="65"/>
      <c r="EAC540" s="78"/>
      <c r="EAD540" s="78"/>
      <c r="EAE540" s="65"/>
      <c r="EAH540" s="78"/>
      <c r="EAI540" s="78"/>
      <c r="EAJ540" s="65"/>
      <c r="EAM540" s="78"/>
      <c r="EAN540" s="78"/>
      <c r="EAO540" s="65"/>
      <c r="EAR540" s="78"/>
      <c r="EAS540" s="78"/>
      <c r="EAT540" s="65"/>
      <c r="EAW540" s="78"/>
      <c r="EAX540" s="78"/>
      <c r="EAY540" s="65"/>
      <c r="EBB540" s="78"/>
      <c r="EBC540" s="78"/>
      <c r="EBD540" s="65"/>
      <c r="EBG540" s="78"/>
      <c r="EBH540" s="78"/>
      <c r="EBI540" s="65"/>
      <c r="EBL540" s="78"/>
      <c r="EBM540" s="78"/>
      <c r="EBN540" s="65"/>
      <c r="EBQ540" s="78"/>
      <c r="EBR540" s="78"/>
      <c r="EBS540" s="65"/>
      <c r="EBV540" s="78"/>
      <c r="EBW540" s="78"/>
      <c r="EBX540" s="65"/>
      <c r="ECA540" s="78"/>
      <c r="ECB540" s="78"/>
      <c r="ECC540" s="65"/>
      <c r="ECF540" s="78"/>
      <c r="ECG540" s="78"/>
      <c r="ECH540" s="65"/>
      <c r="ECK540" s="78"/>
      <c r="ECL540" s="78"/>
      <c r="ECM540" s="65"/>
      <c r="ECP540" s="78"/>
      <c r="ECQ540" s="78"/>
      <c r="ECR540" s="65"/>
      <c r="ECU540" s="78"/>
      <c r="ECV540" s="78"/>
      <c r="ECW540" s="65"/>
      <c r="ECZ540" s="78"/>
      <c r="EDA540" s="78"/>
      <c r="EDB540" s="65"/>
      <c r="EDE540" s="78"/>
      <c r="EDF540" s="78"/>
      <c r="EDG540" s="65"/>
      <c r="EDJ540" s="78"/>
      <c r="EDK540" s="78"/>
      <c r="EDL540" s="65"/>
      <c r="EDO540" s="78"/>
      <c r="EDP540" s="78"/>
      <c r="EDQ540" s="65"/>
      <c r="EDT540" s="78"/>
      <c r="EDU540" s="78"/>
      <c r="EDV540" s="65"/>
      <c r="EDY540" s="78"/>
      <c r="EDZ540" s="78"/>
      <c r="EEA540" s="65"/>
      <c r="EED540" s="78"/>
      <c r="EEE540" s="78"/>
      <c r="EEF540" s="65"/>
      <c r="EEI540" s="78"/>
      <c r="EEJ540" s="78"/>
      <c r="EEK540" s="65"/>
      <c r="EEN540" s="78"/>
      <c r="EEO540" s="78"/>
      <c r="EEP540" s="65"/>
      <c r="EES540" s="78"/>
      <c r="EET540" s="78"/>
      <c r="EEU540" s="65"/>
      <c r="EEX540" s="78"/>
      <c r="EEY540" s="78"/>
      <c r="EEZ540" s="65"/>
      <c r="EFC540" s="78"/>
      <c r="EFD540" s="78"/>
      <c r="EFE540" s="65"/>
      <c r="EFH540" s="78"/>
      <c r="EFI540" s="78"/>
      <c r="EFJ540" s="65"/>
      <c r="EFM540" s="78"/>
      <c r="EFN540" s="78"/>
      <c r="EFO540" s="65"/>
      <c r="EFR540" s="78"/>
      <c r="EFS540" s="78"/>
      <c r="EFT540" s="65"/>
      <c r="EFW540" s="78"/>
      <c r="EFX540" s="78"/>
      <c r="EFY540" s="65"/>
      <c r="EGB540" s="78"/>
      <c r="EGC540" s="78"/>
      <c r="EGD540" s="65"/>
      <c r="EGG540" s="78"/>
      <c r="EGH540" s="78"/>
      <c r="EGI540" s="65"/>
      <c r="EGL540" s="78"/>
      <c r="EGM540" s="78"/>
      <c r="EGN540" s="65"/>
      <c r="EGQ540" s="78"/>
      <c r="EGR540" s="78"/>
      <c r="EGS540" s="65"/>
      <c r="EGV540" s="78"/>
      <c r="EGW540" s="78"/>
      <c r="EGX540" s="65"/>
      <c r="EHA540" s="78"/>
      <c r="EHB540" s="78"/>
      <c r="EHC540" s="65"/>
      <c r="EHF540" s="78"/>
      <c r="EHG540" s="78"/>
      <c r="EHH540" s="65"/>
      <c r="EHK540" s="78"/>
      <c r="EHL540" s="78"/>
      <c r="EHM540" s="65"/>
      <c r="EHP540" s="78"/>
      <c r="EHQ540" s="78"/>
      <c r="EHR540" s="65"/>
      <c r="EHU540" s="78"/>
      <c r="EHV540" s="78"/>
      <c r="EHW540" s="65"/>
      <c r="EHZ540" s="78"/>
      <c r="EIA540" s="78"/>
      <c r="EIB540" s="65"/>
      <c r="EIE540" s="78"/>
      <c r="EIF540" s="78"/>
      <c r="EIG540" s="65"/>
      <c r="EIJ540" s="78"/>
      <c r="EIK540" s="78"/>
      <c r="EIL540" s="65"/>
      <c r="EIO540" s="78"/>
      <c r="EIP540" s="78"/>
      <c r="EIQ540" s="65"/>
      <c r="EIT540" s="78"/>
      <c r="EIU540" s="78"/>
      <c r="EIV540" s="65"/>
      <c r="EIY540" s="78"/>
      <c r="EIZ540" s="78"/>
      <c r="EJA540" s="65"/>
      <c r="EJD540" s="78"/>
      <c r="EJE540" s="78"/>
      <c r="EJF540" s="65"/>
      <c r="EJI540" s="78"/>
      <c r="EJJ540" s="78"/>
      <c r="EJK540" s="65"/>
      <c r="EJN540" s="78"/>
      <c r="EJO540" s="78"/>
      <c r="EJP540" s="65"/>
      <c r="EJS540" s="78"/>
      <c r="EJT540" s="78"/>
      <c r="EJU540" s="65"/>
      <c r="EJX540" s="78"/>
      <c r="EJY540" s="78"/>
      <c r="EJZ540" s="65"/>
      <c r="EKC540" s="78"/>
      <c r="EKD540" s="78"/>
      <c r="EKE540" s="65"/>
      <c r="EKH540" s="78"/>
      <c r="EKI540" s="78"/>
      <c r="EKJ540" s="65"/>
      <c r="EKM540" s="78"/>
      <c r="EKN540" s="78"/>
      <c r="EKO540" s="65"/>
      <c r="EKR540" s="78"/>
      <c r="EKS540" s="78"/>
      <c r="EKT540" s="65"/>
      <c r="EKW540" s="78"/>
      <c r="EKX540" s="78"/>
      <c r="EKY540" s="65"/>
      <c r="ELB540" s="78"/>
      <c r="ELC540" s="78"/>
      <c r="ELD540" s="65"/>
      <c r="ELG540" s="78"/>
      <c r="ELH540" s="78"/>
      <c r="ELI540" s="65"/>
      <c r="ELL540" s="78"/>
      <c r="ELM540" s="78"/>
      <c r="ELN540" s="65"/>
      <c r="ELQ540" s="78"/>
      <c r="ELR540" s="78"/>
      <c r="ELS540" s="65"/>
      <c r="ELV540" s="78"/>
      <c r="ELW540" s="78"/>
      <c r="ELX540" s="65"/>
      <c r="EMA540" s="78"/>
      <c r="EMB540" s="78"/>
      <c r="EMC540" s="65"/>
      <c r="EMF540" s="78"/>
      <c r="EMG540" s="78"/>
      <c r="EMH540" s="65"/>
      <c r="EMK540" s="78"/>
      <c r="EML540" s="78"/>
      <c r="EMM540" s="65"/>
      <c r="EMP540" s="78"/>
      <c r="EMQ540" s="78"/>
      <c r="EMR540" s="65"/>
      <c r="EMU540" s="78"/>
      <c r="EMV540" s="78"/>
      <c r="EMW540" s="65"/>
      <c r="EMZ540" s="78"/>
      <c r="ENA540" s="78"/>
      <c r="ENB540" s="65"/>
      <c r="ENE540" s="78"/>
      <c r="ENF540" s="78"/>
      <c r="ENG540" s="65"/>
      <c r="ENJ540" s="78"/>
      <c r="ENK540" s="78"/>
      <c r="ENL540" s="65"/>
      <c r="ENO540" s="78"/>
      <c r="ENP540" s="78"/>
      <c r="ENQ540" s="65"/>
      <c r="ENT540" s="78"/>
      <c r="ENU540" s="78"/>
      <c r="ENV540" s="65"/>
      <c r="ENY540" s="78"/>
      <c r="ENZ540" s="78"/>
      <c r="EOA540" s="65"/>
      <c r="EOD540" s="78"/>
      <c r="EOE540" s="78"/>
      <c r="EOF540" s="65"/>
      <c r="EOI540" s="78"/>
      <c r="EOJ540" s="78"/>
      <c r="EOK540" s="65"/>
      <c r="EON540" s="78"/>
      <c r="EOO540" s="78"/>
      <c r="EOP540" s="65"/>
      <c r="EOS540" s="78"/>
      <c r="EOT540" s="78"/>
      <c r="EOU540" s="65"/>
      <c r="EOX540" s="78"/>
      <c r="EOY540" s="78"/>
      <c r="EOZ540" s="65"/>
      <c r="EPC540" s="78"/>
      <c r="EPD540" s="78"/>
      <c r="EPE540" s="65"/>
      <c r="EPH540" s="78"/>
      <c r="EPI540" s="78"/>
      <c r="EPJ540" s="65"/>
      <c r="EPM540" s="78"/>
      <c r="EPN540" s="78"/>
      <c r="EPO540" s="65"/>
      <c r="EPR540" s="78"/>
      <c r="EPS540" s="78"/>
      <c r="EPT540" s="65"/>
      <c r="EPW540" s="78"/>
      <c r="EPX540" s="78"/>
      <c r="EPY540" s="65"/>
      <c r="EQB540" s="78"/>
      <c r="EQC540" s="78"/>
      <c r="EQD540" s="65"/>
      <c r="EQG540" s="78"/>
      <c r="EQH540" s="78"/>
      <c r="EQI540" s="65"/>
      <c r="EQL540" s="78"/>
      <c r="EQM540" s="78"/>
      <c r="EQN540" s="65"/>
      <c r="EQQ540" s="78"/>
      <c r="EQR540" s="78"/>
      <c r="EQS540" s="65"/>
      <c r="EQV540" s="78"/>
      <c r="EQW540" s="78"/>
      <c r="EQX540" s="65"/>
      <c r="ERA540" s="78"/>
      <c r="ERB540" s="78"/>
      <c r="ERC540" s="65"/>
      <c r="ERF540" s="78"/>
      <c r="ERG540" s="78"/>
      <c r="ERH540" s="65"/>
      <c r="ERK540" s="78"/>
      <c r="ERL540" s="78"/>
      <c r="ERM540" s="65"/>
      <c r="ERP540" s="78"/>
      <c r="ERQ540" s="78"/>
      <c r="ERR540" s="65"/>
      <c r="ERU540" s="78"/>
      <c r="ERV540" s="78"/>
      <c r="ERW540" s="65"/>
      <c r="ERZ540" s="78"/>
      <c r="ESA540" s="78"/>
      <c r="ESB540" s="65"/>
      <c r="ESE540" s="78"/>
      <c r="ESF540" s="78"/>
      <c r="ESG540" s="65"/>
      <c r="ESJ540" s="78"/>
      <c r="ESK540" s="78"/>
      <c r="ESL540" s="65"/>
      <c r="ESO540" s="78"/>
      <c r="ESP540" s="78"/>
      <c r="ESQ540" s="65"/>
      <c r="EST540" s="78"/>
      <c r="ESU540" s="78"/>
      <c r="ESV540" s="65"/>
      <c r="ESY540" s="78"/>
      <c r="ESZ540" s="78"/>
      <c r="ETA540" s="65"/>
      <c r="ETD540" s="78"/>
      <c r="ETE540" s="78"/>
      <c r="ETF540" s="65"/>
      <c r="ETI540" s="78"/>
      <c r="ETJ540" s="78"/>
      <c r="ETK540" s="65"/>
      <c r="ETN540" s="78"/>
      <c r="ETO540" s="78"/>
      <c r="ETP540" s="65"/>
      <c r="ETS540" s="78"/>
      <c r="ETT540" s="78"/>
      <c r="ETU540" s="65"/>
      <c r="ETX540" s="78"/>
      <c r="ETY540" s="78"/>
      <c r="ETZ540" s="65"/>
      <c r="EUC540" s="78"/>
      <c r="EUD540" s="78"/>
      <c r="EUE540" s="65"/>
      <c r="EUH540" s="78"/>
      <c r="EUI540" s="78"/>
      <c r="EUJ540" s="65"/>
      <c r="EUM540" s="78"/>
      <c r="EUN540" s="78"/>
      <c r="EUO540" s="65"/>
      <c r="EUR540" s="78"/>
      <c r="EUS540" s="78"/>
      <c r="EUT540" s="65"/>
      <c r="EUW540" s="78"/>
      <c r="EUX540" s="78"/>
      <c r="EUY540" s="65"/>
      <c r="EVB540" s="78"/>
      <c r="EVC540" s="78"/>
      <c r="EVD540" s="65"/>
      <c r="EVG540" s="78"/>
      <c r="EVH540" s="78"/>
      <c r="EVI540" s="65"/>
      <c r="EVL540" s="78"/>
      <c r="EVM540" s="78"/>
      <c r="EVN540" s="65"/>
      <c r="EVQ540" s="78"/>
      <c r="EVR540" s="78"/>
      <c r="EVS540" s="65"/>
      <c r="EVV540" s="78"/>
      <c r="EVW540" s="78"/>
      <c r="EVX540" s="65"/>
      <c r="EWA540" s="78"/>
      <c r="EWB540" s="78"/>
      <c r="EWC540" s="65"/>
      <c r="EWF540" s="78"/>
      <c r="EWG540" s="78"/>
      <c r="EWH540" s="65"/>
      <c r="EWK540" s="78"/>
      <c r="EWL540" s="78"/>
      <c r="EWM540" s="65"/>
      <c r="EWP540" s="78"/>
      <c r="EWQ540" s="78"/>
      <c r="EWR540" s="65"/>
      <c r="EWU540" s="78"/>
      <c r="EWV540" s="78"/>
      <c r="EWW540" s="65"/>
      <c r="EWZ540" s="78"/>
      <c r="EXA540" s="78"/>
      <c r="EXB540" s="65"/>
      <c r="EXE540" s="78"/>
      <c r="EXF540" s="78"/>
      <c r="EXG540" s="65"/>
      <c r="EXJ540" s="78"/>
      <c r="EXK540" s="78"/>
      <c r="EXL540" s="65"/>
      <c r="EXO540" s="78"/>
      <c r="EXP540" s="78"/>
      <c r="EXQ540" s="65"/>
      <c r="EXT540" s="78"/>
      <c r="EXU540" s="78"/>
      <c r="EXV540" s="65"/>
      <c r="EXY540" s="78"/>
      <c r="EXZ540" s="78"/>
      <c r="EYA540" s="65"/>
      <c r="EYD540" s="78"/>
      <c r="EYE540" s="78"/>
      <c r="EYF540" s="65"/>
      <c r="EYI540" s="78"/>
      <c r="EYJ540" s="78"/>
      <c r="EYK540" s="65"/>
      <c r="EYN540" s="78"/>
      <c r="EYO540" s="78"/>
      <c r="EYP540" s="65"/>
      <c r="EYS540" s="78"/>
      <c r="EYT540" s="78"/>
      <c r="EYU540" s="65"/>
      <c r="EYX540" s="78"/>
      <c r="EYY540" s="78"/>
      <c r="EYZ540" s="65"/>
      <c r="EZC540" s="78"/>
      <c r="EZD540" s="78"/>
      <c r="EZE540" s="65"/>
      <c r="EZH540" s="78"/>
      <c r="EZI540" s="78"/>
      <c r="EZJ540" s="65"/>
      <c r="EZM540" s="78"/>
      <c r="EZN540" s="78"/>
      <c r="EZO540" s="65"/>
      <c r="EZR540" s="78"/>
      <c r="EZS540" s="78"/>
      <c r="EZT540" s="65"/>
      <c r="EZW540" s="78"/>
      <c r="EZX540" s="78"/>
      <c r="EZY540" s="65"/>
      <c r="FAB540" s="78"/>
      <c r="FAC540" s="78"/>
      <c r="FAD540" s="65"/>
      <c r="FAG540" s="78"/>
      <c r="FAH540" s="78"/>
      <c r="FAI540" s="65"/>
      <c r="FAL540" s="78"/>
      <c r="FAM540" s="78"/>
      <c r="FAN540" s="65"/>
      <c r="FAQ540" s="78"/>
      <c r="FAR540" s="78"/>
      <c r="FAS540" s="65"/>
      <c r="FAV540" s="78"/>
      <c r="FAW540" s="78"/>
      <c r="FAX540" s="65"/>
      <c r="FBA540" s="78"/>
      <c r="FBB540" s="78"/>
      <c r="FBC540" s="65"/>
      <c r="FBF540" s="78"/>
      <c r="FBG540" s="78"/>
      <c r="FBH540" s="65"/>
      <c r="FBK540" s="78"/>
      <c r="FBL540" s="78"/>
      <c r="FBM540" s="65"/>
      <c r="FBP540" s="78"/>
      <c r="FBQ540" s="78"/>
      <c r="FBR540" s="65"/>
      <c r="FBU540" s="78"/>
      <c r="FBV540" s="78"/>
      <c r="FBW540" s="65"/>
      <c r="FBZ540" s="78"/>
      <c r="FCA540" s="78"/>
      <c r="FCB540" s="65"/>
      <c r="FCE540" s="78"/>
      <c r="FCF540" s="78"/>
      <c r="FCG540" s="65"/>
      <c r="FCJ540" s="78"/>
      <c r="FCK540" s="78"/>
      <c r="FCL540" s="65"/>
      <c r="FCO540" s="78"/>
      <c r="FCP540" s="78"/>
      <c r="FCQ540" s="65"/>
      <c r="FCT540" s="78"/>
      <c r="FCU540" s="78"/>
      <c r="FCV540" s="65"/>
      <c r="FCY540" s="78"/>
      <c r="FCZ540" s="78"/>
      <c r="FDA540" s="65"/>
      <c r="FDD540" s="78"/>
      <c r="FDE540" s="78"/>
      <c r="FDF540" s="65"/>
      <c r="FDI540" s="78"/>
      <c r="FDJ540" s="78"/>
      <c r="FDK540" s="65"/>
      <c r="FDN540" s="78"/>
      <c r="FDO540" s="78"/>
      <c r="FDP540" s="65"/>
      <c r="FDS540" s="78"/>
      <c r="FDT540" s="78"/>
      <c r="FDU540" s="65"/>
      <c r="FDX540" s="78"/>
      <c r="FDY540" s="78"/>
      <c r="FDZ540" s="65"/>
      <c r="FEC540" s="78"/>
      <c r="FED540" s="78"/>
      <c r="FEE540" s="65"/>
      <c r="FEH540" s="78"/>
      <c r="FEI540" s="78"/>
      <c r="FEJ540" s="65"/>
      <c r="FEM540" s="78"/>
      <c r="FEN540" s="78"/>
      <c r="FEO540" s="65"/>
      <c r="FER540" s="78"/>
      <c r="FES540" s="78"/>
      <c r="FET540" s="65"/>
      <c r="FEW540" s="78"/>
      <c r="FEX540" s="78"/>
      <c r="FEY540" s="65"/>
      <c r="FFB540" s="78"/>
      <c r="FFC540" s="78"/>
      <c r="FFD540" s="65"/>
      <c r="FFG540" s="78"/>
      <c r="FFH540" s="78"/>
      <c r="FFI540" s="65"/>
      <c r="FFL540" s="78"/>
      <c r="FFM540" s="78"/>
      <c r="FFN540" s="65"/>
      <c r="FFQ540" s="78"/>
      <c r="FFR540" s="78"/>
      <c r="FFS540" s="65"/>
      <c r="FFV540" s="78"/>
      <c r="FFW540" s="78"/>
      <c r="FFX540" s="65"/>
      <c r="FGA540" s="78"/>
      <c r="FGB540" s="78"/>
      <c r="FGC540" s="65"/>
      <c r="FGF540" s="78"/>
      <c r="FGG540" s="78"/>
      <c r="FGH540" s="65"/>
      <c r="FGK540" s="78"/>
      <c r="FGL540" s="78"/>
      <c r="FGM540" s="65"/>
      <c r="FGP540" s="78"/>
      <c r="FGQ540" s="78"/>
      <c r="FGR540" s="65"/>
      <c r="FGU540" s="78"/>
      <c r="FGV540" s="78"/>
      <c r="FGW540" s="65"/>
      <c r="FGZ540" s="78"/>
      <c r="FHA540" s="78"/>
      <c r="FHB540" s="65"/>
      <c r="FHE540" s="78"/>
      <c r="FHF540" s="78"/>
      <c r="FHG540" s="65"/>
      <c r="FHJ540" s="78"/>
      <c r="FHK540" s="78"/>
      <c r="FHL540" s="65"/>
      <c r="FHO540" s="78"/>
      <c r="FHP540" s="78"/>
      <c r="FHQ540" s="65"/>
      <c r="FHT540" s="78"/>
      <c r="FHU540" s="78"/>
      <c r="FHV540" s="65"/>
      <c r="FHY540" s="78"/>
      <c r="FHZ540" s="78"/>
      <c r="FIA540" s="65"/>
      <c r="FID540" s="78"/>
      <c r="FIE540" s="78"/>
      <c r="FIF540" s="65"/>
      <c r="FII540" s="78"/>
      <c r="FIJ540" s="78"/>
      <c r="FIK540" s="65"/>
      <c r="FIN540" s="78"/>
      <c r="FIO540" s="78"/>
      <c r="FIP540" s="65"/>
      <c r="FIS540" s="78"/>
      <c r="FIT540" s="78"/>
      <c r="FIU540" s="65"/>
      <c r="FIX540" s="78"/>
      <c r="FIY540" s="78"/>
      <c r="FIZ540" s="65"/>
      <c r="FJC540" s="78"/>
      <c r="FJD540" s="78"/>
      <c r="FJE540" s="65"/>
      <c r="FJH540" s="78"/>
      <c r="FJI540" s="78"/>
      <c r="FJJ540" s="65"/>
      <c r="FJM540" s="78"/>
      <c r="FJN540" s="78"/>
      <c r="FJO540" s="65"/>
      <c r="FJR540" s="78"/>
      <c r="FJS540" s="78"/>
      <c r="FJT540" s="65"/>
      <c r="FJW540" s="78"/>
      <c r="FJX540" s="78"/>
      <c r="FJY540" s="65"/>
      <c r="FKB540" s="78"/>
      <c r="FKC540" s="78"/>
      <c r="FKD540" s="65"/>
      <c r="FKG540" s="78"/>
      <c r="FKH540" s="78"/>
      <c r="FKI540" s="65"/>
      <c r="FKL540" s="78"/>
      <c r="FKM540" s="78"/>
      <c r="FKN540" s="65"/>
      <c r="FKQ540" s="78"/>
      <c r="FKR540" s="78"/>
      <c r="FKS540" s="65"/>
      <c r="FKV540" s="78"/>
      <c r="FKW540" s="78"/>
      <c r="FKX540" s="65"/>
      <c r="FLA540" s="78"/>
      <c r="FLB540" s="78"/>
      <c r="FLC540" s="65"/>
      <c r="FLF540" s="78"/>
      <c r="FLG540" s="78"/>
      <c r="FLH540" s="65"/>
      <c r="FLK540" s="78"/>
      <c r="FLL540" s="78"/>
      <c r="FLM540" s="65"/>
      <c r="FLP540" s="78"/>
      <c r="FLQ540" s="78"/>
      <c r="FLR540" s="65"/>
      <c r="FLU540" s="78"/>
      <c r="FLV540" s="78"/>
      <c r="FLW540" s="65"/>
      <c r="FLZ540" s="78"/>
      <c r="FMA540" s="78"/>
      <c r="FMB540" s="65"/>
      <c r="FME540" s="78"/>
      <c r="FMF540" s="78"/>
      <c r="FMG540" s="65"/>
      <c r="FMJ540" s="78"/>
      <c r="FMK540" s="78"/>
      <c r="FML540" s="65"/>
      <c r="FMO540" s="78"/>
      <c r="FMP540" s="78"/>
      <c r="FMQ540" s="65"/>
      <c r="FMT540" s="78"/>
      <c r="FMU540" s="78"/>
      <c r="FMV540" s="65"/>
      <c r="FMY540" s="78"/>
      <c r="FMZ540" s="78"/>
      <c r="FNA540" s="65"/>
      <c r="FND540" s="78"/>
      <c r="FNE540" s="78"/>
      <c r="FNF540" s="65"/>
      <c r="FNI540" s="78"/>
      <c r="FNJ540" s="78"/>
      <c r="FNK540" s="65"/>
      <c r="FNN540" s="78"/>
      <c r="FNO540" s="78"/>
      <c r="FNP540" s="65"/>
      <c r="FNS540" s="78"/>
      <c r="FNT540" s="78"/>
      <c r="FNU540" s="65"/>
      <c r="FNX540" s="78"/>
      <c r="FNY540" s="78"/>
      <c r="FNZ540" s="65"/>
      <c r="FOC540" s="78"/>
      <c r="FOD540" s="78"/>
      <c r="FOE540" s="65"/>
      <c r="FOH540" s="78"/>
      <c r="FOI540" s="78"/>
      <c r="FOJ540" s="65"/>
      <c r="FOM540" s="78"/>
      <c r="FON540" s="78"/>
      <c r="FOO540" s="65"/>
      <c r="FOR540" s="78"/>
      <c r="FOS540" s="78"/>
      <c r="FOT540" s="65"/>
      <c r="FOW540" s="78"/>
      <c r="FOX540" s="78"/>
      <c r="FOY540" s="65"/>
      <c r="FPB540" s="78"/>
      <c r="FPC540" s="78"/>
      <c r="FPD540" s="65"/>
      <c r="FPG540" s="78"/>
      <c r="FPH540" s="78"/>
      <c r="FPI540" s="65"/>
      <c r="FPL540" s="78"/>
      <c r="FPM540" s="78"/>
      <c r="FPN540" s="65"/>
      <c r="FPQ540" s="78"/>
      <c r="FPR540" s="78"/>
      <c r="FPS540" s="65"/>
      <c r="FPV540" s="78"/>
      <c r="FPW540" s="78"/>
      <c r="FPX540" s="65"/>
      <c r="FQA540" s="78"/>
      <c r="FQB540" s="78"/>
      <c r="FQC540" s="65"/>
      <c r="FQF540" s="78"/>
      <c r="FQG540" s="78"/>
      <c r="FQH540" s="65"/>
      <c r="FQK540" s="78"/>
      <c r="FQL540" s="78"/>
      <c r="FQM540" s="65"/>
      <c r="FQP540" s="78"/>
      <c r="FQQ540" s="78"/>
      <c r="FQR540" s="65"/>
      <c r="FQU540" s="78"/>
      <c r="FQV540" s="78"/>
      <c r="FQW540" s="65"/>
      <c r="FQZ540" s="78"/>
      <c r="FRA540" s="78"/>
      <c r="FRB540" s="65"/>
      <c r="FRE540" s="78"/>
      <c r="FRF540" s="78"/>
      <c r="FRG540" s="65"/>
      <c r="FRJ540" s="78"/>
      <c r="FRK540" s="78"/>
      <c r="FRL540" s="65"/>
      <c r="FRO540" s="78"/>
      <c r="FRP540" s="78"/>
      <c r="FRQ540" s="65"/>
      <c r="FRT540" s="78"/>
      <c r="FRU540" s="78"/>
      <c r="FRV540" s="65"/>
      <c r="FRY540" s="78"/>
      <c r="FRZ540" s="78"/>
      <c r="FSA540" s="65"/>
      <c r="FSD540" s="78"/>
      <c r="FSE540" s="78"/>
      <c r="FSF540" s="65"/>
      <c r="FSI540" s="78"/>
      <c r="FSJ540" s="78"/>
      <c r="FSK540" s="65"/>
      <c r="FSN540" s="78"/>
      <c r="FSO540" s="78"/>
      <c r="FSP540" s="65"/>
      <c r="FSS540" s="78"/>
      <c r="FST540" s="78"/>
      <c r="FSU540" s="65"/>
      <c r="FSX540" s="78"/>
      <c r="FSY540" s="78"/>
      <c r="FSZ540" s="65"/>
      <c r="FTC540" s="78"/>
      <c r="FTD540" s="78"/>
      <c r="FTE540" s="65"/>
      <c r="FTH540" s="78"/>
      <c r="FTI540" s="78"/>
      <c r="FTJ540" s="65"/>
      <c r="FTM540" s="78"/>
      <c r="FTN540" s="78"/>
      <c r="FTO540" s="65"/>
      <c r="FTR540" s="78"/>
      <c r="FTS540" s="78"/>
      <c r="FTT540" s="65"/>
      <c r="FTW540" s="78"/>
      <c r="FTX540" s="78"/>
      <c r="FTY540" s="65"/>
      <c r="FUB540" s="78"/>
      <c r="FUC540" s="78"/>
      <c r="FUD540" s="65"/>
      <c r="FUG540" s="78"/>
      <c r="FUH540" s="78"/>
      <c r="FUI540" s="65"/>
      <c r="FUL540" s="78"/>
      <c r="FUM540" s="78"/>
      <c r="FUN540" s="65"/>
      <c r="FUQ540" s="78"/>
      <c r="FUR540" s="78"/>
      <c r="FUS540" s="65"/>
      <c r="FUV540" s="78"/>
      <c r="FUW540" s="78"/>
      <c r="FUX540" s="65"/>
      <c r="FVA540" s="78"/>
      <c r="FVB540" s="78"/>
      <c r="FVC540" s="65"/>
      <c r="FVF540" s="78"/>
      <c r="FVG540" s="78"/>
      <c r="FVH540" s="65"/>
      <c r="FVK540" s="78"/>
      <c r="FVL540" s="78"/>
      <c r="FVM540" s="65"/>
      <c r="FVP540" s="78"/>
      <c r="FVQ540" s="78"/>
      <c r="FVR540" s="65"/>
      <c r="FVU540" s="78"/>
      <c r="FVV540" s="78"/>
      <c r="FVW540" s="65"/>
      <c r="FVZ540" s="78"/>
      <c r="FWA540" s="78"/>
      <c r="FWB540" s="65"/>
      <c r="FWE540" s="78"/>
      <c r="FWF540" s="78"/>
      <c r="FWG540" s="65"/>
      <c r="FWJ540" s="78"/>
      <c r="FWK540" s="78"/>
      <c r="FWL540" s="65"/>
      <c r="FWO540" s="78"/>
      <c r="FWP540" s="78"/>
      <c r="FWQ540" s="65"/>
      <c r="FWT540" s="78"/>
      <c r="FWU540" s="78"/>
      <c r="FWV540" s="65"/>
      <c r="FWY540" s="78"/>
      <c r="FWZ540" s="78"/>
      <c r="FXA540" s="65"/>
      <c r="FXD540" s="78"/>
      <c r="FXE540" s="78"/>
      <c r="FXF540" s="65"/>
      <c r="FXI540" s="78"/>
      <c r="FXJ540" s="78"/>
      <c r="FXK540" s="65"/>
      <c r="FXN540" s="78"/>
      <c r="FXO540" s="78"/>
      <c r="FXP540" s="65"/>
      <c r="FXS540" s="78"/>
      <c r="FXT540" s="78"/>
      <c r="FXU540" s="65"/>
      <c r="FXX540" s="78"/>
      <c r="FXY540" s="78"/>
      <c r="FXZ540" s="65"/>
      <c r="FYC540" s="78"/>
      <c r="FYD540" s="78"/>
      <c r="FYE540" s="65"/>
      <c r="FYH540" s="78"/>
      <c r="FYI540" s="78"/>
      <c r="FYJ540" s="65"/>
      <c r="FYM540" s="78"/>
      <c r="FYN540" s="78"/>
      <c r="FYO540" s="65"/>
      <c r="FYR540" s="78"/>
      <c r="FYS540" s="78"/>
      <c r="FYT540" s="65"/>
      <c r="FYW540" s="78"/>
      <c r="FYX540" s="78"/>
      <c r="FYY540" s="65"/>
      <c r="FZB540" s="78"/>
      <c r="FZC540" s="78"/>
      <c r="FZD540" s="65"/>
      <c r="FZG540" s="78"/>
      <c r="FZH540" s="78"/>
      <c r="FZI540" s="65"/>
      <c r="FZL540" s="78"/>
      <c r="FZM540" s="78"/>
      <c r="FZN540" s="65"/>
      <c r="FZQ540" s="78"/>
      <c r="FZR540" s="78"/>
      <c r="FZS540" s="65"/>
      <c r="FZV540" s="78"/>
      <c r="FZW540" s="78"/>
      <c r="FZX540" s="65"/>
      <c r="GAA540" s="78"/>
      <c r="GAB540" s="78"/>
      <c r="GAC540" s="65"/>
      <c r="GAF540" s="78"/>
      <c r="GAG540" s="78"/>
      <c r="GAH540" s="65"/>
      <c r="GAK540" s="78"/>
      <c r="GAL540" s="78"/>
      <c r="GAM540" s="65"/>
      <c r="GAP540" s="78"/>
      <c r="GAQ540" s="78"/>
      <c r="GAR540" s="65"/>
      <c r="GAU540" s="78"/>
      <c r="GAV540" s="78"/>
      <c r="GAW540" s="65"/>
      <c r="GAZ540" s="78"/>
      <c r="GBA540" s="78"/>
      <c r="GBB540" s="65"/>
      <c r="GBE540" s="78"/>
      <c r="GBF540" s="78"/>
      <c r="GBG540" s="65"/>
      <c r="GBJ540" s="78"/>
      <c r="GBK540" s="78"/>
      <c r="GBL540" s="65"/>
      <c r="GBO540" s="78"/>
      <c r="GBP540" s="78"/>
      <c r="GBQ540" s="65"/>
      <c r="GBT540" s="78"/>
      <c r="GBU540" s="78"/>
      <c r="GBV540" s="65"/>
      <c r="GBY540" s="78"/>
      <c r="GBZ540" s="78"/>
      <c r="GCA540" s="65"/>
      <c r="GCD540" s="78"/>
      <c r="GCE540" s="78"/>
      <c r="GCF540" s="65"/>
      <c r="GCI540" s="78"/>
      <c r="GCJ540" s="78"/>
      <c r="GCK540" s="65"/>
      <c r="GCN540" s="78"/>
      <c r="GCO540" s="78"/>
      <c r="GCP540" s="65"/>
      <c r="GCS540" s="78"/>
      <c r="GCT540" s="78"/>
      <c r="GCU540" s="65"/>
      <c r="GCX540" s="78"/>
      <c r="GCY540" s="78"/>
      <c r="GCZ540" s="65"/>
      <c r="GDC540" s="78"/>
      <c r="GDD540" s="78"/>
      <c r="GDE540" s="65"/>
      <c r="GDH540" s="78"/>
      <c r="GDI540" s="78"/>
      <c r="GDJ540" s="65"/>
      <c r="GDM540" s="78"/>
      <c r="GDN540" s="78"/>
      <c r="GDO540" s="65"/>
      <c r="GDR540" s="78"/>
      <c r="GDS540" s="78"/>
      <c r="GDT540" s="65"/>
      <c r="GDW540" s="78"/>
      <c r="GDX540" s="78"/>
      <c r="GDY540" s="65"/>
      <c r="GEB540" s="78"/>
      <c r="GEC540" s="78"/>
      <c r="GED540" s="65"/>
      <c r="GEG540" s="78"/>
      <c r="GEH540" s="78"/>
      <c r="GEI540" s="65"/>
      <c r="GEL540" s="78"/>
      <c r="GEM540" s="78"/>
      <c r="GEN540" s="65"/>
      <c r="GEQ540" s="78"/>
      <c r="GER540" s="78"/>
      <c r="GES540" s="65"/>
      <c r="GEV540" s="78"/>
      <c r="GEW540" s="78"/>
      <c r="GEX540" s="65"/>
      <c r="GFA540" s="78"/>
      <c r="GFB540" s="78"/>
      <c r="GFC540" s="65"/>
      <c r="GFF540" s="78"/>
      <c r="GFG540" s="78"/>
      <c r="GFH540" s="65"/>
      <c r="GFK540" s="78"/>
      <c r="GFL540" s="78"/>
      <c r="GFM540" s="65"/>
      <c r="GFP540" s="78"/>
      <c r="GFQ540" s="78"/>
      <c r="GFR540" s="65"/>
      <c r="GFU540" s="78"/>
      <c r="GFV540" s="78"/>
      <c r="GFW540" s="65"/>
      <c r="GFZ540" s="78"/>
      <c r="GGA540" s="78"/>
      <c r="GGB540" s="65"/>
      <c r="GGE540" s="78"/>
      <c r="GGF540" s="78"/>
      <c r="GGG540" s="65"/>
      <c r="GGJ540" s="78"/>
      <c r="GGK540" s="78"/>
      <c r="GGL540" s="65"/>
      <c r="GGO540" s="78"/>
      <c r="GGP540" s="78"/>
      <c r="GGQ540" s="65"/>
      <c r="GGT540" s="78"/>
      <c r="GGU540" s="78"/>
      <c r="GGV540" s="65"/>
      <c r="GGY540" s="78"/>
      <c r="GGZ540" s="78"/>
      <c r="GHA540" s="65"/>
      <c r="GHD540" s="78"/>
      <c r="GHE540" s="78"/>
      <c r="GHF540" s="65"/>
      <c r="GHI540" s="78"/>
      <c r="GHJ540" s="78"/>
      <c r="GHK540" s="65"/>
      <c r="GHN540" s="78"/>
      <c r="GHO540" s="78"/>
      <c r="GHP540" s="65"/>
      <c r="GHS540" s="78"/>
      <c r="GHT540" s="78"/>
      <c r="GHU540" s="65"/>
      <c r="GHX540" s="78"/>
      <c r="GHY540" s="78"/>
      <c r="GHZ540" s="65"/>
      <c r="GIC540" s="78"/>
      <c r="GID540" s="78"/>
      <c r="GIE540" s="65"/>
      <c r="GIH540" s="78"/>
      <c r="GII540" s="78"/>
      <c r="GIJ540" s="65"/>
      <c r="GIM540" s="78"/>
      <c r="GIN540" s="78"/>
      <c r="GIO540" s="65"/>
      <c r="GIR540" s="78"/>
      <c r="GIS540" s="78"/>
      <c r="GIT540" s="65"/>
      <c r="GIW540" s="78"/>
      <c r="GIX540" s="78"/>
      <c r="GIY540" s="65"/>
      <c r="GJB540" s="78"/>
      <c r="GJC540" s="78"/>
      <c r="GJD540" s="65"/>
      <c r="GJG540" s="78"/>
      <c r="GJH540" s="78"/>
      <c r="GJI540" s="65"/>
      <c r="GJL540" s="78"/>
      <c r="GJM540" s="78"/>
      <c r="GJN540" s="65"/>
      <c r="GJQ540" s="78"/>
      <c r="GJR540" s="78"/>
      <c r="GJS540" s="65"/>
      <c r="GJV540" s="78"/>
      <c r="GJW540" s="78"/>
      <c r="GJX540" s="65"/>
      <c r="GKA540" s="78"/>
      <c r="GKB540" s="78"/>
      <c r="GKC540" s="65"/>
      <c r="GKF540" s="78"/>
      <c r="GKG540" s="78"/>
      <c r="GKH540" s="65"/>
      <c r="GKK540" s="78"/>
      <c r="GKL540" s="78"/>
      <c r="GKM540" s="65"/>
      <c r="GKP540" s="78"/>
      <c r="GKQ540" s="78"/>
      <c r="GKR540" s="65"/>
      <c r="GKU540" s="78"/>
      <c r="GKV540" s="78"/>
      <c r="GKW540" s="65"/>
      <c r="GKZ540" s="78"/>
      <c r="GLA540" s="78"/>
      <c r="GLB540" s="65"/>
      <c r="GLE540" s="78"/>
      <c r="GLF540" s="78"/>
      <c r="GLG540" s="65"/>
      <c r="GLJ540" s="78"/>
      <c r="GLK540" s="78"/>
      <c r="GLL540" s="65"/>
      <c r="GLO540" s="78"/>
      <c r="GLP540" s="78"/>
      <c r="GLQ540" s="65"/>
      <c r="GLT540" s="78"/>
      <c r="GLU540" s="78"/>
      <c r="GLV540" s="65"/>
      <c r="GLY540" s="78"/>
      <c r="GLZ540" s="78"/>
      <c r="GMA540" s="65"/>
      <c r="GMD540" s="78"/>
      <c r="GME540" s="78"/>
      <c r="GMF540" s="65"/>
      <c r="GMI540" s="78"/>
      <c r="GMJ540" s="78"/>
      <c r="GMK540" s="65"/>
      <c r="GMN540" s="78"/>
      <c r="GMO540" s="78"/>
      <c r="GMP540" s="65"/>
      <c r="GMS540" s="78"/>
      <c r="GMT540" s="78"/>
      <c r="GMU540" s="65"/>
      <c r="GMX540" s="78"/>
      <c r="GMY540" s="78"/>
      <c r="GMZ540" s="65"/>
      <c r="GNC540" s="78"/>
      <c r="GND540" s="78"/>
      <c r="GNE540" s="65"/>
      <c r="GNH540" s="78"/>
      <c r="GNI540" s="78"/>
      <c r="GNJ540" s="65"/>
      <c r="GNM540" s="78"/>
      <c r="GNN540" s="78"/>
      <c r="GNO540" s="65"/>
      <c r="GNR540" s="78"/>
      <c r="GNS540" s="78"/>
      <c r="GNT540" s="65"/>
      <c r="GNW540" s="78"/>
      <c r="GNX540" s="78"/>
      <c r="GNY540" s="65"/>
      <c r="GOB540" s="78"/>
      <c r="GOC540" s="78"/>
      <c r="GOD540" s="65"/>
      <c r="GOG540" s="78"/>
      <c r="GOH540" s="78"/>
      <c r="GOI540" s="65"/>
      <c r="GOL540" s="78"/>
      <c r="GOM540" s="78"/>
      <c r="GON540" s="65"/>
      <c r="GOQ540" s="78"/>
      <c r="GOR540" s="78"/>
      <c r="GOS540" s="65"/>
      <c r="GOV540" s="78"/>
      <c r="GOW540" s="78"/>
      <c r="GOX540" s="65"/>
      <c r="GPA540" s="78"/>
      <c r="GPB540" s="78"/>
      <c r="GPC540" s="65"/>
      <c r="GPF540" s="78"/>
      <c r="GPG540" s="78"/>
      <c r="GPH540" s="65"/>
      <c r="GPK540" s="78"/>
      <c r="GPL540" s="78"/>
      <c r="GPM540" s="65"/>
      <c r="GPP540" s="78"/>
      <c r="GPQ540" s="78"/>
      <c r="GPR540" s="65"/>
      <c r="GPU540" s="78"/>
      <c r="GPV540" s="78"/>
      <c r="GPW540" s="65"/>
      <c r="GPZ540" s="78"/>
      <c r="GQA540" s="78"/>
      <c r="GQB540" s="65"/>
      <c r="GQE540" s="78"/>
      <c r="GQF540" s="78"/>
      <c r="GQG540" s="65"/>
      <c r="GQJ540" s="78"/>
      <c r="GQK540" s="78"/>
      <c r="GQL540" s="65"/>
      <c r="GQO540" s="78"/>
      <c r="GQP540" s="78"/>
      <c r="GQQ540" s="65"/>
      <c r="GQT540" s="78"/>
      <c r="GQU540" s="78"/>
      <c r="GQV540" s="65"/>
      <c r="GQY540" s="78"/>
      <c r="GQZ540" s="78"/>
      <c r="GRA540" s="65"/>
      <c r="GRD540" s="78"/>
      <c r="GRE540" s="78"/>
      <c r="GRF540" s="65"/>
      <c r="GRI540" s="78"/>
      <c r="GRJ540" s="78"/>
      <c r="GRK540" s="65"/>
      <c r="GRN540" s="78"/>
      <c r="GRO540" s="78"/>
      <c r="GRP540" s="65"/>
      <c r="GRS540" s="78"/>
      <c r="GRT540" s="78"/>
      <c r="GRU540" s="65"/>
      <c r="GRX540" s="78"/>
      <c r="GRY540" s="78"/>
      <c r="GRZ540" s="65"/>
      <c r="GSC540" s="78"/>
      <c r="GSD540" s="78"/>
      <c r="GSE540" s="65"/>
      <c r="GSH540" s="78"/>
      <c r="GSI540" s="78"/>
      <c r="GSJ540" s="65"/>
      <c r="GSM540" s="78"/>
      <c r="GSN540" s="78"/>
      <c r="GSO540" s="65"/>
      <c r="GSR540" s="78"/>
      <c r="GSS540" s="78"/>
      <c r="GST540" s="65"/>
      <c r="GSW540" s="78"/>
      <c r="GSX540" s="78"/>
      <c r="GSY540" s="65"/>
      <c r="GTB540" s="78"/>
      <c r="GTC540" s="78"/>
      <c r="GTD540" s="65"/>
      <c r="GTG540" s="78"/>
      <c r="GTH540" s="78"/>
      <c r="GTI540" s="65"/>
      <c r="GTL540" s="78"/>
      <c r="GTM540" s="78"/>
      <c r="GTN540" s="65"/>
      <c r="GTQ540" s="78"/>
      <c r="GTR540" s="78"/>
      <c r="GTS540" s="65"/>
      <c r="GTV540" s="78"/>
      <c r="GTW540" s="78"/>
      <c r="GTX540" s="65"/>
      <c r="GUA540" s="78"/>
      <c r="GUB540" s="78"/>
      <c r="GUC540" s="65"/>
      <c r="GUF540" s="78"/>
      <c r="GUG540" s="78"/>
      <c r="GUH540" s="65"/>
      <c r="GUK540" s="78"/>
      <c r="GUL540" s="78"/>
      <c r="GUM540" s="65"/>
      <c r="GUP540" s="78"/>
      <c r="GUQ540" s="78"/>
      <c r="GUR540" s="65"/>
      <c r="GUU540" s="78"/>
      <c r="GUV540" s="78"/>
      <c r="GUW540" s="65"/>
      <c r="GUZ540" s="78"/>
      <c r="GVA540" s="78"/>
      <c r="GVB540" s="65"/>
      <c r="GVE540" s="78"/>
      <c r="GVF540" s="78"/>
      <c r="GVG540" s="65"/>
      <c r="GVJ540" s="78"/>
      <c r="GVK540" s="78"/>
      <c r="GVL540" s="65"/>
      <c r="GVO540" s="78"/>
      <c r="GVP540" s="78"/>
      <c r="GVQ540" s="65"/>
      <c r="GVT540" s="78"/>
      <c r="GVU540" s="78"/>
      <c r="GVV540" s="65"/>
      <c r="GVY540" s="78"/>
      <c r="GVZ540" s="78"/>
      <c r="GWA540" s="65"/>
      <c r="GWD540" s="78"/>
      <c r="GWE540" s="78"/>
      <c r="GWF540" s="65"/>
      <c r="GWI540" s="78"/>
      <c r="GWJ540" s="78"/>
      <c r="GWK540" s="65"/>
      <c r="GWN540" s="78"/>
      <c r="GWO540" s="78"/>
      <c r="GWP540" s="65"/>
      <c r="GWS540" s="78"/>
      <c r="GWT540" s="78"/>
      <c r="GWU540" s="65"/>
      <c r="GWX540" s="78"/>
      <c r="GWY540" s="78"/>
      <c r="GWZ540" s="65"/>
      <c r="GXC540" s="78"/>
      <c r="GXD540" s="78"/>
      <c r="GXE540" s="65"/>
      <c r="GXH540" s="78"/>
      <c r="GXI540" s="78"/>
      <c r="GXJ540" s="65"/>
      <c r="GXM540" s="78"/>
      <c r="GXN540" s="78"/>
      <c r="GXO540" s="65"/>
      <c r="GXR540" s="78"/>
      <c r="GXS540" s="78"/>
      <c r="GXT540" s="65"/>
      <c r="GXW540" s="78"/>
      <c r="GXX540" s="78"/>
      <c r="GXY540" s="65"/>
      <c r="GYB540" s="78"/>
      <c r="GYC540" s="78"/>
      <c r="GYD540" s="65"/>
      <c r="GYG540" s="78"/>
      <c r="GYH540" s="78"/>
      <c r="GYI540" s="65"/>
      <c r="GYL540" s="78"/>
      <c r="GYM540" s="78"/>
      <c r="GYN540" s="65"/>
      <c r="GYQ540" s="78"/>
      <c r="GYR540" s="78"/>
      <c r="GYS540" s="65"/>
      <c r="GYV540" s="78"/>
      <c r="GYW540" s="78"/>
      <c r="GYX540" s="65"/>
      <c r="GZA540" s="78"/>
      <c r="GZB540" s="78"/>
      <c r="GZC540" s="65"/>
      <c r="GZF540" s="78"/>
      <c r="GZG540" s="78"/>
      <c r="GZH540" s="65"/>
      <c r="GZK540" s="78"/>
      <c r="GZL540" s="78"/>
      <c r="GZM540" s="65"/>
      <c r="GZP540" s="78"/>
      <c r="GZQ540" s="78"/>
      <c r="GZR540" s="65"/>
      <c r="GZU540" s="78"/>
      <c r="GZV540" s="78"/>
      <c r="GZW540" s="65"/>
      <c r="GZZ540" s="78"/>
      <c r="HAA540" s="78"/>
      <c r="HAB540" s="65"/>
      <c r="HAE540" s="78"/>
      <c r="HAF540" s="78"/>
      <c r="HAG540" s="65"/>
      <c r="HAJ540" s="78"/>
      <c r="HAK540" s="78"/>
      <c r="HAL540" s="65"/>
      <c r="HAO540" s="78"/>
      <c r="HAP540" s="78"/>
      <c r="HAQ540" s="65"/>
      <c r="HAT540" s="78"/>
      <c r="HAU540" s="78"/>
      <c r="HAV540" s="65"/>
      <c r="HAY540" s="78"/>
      <c r="HAZ540" s="78"/>
      <c r="HBA540" s="65"/>
      <c r="HBD540" s="78"/>
      <c r="HBE540" s="78"/>
      <c r="HBF540" s="65"/>
      <c r="HBI540" s="78"/>
      <c r="HBJ540" s="78"/>
      <c r="HBK540" s="65"/>
      <c r="HBN540" s="78"/>
      <c r="HBO540" s="78"/>
      <c r="HBP540" s="65"/>
      <c r="HBS540" s="78"/>
      <c r="HBT540" s="78"/>
      <c r="HBU540" s="65"/>
      <c r="HBX540" s="78"/>
      <c r="HBY540" s="78"/>
      <c r="HBZ540" s="65"/>
      <c r="HCC540" s="78"/>
      <c r="HCD540" s="78"/>
      <c r="HCE540" s="65"/>
      <c r="HCH540" s="78"/>
      <c r="HCI540" s="78"/>
      <c r="HCJ540" s="65"/>
      <c r="HCM540" s="78"/>
      <c r="HCN540" s="78"/>
      <c r="HCO540" s="65"/>
      <c r="HCR540" s="78"/>
      <c r="HCS540" s="78"/>
      <c r="HCT540" s="65"/>
      <c r="HCW540" s="78"/>
      <c r="HCX540" s="78"/>
      <c r="HCY540" s="65"/>
      <c r="HDB540" s="78"/>
      <c r="HDC540" s="78"/>
      <c r="HDD540" s="65"/>
      <c r="HDG540" s="78"/>
      <c r="HDH540" s="78"/>
      <c r="HDI540" s="65"/>
      <c r="HDL540" s="78"/>
      <c r="HDM540" s="78"/>
      <c r="HDN540" s="65"/>
      <c r="HDQ540" s="78"/>
      <c r="HDR540" s="78"/>
      <c r="HDS540" s="65"/>
      <c r="HDV540" s="78"/>
      <c r="HDW540" s="78"/>
      <c r="HDX540" s="65"/>
      <c r="HEA540" s="78"/>
      <c r="HEB540" s="78"/>
      <c r="HEC540" s="65"/>
      <c r="HEF540" s="78"/>
      <c r="HEG540" s="78"/>
      <c r="HEH540" s="65"/>
      <c r="HEK540" s="78"/>
      <c r="HEL540" s="78"/>
      <c r="HEM540" s="65"/>
      <c r="HEP540" s="78"/>
      <c r="HEQ540" s="78"/>
      <c r="HER540" s="65"/>
      <c r="HEU540" s="78"/>
      <c r="HEV540" s="78"/>
      <c r="HEW540" s="65"/>
      <c r="HEZ540" s="78"/>
      <c r="HFA540" s="78"/>
      <c r="HFB540" s="65"/>
      <c r="HFE540" s="78"/>
      <c r="HFF540" s="78"/>
      <c r="HFG540" s="65"/>
      <c r="HFJ540" s="78"/>
      <c r="HFK540" s="78"/>
      <c r="HFL540" s="65"/>
      <c r="HFO540" s="78"/>
      <c r="HFP540" s="78"/>
      <c r="HFQ540" s="65"/>
      <c r="HFT540" s="78"/>
      <c r="HFU540" s="78"/>
      <c r="HFV540" s="65"/>
      <c r="HFY540" s="78"/>
      <c r="HFZ540" s="78"/>
      <c r="HGA540" s="65"/>
      <c r="HGD540" s="78"/>
      <c r="HGE540" s="78"/>
      <c r="HGF540" s="65"/>
      <c r="HGI540" s="78"/>
      <c r="HGJ540" s="78"/>
      <c r="HGK540" s="65"/>
      <c r="HGN540" s="78"/>
      <c r="HGO540" s="78"/>
      <c r="HGP540" s="65"/>
      <c r="HGS540" s="78"/>
      <c r="HGT540" s="78"/>
      <c r="HGU540" s="65"/>
      <c r="HGX540" s="78"/>
      <c r="HGY540" s="78"/>
      <c r="HGZ540" s="65"/>
      <c r="HHC540" s="78"/>
      <c r="HHD540" s="78"/>
      <c r="HHE540" s="65"/>
      <c r="HHH540" s="78"/>
      <c r="HHI540" s="78"/>
      <c r="HHJ540" s="65"/>
      <c r="HHM540" s="78"/>
      <c r="HHN540" s="78"/>
      <c r="HHO540" s="65"/>
      <c r="HHR540" s="78"/>
      <c r="HHS540" s="78"/>
      <c r="HHT540" s="65"/>
      <c r="HHW540" s="78"/>
      <c r="HHX540" s="78"/>
      <c r="HHY540" s="65"/>
      <c r="HIB540" s="78"/>
      <c r="HIC540" s="78"/>
      <c r="HID540" s="65"/>
      <c r="HIG540" s="78"/>
      <c r="HIH540" s="78"/>
      <c r="HII540" s="65"/>
      <c r="HIL540" s="78"/>
      <c r="HIM540" s="78"/>
      <c r="HIN540" s="65"/>
      <c r="HIQ540" s="78"/>
      <c r="HIR540" s="78"/>
      <c r="HIS540" s="65"/>
      <c r="HIV540" s="78"/>
      <c r="HIW540" s="78"/>
      <c r="HIX540" s="65"/>
      <c r="HJA540" s="78"/>
      <c r="HJB540" s="78"/>
      <c r="HJC540" s="65"/>
      <c r="HJF540" s="78"/>
      <c r="HJG540" s="78"/>
      <c r="HJH540" s="65"/>
      <c r="HJK540" s="78"/>
      <c r="HJL540" s="78"/>
      <c r="HJM540" s="65"/>
      <c r="HJP540" s="78"/>
      <c r="HJQ540" s="78"/>
      <c r="HJR540" s="65"/>
      <c r="HJU540" s="78"/>
      <c r="HJV540" s="78"/>
      <c r="HJW540" s="65"/>
      <c r="HJZ540" s="78"/>
      <c r="HKA540" s="78"/>
      <c r="HKB540" s="65"/>
      <c r="HKE540" s="78"/>
      <c r="HKF540" s="78"/>
      <c r="HKG540" s="65"/>
      <c r="HKJ540" s="78"/>
      <c r="HKK540" s="78"/>
      <c r="HKL540" s="65"/>
      <c r="HKO540" s="78"/>
      <c r="HKP540" s="78"/>
      <c r="HKQ540" s="65"/>
      <c r="HKT540" s="78"/>
      <c r="HKU540" s="78"/>
      <c r="HKV540" s="65"/>
      <c r="HKY540" s="78"/>
      <c r="HKZ540" s="78"/>
      <c r="HLA540" s="65"/>
      <c r="HLD540" s="78"/>
      <c r="HLE540" s="78"/>
      <c r="HLF540" s="65"/>
      <c r="HLI540" s="78"/>
      <c r="HLJ540" s="78"/>
      <c r="HLK540" s="65"/>
      <c r="HLN540" s="78"/>
      <c r="HLO540" s="78"/>
      <c r="HLP540" s="65"/>
      <c r="HLS540" s="78"/>
      <c r="HLT540" s="78"/>
      <c r="HLU540" s="65"/>
      <c r="HLX540" s="78"/>
      <c r="HLY540" s="78"/>
      <c r="HLZ540" s="65"/>
      <c r="HMC540" s="78"/>
      <c r="HMD540" s="78"/>
      <c r="HME540" s="65"/>
      <c r="HMH540" s="78"/>
      <c r="HMI540" s="78"/>
      <c r="HMJ540" s="65"/>
      <c r="HMM540" s="78"/>
      <c r="HMN540" s="78"/>
      <c r="HMO540" s="65"/>
      <c r="HMR540" s="78"/>
      <c r="HMS540" s="78"/>
      <c r="HMT540" s="65"/>
      <c r="HMW540" s="78"/>
      <c r="HMX540" s="78"/>
      <c r="HMY540" s="65"/>
      <c r="HNB540" s="78"/>
      <c r="HNC540" s="78"/>
      <c r="HND540" s="65"/>
      <c r="HNG540" s="78"/>
      <c r="HNH540" s="78"/>
      <c r="HNI540" s="65"/>
      <c r="HNL540" s="78"/>
      <c r="HNM540" s="78"/>
      <c r="HNN540" s="65"/>
      <c r="HNQ540" s="78"/>
      <c r="HNR540" s="78"/>
      <c r="HNS540" s="65"/>
      <c r="HNV540" s="78"/>
      <c r="HNW540" s="78"/>
      <c r="HNX540" s="65"/>
      <c r="HOA540" s="78"/>
      <c r="HOB540" s="78"/>
      <c r="HOC540" s="65"/>
      <c r="HOF540" s="78"/>
      <c r="HOG540" s="78"/>
      <c r="HOH540" s="65"/>
      <c r="HOK540" s="78"/>
      <c r="HOL540" s="78"/>
      <c r="HOM540" s="65"/>
      <c r="HOP540" s="78"/>
      <c r="HOQ540" s="78"/>
      <c r="HOR540" s="65"/>
      <c r="HOU540" s="78"/>
      <c r="HOV540" s="78"/>
      <c r="HOW540" s="65"/>
      <c r="HOZ540" s="78"/>
      <c r="HPA540" s="78"/>
      <c r="HPB540" s="65"/>
      <c r="HPE540" s="78"/>
      <c r="HPF540" s="78"/>
      <c r="HPG540" s="65"/>
      <c r="HPJ540" s="78"/>
      <c r="HPK540" s="78"/>
      <c r="HPL540" s="65"/>
      <c r="HPO540" s="78"/>
      <c r="HPP540" s="78"/>
      <c r="HPQ540" s="65"/>
      <c r="HPT540" s="78"/>
      <c r="HPU540" s="78"/>
      <c r="HPV540" s="65"/>
      <c r="HPY540" s="78"/>
      <c r="HPZ540" s="78"/>
      <c r="HQA540" s="65"/>
      <c r="HQD540" s="78"/>
      <c r="HQE540" s="78"/>
      <c r="HQF540" s="65"/>
      <c r="HQI540" s="78"/>
      <c r="HQJ540" s="78"/>
      <c r="HQK540" s="65"/>
      <c r="HQN540" s="78"/>
      <c r="HQO540" s="78"/>
      <c r="HQP540" s="65"/>
      <c r="HQS540" s="78"/>
      <c r="HQT540" s="78"/>
      <c r="HQU540" s="65"/>
      <c r="HQX540" s="78"/>
      <c r="HQY540" s="78"/>
      <c r="HQZ540" s="65"/>
      <c r="HRC540" s="78"/>
      <c r="HRD540" s="78"/>
      <c r="HRE540" s="65"/>
      <c r="HRH540" s="78"/>
      <c r="HRI540" s="78"/>
      <c r="HRJ540" s="65"/>
      <c r="HRM540" s="78"/>
      <c r="HRN540" s="78"/>
      <c r="HRO540" s="65"/>
      <c r="HRR540" s="78"/>
      <c r="HRS540" s="78"/>
      <c r="HRT540" s="65"/>
      <c r="HRW540" s="78"/>
      <c r="HRX540" s="78"/>
      <c r="HRY540" s="65"/>
      <c r="HSB540" s="78"/>
      <c r="HSC540" s="78"/>
      <c r="HSD540" s="65"/>
      <c r="HSG540" s="78"/>
      <c r="HSH540" s="78"/>
      <c r="HSI540" s="65"/>
      <c r="HSL540" s="78"/>
      <c r="HSM540" s="78"/>
      <c r="HSN540" s="65"/>
      <c r="HSQ540" s="78"/>
      <c r="HSR540" s="78"/>
      <c r="HSS540" s="65"/>
      <c r="HSV540" s="78"/>
      <c r="HSW540" s="78"/>
      <c r="HSX540" s="65"/>
      <c r="HTA540" s="78"/>
      <c r="HTB540" s="78"/>
      <c r="HTC540" s="65"/>
      <c r="HTF540" s="78"/>
      <c r="HTG540" s="78"/>
      <c r="HTH540" s="65"/>
      <c r="HTK540" s="78"/>
      <c r="HTL540" s="78"/>
      <c r="HTM540" s="65"/>
      <c r="HTP540" s="78"/>
      <c r="HTQ540" s="78"/>
      <c r="HTR540" s="65"/>
      <c r="HTU540" s="78"/>
      <c r="HTV540" s="78"/>
      <c r="HTW540" s="65"/>
      <c r="HTZ540" s="78"/>
      <c r="HUA540" s="78"/>
      <c r="HUB540" s="65"/>
      <c r="HUE540" s="78"/>
      <c r="HUF540" s="78"/>
      <c r="HUG540" s="65"/>
      <c r="HUJ540" s="78"/>
      <c r="HUK540" s="78"/>
      <c r="HUL540" s="65"/>
      <c r="HUO540" s="78"/>
      <c r="HUP540" s="78"/>
      <c r="HUQ540" s="65"/>
      <c r="HUT540" s="78"/>
      <c r="HUU540" s="78"/>
      <c r="HUV540" s="65"/>
      <c r="HUY540" s="78"/>
      <c r="HUZ540" s="78"/>
      <c r="HVA540" s="65"/>
      <c r="HVD540" s="78"/>
      <c r="HVE540" s="78"/>
      <c r="HVF540" s="65"/>
      <c r="HVI540" s="78"/>
      <c r="HVJ540" s="78"/>
      <c r="HVK540" s="65"/>
      <c r="HVN540" s="78"/>
      <c r="HVO540" s="78"/>
      <c r="HVP540" s="65"/>
      <c r="HVS540" s="78"/>
      <c r="HVT540" s="78"/>
      <c r="HVU540" s="65"/>
      <c r="HVX540" s="78"/>
      <c r="HVY540" s="78"/>
      <c r="HVZ540" s="65"/>
      <c r="HWC540" s="78"/>
      <c r="HWD540" s="78"/>
      <c r="HWE540" s="65"/>
      <c r="HWH540" s="78"/>
      <c r="HWI540" s="78"/>
      <c r="HWJ540" s="65"/>
      <c r="HWM540" s="78"/>
      <c r="HWN540" s="78"/>
      <c r="HWO540" s="65"/>
      <c r="HWR540" s="78"/>
      <c r="HWS540" s="78"/>
      <c r="HWT540" s="65"/>
      <c r="HWW540" s="78"/>
      <c r="HWX540" s="78"/>
      <c r="HWY540" s="65"/>
      <c r="HXB540" s="78"/>
      <c r="HXC540" s="78"/>
      <c r="HXD540" s="65"/>
      <c r="HXG540" s="78"/>
      <c r="HXH540" s="78"/>
      <c r="HXI540" s="65"/>
      <c r="HXL540" s="78"/>
      <c r="HXM540" s="78"/>
      <c r="HXN540" s="65"/>
      <c r="HXQ540" s="78"/>
      <c r="HXR540" s="78"/>
      <c r="HXS540" s="65"/>
      <c r="HXV540" s="78"/>
      <c r="HXW540" s="78"/>
      <c r="HXX540" s="65"/>
      <c r="HYA540" s="78"/>
      <c r="HYB540" s="78"/>
      <c r="HYC540" s="65"/>
      <c r="HYF540" s="78"/>
      <c r="HYG540" s="78"/>
      <c r="HYH540" s="65"/>
      <c r="HYK540" s="78"/>
      <c r="HYL540" s="78"/>
      <c r="HYM540" s="65"/>
      <c r="HYP540" s="78"/>
      <c r="HYQ540" s="78"/>
      <c r="HYR540" s="65"/>
      <c r="HYU540" s="78"/>
      <c r="HYV540" s="78"/>
      <c r="HYW540" s="65"/>
      <c r="HYZ540" s="78"/>
      <c r="HZA540" s="78"/>
      <c r="HZB540" s="65"/>
      <c r="HZE540" s="78"/>
      <c r="HZF540" s="78"/>
      <c r="HZG540" s="65"/>
      <c r="HZJ540" s="78"/>
      <c r="HZK540" s="78"/>
      <c r="HZL540" s="65"/>
      <c r="HZO540" s="78"/>
      <c r="HZP540" s="78"/>
      <c r="HZQ540" s="65"/>
      <c r="HZT540" s="78"/>
      <c r="HZU540" s="78"/>
      <c r="HZV540" s="65"/>
      <c r="HZY540" s="78"/>
      <c r="HZZ540" s="78"/>
      <c r="IAA540" s="65"/>
      <c r="IAD540" s="78"/>
      <c r="IAE540" s="78"/>
      <c r="IAF540" s="65"/>
      <c r="IAI540" s="78"/>
      <c r="IAJ540" s="78"/>
      <c r="IAK540" s="65"/>
      <c r="IAN540" s="78"/>
      <c r="IAO540" s="78"/>
      <c r="IAP540" s="65"/>
      <c r="IAS540" s="78"/>
      <c r="IAT540" s="78"/>
      <c r="IAU540" s="65"/>
      <c r="IAX540" s="78"/>
      <c r="IAY540" s="78"/>
      <c r="IAZ540" s="65"/>
      <c r="IBC540" s="78"/>
      <c r="IBD540" s="78"/>
      <c r="IBE540" s="65"/>
      <c r="IBH540" s="78"/>
      <c r="IBI540" s="78"/>
      <c r="IBJ540" s="65"/>
      <c r="IBM540" s="78"/>
      <c r="IBN540" s="78"/>
      <c r="IBO540" s="65"/>
      <c r="IBR540" s="78"/>
      <c r="IBS540" s="78"/>
      <c r="IBT540" s="65"/>
      <c r="IBW540" s="78"/>
      <c r="IBX540" s="78"/>
      <c r="IBY540" s="65"/>
      <c r="ICB540" s="78"/>
      <c r="ICC540" s="78"/>
      <c r="ICD540" s="65"/>
      <c r="ICG540" s="78"/>
      <c r="ICH540" s="78"/>
      <c r="ICI540" s="65"/>
      <c r="ICL540" s="78"/>
      <c r="ICM540" s="78"/>
      <c r="ICN540" s="65"/>
      <c r="ICQ540" s="78"/>
      <c r="ICR540" s="78"/>
      <c r="ICS540" s="65"/>
      <c r="ICV540" s="78"/>
      <c r="ICW540" s="78"/>
      <c r="ICX540" s="65"/>
      <c r="IDA540" s="78"/>
      <c r="IDB540" s="78"/>
      <c r="IDC540" s="65"/>
      <c r="IDF540" s="78"/>
      <c r="IDG540" s="78"/>
      <c r="IDH540" s="65"/>
      <c r="IDK540" s="78"/>
      <c r="IDL540" s="78"/>
      <c r="IDM540" s="65"/>
      <c r="IDP540" s="78"/>
      <c r="IDQ540" s="78"/>
      <c r="IDR540" s="65"/>
      <c r="IDU540" s="78"/>
      <c r="IDV540" s="78"/>
      <c r="IDW540" s="65"/>
      <c r="IDZ540" s="78"/>
      <c r="IEA540" s="78"/>
      <c r="IEB540" s="65"/>
      <c r="IEE540" s="78"/>
      <c r="IEF540" s="78"/>
      <c r="IEG540" s="65"/>
      <c r="IEJ540" s="78"/>
      <c r="IEK540" s="78"/>
      <c r="IEL540" s="65"/>
      <c r="IEO540" s="78"/>
      <c r="IEP540" s="78"/>
      <c r="IEQ540" s="65"/>
      <c r="IET540" s="78"/>
      <c r="IEU540" s="78"/>
      <c r="IEV540" s="65"/>
      <c r="IEY540" s="78"/>
      <c r="IEZ540" s="78"/>
      <c r="IFA540" s="65"/>
      <c r="IFD540" s="78"/>
      <c r="IFE540" s="78"/>
      <c r="IFF540" s="65"/>
      <c r="IFI540" s="78"/>
      <c r="IFJ540" s="78"/>
      <c r="IFK540" s="65"/>
      <c r="IFN540" s="78"/>
      <c r="IFO540" s="78"/>
      <c r="IFP540" s="65"/>
      <c r="IFS540" s="78"/>
      <c r="IFT540" s="78"/>
      <c r="IFU540" s="65"/>
      <c r="IFX540" s="78"/>
      <c r="IFY540" s="78"/>
      <c r="IFZ540" s="65"/>
      <c r="IGC540" s="78"/>
      <c r="IGD540" s="78"/>
      <c r="IGE540" s="65"/>
      <c r="IGH540" s="78"/>
      <c r="IGI540" s="78"/>
      <c r="IGJ540" s="65"/>
      <c r="IGM540" s="78"/>
      <c r="IGN540" s="78"/>
      <c r="IGO540" s="65"/>
      <c r="IGR540" s="78"/>
      <c r="IGS540" s="78"/>
      <c r="IGT540" s="65"/>
      <c r="IGW540" s="78"/>
      <c r="IGX540" s="78"/>
      <c r="IGY540" s="65"/>
      <c r="IHB540" s="78"/>
      <c r="IHC540" s="78"/>
      <c r="IHD540" s="65"/>
      <c r="IHG540" s="78"/>
      <c r="IHH540" s="78"/>
      <c r="IHI540" s="65"/>
      <c r="IHL540" s="78"/>
      <c r="IHM540" s="78"/>
      <c r="IHN540" s="65"/>
      <c r="IHQ540" s="78"/>
      <c r="IHR540" s="78"/>
      <c r="IHS540" s="65"/>
      <c r="IHV540" s="78"/>
      <c r="IHW540" s="78"/>
      <c r="IHX540" s="65"/>
      <c r="IIA540" s="78"/>
      <c r="IIB540" s="78"/>
      <c r="IIC540" s="65"/>
      <c r="IIF540" s="78"/>
      <c r="IIG540" s="78"/>
      <c r="IIH540" s="65"/>
      <c r="IIK540" s="78"/>
      <c r="IIL540" s="78"/>
      <c r="IIM540" s="65"/>
      <c r="IIP540" s="78"/>
      <c r="IIQ540" s="78"/>
      <c r="IIR540" s="65"/>
      <c r="IIU540" s="78"/>
      <c r="IIV540" s="78"/>
      <c r="IIW540" s="65"/>
      <c r="IIZ540" s="78"/>
      <c r="IJA540" s="78"/>
      <c r="IJB540" s="65"/>
      <c r="IJE540" s="78"/>
      <c r="IJF540" s="78"/>
      <c r="IJG540" s="65"/>
      <c r="IJJ540" s="78"/>
      <c r="IJK540" s="78"/>
      <c r="IJL540" s="65"/>
      <c r="IJO540" s="78"/>
      <c r="IJP540" s="78"/>
      <c r="IJQ540" s="65"/>
      <c r="IJT540" s="78"/>
      <c r="IJU540" s="78"/>
      <c r="IJV540" s="65"/>
      <c r="IJY540" s="78"/>
      <c r="IJZ540" s="78"/>
      <c r="IKA540" s="65"/>
      <c r="IKD540" s="78"/>
      <c r="IKE540" s="78"/>
      <c r="IKF540" s="65"/>
      <c r="IKI540" s="78"/>
      <c r="IKJ540" s="78"/>
      <c r="IKK540" s="65"/>
      <c r="IKN540" s="78"/>
      <c r="IKO540" s="78"/>
      <c r="IKP540" s="65"/>
      <c r="IKS540" s="78"/>
      <c r="IKT540" s="78"/>
      <c r="IKU540" s="65"/>
      <c r="IKX540" s="78"/>
      <c r="IKY540" s="78"/>
      <c r="IKZ540" s="65"/>
      <c r="ILC540" s="78"/>
      <c r="ILD540" s="78"/>
      <c r="ILE540" s="65"/>
      <c r="ILH540" s="78"/>
      <c r="ILI540" s="78"/>
      <c r="ILJ540" s="65"/>
      <c r="ILM540" s="78"/>
      <c r="ILN540" s="78"/>
      <c r="ILO540" s="65"/>
      <c r="ILR540" s="78"/>
      <c r="ILS540" s="78"/>
      <c r="ILT540" s="65"/>
      <c r="ILW540" s="78"/>
      <c r="ILX540" s="78"/>
      <c r="ILY540" s="65"/>
      <c r="IMB540" s="78"/>
      <c r="IMC540" s="78"/>
      <c r="IMD540" s="65"/>
      <c r="IMG540" s="78"/>
      <c r="IMH540" s="78"/>
      <c r="IMI540" s="65"/>
      <c r="IML540" s="78"/>
      <c r="IMM540" s="78"/>
      <c r="IMN540" s="65"/>
      <c r="IMQ540" s="78"/>
      <c r="IMR540" s="78"/>
      <c r="IMS540" s="65"/>
      <c r="IMV540" s="78"/>
      <c r="IMW540" s="78"/>
      <c r="IMX540" s="65"/>
      <c r="INA540" s="78"/>
      <c r="INB540" s="78"/>
      <c r="INC540" s="65"/>
      <c r="INF540" s="78"/>
      <c r="ING540" s="78"/>
      <c r="INH540" s="65"/>
      <c r="INK540" s="78"/>
      <c r="INL540" s="78"/>
      <c r="INM540" s="65"/>
      <c r="INP540" s="78"/>
      <c r="INQ540" s="78"/>
      <c r="INR540" s="65"/>
      <c r="INU540" s="78"/>
      <c r="INV540" s="78"/>
      <c r="INW540" s="65"/>
      <c r="INZ540" s="78"/>
      <c r="IOA540" s="78"/>
      <c r="IOB540" s="65"/>
      <c r="IOE540" s="78"/>
      <c r="IOF540" s="78"/>
      <c r="IOG540" s="65"/>
      <c r="IOJ540" s="78"/>
      <c r="IOK540" s="78"/>
      <c r="IOL540" s="65"/>
      <c r="IOO540" s="78"/>
      <c r="IOP540" s="78"/>
      <c r="IOQ540" s="65"/>
      <c r="IOT540" s="78"/>
      <c r="IOU540" s="78"/>
      <c r="IOV540" s="65"/>
      <c r="IOY540" s="78"/>
      <c r="IOZ540" s="78"/>
      <c r="IPA540" s="65"/>
      <c r="IPD540" s="78"/>
      <c r="IPE540" s="78"/>
      <c r="IPF540" s="65"/>
      <c r="IPI540" s="78"/>
      <c r="IPJ540" s="78"/>
      <c r="IPK540" s="65"/>
      <c r="IPN540" s="78"/>
      <c r="IPO540" s="78"/>
      <c r="IPP540" s="65"/>
      <c r="IPS540" s="78"/>
      <c r="IPT540" s="78"/>
      <c r="IPU540" s="65"/>
      <c r="IPX540" s="78"/>
      <c r="IPY540" s="78"/>
      <c r="IPZ540" s="65"/>
      <c r="IQC540" s="78"/>
      <c r="IQD540" s="78"/>
      <c r="IQE540" s="65"/>
      <c r="IQH540" s="78"/>
      <c r="IQI540" s="78"/>
      <c r="IQJ540" s="65"/>
      <c r="IQM540" s="78"/>
      <c r="IQN540" s="78"/>
      <c r="IQO540" s="65"/>
      <c r="IQR540" s="78"/>
      <c r="IQS540" s="78"/>
      <c r="IQT540" s="65"/>
      <c r="IQW540" s="78"/>
      <c r="IQX540" s="78"/>
      <c r="IQY540" s="65"/>
      <c r="IRB540" s="78"/>
      <c r="IRC540" s="78"/>
      <c r="IRD540" s="65"/>
      <c r="IRG540" s="78"/>
      <c r="IRH540" s="78"/>
      <c r="IRI540" s="65"/>
      <c r="IRL540" s="78"/>
      <c r="IRM540" s="78"/>
      <c r="IRN540" s="65"/>
      <c r="IRQ540" s="78"/>
      <c r="IRR540" s="78"/>
      <c r="IRS540" s="65"/>
      <c r="IRV540" s="78"/>
      <c r="IRW540" s="78"/>
      <c r="IRX540" s="65"/>
      <c r="ISA540" s="78"/>
      <c r="ISB540" s="78"/>
      <c r="ISC540" s="65"/>
      <c r="ISF540" s="78"/>
      <c r="ISG540" s="78"/>
      <c r="ISH540" s="65"/>
      <c r="ISK540" s="78"/>
      <c r="ISL540" s="78"/>
      <c r="ISM540" s="65"/>
      <c r="ISP540" s="78"/>
      <c r="ISQ540" s="78"/>
      <c r="ISR540" s="65"/>
      <c r="ISU540" s="78"/>
      <c r="ISV540" s="78"/>
      <c r="ISW540" s="65"/>
      <c r="ISZ540" s="78"/>
      <c r="ITA540" s="78"/>
      <c r="ITB540" s="65"/>
      <c r="ITE540" s="78"/>
      <c r="ITF540" s="78"/>
      <c r="ITG540" s="65"/>
      <c r="ITJ540" s="78"/>
      <c r="ITK540" s="78"/>
      <c r="ITL540" s="65"/>
      <c r="ITO540" s="78"/>
      <c r="ITP540" s="78"/>
      <c r="ITQ540" s="65"/>
      <c r="ITT540" s="78"/>
      <c r="ITU540" s="78"/>
      <c r="ITV540" s="65"/>
      <c r="ITY540" s="78"/>
      <c r="ITZ540" s="78"/>
      <c r="IUA540" s="65"/>
      <c r="IUD540" s="78"/>
      <c r="IUE540" s="78"/>
      <c r="IUF540" s="65"/>
      <c r="IUI540" s="78"/>
      <c r="IUJ540" s="78"/>
      <c r="IUK540" s="65"/>
      <c r="IUN540" s="78"/>
      <c r="IUO540" s="78"/>
      <c r="IUP540" s="65"/>
      <c r="IUS540" s="78"/>
      <c r="IUT540" s="78"/>
      <c r="IUU540" s="65"/>
      <c r="IUX540" s="78"/>
      <c r="IUY540" s="78"/>
      <c r="IUZ540" s="65"/>
      <c r="IVC540" s="78"/>
      <c r="IVD540" s="78"/>
      <c r="IVE540" s="65"/>
      <c r="IVH540" s="78"/>
      <c r="IVI540" s="78"/>
      <c r="IVJ540" s="65"/>
      <c r="IVM540" s="78"/>
      <c r="IVN540" s="78"/>
      <c r="IVO540" s="65"/>
      <c r="IVR540" s="78"/>
      <c r="IVS540" s="78"/>
      <c r="IVT540" s="65"/>
      <c r="IVW540" s="78"/>
      <c r="IVX540" s="78"/>
      <c r="IVY540" s="65"/>
      <c r="IWB540" s="78"/>
      <c r="IWC540" s="78"/>
      <c r="IWD540" s="65"/>
      <c r="IWG540" s="78"/>
      <c r="IWH540" s="78"/>
      <c r="IWI540" s="65"/>
      <c r="IWL540" s="78"/>
      <c r="IWM540" s="78"/>
      <c r="IWN540" s="65"/>
      <c r="IWQ540" s="78"/>
      <c r="IWR540" s="78"/>
      <c r="IWS540" s="65"/>
      <c r="IWV540" s="78"/>
      <c r="IWW540" s="78"/>
      <c r="IWX540" s="65"/>
      <c r="IXA540" s="78"/>
      <c r="IXB540" s="78"/>
      <c r="IXC540" s="65"/>
      <c r="IXF540" s="78"/>
      <c r="IXG540" s="78"/>
      <c r="IXH540" s="65"/>
      <c r="IXK540" s="78"/>
      <c r="IXL540" s="78"/>
      <c r="IXM540" s="65"/>
      <c r="IXP540" s="78"/>
      <c r="IXQ540" s="78"/>
      <c r="IXR540" s="65"/>
      <c r="IXU540" s="78"/>
      <c r="IXV540" s="78"/>
      <c r="IXW540" s="65"/>
      <c r="IXZ540" s="78"/>
      <c r="IYA540" s="78"/>
      <c r="IYB540" s="65"/>
      <c r="IYE540" s="78"/>
      <c r="IYF540" s="78"/>
      <c r="IYG540" s="65"/>
      <c r="IYJ540" s="78"/>
      <c r="IYK540" s="78"/>
      <c r="IYL540" s="65"/>
      <c r="IYO540" s="78"/>
      <c r="IYP540" s="78"/>
      <c r="IYQ540" s="65"/>
      <c r="IYT540" s="78"/>
      <c r="IYU540" s="78"/>
      <c r="IYV540" s="65"/>
      <c r="IYY540" s="78"/>
      <c r="IYZ540" s="78"/>
      <c r="IZA540" s="65"/>
      <c r="IZD540" s="78"/>
      <c r="IZE540" s="78"/>
      <c r="IZF540" s="65"/>
      <c r="IZI540" s="78"/>
      <c r="IZJ540" s="78"/>
      <c r="IZK540" s="65"/>
      <c r="IZN540" s="78"/>
      <c r="IZO540" s="78"/>
      <c r="IZP540" s="65"/>
      <c r="IZS540" s="78"/>
      <c r="IZT540" s="78"/>
      <c r="IZU540" s="65"/>
      <c r="IZX540" s="78"/>
      <c r="IZY540" s="78"/>
      <c r="IZZ540" s="65"/>
      <c r="JAC540" s="78"/>
      <c r="JAD540" s="78"/>
      <c r="JAE540" s="65"/>
      <c r="JAH540" s="78"/>
      <c r="JAI540" s="78"/>
      <c r="JAJ540" s="65"/>
      <c r="JAM540" s="78"/>
      <c r="JAN540" s="78"/>
      <c r="JAO540" s="65"/>
      <c r="JAR540" s="78"/>
      <c r="JAS540" s="78"/>
      <c r="JAT540" s="65"/>
      <c r="JAW540" s="78"/>
      <c r="JAX540" s="78"/>
      <c r="JAY540" s="65"/>
      <c r="JBB540" s="78"/>
      <c r="JBC540" s="78"/>
      <c r="JBD540" s="65"/>
      <c r="JBG540" s="78"/>
      <c r="JBH540" s="78"/>
      <c r="JBI540" s="65"/>
      <c r="JBL540" s="78"/>
      <c r="JBM540" s="78"/>
      <c r="JBN540" s="65"/>
      <c r="JBQ540" s="78"/>
      <c r="JBR540" s="78"/>
      <c r="JBS540" s="65"/>
      <c r="JBV540" s="78"/>
      <c r="JBW540" s="78"/>
      <c r="JBX540" s="65"/>
      <c r="JCA540" s="78"/>
      <c r="JCB540" s="78"/>
      <c r="JCC540" s="65"/>
      <c r="JCF540" s="78"/>
      <c r="JCG540" s="78"/>
      <c r="JCH540" s="65"/>
      <c r="JCK540" s="78"/>
      <c r="JCL540" s="78"/>
      <c r="JCM540" s="65"/>
      <c r="JCP540" s="78"/>
      <c r="JCQ540" s="78"/>
      <c r="JCR540" s="65"/>
      <c r="JCU540" s="78"/>
      <c r="JCV540" s="78"/>
      <c r="JCW540" s="65"/>
      <c r="JCZ540" s="78"/>
      <c r="JDA540" s="78"/>
      <c r="JDB540" s="65"/>
      <c r="JDE540" s="78"/>
      <c r="JDF540" s="78"/>
      <c r="JDG540" s="65"/>
      <c r="JDJ540" s="78"/>
      <c r="JDK540" s="78"/>
      <c r="JDL540" s="65"/>
      <c r="JDO540" s="78"/>
      <c r="JDP540" s="78"/>
      <c r="JDQ540" s="65"/>
      <c r="JDT540" s="78"/>
      <c r="JDU540" s="78"/>
      <c r="JDV540" s="65"/>
      <c r="JDY540" s="78"/>
      <c r="JDZ540" s="78"/>
      <c r="JEA540" s="65"/>
      <c r="JED540" s="78"/>
      <c r="JEE540" s="78"/>
      <c r="JEF540" s="65"/>
      <c r="JEI540" s="78"/>
      <c r="JEJ540" s="78"/>
      <c r="JEK540" s="65"/>
      <c r="JEN540" s="78"/>
      <c r="JEO540" s="78"/>
      <c r="JEP540" s="65"/>
      <c r="JES540" s="78"/>
      <c r="JET540" s="78"/>
      <c r="JEU540" s="65"/>
      <c r="JEX540" s="78"/>
      <c r="JEY540" s="78"/>
      <c r="JEZ540" s="65"/>
      <c r="JFC540" s="78"/>
      <c r="JFD540" s="78"/>
      <c r="JFE540" s="65"/>
      <c r="JFH540" s="78"/>
      <c r="JFI540" s="78"/>
      <c r="JFJ540" s="65"/>
      <c r="JFM540" s="78"/>
      <c r="JFN540" s="78"/>
      <c r="JFO540" s="65"/>
      <c r="JFR540" s="78"/>
      <c r="JFS540" s="78"/>
      <c r="JFT540" s="65"/>
      <c r="JFW540" s="78"/>
      <c r="JFX540" s="78"/>
      <c r="JFY540" s="65"/>
      <c r="JGB540" s="78"/>
      <c r="JGC540" s="78"/>
      <c r="JGD540" s="65"/>
      <c r="JGG540" s="78"/>
      <c r="JGH540" s="78"/>
      <c r="JGI540" s="65"/>
      <c r="JGL540" s="78"/>
      <c r="JGM540" s="78"/>
      <c r="JGN540" s="65"/>
      <c r="JGQ540" s="78"/>
      <c r="JGR540" s="78"/>
      <c r="JGS540" s="65"/>
      <c r="JGV540" s="78"/>
      <c r="JGW540" s="78"/>
      <c r="JGX540" s="65"/>
      <c r="JHA540" s="78"/>
      <c r="JHB540" s="78"/>
      <c r="JHC540" s="65"/>
      <c r="JHF540" s="78"/>
      <c r="JHG540" s="78"/>
      <c r="JHH540" s="65"/>
      <c r="JHK540" s="78"/>
      <c r="JHL540" s="78"/>
      <c r="JHM540" s="65"/>
      <c r="JHP540" s="78"/>
      <c r="JHQ540" s="78"/>
      <c r="JHR540" s="65"/>
      <c r="JHU540" s="78"/>
      <c r="JHV540" s="78"/>
      <c r="JHW540" s="65"/>
      <c r="JHZ540" s="78"/>
      <c r="JIA540" s="78"/>
      <c r="JIB540" s="65"/>
      <c r="JIE540" s="78"/>
      <c r="JIF540" s="78"/>
      <c r="JIG540" s="65"/>
      <c r="JIJ540" s="78"/>
      <c r="JIK540" s="78"/>
      <c r="JIL540" s="65"/>
      <c r="JIO540" s="78"/>
      <c r="JIP540" s="78"/>
      <c r="JIQ540" s="65"/>
      <c r="JIT540" s="78"/>
      <c r="JIU540" s="78"/>
      <c r="JIV540" s="65"/>
      <c r="JIY540" s="78"/>
      <c r="JIZ540" s="78"/>
      <c r="JJA540" s="65"/>
      <c r="JJD540" s="78"/>
      <c r="JJE540" s="78"/>
      <c r="JJF540" s="65"/>
      <c r="JJI540" s="78"/>
      <c r="JJJ540" s="78"/>
      <c r="JJK540" s="65"/>
      <c r="JJN540" s="78"/>
      <c r="JJO540" s="78"/>
      <c r="JJP540" s="65"/>
      <c r="JJS540" s="78"/>
      <c r="JJT540" s="78"/>
      <c r="JJU540" s="65"/>
      <c r="JJX540" s="78"/>
      <c r="JJY540" s="78"/>
      <c r="JJZ540" s="65"/>
      <c r="JKC540" s="78"/>
      <c r="JKD540" s="78"/>
      <c r="JKE540" s="65"/>
      <c r="JKH540" s="78"/>
      <c r="JKI540" s="78"/>
      <c r="JKJ540" s="65"/>
      <c r="JKM540" s="78"/>
      <c r="JKN540" s="78"/>
      <c r="JKO540" s="65"/>
      <c r="JKR540" s="78"/>
      <c r="JKS540" s="78"/>
      <c r="JKT540" s="65"/>
      <c r="JKW540" s="78"/>
      <c r="JKX540" s="78"/>
      <c r="JKY540" s="65"/>
      <c r="JLB540" s="78"/>
      <c r="JLC540" s="78"/>
      <c r="JLD540" s="65"/>
      <c r="JLG540" s="78"/>
      <c r="JLH540" s="78"/>
      <c r="JLI540" s="65"/>
      <c r="JLL540" s="78"/>
      <c r="JLM540" s="78"/>
      <c r="JLN540" s="65"/>
      <c r="JLQ540" s="78"/>
      <c r="JLR540" s="78"/>
      <c r="JLS540" s="65"/>
      <c r="JLV540" s="78"/>
      <c r="JLW540" s="78"/>
      <c r="JLX540" s="65"/>
      <c r="JMA540" s="78"/>
      <c r="JMB540" s="78"/>
      <c r="JMC540" s="65"/>
      <c r="JMF540" s="78"/>
      <c r="JMG540" s="78"/>
      <c r="JMH540" s="65"/>
      <c r="JMK540" s="78"/>
      <c r="JML540" s="78"/>
      <c r="JMM540" s="65"/>
      <c r="JMP540" s="78"/>
      <c r="JMQ540" s="78"/>
      <c r="JMR540" s="65"/>
      <c r="JMU540" s="78"/>
      <c r="JMV540" s="78"/>
      <c r="JMW540" s="65"/>
      <c r="JMZ540" s="78"/>
      <c r="JNA540" s="78"/>
      <c r="JNB540" s="65"/>
      <c r="JNE540" s="78"/>
      <c r="JNF540" s="78"/>
      <c r="JNG540" s="65"/>
      <c r="JNJ540" s="78"/>
      <c r="JNK540" s="78"/>
      <c r="JNL540" s="65"/>
      <c r="JNO540" s="78"/>
      <c r="JNP540" s="78"/>
      <c r="JNQ540" s="65"/>
      <c r="JNT540" s="78"/>
      <c r="JNU540" s="78"/>
      <c r="JNV540" s="65"/>
      <c r="JNY540" s="78"/>
      <c r="JNZ540" s="78"/>
      <c r="JOA540" s="65"/>
      <c r="JOD540" s="78"/>
      <c r="JOE540" s="78"/>
      <c r="JOF540" s="65"/>
      <c r="JOI540" s="78"/>
      <c r="JOJ540" s="78"/>
      <c r="JOK540" s="65"/>
      <c r="JON540" s="78"/>
      <c r="JOO540" s="78"/>
      <c r="JOP540" s="65"/>
      <c r="JOS540" s="78"/>
      <c r="JOT540" s="78"/>
      <c r="JOU540" s="65"/>
      <c r="JOX540" s="78"/>
      <c r="JOY540" s="78"/>
      <c r="JOZ540" s="65"/>
      <c r="JPC540" s="78"/>
      <c r="JPD540" s="78"/>
      <c r="JPE540" s="65"/>
      <c r="JPH540" s="78"/>
      <c r="JPI540" s="78"/>
      <c r="JPJ540" s="65"/>
      <c r="JPM540" s="78"/>
      <c r="JPN540" s="78"/>
      <c r="JPO540" s="65"/>
      <c r="JPR540" s="78"/>
      <c r="JPS540" s="78"/>
      <c r="JPT540" s="65"/>
      <c r="JPW540" s="78"/>
      <c r="JPX540" s="78"/>
      <c r="JPY540" s="65"/>
      <c r="JQB540" s="78"/>
      <c r="JQC540" s="78"/>
      <c r="JQD540" s="65"/>
      <c r="JQG540" s="78"/>
      <c r="JQH540" s="78"/>
      <c r="JQI540" s="65"/>
      <c r="JQL540" s="78"/>
      <c r="JQM540" s="78"/>
      <c r="JQN540" s="65"/>
      <c r="JQQ540" s="78"/>
      <c r="JQR540" s="78"/>
      <c r="JQS540" s="65"/>
      <c r="JQV540" s="78"/>
      <c r="JQW540" s="78"/>
      <c r="JQX540" s="65"/>
      <c r="JRA540" s="78"/>
      <c r="JRB540" s="78"/>
      <c r="JRC540" s="65"/>
      <c r="JRF540" s="78"/>
      <c r="JRG540" s="78"/>
      <c r="JRH540" s="65"/>
      <c r="JRK540" s="78"/>
      <c r="JRL540" s="78"/>
      <c r="JRM540" s="65"/>
      <c r="JRP540" s="78"/>
      <c r="JRQ540" s="78"/>
      <c r="JRR540" s="65"/>
      <c r="JRU540" s="78"/>
      <c r="JRV540" s="78"/>
      <c r="JRW540" s="65"/>
      <c r="JRZ540" s="78"/>
      <c r="JSA540" s="78"/>
      <c r="JSB540" s="65"/>
      <c r="JSE540" s="78"/>
      <c r="JSF540" s="78"/>
      <c r="JSG540" s="65"/>
      <c r="JSJ540" s="78"/>
      <c r="JSK540" s="78"/>
      <c r="JSL540" s="65"/>
      <c r="JSO540" s="78"/>
      <c r="JSP540" s="78"/>
      <c r="JSQ540" s="65"/>
      <c r="JST540" s="78"/>
      <c r="JSU540" s="78"/>
      <c r="JSV540" s="65"/>
      <c r="JSY540" s="78"/>
      <c r="JSZ540" s="78"/>
      <c r="JTA540" s="65"/>
      <c r="JTD540" s="78"/>
      <c r="JTE540" s="78"/>
      <c r="JTF540" s="65"/>
      <c r="JTI540" s="78"/>
      <c r="JTJ540" s="78"/>
      <c r="JTK540" s="65"/>
      <c r="JTN540" s="78"/>
      <c r="JTO540" s="78"/>
      <c r="JTP540" s="65"/>
      <c r="JTS540" s="78"/>
      <c r="JTT540" s="78"/>
      <c r="JTU540" s="65"/>
      <c r="JTX540" s="78"/>
      <c r="JTY540" s="78"/>
      <c r="JTZ540" s="65"/>
      <c r="JUC540" s="78"/>
      <c r="JUD540" s="78"/>
      <c r="JUE540" s="65"/>
      <c r="JUH540" s="78"/>
      <c r="JUI540" s="78"/>
      <c r="JUJ540" s="65"/>
      <c r="JUM540" s="78"/>
      <c r="JUN540" s="78"/>
      <c r="JUO540" s="65"/>
      <c r="JUR540" s="78"/>
      <c r="JUS540" s="78"/>
      <c r="JUT540" s="65"/>
      <c r="JUW540" s="78"/>
      <c r="JUX540" s="78"/>
      <c r="JUY540" s="65"/>
      <c r="JVB540" s="78"/>
      <c r="JVC540" s="78"/>
      <c r="JVD540" s="65"/>
      <c r="JVG540" s="78"/>
      <c r="JVH540" s="78"/>
      <c r="JVI540" s="65"/>
      <c r="JVL540" s="78"/>
      <c r="JVM540" s="78"/>
      <c r="JVN540" s="65"/>
      <c r="JVQ540" s="78"/>
      <c r="JVR540" s="78"/>
      <c r="JVS540" s="65"/>
      <c r="JVV540" s="78"/>
      <c r="JVW540" s="78"/>
      <c r="JVX540" s="65"/>
      <c r="JWA540" s="78"/>
      <c r="JWB540" s="78"/>
      <c r="JWC540" s="65"/>
      <c r="JWF540" s="78"/>
      <c r="JWG540" s="78"/>
      <c r="JWH540" s="65"/>
      <c r="JWK540" s="78"/>
      <c r="JWL540" s="78"/>
      <c r="JWM540" s="65"/>
      <c r="JWP540" s="78"/>
      <c r="JWQ540" s="78"/>
      <c r="JWR540" s="65"/>
      <c r="JWU540" s="78"/>
      <c r="JWV540" s="78"/>
      <c r="JWW540" s="65"/>
      <c r="JWZ540" s="78"/>
      <c r="JXA540" s="78"/>
      <c r="JXB540" s="65"/>
      <c r="JXE540" s="78"/>
      <c r="JXF540" s="78"/>
      <c r="JXG540" s="65"/>
      <c r="JXJ540" s="78"/>
      <c r="JXK540" s="78"/>
      <c r="JXL540" s="65"/>
      <c r="JXO540" s="78"/>
      <c r="JXP540" s="78"/>
      <c r="JXQ540" s="65"/>
      <c r="JXT540" s="78"/>
      <c r="JXU540" s="78"/>
      <c r="JXV540" s="65"/>
      <c r="JXY540" s="78"/>
      <c r="JXZ540" s="78"/>
      <c r="JYA540" s="65"/>
      <c r="JYD540" s="78"/>
      <c r="JYE540" s="78"/>
      <c r="JYF540" s="65"/>
      <c r="JYI540" s="78"/>
      <c r="JYJ540" s="78"/>
      <c r="JYK540" s="65"/>
      <c r="JYN540" s="78"/>
      <c r="JYO540" s="78"/>
      <c r="JYP540" s="65"/>
      <c r="JYS540" s="78"/>
      <c r="JYT540" s="78"/>
      <c r="JYU540" s="65"/>
      <c r="JYX540" s="78"/>
      <c r="JYY540" s="78"/>
      <c r="JYZ540" s="65"/>
      <c r="JZC540" s="78"/>
      <c r="JZD540" s="78"/>
      <c r="JZE540" s="65"/>
      <c r="JZH540" s="78"/>
      <c r="JZI540" s="78"/>
      <c r="JZJ540" s="65"/>
      <c r="JZM540" s="78"/>
      <c r="JZN540" s="78"/>
      <c r="JZO540" s="65"/>
      <c r="JZR540" s="78"/>
      <c r="JZS540" s="78"/>
      <c r="JZT540" s="65"/>
      <c r="JZW540" s="78"/>
      <c r="JZX540" s="78"/>
      <c r="JZY540" s="65"/>
      <c r="KAB540" s="78"/>
      <c r="KAC540" s="78"/>
      <c r="KAD540" s="65"/>
      <c r="KAG540" s="78"/>
      <c r="KAH540" s="78"/>
      <c r="KAI540" s="65"/>
      <c r="KAL540" s="78"/>
      <c r="KAM540" s="78"/>
      <c r="KAN540" s="65"/>
      <c r="KAQ540" s="78"/>
      <c r="KAR540" s="78"/>
      <c r="KAS540" s="65"/>
      <c r="KAV540" s="78"/>
      <c r="KAW540" s="78"/>
      <c r="KAX540" s="65"/>
      <c r="KBA540" s="78"/>
      <c r="KBB540" s="78"/>
      <c r="KBC540" s="65"/>
      <c r="KBF540" s="78"/>
      <c r="KBG540" s="78"/>
      <c r="KBH540" s="65"/>
      <c r="KBK540" s="78"/>
      <c r="KBL540" s="78"/>
      <c r="KBM540" s="65"/>
      <c r="KBP540" s="78"/>
      <c r="KBQ540" s="78"/>
      <c r="KBR540" s="65"/>
      <c r="KBU540" s="78"/>
      <c r="KBV540" s="78"/>
      <c r="KBW540" s="65"/>
      <c r="KBZ540" s="78"/>
      <c r="KCA540" s="78"/>
      <c r="KCB540" s="65"/>
      <c r="KCE540" s="78"/>
      <c r="KCF540" s="78"/>
      <c r="KCG540" s="65"/>
      <c r="KCJ540" s="78"/>
      <c r="KCK540" s="78"/>
      <c r="KCL540" s="65"/>
      <c r="KCO540" s="78"/>
      <c r="KCP540" s="78"/>
      <c r="KCQ540" s="65"/>
      <c r="KCT540" s="78"/>
      <c r="KCU540" s="78"/>
      <c r="KCV540" s="65"/>
      <c r="KCY540" s="78"/>
      <c r="KCZ540" s="78"/>
      <c r="KDA540" s="65"/>
      <c r="KDD540" s="78"/>
      <c r="KDE540" s="78"/>
      <c r="KDF540" s="65"/>
      <c r="KDI540" s="78"/>
      <c r="KDJ540" s="78"/>
      <c r="KDK540" s="65"/>
      <c r="KDN540" s="78"/>
      <c r="KDO540" s="78"/>
      <c r="KDP540" s="65"/>
      <c r="KDS540" s="78"/>
      <c r="KDT540" s="78"/>
      <c r="KDU540" s="65"/>
      <c r="KDX540" s="78"/>
      <c r="KDY540" s="78"/>
      <c r="KDZ540" s="65"/>
      <c r="KEC540" s="78"/>
      <c r="KED540" s="78"/>
      <c r="KEE540" s="65"/>
      <c r="KEH540" s="78"/>
      <c r="KEI540" s="78"/>
      <c r="KEJ540" s="65"/>
      <c r="KEM540" s="78"/>
      <c r="KEN540" s="78"/>
      <c r="KEO540" s="65"/>
      <c r="KER540" s="78"/>
      <c r="KES540" s="78"/>
      <c r="KET540" s="65"/>
      <c r="KEW540" s="78"/>
      <c r="KEX540" s="78"/>
      <c r="KEY540" s="65"/>
      <c r="KFB540" s="78"/>
      <c r="KFC540" s="78"/>
      <c r="KFD540" s="65"/>
      <c r="KFG540" s="78"/>
      <c r="KFH540" s="78"/>
      <c r="KFI540" s="65"/>
      <c r="KFL540" s="78"/>
      <c r="KFM540" s="78"/>
      <c r="KFN540" s="65"/>
      <c r="KFQ540" s="78"/>
      <c r="KFR540" s="78"/>
      <c r="KFS540" s="65"/>
      <c r="KFV540" s="78"/>
      <c r="KFW540" s="78"/>
      <c r="KFX540" s="65"/>
      <c r="KGA540" s="78"/>
      <c r="KGB540" s="78"/>
      <c r="KGC540" s="65"/>
      <c r="KGF540" s="78"/>
      <c r="KGG540" s="78"/>
      <c r="KGH540" s="65"/>
      <c r="KGK540" s="78"/>
      <c r="KGL540" s="78"/>
      <c r="KGM540" s="65"/>
      <c r="KGP540" s="78"/>
      <c r="KGQ540" s="78"/>
      <c r="KGR540" s="65"/>
      <c r="KGU540" s="78"/>
      <c r="KGV540" s="78"/>
      <c r="KGW540" s="65"/>
      <c r="KGZ540" s="78"/>
      <c r="KHA540" s="78"/>
      <c r="KHB540" s="65"/>
      <c r="KHE540" s="78"/>
      <c r="KHF540" s="78"/>
      <c r="KHG540" s="65"/>
      <c r="KHJ540" s="78"/>
      <c r="KHK540" s="78"/>
      <c r="KHL540" s="65"/>
      <c r="KHO540" s="78"/>
      <c r="KHP540" s="78"/>
      <c r="KHQ540" s="65"/>
      <c r="KHT540" s="78"/>
      <c r="KHU540" s="78"/>
      <c r="KHV540" s="65"/>
      <c r="KHY540" s="78"/>
      <c r="KHZ540" s="78"/>
      <c r="KIA540" s="65"/>
      <c r="KID540" s="78"/>
      <c r="KIE540" s="78"/>
      <c r="KIF540" s="65"/>
      <c r="KII540" s="78"/>
      <c r="KIJ540" s="78"/>
      <c r="KIK540" s="65"/>
      <c r="KIN540" s="78"/>
      <c r="KIO540" s="78"/>
      <c r="KIP540" s="65"/>
      <c r="KIS540" s="78"/>
      <c r="KIT540" s="78"/>
      <c r="KIU540" s="65"/>
      <c r="KIX540" s="78"/>
      <c r="KIY540" s="78"/>
      <c r="KIZ540" s="65"/>
      <c r="KJC540" s="78"/>
      <c r="KJD540" s="78"/>
      <c r="KJE540" s="65"/>
      <c r="KJH540" s="78"/>
      <c r="KJI540" s="78"/>
      <c r="KJJ540" s="65"/>
      <c r="KJM540" s="78"/>
      <c r="KJN540" s="78"/>
      <c r="KJO540" s="65"/>
      <c r="KJR540" s="78"/>
      <c r="KJS540" s="78"/>
      <c r="KJT540" s="65"/>
      <c r="KJW540" s="78"/>
      <c r="KJX540" s="78"/>
      <c r="KJY540" s="65"/>
      <c r="KKB540" s="78"/>
      <c r="KKC540" s="78"/>
      <c r="KKD540" s="65"/>
      <c r="KKG540" s="78"/>
      <c r="KKH540" s="78"/>
      <c r="KKI540" s="65"/>
      <c r="KKL540" s="78"/>
      <c r="KKM540" s="78"/>
      <c r="KKN540" s="65"/>
      <c r="KKQ540" s="78"/>
      <c r="KKR540" s="78"/>
      <c r="KKS540" s="65"/>
      <c r="KKV540" s="78"/>
      <c r="KKW540" s="78"/>
      <c r="KKX540" s="65"/>
      <c r="KLA540" s="78"/>
      <c r="KLB540" s="78"/>
      <c r="KLC540" s="65"/>
      <c r="KLF540" s="78"/>
      <c r="KLG540" s="78"/>
      <c r="KLH540" s="65"/>
      <c r="KLK540" s="78"/>
      <c r="KLL540" s="78"/>
      <c r="KLM540" s="65"/>
      <c r="KLP540" s="78"/>
      <c r="KLQ540" s="78"/>
      <c r="KLR540" s="65"/>
      <c r="KLU540" s="78"/>
      <c r="KLV540" s="78"/>
      <c r="KLW540" s="65"/>
      <c r="KLZ540" s="78"/>
      <c r="KMA540" s="78"/>
      <c r="KMB540" s="65"/>
      <c r="KME540" s="78"/>
      <c r="KMF540" s="78"/>
      <c r="KMG540" s="65"/>
      <c r="KMJ540" s="78"/>
      <c r="KMK540" s="78"/>
      <c r="KML540" s="65"/>
      <c r="KMO540" s="78"/>
      <c r="KMP540" s="78"/>
      <c r="KMQ540" s="65"/>
      <c r="KMT540" s="78"/>
      <c r="KMU540" s="78"/>
      <c r="KMV540" s="65"/>
      <c r="KMY540" s="78"/>
      <c r="KMZ540" s="78"/>
      <c r="KNA540" s="65"/>
      <c r="KND540" s="78"/>
      <c r="KNE540" s="78"/>
      <c r="KNF540" s="65"/>
      <c r="KNI540" s="78"/>
      <c r="KNJ540" s="78"/>
      <c r="KNK540" s="65"/>
      <c r="KNN540" s="78"/>
      <c r="KNO540" s="78"/>
      <c r="KNP540" s="65"/>
      <c r="KNS540" s="78"/>
      <c r="KNT540" s="78"/>
      <c r="KNU540" s="65"/>
      <c r="KNX540" s="78"/>
      <c r="KNY540" s="78"/>
      <c r="KNZ540" s="65"/>
      <c r="KOC540" s="78"/>
      <c r="KOD540" s="78"/>
      <c r="KOE540" s="65"/>
      <c r="KOH540" s="78"/>
      <c r="KOI540" s="78"/>
      <c r="KOJ540" s="65"/>
      <c r="KOM540" s="78"/>
      <c r="KON540" s="78"/>
      <c r="KOO540" s="65"/>
      <c r="KOR540" s="78"/>
      <c r="KOS540" s="78"/>
      <c r="KOT540" s="65"/>
      <c r="KOW540" s="78"/>
      <c r="KOX540" s="78"/>
      <c r="KOY540" s="65"/>
      <c r="KPB540" s="78"/>
      <c r="KPC540" s="78"/>
      <c r="KPD540" s="65"/>
      <c r="KPG540" s="78"/>
      <c r="KPH540" s="78"/>
      <c r="KPI540" s="65"/>
      <c r="KPL540" s="78"/>
      <c r="KPM540" s="78"/>
      <c r="KPN540" s="65"/>
      <c r="KPQ540" s="78"/>
      <c r="KPR540" s="78"/>
      <c r="KPS540" s="65"/>
      <c r="KPV540" s="78"/>
      <c r="KPW540" s="78"/>
      <c r="KPX540" s="65"/>
      <c r="KQA540" s="78"/>
      <c r="KQB540" s="78"/>
      <c r="KQC540" s="65"/>
      <c r="KQF540" s="78"/>
      <c r="KQG540" s="78"/>
      <c r="KQH540" s="65"/>
      <c r="KQK540" s="78"/>
      <c r="KQL540" s="78"/>
      <c r="KQM540" s="65"/>
      <c r="KQP540" s="78"/>
      <c r="KQQ540" s="78"/>
      <c r="KQR540" s="65"/>
      <c r="KQU540" s="78"/>
      <c r="KQV540" s="78"/>
      <c r="KQW540" s="65"/>
      <c r="KQZ540" s="78"/>
      <c r="KRA540" s="78"/>
      <c r="KRB540" s="65"/>
      <c r="KRE540" s="78"/>
      <c r="KRF540" s="78"/>
      <c r="KRG540" s="65"/>
      <c r="KRJ540" s="78"/>
      <c r="KRK540" s="78"/>
      <c r="KRL540" s="65"/>
      <c r="KRO540" s="78"/>
      <c r="KRP540" s="78"/>
      <c r="KRQ540" s="65"/>
      <c r="KRT540" s="78"/>
      <c r="KRU540" s="78"/>
      <c r="KRV540" s="65"/>
      <c r="KRY540" s="78"/>
      <c r="KRZ540" s="78"/>
      <c r="KSA540" s="65"/>
      <c r="KSD540" s="78"/>
      <c r="KSE540" s="78"/>
      <c r="KSF540" s="65"/>
      <c r="KSI540" s="78"/>
      <c r="KSJ540" s="78"/>
      <c r="KSK540" s="65"/>
      <c r="KSN540" s="78"/>
      <c r="KSO540" s="78"/>
      <c r="KSP540" s="65"/>
      <c r="KSS540" s="78"/>
      <c r="KST540" s="78"/>
      <c r="KSU540" s="65"/>
      <c r="KSX540" s="78"/>
      <c r="KSY540" s="78"/>
      <c r="KSZ540" s="65"/>
      <c r="KTC540" s="78"/>
      <c r="KTD540" s="78"/>
      <c r="KTE540" s="65"/>
      <c r="KTH540" s="78"/>
      <c r="KTI540" s="78"/>
      <c r="KTJ540" s="65"/>
      <c r="KTM540" s="78"/>
      <c r="KTN540" s="78"/>
      <c r="KTO540" s="65"/>
      <c r="KTR540" s="78"/>
      <c r="KTS540" s="78"/>
      <c r="KTT540" s="65"/>
      <c r="KTW540" s="78"/>
      <c r="KTX540" s="78"/>
      <c r="KTY540" s="65"/>
      <c r="KUB540" s="78"/>
      <c r="KUC540" s="78"/>
      <c r="KUD540" s="65"/>
      <c r="KUG540" s="78"/>
      <c r="KUH540" s="78"/>
      <c r="KUI540" s="65"/>
      <c r="KUL540" s="78"/>
      <c r="KUM540" s="78"/>
      <c r="KUN540" s="65"/>
      <c r="KUQ540" s="78"/>
      <c r="KUR540" s="78"/>
      <c r="KUS540" s="65"/>
      <c r="KUV540" s="78"/>
      <c r="KUW540" s="78"/>
      <c r="KUX540" s="65"/>
      <c r="KVA540" s="78"/>
      <c r="KVB540" s="78"/>
      <c r="KVC540" s="65"/>
      <c r="KVF540" s="78"/>
      <c r="KVG540" s="78"/>
      <c r="KVH540" s="65"/>
      <c r="KVK540" s="78"/>
      <c r="KVL540" s="78"/>
      <c r="KVM540" s="65"/>
      <c r="KVP540" s="78"/>
      <c r="KVQ540" s="78"/>
      <c r="KVR540" s="65"/>
      <c r="KVU540" s="78"/>
      <c r="KVV540" s="78"/>
      <c r="KVW540" s="65"/>
      <c r="KVZ540" s="78"/>
      <c r="KWA540" s="78"/>
      <c r="KWB540" s="65"/>
      <c r="KWE540" s="78"/>
      <c r="KWF540" s="78"/>
      <c r="KWG540" s="65"/>
      <c r="KWJ540" s="78"/>
      <c r="KWK540" s="78"/>
      <c r="KWL540" s="65"/>
      <c r="KWO540" s="78"/>
      <c r="KWP540" s="78"/>
      <c r="KWQ540" s="65"/>
      <c r="KWT540" s="78"/>
      <c r="KWU540" s="78"/>
      <c r="KWV540" s="65"/>
      <c r="KWY540" s="78"/>
      <c r="KWZ540" s="78"/>
      <c r="KXA540" s="65"/>
      <c r="KXD540" s="78"/>
      <c r="KXE540" s="78"/>
      <c r="KXF540" s="65"/>
      <c r="KXI540" s="78"/>
      <c r="KXJ540" s="78"/>
      <c r="KXK540" s="65"/>
      <c r="KXN540" s="78"/>
      <c r="KXO540" s="78"/>
      <c r="KXP540" s="65"/>
      <c r="KXS540" s="78"/>
      <c r="KXT540" s="78"/>
      <c r="KXU540" s="65"/>
      <c r="KXX540" s="78"/>
      <c r="KXY540" s="78"/>
      <c r="KXZ540" s="65"/>
      <c r="KYC540" s="78"/>
      <c r="KYD540" s="78"/>
      <c r="KYE540" s="65"/>
      <c r="KYH540" s="78"/>
      <c r="KYI540" s="78"/>
      <c r="KYJ540" s="65"/>
      <c r="KYM540" s="78"/>
      <c r="KYN540" s="78"/>
      <c r="KYO540" s="65"/>
      <c r="KYR540" s="78"/>
      <c r="KYS540" s="78"/>
      <c r="KYT540" s="65"/>
      <c r="KYW540" s="78"/>
      <c r="KYX540" s="78"/>
      <c r="KYY540" s="65"/>
      <c r="KZB540" s="78"/>
      <c r="KZC540" s="78"/>
      <c r="KZD540" s="65"/>
      <c r="KZG540" s="78"/>
      <c r="KZH540" s="78"/>
      <c r="KZI540" s="65"/>
      <c r="KZL540" s="78"/>
      <c r="KZM540" s="78"/>
      <c r="KZN540" s="65"/>
      <c r="KZQ540" s="78"/>
      <c r="KZR540" s="78"/>
      <c r="KZS540" s="65"/>
      <c r="KZV540" s="78"/>
      <c r="KZW540" s="78"/>
      <c r="KZX540" s="65"/>
      <c r="LAA540" s="78"/>
      <c r="LAB540" s="78"/>
      <c r="LAC540" s="65"/>
      <c r="LAF540" s="78"/>
      <c r="LAG540" s="78"/>
      <c r="LAH540" s="65"/>
      <c r="LAK540" s="78"/>
      <c r="LAL540" s="78"/>
      <c r="LAM540" s="65"/>
      <c r="LAP540" s="78"/>
      <c r="LAQ540" s="78"/>
      <c r="LAR540" s="65"/>
      <c r="LAU540" s="78"/>
      <c r="LAV540" s="78"/>
      <c r="LAW540" s="65"/>
      <c r="LAZ540" s="78"/>
      <c r="LBA540" s="78"/>
      <c r="LBB540" s="65"/>
      <c r="LBE540" s="78"/>
      <c r="LBF540" s="78"/>
      <c r="LBG540" s="65"/>
      <c r="LBJ540" s="78"/>
      <c r="LBK540" s="78"/>
      <c r="LBL540" s="65"/>
      <c r="LBO540" s="78"/>
      <c r="LBP540" s="78"/>
      <c r="LBQ540" s="65"/>
      <c r="LBT540" s="78"/>
      <c r="LBU540" s="78"/>
      <c r="LBV540" s="65"/>
      <c r="LBY540" s="78"/>
      <c r="LBZ540" s="78"/>
      <c r="LCA540" s="65"/>
      <c r="LCD540" s="78"/>
      <c r="LCE540" s="78"/>
      <c r="LCF540" s="65"/>
      <c r="LCI540" s="78"/>
      <c r="LCJ540" s="78"/>
      <c r="LCK540" s="65"/>
      <c r="LCN540" s="78"/>
      <c r="LCO540" s="78"/>
      <c r="LCP540" s="65"/>
      <c r="LCS540" s="78"/>
      <c r="LCT540" s="78"/>
      <c r="LCU540" s="65"/>
      <c r="LCX540" s="78"/>
      <c r="LCY540" s="78"/>
      <c r="LCZ540" s="65"/>
      <c r="LDC540" s="78"/>
      <c r="LDD540" s="78"/>
      <c r="LDE540" s="65"/>
      <c r="LDH540" s="78"/>
      <c r="LDI540" s="78"/>
      <c r="LDJ540" s="65"/>
      <c r="LDM540" s="78"/>
      <c r="LDN540" s="78"/>
      <c r="LDO540" s="65"/>
      <c r="LDR540" s="78"/>
      <c r="LDS540" s="78"/>
      <c r="LDT540" s="65"/>
      <c r="LDW540" s="78"/>
      <c r="LDX540" s="78"/>
      <c r="LDY540" s="65"/>
      <c r="LEB540" s="78"/>
      <c r="LEC540" s="78"/>
      <c r="LED540" s="65"/>
      <c r="LEG540" s="78"/>
      <c r="LEH540" s="78"/>
      <c r="LEI540" s="65"/>
      <c r="LEL540" s="78"/>
      <c r="LEM540" s="78"/>
      <c r="LEN540" s="65"/>
      <c r="LEQ540" s="78"/>
      <c r="LER540" s="78"/>
      <c r="LES540" s="65"/>
      <c r="LEV540" s="78"/>
      <c r="LEW540" s="78"/>
      <c r="LEX540" s="65"/>
      <c r="LFA540" s="78"/>
      <c r="LFB540" s="78"/>
      <c r="LFC540" s="65"/>
      <c r="LFF540" s="78"/>
      <c r="LFG540" s="78"/>
      <c r="LFH540" s="65"/>
      <c r="LFK540" s="78"/>
      <c r="LFL540" s="78"/>
      <c r="LFM540" s="65"/>
      <c r="LFP540" s="78"/>
      <c r="LFQ540" s="78"/>
      <c r="LFR540" s="65"/>
      <c r="LFU540" s="78"/>
      <c r="LFV540" s="78"/>
      <c r="LFW540" s="65"/>
      <c r="LFZ540" s="78"/>
      <c r="LGA540" s="78"/>
      <c r="LGB540" s="65"/>
      <c r="LGE540" s="78"/>
      <c r="LGF540" s="78"/>
      <c r="LGG540" s="65"/>
      <c r="LGJ540" s="78"/>
      <c r="LGK540" s="78"/>
      <c r="LGL540" s="65"/>
      <c r="LGO540" s="78"/>
      <c r="LGP540" s="78"/>
      <c r="LGQ540" s="65"/>
      <c r="LGT540" s="78"/>
      <c r="LGU540" s="78"/>
      <c r="LGV540" s="65"/>
      <c r="LGY540" s="78"/>
      <c r="LGZ540" s="78"/>
      <c r="LHA540" s="65"/>
      <c r="LHD540" s="78"/>
      <c r="LHE540" s="78"/>
      <c r="LHF540" s="65"/>
      <c r="LHI540" s="78"/>
      <c r="LHJ540" s="78"/>
      <c r="LHK540" s="65"/>
      <c r="LHN540" s="78"/>
      <c r="LHO540" s="78"/>
      <c r="LHP540" s="65"/>
      <c r="LHS540" s="78"/>
      <c r="LHT540" s="78"/>
      <c r="LHU540" s="65"/>
      <c r="LHX540" s="78"/>
      <c r="LHY540" s="78"/>
      <c r="LHZ540" s="65"/>
      <c r="LIC540" s="78"/>
      <c r="LID540" s="78"/>
      <c r="LIE540" s="65"/>
      <c r="LIH540" s="78"/>
      <c r="LII540" s="78"/>
      <c r="LIJ540" s="65"/>
      <c r="LIM540" s="78"/>
      <c r="LIN540" s="78"/>
      <c r="LIO540" s="65"/>
      <c r="LIR540" s="78"/>
      <c r="LIS540" s="78"/>
      <c r="LIT540" s="65"/>
      <c r="LIW540" s="78"/>
      <c r="LIX540" s="78"/>
      <c r="LIY540" s="65"/>
      <c r="LJB540" s="78"/>
      <c r="LJC540" s="78"/>
      <c r="LJD540" s="65"/>
      <c r="LJG540" s="78"/>
      <c r="LJH540" s="78"/>
      <c r="LJI540" s="65"/>
      <c r="LJL540" s="78"/>
      <c r="LJM540" s="78"/>
      <c r="LJN540" s="65"/>
      <c r="LJQ540" s="78"/>
      <c r="LJR540" s="78"/>
      <c r="LJS540" s="65"/>
      <c r="LJV540" s="78"/>
      <c r="LJW540" s="78"/>
      <c r="LJX540" s="65"/>
      <c r="LKA540" s="78"/>
      <c r="LKB540" s="78"/>
      <c r="LKC540" s="65"/>
      <c r="LKF540" s="78"/>
      <c r="LKG540" s="78"/>
      <c r="LKH540" s="65"/>
      <c r="LKK540" s="78"/>
      <c r="LKL540" s="78"/>
      <c r="LKM540" s="65"/>
      <c r="LKP540" s="78"/>
      <c r="LKQ540" s="78"/>
      <c r="LKR540" s="65"/>
      <c r="LKU540" s="78"/>
      <c r="LKV540" s="78"/>
      <c r="LKW540" s="65"/>
      <c r="LKZ540" s="78"/>
      <c r="LLA540" s="78"/>
      <c r="LLB540" s="65"/>
      <c r="LLE540" s="78"/>
      <c r="LLF540" s="78"/>
      <c r="LLG540" s="65"/>
      <c r="LLJ540" s="78"/>
      <c r="LLK540" s="78"/>
      <c r="LLL540" s="65"/>
      <c r="LLO540" s="78"/>
      <c r="LLP540" s="78"/>
      <c r="LLQ540" s="65"/>
      <c r="LLT540" s="78"/>
      <c r="LLU540" s="78"/>
      <c r="LLV540" s="65"/>
      <c r="LLY540" s="78"/>
      <c r="LLZ540" s="78"/>
      <c r="LMA540" s="65"/>
      <c r="LMD540" s="78"/>
      <c r="LME540" s="78"/>
      <c r="LMF540" s="65"/>
      <c r="LMI540" s="78"/>
      <c r="LMJ540" s="78"/>
      <c r="LMK540" s="65"/>
      <c r="LMN540" s="78"/>
      <c r="LMO540" s="78"/>
      <c r="LMP540" s="65"/>
      <c r="LMS540" s="78"/>
      <c r="LMT540" s="78"/>
      <c r="LMU540" s="65"/>
      <c r="LMX540" s="78"/>
      <c r="LMY540" s="78"/>
      <c r="LMZ540" s="65"/>
      <c r="LNC540" s="78"/>
      <c r="LND540" s="78"/>
      <c r="LNE540" s="65"/>
      <c r="LNH540" s="78"/>
      <c r="LNI540" s="78"/>
      <c r="LNJ540" s="65"/>
      <c r="LNM540" s="78"/>
      <c r="LNN540" s="78"/>
      <c r="LNO540" s="65"/>
      <c r="LNR540" s="78"/>
      <c r="LNS540" s="78"/>
      <c r="LNT540" s="65"/>
      <c r="LNW540" s="78"/>
      <c r="LNX540" s="78"/>
      <c r="LNY540" s="65"/>
      <c r="LOB540" s="78"/>
      <c r="LOC540" s="78"/>
      <c r="LOD540" s="65"/>
      <c r="LOG540" s="78"/>
      <c r="LOH540" s="78"/>
      <c r="LOI540" s="65"/>
      <c r="LOL540" s="78"/>
      <c r="LOM540" s="78"/>
      <c r="LON540" s="65"/>
      <c r="LOQ540" s="78"/>
      <c r="LOR540" s="78"/>
      <c r="LOS540" s="65"/>
      <c r="LOV540" s="78"/>
      <c r="LOW540" s="78"/>
      <c r="LOX540" s="65"/>
      <c r="LPA540" s="78"/>
      <c r="LPB540" s="78"/>
      <c r="LPC540" s="65"/>
      <c r="LPF540" s="78"/>
      <c r="LPG540" s="78"/>
      <c r="LPH540" s="65"/>
      <c r="LPK540" s="78"/>
      <c r="LPL540" s="78"/>
      <c r="LPM540" s="65"/>
      <c r="LPP540" s="78"/>
      <c r="LPQ540" s="78"/>
      <c r="LPR540" s="65"/>
      <c r="LPU540" s="78"/>
      <c r="LPV540" s="78"/>
      <c r="LPW540" s="65"/>
      <c r="LPZ540" s="78"/>
      <c r="LQA540" s="78"/>
      <c r="LQB540" s="65"/>
      <c r="LQE540" s="78"/>
      <c r="LQF540" s="78"/>
      <c r="LQG540" s="65"/>
      <c r="LQJ540" s="78"/>
      <c r="LQK540" s="78"/>
      <c r="LQL540" s="65"/>
      <c r="LQO540" s="78"/>
      <c r="LQP540" s="78"/>
      <c r="LQQ540" s="65"/>
      <c r="LQT540" s="78"/>
      <c r="LQU540" s="78"/>
      <c r="LQV540" s="65"/>
      <c r="LQY540" s="78"/>
      <c r="LQZ540" s="78"/>
      <c r="LRA540" s="65"/>
      <c r="LRD540" s="78"/>
      <c r="LRE540" s="78"/>
      <c r="LRF540" s="65"/>
      <c r="LRI540" s="78"/>
      <c r="LRJ540" s="78"/>
      <c r="LRK540" s="65"/>
      <c r="LRN540" s="78"/>
      <c r="LRO540" s="78"/>
      <c r="LRP540" s="65"/>
      <c r="LRS540" s="78"/>
      <c r="LRT540" s="78"/>
      <c r="LRU540" s="65"/>
      <c r="LRX540" s="78"/>
      <c r="LRY540" s="78"/>
      <c r="LRZ540" s="65"/>
      <c r="LSC540" s="78"/>
      <c r="LSD540" s="78"/>
      <c r="LSE540" s="65"/>
      <c r="LSH540" s="78"/>
      <c r="LSI540" s="78"/>
      <c r="LSJ540" s="65"/>
      <c r="LSM540" s="78"/>
      <c r="LSN540" s="78"/>
      <c r="LSO540" s="65"/>
      <c r="LSR540" s="78"/>
      <c r="LSS540" s="78"/>
      <c r="LST540" s="65"/>
      <c r="LSW540" s="78"/>
      <c r="LSX540" s="78"/>
      <c r="LSY540" s="65"/>
      <c r="LTB540" s="78"/>
      <c r="LTC540" s="78"/>
      <c r="LTD540" s="65"/>
      <c r="LTG540" s="78"/>
      <c r="LTH540" s="78"/>
      <c r="LTI540" s="65"/>
      <c r="LTL540" s="78"/>
      <c r="LTM540" s="78"/>
      <c r="LTN540" s="65"/>
      <c r="LTQ540" s="78"/>
      <c r="LTR540" s="78"/>
      <c r="LTS540" s="65"/>
      <c r="LTV540" s="78"/>
      <c r="LTW540" s="78"/>
      <c r="LTX540" s="65"/>
      <c r="LUA540" s="78"/>
      <c r="LUB540" s="78"/>
      <c r="LUC540" s="65"/>
      <c r="LUF540" s="78"/>
      <c r="LUG540" s="78"/>
      <c r="LUH540" s="65"/>
      <c r="LUK540" s="78"/>
      <c r="LUL540" s="78"/>
      <c r="LUM540" s="65"/>
      <c r="LUP540" s="78"/>
      <c r="LUQ540" s="78"/>
      <c r="LUR540" s="65"/>
      <c r="LUU540" s="78"/>
      <c r="LUV540" s="78"/>
      <c r="LUW540" s="65"/>
      <c r="LUZ540" s="78"/>
      <c r="LVA540" s="78"/>
      <c r="LVB540" s="65"/>
      <c r="LVE540" s="78"/>
      <c r="LVF540" s="78"/>
      <c r="LVG540" s="65"/>
      <c r="LVJ540" s="78"/>
      <c r="LVK540" s="78"/>
      <c r="LVL540" s="65"/>
      <c r="LVO540" s="78"/>
      <c r="LVP540" s="78"/>
      <c r="LVQ540" s="65"/>
      <c r="LVT540" s="78"/>
      <c r="LVU540" s="78"/>
      <c r="LVV540" s="65"/>
      <c r="LVY540" s="78"/>
      <c r="LVZ540" s="78"/>
      <c r="LWA540" s="65"/>
      <c r="LWD540" s="78"/>
      <c r="LWE540" s="78"/>
      <c r="LWF540" s="65"/>
      <c r="LWI540" s="78"/>
      <c r="LWJ540" s="78"/>
      <c r="LWK540" s="65"/>
      <c r="LWN540" s="78"/>
      <c r="LWO540" s="78"/>
      <c r="LWP540" s="65"/>
      <c r="LWS540" s="78"/>
      <c r="LWT540" s="78"/>
      <c r="LWU540" s="65"/>
      <c r="LWX540" s="78"/>
      <c r="LWY540" s="78"/>
      <c r="LWZ540" s="65"/>
      <c r="LXC540" s="78"/>
      <c r="LXD540" s="78"/>
      <c r="LXE540" s="65"/>
      <c r="LXH540" s="78"/>
      <c r="LXI540" s="78"/>
      <c r="LXJ540" s="65"/>
      <c r="LXM540" s="78"/>
      <c r="LXN540" s="78"/>
      <c r="LXO540" s="65"/>
      <c r="LXR540" s="78"/>
      <c r="LXS540" s="78"/>
      <c r="LXT540" s="65"/>
      <c r="LXW540" s="78"/>
      <c r="LXX540" s="78"/>
      <c r="LXY540" s="65"/>
      <c r="LYB540" s="78"/>
      <c r="LYC540" s="78"/>
      <c r="LYD540" s="65"/>
      <c r="LYG540" s="78"/>
      <c r="LYH540" s="78"/>
      <c r="LYI540" s="65"/>
      <c r="LYL540" s="78"/>
      <c r="LYM540" s="78"/>
      <c r="LYN540" s="65"/>
      <c r="LYQ540" s="78"/>
      <c r="LYR540" s="78"/>
      <c r="LYS540" s="65"/>
      <c r="LYV540" s="78"/>
      <c r="LYW540" s="78"/>
      <c r="LYX540" s="65"/>
      <c r="LZA540" s="78"/>
      <c r="LZB540" s="78"/>
      <c r="LZC540" s="65"/>
      <c r="LZF540" s="78"/>
      <c r="LZG540" s="78"/>
      <c r="LZH540" s="65"/>
      <c r="LZK540" s="78"/>
      <c r="LZL540" s="78"/>
      <c r="LZM540" s="65"/>
      <c r="LZP540" s="78"/>
      <c r="LZQ540" s="78"/>
      <c r="LZR540" s="65"/>
      <c r="LZU540" s="78"/>
      <c r="LZV540" s="78"/>
      <c r="LZW540" s="65"/>
      <c r="LZZ540" s="78"/>
      <c r="MAA540" s="78"/>
      <c r="MAB540" s="65"/>
      <c r="MAE540" s="78"/>
      <c r="MAF540" s="78"/>
      <c r="MAG540" s="65"/>
      <c r="MAJ540" s="78"/>
      <c r="MAK540" s="78"/>
      <c r="MAL540" s="65"/>
      <c r="MAO540" s="78"/>
      <c r="MAP540" s="78"/>
      <c r="MAQ540" s="65"/>
      <c r="MAT540" s="78"/>
      <c r="MAU540" s="78"/>
      <c r="MAV540" s="65"/>
      <c r="MAY540" s="78"/>
      <c r="MAZ540" s="78"/>
      <c r="MBA540" s="65"/>
      <c r="MBD540" s="78"/>
      <c r="MBE540" s="78"/>
      <c r="MBF540" s="65"/>
      <c r="MBI540" s="78"/>
      <c r="MBJ540" s="78"/>
      <c r="MBK540" s="65"/>
      <c r="MBN540" s="78"/>
      <c r="MBO540" s="78"/>
      <c r="MBP540" s="65"/>
      <c r="MBS540" s="78"/>
      <c r="MBT540" s="78"/>
      <c r="MBU540" s="65"/>
      <c r="MBX540" s="78"/>
      <c r="MBY540" s="78"/>
      <c r="MBZ540" s="65"/>
      <c r="MCC540" s="78"/>
      <c r="MCD540" s="78"/>
      <c r="MCE540" s="65"/>
      <c r="MCH540" s="78"/>
      <c r="MCI540" s="78"/>
      <c r="MCJ540" s="65"/>
      <c r="MCM540" s="78"/>
      <c r="MCN540" s="78"/>
      <c r="MCO540" s="65"/>
      <c r="MCR540" s="78"/>
      <c r="MCS540" s="78"/>
      <c r="MCT540" s="65"/>
      <c r="MCW540" s="78"/>
      <c r="MCX540" s="78"/>
      <c r="MCY540" s="65"/>
      <c r="MDB540" s="78"/>
      <c r="MDC540" s="78"/>
      <c r="MDD540" s="65"/>
      <c r="MDG540" s="78"/>
      <c r="MDH540" s="78"/>
      <c r="MDI540" s="65"/>
      <c r="MDL540" s="78"/>
      <c r="MDM540" s="78"/>
      <c r="MDN540" s="65"/>
      <c r="MDQ540" s="78"/>
      <c r="MDR540" s="78"/>
      <c r="MDS540" s="65"/>
      <c r="MDV540" s="78"/>
      <c r="MDW540" s="78"/>
      <c r="MDX540" s="65"/>
      <c r="MEA540" s="78"/>
      <c r="MEB540" s="78"/>
      <c r="MEC540" s="65"/>
      <c r="MEF540" s="78"/>
      <c r="MEG540" s="78"/>
      <c r="MEH540" s="65"/>
      <c r="MEK540" s="78"/>
      <c r="MEL540" s="78"/>
      <c r="MEM540" s="65"/>
      <c r="MEP540" s="78"/>
      <c r="MEQ540" s="78"/>
      <c r="MER540" s="65"/>
      <c r="MEU540" s="78"/>
      <c r="MEV540" s="78"/>
      <c r="MEW540" s="65"/>
      <c r="MEZ540" s="78"/>
      <c r="MFA540" s="78"/>
      <c r="MFB540" s="65"/>
      <c r="MFE540" s="78"/>
      <c r="MFF540" s="78"/>
      <c r="MFG540" s="65"/>
      <c r="MFJ540" s="78"/>
      <c r="MFK540" s="78"/>
      <c r="MFL540" s="65"/>
      <c r="MFO540" s="78"/>
      <c r="MFP540" s="78"/>
      <c r="MFQ540" s="65"/>
      <c r="MFT540" s="78"/>
      <c r="MFU540" s="78"/>
      <c r="MFV540" s="65"/>
      <c r="MFY540" s="78"/>
      <c r="MFZ540" s="78"/>
      <c r="MGA540" s="65"/>
      <c r="MGD540" s="78"/>
      <c r="MGE540" s="78"/>
      <c r="MGF540" s="65"/>
      <c r="MGI540" s="78"/>
      <c r="MGJ540" s="78"/>
      <c r="MGK540" s="65"/>
      <c r="MGN540" s="78"/>
      <c r="MGO540" s="78"/>
      <c r="MGP540" s="65"/>
      <c r="MGS540" s="78"/>
      <c r="MGT540" s="78"/>
      <c r="MGU540" s="65"/>
      <c r="MGX540" s="78"/>
      <c r="MGY540" s="78"/>
      <c r="MGZ540" s="65"/>
      <c r="MHC540" s="78"/>
      <c r="MHD540" s="78"/>
      <c r="MHE540" s="65"/>
      <c r="MHH540" s="78"/>
      <c r="MHI540" s="78"/>
      <c r="MHJ540" s="65"/>
      <c r="MHM540" s="78"/>
      <c r="MHN540" s="78"/>
      <c r="MHO540" s="65"/>
      <c r="MHR540" s="78"/>
      <c r="MHS540" s="78"/>
      <c r="MHT540" s="65"/>
      <c r="MHW540" s="78"/>
      <c r="MHX540" s="78"/>
      <c r="MHY540" s="65"/>
      <c r="MIB540" s="78"/>
      <c r="MIC540" s="78"/>
      <c r="MID540" s="65"/>
      <c r="MIG540" s="78"/>
      <c r="MIH540" s="78"/>
      <c r="MII540" s="65"/>
      <c r="MIL540" s="78"/>
      <c r="MIM540" s="78"/>
      <c r="MIN540" s="65"/>
      <c r="MIQ540" s="78"/>
      <c r="MIR540" s="78"/>
      <c r="MIS540" s="65"/>
      <c r="MIV540" s="78"/>
      <c r="MIW540" s="78"/>
      <c r="MIX540" s="65"/>
      <c r="MJA540" s="78"/>
      <c r="MJB540" s="78"/>
      <c r="MJC540" s="65"/>
      <c r="MJF540" s="78"/>
      <c r="MJG540" s="78"/>
      <c r="MJH540" s="65"/>
      <c r="MJK540" s="78"/>
      <c r="MJL540" s="78"/>
      <c r="MJM540" s="65"/>
      <c r="MJP540" s="78"/>
      <c r="MJQ540" s="78"/>
      <c r="MJR540" s="65"/>
      <c r="MJU540" s="78"/>
      <c r="MJV540" s="78"/>
      <c r="MJW540" s="65"/>
      <c r="MJZ540" s="78"/>
      <c r="MKA540" s="78"/>
      <c r="MKB540" s="65"/>
      <c r="MKE540" s="78"/>
      <c r="MKF540" s="78"/>
      <c r="MKG540" s="65"/>
      <c r="MKJ540" s="78"/>
      <c r="MKK540" s="78"/>
      <c r="MKL540" s="65"/>
      <c r="MKO540" s="78"/>
      <c r="MKP540" s="78"/>
      <c r="MKQ540" s="65"/>
      <c r="MKT540" s="78"/>
      <c r="MKU540" s="78"/>
      <c r="MKV540" s="65"/>
      <c r="MKY540" s="78"/>
      <c r="MKZ540" s="78"/>
      <c r="MLA540" s="65"/>
      <c r="MLD540" s="78"/>
      <c r="MLE540" s="78"/>
      <c r="MLF540" s="65"/>
      <c r="MLI540" s="78"/>
      <c r="MLJ540" s="78"/>
      <c r="MLK540" s="65"/>
      <c r="MLN540" s="78"/>
      <c r="MLO540" s="78"/>
      <c r="MLP540" s="65"/>
      <c r="MLS540" s="78"/>
      <c r="MLT540" s="78"/>
      <c r="MLU540" s="65"/>
      <c r="MLX540" s="78"/>
      <c r="MLY540" s="78"/>
      <c r="MLZ540" s="65"/>
      <c r="MMC540" s="78"/>
      <c r="MMD540" s="78"/>
      <c r="MME540" s="65"/>
      <c r="MMH540" s="78"/>
      <c r="MMI540" s="78"/>
      <c r="MMJ540" s="65"/>
      <c r="MMM540" s="78"/>
      <c r="MMN540" s="78"/>
      <c r="MMO540" s="65"/>
      <c r="MMR540" s="78"/>
      <c r="MMS540" s="78"/>
      <c r="MMT540" s="65"/>
      <c r="MMW540" s="78"/>
      <c r="MMX540" s="78"/>
      <c r="MMY540" s="65"/>
      <c r="MNB540" s="78"/>
      <c r="MNC540" s="78"/>
      <c r="MND540" s="65"/>
      <c r="MNG540" s="78"/>
      <c r="MNH540" s="78"/>
      <c r="MNI540" s="65"/>
      <c r="MNL540" s="78"/>
      <c r="MNM540" s="78"/>
      <c r="MNN540" s="65"/>
      <c r="MNQ540" s="78"/>
      <c r="MNR540" s="78"/>
      <c r="MNS540" s="65"/>
      <c r="MNV540" s="78"/>
      <c r="MNW540" s="78"/>
      <c r="MNX540" s="65"/>
      <c r="MOA540" s="78"/>
      <c r="MOB540" s="78"/>
      <c r="MOC540" s="65"/>
      <c r="MOF540" s="78"/>
      <c r="MOG540" s="78"/>
      <c r="MOH540" s="65"/>
      <c r="MOK540" s="78"/>
      <c r="MOL540" s="78"/>
      <c r="MOM540" s="65"/>
      <c r="MOP540" s="78"/>
      <c r="MOQ540" s="78"/>
      <c r="MOR540" s="65"/>
      <c r="MOU540" s="78"/>
      <c r="MOV540" s="78"/>
      <c r="MOW540" s="65"/>
      <c r="MOZ540" s="78"/>
      <c r="MPA540" s="78"/>
      <c r="MPB540" s="65"/>
      <c r="MPE540" s="78"/>
      <c r="MPF540" s="78"/>
      <c r="MPG540" s="65"/>
      <c r="MPJ540" s="78"/>
      <c r="MPK540" s="78"/>
      <c r="MPL540" s="65"/>
      <c r="MPO540" s="78"/>
      <c r="MPP540" s="78"/>
      <c r="MPQ540" s="65"/>
      <c r="MPT540" s="78"/>
      <c r="MPU540" s="78"/>
      <c r="MPV540" s="65"/>
      <c r="MPY540" s="78"/>
      <c r="MPZ540" s="78"/>
      <c r="MQA540" s="65"/>
      <c r="MQD540" s="78"/>
      <c r="MQE540" s="78"/>
      <c r="MQF540" s="65"/>
      <c r="MQI540" s="78"/>
      <c r="MQJ540" s="78"/>
      <c r="MQK540" s="65"/>
      <c r="MQN540" s="78"/>
      <c r="MQO540" s="78"/>
      <c r="MQP540" s="65"/>
      <c r="MQS540" s="78"/>
      <c r="MQT540" s="78"/>
      <c r="MQU540" s="65"/>
      <c r="MQX540" s="78"/>
      <c r="MQY540" s="78"/>
      <c r="MQZ540" s="65"/>
      <c r="MRC540" s="78"/>
      <c r="MRD540" s="78"/>
      <c r="MRE540" s="65"/>
      <c r="MRH540" s="78"/>
      <c r="MRI540" s="78"/>
      <c r="MRJ540" s="65"/>
      <c r="MRM540" s="78"/>
      <c r="MRN540" s="78"/>
      <c r="MRO540" s="65"/>
      <c r="MRR540" s="78"/>
      <c r="MRS540" s="78"/>
      <c r="MRT540" s="65"/>
      <c r="MRW540" s="78"/>
      <c r="MRX540" s="78"/>
      <c r="MRY540" s="65"/>
      <c r="MSB540" s="78"/>
      <c r="MSC540" s="78"/>
      <c r="MSD540" s="65"/>
      <c r="MSG540" s="78"/>
      <c r="MSH540" s="78"/>
      <c r="MSI540" s="65"/>
      <c r="MSL540" s="78"/>
      <c r="MSM540" s="78"/>
      <c r="MSN540" s="65"/>
      <c r="MSQ540" s="78"/>
      <c r="MSR540" s="78"/>
      <c r="MSS540" s="65"/>
      <c r="MSV540" s="78"/>
      <c r="MSW540" s="78"/>
      <c r="MSX540" s="65"/>
      <c r="MTA540" s="78"/>
      <c r="MTB540" s="78"/>
      <c r="MTC540" s="65"/>
      <c r="MTF540" s="78"/>
      <c r="MTG540" s="78"/>
      <c r="MTH540" s="65"/>
      <c r="MTK540" s="78"/>
      <c r="MTL540" s="78"/>
      <c r="MTM540" s="65"/>
      <c r="MTP540" s="78"/>
      <c r="MTQ540" s="78"/>
      <c r="MTR540" s="65"/>
      <c r="MTU540" s="78"/>
      <c r="MTV540" s="78"/>
      <c r="MTW540" s="65"/>
      <c r="MTZ540" s="78"/>
      <c r="MUA540" s="78"/>
      <c r="MUB540" s="65"/>
      <c r="MUE540" s="78"/>
      <c r="MUF540" s="78"/>
      <c r="MUG540" s="65"/>
      <c r="MUJ540" s="78"/>
      <c r="MUK540" s="78"/>
      <c r="MUL540" s="65"/>
      <c r="MUO540" s="78"/>
      <c r="MUP540" s="78"/>
      <c r="MUQ540" s="65"/>
      <c r="MUT540" s="78"/>
      <c r="MUU540" s="78"/>
      <c r="MUV540" s="65"/>
      <c r="MUY540" s="78"/>
      <c r="MUZ540" s="78"/>
      <c r="MVA540" s="65"/>
      <c r="MVD540" s="78"/>
      <c r="MVE540" s="78"/>
      <c r="MVF540" s="65"/>
      <c r="MVI540" s="78"/>
      <c r="MVJ540" s="78"/>
      <c r="MVK540" s="65"/>
      <c r="MVN540" s="78"/>
      <c r="MVO540" s="78"/>
      <c r="MVP540" s="65"/>
      <c r="MVS540" s="78"/>
      <c r="MVT540" s="78"/>
      <c r="MVU540" s="65"/>
      <c r="MVX540" s="78"/>
      <c r="MVY540" s="78"/>
      <c r="MVZ540" s="65"/>
      <c r="MWC540" s="78"/>
      <c r="MWD540" s="78"/>
      <c r="MWE540" s="65"/>
      <c r="MWH540" s="78"/>
      <c r="MWI540" s="78"/>
      <c r="MWJ540" s="65"/>
      <c r="MWM540" s="78"/>
      <c r="MWN540" s="78"/>
      <c r="MWO540" s="65"/>
      <c r="MWR540" s="78"/>
      <c r="MWS540" s="78"/>
      <c r="MWT540" s="65"/>
      <c r="MWW540" s="78"/>
      <c r="MWX540" s="78"/>
      <c r="MWY540" s="65"/>
      <c r="MXB540" s="78"/>
      <c r="MXC540" s="78"/>
      <c r="MXD540" s="65"/>
      <c r="MXG540" s="78"/>
      <c r="MXH540" s="78"/>
      <c r="MXI540" s="65"/>
      <c r="MXL540" s="78"/>
      <c r="MXM540" s="78"/>
      <c r="MXN540" s="65"/>
      <c r="MXQ540" s="78"/>
      <c r="MXR540" s="78"/>
      <c r="MXS540" s="65"/>
      <c r="MXV540" s="78"/>
      <c r="MXW540" s="78"/>
      <c r="MXX540" s="65"/>
      <c r="MYA540" s="78"/>
      <c r="MYB540" s="78"/>
      <c r="MYC540" s="65"/>
      <c r="MYF540" s="78"/>
      <c r="MYG540" s="78"/>
      <c r="MYH540" s="65"/>
      <c r="MYK540" s="78"/>
      <c r="MYL540" s="78"/>
      <c r="MYM540" s="65"/>
      <c r="MYP540" s="78"/>
      <c r="MYQ540" s="78"/>
      <c r="MYR540" s="65"/>
      <c r="MYU540" s="78"/>
      <c r="MYV540" s="78"/>
      <c r="MYW540" s="65"/>
      <c r="MYZ540" s="78"/>
      <c r="MZA540" s="78"/>
      <c r="MZB540" s="65"/>
      <c r="MZE540" s="78"/>
      <c r="MZF540" s="78"/>
      <c r="MZG540" s="65"/>
      <c r="MZJ540" s="78"/>
      <c r="MZK540" s="78"/>
      <c r="MZL540" s="65"/>
      <c r="MZO540" s="78"/>
      <c r="MZP540" s="78"/>
      <c r="MZQ540" s="65"/>
      <c r="MZT540" s="78"/>
      <c r="MZU540" s="78"/>
      <c r="MZV540" s="65"/>
      <c r="MZY540" s="78"/>
      <c r="MZZ540" s="78"/>
      <c r="NAA540" s="65"/>
      <c r="NAD540" s="78"/>
      <c r="NAE540" s="78"/>
      <c r="NAF540" s="65"/>
      <c r="NAI540" s="78"/>
      <c r="NAJ540" s="78"/>
      <c r="NAK540" s="65"/>
      <c r="NAN540" s="78"/>
      <c r="NAO540" s="78"/>
      <c r="NAP540" s="65"/>
      <c r="NAS540" s="78"/>
      <c r="NAT540" s="78"/>
      <c r="NAU540" s="65"/>
      <c r="NAX540" s="78"/>
      <c r="NAY540" s="78"/>
      <c r="NAZ540" s="65"/>
      <c r="NBC540" s="78"/>
      <c r="NBD540" s="78"/>
      <c r="NBE540" s="65"/>
      <c r="NBH540" s="78"/>
      <c r="NBI540" s="78"/>
      <c r="NBJ540" s="65"/>
      <c r="NBM540" s="78"/>
      <c r="NBN540" s="78"/>
      <c r="NBO540" s="65"/>
      <c r="NBR540" s="78"/>
      <c r="NBS540" s="78"/>
      <c r="NBT540" s="65"/>
      <c r="NBW540" s="78"/>
      <c r="NBX540" s="78"/>
      <c r="NBY540" s="65"/>
      <c r="NCB540" s="78"/>
      <c r="NCC540" s="78"/>
      <c r="NCD540" s="65"/>
      <c r="NCG540" s="78"/>
      <c r="NCH540" s="78"/>
      <c r="NCI540" s="65"/>
      <c r="NCL540" s="78"/>
      <c r="NCM540" s="78"/>
      <c r="NCN540" s="65"/>
      <c r="NCQ540" s="78"/>
      <c r="NCR540" s="78"/>
      <c r="NCS540" s="65"/>
      <c r="NCV540" s="78"/>
      <c r="NCW540" s="78"/>
      <c r="NCX540" s="65"/>
      <c r="NDA540" s="78"/>
      <c r="NDB540" s="78"/>
      <c r="NDC540" s="65"/>
      <c r="NDF540" s="78"/>
      <c r="NDG540" s="78"/>
      <c r="NDH540" s="65"/>
      <c r="NDK540" s="78"/>
      <c r="NDL540" s="78"/>
      <c r="NDM540" s="65"/>
      <c r="NDP540" s="78"/>
      <c r="NDQ540" s="78"/>
      <c r="NDR540" s="65"/>
      <c r="NDU540" s="78"/>
      <c r="NDV540" s="78"/>
      <c r="NDW540" s="65"/>
      <c r="NDZ540" s="78"/>
      <c r="NEA540" s="78"/>
      <c r="NEB540" s="65"/>
      <c r="NEE540" s="78"/>
      <c r="NEF540" s="78"/>
      <c r="NEG540" s="65"/>
      <c r="NEJ540" s="78"/>
      <c r="NEK540" s="78"/>
      <c r="NEL540" s="65"/>
      <c r="NEO540" s="78"/>
      <c r="NEP540" s="78"/>
      <c r="NEQ540" s="65"/>
      <c r="NET540" s="78"/>
      <c r="NEU540" s="78"/>
      <c r="NEV540" s="65"/>
      <c r="NEY540" s="78"/>
      <c r="NEZ540" s="78"/>
      <c r="NFA540" s="65"/>
      <c r="NFD540" s="78"/>
      <c r="NFE540" s="78"/>
      <c r="NFF540" s="65"/>
      <c r="NFI540" s="78"/>
      <c r="NFJ540" s="78"/>
      <c r="NFK540" s="65"/>
      <c r="NFN540" s="78"/>
      <c r="NFO540" s="78"/>
      <c r="NFP540" s="65"/>
      <c r="NFS540" s="78"/>
      <c r="NFT540" s="78"/>
      <c r="NFU540" s="65"/>
      <c r="NFX540" s="78"/>
      <c r="NFY540" s="78"/>
      <c r="NFZ540" s="65"/>
      <c r="NGC540" s="78"/>
      <c r="NGD540" s="78"/>
      <c r="NGE540" s="65"/>
      <c r="NGH540" s="78"/>
      <c r="NGI540" s="78"/>
      <c r="NGJ540" s="65"/>
      <c r="NGM540" s="78"/>
      <c r="NGN540" s="78"/>
      <c r="NGO540" s="65"/>
      <c r="NGR540" s="78"/>
      <c r="NGS540" s="78"/>
      <c r="NGT540" s="65"/>
      <c r="NGW540" s="78"/>
      <c r="NGX540" s="78"/>
      <c r="NGY540" s="65"/>
      <c r="NHB540" s="78"/>
      <c r="NHC540" s="78"/>
      <c r="NHD540" s="65"/>
      <c r="NHG540" s="78"/>
      <c r="NHH540" s="78"/>
      <c r="NHI540" s="65"/>
      <c r="NHL540" s="78"/>
      <c r="NHM540" s="78"/>
      <c r="NHN540" s="65"/>
      <c r="NHQ540" s="78"/>
      <c r="NHR540" s="78"/>
      <c r="NHS540" s="65"/>
      <c r="NHV540" s="78"/>
      <c r="NHW540" s="78"/>
      <c r="NHX540" s="65"/>
      <c r="NIA540" s="78"/>
      <c r="NIB540" s="78"/>
      <c r="NIC540" s="65"/>
      <c r="NIF540" s="78"/>
      <c r="NIG540" s="78"/>
      <c r="NIH540" s="65"/>
      <c r="NIK540" s="78"/>
      <c r="NIL540" s="78"/>
      <c r="NIM540" s="65"/>
      <c r="NIP540" s="78"/>
      <c r="NIQ540" s="78"/>
      <c r="NIR540" s="65"/>
      <c r="NIU540" s="78"/>
      <c r="NIV540" s="78"/>
      <c r="NIW540" s="65"/>
      <c r="NIZ540" s="78"/>
      <c r="NJA540" s="78"/>
      <c r="NJB540" s="65"/>
      <c r="NJE540" s="78"/>
      <c r="NJF540" s="78"/>
      <c r="NJG540" s="65"/>
      <c r="NJJ540" s="78"/>
      <c r="NJK540" s="78"/>
      <c r="NJL540" s="65"/>
      <c r="NJO540" s="78"/>
      <c r="NJP540" s="78"/>
      <c r="NJQ540" s="65"/>
      <c r="NJT540" s="78"/>
      <c r="NJU540" s="78"/>
      <c r="NJV540" s="65"/>
      <c r="NJY540" s="78"/>
      <c r="NJZ540" s="78"/>
      <c r="NKA540" s="65"/>
      <c r="NKD540" s="78"/>
      <c r="NKE540" s="78"/>
      <c r="NKF540" s="65"/>
      <c r="NKI540" s="78"/>
      <c r="NKJ540" s="78"/>
      <c r="NKK540" s="65"/>
      <c r="NKN540" s="78"/>
      <c r="NKO540" s="78"/>
      <c r="NKP540" s="65"/>
      <c r="NKS540" s="78"/>
      <c r="NKT540" s="78"/>
      <c r="NKU540" s="65"/>
      <c r="NKX540" s="78"/>
      <c r="NKY540" s="78"/>
      <c r="NKZ540" s="65"/>
      <c r="NLC540" s="78"/>
      <c r="NLD540" s="78"/>
      <c r="NLE540" s="65"/>
      <c r="NLH540" s="78"/>
      <c r="NLI540" s="78"/>
      <c r="NLJ540" s="65"/>
      <c r="NLM540" s="78"/>
      <c r="NLN540" s="78"/>
      <c r="NLO540" s="65"/>
      <c r="NLR540" s="78"/>
      <c r="NLS540" s="78"/>
      <c r="NLT540" s="65"/>
      <c r="NLW540" s="78"/>
      <c r="NLX540" s="78"/>
      <c r="NLY540" s="65"/>
      <c r="NMB540" s="78"/>
      <c r="NMC540" s="78"/>
      <c r="NMD540" s="65"/>
      <c r="NMG540" s="78"/>
      <c r="NMH540" s="78"/>
      <c r="NMI540" s="65"/>
      <c r="NML540" s="78"/>
      <c r="NMM540" s="78"/>
      <c r="NMN540" s="65"/>
      <c r="NMQ540" s="78"/>
      <c r="NMR540" s="78"/>
      <c r="NMS540" s="65"/>
      <c r="NMV540" s="78"/>
      <c r="NMW540" s="78"/>
      <c r="NMX540" s="65"/>
      <c r="NNA540" s="78"/>
      <c r="NNB540" s="78"/>
      <c r="NNC540" s="65"/>
      <c r="NNF540" s="78"/>
      <c r="NNG540" s="78"/>
      <c r="NNH540" s="65"/>
      <c r="NNK540" s="78"/>
      <c r="NNL540" s="78"/>
      <c r="NNM540" s="65"/>
      <c r="NNP540" s="78"/>
      <c r="NNQ540" s="78"/>
      <c r="NNR540" s="65"/>
      <c r="NNU540" s="78"/>
      <c r="NNV540" s="78"/>
      <c r="NNW540" s="65"/>
      <c r="NNZ540" s="78"/>
      <c r="NOA540" s="78"/>
      <c r="NOB540" s="65"/>
      <c r="NOE540" s="78"/>
      <c r="NOF540" s="78"/>
      <c r="NOG540" s="65"/>
      <c r="NOJ540" s="78"/>
      <c r="NOK540" s="78"/>
      <c r="NOL540" s="65"/>
      <c r="NOO540" s="78"/>
      <c r="NOP540" s="78"/>
      <c r="NOQ540" s="65"/>
      <c r="NOT540" s="78"/>
      <c r="NOU540" s="78"/>
      <c r="NOV540" s="65"/>
      <c r="NOY540" s="78"/>
      <c r="NOZ540" s="78"/>
      <c r="NPA540" s="65"/>
      <c r="NPD540" s="78"/>
      <c r="NPE540" s="78"/>
      <c r="NPF540" s="65"/>
      <c r="NPI540" s="78"/>
      <c r="NPJ540" s="78"/>
      <c r="NPK540" s="65"/>
      <c r="NPN540" s="78"/>
      <c r="NPO540" s="78"/>
      <c r="NPP540" s="65"/>
      <c r="NPS540" s="78"/>
      <c r="NPT540" s="78"/>
      <c r="NPU540" s="65"/>
      <c r="NPX540" s="78"/>
      <c r="NPY540" s="78"/>
      <c r="NPZ540" s="65"/>
      <c r="NQC540" s="78"/>
      <c r="NQD540" s="78"/>
      <c r="NQE540" s="65"/>
      <c r="NQH540" s="78"/>
      <c r="NQI540" s="78"/>
      <c r="NQJ540" s="65"/>
      <c r="NQM540" s="78"/>
      <c r="NQN540" s="78"/>
      <c r="NQO540" s="65"/>
      <c r="NQR540" s="78"/>
      <c r="NQS540" s="78"/>
      <c r="NQT540" s="65"/>
      <c r="NQW540" s="78"/>
      <c r="NQX540" s="78"/>
      <c r="NQY540" s="65"/>
      <c r="NRB540" s="78"/>
      <c r="NRC540" s="78"/>
      <c r="NRD540" s="65"/>
      <c r="NRG540" s="78"/>
      <c r="NRH540" s="78"/>
      <c r="NRI540" s="65"/>
      <c r="NRL540" s="78"/>
      <c r="NRM540" s="78"/>
      <c r="NRN540" s="65"/>
      <c r="NRQ540" s="78"/>
      <c r="NRR540" s="78"/>
      <c r="NRS540" s="65"/>
      <c r="NRV540" s="78"/>
      <c r="NRW540" s="78"/>
      <c r="NRX540" s="65"/>
      <c r="NSA540" s="78"/>
      <c r="NSB540" s="78"/>
      <c r="NSC540" s="65"/>
      <c r="NSF540" s="78"/>
      <c r="NSG540" s="78"/>
      <c r="NSH540" s="65"/>
      <c r="NSK540" s="78"/>
      <c r="NSL540" s="78"/>
      <c r="NSM540" s="65"/>
      <c r="NSP540" s="78"/>
      <c r="NSQ540" s="78"/>
      <c r="NSR540" s="65"/>
      <c r="NSU540" s="78"/>
      <c r="NSV540" s="78"/>
      <c r="NSW540" s="65"/>
      <c r="NSZ540" s="78"/>
      <c r="NTA540" s="78"/>
      <c r="NTB540" s="65"/>
      <c r="NTE540" s="78"/>
      <c r="NTF540" s="78"/>
      <c r="NTG540" s="65"/>
      <c r="NTJ540" s="78"/>
      <c r="NTK540" s="78"/>
      <c r="NTL540" s="65"/>
      <c r="NTO540" s="78"/>
      <c r="NTP540" s="78"/>
      <c r="NTQ540" s="65"/>
      <c r="NTT540" s="78"/>
      <c r="NTU540" s="78"/>
      <c r="NTV540" s="65"/>
      <c r="NTY540" s="78"/>
      <c r="NTZ540" s="78"/>
      <c r="NUA540" s="65"/>
      <c r="NUD540" s="78"/>
      <c r="NUE540" s="78"/>
      <c r="NUF540" s="65"/>
      <c r="NUI540" s="78"/>
      <c r="NUJ540" s="78"/>
      <c r="NUK540" s="65"/>
      <c r="NUN540" s="78"/>
      <c r="NUO540" s="78"/>
      <c r="NUP540" s="65"/>
      <c r="NUS540" s="78"/>
      <c r="NUT540" s="78"/>
      <c r="NUU540" s="65"/>
      <c r="NUX540" s="78"/>
      <c r="NUY540" s="78"/>
      <c r="NUZ540" s="65"/>
      <c r="NVC540" s="78"/>
      <c r="NVD540" s="78"/>
      <c r="NVE540" s="65"/>
      <c r="NVH540" s="78"/>
      <c r="NVI540" s="78"/>
      <c r="NVJ540" s="65"/>
      <c r="NVM540" s="78"/>
      <c r="NVN540" s="78"/>
      <c r="NVO540" s="65"/>
      <c r="NVR540" s="78"/>
      <c r="NVS540" s="78"/>
      <c r="NVT540" s="65"/>
      <c r="NVW540" s="78"/>
      <c r="NVX540" s="78"/>
      <c r="NVY540" s="65"/>
      <c r="NWB540" s="78"/>
      <c r="NWC540" s="78"/>
      <c r="NWD540" s="65"/>
      <c r="NWG540" s="78"/>
      <c r="NWH540" s="78"/>
      <c r="NWI540" s="65"/>
      <c r="NWL540" s="78"/>
      <c r="NWM540" s="78"/>
      <c r="NWN540" s="65"/>
      <c r="NWQ540" s="78"/>
      <c r="NWR540" s="78"/>
      <c r="NWS540" s="65"/>
      <c r="NWV540" s="78"/>
      <c r="NWW540" s="78"/>
      <c r="NWX540" s="65"/>
      <c r="NXA540" s="78"/>
      <c r="NXB540" s="78"/>
      <c r="NXC540" s="65"/>
      <c r="NXF540" s="78"/>
      <c r="NXG540" s="78"/>
      <c r="NXH540" s="65"/>
      <c r="NXK540" s="78"/>
      <c r="NXL540" s="78"/>
      <c r="NXM540" s="65"/>
      <c r="NXP540" s="78"/>
      <c r="NXQ540" s="78"/>
      <c r="NXR540" s="65"/>
      <c r="NXU540" s="78"/>
      <c r="NXV540" s="78"/>
      <c r="NXW540" s="65"/>
      <c r="NXZ540" s="78"/>
      <c r="NYA540" s="78"/>
      <c r="NYB540" s="65"/>
      <c r="NYE540" s="78"/>
      <c r="NYF540" s="78"/>
      <c r="NYG540" s="65"/>
      <c r="NYJ540" s="78"/>
      <c r="NYK540" s="78"/>
      <c r="NYL540" s="65"/>
      <c r="NYO540" s="78"/>
      <c r="NYP540" s="78"/>
      <c r="NYQ540" s="65"/>
      <c r="NYT540" s="78"/>
      <c r="NYU540" s="78"/>
      <c r="NYV540" s="65"/>
      <c r="NYY540" s="78"/>
      <c r="NYZ540" s="78"/>
      <c r="NZA540" s="65"/>
      <c r="NZD540" s="78"/>
      <c r="NZE540" s="78"/>
      <c r="NZF540" s="65"/>
      <c r="NZI540" s="78"/>
      <c r="NZJ540" s="78"/>
      <c r="NZK540" s="65"/>
      <c r="NZN540" s="78"/>
      <c r="NZO540" s="78"/>
      <c r="NZP540" s="65"/>
      <c r="NZS540" s="78"/>
      <c r="NZT540" s="78"/>
      <c r="NZU540" s="65"/>
      <c r="NZX540" s="78"/>
      <c r="NZY540" s="78"/>
      <c r="NZZ540" s="65"/>
      <c r="OAC540" s="78"/>
      <c r="OAD540" s="78"/>
      <c r="OAE540" s="65"/>
      <c r="OAH540" s="78"/>
      <c r="OAI540" s="78"/>
      <c r="OAJ540" s="65"/>
      <c r="OAM540" s="78"/>
      <c r="OAN540" s="78"/>
      <c r="OAO540" s="65"/>
      <c r="OAR540" s="78"/>
      <c r="OAS540" s="78"/>
      <c r="OAT540" s="65"/>
      <c r="OAW540" s="78"/>
      <c r="OAX540" s="78"/>
      <c r="OAY540" s="65"/>
      <c r="OBB540" s="78"/>
      <c r="OBC540" s="78"/>
      <c r="OBD540" s="65"/>
      <c r="OBG540" s="78"/>
      <c r="OBH540" s="78"/>
      <c r="OBI540" s="65"/>
      <c r="OBL540" s="78"/>
      <c r="OBM540" s="78"/>
      <c r="OBN540" s="65"/>
      <c r="OBQ540" s="78"/>
      <c r="OBR540" s="78"/>
      <c r="OBS540" s="65"/>
      <c r="OBV540" s="78"/>
      <c r="OBW540" s="78"/>
      <c r="OBX540" s="65"/>
      <c r="OCA540" s="78"/>
      <c r="OCB540" s="78"/>
      <c r="OCC540" s="65"/>
      <c r="OCF540" s="78"/>
      <c r="OCG540" s="78"/>
      <c r="OCH540" s="65"/>
      <c r="OCK540" s="78"/>
      <c r="OCL540" s="78"/>
      <c r="OCM540" s="65"/>
      <c r="OCP540" s="78"/>
      <c r="OCQ540" s="78"/>
      <c r="OCR540" s="65"/>
      <c r="OCU540" s="78"/>
      <c r="OCV540" s="78"/>
      <c r="OCW540" s="65"/>
      <c r="OCZ540" s="78"/>
      <c r="ODA540" s="78"/>
      <c r="ODB540" s="65"/>
      <c r="ODE540" s="78"/>
      <c r="ODF540" s="78"/>
      <c r="ODG540" s="65"/>
      <c r="ODJ540" s="78"/>
      <c r="ODK540" s="78"/>
      <c r="ODL540" s="65"/>
      <c r="ODO540" s="78"/>
      <c r="ODP540" s="78"/>
      <c r="ODQ540" s="65"/>
      <c r="ODT540" s="78"/>
      <c r="ODU540" s="78"/>
      <c r="ODV540" s="65"/>
      <c r="ODY540" s="78"/>
      <c r="ODZ540" s="78"/>
      <c r="OEA540" s="65"/>
      <c r="OED540" s="78"/>
      <c r="OEE540" s="78"/>
      <c r="OEF540" s="65"/>
      <c r="OEI540" s="78"/>
      <c r="OEJ540" s="78"/>
      <c r="OEK540" s="65"/>
      <c r="OEN540" s="78"/>
      <c r="OEO540" s="78"/>
      <c r="OEP540" s="65"/>
      <c r="OES540" s="78"/>
      <c r="OET540" s="78"/>
      <c r="OEU540" s="65"/>
      <c r="OEX540" s="78"/>
      <c r="OEY540" s="78"/>
      <c r="OEZ540" s="65"/>
      <c r="OFC540" s="78"/>
      <c r="OFD540" s="78"/>
      <c r="OFE540" s="65"/>
      <c r="OFH540" s="78"/>
      <c r="OFI540" s="78"/>
      <c r="OFJ540" s="65"/>
      <c r="OFM540" s="78"/>
      <c r="OFN540" s="78"/>
      <c r="OFO540" s="65"/>
      <c r="OFR540" s="78"/>
      <c r="OFS540" s="78"/>
      <c r="OFT540" s="65"/>
      <c r="OFW540" s="78"/>
      <c r="OFX540" s="78"/>
      <c r="OFY540" s="65"/>
      <c r="OGB540" s="78"/>
      <c r="OGC540" s="78"/>
      <c r="OGD540" s="65"/>
      <c r="OGG540" s="78"/>
      <c r="OGH540" s="78"/>
      <c r="OGI540" s="65"/>
      <c r="OGL540" s="78"/>
      <c r="OGM540" s="78"/>
      <c r="OGN540" s="65"/>
      <c r="OGQ540" s="78"/>
      <c r="OGR540" s="78"/>
      <c r="OGS540" s="65"/>
      <c r="OGV540" s="78"/>
      <c r="OGW540" s="78"/>
      <c r="OGX540" s="65"/>
      <c r="OHA540" s="78"/>
      <c r="OHB540" s="78"/>
      <c r="OHC540" s="65"/>
      <c r="OHF540" s="78"/>
      <c r="OHG540" s="78"/>
      <c r="OHH540" s="65"/>
      <c r="OHK540" s="78"/>
      <c r="OHL540" s="78"/>
      <c r="OHM540" s="65"/>
      <c r="OHP540" s="78"/>
      <c r="OHQ540" s="78"/>
      <c r="OHR540" s="65"/>
      <c r="OHU540" s="78"/>
      <c r="OHV540" s="78"/>
      <c r="OHW540" s="65"/>
      <c r="OHZ540" s="78"/>
      <c r="OIA540" s="78"/>
      <c r="OIB540" s="65"/>
      <c r="OIE540" s="78"/>
      <c r="OIF540" s="78"/>
      <c r="OIG540" s="65"/>
      <c r="OIJ540" s="78"/>
      <c r="OIK540" s="78"/>
      <c r="OIL540" s="65"/>
      <c r="OIO540" s="78"/>
      <c r="OIP540" s="78"/>
      <c r="OIQ540" s="65"/>
      <c r="OIT540" s="78"/>
      <c r="OIU540" s="78"/>
      <c r="OIV540" s="65"/>
      <c r="OIY540" s="78"/>
      <c r="OIZ540" s="78"/>
      <c r="OJA540" s="65"/>
      <c r="OJD540" s="78"/>
      <c r="OJE540" s="78"/>
      <c r="OJF540" s="65"/>
      <c r="OJI540" s="78"/>
      <c r="OJJ540" s="78"/>
      <c r="OJK540" s="65"/>
      <c r="OJN540" s="78"/>
      <c r="OJO540" s="78"/>
      <c r="OJP540" s="65"/>
      <c r="OJS540" s="78"/>
      <c r="OJT540" s="78"/>
      <c r="OJU540" s="65"/>
      <c r="OJX540" s="78"/>
      <c r="OJY540" s="78"/>
      <c r="OJZ540" s="65"/>
      <c r="OKC540" s="78"/>
      <c r="OKD540" s="78"/>
      <c r="OKE540" s="65"/>
      <c r="OKH540" s="78"/>
      <c r="OKI540" s="78"/>
      <c r="OKJ540" s="65"/>
      <c r="OKM540" s="78"/>
      <c r="OKN540" s="78"/>
      <c r="OKO540" s="65"/>
      <c r="OKR540" s="78"/>
      <c r="OKS540" s="78"/>
      <c r="OKT540" s="65"/>
      <c r="OKW540" s="78"/>
      <c r="OKX540" s="78"/>
      <c r="OKY540" s="65"/>
      <c r="OLB540" s="78"/>
      <c r="OLC540" s="78"/>
      <c r="OLD540" s="65"/>
      <c r="OLG540" s="78"/>
      <c r="OLH540" s="78"/>
      <c r="OLI540" s="65"/>
      <c r="OLL540" s="78"/>
      <c r="OLM540" s="78"/>
      <c r="OLN540" s="65"/>
      <c r="OLQ540" s="78"/>
      <c r="OLR540" s="78"/>
      <c r="OLS540" s="65"/>
      <c r="OLV540" s="78"/>
      <c r="OLW540" s="78"/>
      <c r="OLX540" s="65"/>
      <c r="OMA540" s="78"/>
      <c r="OMB540" s="78"/>
      <c r="OMC540" s="65"/>
      <c r="OMF540" s="78"/>
      <c r="OMG540" s="78"/>
      <c r="OMH540" s="65"/>
      <c r="OMK540" s="78"/>
      <c r="OML540" s="78"/>
      <c r="OMM540" s="65"/>
      <c r="OMP540" s="78"/>
      <c r="OMQ540" s="78"/>
      <c r="OMR540" s="65"/>
      <c r="OMU540" s="78"/>
      <c r="OMV540" s="78"/>
      <c r="OMW540" s="65"/>
      <c r="OMZ540" s="78"/>
      <c r="ONA540" s="78"/>
      <c r="ONB540" s="65"/>
      <c r="ONE540" s="78"/>
      <c r="ONF540" s="78"/>
      <c r="ONG540" s="65"/>
      <c r="ONJ540" s="78"/>
      <c r="ONK540" s="78"/>
      <c r="ONL540" s="65"/>
      <c r="ONO540" s="78"/>
      <c r="ONP540" s="78"/>
      <c r="ONQ540" s="65"/>
      <c r="ONT540" s="78"/>
      <c r="ONU540" s="78"/>
      <c r="ONV540" s="65"/>
      <c r="ONY540" s="78"/>
      <c r="ONZ540" s="78"/>
      <c r="OOA540" s="65"/>
      <c r="OOD540" s="78"/>
      <c r="OOE540" s="78"/>
      <c r="OOF540" s="65"/>
      <c r="OOI540" s="78"/>
      <c r="OOJ540" s="78"/>
      <c r="OOK540" s="65"/>
      <c r="OON540" s="78"/>
      <c r="OOO540" s="78"/>
      <c r="OOP540" s="65"/>
      <c r="OOS540" s="78"/>
      <c r="OOT540" s="78"/>
      <c r="OOU540" s="65"/>
      <c r="OOX540" s="78"/>
      <c r="OOY540" s="78"/>
      <c r="OOZ540" s="65"/>
      <c r="OPC540" s="78"/>
      <c r="OPD540" s="78"/>
      <c r="OPE540" s="65"/>
      <c r="OPH540" s="78"/>
      <c r="OPI540" s="78"/>
      <c r="OPJ540" s="65"/>
      <c r="OPM540" s="78"/>
      <c r="OPN540" s="78"/>
      <c r="OPO540" s="65"/>
      <c r="OPR540" s="78"/>
      <c r="OPS540" s="78"/>
      <c r="OPT540" s="65"/>
      <c r="OPW540" s="78"/>
      <c r="OPX540" s="78"/>
      <c r="OPY540" s="65"/>
      <c r="OQB540" s="78"/>
      <c r="OQC540" s="78"/>
      <c r="OQD540" s="65"/>
      <c r="OQG540" s="78"/>
      <c r="OQH540" s="78"/>
      <c r="OQI540" s="65"/>
      <c r="OQL540" s="78"/>
      <c r="OQM540" s="78"/>
      <c r="OQN540" s="65"/>
      <c r="OQQ540" s="78"/>
      <c r="OQR540" s="78"/>
      <c r="OQS540" s="65"/>
      <c r="OQV540" s="78"/>
      <c r="OQW540" s="78"/>
      <c r="OQX540" s="65"/>
      <c r="ORA540" s="78"/>
      <c r="ORB540" s="78"/>
      <c r="ORC540" s="65"/>
      <c r="ORF540" s="78"/>
      <c r="ORG540" s="78"/>
      <c r="ORH540" s="65"/>
      <c r="ORK540" s="78"/>
      <c r="ORL540" s="78"/>
      <c r="ORM540" s="65"/>
      <c r="ORP540" s="78"/>
      <c r="ORQ540" s="78"/>
      <c r="ORR540" s="65"/>
      <c r="ORU540" s="78"/>
      <c r="ORV540" s="78"/>
      <c r="ORW540" s="65"/>
      <c r="ORZ540" s="78"/>
      <c r="OSA540" s="78"/>
      <c r="OSB540" s="65"/>
      <c r="OSE540" s="78"/>
      <c r="OSF540" s="78"/>
      <c r="OSG540" s="65"/>
      <c r="OSJ540" s="78"/>
      <c r="OSK540" s="78"/>
      <c r="OSL540" s="65"/>
      <c r="OSO540" s="78"/>
      <c r="OSP540" s="78"/>
      <c r="OSQ540" s="65"/>
      <c r="OST540" s="78"/>
      <c r="OSU540" s="78"/>
      <c r="OSV540" s="65"/>
      <c r="OSY540" s="78"/>
      <c r="OSZ540" s="78"/>
      <c r="OTA540" s="65"/>
      <c r="OTD540" s="78"/>
      <c r="OTE540" s="78"/>
      <c r="OTF540" s="65"/>
      <c r="OTI540" s="78"/>
      <c r="OTJ540" s="78"/>
      <c r="OTK540" s="65"/>
      <c r="OTN540" s="78"/>
      <c r="OTO540" s="78"/>
      <c r="OTP540" s="65"/>
      <c r="OTS540" s="78"/>
      <c r="OTT540" s="78"/>
      <c r="OTU540" s="65"/>
      <c r="OTX540" s="78"/>
      <c r="OTY540" s="78"/>
      <c r="OTZ540" s="65"/>
      <c r="OUC540" s="78"/>
      <c r="OUD540" s="78"/>
      <c r="OUE540" s="65"/>
      <c r="OUH540" s="78"/>
      <c r="OUI540" s="78"/>
      <c r="OUJ540" s="65"/>
      <c r="OUM540" s="78"/>
      <c r="OUN540" s="78"/>
      <c r="OUO540" s="65"/>
      <c r="OUR540" s="78"/>
      <c r="OUS540" s="78"/>
      <c r="OUT540" s="65"/>
      <c r="OUW540" s="78"/>
      <c r="OUX540" s="78"/>
      <c r="OUY540" s="65"/>
      <c r="OVB540" s="78"/>
      <c r="OVC540" s="78"/>
      <c r="OVD540" s="65"/>
      <c r="OVG540" s="78"/>
      <c r="OVH540" s="78"/>
      <c r="OVI540" s="65"/>
      <c r="OVL540" s="78"/>
      <c r="OVM540" s="78"/>
      <c r="OVN540" s="65"/>
      <c r="OVQ540" s="78"/>
      <c r="OVR540" s="78"/>
      <c r="OVS540" s="65"/>
      <c r="OVV540" s="78"/>
      <c r="OVW540" s="78"/>
      <c r="OVX540" s="65"/>
      <c r="OWA540" s="78"/>
      <c r="OWB540" s="78"/>
      <c r="OWC540" s="65"/>
      <c r="OWF540" s="78"/>
      <c r="OWG540" s="78"/>
      <c r="OWH540" s="65"/>
      <c r="OWK540" s="78"/>
      <c r="OWL540" s="78"/>
      <c r="OWM540" s="65"/>
      <c r="OWP540" s="78"/>
      <c r="OWQ540" s="78"/>
      <c r="OWR540" s="65"/>
      <c r="OWU540" s="78"/>
      <c r="OWV540" s="78"/>
      <c r="OWW540" s="65"/>
      <c r="OWZ540" s="78"/>
      <c r="OXA540" s="78"/>
      <c r="OXB540" s="65"/>
      <c r="OXE540" s="78"/>
      <c r="OXF540" s="78"/>
      <c r="OXG540" s="65"/>
      <c r="OXJ540" s="78"/>
      <c r="OXK540" s="78"/>
      <c r="OXL540" s="65"/>
      <c r="OXO540" s="78"/>
      <c r="OXP540" s="78"/>
      <c r="OXQ540" s="65"/>
      <c r="OXT540" s="78"/>
      <c r="OXU540" s="78"/>
      <c r="OXV540" s="65"/>
      <c r="OXY540" s="78"/>
      <c r="OXZ540" s="78"/>
      <c r="OYA540" s="65"/>
      <c r="OYD540" s="78"/>
      <c r="OYE540" s="78"/>
      <c r="OYF540" s="65"/>
      <c r="OYI540" s="78"/>
      <c r="OYJ540" s="78"/>
      <c r="OYK540" s="65"/>
      <c r="OYN540" s="78"/>
      <c r="OYO540" s="78"/>
      <c r="OYP540" s="65"/>
      <c r="OYS540" s="78"/>
      <c r="OYT540" s="78"/>
      <c r="OYU540" s="65"/>
      <c r="OYX540" s="78"/>
      <c r="OYY540" s="78"/>
      <c r="OYZ540" s="65"/>
      <c r="OZC540" s="78"/>
      <c r="OZD540" s="78"/>
      <c r="OZE540" s="65"/>
      <c r="OZH540" s="78"/>
      <c r="OZI540" s="78"/>
      <c r="OZJ540" s="65"/>
      <c r="OZM540" s="78"/>
      <c r="OZN540" s="78"/>
      <c r="OZO540" s="65"/>
      <c r="OZR540" s="78"/>
      <c r="OZS540" s="78"/>
      <c r="OZT540" s="65"/>
      <c r="OZW540" s="78"/>
      <c r="OZX540" s="78"/>
      <c r="OZY540" s="65"/>
      <c r="PAB540" s="78"/>
      <c r="PAC540" s="78"/>
      <c r="PAD540" s="65"/>
      <c r="PAG540" s="78"/>
      <c r="PAH540" s="78"/>
      <c r="PAI540" s="65"/>
      <c r="PAL540" s="78"/>
      <c r="PAM540" s="78"/>
      <c r="PAN540" s="65"/>
      <c r="PAQ540" s="78"/>
      <c r="PAR540" s="78"/>
      <c r="PAS540" s="65"/>
      <c r="PAV540" s="78"/>
      <c r="PAW540" s="78"/>
      <c r="PAX540" s="65"/>
      <c r="PBA540" s="78"/>
      <c r="PBB540" s="78"/>
      <c r="PBC540" s="65"/>
      <c r="PBF540" s="78"/>
      <c r="PBG540" s="78"/>
      <c r="PBH540" s="65"/>
      <c r="PBK540" s="78"/>
      <c r="PBL540" s="78"/>
      <c r="PBM540" s="65"/>
      <c r="PBP540" s="78"/>
      <c r="PBQ540" s="78"/>
      <c r="PBR540" s="65"/>
      <c r="PBU540" s="78"/>
      <c r="PBV540" s="78"/>
      <c r="PBW540" s="65"/>
      <c r="PBZ540" s="78"/>
      <c r="PCA540" s="78"/>
      <c r="PCB540" s="65"/>
      <c r="PCE540" s="78"/>
      <c r="PCF540" s="78"/>
      <c r="PCG540" s="65"/>
      <c r="PCJ540" s="78"/>
      <c r="PCK540" s="78"/>
      <c r="PCL540" s="65"/>
      <c r="PCO540" s="78"/>
      <c r="PCP540" s="78"/>
      <c r="PCQ540" s="65"/>
      <c r="PCT540" s="78"/>
      <c r="PCU540" s="78"/>
      <c r="PCV540" s="65"/>
      <c r="PCY540" s="78"/>
      <c r="PCZ540" s="78"/>
      <c r="PDA540" s="65"/>
      <c r="PDD540" s="78"/>
      <c r="PDE540" s="78"/>
      <c r="PDF540" s="65"/>
      <c r="PDI540" s="78"/>
      <c r="PDJ540" s="78"/>
      <c r="PDK540" s="65"/>
      <c r="PDN540" s="78"/>
      <c r="PDO540" s="78"/>
      <c r="PDP540" s="65"/>
      <c r="PDS540" s="78"/>
      <c r="PDT540" s="78"/>
      <c r="PDU540" s="65"/>
      <c r="PDX540" s="78"/>
      <c r="PDY540" s="78"/>
      <c r="PDZ540" s="65"/>
      <c r="PEC540" s="78"/>
      <c r="PED540" s="78"/>
      <c r="PEE540" s="65"/>
      <c r="PEH540" s="78"/>
      <c r="PEI540" s="78"/>
      <c r="PEJ540" s="65"/>
      <c r="PEM540" s="78"/>
      <c r="PEN540" s="78"/>
      <c r="PEO540" s="65"/>
      <c r="PER540" s="78"/>
      <c r="PES540" s="78"/>
      <c r="PET540" s="65"/>
      <c r="PEW540" s="78"/>
      <c r="PEX540" s="78"/>
      <c r="PEY540" s="65"/>
      <c r="PFB540" s="78"/>
      <c r="PFC540" s="78"/>
      <c r="PFD540" s="65"/>
      <c r="PFG540" s="78"/>
      <c r="PFH540" s="78"/>
      <c r="PFI540" s="65"/>
      <c r="PFL540" s="78"/>
      <c r="PFM540" s="78"/>
      <c r="PFN540" s="65"/>
      <c r="PFQ540" s="78"/>
      <c r="PFR540" s="78"/>
      <c r="PFS540" s="65"/>
      <c r="PFV540" s="78"/>
      <c r="PFW540" s="78"/>
      <c r="PFX540" s="65"/>
      <c r="PGA540" s="78"/>
      <c r="PGB540" s="78"/>
      <c r="PGC540" s="65"/>
      <c r="PGF540" s="78"/>
      <c r="PGG540" s="78"/>
      <c r="PGH540" s="65"/>
      <c r="PGK540" s="78"/>
      <c r="PGL540" s="78"/>
      <c r="PGM540" s="65"/>
      <c r="PGP540" s="78"/>
      <c r="PGQ540" s="78"/>
      <c r="PGR540" s="65"/>
      <c r="PGU540" s="78"/>
      <c r="PGV540" s="78"/>
      <c r="PGW540" s="65"/>
      <c r="PGZ540" s="78"/>
      <c r="PHA540" s="78"/>
      <c r="PHB540" s="65"/>
      <c r="PHE540" s="78"/>
      <c r="PHF540" s="78"/>
      <c r="PHG540" s="65"/>
      <c r="PHJ540" s="78"/>
      <c r="PHK540" s="78"/>
      <c r="PHL540" s="65"/>
      <c r="PHO540" s="78"/>
      <c r="PHP540" s="78"/>
      <c r="PHQ540" s="65"/>
      <c r="PHT540" s="78"/>
      <c r="PHU540" s="78"/>
      <c r="PHV540" s="65"/>
      <c r="PHY540" s="78"/>
      <c r="PHZ540" s="78"/>
      <c r="PIA540" s="65"/>
      <c r="PID540" s="78"/>
      <c r="PIE540" s="78"/>
      <c r="PIF540" s="65"/>
      <c r="PII540" s="78"/>
      <c r="PIJ540" s="78"/>
      <c r="PIK540" s="65"/>
      <c r="PIN540" s="78"/>
      <c r="PIO540" s="78"/>
      <c r="PIP540" s="65"/>
      <c r="PIS540" s="78"/>
      <c r="PIT540" s="78"/>
      <c r="PIU540" s="65"/>
      <c r="PIX540" s="78"/>
      <c r="PIY540" s="78"/>
      <c r="PIZ540" s="65"/>
      <c r="PJC540" s="78"/>
      <c r="PJD540" s="78"/>
      <c r="PJE540" s="65"/>
      <c r="PJH540" s="78"/>
      <c r="PJI540" s="78"/>
      <c r="PJJ540" s="65"/>
      <c r="PJM540" s="78"/>
      <c r="PJN540" s="78"/>
      <c r="PJO540" s="65"/>
      <c r="PJR540" s="78"/>
      <c r="PJS540" s="78"/>
      <c r="PJT540" s="65"/>
      <c r="PJW540" s="78"/>
      <c r="PJX540" s="78"/>
      <c r="PJY540" s="65"/>
      <c r="PKB540" s="78"/>
      <c r="PKC540" s="78"/>
      <c r="PKD540" s="65"/>
      <c r="PKG540" s="78"/>
      <c r="PKH540" s="78"/>
      <c r="PKI540" s="65"/>
      <c r="PKL540" s="78"/>
      <c r="PKM540" s="78"/>
      <c r="PKN540" s="65"/>
      <c r="PKQ540" s="78"/>
      <c r="PKR540" s="78"/>
      <c r="PKS540" s="65"/>
      <c r="PKV540" s="78"/>
      <c r="PKW540" s="78"/>
      <c r="PKX540" s="65"/>
      <c r="PLA540" s="78"/>
      <c r="PLB540" s="78"/>
      <c r="PLC540" s="65"/>
      <c r="PLF540" s="78"/>
      <c r="PLG540" s="78"/>
      <c r="PLH540" s="65"/>
      <c r="PLK540" s="78"/>
      <c r="PLL540" s="78"/>
      <c r="PLM540" s="65"/>
      <c r="PLP540" s="78"/>
      <c r="PLQ540" s="78"/>
      <c r="PLR540" s="65"/>
      <c r="PLU540" s="78"/>
      <c r="PLV540" s="78"/>
      <c r="PLW540" s="65"/>
      <c r="PLZ540" s="78"/>
      <c r="PMA540" s="78"/>
      <c r="PMB540" s="65"/>
      <c r="PME540" s="78"/>
      <c r="PMF540" s="78"/>
      <c r="PMG540" s="65"/>
      <c r="PMJ540" s="78"/>
      <c r="PMK540" s="78"/>
      <c r="PML540" s="65"/>
      <c r="PMO540" s="78"/>
      <c r="PMP540" s="78"/>
      <c r="PMQ540" s="65"/>
      <c r="PMT540" s="78"/>
      <c r="PMU540" s="78"/>
      <c r="PMV540" s="65"/>
      <c r="PMY540" s="78"/>
      <c r="PMZ540" s="78"/>
      <c r="PNA540" s="65"/>
      <c r="PND540" s="78"/>
      <c r="PNE540" s="78"/>
      <c r="PNF540" s="65"/>
      <c r="PNI540" s="78"/>
      <c r="PNJ540" s="78"/>
      <c r="PNK540" s="65"/>
      <c r="PNN540" s="78"/>
      <c r="PNO540" s="78"/>
      <c r="PNP540" s="65"/>
      <c r="PNS540" s="78"/>
      <c r="PNT540" s="78"/>
      <c r="PNU540" s="65"/>
      <c r="PNX540" s="78"/>
      <c r="PNY540" s="78"/>
      <c r="PNZ540" s="65"/>
      <c r="POC540" s="78"/>
      <c r="POD540" s="78"/>
      <c r="POE540" s="65"/>
      <c r="POH540" s="78"/>
      <c r="POI540" s="78"/>
      <c r="POJ540" s="65"/>
      <c r="POM540" s="78"/>
      <c r="PON540" s="78"/>
      <c r="POO540" s="65"/>
      <c r="POR540" s="78"/>
      <c r="POS540" s="78"/>
      <c r="POT540" s="65"/>
      <c r="POW540" s="78"/>
      <c r="POX540" s="78"/>
      <c r="POY540" s="65"/>
      <c r="PPB540" s="78"/>
      <c r="PPC540" s="78"/>
      <c r="PPD540" s="65"/>
      <c r="PPG540" s="78"/>
      <c r="PPH540" s="78"/>
      <c r="PPI540" s="65"/>
      <c r="PPL540" s="78"/>
      <c r="PPM540" s="78"/>
      <c r="PPN540" s="65"/>
      <c r="PPQ540" s="78"/>
      <c r="PPR540" s="78"/>
      <c r="PPS540" s="65"/>
      <c r="PPV540" s="78"/>
      <c r="PPW540" s="78"/>
      <c r="PPX540" s="65"/>
      <c r="PQA540" s="78"/>
      <c r="PQB540" s="78"/>
      <c r="PQC540" s="65"/>
      <c r="PQF540" s="78"/>
      <c r="PQG540" s="78"/>
      <c r="PQH540" s="65"/>
      <c r="PQK540" s="78"/>
      <c r="PQL540" s="78"/>
      <c r="PQM540" s="65"/>
      <c r="PQP540" s="78"/>
      <c r="PQQ540" s="78"/>
      <c r="PQR540" s="65"/>
      <c r="PQU540" s="78"/>
      <c r="PQV540" s="78"/>
      <c r="PQW540" s="65"/>
      <c r="PQZ540" s="78"/>
      <c r="PRA540" s="78"/>
      <c r="PRB540" s="65"/>
      <c r="PRE540" s="78"/>
      <c r="PRF540" s="78"/>
      <c r="PRG540" s="65"/>
      <c r="PRJ540" s="78"/>
      <c r="PRK540" s="78"/>
      <c r="PRL540" s="65"/>
      <c r="PRO540" s="78"/>
      <c r="PRP540" s="78"/>
      <c r="PRQ540" s="65"/>
      <c r="PRT540" s="78"/>
      <c r="PRU540" s="78"/>
      <c r="PRV540" s="65"/>
      <c r="PRY540" s="78"/>
      <c r="PRZ540" s="78"/>
      <c r="PSA540" s="65"/>
      <c r="PSD540" s="78"/>
      <c r="PSE540" s="78"/>
      <c r="PSF540" s="65"/>
      <c r="PSI540" s="78"/>
      <c r="PSJ540" s="78"/>
      <c r="PSK540" s="65"/>
      <c r="PSN540" s="78"/>
      <c r="PSO540" s="78"/>
      <c r="PSP540" s="65"/>
      <c r="PSS540" s="78"/>
      <c r="PST540" s="78"/>
      <c r="PSU540" s="65"/>
      <c r="PSX540" s="78"/>
      <c r="PSY540" s="78"/>
      <c r="PSZ540" s="65"/>
      <c r="PTC540" s="78"/>
      <c r="PTD540" s="78"/>
      <c r="PTE540" s="65"/>
      <c r="PTH540" s="78"/>
      <c r="PTI540" s="78"/>
      <c r="PTJ540" s="65"/>
      <c r="PTM540" s="78"/>
      <c r="PTN540" s="78"/>
      <c r="PTO540" s="65"/>
      <c r="PTR540" s="78"/>
      <c r="PTS540" s="78"/>
      <c r="PTT540" s="65"/>
      <c r="PTW540" s="78"/>
      <c r="PTX540" s="78"/>
      <c r="PTY540" s="65"/>
      <c r="PUB540" s="78"/>
      <c r="PUC540" s="78"/>
      <c r="PUD540" s="65"/>
      <c r="PUG540" s="78"/>
      <c r="PUH540" s="78"/>
      <c r="PUI540" s="65"/>
      <c r="PUL540" s="78"/>
      <c r="PUM540" s="78"/>
      <c r="PUN540" s="65"/>
      <c r="PUQ540" s="78"/>
      <c r="PUR540" s="78"/>
      <c r="PUS540" s="65"/>
      <c r="PUV540" s="78"/>
      <c r="PUW540" s="78"/>
      <c r="PUX540" s="65"/>
      <c r="PVA540" s="78"/>
      <c r="PVB540" s="78"/>
      <c r="PVC540" s="65"/>
      <c r="PVF540" s="78"/>
      <c r="PVG540" s="78"/>
      <c r="PVH540" s="65"/>
      <c r="PVK540" s="78"/>
      <c r="PVL540" s="78"/>
      <c r="PVM540" s="65"/>
      <c r="PVP540" s="78"/>
      <c r="PVQ540" s="78"/>
      <c r="PVR540" s="65"/>
      <c r="PVU540" s="78"/>
      <c r="PVV540" s="78"/>
      <c r="PVW540" s="65"/>
      <c r="PVZ540" s="78"/>
      <c r="PWA540" s="78"/>
      <c r="PWB540" s="65"/>
      <c r="PWE540" s="78"/>
      <c r="PWF540" s="78"/>
      <c r="PWG540" s="65"/>
      <c r="PWJ540" s="78"/>
      <c r="PWK540" s="78"/>
      <c r="PWL540" s="65"/>
      <c r="PWO540" s="78"/>
      <c r="PWP540" s="78"/>
      <c r="PWQ540" s="65"/>
      <c r="PWT540" s="78"/>
      <c r="PWU540" s="78"/>
      <c r="PWV540" s="65"/>
      <c r="PWY540" s="78"/>
      <c r="PWZ540" s="78"/>
      <c r="PXA540" s="65"/>
      <c r="PXD540" s="78"/>
      <c r="PXE540" s="78"/>
      <c r="PXF540" s="65"/>
      <c r="PXI540" s="78"/>
      <c r="PXJ540" s="78"/>
      <c r="PXK540" s="65"/>
      <c r="PXN540" s="78"/>
      <c r="PXO540" s="78"/>
      <c r="PXP540" s="65"/>
      <c r="PXS540" s="78"/>
      <c r="PXT540" s="78"/>
      <c r="PXU540" s="65"/>
      <c r="PXX540" s="78"/>
      <c r="PXY540" s="78"/>
      <c r="PXZ540" s="65"/>
      <c r="PYC540" s="78"/>
      <c r="PYD540" s="78"/>
      <c r="PYE540" s="65"/>
      <c r="PYH540" s="78"/>
      <c r="PYI540" s="78"/>
      <c r="PYJ540" s="65"/>
      <c r="PYM540" s="78"/>
      <c r="PYN540" s="78"/>
      <c r="PYO540" s="65"/>
      <c r="PYR540" s="78"/>
      <c r="PYS540" s="78"/>
      <c r="PYT540" s="65"/>
      <c r="PYW540" s="78"/>
      <c r="PYX540" s="78"/>
      <c r="PYY540" s="65"/>
      <c r="PZB540" s="78"/>
      <c r="PZC540" s="78"/>
      <c r="PZD540" s="65"/>
      <c r="PZG540" s="78"/>
      <c r="PZH540" s="78"/>
      <c r="PZI540" s="65"/>
      <c r="PZL540" s="78"/>
      <c r="PZM540" s="78"/>
      <c r="PZN540" s="65"/>
      <c r="PZQ540" s="78"/>
      <c r="PZR540" s="78"/>
      <c r="PZS540" s="65"/>
      <c r="PZV540" s="78"/>
      <c r="PZW540" s="78"/>
      <c r="PZX540" s="65"/>
      <c r="QAA540" s="78"/>
      <c r="QAB540" s="78"/>
      <c r="QAC540" s="65"/>
      <c r="QAF540" s="78"/>
      <c r="QAG540" s="78"/>
      <c r="QAH540" s="65"/>
      <c r="QAK540" s="78"/>
      <c r="QAL540" s="78"/>
      <c r="QAM540" s="65"/>
      <c r="QAP540" s="78"/>
      <c r="QAQ540" s="78"/>
      <c r="QAR540" s="65"/>
      <c r="QAU540" s="78"/>
      <c r="QAV540" s="78"/>
      <c r="QAW540" s="65"/>
      <c r="QAZ540" s="78"/>
      <c r="QBA540" s="78"/>
      <c r="QBB540" s="65"/>
      <c r="QBE540" s="78"/>
      <c r="QBF540" s="78"/>
      <c r="QBG540" s="65"/>
      <c r="QBJ540" s="78"/>
      <c r="QBK540" s="78"/>
      <c r="QBL540" s="65"/>
      <c r="QBO540" s="78"/>
      <c r="QBP540" s="78"/>
      <c r="QBQ540" s="65"/>
      <c r="QBT540" s="78"/>
      <c r="QBU540" s="78"/>
      <c r="QBV540" s="65"/>
      <c r="QBY540" s="78"/>
      <c r="QBZ540" s="78"/>
      <c r="QCA540" s="65"/>
      <c r="QCD540" s="78"/>
      <c r="QCE540" s="78"/>
      <c r="QCF540" s="65"/>
      <c r="QCI540" s="78"/>
      <c r="QCJ540" s="78"/>
      <c r="QCK540" s="65"/>
      <c r="QCN540" s="78"/>
      <c r="QCO540" s="78"/>
      <c r="QCP540" s="65"/>
      <c r="QCS540" s="78"/>
      <c r="QCT540" s="78"/>
      <c r="QCU540" s="65"/>
      <c r="QCX540" s="78"/>
      <c r="QCY540" s="78"/>
      <c r="QCZ540" s="65"/>
      <c r="QDC540" s="78"/>
      <c r="QDD540" s="78"/>
      <c r="QDE540" s="65"/>
      <c r="QDH540" s="78"/>
      <c r="QDI540" s="78"/>
      <c r="QDJ540" s="65"/>
      <c r="QDM540" s="78"/>
      <c r="QDN540" s="78"/>
      <c r="QDO540" s="65"/>
      <c r="QDR540" s="78"/>
      <c r="QDS540" s="78"/>
      <c r="QDT540" s="65"/>
      <c r="QDW540" s="78"/>
      <c r="QDX540" s="78"/>
      <c r="QDY540" s="65"/>
      <c r="QEB540" s="78"/>
      <c r="QEC540" s="78"/>
      <c r="QED540" s="65"/>
      <c r="QEG540" s="78"/>
      <c r="QEH540" s="78"/>
      <c r="QEI540" s="65"/>
      <c r="QEL540" s="78"/>
      <c r="QEM540" s="78"/>
      <c r="QEN540" s="65"/>
      <c r="QEQ540" s="78"/>
      <c r="QER540" s="78"/>
      <c r="QES540" s="65"/>
      <c r="QEV540" s="78"/>
      <c r="QEW540" s="78"/>
      <c r="QEX540" s="65"/>
      <c r="QFA540" s="78"/>
      <c r="QFB540" s="78"/>
      <c r="QFC540" s="65"/>
      <c r="QFF540" s="78"/>
      <c r="QFG540" s="78"/>
      <c r="QFH540" s="65"/>
      <c r="QFK540" s="78"/>
      <c r="QFL540" s="78"/>
      <c r="QFM540" s="65"/>
      <c r="QFP540" s="78"/>
      <c r="QFQ540" s="78"/>
      <c r="QFR540" s="65"/>
      <c r="QFU540" s="78"/>
      <c r="QFV540" s="78"/>
      <c r="QFW540" s="65"/>
      <c r="QFZ540" s="78"/>
      <c r="QGA540" s="78"/>
      <c r="QGB540" s="65"/>
      <c r="QGE540" s="78"/>
      <c r="QGF540" s="78"/>
      <c r="QGG540" s="65"/>
      <c r="QGJ540" s="78"/>
      <c r="QGK540" s="78"/>
      <c r="QGL540" s="65"/>
      <c r="QGO540" s="78"/>
      <c r="QGP540" s="78"/>
      <c r="QGQ540" s="65"/>
      <c r="QGT540" s="78"/>
      <c r="QGU540" s="78"/>
      <c r="QGV540" s="65"/>
      <c r="QGY540" s="78"/>
      <c r="QGZ540" s="78"/>
      <c r="QHA540" s="65"/>
      <c r="QHD540" s="78"/>
      <c r="QHE540" s="78"/>
      <c r="QHF540" s="65"/>
      <c r="QHI540" s="78"/>
      <c r="QHJ540" s="78"/>
      <c r="QHK540" s="65"/>
      <c r="QHN540" s="78"/>
      <c r="QHO540" s="78"/>
      <c r="QHP540" s="65"/>
      <c r="QHS540" s="78"/>
      <c r="QHT540" s="78"/>
      <c r="QHU540" s="65"/>
      <c r="QHX540" s="78"/>
      <c r="QHY540" s="78"/>
      <c r="QHZ540" s="65"/>
      <c r="QIC540" s="78"/>
      <c r="QID540" s="78"/>
      <c r="QIE540" s="65"/>
      <c r="QIH540" s="78"/>
      <c r="QII540" s="78"/>
      <c r="QIJ540" s="65"/>
      <c r="QIM540" s="78"/>
      <c r="QIN540" s="78"/>
      <c r="QIO540" s="65"/>
      <c r="QIR540" s="78"/>
      <c r="QIS540" s="78"/>
      <c r="QIT540" s="65"/>
      <c r="QIW540" s="78"/>
      <c r="QIX540" s="78"/>
      <c r="QIY540" s="65"/>
      <c r="QJB540" s="78"/>
      <c r="QJC540" s="78"/>
      <c r="QJD540" s="65"/>
      <c r="QJG540" s="78"/>
      <c r="QJH540" s="78"/>
      <c r="QJI540" s="65"/>
      <c r="QJL540" s="78"/>
      <c r="QJM540" s="78"/>
      <c r="QJN540" s="65"/>
      <c r="QJQ540" s="78"/>
      <c r="QJR540" s="78"/>
      <c r="QJS540" s="65"/>
      <c r="QJV540" s="78"/>
      <c r="QJW540" s="78"/>
      <c r="QJX540" s="65"/>
      <c r="QKA540" s="78"/>
      <c r="QKB540" s="78"/>
      <c r="QKC540" s="65"/>
      <c r="QKF540" s="78"/>
      <c r="QKG540" s="78"/>
      <c r="QKH540" s="65"/>
      <c r="QKK540" s="78"/>
      <c r="QKL540" s="78"/>
      <c r="QKM540" s="65"/>
      <c r="QKP540" s="78"/>
      <c r="QKQ540" s="78"/>
      <c r="QKR540" s="65"/>
      <c r="QKU540" s="78"/>
      <c r="QKV540" s="78"/>
      <c r="QKW540" s="65"/>
      <c r="QKZ540" s="78"/>
      <c r="QLA540" s="78"/>
      <c r="QLB540" s="65"/>
      <c r="QLE540" s="78"/>
      <c r="QLF540" s="78"/>
      <c r="QLG540" s="65"/>
      <c r="QLJ540" s="78"/>
      <c r="QLK540" s="78"/>
      <c r="QLL540" s="65"/>
      <c r="QLO540" s="78"/>
      <c r="QLP540" s="78"/>
      <c r="QLQ540" s="65"/>
      <c r="QLT540" s="78"/>
      <c r="QLU540" s="78"/>
      <c r="QLV540" s="65"/>
      <c r="QLY540" s="78"/>
      <c r="QLZ540" s="78"/>
      <c r="QMA540" s="65"/>
      <c r="QMD540" s="78"/>
      <c r="QME540" s="78"/>
      <c r="QMF540" s="65"/>
      <c r="QMI540" s="78"/>
      <c r="QMJ540" s="78"/>
      <c r="QMK540" s="65"/>
      <c r="QMN540" s="78"/>
      <c r="QMO540" s="78"/>
      <c r="QMP540" s="65"/>
      <c r="QMS540" s="78"/>
      <c r="QMT540" s="78"/>
      <c r="QMU540" s="65"/>
      <c r="QMX540" s="78"/>
      <c r="QMY540" s="78"/>
      <c r="QMZ540" s="65"/>
      <c r="QNC540" s="78"/>
      <c r="QND540" s="78"/>
      <c r="QNE540" s="65"/>
      <c r="QNH540" s="78"/>
      <c r="QNI540" s="78"/>
      <c r="QNJ540" s="65"/>
      <c r="QNM540" s="78"/>
      <c r="QNN540" s="78"/>
      <c r="QNO540" s="65"/>
      <c r="QNR540" s="78"/>
      <c r="QNS540" s="78"/>
      <c r="QNT540" s="65"/>
      <c r="QNW540" s="78"/>
      <c r="QNX540" s="78"/>
      <c r="QNY540" s="65"/>
      <c r="QOB540" s="78"/>
      <c r="QOC540" s="78"/>
      <c r="QOD540" s="65"/>
      <c r="QOG540" s="78"/>
      <c r="QOH540" s="78"/>
      <c r="QOI540" s="65"/>
      <c r="QOL540" s="78"/>
      <c r="QOM540" s="78"/>
      <c r="QON540" s="65"/>
      <c r="QOQ540" s="78"/>
      <c r="QOR540" s="78"/>
      <c r="QOS540" s="65"/>
      <c r="QOV540" s="78"/>
      <c r="QOW540" s="78"/>
      <c r="QOX540" s="65"/>
      <c r="QPA540" s="78"/>
      <c r="QPB540" s="78"/>
      <c r="QPC540" s="65"/>
      <c r="QPF540" s="78"/>
      <c r="QPG540" s="78"/>
      <c r="QPH540" s="65"/>
      <c r="QPK540" s="78"/>
      <c r="QPL540" s="78"/>
      <c r="QPM540" s="65"/>
      <c r="QPP540" s="78"/>
      <c r="QPQ540" s="78"/>
      <c r="QPR540" s="65"/>
      <c r="QPU540" s="78"/>
      <c r="QPV540" s="78"/>
      <c r="QPW540" s="65"/>
      <c r="QPZ540" s="78"/>
      <c r="QQA540" s="78"/>
      <c r="QQB540" s="65"/>
      <c r="QQE540" s="78"/>
      <c r="QQF540" s="78"/>
      <c r="QQG540" s="65"/>
      <c r="QQJ540" s="78"/>
      <c r="QQK540" s="78"/>
      <c r="QQL540" s="65"/>
      <c r="QQO540" s="78"/>
      <c r="QQP540" s="78"/>
      <c r="QQQ540" s="65"/>
      <c r="QQT540" s="78"/>
      <c r="QQU540" s="78"/>
      <c r="QQV540" s="65"/>
      <c r="QQY540" s="78"/>
      <c r="QQZ540" s="78"/>
      <c r="QRA540" s="65"/>
      <c r="QRD540" s="78"/>
      <c r="QRE540" s="78"/>
      <c r="QRF540" s="65"/>
      <c r="QRI540" s="78"/>
      <c r="QRJ540" s="78"/>
      <c r="QRK540" s="65"/>
      <c r="QRN540" s="78"/>
      <c r="QRO540" s="78"/>
      <c r="QRP540" s="65"/>
      <c r="QRS540" s="78"/>
      <c r="QRT540" s="78"/>
      <c r="QRU540" s="65"/>
      <c r="QRX540" s="78"/>
      <c r="QRY540" s="78"/>
      <c r="QRZ540" s="65"/>
      <c r="QSC540" s="78"/>
      <c r="QSD540" s="78"/>
      <c r="QSE540" s="65"/>
      <c r="QSH540" s="78"/>
      <c r="QSI540" s="78"/>
      <c r="QSJ540" s="65"/>
      <c r="QSM540" s="78"/>
      <c r="QSN540" s="78"/>
      <c r="QSO540" s="65"/>
      <c r="QSR540" s="78"/>
      <c r="QSS540" s="78"/>
      <c r="QST540" s="65"/>
      <c r="QSW540" s="78"/>
      <c r="QSX540" s="78"/>
      <c r="QSY540" s="65"/>
      <c r="QTB540" s="78"/>
      <c r="QTC540" s="78"/>
      <c r="QTD540" s="65"/>
      <c r="QTG540" s="78"/>
      <c r="QTH540" s="78"/>
      <c r="QTI540" s="65"/>
      <c r="QTL540" s="78"/>
      <c r="QTM540" s="78"/>
      <c r="QTN540" s="65"/>
      <c r="QTQ540" s="78"/>
      <c r="QTR540" s="78"/>
      <c r="QTS540" s="65"/>
      <c r="QTV540" s="78"/>
      <c r="QTW540" s="78"/>
      <c r="QTX540" s="65"/>
      <c r="QUA540" s="78"/>
      <c r="QUB540" s="78"/>
      <c r="QUC540" s="65"/>
      <c r="QUF540" s="78"/>
      <c r="QUG540" s="78"/>
      <c r="QUH540" s="65"/>
      <c r="QUK540" s="78"/>
      <c r="QUL540" s="78"/>
      <c r="QUM540" s="65"/>
      <c r="QUP540" s="78"/>
      <c r="QUQ540" s="78"/>
      <c r="QUR540" s="65"/>
      <c r="QUU540" s="78"/>
      <c r="QUV540" s="78"/>
      <c r="QUW540" s="65"/>
      <c r="QUZ540" s="78"/>
      <c r="QVA540" s="78"/>
      <c r="QVB540" s="65"/>
      <c r="QVE540" s="78"/>
      <c r="QVF540" s="78"/>
      <c r="QVG540" s="65"/>
      <c r="QVJ540" s="78"/>
      <c r="QVK540" s="78"/>
      <c r="QVL540" s="65"/>
      <c r="QVO540" s="78"/>
      <c r="QVP540" s="78"/>
      <c r="QVQ540" s="65"/>
      <c r="QVT540" s="78"/>
      <c r="QVU540" s="78"/>
      <c r="QVV540" s="65"/>
      <c r="QVY540" s="78"/>
      <c r="QVZ540" s="78"/>
      <c r="QWA540" s="65"/>
      <c r="QWD540" s="78"/>
      <c r="QWE540" s="78"/>
      <c r="QWF540" s="65"/>
      <c r="QWI540" s="78"/>
      <c r="QWJ540" s="78"/>
      <c r="QWK540" s="65"/>
      <c r="QWN540" s="78"/>
      <c r="QWO540" s="78"/>
      <c r="QWP540" s="65"/>
      <c r="QWS540" s="78"/>
      <c r="QWT540" s="78"/>
      <c r="QWU540" s="65"/>
      <c r="QWX540" s="78"/>
      <c r="QWY540" s="78"/>
      <c r="QWZ540" s="65"/>
      <c r="QXC540" s="78"/>
      <c r="QXD540" s="78"/>
      <c r="QXE540" s="65"/>
      <c r="QXH540" s="78"/>
      <c r="QXI540" s="78"/>
      <c r="QXJ540" s="65"/>
      <c r="QXM540" s="78"/>
      <c r="QXN540" s="78"/>
      <c r="QXO540" s="65"/>
      <c r="QXR540" s="78"/>
      <c r="QXS540" s="78"/>
      <c r="QXT540" s="65"/>
      <c r="QXW540" s="78"/>
      <c r="QXX540" s="78"/>
      <c r="QXY540" s="65"/>
      <c r="QYB540" s="78"/>
      <c r="QYC540" s="78"/>
      <c r="QYD540" s="65"/>
      <c r="QYG540" s="78"/>
      <c r="QYH540" s="78"/>
      <c r="QYI540" s="65"/>
      <c r="QYL540" s="78"/>
      <c r="QYM540" s="78"/>
      <c r="QYN540" s="65"/>
      <c r="QYQ540" s="78"/>
      <c r="QYR540" s="78"/>
      <c r="QYS540" s="65"/>
      <c r="QYV540" s="78"/>
      <c r="QYW540" s="78"/>
      <c r="QYX540" s="65"/>
      <c r="QZA540" s="78"/>
      <c r="QZB540" s="78"/>
      <c r="QZC540" s="65"/>
      <c r="QZF540" s="78"/>
      <c r="QZG540" s="78"/>
      <c r="QZH540" s="65"/>
      <c r="QZK540" s="78"/>
      <c r="QZL540" s="78"/>
      <c r="QZM540" s="65"/>
      <c r="QZP540" s="78"/>
      <c r="QZQ540" s="78"/>
      <c r="QZR540" s="65"/>
      <c r="QZU540" s="78"/>
      <c r="QZV540" s="78"/>
      <c r="QZW540" s="65"/>
      <c r="QZZ540" s="78"/>
      <c r="RAA540" s="78"/>
      <c r="RAB540" s="65"/>
      <c r="RAE540" s="78"/>
      <c r="RAF540" s="78"/>
      <c r="RAG540" s="65"/>
      <c r="RAJ540" s="78"/>
      <c r="RAK540" s="78"/>
      <c r="RAL540" s="65"/>
      <c r="RAO540" s="78"/>
      <c r="RAP540" s="78"/>
      <c r="RAQ540" s="65"/>
      <c r="RAT540" s="78"/>
      <c r="RAU540" s="78"/>
      <c r="RAV540" s="65"/>
      <c r="RAY540" s="78"/>
      <c r="RAZ540" s="78"/>
      <c r="RBA540" s="65"/>
      <c r="RBD540" s="78"/>
      <c r="RBE540" s="78"/>
      <c r="RBF540" s="65"/>
      <c r="RBI540" s="78"/>
      <c r="RBJ540" s="78"/>
      <c r="RBK540" s="65"/>
      <c r="RBN540" s="78"/>
      <c r="RBO540" s="78"/>
      <c r="RBP540" s="65"/>
      <c r="RBS540" s="78"/>
      <c r="RBT540" s="78"/>
      <c r="RBU540" s="65"/>
      <c r="RBX540" s="78"/>
      <c r="RBY540" s="78"/>
      <c r="RBZ540" s="65"/>
      <c r="RCC540" s="78"/>
      <c r="RCD540" s="78"/>
      <c r="RCE540" s="65"/>
      <c r="RCH540" s="78"/>
      <c r="RCI540" s="78"/>
      <c r="RCJ540" s="65"/>
      <c r="RCM540" s="78"/>
      <c r="RCN540" s="78"/>
      <c r="RCO540" s="65"/>
      <c r="RCR540" s="78"/>
      <c r="RCS540" s="78"/>
      <c r="RCT540" s="65"/>
      <c r="RCW540" s="78"/>
      <c r="RCX540" s="78"/>
      <c r="RCY540" s="65"/>
      <c r="RDB540" s="78"/>
      <c r="RDC540" s="78"/>
      <c r="RDD540" s="65"/>
      <c r="RDG540" s="78"/>
      <c r="RDH540" s="78"/>
      <c r="RDI540" s="65"/>
      <c r="RDL540" s="78"/>
      <c r="RDM540" s="78"/>
      <c r="RDN540" s="65"/>
      <c r="RDQ540" s="78"/>
      <c r="RDR540" s="78"/>
      <c r="RDS540" s="65"/>
      <c r="RDV540" s="78"/>
      <c r="RDW540" s="78"/>
      <c r="RDX540" s="65"/>
      <c r="REA540" s="78"/>
      <c r="REB540" s="78"/>
      <c r="REC540" s="65"/>
      <c r="REF540" s="78"/>
      <c r="REG540" s="78"/>
      <c r="REH540" s="65"/>
      <c r="REK540" s="78"/>
      <c r="REL540" s="78"/>
      <c r="REM540" s="65"/>
      <c r="REP540" s="78"/>
      <c r="REQ540" s="78"/>
      <c r="RER540" s="65"/>
      <c r="REU540" s="78"/>
      <c r="REV540" s="78"/>
      <c r="REW540" s="65"/>
      <c r="REZ540" s="78"/>
      <c r="RFA540" s="78"/>
      <c r="RFB540" s="65"/>
      <c r="RFE540" s="78"/>
      <c r="RFF540" s="78"/>
      <c r="RFG540" s="65"/>
      <c r="RFJ540" s="78"/>
      <c r="RFK540" s="78"/>
      <c r="RFL540" s="65"/>
      <c r="RFO540" s="78"/>
      <c r="RFP540" s="78"/>
      <c r="RFQ540" s="65"/>
      <c r="RFT540" s="78"/>
      <c r="RFU540" s="78"/>
      <c r="RFV540" s="65"/>
      <c r="RFY540" s="78"/>
      <c r="RFZ540" s="78"/>
      <c r="RGA540" s="65"/>
      <c r="RGD540" s="78"/>
      <c r="RGE540" s="78"/>
      <c r="RGF540" s="65"/>
      <c r="RGI540" s="78"/>
      <c r="RGJ540" s="78"/>
      <c r="RGK540" s="65"/>
      <c r="RGN540" s="78"/>
      <c r="RGO540" s="78"/>
      <c r="RGP540" s="65"/>
      <c r="RGS540" s="78"/>
      <c r="RGT540" s="78"/>
      <c r="RGU540" s="65"/>
      <c r="RGX540" s="78"/>
      <c r="RGY540" s="78"/>
      <c r="RGZ540" s="65"/>
      <c r="RHC540" s="78"/>
      <c r="RHD540" s="78"/>
      <c r="RHE540" s="65"/>
      <c r="RHH540" s="78"/>
      <c r="RHI540" s="78"/>
      <c r="RHJ540" s="65"/>
      <c r="RHM540" s="78"/>
      <c r="RHN540" s="78"/>
      <c r="RHO540" s="65"/>
      <c r="RHR540" s="78"/>
      <c r="RHS540" s="78"/>
      <c r="RHT540" s="65"/>
      <c r="RHW540" s="78"/>
      <c r="RHX540" s="78"/>
      <c r="RHY540" s="65"/>
      <c r="RIB540" s="78"/>
      <c r="RIC540" s="78"/>
      <c r="RID540" s="65"/>
      <c r="RIG540" s="78"/>
      <c r="RIH540" s="78"/>
      <c r="RII540" s="65"/>
      <c r="RIL540" s="78"/>
      <c r="RIM540" s="78"/>
      <c r="RIN540" s="65"/>
      <c r="RIQ540" s="78"/>
      <c r="RIR540" s="78"/>
      <c r="RIS540" s="65"/>
      <c r="RIV540" s="78"/>
      <c r="RIW540" s="78"/>
      <c r="RIX540" s="65"/>
      <c r="RJA540" s="78"/>
      <c r="RJB540" s="78"/>
      <c r="RJC540" s="65"/>
      <c r="RJF540" s="78"/>
      <c r="RJG540" s="78"/>
      <c r="RJH540" s="65"/>
      <c r="RJK540" s="78"/>
      <c r="RJL540" s="78"/>
      <c r="RJM540" s="65"/>
      <c r="RJP540" s="78"/>
      <c r="RJQ540" s="78"/>
      <c r="RJR540" s="65"/>
      <c r="RJU540" s="78"/>
      <c r="RJV540" s="78"/>
      <c r="RJW540" s="65"/>
      <c r="RJZ540" s="78"/>
      <c r="RKA540" s="78"/>
      <c r="RKB540" s="65"/>
      <c r="RKE540" s="78"/>
      <c r="RKF540" s="78"/>
      <c r="RKG540" s="65"/>
      <c r="RKJ540" s="78"/>
      <c r="RKK540" s="78"/>
      <c r="RKL540" s="65"/>
      <c r="RKO540" s="78"/>
      <c r="RKP540" s="78"/>
      <c r="RKQ540" s="65"/>
      <c r="RKT540" s="78"/>
      <c r="RKU540" s="78"/>
      <c r="RKV540" s="65"/>
      <c r="RKY540" s="78"/>
      <c r="RKZ540" s="78"/>
      <c r="RLA540" s="65"/>
      <c r="RLD540" s="78"/>
      <c r="RLE540" s="78"/>
      <c r="RLF540" s="65"/>
      <c r="RLI540" s="78"/>
      <c r="RLJ540" s="78"/>
      <c r="RLK540" s="65"/>
      <c r="RLN540" s="78"/>
      <c r="RLO540" s="78"/>
      <c r="RLP540" s="65"/>
      <c r="RLS540" s="78"/>
      <c r="RLT540" s="78"/>
      <c r="RLU540" s="65"/>
      <c r="RLX540" s="78"/>
      <c r="RLY540" s="78"/>
      <c r="RLZ540" s="65"/>
      <c r="RMC540" s="78"/>
      <c r="RMD540" s="78"/>
      <c r="RME540" s="65"/>
      <c r="RMH540" s="78"/>
      <c r="RMI540" s="78"/>
      <c r="RMJ540" s="65"/>
      <c r="RMM540" s="78"/>
      <c r="RMN540" s="78"/>
      <c r="RMO540" s="65"/>
      <c r="RMR540" s="78"/>
      <c r="RMS540" s="78"/>
      <c r="RMT540" s="65"/>
      <c r="RMW540" s="78"/>
      <c r="RMX540" s="78"/>
      <c r="RMY540" s="65"/>
      <c r="RNB540" s="78"/>
      <c r="RNC540" s="78"/>
      <c r="RND540" s="65"/>
      <c r="RNG540" s="78"/>
      <c r="RNH540" s="78"/>
      <c r="RNI540" s="65"/>
      <c r="RNL540" s="78"/>
      <c r="RNM540" s="78"/>
      <c r="RNN540" s="65"/>
      <c r="RNQ540" s="78"/>
      <c r="RNR540" s="78"/>
      <c r="RNS540" s="65"/>
      <c r="RNV540" s="78"/>
      <c r="RNW540" s="78"/>
      <c r="RNX540" s="65"/>
      <c r="ROA540" s="78"/>
      <c r="ROB540" s="78"/>
      <c r="ROC540" s="65"/>
      <c r="ROF540" s="78"/>
      <c r="ROG540" s="78"/>
      <c r="ROH540" s="65"/>
      <c r="ROK540" s="78"/>
      <c r="ROL540" s="78"/>
      <c r="ROM540" s="65"/>
      <c r="ROP540" s="78"/>
      <c r="ROQ540" s="78"/>
      <c r="ROR540" s="65"/>
      <c r="ROU540" s="78"/>
      <c r="ROV540" s="78"/>
      <c r="ROW540" s="65"/>
      <c r="ROZ540" s="78"/>
      <c r="RPA540" s="78"/>
      <c r="RPB540" s="65"/>
      <c r="RPE540" s="78"/>
      <c r="RPF540" s="78"/>
      <c r="RPG540" s="65"/>
      <c r="RPJ540" s="78"/>
      <c r="RPK540" s="78"/>
      <c r="RPL540" s="65"/>
      <c r="RPO540" s="78"/>
      <c r="RPP540" s="78"/>
      <c r="RPQ540" s="65"/>
      <c r="RPT540" s="78"/>
      <c r="RPU540" s="78"/>
      <c r="RPV540" s="65"/>
      <c r="RPY540" s="78"/>
      <c r="RPZ540" s="78"/>
      <c r="RQA540" s="65"/>
      <c r="RQD540" s="78"/>
      <c r="RQE540" s="78"/>
      <c r="RQF540" s="65"/>
      <c r="RQI540" s="78"/>
      <c r="RQJ540" s="78"/>
      <c r="RQK540" s="65"/>
      <c r="RQN540" s="78"/>
      <c r="RQO540" s="78"/>
      <c r="RQP540" s="65"/>
      <c r="RQS540" s="78"/>
      <c r="RQT540" s="78"/>
      <c r="RQU540" s="65"/>
      <c r="RQX540" s="78"/>
      <c r="RQY540" s="78"/>
      <c r="RQZ540" s="65"/>
      <c r="RRC540" s="78"/>
      <c r="RRD540" s="78"/>
      <c r="RRE540" s="65"/>
      <c r="RRH540" s="78"/>
      <c r="RRI540" s="78"/>
      <c r="RRJ540" s="65"/>
      <c r="RRM540" s="78"/>
      <c r="RRN540" s="78"/>
      <c r="RRO540" s="65"/>
      <c r="RRR540" s="78"/>
      <c r="RRS540" s="78"/>
      <c r="RRT540" s="65"/>
      <c r="RRW540" s="78"/>
      <c r="RRX540" s="78"/>
      <c r="RRY540" s="65"/>
      <c r="RSB540" s="78"/>
      <c r="RSC540" s="78"/>
      <c r="RSD540" s="65"/>
      <c r="RSG540" s="78"/>
      <c r="RSH540" s="78"/>
      <c r="RSI540" s="65"/>
      <c r="RSL540" s="78"/>
      <c r="RSM540" s="78"/>
      <c r="RSN540" s="65"/>
      <c r="RSQ540" s="78"/>
      <c r="RSR540" s="78"/>
      <c r="RSS540" s="65"/>
      <c r="RSV540" s="78"/>
      <c r="RSW540" s="78"/>
      <c r="RSX540" s="65"/>
      <c r="RTA540" s="78"/>
      <c r="RTB540" s="78"/>
      <c r="RTC540" s="65"/>
      <c r="RTF540" s="78"/>
      <c r="RTG540" s="78"/>
      <c r="RTH540" s="65"/>
      <c r="RTK540" s="78"/>
      <c r="RTL540" s="78"/>
      <c r="RTM540" s="65"/>
      <c r="RTP540" s="78"/>
      <c r="RTQ540" s="78"/>
      <c r="RTR540" s="65"/>
      <c r="RTU540" s="78"/>
      <c r="RTV540" s="78"/>
      <c r="RTW540" s="65"/>
      <c r="RTZ540" s="78"/>
      <c r="RUA540" s="78"/>
      <c r="RUB540" s="65"/>
      <c r="RUE540" s="78"/>
      <c r="RUF540" s="78"/>
      <c r="RUG540" s="65"/>
      <c r="RUJ540" s="78"/>
      <c r="RUK540" s="78"/>
      <c r="RUL540" s="65"/>
      <c r="RUO540" s="78"/>
      <c r="RUP540" s="78"/>
      <c r="RUQ540" s="65"/>
      <c r="RUT540" s="78"/>
      <c r="RUU540" s="78"/>
      <c r="RUV540" s="65"/>
      <c r="RUY540" s="78"/>
      <c r="RUZ540" s="78"/>
      <c r="RVA540" s="65"/>
      <c r="RVD540" s="78"/>
      <c r="RVE540" s="78"/>
      <c r="RVF540" s="65"/>
      <c r="RVI540" s="78"/>
      <c r="RVJ540" s="78"/>
      <c r="RVK540" s="65"/>
      <c r="RVN540" s="78"/>
      <c r="RVO540" s="78"/>
      <c r="RVP540" s="65"/>
      <c r="RVS540" s="78"/>
      <c r="RVT540" s="78"/>
      <c r="RVU540" s="65"/>
      <c r="RVX540" s="78"/>
      <c r="RVY540" s="78"/>
      <c r="RVZ540" s="65"/>
      <c r="RWC540" s="78"/>
      <c r="RWD540" s="78"/>
      <c r="RWE540" s="65"/>
      <c r="RWH540" s="78"/>
      <c r="RWI540" s="78"/>
      <c r="RWJ540" s="65"/>
      <c r="RWM540" s="78"/>
      <c r="RWN540" s="78"/>
      <c r="RWO540" s="65"/>
      <c r="RWR540" s="78"/>
      <c r="RWS540" s="78"/>
      <c r="RWT540" s="65"/>
      <c r="RWW540" s="78"/>
      <c r="RWX540" s="78"/>
      <c r="RWY540" s="65"/>
      <c r="RXB540" s="78"/>
      <c r="RXC540" s="78"/>
      <c r="RXD540" s="65"/>
      <c r="RXG540" s="78"/>
      <c r="RXH540" s="78"/>
      <c r="RXI540" s="65"/>
      <c r="RXL540" s="78"/>
      <c r="RXM540" s="78"/>
      <c r="RXN540" s="65"/>
      <c r="RXQ540" s="78"/>
      <c r="RXR540" s="78"/>
      <c r="RXS540" s="65"/>
      <c r="RXV540" s="78"/>
      <c r="RXW540" s="78"/>
      <c r="RXX540" s="65"/>
      <c r="RYA540" s="78"/>
      <c r="RYB540" s="78"/>
      <c r="RYC540" s="65"/>
      <c r="RYF540" s="78"/>
      <c r="RYG540" s="78"/>
      <c r="RYH540" s="65"/>
      <c r="RYK540" s="78"/>
      <c r="RYL540" s="78"/>
      <c r="RYM540" s="65"/>
      <c r="RYP540" s="78"/>
      <c r="RYQ540" s="78"/>
      <c r="RYR540" s="65"/>
      <c r="RYU540" s="78"/>
      <c r="RYV540" s="78"/>
      <c r="RYW540" s="65"/>
      <c r="RYZ540" s="78"/>
      <c r="RZA540" s="78"/>
      <c r="RZB540" s="65"/>
      <c r="RZE540" s="78"/>
      <c r="RZF540" s="78"/>
      <c r="RZG540" s="65"/>
      <c r="RZJ540" s="78"/>
      <c r="RZK540" s="78"/>
      <c r="RZL540" s="65"/>
      <c r="RZO540" s="78"/>
      <c r="RZP540" s="78"/>
      <c r="RZQ540" s="65"/>
      <c r="RZT540" s="78"/>
      <c r="RZU540" s="78"/>
      <c r="RZV540" s="65"/>
      <c r="RZY540" s="78"/>
      <c r="RZZ540" s="78"/>
      <c r="SAA540" s="65"/>
      <c r="SAD540" s="78"/>
      <c r="SAE540" s="78"/>
      <c r="SAF540" s="65"/>
      <c r="SAI540" s="78"/>
      <c r="SAJ540" s="78"/>
      <c r="SAK540" s="65"/>
      <c r="SAN540" s="78"/>
      <c r="SAO540" s="78"/>
      <c r="SAP540" s="65"/>
      <c r="SAS540" s="78"/>
      <c r="SAT540" s="78"/>
      <c r="SAU540" s="65"/>
      <c r="SAX540" s="78"/>
      <c r="SAY540" s="78"/>
      <c r="SAZ540" s="65"/>
      <c r="SBC540" s="78"/>
      <c r="SBD540" s="78"/>
      <c r="SBE540" s="65"/>
      <c r="SBH540" s="78"/>
      <c r="SBI540" s="78"/>
      <c r="SBJ540" s="65"/>
      <c r="SBM540" s="78"/>
      <c r="SBN540" s="78"/>
      <c r="SBO540" s="65"/>
      <c r="SBR540" s="78"/>
      <c r="SBS540" s="78"/>
      <c r="SBT540" s="65"/>
      <c r="SBW540" s="78"/>
      <c r="SBX540" s="78"/>
      <c r="SBY540" s="65"/>
      <c r="SCB540" s="78"/>
      <c r="SCC540" s="78"/>
      <c r="SCD540" s="65"/>
      <c r="SCG540" s="78"/>
      <c r="SCH540" s="78"/>
      <c r="SCI540" s="65"/>
      <c r="SCL540" s="78"/>
      <c r="SCM540" s="78"/>
      <c r="SCN540" s="65"/>
      <c r="SCQ540" s="78"/>
      <c r="SCR540" s="78"/>
      <c r="SCS540" s="65"/>
      <c r="SCV540" s="78"/>
      <c r="SCW540" s="78"/>
      <c r="SCX540" s="65"/>
      <c r="SDA540" s="78"/>
      <c r="SDB540" s="78"/>
      <c r="SDC540" s="65"/>
      <c r="SDF540" s="78"/>
      <c r="SDG540" s="78"/>
      <c r="SDH540" s="65"/>
      <c r="SDK540" s="78"/>
      <c r="SDL540" s="78"/>
      <c r="SDM540" s="65"/>
      <c r="SDP540" s="78"/>
      <c r="SDQ540" s="78"/>
      <c r="SDR540" s="65"/>
      <c r="SDU540" s="78"/>
      <c r="SDV540" s="78"/>
      <c r="SDW540" s="65"/>
      <c r="SDZ540" s="78"/>
      <c r="SEA540" s="78"/>
      <c r="SEB540" s="65"/>
      <c r="SEE540" s="78"/>
      <c r="SEF540" s="78"/>
      <c r="SEG540" s="65"/>
      <c r="SEJ540" s="78"/>
      <c r="SEK540" s="78"/>
      <c r="SEL540" s="65"/>
      <c r="SEO540" s="78"/>
      <c r="SEP540" s="78"/>
      <c r="SEQ540" s="65"/>
      <c r="SET540" s="78"/>
      <c r="SEU540" s="78"/>
      <c r="SEV540" s="65"/>
      <c r="SEY540" s="78"/>
      <c r="SEZ540" s="78"/>
      <c r="SFA540" s="65"/>
      <c r="SFD540" s="78"/>
      <c r="SFE540" s="78"/>
      <c r="SFF540" s="65"/>
      <c r="SFI540" s="78"/>
      <c r="SFJ540" s="78"/>
      <c r="SFK540" s="65"/>
      <c r="SFN540" s="78"/>
      <c r="SFO540" s="78"/>
      <c r="SFP540" s="65"/>
      <c r="SFS540" s="78"/>
      <c r="SFT540" s="78"/>
      <c r="SFU540" s="65"/>
      <c r="SFX540" s="78"/>
      <c r="SFY540" s="78"/>
      <c r="SFZ540" s="65"/>
      <c r="SGC540" s="78"/>
      <c r="SGD540" s="78"/>
      <c r="SGE540" s="65"/>
      <c r="SGH540" s="78"/>
      <c r="SGI540" s="78"/>
      <c r="SGJ540" s="65"/>
      <c r="SGM540" s="78"/>
      <c r="SGN540" s="78"/>
      <c r="SGO540" s="65"/>
      <c r="SGR540" s="78"/>
      <c r="SGS540" s="78"/>
      <c r="SGT540" s="65"/>
      <c r="SGW540" s="78"/>
      <c r="SGX540" s="78"/>
      <c r="SGY540" s="65"/>
      <c r="SHB540" s="78"/>
      <c r="SHC540" s="78"/>
      <c r="SHD540" s="65"/>
      <c r="SHG540" s="78"/>
      <c r="SHH540" s="78"/>
      <c r="SHI540" s="65"/>
      <c r="SHL540" s="78"/>
      <c r="SHM540" s="78"/>
      <c r="SHN540" s="65"/>
      <c r="SHQ540" s="78"/>
      <c r="SHR540" s="78"/>
      <c r="SHS540" s="65"/>
      <c r="SHV540" s="78"/>
      <c r="SHW540" s="78"/>
      <c r="SHX540" s="65"/>
      <c r="SIA540" s="78"/>
      <c r="SIB540" s="78"/>
      <c r="SIC540" s="65"/>
      <c r="SIF540" s="78"/>
      <c r="SIG540" s="78"/>
      <c r="SIH540" s="65"/>
      <c r="SIK540" s="78"/>
      <c r="SIL540" s="78"/>
      <c r="SIM540" s="65"/>
      <c r="SIP540" s="78"/>
      <c r="SIQ540" s="78"/>
      <c r="SIR540" s="65"/>
      <c r="SIU540" s="78"/>
      <c r="SIV540" s="78"/>
      <c r="SIW540" s="65"/>
      <c r="SIZ540" s="78"/>
      <c r="SJA540" s="78"/>
      <c r="SJB540" s="65"/>
      <c r="SJE540" s="78"/>
      <c r="SJF540" s="78"/>
      <c r="SJG540" s="65"/>
      <c r="SJJ540" s="78"/>
      <c r="SJK540" s="78"/>
      <c r="SJL540" s="65"/>
      <c r="SJO540" s="78"/>
      <c r="SJP540" s="78"/>
      <c r="SJQ540" s="65"/>
      <c r="SJT540" s="78"/>
      <c r="SJU540" s="78"/>
      <c r="SJV540" s="65"/>
      <c r="SJY540" s="78"/>
      <c r="SJZ540" s="78"/>
      <c r="SKA540" s="65"/>
      <c r="SKD540" s="78"/>
      <c r="SKE540" s="78"/>
      <c r="SKF540" s="65"/>
      <c r="SKI540" s="78"/>
      <c r="SKJ540" s="78"/>
      <c r="SKK540" s="65"/>
      <c r="SKN540" s="78"/>
      <c r="SKO540" s="78"/>
      <c r="SKP540" s="65"/>
      <c r="SKS540" s="78"/>
      <c r="SKT540" s="78"/>
      <c r="SKU540" s="65"/>
      <c r="SKX540" s="78"/>
      <c r="SKY540" s="78"/>
      <c r="SKZ540" s="65"/>
      <c r="SLC540" s="78"/>
      <c r="SLD540" s="78"/>
      <c r="SLE540" s="65"/>
      <c r="SLH540" s="78"/>
      <c r="SLI540" s="78"/>
      <c r="SLJ540" s="65"/>
      <c r="SLM540" s="78"/>
      <c r="SLN540" s="78"/>
      <c r="SLO540" s="65"/>
      <c r="SLR540" s="78"/>
      <c r="SLS540" s="78"/>
      <c r="SLT540" s="65"/>
      <c r="SLW540" s="78"/>
      <c r="SLX540" s="78"/>
      <c r="SLY540" s="65"/>
      <c r="SMB540" s="78"/>
      <c r="SMC540" s="78"/>
      <c r="SMD540" s="65"/>
      <c r="SMG540" s="78"/>
      <c r="SMH540" s="78"/>
      <c r="SMI540" s="65"/>
      <c r="SML540" s="78"/>
      <c r="SMM540" s="78"/>
      <c r="SMN540" s="65"/>
      <c r="SMQ540" s="78"/>
      <c r="SMR540" s="78"/>
      <c r="SMS540" s="65"/>
      <c r="SMV540" s="78"/>
      <c r="SMW540" s="78"/>
      <c r="SMX540" s="65"/>
      <c r="SNA540" s="78"/>
      <c r="SNB540" s="78"/>
      <c r="SNC540" s="65"/>
      <c r="SNF540" s="78"/>
      <c r="SNG540" s="78"/>
      <c r="SNH540" s="65"/>
      <c r="SNK540" s="78"/>
      <c r="SNL540" s="78"/>
      <c r="SNM540" s="65"/>
      <c r="SNP540" s="78"/>
      <c r="SNQ540" s="78"/>
      <c r="SNR540" s="65"/>
      <c r="SNU540" s="78"/>
      <c r="SNV540" s="78"/>
      <c r="SNW540" s="65"/>
      <c r="SNZ540" s="78"/>
      <c r="SOA540" s="78"/>
      <c r="SOB540" s="65"/>
      <c r="SOE540" s="78"/>
      <c r="SOF540" s="78"/>
      <c r="SOG540" s="65"/>
      <c r="SOJ540" s="78"/>
      <c r="SOK540" s="78"/>
      <c r="SOL540" s="65"/>
      <c r="SOO540" s="78"/>
      <c r="SOP540" s="78"/>
      <c r="SOQ540" s="65"/>
      <c r="SOT540" s="78"/>
      <c r="SOU540" s="78"/>
      <c r="SOV540" s="65"/>
      <c r="SOY540" s="78"/>
      <c r="SOZ540" s="78"/>
      <c r="SPA540" s="65"/>
      <c r="SPD540" s="78"/>
      <c r="SPE540" s="78"/>
      <c r="SPF540" s="65"/>
      <c r="SPI540" s="78"/>
      <c r="SPJ540" s="78"/>
      <c r="SPK540" s="65"/>
      <c r="SPN540" s="78"/>
      <c r="SPO540" s="78"/>
      <c r="SPP540" s="65"/>
      <c r="SPS540" s="78"/>
      <c r="SPT540" s="78"/>
      <c r="SPU540" s="65"/>
      <c r="SPX540" s="78"/>
      <c r="SPY540" s="78"/>
      <c r="SPZ540" s="65"/>
      <c r="SQC540" s="78"/>
      <c r="SQD540" s="78"/>
      <c r="SQE540" s="65"/>
      <c r="SQH540" s="78"/>
      <c r="SQI540" s="78"/>
      <c r="SQJ540" s="65"/>
      <c r="SQM540" s="78"/>
      <c r="SQN540" s="78"/>
      <c r="SQO540" s="65"/>
      <c r="SQR540" s="78"/>
      <c r="SQS540" s="78"/>
      <c r="SQT540" s="65"/>
      <c r="SQW540" s="78"/>
      <c r="SQX540" s="78"/>
      <c r="SQY540" s="65"/>
      <c r="SRB540" s="78"/>
      <c r="SRC540" s="78"/>
      <c r="SRD540" s="65"/>
      <c r="SRG540" s="78"/>
      <c r="SRH540" s="78"/>
      <c r="SRI540" s="65"/>
      <c r="SRL540" s="78"/>
      <c r="SRM540" s="78"/>
      <c r="SRN540" s="65"/>
      <c r="SRQ540" s="78"/>
      <c r="SRR540" s="78"/>
      <c r="SRS540" s="65"/>
      <c r="SRV540" s="78"/>
      <c r="SRW540" s="78"/>
      <c r="SRX540" s="65"/>
      <c r="SSA540" s="78"/>
      <c r="SSB540" s="78"/>
      <c r="SSC540" s="65"/>
      <c r="SSF540" s="78"/>
      <c r="SSG540" s="78"/>
      <c r="SSH540" s="65"/>
      <c r="SSK540" s="78"/>
      <c r="SSL540" s="78"/>
      <c r="SSM540" s="65"/>
      <c r="SSP540" s="78"/>
      <c r="SSQ540" s="78"/>
      <c r="SSR540" s="65"/>
      <c r="SSU540" s="78"/>
      <c r="SSV540" s="78"/>
      <c r="SSW540" s="65"/>
      <c r="SSZ540" s="78"/>
      <c r="STA540" s="78"/>
      <c r="STB540" s="65"/>
      <c r="STE540" s="78"/>
      <c r="STF540" s="78"/>
      <c r="STG540" s="65"/>
      <c r="STJ540" s="78"/>
      <c r="STK540" s="78"/>
      <c r="STL540" s="65"/>
      <c r="STO540" s="78"/>
      <c r="STP540" s="78"/>
      <c r="STQ540" s="65"/>
      <c r="STT540" s="78"/>
      <c r="STU540" s="78"/>
      <c r="STV540" s="65"/>
      <c r="STY540" s="78"/>
      <c r="STZ540" s="78"/>
      <c r="SUA540" s="65"/>
      <c r="SUD540" s="78"/>
      <c r="SUE540" s="78"/>
      <c r="SUF540" s="65"/>
      <c r="SUI540" s="78"/>
      <c r="SUJ540" s="78"/>
      <c r="SUK540" s="65"/>
      <c r="SUN540" s="78"/>
      <c r="SUO540" s="78"/>
      <c r="SUP540" s="65"/>
      <c r="SUS540" s="78"/>
      <c r="SUT540" s="78"/>
      <c r="SUU540" s="65"/>
      <c r="SUX540" s="78"/>
      <c r="SUY540" s="78"/>
      <c r="SUZ540" s="65"/>
      <c r="SVC540" s="78"/>
      <c r="SVD540" s="78"/>
      <c r="SVE540" s="65"/>
      <c r="SVH540" s="78"/>
      <c r="SVI540" s="78"/>
      <c r="SVJ540" s="65"/>
      <c r="SVM540" s="78"/>
      <c r="SVN540" s="78"/>
      <c r="SVO540" s="65"/>
      <c r="SVR540" s="78"/>
      <c r="SVS540" s="78"/>
      <c r="SVT540" s="65"/>
      <c r="SVW540" s="78"/>
      <c r="SVX540" s="78"/>
      <c r="SVY540" s="65"/>
      <c r="SWB540" s="78"/>
      <c r="SWC540" s="78"/>
      <c r="SWD540" s="65"/>
      <c r="SWG540" s="78"/>
      <c r="SWH540" s="78"/>
      <c r="SWI540" s="65"/>
      <c r="SWL540" s="78"/>
      <c r="SWM540" s="78"/>
      <c r="SWN540" s="65"/>
      <c r="SWQ540" s="78"/>
      <c r="SWR540" s="78"/>
      <c r="SWS540" s="65"/>
      <c r="SWV540" s="78"/>
      <c r="SWW540" s="78"/>
      <c r="SWX540" s="65"/>
      <c r="SXA540" s="78"/>
      <c r="SXB540" s="78"/>
      <c r="SXC540" s="65"/>
      <c r="SXF540" s="78"/>
      <c r="SXG540" s="78"/>
      <c r="SXH540" s="65"/>
      <c r="SXK540" s="78"/>
      <c r="SXL540" s="78"/>
      <c r="SXM540" s="65"/>
      <c r="SXP540" s="78"/>
      <c r="SXQ540" s="78"/>
      <c r="SXR540" s="65"/>
      <c r="SXU540" s="78"/>
      <c r="SXV540" s="78"/>
      <c r="SXW540" s="65"/>
      <c r="SXZ540" s="78"/>
      <c r="SYA540" s="78"/>
      <c r="SYB540" s="65"/>
      <c r="SYE540" s="78"/>
      <c r="SYF540" s="78"/>
      <c r="SYG540" s="65"/>
      <c r="SYJ540" s="78"/>
      <c r="SYK540" s="78"/>
      <c r="SYL540" s="65"/>
      <c r="SYO540" s="78"/>
      <c r="SYP540" s="78"/>
      <c r="SYQ540" s="65"/>
      <c r="SYT540" s="78"/>
      <c r="SYU540" s="78"/>
      <c r="SYV540" s="65"/>
      <c r="SYY540" s="78"/>
      <c r="SYZ540" s="78"/>
      <c r="SZA540" s="65"/>
      <c r="SZD540" s="78"/>
      <c r="SZE540" s="78"/>
      <c r="SZF540" s="65"/>
      <c r="SZI540" s="78"/>
      <c r="SZJ540" s="78"/>
      <c r="SZK540" s="65"/>
      <c r="SZN540" s="78"/>
      <c r="SZO540" s="78"/>
      <c r="SZP540" s="65"/>
      <c r="SZS540" s="78"/>
      <c r="SZT540" s="78"/>
      <c r="SZU540" s="65"/>
      <c r="SZX540" s="78"/>
      <c r="SZY540" s="78"/>
      <c r="SZZ540" s="65"/>
      <c r="TAC540" s="78"/>
      <c r="TAD540" s="78"/>
      <c r="TAE540" s="65"/>
      <c r="TAH540" s="78"/>
      <c r="TAI540" s="78"/>
      <c r="TAJ540" s="65"/>
      <c r="TAM540" s="78"/>
      <c r="TAN540" s="78"/>
      <c r="TAO540" s="65"/>
      <c r="TAR540" s="78"/>
      <c r="TAS540" s="78"/>
      <c r="TAT540" s="65"/>
      <c r="TAW540" s="78"/>
      <c r="TAX540" s="78"/>
      <c r="TAY540" s="65"/>
      <c r="TBB540" s="78"/>
      <c r="TBC540" s="78"/>
      <c r="TBD540" s="65"/>
      <c r="TBG540" s="78"/>
      <c r="TBH540" s="78"/>
      <c r="TBI540" s="65"/>
      <c r="TBL540" s="78"/>
      <c r="TBM540" s="78"/>
      <c r="TBN540" s="65"/>
      <c r="TBQ540" s="78"/>
      <c r="TBR540" s="78"/>
      <c r="TBS540" s="65"/>
      <c r="TBV540" s="78"/>
      <c r="TBW540" s="78"/>
      <c r="TBX540" s="65"/>
      <c r="TCA540" s="78"/>
      <c r="TCB540" s="78"/>
      <c r="TCC540" s="65"/>
      <c r="TCF540" s="78"/>
      <c r="TCG540" s="78"/>
      <c r="TCH540" s="65"/>
      <c r="TCK540" s="78"/>
      <c r="TCL540" s="78"/>
      <c r="TCM540" s="65"/>
      <c r="TCP540" s="78"/>
      <c r="TCQ540" s="78"/>
      <c r="TCR540" s="65"/>
      <c r="TCU540" s="78"/>
      <c r="TCV540" s="78"/>
      <c r="TCW540" s="65"/>
      <c r="TCZ540" s="78"/>
      <c r="TDA540" s="78"/>
      <c r="TDB540" s="65"/>
      <c r="TDE540" s="78"/>
      <c r="TDF540" s="78"/>
      <c r="TDG540" s="65"/>
      <c r="TDJ540" s="78"/>
      <c r="TDK540" s="78"/>
      <c r="TDL540" s="65"/>
      <c r="TDO540" s="78"/>
      <c r="TDP540" s="78"/>
      <c r="TDQ540" s="65"/>
      <c r="TDT540" s="78"/>
      <c r="TDU540" s="78"/>
      <c r="TDV540" s="65"/>
      <c r="TDY540" s="78"/>
      <c r="TDZ540" s="78"/>
      <c r="TEA540" s="65"/>
      <c r="TED540" s="78"/>
      <c r="TEE540" s="78"/>
      <c r="TEF540" s="65"/>
      <c r="TEI540" s="78"/>
      <c r="TEJ540" s="78"/>
      <c r="TEK540" s="65"/>
      <c r="TEN540" s="78"/>
      <c r="TEO540" s="78"/>
      <c r="TEP540" s="65"/>
      <c r="TES540" s="78"/>
      <c r="TET540" s="78"/>
      <c r="TEU540" s="65"/>
      <c r="TEX540" s="78"/>
      <c r="TEY540" s="78"/>
      <c r="TEZ540" s="65"/>
      <c r="TFC540" s="78"/>
      <c r="TFD540" s="78"/>
      <c r="TFE540" s="65"/>
      <c r="TFH540" s="78"/>
      <c r="TFI540" s="78"/>
      <c r="TFJ540" s="65"/>
      <c r="TFM540" s="78"/>
      <c r="TFN540" s="78"/>
      <c r="TFO540" s="65"/>
      <c r="TFR540" s="78"/>
      <c r="TFS540" s="78"/>
      <c r="TFT540" s="65"/>
      <c r="TFW540" s="78"/>
      <c r="TFX540" s="78"/>
      <c r="TFY540" s="65"/>
      <c r="TGB540" s="78"/>
      <c r="TGC540" s="78"/>
      <c r="TGD540" s="65"/>
      <c r="TGG540" s="78"/>
      <c r="TGH540" s="78"/>
      <c r="TGI540" s="65"/>
      <c r="TGL540" s="78"/>
      <c r="TGM540" s="78"/>
      <c r="TGN540" s="65"/>
      <c r="TGQ540" s="78"/>
      <c r="TGR540" s="78"/>
      <c r="TGS540" s="65"/>
      <c r="TGV540" s="78"/>
      <c r="TGW540" s="78"/>
      <c r="TGX540" s="65"/>
      <c r="THA540" s="78"/>
      <c r="THB540" s="78"/>
      <c r="THC540" s="65"/>
      <c r="THF540" s="78"/>
      <c r="THG540" s="78"/>
      <c r="THH540" s="65"/>
      <c r="THK540" s="78"/>
      <c r="THL540" s="78"/>
      <c r="THM540" s="65"/>
      <c r="THP540" s="78"/>
      <c r="THQ540" s="78"/>
      <c r="THR540" s="65"/>
      <c r="THU540" s="78"/>
      <c r="THV540" s="78"/>
      <c r="THW540" s="65"/>
      <c r="THZ540" s="78"/>
      <c r="TIA540" s="78"/>
      <c r="TIB540" s="65"/>
      <c r="TIE540" s="78"/>
      <c r="TIF540" s="78"/>
      <c r="TIG540" s="65"/>
      <c r="TIJ540" s="78"/>
      <c r="TIK540" s="78"/>
      <c r="TIL540" s="65"/>
      <c r="TIO540" s="78"/>
      <c r="TIP540" s="78"/>
      <c r="TIQ540" s="65"/>
      <c r="TIT540" s="78"/>
      <c r="TIU540" s="78"/>
      <c r="TIV540" s="65"/>
      <c r="TIY540" s="78"/>
      <c r="TIZ540" s="78"/>
      <c r="TJA540" s="65"/>
      <c r="TJD540" s="78"/>
      <c r="TJE540" s="78"/>
      <c r="TJF540" s="65"/>
      <c r="TJI540" s="78"/>
      <c r="TJJ540" s="78"/>
      <c r="TJK540" s="65"/>
      <c r="TJN540" s="78"/>
      <c r="TJO540" s="78"/>
      <c r="TJP540" s="65"/>
      <c r="TJS540" s="78"/>
      <c r="TJT540" s="78"/>
      <c r="TJU540" s="65"/>
      <c r="TJX540" s="78"/>
      <c r="TJY540" s="78"/>
      <c r="TJZ540" s="65"/>
      <c r="TKC540" s="78"/>
      <c r="TKD540" s="78"/>
      <c r="TKE540" s="65"/>
      <c r="TKH540" s="78"/>
      <c r="TKI540" s="78"/>
      <c r="TKJ540" s="65"/>
      <c r="TKM540" s="78"/>
      <c r="TKN540" s="78"/>
      <c r="TKO540" s="65"/>
      <c r="TKR540" s="78"/>
      <c r="TKS540" s="78"/>
      <c r="TKT540" s="65"/>
      <c r="TKW540" s="78"/>
      <c r="TKX540" s="78"/>
      <c r="TKY540" s="65"/>
      <c r="TLB540" s="78"/>
      <c r="TLC540" s="78"/>
      <c r="TLD540" s="65"/>
      <c r="TLG540" s="78"/>
      <c r="TLH540" s="78"/>
      <c r="TLI540" s="65"/>
      <c r="TLL540" s="78"/>
      <c r="TLM540" s="78"/>
      <c r="TLN540" s="65"/>
      <c r="TLQ540" s="78"/>
      <c r="TLR540" s="78"/>
      <c r="TLS540" s="65"/>
      <c r="TLV540" s="78"/>
      <c r="TLW540" s="78"/>
      <c r="TLX540" s="65"/>
      <c r="TMA540" s="78"/>
      <c r="TMB540" s="78"/>
      <c r="TMC540" s="65"/>
      <c r="TMF540" s="78"/>
      <c r="TMG540" s="78"/>
      <c r="TMH540" s="65"/>
      <c r="TMK540" s="78"/>
      <c r="TML540" s="78"/>
      <c r="TMM540" s="65"/>
      <c r="TMP540" s="78"/>
      <c r="TMQ540" s="78"/>
      <c r="TMR540" s="65"/>
      <c r="TMU540" s="78"/>
      <c r="TMV540" s="78"/>
      <c r="TMW540" s="65"/>
      <c r="TMZ540" s="78"/>
      <c r="TNA540" s="78"/>
      <c r="TNB540" s="65"/>
      <c r="TNE540" s="78"/>
      <c r="TNF540" s="78"/>
      <c r="TNG540" s="65"/>
      <c r="TNJ540" s="78"/>
      <c r="TNK540" s="78"/>
      <c r="TNL540" s="65"/>
      <c r="TNO540" s="78"/>
      <c r="TNP540" s="78"/>
      <c r="TNQ540" s="65"/>
      <c r="TNT540" s="78"/>
      <c r="TNU540" s="78"/>
      <c r="TNV540" s="65"/>
      <c r="TNY540" s="78"/>
      <c r="TNZ540" s="78"/>
      <c r="TOA540" s="65"/>
      <c r="TOD540" s="78"/>
      <c r="TOE540" s="78"/>
      <c r="TOF540" s="65"/>
      <c r="TOI540" s="78"/>
      <c r="TOJ540" s="78"/>
      <c r="TOK540" s="65"/>
      <c r="TON540" s="78"/>
      <c r="TOO540" s="78"/>
      <c r="TOP540" s="65"/>
      <c r="TOS540" s="78"/>
      <c r="TOT540" s="78"/>
      <c r="TOU540" s="65"/>
      <c r="TOX540" s="78"/>
      <c r="TOY540" s="78"/>
      <c r="TOZ540" s="65"/>
      <c r="TPC540" s="78"/>
      <c r="TPD540" s="78"/>
      <c r="TPE540" s="65"/>
      <c r="TPH540" s="78"/>
      <c r="TPI540" s="78"/>
      <c r="TPJ540" s="65"/>
      <c r="TPM540" s="78"/>
      <c r="TPN540" s="78"/>
      <c r="TPO540" s="65"/>
      <c r="TPR540" s="78"/>
      <c r="TPS540" s="78"/>
      <c r="TPT540" s="65"/>
      <c r="TPW540" s="78"/>
      <c r="TPX540" s="78"/>
      <c r="TPY540" s="65"/>
      <c r="TQB540" s="78"/>
      <c r="TQC540" s="78"/>
      <c r="TQD540" s="65"/>
      <c r="TQG540" s="78"/>
      <c r="TQH540" s="78"/>
      <c r="TQI540" s="65"/>
      <c r="TQL540" s="78"/>
      <c r="TQM540" s="78"/>
      <c r="TQN540" s="65"/>
      <c r="TQQ540" s="78"/>
      <c r="TQR540" s="78"/>
      <c r="TQS540" s="65"/>
      <c r="TQV540" s="78"/>
      <c r="TQW540" s="78"/>
      <c r="TQX540" s="65"/>
      <c r="TRA540" s="78"/>
      <c r="TRB540" s="78"/>
      <c r="TRC540" s="65"/>
      <c r="TRF540" s="78"/>
      <c r="TRG540" s="78"/>
      <c r="TRH540" s="65"/>
      <c r="TRK540" s="78"/>
      <c r="TRL540" s="78"/>
      <c r="TRM540" s="65"/>
      <c r="TRP540" s="78"/>
      <c r="TRQ540" s="78"/>
      <c r="TRR540" s="65"/>
      <c r="TRU540" s="78"/>
      <c r="TRV540" s="78"/>
      <c r="TRW540" s="65"/>
      <c r="TRZ540" s="78"/>
      <c r="TSA540" s="78"/>
      <c r="TSB540" s="65"/>
      <c r="TSE540" s="78"/>
      <c r="TSF540" s="78"/>
      <c r="TSG540" s="65"/>
      <c r="TSJ540" s="78"/>
      <c r="TSK540" s="78"/>
      <c r="TSL540" s="65"/>
      <c r="TSO540" s="78"/>
      <c r="TSP540" s="78"/>
      <c r="TSQ540" s="65"/>
      <c r="TST540" s="78"/>
      <c r="TSU540" s="78"/>
      <c r="TSV540" s="65"/>
      <c r="TSY540" s="78"/>
      <c r="TSZ540" s="78"/>
      <c r="TTA540" s="65"/>
      <c r="TTD540" s="78"/>
      <c r="TTE540" s="78"/>
      <c r="TTF540" s="65"/>
      <c r="TTI540" s="78"/>
      <c r="TTJ540" s="78"/>
      <c r="TTK540" s="65"/>
      <c r="TTN540" s="78"/>
      <c r="TTO540" s="78"/>
      <c r="TTP540" s="65"/>
      <c r="TTS540" s="78"/>
      <c r="TTT540" s="78"/>
      <c r="TTU540" s="65"/>
      <c r="TTX540" s="78"/>
      <c r="TTY540" s="78"/>
      <c r="TTZ540" s="65"/>
      <c r="TUC540" s="78"/>
      <c r="TUD540" s="78"/>
      <c r="TUE540" s="65"/>
      <c r="TUH540" s="78"/>
      <c r="TUI540" s="78"/>
      <c r="TUJ540" s="65"/>
      <c r="TUM540" s="78"/>
      <c r="TUN540" s="78"/>
      <c r="TUO540" s="65"/>
      <c r="TUR540" s="78"/>
      <c r="TUS540" s="78"/>
      <c r="TUT540" s="65"/>
      <c r="TUW540" s="78"/>
      <c r="TUX540" s="78"/>
      <c r="TUY540" s="65"/>
      <c r="TVB540" s="78"/>
      <c r="TVC540" s="78"/>
      <c r="TVD540" s="65"/>
      <c r="TVG540" s="78"/>
      <c r="TVH540" s="78"/>
      <c r="TVI540" s="65"/>
      <c r="TVL540" s="78"/>
      <c r="TVM540" s="78"/>
      <c r="TVN540" s="65"/>
      <c r="TVQ540" s="78"/>
      <c r="TVR540" s="78"/>
      <c r="TVS540" s="65"/>
      <c r="TVV540" s="78"/>
      <c r="TVW540" s="78"/>
      <c r="TVX540" s="65"/>
      <c r="TWA540" s="78"/>
      <c r="TWB540" s="78"/>
      <c r="TWC540" s="65"/>
      <c r="TWF540" s="78"/>
      <c r="TWG540" s="78"/>
      <c r="TWH540" s="65"/>
      <c r="TWK540" s="78"/>
      <c r="TWL540" s="78"/>
      <c r="TWM540" s="65"/>
      <c r="TWP540" s="78"/>
      <c r="TWQ540" s="78"/>
      <c r="TWR540" s="65"/>
      <c r="TWU540" s="78"/>
      <c r="TWV540" s="78"/>
      <c r="TWW540" s="65"/>
      <c r="TWZ540" s="78"/>
      <c r="TXA540" s="78"/>
      <c r="TXB540" s="65"/>
      <c r="TXE540" s="78"/>
      <c r="TXF540" s="78"/>
      <c r="TXG540" s="65"/>
      <c r="TXJ540" s="78"/>
      <c r="TXK540" s="78"/>
      <c r="TXL540" s="65"/>
      <c r="TXO540" s="78"/>
      <c r="TXP540" s="78"/>
      <c r="TXQ540" s="65"/>
      <c r="TXT540" s="78"/>
      <c r="TXU540" s="78"/>
      <c r="TXV540" s="65"/>
      <c r="TXY540" s="78"/>
      <c r="TXZ540" s="78"/>
      <c r="TYA540" s="65"/>
      <c r="TYD540" s="78"/>
      <c r="TYE540" s="78"/>
      <c r="TYF540" s="65"/>
      <c r="TYI540" s="78"/>
      <c r="TYJ540" s="78"/>
      <c r="TYK540" s="65"/>
      <c r="TYN540" s="78"/>
      <c r="TYO540" s="78"/>
      <c r="TYP540" s="65"/>
      <c r="TYS540" s="78"/>
      <c r="TYT540" s="78"/>
      <c r="TYU540" s="65"/>
      <c r="TYX540" s="78"/>
      <c r="TYY540" s="78"/>
      <c r="TYZ540" s="65"/>
      <c r="TZC540" s="78"/>
      <c r="TZD540" s="78"/>
      <c r="TZE540" s="65"/>
      <c r="TZH540" s="78"/>
      <c r="TZI540" s="78"/>
      <c r="TZJ540" s="65"/>
      <c r="TZM540" s="78"/>
      <c r="TZN540" s="78"/>
      <c r="TZO540" s="65"/>
      <c r="TZR540" s="78"/>
      <c r="TZS540" s="78"/>
      <c r="TZT540" s="65"/>
      <c r="TZW540" s="78"/>
      <c r="TZX540" s="78"/>
      <c r="TZY540" s="65"/>
      <c r="UAB540" s="78"/>
      <c r="UAC540" s="78"/>
      <c r="UAD540" s="65"/>
      <c r="UAG540" s="78"/>
      <c r="UAH540" s="78"/>
      <c r="UAI540" s="65"/>
      <c r="UAL540" s="78"/>
      <c r="UAM540" s="78"/>
      <c r="UAN540" s="65"/>
      <c r="UAQ540" s="78"/>
      <c r="UAR540" s="78"/>
      <c r="UAS540" s="65"/>
      <c r="UAV540" s="78"/>
      <c r="UAW540" s="78"/>
      <c r="UAX540" s="65"/>
      <c r="UBA540" s="78"/>
      <c r="UBB540" s="78"/>
      <c r="UBC540" s="65"/>
      <c r="UBF540" s="78"/>
      <c r="UBG540" s="78"/>
      <c r="UBH540" s="65"/>
      <c r="UBK540" s="78"/>
      <c r="UBL540" s="78"/>
      <c r="UBM540" s="65"/>
      <c r="UBP540" s="78"/>
      <c r="UBQ540" s="78"/>
      <c r="UBR540" s="65"/>
      <c r="UBU540" s="78"/>
      <c r="UBV540" s="78"/>
      <c r="UBW540" s="65"/>
      <c r="UBZ540" s="78"/>
      <c r="UCA540" s="78"/>
      <c r="UCB540" s="65"/>
      <c r="UCE540" s="78"/>
      <c r="UCF540" s="78"/>
      <c r="UCG540" s="65"/>
      <c r="UCJ540" s="78"/>
      <c r="UCK540" s="78"/>
      <c r="UCL540" s="65"/>
      <c r="UCO540" s="78"/>
      <c r="UCP540" s="78"/>
      <c r="UCQ540" s="65"/>
      <c r="UCT540" s="78"/>
      <c r="UCU540" s="78"/>
      <c r="UCV540" s="65"/>
      <c r="UCY540" s="78"/>
      <c r="UCZ540" s="78"/>
      <c r="UDA540" s="65"/>
      <c r="UDD540" s="78"/>
      <c r="UDE540" s="78"/>
      <c r="UDF540" s="65"/>
      <c r="UDI540" s="78"/>
      <c r="UDJ540" s="78"/>
      <c r="UDK540" s="65"/>
      <c r="UDN540" s="78"/>
      <c r="UDO540" s="78"/>
      <c r="UDP540" s="65"/>
      <c r="UDS540" s="78"/>
      <c r="UDT540" s="78"/>
      <c r="UDU540" s="65"/>
      <c r="UDX540" s="78"/>
      <c r="UDY540" s="78"/>
      <c r="UDZ540" s="65"/>
      <c r="UEC540" s="78"/>
      <c r="UED540" s="78"/>
      <c r="UEE540" s="65"/>
      <c r="UEH540" s="78"/>
      <c r="UEI540" s="78"/>
      <c r="UEJ540" s="65"/>
      <c r="UEM540" s="78"/>
      <c r="UEN540" s="78"/>
      <c r="UEO540" s="65"/>
      <c r="UER540" s="78"/>
      <c r="UES540" s="78"/>
      <c r="UET540" s="65"/>
      <c r="UEW540" s="78"/>
      <c r="UEX540" s="78"/>
      <c r="UEY540" s="65"/>
      <c r="UFB540" s="78"/>
      <c r="UFC540" s="78"/>
      <c r="UFD540" s="65"/>
      <c r="UFG540" s="78"/>
      <c r="UFH540" s="78"/>
      <c r="UFI540" s="65"/>
      <c r="UFL540" s="78"/>
      <c r="UFM540" s="78"/>
      <c r="UFN540" s="65"/>
      <c r="UFQ540" s="78"/>
      <c r="UFR540" s="78"/>
      <c r="UFS540" s="65"/>
      <c r="UFV540" s="78"/>
      <c r="UFW540" s="78"/>
      <c r="UFX540" s="65"/>
      <c r="UGA540" s="78"/>
      <c r="UGB540" s="78"/>
      <c r="UGC540" s="65"/>
      <c r="UGF540" s="78"/>
      <c r="UGG540" s="78"/>
      <c r="UGH540" s="65"/>
      <c r="UGK540" s="78"/>
      <c r="UGL540" s="78"/>
      <c r="UGM540" s="65"/>
      <c r="UGP540" s="78"/>
      <c r="UGQ540" s="78"/>
      <c r="UGR540" s="65"/>
      <c r="UGU540" s="78"/>
      <c r="UGV540" s="78"/>
      <c r="UGW540" s="65"/>
      <c r="UGZ540" s="78"/>
      <c r="UHA540" s="78"/>
      <c r="UHB540" s="65"/>
      <c r="UHE540" s="78"/>
      <c r="UHF540" s="78"/>
      <c r="UHG540" s="65"/>
      <c r="UHJ540" s="78"/>
      <c r="UHK540" s="78"/>
      <c r="UHL540" s="65"/>
      <c r="UHO540" s="78"/>
      <c r="UHP540" s="78"/>
      <c r="UHQ540" s="65"/>
      <c r="UHT540" s="78"/>
      <c r="UHU540" s="78"/>
      <c r="UHV540" s="65"/>
      <c r="UHY540" s="78"/>
      <c r="UHZ540" s="78"/>
      <c r="UIA540" s="65"/>
      <c r="UID540" s="78"/>
      <c r="UIE540" s="78"/>
      <c r="UIF540" s="65"/>
      <c r="UII540" s="78"/>
      <c r="UIJ540" s="78"/>
      <c r="UIK540" s="65"/>
      <c r="UIN540" s="78"/>
      <c r="UIO540" s="78"/>
      <c r="UIP540" s="65"/>
      <c r="UIS540" s="78"/>
      <c r="UIT540" s="78"/>
      <c r="UIU540" s="65"/>
      <c r="UIX540" s="78"/>
      <c r="UIY540" s="78"/>
      <c r="UIZ540" s="65"/>
      <c r="UJC540" s="78"/>
      <c r="UJD540" s="78"/>
      <c r="UJE540" s="65"/>
      <c r="UJH540" s="78"/>
      <c r="UJI540" s="78"/>
      <c r="UJJ540" s="65"/>
      <c r="UJM540" s="78"/>
      <c r="UJN540" s="78"/>
      <c r="UJO540" s="65"/>
      <c r="UJR540" s="78"/>
      <c r="UJS540" s="78"/>
      <c r="UJT540" s="65"/>
      <c r="UJW540" s="78"/>
      <c r="UJX540" s="78"/>
      <c r="UJY540" s="65"/>
      <c r="UKB540" s="78"/>
      <c r="UKC540" s="78"/>
      <c r="UKD540" s="65"/>
      <c r="UKG540" s="78"/>
      <c r="UKH540" s="78"/>
      <c r="UKI540" s="65"/>
      <c r="UKL540" s="78"/>
      <c r="UKM540" s="78"/>
      <c r="UKN540" s="65"/>
      <c r="UKQ540" s="78"/>
      <c r="UKR540" s="78"/>
      <c r="UKS540" s="65"/>
      <c r="UKV540" s="78"/>
      <c r="UKW540" s="78"/>
      <c r="UKX540" s="65"/>
      <c r="ULA540" s="78"/>
      <c r="ULB540" s="78"/>
      <c r="ULC540" s="65"/>
      <c r="ULF540" s="78"/>
      <c r="ULG540" s="78"/>
      <c r="ULH540" s="65"/>
      <c r="ULK540" s="78"/>
      <c r="ULL540" s="78"/>
      <c r="ULM540" s="65"/>
      <c r="ULP540" s="78"/>
      <c r="ULQ540" s="78"/>
      <c r="ULR540" s="65"/>
      <c r="ULU540" s="78"/>
      <c r="ULV540" s="78"/>
      <c r="ULW540" s="65"/>
      <c r="ULZ540" s="78"/>
      <c r="UMA540" s="78"/>
      <c r="UMB540" s="65"/>
      <c r="UME540" s="78"/>
      <c r="UMF540" s="78"/>
      <c r="UMG540" s="65"/>
      <c r="UMJ540" s="78"/>
      <c r="UMK540" s="78"/>
      <c r="UML540" s="65"/>
      <c r="UMO540" s="78"/>
      <c r="UMP540" s="78"/>
      <c r="UMQ540" s="65"/>
      <c r="UMT540" s="78"/>
      <c r="UMU540" s="78"/>
      <c r="UMV540" s="65"/>
      <c r="UMY540" s="78"/>
      <c r="UMZ540" s="78"/>
      <c r="UNA540" s="65"/>
      <c r="UND540" s="78"/>
      <c r="UNE540" s="78"/>
      <c r="UNF540" s="65"/>
      <c r="UNI540" s="78"/>
      <c r="UNJ540" s="78"/>
      <c r="UNK540" s="65"/>
      <c r="UNN540" s="78"/>
      <c r="UNO540" s="78"/>
      <c r="UNP540" s="65"/>
      <c r="UNS540" s="78"/>
      <c r="UNT540" s="78"/>
      <c r="UNU540" s="65"/>
      <c r="UNX540" s="78"/>
      <c r="UNY540" s="78"/>
      <c r="UNZ540" s="65"/>
      <c r="UOC540" s="78"/>
      <c r="UOD540" s="78"/>
      <c r="UOE540" s="65"/>
      <c r="UOH540" s="78"/>
      <c r="UOI540" s="78"/>
      <c r="UOJ540" s="65"/>
      <c r="UOM540" s="78"/>
      <c r="UON540" s="78"/>
      <c r="UOO540" s="65"/>
      <c r="UOR540" s="78"/>
      <c r="UOS540" s="78"/>
      <c r="UOT540" s="65"/>
      <c r="UOW540" s="78"/>
      <c r="UOX540" s="78"/>
      <c r="UOY540" s="65"/>
      <c r="UPB540" s="78"/>
      <c r="UPC540" s="78"/>
      <c r="UPD540" s="65"/>
      <c r="UPG540" s="78"/>
      <c r="UPH540" s="78"/>
      <c r="UPI540" s="65"/>
      <c r="UPL540" s="78"/>
      <c r="UPM540" s="78"/>
      <c r="UPN540" s="65"/>
      <c r="UPQ540" s="78"/>
      <c r="UPR540" s="78"/>
      <c r="UPS540" s="65"/>
      <c r="UPV540" s="78"/>
      <c r="UPW540" s="78"/>
      <c r="UPX540" s="65"/>
      <c r="UQA540" s="78"/>
      <c r="UQB540" s="78"/>
      <c r="UQC540" s="65"/>
      <c r="UQF540" s="78"/>
      <c r="UQG540" s="78"/>
      <c r="UQH540" s="65"/>
      <c r="UQK540" s="78"/>
      <c r="UQL540" s="78"/>
      <c r="UQM540" s="65"/>
      <c r="UQP540" s="78"/>
      <c r="UQQ540" s="78"/>
      <c r="UQR540" s="65"/>
      <c r="UQU540" s="78"/>
      <c r="UQV540" s="78"/>
      <c r="UQW540" s="65"/>
      <c r="UQZ540" s="78"/>
      <c r="URA540" s="78"/>
      <c r="URB540" s="65"/>
      <c r="URE540" s="78"/>
      <c r="URF540" s="78"/>
      <c r="URG540" s="65"/>
      <c r="URJ540" s="78"/>
      <c r="URK540" s="78"/>
      <c r="URL540" s="65"/>
      <c r="URO540" s="78"/>
      <c r="URP540" s="78"/>
      <c r="URQ540" s="65"/>
      <c r="URT540" s="78"/>
      <c r="URU540" s="78"/>
      <c r="URV540" s="65"/>
      <c r="URY540" s="78"/>
      <c r="URZ540" s="78"/>
      <c r="USA540" s="65"/>
      <c r="USD540" s="78"/>
      <c r="USE540" s="78"/>
      <c r="USF540" s="65"/>
      <c r="USI540" s="78"/>
      <c r="USJ540" s="78"/>
      <c r="USK540" s="65"/>
      <c r="USN540" s="78"/>
      <c r="USO540" s="78"/>
      <c r="USP540" s="65"/>
      <c r="USS540" s="78"/>
      <c r="UST540" s="78"/>
      <c r="USU540" s="65"/>
      <c r="USX540" s="78"/>
      <c r="USY540" s="78"/>
      <c r="USZ540" s="65"/>
      <c r="UTC540" s="78"/>
      <c r="UTD540" s="78"/>
      <c r="UTE540" s="65"/>
      <c r="UTH540" s="78"/>
      <c r="UTI540" s="78"/>
      <c r="UTJ540" s="65"/>
      <c r="UTM540" s="78"/>
      <c r="UTN540" s="78"/>
      <c r="UTO540" s="65"/>
      <c r="UTR540" s="78"/>
      <c r="UTS540" s="78"/>
      <c r="UTT540" s="65"/>
      <c r="UTW540" s="78"/>
      <c r="UTX540" s="78"/>
      <c r="UTY540" s="65"/>
      <c r="UUB540" s="78"/>
      <c r="UUC540" s="78"/>
      <c r="UUD540" s="65"/>
      <c r="UUG540" s="78"/>
      <c r="UUH540" s="78"/>
      <c r="UUI540" s="65"/>
      <c r="UUL540" s="78"/>
      <c r="UUM540" s="78"/>
      <c r="UUN540" s="65"/>
      <c r="UUQ540" s="78"/>
      <c r="UUR540" s="78"/>
      <c r="UUS540" s="65"/>
      <c r="UUV540" s="78"/>
      <c r="UUW540" s="78"/>
      <c r="UUX540" s="65"/>
      <c r="UVA540" s="78"/>
      <c r="UVB540" s="78"/>
      <c r="UVC540" s="65"/>
      <c r="UVF540" s="78"/>
      <c r="UVG540" s="78"/>
      <c r="UVH540" s="65"/>
      <c r="UVK540" s="78"/>
      <c r="UVL540" s="78"/>
      <c r="UVM540" s="65"/>
      <c r="UVP540" s="78"/>
      <c r="UVQ540" s="78"/>
      <c r="UVR540" s="65"/>
      <c r="UVU540" s="78"/>
      <c r="UVV540" s="78"/>
      <c r="UVW540" s="65"/>
      <c r="UVZ540" s="78"/>
      <c r="UWA540" s="78"/>
      <c r="UWB540" s="65"/>
      <c r="UWE540" s="78"/>
      <c r="UWF540" s="78"/>
      <c r="UWG540" s="65"/>
      <c r="UWJ540" s="78"/>
      <c r="UWK540" s="78"/>
      <c r="UWL540" s="65"/>
      <c r="UWO540" s="78"/>
      <c r="UWP540" s="78"/>
      <c r="UWQ540" s="65"/>
      <c r="UWT540" s="78"/>
      <c r="UWU540" s="78"/>
      <c r="UWV540" s="65"/>
      <c r="UWY540" s="78"/>
      <c r="UWZ540" s="78"/>
      <c r="UXA540" s="65"/>
      <c r="UXD540" s="78"/>
      <c r="UXE540" s="78"/>
      <c r="UXF540" s="65"/>
      <c r="UXI540" s="78"/>
      <c r="UXJ540" s="78"/>
      <c r="UXK540" s="65"/>
      <c r="UXN540" s="78"/>
      <c r="UXO540" s="78"/>
      <c r="UXP540" s="65"/>
      <c r="UXS540" s="78"/>
      <c r="UXT540" s="78"/>
      <c r="UXU540" s="65"/>
      <c r="UXX540" s="78"/>
      <c r="UXY540" s="78"/>
      <c r="UXZ540" s="65"/>
      <c r="UYC540" s="78"/>
      <c r="UYD540" s="78"/>
      <c r="UYE540" s="65"/>
      <c r="UYH540" s="78"/>
      <c r="UYI540" s="78"/>
      <c r="UYJ540" s="65"/>
      <c r="UYM540" s="78"/>
      <c r="UYN540" s="78"/>
      <c r="UYO540" s="65"/>
      <c r="UYR540" s="78"/>
      <c r="UYS540" s="78"/>
      <c r="UYT540" s="65"/>
      <c r="UYW540" s="78"/>
      <c r="UYX540" s="78"/>
      <c r="UYY540" s="65"/>
      <c r="UZB540" s="78"/>
      <c r="UZC540" s="78"/>
      <c r="UZD540" s="65"/>
      <c r="UZG540" s="78"/>
      <c r="UZH540" s="78"/>
      <c r="UZI540" s="65"/>
      <c r="UZL540" s="78"/>
      <c r="UZM540" s="78"/>
      <c r="UZN540" s="65"/>
      <c r="UZQ540" s="78"/>
      <c r="UZR540" s="78"/>
      <c r="UZS540" s="65"/>
      <c r="UZV540" s="78"/>
      <c r="UZW540" s="78"/>
      <c r="UZX540" s="65"/>
      <c r="VAA540" s="78"/>
      <c r="VAB540" s="78"/>
      <c r="VAC540" s="65"/>
      <c r="VAF540" s="78"/>
      <c r="VAG540" s="78"/>
      <c r="VAH540" s="65"/>
      <c r="VAK540" s="78"/>
      <c r="VAL540" s="78"/>
      <c r="VAM540" s="65"/>
      <c r="VAP540" s="78"/>
      <c r="VAQ540" s="78"/>
      <c r="VAR540" s="65"/>
      <c r="VAU540" s="78"/>
      <c r="VAV540" s="78"/>
      <c r="VAW540" s="65"/>
      <c r="VAZ540" s="78"/>
      <c r="VBA540" s="78"/>
      <c r="VBB540" s="65"/>
      <c r="VBE540" s="78"/>
      <c r="VBF540" s="78"/>
      <c r="VBG540" s="65"/>
      <c r="VBJ540" s="78"/>
      <c r="VBK540" s="78"/>
      <c r="VBL540" s="65"/>
      <c r="VBO540" s="78"/>
      <c r="VBP540" s="78"/>
      <c r="VBQ540" s="65"/>
      <c r="VBT540" s="78"/>
      <c r="VBU540" s="78"/>
      <c r="VBV540" s="65"/>
      <c r="VBY540" s="78"/>
      <c r="VBZ540" s="78"/>
      <c r="VCA540" s="65"/>
      <c r="VCD540" s="78"/>
      <c r="VCE540" s="78"/>
      <c r="VCF540" s="65"/>
      <c r="VCI540" s="78"/>
      <c r="VCJ540" s="78"/>
      <c r="VCK540" s="65"/>
      <c r="VCN540" s="78"/>
      <c r="VCO540" s="78"/>
      <c r="VCP540" s="65"/>
      <c r="VCS540" s="78"/>
      <c r="VCT540" s="78"/>
      <c r="VCU540" s="65"/>
      <c r="VCX540" s="78"/>
      <c r="VCY540" s="78"/>
      <c r="VCZ540" s="65"/>
      <c r="VDC540" s="78"/>
      <c r="VDD540" s="78"/>
      <c r="VDE540" s="65"/>
      <c r="VDH540" s="78"/>
      <c r="VDI540" s="78"/>
      <c r="VDJ540" s="65"/>
      <c r="VDM540" s="78"/>
      <c r="VDN540" s="78"/>
      <c r="VDO540" s="65"/>
      <c r="VDR540" s="78"/>
      <c r="VDS540" s="78"/>
      <c r="VDT540" s="65"/>
      <c r="VDW540" s="78"/>
      <c r="VDX540" s="78"/>
      <c r="VDY540" s="65"/>
      <c r="VEB540" s="78"/>
      <c r="VEC540" s="78"/>
      <c r="VED540" s="65"/>
      <c r="VEG540" s="78"/>
      <c r="VEH540" s="78"/>
      <c r="VEI540" s="65"/>
      <c r="VEL540" s="78"/>
      <c r="VEM540" s="78"/>
      <c r="VEN540" s="65"/>
      <c r="VEQ540" s="78"/>
      <c r="VER540" s="78"/>
      <c r="VES540" s="65"/>
      <c r="VEV540" s="78"/>
      <c r="VEW540" s="78"/>
      <c r="VEX540" s="65"/>
      <c r="VFA540" s="78"/>
      <c r="VFB540" s="78"/>
      <c r="VFC540" s="65"/>
      <c r="VFF540" s="78"/>
      <c r="VFG540" s="78"/>
      <c r="VFH540" s="65"/>
      <c r="VFK540" s="78"/>
      <c r="VFL540" s="78"/>
      <c r="VFM540" s="65"/>
      <c r="VFP540" s="78"/>
      <c r="VFQ540" s="78"/>
      <c r="VFR540" s="65"/>
      <c r="VFU540" s="78"/>
      <c r="VFV540" s="78"/>
      <c r="VFW540" s="65"/>
      <c r="VFZ540" s="78"/>
      <c r="VGA540" s="78"/>
      <c r="VGB540" s="65"/>
      <c r="VGE540" s="78"/>
      <c r="VGF540" s="78"/>
      <c r="VGG540" s="65"/>
      <c r="VGJ540" s="78"/>
      <c r="VGK540" s="78"/>
      <c r="VGL540" s="65"/>
      <c r="VGO540" s="78"/>
      <c r="VGP540" s="78"/>
      <c r="VGQ540" s="65"/>
      <c r="VGT540" s="78"/>
      <c r="VGU540" s="78"/>
      <c r="VGV540" s="65"/>
      <c r="VGY540" s="78"/>
      <c r="VGZ540" s="78"/>
      <c r="VHA540" s="65"/>
      <c r="VHD540" s="78"/>
      <c r="VHE540" s="78"/>
      <c r="VHF540" s="65"/>
      <c r="VHI540" s="78"/>
      <c r="VHJ540" s="78"/>
      <c r="VHK540" s="65"/>
      <c r="VHN540" s="78"/>
      <c r="VHO540" s="78"/>
      <c r="VHP540" s="65"/>
      <c r="VHS540" s="78"/>
      <c r="VHT540" s="78"/>
      <c r="VHU540" s="65"/>
      <c r="VHX540" s="78"/>
      <c r="VHY540" s="78"/>
      <c r="VHZ540" s="65"/>
      <c r="VIC540" s="78"/>
      <c r="VID540" s="78"/>
      <c r="VIE540" s="65"/>
      <c r="VIH540" s="78"/>
      <c r="VII540" s="78"/>
      <c r="VIJ540" s="65"/>
      <c r="VIM540" s="78"/>
      <c r="VIN540" s="78"/>
      <c r="VIO540" s="65"/>
      <c r="VIR540" s="78"/>
      <c r="VIS540" s="78"/>
      <c r="VIT540" s="65"/>
      <c r="VIW540" s="78"/>
      <c r="VIX540" s="78"/>
      <c r="VIY540" s="65"/>
      <c r="VJB540" s="78"/>
      <c r="VJC540" s="78"/>
      <c r="VJD540" s="65"/>
      <c r="VJG540" s="78"/>
      <c r="VJH540" s="78"/>
      <c r="VJI540" s="65"/>
      <c r="VJL540" s="78"/>
      <c r="VJM540" s="78"/>
      <c r="VJN540" s="65"/>
      <c r="VJQ540" s="78"/>
      <c r="VJR540" s="78"/>
      <c r="VJS540" s="65"/>
      <c r="VJV540" s="78"/>
      <c r="VJW540" s="78"/>
      <c r="VJX540" s="65"/>
      <c r="VKA540" s="78"/>
      <c r="VKB540" s="78"/>
      <c r="VKC540" s="65"/>
      <c r="VKF540" s="78"/>
      <c r="VKG540" s="78"/>
      <c r="VKH540" s="65"/>
      <c r="VKK540" s="78"/>
      <c r="VKL540" s="78"/>
      <c r="VKM540" s="65"/>
      <c r="VKP540" s="78"/>
      <c r="VKQ540" s="78"/>
      <c r="VKR540" s="65"/>
      <c r="VKU540" s="78"/>
      <c r="VKV540" s="78"/>
      <c r="VKW540" s="65"/>
      <c r="VKZ540" s="78"/>
      <c r="VLA540" s="78"/>
      <c r="VLB540" s="65"/>
      <c r="VLE540" s="78"/>
      <c r="VLF540" s="78"/>
      <c r="VLG540" s="65"/>
      <c r="VLJ540" s="78"/>
      <c r="VLK540" s="78"/>
      <c r="VLL540" s="65"/>
      <c r="VLO540" s="78"/>
      <c r="VLP540" s="78"/>
      <c r="VLQ540" s="65"/>
      <c r="VLT540" s="78"/>
      <c r="VLU540" s="78"/>
      <c r="VLV540" s="65"/>
      <c r="VLY540" s="78"/>
      <c r="VLZ540" s="78"/>
      <c r="VMA540" s="65"/>
      <c r="VMD540" s="78"/>
      <c r="VME540" s="78"/>
      <c r="VMF540" s="65"/>
      <c r="VMI540" s="78"/>
      <c r="VMJ540" s="78"/>
      <c r="VMK540" s="65"/>
      <c r="VMN540" s="78"/>
      <c r="VMO540" s="78"/>
      <c r="VMP540" s="65"/>
      <c r="VMS540" s="78"/>
      <c r="VMT540" s="78"/>
      <c r="VMU540" s="65"/>
      <c r="VMX540" s="78"/>
      <c r="VMY540" s="78"/>
      <c r="VMZ540" s="65"/>
      <c r="VNC540" s="78"/>
      <c r="VND540" s="78"/>
      <c r="VNE540" s="65"/>
      <c r="VNH540" s="78"/>
      <c r="VNI540" s="78"/>
      <c r="VNJ540" s="65"/>
      <c r="VNM540" s="78"/>
      <c r="VNN540" s="78"/>
      <c r="VNO540" s="65"/>
      <c r="VNR540" s="78"/>
      <c r="VNS540" s="78"/>
      <c r="VNT540" s="65"/>
      <c r="VNW540" s="78"/>
      <c r="VNX540" s="78"/>
      <c r="VNY540" s="65"/>
      <c r="VOB540" s="78"/>
      <c r="VOC540" s="78"/>
      <c r="VOD540" s="65"/>
      <c r="VOG540" s="78"/>
      <c r="VOH540" s="78"/>
      <c r="VOI540" s="65"/>
      <c r="VOL540" s="78"/>
      <c r="VOM540" s="78"/>
      <c r="VON540" s="65"/>
      <c r="VOQ540" s="78"/>
      <c r="VOR540" s="78"/>
      <c r="VOS540" s="65"/>
      <c r="VOV540" s="78"/>
      <c r="VOW540" s="78"/>
      <c r="VOX540" s="65"/>
      <c r="VPA540" s="78"/>
      <c r="VPB540" s="78"/>
      <c r="VPC540" s="65"/>
      <c r="VPF540" s="78"/>
      <c r="VPG540" s="78"/>
      <c r="VPH540" s="65"/>
      <c r="VPK540" s="78"/>
      <c r="VPL540" s="78"/>
      <c r="VPM540" s="65"/>
      <c r="VPP540" s="78"/>
      <c r="VPQ540" s="78"/>
      <c r="VPR540" s="65"/>
      <c r="VPU540" s="78"/>
      <c r="VPV540" s="78"/>
      <c r="VPW540" s="65"/>
      <c r="VPZ540" s="78"/>
      <c r="VQA540" s="78"/>
      <c r="VQB540" s="65"/>
      <c r="VQE540" s="78"/>
      <c r="VQF540" s="78"/>
      <c r="VQG540" s="65"/>
      <c r="VQJ540" s="78"/>
      <c r="VQK540" s="78"/>
      <c r="VQL540" s="65"/>
      <c r="VQO540" s="78"/>
      <c r="VQP540" s="78"/>
      <c r="VQQ540" s="65"/>
      <c r="VQT540" s="78"/>
      <c r="VQU540" s="78"/>
      <c r="VQV540" s="65"/>
      <c r="VQY540" s="78"/>
      <c r="VQZ540" s="78"/>
      <c r="VRA540" s="65"/>
      <c r="VRD540" s="78"/>
      <c r="VRE540" s="78"/>
      <c r="VRF540" s="65"/>
      <c r="VRI540" s="78"/>
      <c r="VRJ540" s="78"/>
      <c r="VRK540" s="65"/>
      <c r="VRN540" s="78"/>
      <c r="VRO540" s="78"/>
      <c r="VRP540" s="65"/>
      <c r="VRS540" s="78"/>
      <c r="VRT540" s="78"/>
      <c r="VRU540" s="65"/>
      <c r="VRX540" s="78"/>
      <c r="VRY540" s="78"/>
      <c r="VRZ540" s="65"/>
      <c r="VSC540" s="78"/>
      <c r="VSD540" s="78"/>
      <c r="VSE540" s="65"/>
      <c r="VSH540" s="78"/>
      <c r="VSI540" s="78"/>
      <c r="VSJ540" s="65"/>
      <c r="VSM540" s="78"/>
      <c r="VSN540" s="78"/>
      <c r="VSO540" s="65"/>
      <c r="VSR540" s="78"/>
      <c r="VSS540" s="78"/>
      <c r="VST540" s="65"/>
      <c r="VSW540" s="78"/>
      <c r="VSX540" s="78"/>
      <c r="VSY540" s="65"/>
      <c r="VTB540" s="78"/>
      <c r="VTC540" s="78"/>
      <c r="VTD540" s="65"/>
      <c r="VTG540" s="78"/>
      <c r="VTH540" s="78"/>
      <c r="VTI540" s="65"/>
      <c r="VTL540" s="78"/>
      <c r="VTM540" s="78"/>
      <c r="VTN540" s="65"/>
      <c r="VTQ540" s="78"/>
      <c r="VTR540" s="78"/>
      <c r="VTS540" s="65"/>
      <c r="VTV540" s="78"/>
      <c r="VTW540" s="78"/>
      <c r="VTX540" s="65"/>
      <c r="VUA540" s="78"/>
      <c r="VUB540" s="78"/>
      <c r="VUC540" s="65"/>
      <c r="VUF540" s="78"/>
      <c r="VUG540" s="78"/>
      <c r="VUH540" s="65"/>
      <c r="VUK540" s="78"/>
      <c r="VUL540" s="78"/>
      <c r="VUM540" s="65"/>
      <c r="VUP540" s="78"/>
      <c r="VUQ540" s="78"/>
      <c r="VUR540" s="65"/>
      <c r="VUU540" s="78"/>
      <c r="VUV540" s="78"/>
      <c r="VUW540" s="65"/>
      <c r="VUZ540" s="78"/>
      <c r="VVA540" s="78"/>
      <c r="VVB540" s="65"/>
      <c r="VVE540" s="78"/>
      <c r="VVF540" s="78"/>
      <c r="VVG540" s="65"/>
      <c r="VVJ540" s="78"/>
      <c r="VVK540" s="78"/>
      <c r="VVL540" s="65"/>
      <c r="VVO540" s="78"/>
      <c r="VVP540" s="78"/>
      <c r="VVQ540" s="65"/>
      <c r="VVT540" s="78"/>
      <c r="VVU540" s="78"/>
      <c r="VVV540" s="65"/>
      <c r="VVY540" s="78"/>
      <c r="VVZ540" s="78"/>
      <c r="VWA540" s="65"/>
      <c r="VWD540" s="78"/>
      <c r="VWE540" s="78"/>
      <c r="VWF540" s="65"/>
      <c r="VWI540" s="78"/>
      <c r="VWJ540" s="78"/>
      <c r="VWK540" s="65"/>
      <c r="VWN540" s="78"/>
      <c r="VWO540" s="78"/>
      <c r="VWP540" s="65"/>
      <c r="VWS540" s="78"/>
      <c r="VWT540" s="78"/>
      <c r="VWU540" s="65"/>
      <c r="VWX540" s="78"/>
      <c r="VWY540" s="78"/>
      <c r="VWZ540" s="65"/>
      <c r="VXC540" s="78"/>
      <c r="VXD540" s="78"/>
      <c r="VXE540" s="65"/>
      <c r="VXH540" s="78"/>
      <c r="VXI540" s="78"/>
      <c r="VXJ540" s="65"/>
      <c r="VXM540" s="78"/>
      <c r="VXN540" s="78"/>
      <c r="VXO540" s="65"/>
      <c r="VXR540" s="78"/>
      <c r="VXS540" s="78"/>
      <c r="VXT540" s="65"/>
      <c r="VXW540" s="78"/>
      <c r="VXX540" s="78"/>
      <c r="VXY540" s="65"/>
      <c r="VYB540" s="78"/>
      <c r="VYC540" s="78"/>
      <c r="VYD540" s="65"/>
      <c r="VYG540" s="78"/>
      <c r="VYH540" s="78"/>
      <c r="VYI540" s="65"/>
      <c r="VYL540" s="78"/>
      <c r="VYM540" s="78"/>
      <c r="VYN540" s="65"/>
      <c r="VYQ540" s="78"/>
      <c r="VYR540" s="78"/>
      <c r="VYS540" s="65"/>
      <c r="VYV540" s="78"/>
      <c r="VYW540" s="78"/>
      <c r="VYX540" s="65"/>
      <c r="VZA540" s="78"/>
      <c r="VZB540" s="78"/>
      <c r="VZC540" s="65"/>
      <c r="VZF540" s="78"/>
      <c r="VZG540" s="78"/>
      <c r="VZH540" s="65"/>
      <c r="VZK540" s="78"/>
      <c r="VZL540" s="78"/>
      <c r="VZM540" s="65"/>
      <c r="VZP540" s="78"/>
      <c r="VZQ540" s="78"/>
      <c r="VZR540" s="65"/>
      <c r="VZU540" s="78"/>
      <c r="VZV540" s="78"/>
      <c r="VZW540" s="65"/>
      <c r="VZZ540" s="78"/>
      <c r="WAA540" s="78"/>
      <c r="WAB540" s="65"/>
      <c r="WAE540" s="78"/>
      <c r="WAF540" s="78"/>
      <c r="WAG540" s="65"/>
      <c r="WAJ540" s="78"/>
      <c r="WAK540" s="78"/>
      <c r="WAL540" s="65"/>
      <c r="WAO540" s="78"/>
      <c r="WAP540" s="78"/>
      <c r="WAQ540" s="65"/>
      <c r="WAT540" s="78"/>
      <c r="WAU540" s="78"/>
      <c r="WAV540" s="65"/>
      <c r="WAY540" s="78"/>
      <c r="WAZ540" s="78"/>
      <c r="WBA540" s="65"/>
      <c r="WBD540" s="78"/>
      <c r="WBE540" s="78"/>
      <c r="WBF540" s="65"/>
      <c r="WBI540" s="78"/>
      <c r="WBJ540" s="78"/>
      <c r="WBK540" s="65"/>
      <c r="WBN540" s="78"/>
      <c r="WBO540" s="78"/>
      <c r="WBP540" s="65"/>
      <c r="WBS540" s="78"/>
      <c r="WBT540" s="78"/>
      <c r="WBU540" s="65"/>
      <c r="WBX540" s="78"/>
      <c r="WBY540" s="78"/>
      <c r="WBZ540" s="65"/>
      <c r="WCC540" s="78"/>
      <c r="WCD540" s="78"/>
      <c r="WCE540" s="65"/>
      <c r="WCH540" s="78"/>
      <c r="WCI540" s="78"/>
      <c r="WCJ540" s="65"/>
      <c r="WCM540" s="78"/>
      <c r="WCN540" s="78"/>
      <c r="WCO540" s="65"/>
      <c r="WCR540" s="78"/>
      <c r="WCS540" s="78"/>
      <c r="WCT540" s="65"/>
      <c r="WCW540" s="78"/>
      <c r="WCX540" s="78"/>
      <c r="WCY540" s="65"/>
      <c r="WDB540" s="78"/>
      <c r="WDC540" s="78"/>
      <c r="WDD540" s="65"/>
      <c r="WDG540" s="78"/>
      <c r="WDH540" s="78"/>
      <c r="WDI540" s="65"/>
      <c r="WDL540" s="78"/>
      <c r="WDM540" s="78"/>
      <c r="WDN540" s="65"/>
      <c r="WDQ540" s="78"/>
      <c r="WDR540" s="78"/>
      <c r="WDS540" s="65"/>
      <c r="WDV540" s="78"/>
      <c r="WDW540" s="78"/>
      <c r="WDX540" s="65"/>
      <c r="WEA540" s="78"/>
      <c r="WEB540" s="78"/>
      <c r="WEC540" s="65"/>
      <c r="WEF540" s="78"/>
      <c r="WEG540" s="78"/>
      <c r="WEH540" s="65"/>
      <c r="WEK540" s="78"/>
      <c r="WEL540" s="78"/>
      <c r="WEM540" s="65"/>
      <c r="WEP540" s="78"/>
      <c r="WEQ540" s="78"/>
      <c r="WER540" s="65"/>
      <c r="WEU540" s="78"/>
      <c r="WEV540" s="78"/>
      <c r="WEW540" s="65"/>
      <c r="WEZ540" s="78"/>
      <c r="WFA540" s="78"/>
      <c r="WFB540" s="65"/>
      <c r="WFE540" s="78"/>
      <c r="WFF540" s="78"/>
      <c r="WFG540" s="65"/>
      <c r="WFJ540" s="78"/>
      <c r="WFK540" s="78"/>
      <c r="WFL540" s="65"/>
      <c r="WFO540" s="78"/>
      <c r="WFP540" s="78"/>
      <c r="WFQ540" s="65"/>
      <c r="WFT540" s="78"/>
      <c r="WFU540" s="78"/>
      <c r="WFV540" s="65"/>
      <c r="WFY540" s="78"/>
      <c r="WFZ540" s="78"/>
      <c r="WGA540" s="65"/>
      <c r="WGD540" s="78"/>
      <c r="WGE540" s="78"/>
      <c r="WGF540" s="65"/>
      <c r="WGI540" s="78"/>
      <c r="WGJ540" s="78"/>
      <c r="WGK540" s="65"/>
      <c r="WGN540" s="78"/>
      <c r="WGO540" s="78"/>
      <c r="WGP540" s="65"/>
      <c r="WGS540" s="78"/>
      <c r="WGT540" s="78"/>
      <c r="WGU540" s="65"/>
      <c r="WGX540" s="78"/>
      <c r="WGY540" s="78"/>
      <c r="WGZ540" s="65"/>
      <c r="WHC540" s="78"/>
      <c r="WHD540" s="78"/>
      <c r="WHE540" s="65"/>
      <c r="WHH540" s="78"/>
      <c r="WHI540" s="78"/>
      <c r="WHJ540" s="65"/>
      <c r="WHM540" s="78"/>
      <c r="WHN540" s="78"/>
      <c r="WHO540" s="65"/>
      <c r="WHR540" s="78"/>
      <c r="WHS540" s="78"/>
      <c r="WHT540" s="65"/>
      <c r="WHW540" s="78"/>
      <c r="WHX540" s="78"/>
      <c r="WHY540" s="65"/>
      <c r="WIB540" s="78"/>
      <c r="WIC540" s="78"/>
      <c r="WID540" s="65"/>
      <c r="WIG540" s="78"/>
      <c r="WIH540" s="78"/>
      <c r="WII540" s="65"/>
      <c r="WIL540" s="78"/>
      <c r="WIM540" s="78"/>
      <c r="WIN540" s="65"/>
      <c r="WIQ540" s="78"/>
      <c r="WIR540" s="78"/>
      <c r="WIS540" s="65"/>
      <c r="WIV540" s="78"/>
      <c r="WIW540" s="78"/>
      <c r="WIX540" s="65"/>
      <c r="WJA540" s="78"/>
      <c r="WJB540" s="78"/>
      <c r="WJC540" s="65"/>
      <c r="WJF540" s="78"/>
      <c r="WJG540" s="78"/>
      <c r="WJH540" s="65"/>
      <c r="WJK540" s="78"/>
      <c r="WJL540" s="78"/>
      <c r="WJM540" s="65"/>
      <c r="WJP540" s="78"/>
      <c r="WJQ540" s="78"/>
      <c r="WJR540" s="65"/>
      <c r="WJU540" s="78"/>
      <c r="WJV540" s="78"/>
      <c r="WJW540" s="65"/>
      <c r="WJZ540" s="78"/>
      <c r="WKA540" s="78"/>
      <c r="WKB540" s="65"/>
      <c r="WKE540" s="78"/>
      <c r="WKF540" s="78"/>
      <c r="WKG540" s="65"/>
      <c r="WKJ540" s="78"/>
      <c r="WKK540" s="78"/>
      <c r="WKL540" s="65"/>
      <c r="WKO540" s="78"/>
      <c r="WKP540" s="78"/>
      <c r="WKQ540" s="65"/>
      <c r="WKT540" s="78"/>
      <c r="WKU540" s="78"/>
      <c r="WKV540" s="65"/>
      <c r="WKY540" s="78"/>
      <c r="WKZ540" s="78"/>
      <c r="WLA540" s="65"/>
      <c r="WLD540" s="78"/>
      <c r="WLE540" s="78"/>
      <c r="WLF540" s="65"/>
      <c r="WLI540" s="78"/>
      <c r="WLJ540" s="78"/>
      <c r="WLK540" s="65"/>
      <c r="WLN540" s="78"/>
      <c r="WLO540" s="78"/>
      <c r="WLP540" s="65"/>
      <c r="WLS540" s="78"/>
      <c r="WLT540" s="78"/>
      <c r="WLU540" s="65"/>
      <c r="WLX540" s="78"/>
      <c r="WLY540" s="78"/>
      <c r="WLZ540" s="65"/>
      <c r="WMC540" s="78"/>
      <c r="WMD540" s="78"/>
      <c r="WME540" s="65"/>
      <c r="WMH540" s="78"/>
      <c r="WMI540" s="78"/>
      <c r="WMJ540" s="65"/>
      <c r="WMM540" s="78"/>
      <c r="WMN540" s="78"/>
      <c r="WMO540" s="65"/>
      <c r="WMR540" s="78"/>
      <c r="WMS540" s="78"/>
      <c r="WMT540" s="65"/>
      <c r="WMW540" s="78"/>
      <c r="WMX540" s="78"/>
      <c r="WMY540" s="65"/>
      <c r="WNB540" s="78"/>
      <c r="WNC540" s="78"/>
      <c r="WND540" s="65"/>
      <c r="WNG540" s="78"/>
      <c r="WNH540" s="78"/>
      <c r="WNI540" s="65"/>
      <c r="WNL540" s="78"/>
      <c r="WNM540" s="78"/>
      <c r="WNN540" s="65"/>
      <c r="WNQ540" s="78"/>
      <c r="WNR540" s="78"/>
      <c r="WNS540" s="65"/>
      <c r="WNV540" s="78"/>
      <c r="WNW540" s="78"/>
      <c r="WNX540" s="65"/>
      <c r="WOA540" s="78"/>
      <c r="WOB540" s="78"/>
      <c r="WOC540" s="65"/>
      <c r="WOF540" s="78"/>
      <c r="WOG540" s="78"/>
      <c r="WOH540" s="65"/>
      <c r="WOK540" s="78"/>
      <c r="WOL540" s="78"/>
      <c r="WOM540" s="65"/>
      <c r="WOP540" s="78"/>
      <c r="WOQ540" s="78"/>
      <c r="WOR540" s="65"/>
      <c r="WOU540" s="78"/>
      <c r="WOV540" s="78"/>
      <c r="WOW540" s="65"/>
      <c r="WOZ540" s="78"/>
      <c r="WPA540" s="78"/>
      <c r="WPB540" s="65"/>
      <c r="WPE540" s="78"/>
      <c r="WPF540" s="78"/>
      <c r="WPG540" s="65"/>
      <c r="WPJ540" s="78"/>
      <c r="WPK540" s="78"/>
      <c r="WPL540" s="65"/>
      <c r="WPO540" s="78"/>
      <c r="WPP540" s="78"/>
      <c r="WPQ540" s="65"/>
      <c r="WPT540" s="78"/>
      <c r="WPU540" s="78"/>
      <c r="WPV540" s="65"/>
      <c r="WPY540" s="78"/>
      <c r="WPZ540" s="78"/>
      <c r="WQA540" s="65"/>
      <c r="WQD540" s="78"/>
      <c r="WQE540" s="78"/>
      <c r="WQF540" s="65"/>
      <c r="WQI540" s="78"/>
      <c r="WQJ540" s="78"/>
      <c r="WQK540" s="65"/>
      <c r="WQN540" s="78"/>
      <c r="WQO540" s="78"/>
      <c r="WQP540" s="65"/>
      <c r="WQS540" s="78"/>
      <c r="WQT540" s="78"/>
      <c r="WQU540" s="65"/>
      <c r="WQX540" s="78"/>
      <c r="WQY540" s="78"/>
      <c r="WQZ540" s="65"/>
      <c r="WRC540" s="78"/>
      <c r="WRD540" s="78"/>
      <c r="WRE540" s="65"/>
      <c r="WRH540" s="78"/>
      <c r="WRI540" s="78"/>
      <c r="WRJ540" s="65"/>
      <c r="WRM540" s="78"/>
      <c r="WRN540" s="78"/>
      <c r="WRO540" s="65"/>
      <c r="WRR540" s="78"/>
      <c r="WRS540" s="78"/>
      <c r="WRT540" s="65"/>
      <c r="WRW540" s="78"/>
      <c r="WRX540" s="78"/>
      <c r="WRY540" s="65"/>
      <c r="WSB540" s="78"/>
      <c r="WSC540" s="78"/>
      <c r="WSD540" s="65"/>
      <c r="WSG540" s="78"/>
      <c r="WSH540" s="78"/>
      <c r="WSI540" s="65"/>
      <c r="WSL540" s="78"/>
      <c r="WSM540" s="78"/>
      <c r="WSN540" s="65"/>
      <c r="WSQ540" s="78"/>
      <c r="WSR540" s="78"/>
      <c r="WSS540" s="65"/>
      <c r="WSV540" s="78"/>
      <c r="WSW540" s="78"/>
      <c r="WSX540" s="65"/>
      <c r="WTA540" s="78"/>
      <c r="WTB540" s="78"/>
      <c r="WTC540" s="65"/>
      <c r="WTF540" s="78"/>
      <c r="WTG540" s="78"/>
      <c r="WTH540" s="65"/>
      <c r="WTK540" s="78"/>
      <c r="WTL540" s="78"/>
      <c r="WTM540" s="65"/>
      <c r="WTP540" s="78"/>
      <c r="WTQ540" s="78"/>
      <c r="WTR540" s="65"/>
      <c r="WTU540" s="78"/>
      <c r="WTV540" s="78"/>
      <c r="WTW540" s="65"/>
      <c r="WTZ540" s="78"/>
      <c r="WUA540" s="78"/>
      <c r="WUB540" s="65"/>
      <c r="WUE540" s="78"/>
      <c r="WUF540" s="78"/>
      <c r="WUG540" s="65"/>
      <c r="WUJ540" s="78"/>
      <c r="WUK540" s="78"/>
      <c r="WUL540" s="65"/>
      <c r="WUO540" s="78"/>
      <c r="WUP540" s="78"/>
      <c r="WUQ540" s="65"/>
      <c r="WUT540" s="78"/>
      <c r="WUU540" s="78"/>
      <c r="WUV540" s="65"/>
      <c r="WUY540" s="78"/>
      <c r="WUZ540" s="78"/>
      <c r="WVA540" s="65"/>
      <c r="WVD540" s="78"/>
      <c r="WVE540" s="78"/>
      <c r="WVF540" s="65"/>
      <c r="WVI540" s="78"/>
      <c r="WVJ540" s="78"/>
      <c r="WVK540" s="65"/>
      <c r="WVN540" s="78"/>
      <c r="WVO540" s="78"/>
      <c r="WVP540" s="65"/>
      <c r="WVS540" s="78"/>
      <c r="WVT540" s="78"/>
      <c r="WVU540" s="65"/>
      <c r="WVX540" s="78"/>
      <c r="WVY540" s="78"/>
      <c r="WVZ540" s="65"/>
      <c r="WWC540" s="78"/>
      <c r="WWD540" s="78"/>
      <c r="WWE540" s="65"/>
      <c r="WWH540" s="78"/>
      <c r="WWI540" s="78"/>
      <c r="WWJ540" s="65"/>
      <c r="WWM540" s="78"/>
      <c r="WWN540" s="78"/>
      <c r="WWO540" s="65"/>
      <c r="WWR540" s="78"/>
      <c r="WWS540" s="78"/>
      <c r="WWT540" s="65"/>
      <c r="WWW540" s="78"/>
      <c r="WWX540" s="78"/>
      <c r="WWY540" s="65"/>
      <c r="WXB540" s="78"/>
      <c r="WXC540" s="78"/>
      <c r="WXD540" s="65"/>
      <c r="WXG540" s="78"/>
      <c r="WXH540" s="78"/>
      <c r="WXI540" s="65"/>
      <c r="WXL540" s="78"/>
      <c r="WXM540" s="78"/>
      <c r="WXN540" s="65"/>
      <c r="WXQ540" s="78"/>
      <c r="WXR540" s="78"/>
      <c r="WXS540" s="65"/>
      <c r="WXV540" s="78"/>
      <c r="WXW540" s="78"/>
      <c r="WXX540" s="65"/>
      <c r="WYA540" s="78"/>
      <c r="WYB540" s="78"/>
      <c r="WYC540" s="65"/>
      <c r="WYF540" s="78"/>
      <c r="WYG540" s="78"/>
      <c r="WYH540" s="65"/>
      <c r="WYK540" s="78"/>
      <c r="WYL540" s="78"/>
      <c r="WYM540" s="65"/>
      <c r="WYP540" s="78"/>
      <c r="WYQ540" s="78"/>
      <c r="WYR540" s="65"/>
      <c r="WYU540" s="78"/>
      <c r="WYV540" s="78"/>
      <c r="WYW540" s="65"/>
      <c r="WYZ540" s="78"/>
      <c r="WZA540" s="78"/>
      <c r="WZB540" s="65"/>
      <c r="WZE540" s="78"/>
      <c r="WZF540" s="78"/>
      <c r="WZG540" s="65"/>
      <c r="WZJ540" s="78"/>
      <c r="WZK540" s="78"/>
      <c r="WZL540" s="65"/>
      <c r="WZO540" s="78"/>
      <c r="WZP540" s="78"/>
      <c r="WZQ540" s="65"/>
      <c r="WZT540" s="78"/>
      <c r="WZU540" s="78"/>
      <c r="WZV540" s="65"/>
      <c r="WZY540" s="78"/>
      <c r="WZZ540" s="78"/>
      <c r="XAA540" s="65"/>
      <c r="XAD540" s="78"/>
      <c r="XAE540" s="78"/>
      <c r="XAF540" s="65"/>
      <c r="XAI540" s="78"/>
      <c r="XAJ540" s="78"/>
      <c r="XAK540" s="65"/>
      <c r="XAN540" s="78"/>
      <c r="XAO540" s="78"/>
      <c r="XAP540" s="65"/>
      <c r="XAS540" s="78"/>
      <c r="XAT540" s="78"/>
      <c r="XAU540" s="65"/>
      <c r="XAX540" s="78"/>
      <c r="XAY540" s="78"/>
      <c r="XAZ540" s="65"/>
      <c r="XBC540" s="78"/>
      <c r="XBD540" s="78"/>
      <c r="XBE540" s="65"/>
      <c r="XBH540" s="78"/>
      <c r="XBI540" s="78"/>
      <c r="XBJ540" s="65"/>
      <c r="XBM540" s="78"/>
      <c r="XBN540" s="78"/>
      <c r="XBO540" s="65"/>
      <c r="XBR540" s="78"/>
      <c r="XBS540" s="78"/>
      <c r="XBT540" s="65"/>
      <c r="XBW540" s="78"/>
      <c r="XBX540" s="78"/>
      <c r="XBY540" s="65"/>
      <c r="XCB540" s="78"/>
      <c r="XCC540" s="78"/>
      <c r="XCD540" s="65"/>
      <c r="XCG540" s="78"/>
      <c r="XCH540" s="78"/>
      <c r="XCI540" s="65"/>
      <c r="XCL540" s="78"/>
      <c r="XCM540" s="78"/>
      <c r="XCN540" s="65"/>
      <c r="XCQ540" s="78"/>
      <c r="XCR540" s="78"/>
      <c r="XCS540" s="65"/>
      <c r="XCV540" s="78"/>
      <c r="XCW540" s="78"/>
      <c r="XCX540" s="65"/>
      <c r="XDA540" s="78"/>
      <c r="XDB540" s="78"/>
      <c r="XDC540" s="65"/>
      <c r="XDF540" s="78"/>
      <c r="XDG540" s="78"/>
      <c r="XDH540" s="65"/>
      <c r="XDK540" s="78"/>
      <c r="XDL540" s="78"/>
      <c r="XDM540" s="65"/>
      <c r="XDP540" s="78"/>
      <c r="XDQ540" s="78"/>
      <c r="XDR540" s="65"/>
      <c r="XDU540" s="78"/>
      <c r="XDV540" s="78"/>
      <c r="XDW540" s="65"/>
      <c r="XDZ540" s="78"/>
      <c r="XEA540" s="78"/>
      <c r="XEB540" s="65"/>
      <c r="XEE540" s="78"/>
      <c r="XEF540" s="78"/>
      <c r="XEG540" s="65"/>
      <c r="XEJ540" s="78"/>
      <c r="XEK540" s="78"/>
      <c r="XEL540" s="65"/>
      <c r="XEO540" s="78"/>
      <c r="XEP540" s="78"/>
      <c r="XEQ540" s="65"/>
      <c r="XET540" s="78"/>
      <c r="XEU540" s="78"/>
      <c r="XEV540" s="65"/>
      <c r="XEY540" s="78"/>
      <c r="XEZ540" s="78"/>
      <c r="XFA540" s="65"/>
      <c r="XFD540" s="78"/>
    </row>
    <row r="541" spans="1:2046 2049:3071 3074:4096 4099:7166 7169:8191 8194:9216 9219:12286 12289:13311 13314:14336 14339:16384" x14ac:dyDescent="0.25">
      <c r="A541" s="65" t="s">
        <v>986</v>
      </c>
      <c r="D541" s="78"/>
      <c r="E541" s="78"/>
      <c r="F541" s="65"/>
      <c r="I541" s="78"/>
      <c r="J541" s="78"/>
      <c r="K541" s="65"/>
      <c r="N541" s="78"/>
      <c r="O541" s="78"/>
      <c r="P541" s="65"/>
      <c r="S541" s="78"/>
      <c r="T541" s="78"/>
      <c r="U541" s="65"/>
      <c r="X541" s="78"/>
      <c r="Y541" s="78"/>
      <c r="Z541" s="65"/>
      <c r="AC541" s="78"/>
      <c r="AD541" s="78"/>
      <c r="AE541" s="65"/>
      <c r="AH541" s="78"/>
      <c r="AI541" s="78"/>
      <c r="AJ541" s="65"/>
      <c r="AM541" s="78"/>
      <c r="AN541" s="78"/>
      <c r="AO541" s="65"/>
      <c r="AR541" s="78"/>
      <c r="AS541" s="78"/>
      <c r="AT541" s="65"/>
      <c r="AW541" s="78"/>
      <c r="AX541" s="78"/>
      <c r="AY541" s="65"/>
      <c r="BB541" s="78"/>
      <c r="BC541" s="78"/>
      <c r="BD541" s="65"/>
      <c r="BG541" s="78"/>
      <c r="BH541" s="78"/>
      <c r="BI541" s="65"/>
      <c r="BL541" s="78"/>
      <c r="BM541" s="78"/>
      <c r="BN541" s="65"/>
      <c r="BQ541" s="78"/>
      <c r="BR541" s="78"/>
      <c r="BS541" s="65"/>
      <c r="BV541" s="78"/>
      <c r="BW541" s="78"/>
      <c r="BX541" s="65"/>
      <c r="CA541" s="78"/>
      <c r="CB541" s="78"/>
      <c r="CC541" s="65"/>
      <c r="CF541" s="78"/>
      <c r="CG541" s="78"/>
      <c r="CH541" s="65"/>
      <c r="CK541" s="78"/>
      <c r="CL541" s="78"/>
      <c r="CM541" s="65"/>
      <c r="CP541" s="78"/>
      <c r="CQ541" s="78"/>
      <c r="CR541" s="65"/>
      <c r="CU541" s="78"/>
      <c r="CV541" s="78"/>
      <c r="CW541" s="65"/>
      <c r="CZ541" s="78"/>
      <c r="DA541" s="78"/>
      <c r="DB541" s="65"/>
      <c r="DE541" s="78"/>
      <c r="DF541" s="78"/>
      <c r="DG541" s="65"/>
      <c r="DJ541" s="78"/>
      <c r="DK541" s="78"/>
      <c r="DL541" s="65"/>
      <c r="DO541" s="78"/>
      <c r="DP541" s="78"/>
      <c r="DQ541" s="65"/>
      <c r="DT541" s="78"/>
      <c r="DU541" s="78"/>
      <c r="DV541" s="65"/>
      <c r="DY541" s="78"/>
      <c r="DZ541" s="78"/>
      <c r="EA541" s="65"/>
      <c r="ED541" s="78"/>
      <c r="EE541" s="78"/>
      <c r="EF541" s="65"/>
      <c r="EI541" s="78"/>
      <c r="EJ541" s="78"/>
      <c r="EK541" s="65"/>
      <c r="EN541" s="78"/>
      <c r="EO541" s="78"/>
      <c r="EP541" s="65"/>
      <c r="ES541" s="78"/>
      <c r="ET541" s="78"/>
      <c r="EU541" s="65"/>
      <c r="EX541" s="78"/>
      <c r="EY541" s="78"/>
      <c r="EZ541" s="65"/>
      <c r="FC541" s="78"/>
      <c r="FD541" s="78"/>
      <c r="FE541" s="65"/>
      <c r="FH541" s="78"/>
      <c r="FI541" s="78"/>
      <c r="FJ541" s="65"/>
      <c r="FM541" s="78"/>
      <c r="FN541" s="78"/>
      <c r="FO541" s="65"/>
      <c r="FR541" s="78"/>
      <c r="FS541" s="78"/>
      <c r="FT541" s="65"/>
      <c r="FW541" s="78"/>
      <c r="FX541" s="78"/>
      <c r="FY541" s="65"/>
      <c r="GB541" s="78"/>
      <c r="GC541" s="78"/>
      <c r="GD541" s="65"/>
      <c r="GG541" s="78"/>
      <c r="GH541" s="78"/>
      <c r="GI541" s="65"/>
      <c r="GL541" s="78"/>
      <c r="GM541" s="78"/>
      <c r="GN541" s="65"/>
      <c r="GQ541" s="78"/>
      <c r="GR541" s="78"/>
      <c r="GS541" s="65"/>
      <c r="GV541" s="78"/>
      <c r="GW541" s="78"/>
      <c r="GX541" s="65"/>
      <c r="HA541" s="78"/>
      <c r="HB541" s="78"/>
      <c r="HC541" s="65"/>
      <c r="HF541" s="78"/>
      <c r="HG541" s="78"/>
      <c r="HH541" s="65"/>
      <c r="HK541" s="78"/>
      <c r="HL541" s="78"/>
      <c r="HM541" s="65"/>
      <c r="HP541" s="78"/>
      <c r="HQ541" s="78"/>
      <c r="HR541" s="65"/>
      <c r="HU541" s="78"/>
      <c r="HV541" s="78"/>
      <c r="HW541" s="65"/>
      <c r="HZ541" s="78"/>
      <c r="IA541" s="78"/>
      <c r="IB541" s="65"/>
      <c r="IE541" s="78"/>
      <c r="IF541" s="78"/>
      <c r="IG541" s="65"/>
      <c r="IJ541" s="78"/>
      <c r="IK541" s="78"/>
      <c r="IL541" s="65"/>
      <c r="IO541" s="78"/>
      <c r="IP541" s="78"/>
      <c r="IQ541" s="65"/>
      <c r="IT541" s="78"/>
      <c r="IU541" s="78"/>
      <c r="IV541" s="65"/>
      <c r="IY541" s="78"/>
      <c r="IZ541" s="78"/>
      <c r="JA541" s="65"/>
      <c r="JD541" s="78"/>
      <c r="JE541" s="78"/>
      <c r="JF541" s="65"/>
      <c r="JI541" s="78"/>
      <c r="JJ541" s="78"/>
      <c r="JK541" s="65"/>
      <c r="JN541" s="78"/>
      <c r="JO541" s="78"/>
      <c r="JP541" s="65"/>
      <c r="JS541" s="78"/>
      <c r="JT541" s="78"/>
      <c r="JU541" s="65"/>
      <c r="JX541" s="78"/>
      <c r="JY541" s="78"/>
      <c r="JZ541" s="65"/>
      <c r="KC541" s="78"/>
      <c r="KD541" s="78"/>
      <c r="KE541" s="65"/>
      <c r="KH541" s="78"/>
      <c r="KI541" s="78"/>
      <c r="KJ541" s="65"/>
      <c r="KM541" s="78"/>
      <c r="KN541" s="78"/>
      <c r="KO541" s="65"/>
      <c r="KR541" s="78"/>
      <c r="KS541" s="78"/>
      <c r="KT541" s="65"/>
      <c r="KW541" s="78"/>
      <c r="KX541" s="78"/>
      <c r="KY541" s="65"/>
      <c r="LB541" s="78"/>
      <c r="LC541" s="78"/>
      <c r="LD541" s="65"/>
      <c r="LG541" s="78"/>
      <c r="LH541" s="78"/>
      <c r="LI541" s="65"/>
      <c r="LL541" s="78"/>
      <c r="LM541" s="78"/>
      <c r="LN541" s="65"/>
      <c r="LQ541" s="78"/>
      <c r="LR541" s="78"/>
      <c r="LS541" s="65"/>
      <c r="LV541" s="78"/>
      <c r="LW541" s="78"/>
      <c r="LX541" s="65"/>
      <c r="MA541" s="78"/>
      <c r="MB541" s="78"/>
      <c r="MC541" s="65"/>
      <c r="MF541" s="78"/>
      <c r="MG541" s="78"/>
      <c r="MH541" s="65"/>
      <c r="MK541" s="78"/>
      <c r="ML541" s="78"/>
      <c r="MM541" s="65"/>
      <c r="MP541" s="78"/>
      <c r="MQ541" s="78"/>
      <c r="MR541" s="65"/>
      <c r="MU541" s="78"/>
      <c r="MV541" s="78"/>
      <c r="MW541" s="65"/>
      <c r="MZ541" s="78"/>
      <c r="NA541" s="78"/>
      <c r="NB541" s="65"/>
      <c r="NE541" s="78"/>
      <c r="NF541" s="78"/>
      <c r="NG541" s="65"/>
      <c r="NJ541" s="78"/>
      <c r="NK541" s="78"/>
      <c r="NL541" s="65"/>
      <c r="NO541" s="78"/>
      <c r="NP541" s="78"/>
      <c r="NQ541" s="65"/>
      <c r="NT541" s="78"/>
      <c r="NU541" s="78"/>
      <c r="NV541" s="65"/>
      <c r="NY541" s="78"/>
      <c r="NZ541" s="78"/>
      <c r="OA541" s="65"/>
      <c r="OD541" s="78"/>
      <c r="OE541" s="78"/>
      <c r="OF541" s="65"/>
      <c r="OI541" s="78"/>
      <c r="OJ541" s="78"/>
      <c r="OK541" s="65"/>
      <c r="ON541" s="78"/>
      <c r="OO541" s="78"/>
      <c r="OP541" s="65"/>
      <c r="OS541" s="78"/>
      <c r="OT541" s="78"/>
      <c r="OU541" s="65"/>
      <c r="OX541" s="78"/>
      <c r="OY541" s="78"/>
      <c r="OZ541" s="65"/>
      <c r="PC541" s="78"/>
      <c r="PD541" s="78"/>
      <c r="PE541" s="65"/>
      <c r="PH541" s="78"/>
      <c r="PI541" s="78"/>
      <c r="PJ541" s="65"/>
      <c r="PM541" s="78"/>
      <c r="PN541" s="78"/>
      <c r="PO541" s="65"/>
      <c r="PR541" s="78"/>
      <c r="PS541" s="78"/>
      <c r="PT541" s="65"/>
      <c r="PW541" s="78"/>
      <c r="PX541" s="78"/>
      <c r="PY541" s="65"/>
      <c r="QB541" s="78"/>
      <c r="QC541" s="78"/>
      <c r="QD541" s="65"/>
      <c r="QG541" s="78"/>
      <c r="QH541" s="78"/>
      <c r="QI541" s="65"/>
      <c r="QL541" s="78"/>
      <c r="QM541" s="78"/>
      <c r="QN541" s="65"/>
      <c r="QQ541" s="78"/>
      <c r="QR541" s="78"/>
      <c r="QS541" s="65"/>
      <c r="QV541" s="78"/>
      <c r="QW541" s="78"/>
      <c r="QX541" s="65"/>
      <c r="RA541" s="78"/>
      <c r="RB541" s="78"/>
      <c r="RC541" s="65"/>
      <c r="RF541" s="78"/>
      <c r="RG541" s="78"/>
      <c r="RH541" s="65"/>
      <c r="RK541" s="78"/>
      <c r="RL541" s="78"/>
      <c r="RM541" s="65"/>
      <c r="RP541" s="78"/>
      <c r="RQ541" s="78"/>
      <c r="RR541" s="65"/>
      <c r="RU541" s="78"/>
      <c r="RV541" s="78"/>
      <c r="RW541" s="65"/>
      <c r="RZ541" s="78"/>
      <c r="SA541" s="78"/>
      <c r="SB541" s="65"/>
      <c r="SE541" s="78"/>
      <c r="SF541" s="78"/>
      <c r="SG541" s="65"/>
      <c r="SJ541" s="78"/>
      <c r="SK541" s="78"/>
      <c r="SL541" s="65"/>
      <c r="SO541" s="78"/>
      <c r="SP541" s="78"/>
      <c r="SQ541" s="65"/>
      <c r="ST541" s="78"/>
      <c r="SU541" s="78"/>
      <c r="SV541" s="65"/>
      <c r="SY541" s="78"/>
      <c r="SZ541" s="78"/>
      <c r="TA541" s="65"/>
      <c r="TD541" s="78"/>
      <c r="TE541" s="78"/>
      <c r="TF541" s="65"/>
      <c r="TI541" s="78"/>
      <c r="TJ541" s="78"/>
      <c r="TK541" s="65"/>
      <c r="TN541" s="78"/>
      <c r="TO541" s="78"/>
      <c r="TP541" s="65"/>
      <c r="TS541" s="78"/>
      <c r="TT541" s="78"/>
      <c r="TU541" s="65"/>
      <c r="TX541" s="78"/>
      <c r="TY541" s="78"/>
      <c r="TZ541" s="65"/>
      <c r="UC541" s="78"/>
      <c r="UD541" s="78"/>
      <c r="UE541" s="65"/>
      <c r="UH541" s="78"/>
      <c r="UI541" s="78"/>
      <c r="UJ541" s="65"/>
      <c r="UM541" s="78"/>
      <c r="UN541" s="78"/>
      <c r="UO541" s="65"/>
      <c r="UR541" s="78"/>
      <c r="US541" s="78"/>
      <c r="UT541" s="65"/>
      <c r="UW541" s="78"/>
      <c r="UX541" s="78"/>
      <c r="UY541" s="65"/>
      <c r="VB541" s="78"/>
      <c r="VC541" s="78"/>
      <c r="VD541" s="65"/>
      <c r="VG541" s="78"/>
      <c r="VH541" s="78"/>
      <c r="VI541" s="65"/>
      <c r="VL541" s="78"/>
      <c r="VM541" s="78"/>
      <c r="VN541" s="65"/>
      <c r="VQ541" s="78"/>
      <c r="VR541" s="78"/>
      <c r="VS541" s="65"/>
      <c r="VV541" s="78"/>
      <c r="VW541" s="78"/>
      <c r="VX541" s="65"/>
      <c r="WA541" s="78"/>
      <c r="WB541" s="78"/>
      <c r="WC541" s="65"/>
      <c r="WF541" s="78"/>
      <c r="WG541" s="78"/>
      <c r="WH541" s="65"/>
      <c r="WK541" s="78"/>
      <c r="WL541" s="78"/>
      <c r="WM541" s="65"/>
      <c r="WP541" s="78"/>
      <c r="WQ541" s="78"/>
      <c r="WR541" s="65"/>
      <c r="WU541" s="78"/>
      <c r="WV541" s="78"/>
      <c r="WW541" s="65"/>
      <c r="WZ541" s="78"/>
      <c r="XA541" s="78"/>
      <c r="XB541" s="65"/>
      <c r="XE541" s="78"/>
      <c r="XF541" s="78"/>
      <c r="XG541" s="65"/>
      <c r="XJ541" s="78"/>
      <c r="XK541" s="78"/>
      <c r="XL541" s="65"/>
      <c r="XO541" s="78"/>
      <c r="XP541" s="78"/>
      <c r="XQ541" s="65"/>
      <c r="XT541" s="78"/>
      <c r="XU541" s="78"/>
      <c r="XV541" s="65"/>
      <c r="XY541" s="78"/>
      <c r="XZ541" s="78"/>
      <c r="YA541" s="65"/>
      <c r="YD541" s="78"/>
      <c r="YE541" s="78"/>
      <c r="YF541" s="65"/>
      <c r="YI541" s="78"/>
      <c r="YJ541" s="78"/>
      <c r="YK541" s="65"/>
      <c r="YN541" s="78"/>
      <c r="YO541" s="78"/>
      <c r="YP541" s="65"/>
      <c r="YS541" s="78"/>
      <c r="YT541" s="78"/>
      <c r="YU541" s="65"/>
      <c r="YX541" s="78"/>
      <c r="YY541" s="78"/>
      <c r="YZ541" s="65"/>
      <c r="ZC541" s="78"/>
      <c r="ZD541" s="78"/>
      <c r="ZE541" s="65"/>
      <c r="ZH541" s="78"/>
      <c r="ZI541" s="78"/>
      <c r="ZJ541" s="65"/>
      <c r="ZM541" s="78"/>
      <c r="ZN541" s="78"/>
      <c r="ZO541" s="65"/>
      <c r="ZR541" s="78"/>
      <c r="ZS541" s="78"/>
      <c r="ZT541" s="65"/>
      <c r="ZW541" s="78"/>
      <c r="ZX541" s="78"/>
      <c r="ZY541" s="65"/>
      <c r="AAB541" s="78"/>
      <c r="AAC541" s="78"/>
      <c r="AAD541" s="65"/>
      <c r="AAG541" s="78"/>
      <c r="AAH541" s="78"/>
      <c r="AAI541" s="65"/>
      <c r="AAL541" s="78"/>
      <c r="AAM541" s="78"/>
      <c r="AAN541" s="65"/>
      <c r="AAQ541" s="78"/>
      <c r="AAR541" s="78"/>
      <c r="AAS541" s="65"/>
      <c r="AAV541" s="78"/>
      <c r="AAW541" s="78"/>
      <c r="AAX541" s="65"/>
      <c r="ABA541" s="78"/>
      <c r="ABB541" s="78"/>
      <c r="ABC541" s="65"/>
      <c r="ABF541" s="78"/>
      <c r="ABG541" s="78"/>
      <c r="ABH541" s="65"/>
      <c r="ABK541" s="78"/>
      <c r="ABL541" s="78"/>
      <c r="ABM541" s="65"/>
      <c r="ABP541" s="78"/>
      <c r="ABQ541" s="78"/>
      <c r="ABR541" s="65"/>
      <c r="ABU541" s="78"/>
      <c r="ABV541" s="78"/>
      <c r="ABW541" s="65"/>
      <c r="ABZ541" s="78"/>
      <c r="ACA541" s="78"/>
      <c r="ACB541" s="65"/>
      <c r="ACE541" s="78"/>
      <c r="ACF541" s="78"/>
      <c r="ACG541" s="65"/>
      <c r="ACJ541" s="78"/>
      <c r="ACK541" s="78"/>
      <c r="ACL541" s="65"/>
      <c r="ACO541" s="78"/>
      <c r="ACP541" s="78"/>
      <c r="ACQ541" s="65"/>
      <c r="ACT541" s="78"/>
      <c r="ACU541" s="78"/>
      <c r="ACV541" s="65"/>
      <c r="ACY541" s="78"/>
      <c r="ACZ541" s="78"/>
      <c r="ADA541" s="65"/>
      <c r="ADD541" s="78"/>
      <c r="ADE541" s="78"/>
      <c r="ADF541" s="65"/>
      <c r="ADI541" s="78"/>
      <c r="ADJ541" s="78"/>
      <c r="ADK541" s="65"/>
      <c r="ADN541" s="78"/>
      <c r="ADO541" s="78"/>
      <c r="ADP541" s="65"/>
      <c r="ADS541" s="78"/>
      <c r="ADT541" s="78"/>
      <c r="ADU541" s="65"/>
      <c r="ADX541" s="78"/>
      <c r="ADY541" s="78"/>
      <c r="ADZ541" s="65"/>
      <c r="AEC541" s="78"/>
      <c r="AED541" s="78"/>
      <c r="AEE541" s="65"/>
      <c r="AEH541" s="78"/>
      <c r="AEI541" s="78"/>
      <c r="AEJ541" s="65"/>
      <c r="AEM541" s="78"/>
      <c r="AEN541" s="78"/>
      <c r="AEO541" s="65"/>
      <c r="AER541" s="78"/>
      <c r="AES541" s="78"/>
      <c r="AET541" s="65"/>
      <c r="AEW541" s="78"/>
      <c r="AEX541" s="78"/>
      <c r="AEY541" s="65"/>
      <c r="AFB541" s="78"/>
      <c r="AFC541" s="78"/>
      <c r="AFD541" s="65"/>
      <c r="AFG541" s="78"/>
      <c r="AFH541" s="78"/>
      <c r="AFI541" s="65"/>
      <c r="AFL541" s="78"/>
      <c r="AFM541" s="78"/>
      <c r="AFN541" s="65"/>
      <c r="AFQ541" s="78"/>
      <c r="AFR541" s="78"/>
      <c r="AFS541" s="65"/>
      <c r="AFV541" s="78"/>
      <c r="AFW541" s="78"/>
      <c r="AFX541" s="65"/>
      <c r="AGA541" s="78"/>
      <c r="AGB541" s="78"/>
      <c r="AGC541" s="65"/>
      <c r="AGF541" s="78"/>
      <c r="AGG541" s="78"/>
      <c r="AGH541" s="65"/>
      <c r="AGK541" s="78"/>
      <c r="AGL541" s="78"/>
      <c r="AGM541" s="65"/>
      <c r="AGP541" s="78"/>
      <c r="AGQ541" s="78"/>
      <c r="AGR541" s="65"/>
      <c r="AGU541" s="78"/>
      <c r="AGV541" s="78"/>
      <c r="AGW541" s="65"/>
      <c r="AGZ541" s="78"/>
      <c r="AHA541" s="78"/>
      <c r="AHB541" s="65"/>
      <c r="AHE541" s="78"/>
      <c r="AHF541" s="78"/>
      <c r="AHG541" s="65"/>
      <c r="AHJ541" s="78"/>
      <c r="AHK541" s="78"/>
      <c r="AHL541" s="65"/>
      <c r="AHO541" s="78"/>
      <c r="AHP541" s="78"/>
      <c r="AHQ541" s="65"/>
      <c r="AHT541" s="78"/>
      <c r="AHU541" s="78"/>
      <c r="AHV541" s="65"/>
      <c r="AHY541" s="78"/>
      <c r="AHZ541" s="78"/>
      <c r="AIA541" s="65"/>
      <c r="AID541" s="78"/>
      <c r="AIE541" s="78"/>
      <c r="AIF541" s="65"/>
      <c r="AII541" s="78"/>
      <c r="AIJ541" s="78"/>
      <c r="AIK541" s="65"/>
      <c r="AIN541" s="78"/>
      <c r="AIO541" s="78"/>
      <c r="AIP541" s="65"/>
      <c r="AIS541" s="78"/>
      <c r="AIT541" s="78"/>
      <c r="AIU541" s="65"/>
      <c r="AIX541" s="78"/>
      <c r="AIY541" s="78"/>
      <c r="AIZ541" s="65"/>
      <c r="AJC541" s="78"/>
      <c r="AJD541" s="78"/>
      <c r="AJE541" s="65"/>
      <c r="AJH541" s="78"/>
      <c r="AJI541" s="78"/>
      <c r="AJJ541" s="65"/>
      <c r="AJM541" s="78"/>
      <c r="AJN541" s="78"/>
      <c r="AJO541" s="65"/>
      <c r="AJR541" s="78"/>
      <c r="AJS541" s="78"/>
      <c r="AJT541" s="65"/>
      <c r="AJW541" s="78"/>
      <c r="AJX541" s="78"/>
      <c r="AJY541" s="65"/>
      <c r="AKB541" s="78"/>
      <c r="AKC541" s="78"/>
      <c r="AKD541" s="65"/>
      <c r="AKG541" s="78"/>
      <c r="AKH541" s="78"/>
      <c r="AKI541" s="65"/>
      <c r="AKL541" s="78"/>
      <c r="AKM541" s="78"/>
      <c r="AKN541" s="65"/>
      <c r="AKQ541" s="78"/>
      <c r="AKR541" s="78"/>
      <c r="AKS541" s="65"/>
      <c r="AKV541" s="78"/>
      <c r="AKW541" s="78"/>
      <c r="AKX541" s="65"/>
      <c r="ALA541" s="78"/>
      <c r="ALB541" s="78"/>
      <c r="ALC541" s="65"/>
      <c r="ALF541" s="78"/>
      <c r="ALG541" s="78"/>
      <c r="ALH541" s="65"/>
      <c r="ALK541" s="78"/>
      <c r="ALL541" s="78"/>
      <c r="ALM541" s="65"/>
      <c r="ALP541" s="78"/>
      <c r="ALQ541" s="78"/>
      <c r="ALR541" s="65"/>
      <c r="ALU541" s="78"/>
      <c r="ALV541" s="78"/>
      <c r="ALW541" s="65"/>
      <c r="ALZ541" s="78"/>
      <c r="AMA541" s="78"/>
      <c r="AMB541" s="65"/>
      <c r="AME541" s="78"/>
      <c r="AMF541" s="78"/>
      <c r="AMG541" s="65"/>
      <c r="AMJ541" s="78"/>
      <c r="AMK541" s="78"/>
      <c r="AML541" s="65"/>
      <c r="AMO541" s="78"/>
      <c r="AMP541" s="78"/>
      <c r="AMQ541" s="65"/>
      <c r="AMT541" s="78"/>
      <c r="AMU541" s="78"/>
      <c r="AMV541" s="65"/>
      <c r="AMY541" s="78"/>
      <c r="AMZ541" s="78"/>
      <c r="ANA541" s="65"/>
      <c r="AND541" s="78"/>
      <c r="ANE541" s="78"/>
      <c r="ANF541" s="65"/>
      <c r="ANI541" s="78"/>
      <c r="ANJ541" s="78"/>
      <c r="ANK541" s="65"/>
      <c r="ANN541" s="78"/>
      <c r="ANO541" s="78"/>
      <c r="ANP541" s="65"/>
      <c r="ANS541" s="78"/>
      <c r="ANT541" s="78"/>
      <c r="ANU541" s="65"/>
      <c r="ANX541" s="78"/>
      <c r="ANY541" s="78"/>
      <c r="ANZ541" s="65"/>
      <c r="AOC541" s="78"/>
      <c r="AOD541" s="78"/>
      <c r="AOE541" s="65"/>
      <c r="AOH541" s="78"/>
      <c r="AOI541" s="78"/>
      <c r="AOJ541" s="65"/>
      <c r="AOM541" s="78"/>
      <c r="AON541" s="78"/>
      <c r="AOO541" s="65"/>
      <c r="AOR541" s="78"/>
      <c r="AOS541" s="78"/>
      <c r="AOT541" s="65"/>
      <c r="AOW541" s="78"/>
      <c r="AOX541" s="78"/>
      <c r="AOY541" s="65"/>
      <c r="APB541" s="78"/>
      <c r="APC541" s="78"/>
      <c r="APD541" s="65"/>
      <c r="APG541" s="78"/>
      <c r="APH541" s="78"/>
      <c r="API541" s="65"/>
      <c r="APL541" s="78"/>
      <c r="APM541" s="78"/>
      <c r="APN541" s="65"/>
      <c r="APQ541" s="78"/>
      <c r="APR541" s="78"/>
      <c r="APS541" s="65"/>
      <c r="APV541" s="78"/>
      <c r="APW541" s="78"/>
      <c r="APX541" s="65"/>
      <c r="AQA541" s="78"/>
      <c r="AQB541" s="78"/>
      <c r="AQC541" s="65"/>
      <c r="AQF541" s="78"/>
      <c r="AQG541" s="78"/>
      <c r="AQH541" s="65"/>
      <c r="AQK541" s="78"/>
      <c r="AQL541" s="78"/>
      <c r="AQM541" s="65"/>
      <c r="AQP541" s="78"/>
      <c r="AQQ541" s="78"/>
      <c r="AQR541" s="65"/>
      <c r="AQU541" s="78"/>
      <c r="AQV541" s="78"/>
      <c r="AQW541" s="65"/>
      <c r="AQZ541" s="78"/>
      <c r="ARA541" s="78"/>
      <c r="ARB541" s="65"/>
      <c r="ARE541" s="78"/>
      <c r="ARF541" s="78"/>
      <c r="ARG541" s="65"/>
      <c r="ARJ541" s="78"/>
      <c r="ARK541" s="78"/>
      <c r="ARL541" s="65"/>
      <c r="ARO541" s="78"/>
      <c r="ARP541" s="78"/>
      <c r="ARQ541" s="65"/>
      <c r="ART541" s="78"/>
      <c r="ARU541" s="78"/>
      <c r="ARV541" s="65"/>
      <c r="ARY541" s="78"/>
      <c r="ARZ541" s="78"/>
      <c r="ASA541" s="65"/>
      <c r="ASD541" s="78"/>
      <c r="ASE541" s="78"/>
      <c r="ASF541" s="65"/>
      <c r="ASI541" s="78"/>
      <c r="ASJ541" s="78"/>
      <c r="ASK541" s="65"/>
      <c r="ASN541" s="78"/>
      <c r="ASO541" s="78"/>
      <c r="ASP541" s="65"/>
      <c r="ASS541" s="78"/>
      <c r="AST541" s="78"/>
      <c r="ASU541" s="65"/>
      <c r="ASX541" s="78"/>
      <c r="ASY541" s="78"/>
      <c r="ASZ541" s="65"/>
      <c r="ATC541" s="78"/>
      <c r="ATD541" s="78"/>
      <c r="ATE541" s="65"/>
      <c r="ATH541" s="78"/>
      <c r="ATI541" s="78"/>
      <c r="ATJ541" s="65"/>
      <c r="ATM541" s="78"/>
      <c r="ATN541" s="78"/>
      <c r="ATO541" s="65"/>
      <c r="ATR541" s="78"/>
      <c r="ATS541" s="78"/>
      <c r="ATT541" s="65"/>
      <c r="ATW541" s="78"/>
      <c r="ATX541" s="78"/>
      <c r="ATY541" s="65"/>
      <c r="AUB541" s="78"/>
      <c r="AUC541" s="78"/>
      <c r="AUD541" s="65"/>
      <c r="AUG541" s="78"/>
      <c r="AUH541" s="78"/>
      <c r="AUI541" s="65"/>
      <c r="AUL541" s="78"/>
      <c r="AUM541" s="78"/>
      <c r="AUN541" s="65"/>
      <c r="AUQ541" s="78"/>
      <c r="AUR541" s="78"/>
      <c r="AUS541" s="65"/>
      <c r="AUV541" s="78"/>
      <c r="AUW541" s="78"/>
      <c r="AUX541" s="65"/>
      <c r="AVA541" s="78"/>
      <c r="AVB541" s="78"/>
      <c r="AVC541" s="65"/>
      <c r="AVF541" s="78"/>
      <c r="AVG541" s="78"/>
      <c r="AVH541" s="65"/>
      <c r="AVK541" s="78"/>
      <c r="AVL541" s="78"/>
      <c r="AVM541" s="65"/>
      <c r="AVP541" s="78"/>
      <c r="AVQ541" s="78"/>
      <c r="AVR541" s="65"/>
      <c r="AVU541" s="78"/>
      <c r="AVV541" s="78"/>
      <c r="AVW541" s="65"/>
      <c r="AVZ541" s="78"/>
      <c r="AWA541" s="78"/>
      <c r="AWB541" s="65"/>
      <c r="AWE541" s="78"/>
      <c r="AWF541" s="78"/>
      <c r="AWG541" s="65"/>
      <c r="AWJ541" s="78"/>
      <c r="AWK541" s="78"/>
      <c r="AWL541" s="65"/>
      <c r="AWO541" s="78"/>
      <c r="AWP541" s="78"/>
      <c r="AWQ541" s="65"/>
      <c r="AWT541" s="78"/>
      <c r="AWU541" s="78"/>
      <c r="AWV541" s="65"/>
      <c r="AWY541" s="78"/>
      <c r="AWZ541" s="78"/>
      <c r="AXA541" s="65"/>
      <c r="AXD541" s="78"/>
      <c r="AXE541" s="78"/>
      <c r="AXF541" s="65"/>
      <c r="AXI541" s="78"/>
      <c r="AXJ541" s="78"/>
      <c r="AXK541" s="65"/>
      <c r="AXN541" s="78"/>
      <c r="AXO541" s="78"/>
      <c r="AXP541" s="65"/>
      <c r="AXS541" s="78"/>
      <c r="AXT541" s="78"/>
      <c r="AXU541" s="65"/>
      <c r="AXX541" s="78"/>
      <c r="AXY541" s="78"/>
      <c r="AXZ541" s="65"/>
      <c r="AYC541" s="78"/>
      <c r="AYD541" s="78"/>
      <c r="AYE541" s="65"/>
      <c r="AYH541" s="78"/>
      <c r="AYI541" s="78"/>
      <c r="AYJ541" s="65"/>
      <c r="AYM541" s="78"/>
      <c r="AYN541" s="78"/>
      <c r="AYO541" s="65"/>
      <c r="AYR541" s="78"/>
      <c r="AYS541" s="78"/>
      <c r="AYT541" s="65"/>
      <c r="AYW541" s="78"/>
      <c r="AYX541" s="78"/>
      <c r="AYY541" s="65"/>
      <c r="AZB541" s="78"/>
      <c r="AZC541" s="78"/>
      <c r="AZD541" s="65"/>
      <c r="AZG541" s="78"/>
      <c r="AZH541" s="78"/>
      <c r="AZI541" s="65"/>
      <c r="AZL541" s="78"/>
      <c r="AZM541" s="78"/>
      <c r="AZN541" s="65"/>
      <c r="AZQ541" s="78"/>
      <c r="AZR541" s="78"/>
      <c r="AZS541" s="65"/>
      <c r="AZV541" s="78"/>
      <c r="AZW541" s="78"/>
      <c r="AZX541" s="65"/>
      <c r="BAA541" s="78"/>
      <c r="BAB541" s="78"/>
      <c r="BAC541" s="65"/>
      <c r="BAF541" s="78"/>
      <c r="BAG541" s="78"/>
      <c r="BAH541" s="65"/>
      <c r="BAK541" s="78"/>
      <c r="BAL541" s="78"/>
      <c r="BAM541" s="65"/>
      <c r="BAP541" s="78"/>
      <c r="BAQ541" s="78"/>
      <c r="BAR541" s="65"/>
      <c r="BAU541" s="78"/>
      <c r="BAV541" s="78"/>
      <c r="BAW541" s="65"/>
      <c r="BAZ541" s="78"/>
      <c r="BBA541" s="78"/>
      <c r="BBB541" s="65"/>
      <c r="BBE541" s="78"/>
      <c r="BBF541" s="78"/>
      <c r="BBG541" s="65"/>
      <c r="BBJ541" s="78"/>
      <c r="BBK541" s="78"/>
      <c r="BBL541" s="65"/>
      <c r="BBO541" s="78"/>
      <c r="BBP541" s="78"/>
      <c r="BBQ541" s="65"/>
      <c r="BBT541" s="78"/>
      <c r="BBU541" s="78"/>
      <c r="BBV541" s="65"/>
      <c r="BBY541" s="78"/>
      <c r="BBZ541" s="78"/>
      <c r="BCA541" s="65"/>
      <c r="BCD541" s="78"/>
      <c r="BCE541" s="78"/>
      <c r="BCF541" s="65"/>
      <c r="BCI541" s="78"/>
      <c r="BCJ541" s="78"/>
      <c r="BCK541" s="65"/>
      <c r="BCN541" s="78"/>
      <c r="BCO541" s="78"/>
      <c r="BCP541" s="65"/>
      <c r="BCS541" s="78"/>
      <c r="BCT541" s="78"/>
      <c r="BCU541" s="65"/>
      <c r="BCX541" s="78"/>
      <c r="BCY541" s="78"/>
      <c r="BCZ541" s="65"/>
      <c r="BDC541" s="78"/>
      <c r="BDD541" s="78"/>
      <c r="BDE541" s="65"/>
      <c r="BDH541" s="78"/>
      <c r="BDI541" s="78"/>
      <c r="BDJ541" s="65"/>
      <c r="BDM541" s="78"/>
      <c r="BDN541" s="78"/>
      <c r="BDO541" s="65"/>
      <c r="BDR541" s="78"/>
      <c r="BDS541" s="78"/>
      <c r="BDT541" s="65"/>
      <c r="BDW541" s="78"/>
      <c r="BDX541" s="78"/>
      <c r="BDY541" s="65"/>
      <c r="BEB541" s="78"/>
      <c r="BEC541" s="78"/>
      <c r="BED541" s="65"/>
      <c r="BEG541" s="78"/>
      <c r="BEH541" s="78"/>
      <c r="BEI541" s="65"/>
      <c r="BEL541" s="78"/>
      <c r="BEM541" s="78"/>
      <c r="BEN541" s="65"/>
      <c r="BEQ541" s="78"/>
      <c r="BER541" s="78"/>
      <c r="BES541" s="65"/>
      <c r="BEV541" s="78"/>
      <c r="BEW541" s="78"/>
      <c r="BEX541" s="65"/>
      <c r="BFA541" s="78"/>
      <c r="BFB541" s="78"/>
      <c r="BFC541" s="65"/>
      <c r="BFF541" s="78"/>
      <c r="BFG541" s="78"/>
      <c r="BFH541" s="65"/>
      <c r="BFK541" s="78"/>
      <c r="BFL541" s="78"/>
      <c r="BFM541" s="65"/>
      <c r="BFP541" s="78"/>
      <c r="BFQ541" s="78"/>
      <c r="BFR541" s="65"/>
      <c r="BFU541" s="78"/>
      <c r="BFV541" s="78"/>
      <c r="BFW541" s="65"/>
      <c r="BFZ541" s="78"/>
      <c r="BGA541" s="78"/>
      <c r="BGB541" s="65"/>
      <c r="BGE541" s="78"/>
      <c r="BGF541" s="78"/>
      <c r="BGG541" s="65"/>
      <c r="BGJ541" s="78"/>
      <c r="BGK541" s="78"/>
      <c r="BGL541" s="65"/>
      <c r="BGO541" s="78"/>
      <c r="BGP541" s="78"/>
      <c r="BGQ541" s="65"/>
      <c r="BGT541" s="78"/>
      <c r="BGU541" s="78"/>
      <c r="BGV541" s="65"/>
      <c r="BGY541" s="78"/>
      <c r="BGZ541" s="78"/>
      <c r="BHA541" s="65"/>
      <c r="BHD541" s="78"/>
      <c r="BHE541" s="78"/>
      <c r="BHF541" s="65"/>
      <c r="BHI541" s="78"/>
      <c r="BHJ541" s="78"/>
      <c r="BHK541" s="65"/>
      <c r="BHN541" s="78"/>
      <c r="BHO541" s="78"/>
      <c r="BHP541" s="65"/>
      <c r="BHS541" s="78"/>
      <c r="BHT541" s="78"/>
      <c r="BHU541" s="65"/>
      <c r="BHX541" s="78"/>
      <c r="BHY541" s="78"/>
      <c r="BHZ541" s="65"/>
      <c r="BIC541" s="78"/>
      <c r="BID541" s="78"/>
      <c r="BIE541" s="65"/>
      <c r="BIH541" s="78"/>
      <c r="BII541" s="78"/>
      <c r="BIJ541" s="65"/>
      <c r="BIM541" s="78"/>
      <c r="BIN541" s="78"/>
      <c r="BIO541" s="65"/>
      <c r="BIR541" s="78"/>
      <c r="BIS541" s="78"/>
      <c r="BIT541" s="65"/>
      <c r="BIW541" s="78"/>
      <c r="BIX541" s="78"/>
      <c r="BIY541" s="65"/>
      <c r="BJB541" s="78"/>
      <c r="BJC541" s="78"/>
      <c r="BJD541" s="65"/>
      <c r="BJG541" s="78"/>
      <c r="BJH541" s="78"/>
      <c r="BJI541" s="65"/>
      <c r="BJL541" s="78"/>
      <c r="BJM541" s="78"/>
      <c r="BJN541" s="65"/>
      <c r="BJQ541" s="78"/>
      <c r="BJR541" s="78"/>
      <c r="BJS541" s="65"/>
      <c r="BJV541" s="78"/>
      <c r="BJW541" s="78"/>
      <c r="BJX541" s="65"/>
      <c r="BKA541" s="78"/>
      <c r="BKB541" s="78"/>
      <c r="BKC541" s="65"/>
      <c r="BKF541" s="78"/>
      <c r="BKG541" s="78"/>
      <c r="BKH541" s="65"/>
      <c r="BKK541" s="78"/>
      <c r="BKL541" s="78"/>
      <c r="BKM541" s="65"/>
      <c r="BKP541" s="78"/>
      <c r="BKQ541" s="78"/>
      <c r="BKR541" s="65"/>
      <c r="BKU541" s="78"/>
      <c r="BKV541" s="78"/>
      <c r="BKW541" s="65"/>
      <c r="BKZ541" s="78"/>
      <c r="BLA541" s="78"/>
      <c r="BLB541" s="65"/>
      <c r="BLE541" s="78"/>
      <c r="BLF541" s="78"/>
      <c r="BLG541" s="65"/>
      <c r="BLJ541" s="78"/>
      <c r="BLK541" s="78"/>
      <c r="BLL541" s="65"/>
      <c r="BLO541" s="78"/>
      <c r="BLP541" s="78"/>
      <c r="BLQ541" s="65"/>
      <c r="BLT541" s="78"/>
      <c r="BLU541" s="78"/>
      <c r="BLV541" s="65"/>
      <c r="BLY541" s="78"/>
      <c r="BLZ541" s="78"/>
      <c r="BMA541" s="65"/>
      <c r="BMD541" s="78"/>
      <c r="BME541" s="78"/>
      <c r="BMF541" s="65"/>
      <c r="BMI541" s="78"/>
      <c r="BMJ541" s="78"/>
      <c r="BMK541" s="65"/>
      <c r="BMN541" s="78"/>
      <c r="BMO541" s="78"/>
      <c r="BMP541" s="65"/>
      <c r="BMS541" s="78"/>
      <c r="BMT541" s="78"/>
      <c r="BMU541" s="65"/>
      <c r="BMX541" s="78"/>
      <c r="BMY541" s="78"/>
      <c r="BMZ541" s="65"/>
      <c r="BNC541" s="78"/>
      <c r="BND541" s="78"/>
      <c r="BNE541" s="65"/>
      <c r="BNH541" s="78"/>
      <c r="BNI541" s="78"/>
      <c r="BNJ541" s="65"/>
      <c r="BNM541" s="78"/>
      <c r="BNN541" s="78"/>
      <c r="BNO541" s="65"/>
      <c r="BNR541" s="78"/>
      <c r="BNS541" s="78"/>
      <c r="BNT541" s="65"/>
      <c r="BNW541" s="78"/>
      <c r="BNX541" s="78"/>
      <c r="BNY541" s="65"/>
      <c r="BOB541" s="78"/>
      <c r="BOC541" s="78"/>
      <c r="BOD541" s="65"/>
      <c r="BOG541" s="78"/>
      <c r="BOH541" s="78"/>
      <c r="BOI541" s="65"/>
      <c r="BOL541" s="78"/>
      <c r="BOM541" s="78"/>
      <c r="BON541" s="65"/>
      <c r="BOQ541" s="78"/>
      <c r="BOR541" s="78"/>
      <c r="BOS541" s="65"/>
      <c r="BOV541" s="78"/>
      <c r="BOW541" s="78"/>
      <c r="BOX541" s="65"/>
      <c r="BPA541" s="78"/>
      <c r="BPB541" s="78"/>
      <c r="BPC541" s="65"/>
      <c r="BPF541" s="78"/>
      <c r="BPG541" s="78"/>
      <c r="BPH541" s="65"/>
      <c r="BPK541" s="78"/>
      <c r="BPL541" s="78"/>
      <c r="BPM541" s="65"/>
      <c r="BPP541" s="78"/>
      <c r="BPQ541" s="78"/>
      <c r="BPR541" s="65"/>
      <c r="BPU541" s="78"/>
      <c r="BPV541" s="78"/>
      <c r="BPW541" s="65"/>
      <c r="BPZ541" s="78"/>
      <c r="BQA541" s="78"/>
      <c r="BQB541" s="65"/>
      <c r="BQE541" s="78"/>
      <c r="BQF541" s="78"/>
      <c r="BQG541" s="65"/>
      <c r="BQJ541" s="78"/>
      <c r="BQK541" s="78"/>
      <c r="BQL541" s="65"/>
      <c r="BQO541" s="78"/>
      <c r="BQP541" s="78"/>
      <c r="BQQ541" s="65"/>
      <c r="BQT541" s="78"/>
      <c r="BQU541" s="78"/>
      <c r="BQV541" s="65"/>
      <c r="BQY541" s="78"/>
      <c r="BQZ541" s="78"/>
      <c r="BRA541" s="65"/>
      <c r="BRD541" s="78"/>
      <c r="BRE541" s="78"/>
      <c r="BRF541" s="65"/>
      <c r="BRI541" s="78"/>
      <c r="BRJ541" s="78"/>
      <c r="BRK541" s="65"/>
      <c r="BRN541" s="78"/>
      <c r="BRO541" s="78"/>
      <c r="BRP541" s="65"/>
      <c r="BRS541" s="78"/>
      <c r="BRT541" s="78"/>
      <c r="BRU541" s="65"/>
      <c r="BRX541" s="78"/>
      <c r="BRY541" s="78"/>
      <c r="BRZ541" s="65"/>
      <c r="BSC541" s="78"/>
      <c r="BSD541" s="78"/>
      <c r="BSE541" s="65"/>
      <c r="BSH541" s="78"/>
      <c r="BSI541" s="78"/>
      <c r="BSJ541" s="65"/>
      <c r="BSM541" s="78"/>
      <c r="BSN541" s="78"/>
      <c r="BSO541" s="65"/>
      <c r="BSR541" s="78"/>
      <c r="BSS541" s="78"/>
      <c r="BST541" s="65"/>
      <c r="BSW541" s="78"/>
      <c r="BSX541" s="78"/>
      <c r="BSY541" s="65"/>
      <c r="BTB541" s="78"/>
      <c r="BTC541" s="78"/>
      <c r="BTD541" s="65"/>
      <c r="BTG541" s="78"/>
      <c r="BTH541" s="78"/>
      <c r="BTI541" s="65"/>
      <c r="BTL541" s="78"/>
      <c r="BTM541" s="78"/>
      <c r="BTN541" s="65"/>
      <c r="BTQ541" s="78"/>
      <c r="BTR541" s="78"/>
      <c r="BTS541" s="65"/>
      <c r="BTV541" s="78"/>
      <c r="BTW541" s="78"/>
      <c r="BTX541" s="65"/>
      <c r="BUA541" s="78"/>
      <c r="BUB541" s="78"/>
      <c r="BUC541" s="65"/>
      <c r="BUF541" s="78"/>
      <c r="BUG541" s="78"/>
      <c r="BUH541" s="65"/>
      <c r="BUK541" s="78"/>
      <c r="BUL541" s="78"/>
      <c r="BUM541" s="65"/>
      <c r="BUP541" s="78"/>
      <c r="BUQ541" s="78"/>
      <c r="BUR541" s="65"/>
      <c r="BUU541" s="78"/>
      <c r="BUV541" s="78"/>
      <c r="BUW541" s="65"/>
      <c r="BUZ541" s="78"/>
      <c r="BVA541" s="78"/>
      <c r="BVB541" s="65"/>
      <c r="BVE541" s="78"/>
      <c r="BVF541" s="78"/>
      <c r="BVG541" s="65"/>
      <c r="BVJ541" s="78"/>
      <c r="BVK541" s="78"/>
      <c r="BVL541" s="65"/>
      <c r="BVO541" s="78"/>
      <c r="BVP541" s="78"/>
      <c r="BVQ541" s="65"/>
      <c r="BVT541" s="78"/>
      <c r="BVU541" s="78"/>
      <c r="BVV541" s="65"/>
      <c r="BVY541" s="78"/>
      <c r="BVZ541" s="78"/>
      <c r="BWA541" s="65"/>
      <c r="BWD541" s="78"/>
      <c r="BWE541" s="78"/>
      <c r="BWF541" s="65"/>
      <c r="BWI541" s="78"/>
      <c r="BWJ541" s="78"/>
      <c r="BWK541" s="65"/>
      <c r="BWN541" s="78"/>
      <c r="BWO541" s="78"/>
      <c r="BWP541" s="65"/>
      <c r="BWS541" s="78"/>
      <c r="BWT541" s="78"/>
      <c r="BWU541" s="65"/>
      <c r="BWX541" s="78"/>
      <c r="BWY541" s="78"/>
      <c r="BWZ541" s="65"/>
      <c r="BXC541" s="78"/>
      <c r="BXD541" s="78"/>
      <c r="BXE541" s="65"/>
      <c r="BXH541" s="78"/>
      <c r="BXI541" s="78"/>
      <c r="BXJ541" s="65"/>
      <c r="BXM541" s="78"/>
      <c r="BXN541" s="78"/>
      <c r="BXO541" s="65"/>
      <c r="BXR541" s="78"/>
      <c r="BXS541" s="78"/>
      <c r="BXT541" s="65"/>
      <c r="BXW541" s="78"/>
      <c r="BXX541" s="78"/>
      <c r="BXY541" s="65"/>
      <c r="BYB541" s="78"/>
      <c r="BYC541" s="78"/>
      <c r="BYD541" s="65"/>
      <c r="BYG541" s="78"/>
      <c r="BYH541" s="78"/>
      <c r="BYI541" s="65"/>
      <c r="BYL541" s="78"/>
      <c r="BYM541" s="78"/>
      <c r="BYN541" s="65"/>
      <c r="BYQ541" s="78"/>
      <c r="BYR541" s="78"/>
      <c r="BYS541" s="65"/>
      <c r="BYV541" s="78"/>
      <c r="BYW541" s="78"/>
      <c r="BYX541" s="65"/>
      <c r="BZA541" s="78"/>
      <c r="BZB541" s="78"/>
      <c r="BZC541" s="65"/>
      <c r="BZF541" s="78"/>
      <c r="BZG541" s="78"/>
      <c r="BZH541" s="65"/>
      <c r="BZK541" s="78"/>
      <c r="BZL541" s="78"/>
      <c r="BZM541" s="65"/>
      <c r="BZP541" s="78"/>
      <c r="BZQ541" s="78"/>
      <c r="BZR541" s="65"/>
      <c r="BZU541" s="78"/>
      <c r="BZV541" s="78"/>
      <c r="BZW541" s="65"/>
      <c r="BZZ541" s="78"/>
      <c r="CAA541" s="78"/>
      <c r="CAB541" s="65"/>
      <c r="CAE541" s="78"/>
      <c r="CAF541" s="78"/>
      <c r="CAG541" s="65"/>
      <c r="CAJ541" s="78"/>
      <c r="CAK541" s="78"/>
      <c r="CAL541" s="65"/>
      <c r="CAO541" s="78"/>
      <c r="CAP541" s="78"/>
      <c r="CAQ541" s="65"/>
      <c r="CAT541" s="78"/>
      <c r="CAU541" s="78"/>
      <c r="CAV541" s="65"/>
      <c r="CAY541" s="78"/>
      <c r="CAZ541" s="78"/>
      <c r="CBA541" s="65"/>
      <c r="CBD541" s="78"/>
      <c r="CBE541" s="78"/>
      <c r="CBF541" s="65"/>
      <c r="CBI541" s="78"/>
      <c r="CBJ541" s="78"/>
      <c r="CBK541" s="65"/>
      <c r="CBN541" s="78"/>
      <c r="CBO541" s="78"/>
      <c r="CBP541" s="65"/>
      <c r="CBS541" s="78"/>
      <c r="CBT541" s="78"/>
      <c r="CBU541" s="65"/>
      <c r="CBX541" s="78"/>
      <c r="CBY541" s="78"/>
      <c r="CBZ541" s="65"/>
      <c r="CCC541" s="78"/>
      <c r="CCD541" s="78"/>
      <c r="CCE541" s="65"/>
      <c r="CCH541" s="78"/>
      <c r="CCI541" s="78"/>
      <c r="CCJ541" s="65"/>
      <c r="CCM541" s="78"/>
      <c r="CCN541" s="78"/>
      <c r="CCO541" s="65"/>
      <c r="CCR541" s="78"/>
      <c r="CCS541" s="78"/>
      <c r="CCT541" s="65"/>
      <c r="CCW541" s="78"/>
      <c r="CCX541" s="78"/>
      <c r="CCY541" s="65"/>
      <c r="CDB541" s="78"/>
      <c r="CDC541" s="78"/>
      <c r="CDD541" s="65"/>
      <c r="CDG541" s="78"/>
      <c r="CDH541" s="78"/>
      <c r="CDI541" s="65"/>
      <c r="CDL541" s="78"/>
      <c r="CDM541" s="78"/>
      <c r="CDN541" s="65"/>
      <c r="CDQ541" s="78"/>
      <c r="CDR541" s="78"/>
      <c r="CDS541" s="65"/>
      <c r="CDV541" s="78"/>
      <c r="CDW541" s="78"/>
      <c r="CDX541" s="65"/>
      <c r="CEA541" s="78"/>
      <c r="CEB541" s="78"/>
      <c r="CEC541" s="65"/>
      <c r="CEF541" s="78"/>
      <c r="CEG541" s="78"/>
      <c r="CEH541" s="65"/>
      <c r="CEK541" s="78"/>
      <c r="CEL541" s="78"/>
      <c r="CEM541" s="65"/>
      <c r="CEP541" s="78"/>
      <c r="CEQ541" s="78"/>
      <c r="CER541" s="65"/>
      <c r="CEU541" s="78"/>
      <c r="CEV541" s="78"/>
      <c r="CEW541" s="65"/>
      <c r="CEZ541" s="78"/>
      <c r="CFA541" s="78"/>
      <c r="CFB541" s="65"/>
      <c r="CFE541" s="78"/>
      <c r="CFF541" s="78"/>
      <c r="CFG541" s="65"/>
      <c r="CFJ541" s="78"/>
      <c r="CFK541" s="78"/>
      <c r="CFL541" s="65"/>
      <c r="CFO541" s="78"/>
      <c r="CFP541" s="78"/>
      <c r="CFQ541" s="65"/>
      <c r="CFT541" s="78"/>
      <c r="CFU541" s="78"/>
      <c r="CFV541" s="65"/>
      <c r="CFY541" s="78"/>
      <c r="CFZ541" s="78"/>
      <c r="CGA541" s="65"/>
      <c r="CGD541" s="78"/>
      <c r="CGE541" s="78"/>
      <c r="CGF541" s="65"/>
      <c r="CGI541" s="78"/>
      <c r="CGJ541" s="78"/>
      <c r="CGK541" s="65"/>
      <c r="CGN541" s="78"/>
      <c r="CGO541" s="78"/>
      <c r="CGP541" s="65"/>
      <c r="CGS541" s="78"/>
      <c r="CGT541" s="78"/>
      <c r="CGU541" s="65"/>
      <c r="CGX541" s="78"/>
      <c r="CGY541" s="78"/>
      <c r="CGZ541" s="65"/>
      <c r="CHC541" s="78"/>
      <c r="CHD541" s="78"/>
      <c r="CHE541" s="65"/>
      <c r="CHH541" s="78"/>
      <c r="CHI541" s="78"/>
      <c r="CHJ541" s="65"/>
      <c r="CHM541" s="78"/>
      <c r="CHN541" s="78"/>
      <c r="CHO541" s="65"/>
      <c r="CHR541" s="78"/>
      <c r="CHS541" s="78"/>
      <c r="CHT541" s="65"/>
      <c r="CHW541" s="78"/>
      <c r="CHX541" s="78"/>
      <c r="CHY541" s="65"/>
      <c r="CIB541" s="78"/>
      <c r="CIC541" s="78"/>
      <c r="CID541" s="65"/>
      <c r="CIG541" s="78"/>
      <c r="CIH541" s="78"/>
      <c r="CII541" s="65"/>
      <c r="CIL541" s="78"/>
      <c r="CIM541" s="78"/>
      <c r="CIN541" s="65"/>
      <c r="CIQ541" s="78"/>
      <c r="CIR541" s="78"/>
      <c r="CIS541" s="65"/>
      <c r="CIV541" s="78"/>
      <c r="CIW541" s="78"/>
      <c r="CIX541" s="65"/>
      <c r="CJA541" s="78"/>
      <c r="CJB541" s="78"/>
      <c r="CJC541" s="65"/>
      <c r="CJF541" s="78"/>
      <c r="CJG541" s="78"/>
      <c r="CJH541" s="65"/>
      <c r="CJK541" s="78"/>
      <c r="CJL541" s="78"/>
      <c r="CJM541" s="65"/>
      <c r="CJP541" s="78"/>
      <c r="CJQ541" s="78"/>
      <c r="CJR541" s="65"/>
      <c r="CJU541" s="78"/>
      <c r="CJV541" s="78"/>
      <c r="CJW541" s="65"/>
      <c r="CJZ541" s="78"/>
      <c r="CKA541" s="78"/>
      <c r="CKB541" s="65"/>
      <c r="CKE541" s="78"/>
      <c r="CKF541" s="78"/>
      <c r="CKG541" s="65"/>
      <c r="CKJ541" s="78"/>
      <c r="CKK541" s="78"/>
      <c r="CKL541" s="65"/>
      <c r="CKO541" s="78"/>
      <c r="CKP541" s="78"/>
      <c r="CKQ541" s="65"/>
      <c r="CKT541" s="78"/>
      <c r="CKU541" s="78"/>
      <c r="CKV541" s="65"/>
      <c r="CKY541" s="78"/>
      <c r="CKZ541" s="78"/>
      <c r="CLA541" s="65"/>
      <c r="CLD541" s="78"/>
      <c r="CLE541" s="78"/>
      <c r="CLF541" s="65"/>
      <c r="CLI541" s="78"/>
      <c r="CLJ541" s="78"/>
      <c r="CLK541" s="65"/>
      <c r="CLN541" s="78"/>
      <c r="CLO541" s="78"/>
      <c r="CLP541" s="65"/>
      <c r="CLS541" s="78"/>
      <c r="CLT541" s="78"/>
      <c r="CLU541" s="65"/>
      <c r="CLX541" s="78"/>
      <c r="CLY541" s="78"/>
      <c r="CLZ541" s="65"/>
      <c r="CMC541" s="78"/>
      <c r="CMD541" s="78"/>
      <c r="CME541" s="65"/>
      <c r="CMH541" s="78"/>
      <c r="CMI541" s="78"/>
      <c r="CMJ541" s="65"/>
      <c r="CMM541" s="78"/>
      <c r="CMN541" s="78"/>
      <c r="CMO541" s="65"/>
      <c r="CMR541" s="78"/>
      <c r="CMS541" s="78"/>
      <c r="CMT541" s="65"/>
      <c r="CMW541" s="78"/>
      <c r="CMX541" s="78"/>
      <c r="CMY541" s="65"/>
      <c r="CNB541" s="78"/>
      <c r="CNC541" s="78"/>
      <c r="CND541" s="65"/>
      <c r="CNG541" s="78"/>
      <c r="CNH541" s="78"/>
      <c r="CNI541" s="65"/>
      <c r="CNL541" s="78"/>
      <c r="CNM541" s="78"/>
      <c r="CNN541" s="65"/>
      <c r="CNQ541" s="78"/>
      <c r="CNR541" s="78"/>
      <c r="CNS541" s="65"/>
      <c r="CNV541" s="78"/>
      <c r="CNW541" s="78"/>
      <c r="CNX541" s="65"/>
      <c r="COA541" s="78"/>
      <c r="COB541" s="78"/>
      <c r="COC541" s="65"/>
      <c r="COF541" s="78"/>
      <c r="COG541" s="78"/>
      <c r="COH541" s="65"/>
      <c r="COK541" s="78"/>
      <c r="COL541" s="78"/>
      <c r="COM541" s="65"/>
      <c r="COP541" s="78"/>
      <c r="COQ541" s="78"/>
      <c r="COR541" s="65"/>
      <c r="COU541" s="78"/>
      <c r="COV541" s="78"/>
      <c r="COW541" s="65"/>
      <c r="COZ541" s="78"/>
      <c r="CPA541" s="78"/>
      <c r="CPB541" s="65"/>
      <c r="CPE541" s="78"/>
      <c r="CPF541" s="78"/>
      <c r="CPG541" s="65"/>
      <c r="CPJ541" s="78"/>
      <c r="CPK541" s="78"/>
      <c r="CPL541" s="65"/>
      <c r="CPO541" s="78"/>
      <c r="CPP541" s="78"/>
      <c r="CPQ541" s="65"/>
      <c r="CPT541" s="78"/>
      <c r="CPU541" s="78"/>
      <c r="CPV541" s="65"/>
      <c r="CPY541" s="78"/>
      <c r="CPZ541" s="78"/>
      <c r="CQA541" s="65"/>
      <c r="CQD541" s="78"/>
      <c r="CQE541" s="78"/>
      <c r="CQF541" s="65"/>
      <c r="CQI541" s="78"/>
      <c r="CQJ541" s="78"/>
      <c r="CQK541" s="65"/>
      <c r="CQN541" s="78"/>
      <c r="CQO541" s="78"/>
      <c r="CQP541" s="65"/>
      <c r="CQS541" s="78"/>
      <c r="CQT541" s="78"/>
      <c r="CQU541" s="65"/>
      <c r="CQX541" s="78"/>
      <c r="CQY541" s="78"/>
      <c r="CQZ541" s="65"/>
      <c r="CRC541" s="78"/>
      <c r="CRD541" s="78"/>
      <c r="CRE541" s="65"/>
      <c r="CRH541" s="78"/>
      <c r="CRI541" s="78"/>
      <c r="CRJ541" s="65"/>
      <c r="CRM541" s="78"/>
      <c r="CRN541" s="78"/>
      <c r="CRO541" s="65"/>
      <c r="CRR541" s="78"/>
      <c r="CRS541" s="78"/>
      <c r="CRT541" s="65"/>
      <c r="CRW541" s="78"/>
      <c r="CRX541" s="78"/>
      <c r="CRY541" s="65"/>
      <c r="CSB541" s="78"/>
      <c r="CSC541" s="78"/>
      <c r="CSD541" s="65"/>
      <c r="CSG541" s="78"/>
      <c r="CSH541" s="78"/>
      <c r="CSI541" s="65"/>
      <c r="CSL541" s="78"/>
      <c r="CSM541" s="78"/>
      <c r="CSN541" s="65"/>
      <c r="CSQ541" s="78"/>
      <c r="CSR541" s="78"/>
      <c r="CSS541" s="65"/>
      <c r="CSV541" s="78"/>
      <c r="CSW541" s="78"/>
      <c r="CSX541" s="65"/>
      <c r="CTA541" s="78"/>
      <c r="CTB541" s="78"/>
      <c r="CTC541" s="65"/>
      <c r="CTF541" s="78"/>
      <c r="CTG541" s="78"/>
      <c r="CTH541" s="65"/>
      <c r="CTK541" s="78"/>
      <c r="CTL541" s="78"/>
      <c r="CTM541" s="65"/>
      <c r="CTP541" s="78"/>
      <c r="CTQ541" s="78"/>
      <c r="CTR541" s="65"/>
      <c r="CTU541" s="78"/>
      <c r="CTV541" s="78"/>
      <c r="CTW541" s="65"/>
      <c r="CTZ541" s="78"/>
      <c r="CUA541" s="78"/>
      <c r="CUB541" s="65"/>
      <c r="CUE541" s="78"/>
      <c r="CUF541" s="78"/>
      <c r="CUG541" s="65"/>
      <c r="CUJ541" s="78"/>
      <c r="CUK541" s="78"/>
      <c r="CUL541" s="65"/>
      <c r="CUO541" s="78"/>
      <c r="CUP541" s="78"/>
      <c r="CUQ541" s="65"/>
      <c r="CUT541" s="78"/>
      <c r="CUU541" s="78"/>
      <c r="CUV541" s="65"/>
      <c r="CUY541" s="78"/>
      <c r="CUZ541" s="78"/>
      <c r="CVA541" s="65"/>
      <c r="CVD541" s="78"/>
      <c r="CVE541" s="78"/>
      <c r="CVF541" s="65"/>
      <c r="CVI541" s="78"/>
      <c r="CVJ541" s="78"/>
      <c r="CVK541" s="65"/>
      <c r="CVN541" s="78"/>
      <c r="CVO541" s="78"/>
      <c r="CVP541" s="65"/>
      <c r="CVS541" s="78"/>
      <c r="CVT541" s="78"/>
      <c r="CVU541" s="65"/>
      <c r="CVX541" s="78"/>
      <c r="CVY541" s="78"/>
      <c r="CVZ541" s="65"/>
      <c r="CWC541" s="78"/>
      <c r="CWD541" s="78"/>
      <c r="CWE541" s="65"/>
      <c r="CWH541" s="78"/>
      <c r="CWI541" s="78"/>
      <c r="CWJ541" s="65"/>
      <c r="CWM541" s="78"/>
      <c r="CWN541" s="78"/>
      <c r="CWO541" s="65"/>
      <c r="CWR541" s="78"/>
      <c r="CWS541" s="78"/>
      <c r="CWT541" s="65"/>
      <c r="CWW541" s="78"/>
      <c r="CWX541" s="78"/>
      <c r="CWY541" s="65"/>
      <c r="CXB541" s="78"/>
      <c r="CXC541" s="78"/>
      <c r="CXD541" s="65"/>
      <c r="CXG541" s="78"/>
      <c r="CXH541" s="78"/>
      <c r="CXI541" s="65"/>
      <c r="CXL541" s="78"/>
      <c r="CXM541" s="78"/>
      <c r="CXN541" s="65"/>
      <c r="CXQ541" s="78"/>
      <c r="CXR541" s="78"/>
      <c r="CXS541" s="65"/>
      <c r="CXV541" s="78"/>
      <c r="CXW541" s="78"/>
      <c r="CXX541" s="65"/>
      <c r="CYA541" s="78"/>
      <c r="CYB541" s="78"/>
      <c r="CYC541" s="65"/>
      <c r="CYF541" s="78"/>
      <c r="CYG541" s="78"/>
      <c r="CYH541" s="65"/>
      <c r="CYK541" s="78"/>
      <c r="CYL541" s="78"/>
      <c r="CYM541" s="65"/>
      <c r="CYP541" s="78"/>
      <c r="CYQ541" s="78"/>
      <c r="CYR541" s="65"/>
      <c r="CYU541" s="78"/>
      <c r="CYV541" s="78"/>
      <c r="CYW541" s="65"/>
      <c r="CYZ541" s="78"/>
      <c r="CZA541" s="78"/>
      <c r="CZB541" s="65"/>
      <c r="CZE541" s="78"/>
      <c r="CZF541" s="78"/>
      <c r="CZG541" s="65"/>
      <c r="CZJ541" s="78"/>
      <c r="CZK541" s="78"/>
      <c r="CZL541" s="65"/>
      <c r="CZO541" s="78"/>
      <c r="CZP541" s="78"/>
      <c r="CZQ541" s="65"/>
      <c r="CZT541" s="78"/>
      <c r="CZU541" s="78"/>
      <c r="CZV541" s="65"/>
      <c r="CZY541" s="78"/>
      <c r="CZZ541" s="78"/>
      <c r="DAA541" s="65"/>
      <c r="DAD541" s="78"/>
      <c r="DAE541" s="78"/>
      <c r="DAF541" s="65"/>
      <c r="DAI541" s="78"/>
      <c r="DAJ541" s="78"/>
      <c r="DAK541" s="65"/>
      <c r="DAN541" s="78"/>
      <c r="DAO541" s="78"/>
      <c r="DAP541" s="65"/>
      <c r="DAS541" s="78"/>
      <c r="DAT541" s="78"/>
      <c r="DAU541" s="65"/>
      <c r="DAX541" s="78"/>
      <c r="DAY541" s="78"/>
      <c r="DAZ541" s="65"/>
      <c r="DBC541" s="78"/>
      <c r="DBD541" s="78"/>
      <c r="DBE541" s="65"/>
      <c r="DBH541" s="78"/>
      <c r="DBI541" s="78"/>
      <c r="DBJ541" s="65"/>
      <c r="DBM541" s="78"/>
      <c r="DBN541" s="78"/>
      <c r="DBO541" s="65"/>
      <c r="DBR541" s="78"/>
      <c r="DBS541" s="78"/>
      <c r="DBT541" s="65"/>
      <c r="DBW541" s="78"/>
      <c r="DBX541" s="78"/>
      <c r="DBY541" s="65"/>
      <c r="DCB541" s="78"/>
      <c r="DCC541" s="78"/>
      <c r="DCD541" s="65"/>
      <c r="DCG541" s="78"/>
      <c r="DCH541" s="78"/>
      <c r="DCI541" s="65"/>
      <c r="DCL541" s="78"/>
      <c r="DCM541" s="78"/>
      <c r="DCN541" s="65"/>
      <c r="DCQ541" s="78"/>
      <c r="DCR541" s="78"/>
      <c r="DCS541" s="65"/>
      <c r="DCV541" s="78"/>
      <c r="DCW541" s="78"/>
      <c r="DCX541" s="65"/>
      <c r="DDA541" s="78"/>
      <c r="DDB541" s="78"/>
      <c r="DDC541" s="65"/>
      <c r="DDF541" s="78"/>
      <c r="DDG541" s="78"/>
      <c r="DDH541" s="65"/>
      <c r="DDK541" s="78"/>
      <c r="DDL541" s="78"/>
      <c r="DDM541" s="65"/>
      <c r="DDP541" s="78"/>
      <c r="DDQ541" s="78"/>
      <c r="DDR541" s="65"/>
      <c r="DDU541" s="78"/>
      <c r="DDV541" s="78"/>
      <c r="DDW541" s="65"/>
      <c r="DDZ541" s="78"/>
      <c r="DEA541" s="78"/>
      <c r="DEB541" s="65"/>
      <c r="DEE541" s="78"/>
      <c r="DEF541" s="78"/>
      <c r="DEG541" s="65"/>
      <c r="DEJ541" s="78"/>
      <c r="DEK541" s="78"/>
      <c r="DEL541" s="65"/>
      <c r="DEO541" s="78"/>
      <c r="DEP541" s="78"/>
      <c r="DEQ541" s="65"/>
      <c r="DET541" s="78"/>
      <c r="DEU541" s="78"/>
      <c r="DEV541" s="65"/>
      <c r="DEY541" s="78"/>
      <c r="DEZ541" s="78"/>
      <c r="DFA541" s="65"/>
      <c r="DFD541" s="78"/>
      <c r="DFE541" s="78"/>
      <c r="DFF541" s="65"/>
      <c r="DFI541" s="78"/>
      <c r="DFJ541" s="78"/>
      <c r="DFK541" s="65"/>
      <c r="DFN541" s="78"/>
      <c r="DFO541" s="78"/>
      <c r="DFP541" s="65"/>
      <c r="DFS541" s="78"/>
      <c r="DFT541" s="78"/>
      <c r="DFU541" s="65"/>
      <c r="DFX541" s="78"/>
      <c r="DFY541" s="78"/>
      <c r="DFZ541" s="65"/>
      <c r="DGC541" s="78"/>
      <c r="DGD541" s="78"/>
      <c r="DGE541" s="65"/>
      <c r="DGH541" s="78"/>
      <c r="DGI541" s="78"/>
      <c r="DGJ541" s="65"/>
      <c r="DGM541" s="78"/>
      <c r="DGN541" s="78"/>
      <c r="DGO541" s="65"/>
      <c r="DGR541" s="78"/>
      <c r="DGS541" s="78"/>
      <c r="DGT541" s="65"/>
      <c r="DGW541" s="78"/>
      <c r="DGX541" s="78"/>
      <c r="DGY541" s="65"/>
      <c r="DHB541" s="78"/>
      <c r="DHC541" s="78"/>
      <c r="DHD541" s="65"/>
      <c r="DHG541" s="78"/>
      <c r="DHH541" s="78"/>
      <c r="DHI541" s="65"/>
      <c r="DHL541" s="78"/>
      <c r="DHM541" s="78"/>
      <c r="DHN541" s="65"/>
      <c r="DHQ541" s="78"/>
      <c r="DHR541" s="78"/>
      <c r="DHS541" s="65"/>
      <c r="DHV541" s="78"/>
      <c r="DHW541" s="78"/>
      <c r="DHX541" s="65"/>
      <c r="DIA541" s="78"/>
      <c r="DIB541" s="78"/>
      <c r="DIC541" s="65"/>
      <c r="DIF541" s="78"/>
      <c r="DIG541" s="78"/>
      <c r="DIH541" s="65"/>
      <c r="DIK541" s="78"/>
      <c r="DIL541" s="78"/>
      <c r="DIM541" s="65"/>
      <c r="DIP541" s="78"/>
      <c r="DIQ541" s="78"/>
      <c r="DIR541" s="65"/>
      <c r="DIU541" s="78"/>
      <c r="DIV541" s="78"/>
      <c r="DIW541" s="65"/>
      <c r="DIZ541" s="78"/>
      <c r="DJA541" s="78"/>
      <c r="DJB541" s="65"/>
      <c r="DJE541" s="78"/>
      <c r="DJF541" s="78"/>
      <c r="DJG541" s="65"/>
      <c r="DJJ541" s="78"/>
      <c r="DJK541" s="78"/>
      <c r="DJL541" s="65"/>
      <c r="DJO541" s="78"/>
      <c r="DJP541" s="78"/>
      <c r="DJQ541" s="65"/>
      <c r="DJT541" s="78"/>
      <c r="DJU541" s="78"/>
      <c r="DJV541" s="65"/>
      <c r="DJY541" s="78"/>
      <c r="DJZ541" s="78"/>
      <c r="DKA541" s="65"/>
      <c r="DKD541" s="78"/>
      <c r="DKE541" s="78"/>
      <c r="DKF541" s="65"/>
      <c r="DKI541" s="78"/>
      <c r="DKJ541" s="78"/>
      <c r="DKK541" s="65"/>
      <c r="DKN541" s="78"/>
      <c r="DKO541" s="78"/>
      <c r="DKP541" s="65"/>
      <c r="DKS541" s="78"/>
      <c r="DKT541" s="78"/>
      <c r="DKU541" s="65"/>
      <c r="DKX541" s="78"/>
      <c r="DKY541" s="78"/>
      <c r="DKZ541" s="65"/>
      <c r="DLC541" s="78"/>
      <c r="DLD541" s="78"/>
      <c r="DLE541" s="65"/>
      <c r="DLH541" s="78"/>
      <c r="DLI541" s="78"/>
      <c r="DLJ541" s="65"/>
      <c r="DLM541" s="78"/>
      <c r="DLN541" s="78"/>
      <c r="DLO541" s="65"/>
      <c r="DLR541" s="78"/>
      <c r="DLS541" s="78"/>
      <c r="DLT541" s="65"/>
      <c r="DLW541" s="78"/>
      <c r="DLX541" s="78"/>
      <c r="DLY541" s="65"/>
      <c r="DMB541" s="78"/>
      <c r="DMC541" s="78"/>
      <c r="DMD541" s="65"/>
      <c r="DMG541" s="78"/>
      <c r="DMH541" s="78"/>
      <c r="DMI541" s="65"/>
      <c r="DML541" s="78"/>
      <c r="DMM541" s="78"/>
      <c r="DMN541" s="65"/>
      <c r="DMQ541" s="78"/>
      <c r="DMR541" s="78"/>
      <c r="DMS541" s="65"/>
      <c r="DMV541" s="78"/>
      <c r="DMW541" s="78"/>
      <c r="DMX541" s="65"/>
      <c r="DNA541" s="78"/>
      <c r="DNB541" s="78"/>
      <c r="DNC541" s="65"/>
      <c r="DNF541" s="78"/>
      <c r="DNG541" s="78"/>
      <c r="DNH541" s="65"/>
      <c r="DNK541" s="78"/>
      <c r="DNL541" s="78"/>
      <c r="DNM541" s="65"/>
      <c r="DNP541" s="78"/>
      <c r="DNQ541" s="78"/>
      <c r="DNR541" s="65"/>
      <c r="DNU541" s="78"/>
      <c r="DNV541" s="78"/>
      <c r="DNW541" s="65"/>
      <c r="DNZ541" s="78"/>
      <c r="DOA541" s="78"/>
      <c r="DOB541" s="65"/>
      <c r="DOE541" s="78"/>
      <c r="DOF541" s="78"/>
      <c r="DOG541" s="65"/>
      <c r="DOJ541" s="78"/>
      <c r="DOK541" s="78"/>
      <c r="DOL541" s="65"/>
      <c r="DOO541" s="78"/>
      <c r="DOP541" s="78"/>
      <c r="DOQ541" s="65"/>
      <c r="DOT541" s="78"/>
      <c r="DOU541" s="78"/>
      <c r="DOV541" s="65"/>
      <c r="DOY541" s="78"/>
      <c r="DOZ541" s="78"/>
      <c r="DPA541" s="65"/>
      <c r="DPD541" s="78"/>
      <c r="DPE541" s="78"/>
      <c r="DPF541" s="65"/>
      <c r="DPI541" s="78"/>
      <c r="DPJ541" s="78"/>
      <c r="DPK541" s="65"/>
      <c r="DPN541" s="78"/>
      <c r="DPO541" s="78"/>
      <c r="DPP541" s="65"/>
      <c r="DPS541" s="78"/>
      <c r="DPT541" s="78"/>
      <c r="DPU541" s="65"/>
      <c r="DPX541" s="78"/>
      <c r="DPY541" s="78"/>
      <c r="DPZ541" s="65"/>
      <c r="DQC541" s="78"/>
      <c r="DQD541" s="78"/>
      <c r="DQE541" s="65"/>
      <c r="DQH541" s="78"/>
      <c r="DQI541" s="78"/>
      <c r="DQJ541" s="65"/>
      <c r="DQM541" s="78"/>
      <c r="DQN541" s="78"/>
      <c r="DQO541" s="65"/>
      <c r="DQR541" s="78"/>
      <c r="DQS541" s="78"/>
      <c r="DQT541" s="65"/>
      <c r="DQW541" s="78"/>
      <c r="DQX541" s="78"/>
      <c r="DQY541" s="65"/>
      <c r="DRB541" s="78"/>
      <c r="DRC541" s="78"/>
      <c r="DRD541" s="65"/>
      <c r="DRG541" s="78"/>
      <c r="DRH541" s="78"/>
      <c r="DRI541" s="65"/>
      <c r="DRL541" s="78"/>
      <c r="DRM541" s="78"/>
      <c r="DRN541" s="65"/>
      <c r="DRQ541" s="78"/>
      <c r="DRR541" s="78"/>
      <c r="DRS541" s="65"/>
      <c r="DRV541" s="78"/>
      <c r="DRW541" s="78"/>
      <c r="DRX541" s="65"/>
      <c r="DSA541" s="78"/>
      <c r="DSB541" s="78"/>
      <c r="DSC541" s="65"/>
      <c r="DSF541" s="78"/>
      <c r="DSG541" s="78"/>
      <c r="DSH541" s="65"/>
      <c r="DSK541" s="78"/>
      <c r="DSL541" s="78"/>
      <c r="DSM541" s="65"/>
      <c r="DSP541" s="78"/>
      <c r="DSQ541" s="78"/>
      <c r="DSR541" s="65"/>
      <c r="DSU541" s="78"/>
      <c r="DSV541" s="78"/>
      <c r="DSW541" s="65"/>
      <c r="DSZ541" s="78"/>
      <c r="DTA541" s="78"/>
      <c r="DTB541" s="65"/>
      <c r="DTE541" s="78"/>
      <c r="DTF541" s="78"/>
      <c r="DTG541" s="65"/>
      <c r="DTJ541" s="78"/>
      <c r="DTK541" s="78"/>
      <c r="DTL541" s="65"/>
      <c r="DTO541" s="78"/>
      <c r="DTP541" s="78"/>
      <c r="DTQ541" s="65"/>
      <c r="DTT541" s="78"/>
      <c r="DTU541" s="78"/>
      <c r="DTV541" s="65"/>
      <c r="DTY541" s="78"/>
      <c r="DTZ541" s="78"/>
      <c r="DUA541" s="65"/>
      <c r="DUD541" s="78"/>
      <c r="DUE541" s="78"/>
      <c r="DUF541" s="65"/>
      <c r="DUI541" s="78"/>
      <c r="DUJ541" s="78"/>
      <c r="DUK541" s="65"/>
      <c r="DUN541" s="78"/>
      <c r="DUO541" s="78"/>
      <c r="DUP541" s="65"/>
      <c r="DUS541" s="78"/>
      <c r="DUT541" s="78"/>
      <c r="DUU541" s="65"/>
      <c r="DUX541" s="78"/>
      <c r="DUY541" s="78"/>
      <c r="DUZ541" s="65"/>
      <c r="DVC541" s="78"/>
      <c r="DVD541" s="78"/>
      <c r="DVE541" s="65"/>
      <c r="DVH541" s="78"/>
      <c r="DVI541" s="78"/>
      <c r="DVJ541" s="65"/>
      <c r="DVM541" s="78"/>
      <c r="DVN541" s="78"/>
      <c r="DVO541" s="65"/>
      <c r="DVR541" s="78"/>
      <c r="DVS541" s="78"/>
      <c r="DVT541" s="65"/>
      <c r="DVW541" s="78"/>
      <c r="DVX541" s="78"/>
      <c r="DVY541" s="65"/>
      <c r="DWB541" s="78"/>
      <c r="DWC541" s="78"/>
      <c r="DWD541" s="65"/>
      <c r="DWG541" s="78"/>
      <c r="DWH541" s="78"/>
      <c r="DWI541" s="65"/>
      <c r="DWL541" s="78"/>
      <c r="DWM541" s="78"/>
      <c r="DWN541" s="65"/>
      <c r="DWQ541" s="78"/>
      <c r="DWR541" s="78"/>
      <c r="DWS541" s="65"/>
      <c r="DWV541" s="78"/>
      <c r="DWW541" s="78"/>
      <c r="DWX541" s="65"/>
      <c r="DXA541" s="78"/>
      <c r="DXB541" s="78"/>
      <c r="DXC541" s="65"/>
      <c r="DXF541" s="78"/>
      <c r="DXG541" s="78"/>
      <c r="DXH541" s="65"/>
      <c r="DXK541" s="78"/>
      <c r="DXL541" s="78"/>
      <c r="DXM541" s="65"/>
      <c r="DXP541" s="78"/>
      <c r="DXQ541" s="78"/>
      <c r="DXR541" s="65"/>
      <c r="DXU541" s="78"/>
      <c r="DXV541" s="78"/>
      <c r="DXW541" s="65"/>
      <c r="DXZ541" s="78"/>
      <c r="DYA541" s="78"/>
      <c r="DYB541" s="65"/>
      <c r="DYE541" s="78"/>
      <c r="DYF541" s="78"/>
      <c r="DYG541" s="65"/>
      <c r="DYJ541" s="78"/>
      <c r="DYK541" s="78"/>
      <c r="DYL541" s="65"/>
      <c r="DYO541" s="78"/>
      <c r="DYP541" s="78"/>
      <c r="DYQ541" s="65"/>
      <c r="DYT541" s="78"/>
      <c r="DYU541" s="78"/>
      <c r="DYV541" s="65"/>
      <c r="DYY541" s="78"/>
      <c r="DYZ541" s="78"/>
      <c r="DZA541" s="65"/>
      <c r="DZD541" s="78"/>
      <c r="DZE541" s="78"/>
      <c r="DZF541" s="65"/>
      <c r="DZI541" s="78"/>
      <c r="DZJ541" s="78"/>
      <c r="DZK541" s="65"/>
      <c r="DZN541" s="78"/>
      <c r="DZO541" s="78"/>
      <c r="DZP541" s="65"/>
      <c r="DZS541" s="78"/>
      <c r="DZT541" s="78"/>
      <c r="DZU541" s="65"/>
      <c r="DZX541" s="78"/>
      <c r="DZY541" s="78"/>
      <c r="DZZ541" s="65"/>
      <c r="EAC541" s="78"/>
      <c r="EAD541" s="78"/>
      <c r="EAE541" s="65"/>
      <c r="EAH541" s="78"/>
      <c r="EAI541" s="78"/>
      <c r="EAJ541" s="65"/>
      <c r="EAM541" s="78"/>
      <c r="EAN541" s="78"/>
      <c r="EAO541" s="65"/>
      <c r="EAR541" s="78"/>
      <c r="EAS541" s="78"/>
      <c r="EAT541" s="65"/>
      <c r="EAW541" s="78"/>
      <c r="EAX541" s="78"/>
      <c r="EAY541" s="65"/>
      <c r="EBB541" s="78"/>
      <c r="EBC541" s="78"/>
      <c r="EBD541" s="65"/>
      <c r="EBG541" s="78"/>
      <c r="EBH541" s="78"/>
      <c r="EBI541" s="65"/>
      <c r="EBL541" s="78"/>
      <c r="EBM541" s="78"/>
      <c r="EBN541" s="65"/>
      <c r="EBQ541" s="78"/>
      <c r="EBR541" s="78"/>
      <c r="EBS541" s="65"/>
      <c r="EBV541" s="78"/>
      <c r="EBW541" s="78"/>
      <c r="EBX541" s="65"/>
      <c r="ECA541" s="78"/>
      <c r="ECB541" s="78"/>
      <c r="ECC541" s="65"/>
      <c r="ECF541" s="78"/>
      <c r="ECG541" s="78"/>
      <c r="ECH541" s="65"/>
      <c r="ECK541" s="78"/>
      <c r="ECL541" s="78"/>
      <c r="ECM541" s="65"/>
      <c r="ECP541" s="78"/>
      <c r="ECQ541" s="78"/>
      <c r="ECR541" s="65"/>
      <c r="ECU541" s="78"/>
      <c r="ECV541" s="78"/>
      <c r="ECW541" s="65"/>
      <c r="ECZ541" s="78"/>
      <c r="EDA541" s="78"/>
      <c r="EDB541" s="65"/>
      <c r="EDE541" s="78"/>
      <c r="EDF541" s="78"/>
      <c r="EDG541" s="65"/>
      <c r="EDJ541" s="78"/>
      <c r="EDK541" s="78"/>
      <c r="EDL541" s="65"/>
      <c r="EDO541" s="78"/>
      <c r="EDP541" s="78"/>
      <c r="EDQ541" s="65"/>
      <c r="EDT541" s="78"/>
      <c r="EDU541" s="78"/>
      <c r="EDV541" s="65"/>
      <c r="EDY541" s="78"/>
      <c r="EDZ541" s="78"/>
      <c r="EEA541" s="65"/>
      <c r="EED541" s="78"/>
      <c r="EEE541" s="78"/>
      <c r="EEF541" s="65"/>
      <c r="EEI541" s="78"/>
      <c r="EEJ541" s="78"/>
      <c r="EEK541" s="65"/>
      <c r="EEN541" s="78"/>
      <c r="EEO541" s="78"/>
      <c r="EEP541" s="65"/>
      <c r="EES541" s="78"/>
      <c r="EET541" s="78"/>
      <c r="EEU541" s="65"/>
      <c r="EEX541" s="78"/>
      <c r="EEY541" s="78"/>
      <c r="EEZ541" s="65"/>
      <c r="EFC541" s="78"/>
      <c r="EFD541" s="78"/>
      <c r="EFE541" s="65"/>
      <c r="EFH541" s="78"/>
      <c r="EFI541" s="78"/>
      <c r="EFJ541" s="65"/>
      <c r="EFM541" s="78"/>
      <c r="EFN541" s="78"/>
      <c r="EFO541" s="65"/>
      <c r="EFR541" s="78"/>
      <c r="EFS541" s="78"/>
      <c r="EFT541" s="65"/>
      <c r="EFW541" s="78"/>
      <c r="EFX541" s="78"/>
      <c r="EFY541" s="65"/>
      <c r="EGB541" s="78"/>
      <c r="EGC541" s="78"/>
      <c r="EGD541" s="65"/>
      <c r="EGG541" s="78"/>
      <c r="EGH541" s="78"/>
      <c r="EGI541" s="65"/>
      <c r="EGL541" s="78"/>
      <c r="EGM541" s="78"/>
      <c r="EGN541" s="65"/>
      <c r="EGQ541" s="78"/>
      <c r="EGR541" s="78"/>
      <c r="EGS541" s="65"/>
      <c r="EGV541" s="78"/>
      <c r="EGW541" s="78"/>
      <c r="EGX541" s="65"/>
      <c r="EHA541" s="78"/>
      <c r="EHB541" s="78"/>
      <c r="EHC541" s="65"/>
      <c r="EHF541" s="78"/>
      <c r="EHG541" s="78"/>
      <c r="EHH541" s="65"/>
      <c r="EHK541" s="78"/>
      <c r="EHL541" s="78"/>
      <c r="EHM541" s="65"/>
      <c r="EHP541" s="78"/>
      <c r="EHQ541" s="78"/>
      <c r="EHR541" s="65"/>
      <c r="EHU541" s="78"/>
      <c r="EHV541" s="78"/>
      <c r="EHW541" s="65"/>
      <c r="EHZ541" s="78"/>
      <c r="EIA541" s="78"/>
      <c r="EIB541" s="65"/>
      <c r="EIE541" s="78"/>
      <c r="EIF541" s="78"/>
      <c r="EIG541" s="65"/>
      <c r="EIJ541" s="78"/>
      <c r="EIK541" s="78"/>
      <c r="EIL541" s="65"/>
      <c r="EIO541" s="78"/>
      <c r="EIP541" s="78"/>
      <c r="EIQ541" s="65"/>
      <c r="EIT541" s="78"/>
      <c r="EIU541" s="78"/>
      <c r="EIV541" s="65"/>
      <c r="EIY541" s="78"/>
      <c r="EIZ541" s="78"/>
      <c r="EJA541" s="65"/>
      <c r="EJD541" s="78"/>
      <c r="EJE541" s="78"/>
      <c r="EJF541" s="65"/>
      <c r="EJI541" s="78"/>
      <c r="EJJ541" s="78"/>
      <c r="EJK541" s="65"/>
      <c r="EJN541" s="78"/>
      <c r="EJO541" s="78"/>
      <c r="EJP541" s="65"/>
      <c r="EJS541" s="78"/>
      <c r="EJT541" s="78"/>
      <c r="EJU541" s="65"/>
      <c r="EJX541" s="78"/>
      <c r="EJY541" s="78"/>
      <c r="EJZ541" s="65"/>
      <c r="EKC541" s="78"/>
      <c r="EKD541" s="78"/>
      <c r="EKE541" s="65"/>
      <c r="EKH541" s="78"/>
      <c r="EKI541" s="78"/>
      <c r="EKJ541" s="65"/>
      <c r="EKM541" s="78"/>
      <c r="EKN541" s="78"/>
      <c r="EKO541" s="65"/>
      <c r="EKR541" s="78"/>
      <c r="EKS541" s="78"/>
      <c r="EKT541" s="65"/>
      <c r="EKW541" s="78"/>
      <c r="EKX541" s="78"/>
      <c r="EKY541" s="65"/>
      <c r="ELB541" s="78"/>
      <c r="ELC541" s="78"/>
      <c r="ELD541" s="65"/>
      <c r="ELG541" s="78"/>
      <c r="ELH541" s="78"/>
      <c r="ELI541" s="65"/>
      <c r="ELL541" s="78"/>
      <c r="ELM541" s="78"/>
      <c r="ELN541" s="65"/>
      <c r="ELQ541" s="78"/>
      <c r="ELR541" s="78"/>
      <c r="ELS541" s="65"/>
      <c r="ELV541" s="78"/>
      <c r="ELW541" s="78"/>
      <c r="ELX541" s="65"/>
      <c r="EMA541" s="78"/>
      <c r="EMB541" s="78"/>
      <c r="EMC541" s="65"/>
      <c r="EMF541" s="78"/>
      <c r="EMG541" s="78"/>
      <c r="EMH541" s="65"/>
      <c r="EMK541" s="78"/>
      <c r="EML541" s="78"/>
      <c r="EMM541" s="65"/>
      <c r="EMP541" s="78"/>
      <c r="EMQ541" s="78"/>
      <c r="EMR541" s="65"/>
      <c r="EMU541" s="78"/>
      <c r="EMV541" s="78"/>
      <c r="EMW541" s="65"/>
      <c r="EMZ541" s="78"/>
      <c r="ENA541" s="78"/>
      <c r="ENB541" s="65"/>
      <c r="ENE541" s="78"/>
      <c r="ENF541" s="78"/>
      <c r="ENG541" s="65"/>
      <c r="ENJ541" s="78"/>
      <c r="ENK541" s="78"/>
      <c r="ENL541" s="65"/>
      <c r="ENO541" s="78"/>
      <c r="ENP541" s="78"/>
      <c r="ENQ541" s="65"/>
      <c r="ENT541" s="78"/>
      <c r="ENU541" s="78"/>
      <c r="ENV541" s="65"/>
      <c r="ENY541" s="78"/>
      <c r="ENZ541" s="78"/>
      <c r="EOA541" s="65"/>
      <c r="EOD541" s="78"/>
      <c r="EOE541" s="78"/>
      <c r="EOF541" s="65"/>
      <c r="EOI541" s="78"/>
      <c r="EOJ541" s="78"/>
      <c r="EOK541" s="65"/>
      <c r="EON541" s="78"/>
      <c r="EOO541" s="78"/>
      <c r="EOP541" s="65"/>
      <c r="EOS541" s="78"/>
      <c r="EOT541" s="78"/>
      <c r="EOU541" s="65"/>
      <c r="EOX541" s="78"/>
      <c r="EOY541" s="78"/>
      <c r="EOZ541" s="65"/>
      <c r="EPC541" s="78"/>
      <c r="EPD541" s="78"/>
      <c r="EPE541" s="65"/>
      <c r="EPH541" s="78"/>
      <c r="EPI541" s="78"/>
      <c r="EPJ541" s="65"/>
      <c r="EPM541" s="78"/>
      <c r="EPN541" s="78"/>
      <c r="EPO541" s="65"/>
      <c r="EPR541" s="78"/>
      <c r="EPS541" s="78"/>
      <c r="EPT541" s="65"/>
      <c r="EPW541" s="78"/>
      <c r="EPX541" s="78"/>
      <c r="EPY541" s="65"/>
      <c r="EQB541" s="78"/>
      <c r="EQC541" s="78"/>
      <c r="EQD541" s="65"/>
      <c r="EQG541" s="78"/>
      <c r="EQH541" s="78"/>
      <c r="EQI541" s="65"/>
      <c r="EQL541" s="78"/>
      <c r="EQM541" s="78"/>
      <c r="EQN541" s="65"/>
      <c r="EQQ541" s="78"/>
      <c r="EQR541" s="78"/>
      <c r="EQS541" s="65"/>
      <c r="EQV541" s="78"/>
      <c r="EQW541" s="78"/>
      <c r="EQX541" s="65"/>
      <c r="ERA541" s="78"/>
      <c r="ERB541" s="78"/>
      <c r="ERC541" s="65"/>
      <c r="ERF541" s="78"/>
      <c r="ERG541" s="78"/>
      <c r="ERH541" s="65"/>
      <c r="ERK541" s="78"/>
      <c r="ERL541" s="78"/>
      <c r="ERM541" s="65"/>
      <c r="ERP541" s="78"/>
      <c r="ERQ541" s="78"/>
      <c r="ERR541" s="65"/>
      <c r="ERU541" s="78"/>
      <c r="ERV541" s="78"/>
      <c r="ERW541" s="65"/>
      <c r="ERZ541" s="78"/>
      <c r="ESA541" s="78"/>
      <c r="ESB541" s="65"/>
      <c r="ESE541" s="78"/>
      <c r="ESF541" s="78"/>
      <c r="ESG541" s="65"/>
      <c r="ESJ541" s="78"/>
      <c r="ESK541" s="78"/>
      <c r="ESL541" s="65"/>
      <c r="ESO541" s="78"/>
      <c r="ESP541" s="78"/>
      <c r="ESQ541" s="65"/>
      <c r="EST541" s="78"/>
      <c r="ESU541" s="78"/>
      <c r="ESV541" s="65"/>
      <c r="ESY541" s="78"/>
      <c r="ESZ541" s="78"/>
      <c r="ETA541" s="65"/>
      <c r="ETD541" s="78"/>
      <c r="ETE541" s="78"/>
      <c r="ETF541" s="65"/>
      <c r="ETI541" s="78"/>
      <c r="ETJ541" s="78"/>
      <c r="ETK541" s="65"/>
      <c r="ETN541" s="78"/>
      <c r="ETO541" s="78"/>
      <c r="ETP541" s="65"/>
      <c r="ETS541" s="78"/>
      <c r="ETT541" s="78"/>
      <c r="ETU541" s="65"/>
      <c r="ETX541" s="78"/>
      <c r="ETY541" s="78"/>
      <c r="ETZ541" s="65"/>
      <c r="EUC541" s="78"/>
      <c r="EUD541" s="78"/>
      <c r="EUE541" s="65"/>
      <c r="EUH541" s="78"/>
      <c r="EUI541" s="78"/>
      <c r="EUJ541" s="65"/>
      <c r="EUM541" s="78"/>
      <c r="EUN541" s="78"/>
      <c r="EUO541" s="65"/>
      <c r="EUR541" s="78"/>
      <c r="EUS541" s="78"/>
      <c r="EUT541" s="65"/>
      <c r="EUW541" s="78"/>
      <c r="EUX541" s="78"/>
      <c r="EUY541" s="65"/>
      <c r="EVB541" s="78"/>
      <c r="EVC541" s="78"/>
      <c r="EVD541" s="65"/>
      <c r="EVG541" s="78"/>
      <c r="EVH541" s="78"/>
      <c r="EVI541" s="65"/>
      <c r="EVL541" s="78"/>
      <c r="EVM541" s="78"/>
      <c r="EVN541" s="65"/>
      <c r="EVQ541" s="78"/>
      <c r="EVR541" s="78"/>
      <c r="EVS541" s="65"/>
      <c r="EVV541" s="78"/>
      <c r="EVW541" s="78"/>
      <c r="EVX541" s="65"/>
      <c r="EWA541" s="78"/>
      <c r="EWB541" s="78"/>
      <c r="EWC541" s="65"/>
      <c r="EWF541" s="78"/>
      <c r="EWG541" s="78"/>
      <c r="EWH541" s="65"/>
      <c r="EWK541" s="78"/>
      <c r="EWL541" s="78"/>
      <c r="EWM541" s="65"/>
      <c r="EWP541" s="78"/>
      <c r="EWQ541" s="78"/>
      <c r="EWR541" s="65"/>
      <c r="EWU541" s="78"/>
      <c r="EWV541" s="78"/>
      <c r="EWW541" s="65"/>
      <c r="EWZ541" s="78"/>
      <c r="EXA541" s="78"/>
      <c r="EXB541" s="65"/>
      <c r="EXE541" s="78"/>
      <c r="EXF541" s="78"/>
      <c r="EXG541" s="65"/>
      <c r="EXJ541" s="78"/>
      <c r="EXK541" s="78"/>
      <c r="EXL541" s="65"/>
      <c r="EXO541" s="78"/>
      <c r="EXP541" s="78"/>
      <c r="EXQ541" s="65"/>
      <c r="EXT541" s="78"/>
      <c r="EXU541" s="78"/>
      <c r="EXV541" s="65"/>
      <c r="EXY541" s="78"/>
      <c r="EXZ541" s="78"/>
      <c r="EYA541" s="65"/>
      <c r="EYD541" s="78"/>
      <c r="EYE541" s="78"/>
      <c r="EYF541" s="65"/>
      <c r="EYI541" s="78"/>
      <c r="EYJ541" s="78"/>
      <c r="EYK541" s="65"/>
      <c r="EYN541" s="78"/>
      <c r="EYO541" s="78"/>
      <c r="EYP541" s="65"/>
      <c r="EYS541" s="78"/>
      <c r="EYT541" s="78"/>
      <c r="EYU541" s="65"/>
      <c r="EYX541" s="78"/>
      <c r="EYY541" s="78"/>
      <c r="EYZ541" s="65"/>
      <c r="EZC541" s="78"/>
      <c r="EZD541" s="78"/>
      <c r="EZE541" s="65"/>
      <c r="EZH541" s="78"/>
      <c r="EZI541" s="78"/>
      <c r="EZJ541" s="65"/>
      <c r="EZM541" s="78"/>
      <c r="EZN541" s="78"/>
      <c r="EZO541" s="65"/>
      <c r="EZR541" s="78"/>
      <c r="EZS541" s="78"/>
      <c r="EZT541" s="65"/>
      <c r="EZW541" s="78"/>
      <c r="EZX541" s="78"/>
      <c r="EZY541" s="65"/>
      <c r="FAB541" s="78"/>
      <c r="FAC541" s="78"/>
      <c r="FAD541" s="65"/>
      <c r="FAG541" s="78"/>
      <c r="FAH541" s="78"/>
      <c r="FAI541" s="65"/>
      <c r="FAL541" s="78"/>
      <c r="FAM541" s="78"/>
      <c r="FAN541" s="65"/>
      <c r="FAQ541" s="78"/>
      <c r="FAR541" s="78"/>
      <c r="FAS541" s="65"/>
      <c r="FAV541" s="78"/>
      <c r="FAW541" s="78"/>
      <c r="FAX541" s="65"/>
      <c r="FBA541" s="78"/>
      <c r="FBB541" s="78"/>
      <c r="FBC541" s="65"/>
      <c r="FBF541" s="78"/>
      <c r="FBG541" s="78"/>
      <c r="FBH541" s="65"/>
      <c r="FBK541" s="78"/>
      <c r="FBL541" s="78"/>
      <c r="FBM541" s="65"/>
      <c r="FBP541" s="78"/>
      <c r="FBQ541" s="78"/>
      <c r="FBR541" s="65"/>
      <c r="FBU541" s="78"/>
      <c r="FBV541" s="78"/>
      <c r="FBW541" s="65"/>
      <c r="FBZ541" s="78"/>
      <c r="FCA541" s="78"/>
      <c r="FCB541" s="65"/>
      <c r="FCE541" s="78"/>
      <c r="FCF541" s="78"/>
      <c r="FCG541" s="65"/>
      <c r="FCJ541" s="78"/>
      <c r="FCK541" s="78"/>
      <c r="FCL541" s="65"/>
      <c r="FCO541" s="78"/>
      <c r="FCP541" s="78"/>
      <c r="FCQ541" s="65"/>
      <c r="FCT541" s="78"/>
      <c r="FCU541" s="78"/>
      <c r="FCV541" s="65"/>
      <c r="FCY541" s="78"/>
      <c r="FCZ541" s="78"/>
      <c r="FDA541" s="65"/>
      <c r="FDD541" s="78"/>
      <c r="FDE541" s="78"/>
      <c r="FDF541" s="65"/>
      <c r="FDI541" s="78"/>
      <c r="FDJ541" s="78"/>
      <c r="FDK541" s="65"/>
      <c r="FDN541" s="78"/>
      <c r="FDO541" s="78"/>
      <c r="FDP541" s="65"/>
      <c r="FDS541" s="78"/>
      <c r="FDT541" s="78"/>
      <c r="FDU541" s="65"/>
      <c r="FDX541" s="78"/>
      <c r="FDY541" s="78"/>
      <c r="FDZ541" s="65"/>
      <c r="FEC541" s="78"/>
      <c r="FED541" s="78"/>
      <c r="FEE541" s="65"/>
      <c r="FEH541" s="78"/>
      <c r="FEI541" s="78"/>
      <c r="FEJ541" s="65"/>
      <c r="FEM541" s="78"/>
      <c r="FEN541" s="78"/>
      <c r="FEO541" s="65"/>
      <c r="FER541" s="78"/>
      <c r="FES541" s="78"/>
      <c r="FET541" s="65"/>
      <c r="FEW541" s="78"/>
      <c r="FEX541" s="78"/>
      <c r="FEY541" s="65"/>
      <c r="FFB541" s="78"/>
      <c r="FFC541" s="78"/>
      <c r="FFD541" s="65"/>
      <c r="FFG541" s="78"/>
      <c r="FFH541" s="78"/>
      <c r="FFI541" s="65"/>
      <c r="FFL541" s="78"/>
      <c r="FFM541" s="78"/>
      <c r="FFN541" s="65"/>
      <c r="FFQ541" s="78"/>
      <c r="FFR541" s="78"/>
      <c r="FFS541" s="65"/>
      <c r="FFV541" s="78"/>
      <c r="FFW541" s="78"/>
      <c r="FFX541" s="65"/>
      <c r="FGA541" s="78"/>
      <c r="FGB541" s="78"/>
      <c r="FGC541" s="65"/>
      <c r="FGF541" s="78"/>
      <c r="FGG541" s="78"/>
      <c r="FGH541" s="65"/>
      <c r="FGK541" s="78"/>
      <c r="FGL541" s="78"/>
      <c r="FGM541" s="65"/>
      <c r="FGP541" s="78"/>
      <c r="FGQ541" s="78"/>
      <c r="FGR541" s="65"/>
      <c r="FGU541" s="78"/>
      <c r="FGV541" s="78"/>
      <c r="FGW541" s="65"/>
      <c r="FGZ541" s="78"/>
      <c r="FHA541" s="78"/>
      <c r="FHB541" s="65"/>
      <c r="FHE541" s="78"/>
      <c r="FHF541" s="78"/>
      <c r="FHG541" s="65"/>
      <c r="FHJ541" s="78"/>
      <c r="FHK541" s="78"/>
      <c r="FHL541" s="65"/>
      <c r="FHO541" s="78"/>
      <c r="FHP541" s="78"/>
      <c r="FHQ541" s="65"/>
      <c r="FHT541" s="78"/>
      <c r="FHU541" s="78"/>
      <c r="FHV541" s="65"/>
      <c r="FHY541" s="78"/>
      <c r="FHZ541" s="78"/>
      <c r="FIA541" s="65"/>
      <c r="FID541" s="78"/>
      <c r="FIE541" s="78"/>
      <c r="FIF541" s="65"/>
      <c r="FII541" s="78"/>
      <c r="FIJ541" s="78"/>
      <c r="FIK541" s="65"/>
      <c r="FIN541" s="78"/>
      <c r="FIO541" s="78"/>
      <c r="FIP541" s="65"/>
      <c r="FIS541" s="78"/>
      <c r="FIT541" s="78"/>
      <c r="FIU541" s="65"/>
      <c r="FIX541" s="78"/>
      <c r="FIY541" s="78"/>
      <c r="FIZ541" s="65"/>
      <c r="FJC541" s="78"/>
      <c r="FJD541" s="78"/>
      <c r="FJE541" s="65"/>
      <c r="FJH541" s="78"/>
      <c r="FJI541" s="78"/>
      <c r="FJJ541" s="65"/>
      <c r="FJM541" s="78"/>
      <c r="FJN541" s="78"/>
      <c r="FJO541" s="65"/>
      <c r="FJR541" s="78"/>
      <c r="FJS541" s="78"/>
      <c r="FJT541" s="65"/>
      <c r="FJW541" s="78"/>
      <c r="FJX541" s="78"/>
      <c r="FJY541" s="65"/>
      <c r="FKB541" s="78"/>
      <c r="FKC541" s="78"/>
      <c r="FKD541" s="65"/>
      <c r="FKG541" s="78"/>
      <c r="FKH541" s="78"/>
      <c r="FKI541" s="65"/>
      <c r="FKL541" s="78"/>
      <c r="FKM541" s="78"/>
      <c r="FKN541" s="65"/>
      <c r="FKQ541" s="78"/>
      <c r="FKR541" s="78"/>
      <c r="FKS541" s="65"/>
      <c r="FKV541" s="78"/>
      <c r="FKW541" s="78"/>
      <c r="FKX541" s="65"/>
      <c r="FLA541" s="78"/>
      <c r="FLB541" s="78"/>
      <c r="FLC541" s="65"/>
      <c r="FLF541" s="78"/>
      <c r="FLG541" s="78"/>
      <c r="FLH541" s="65"/>
      <c r="FLK541" s="78"/>
      <c r="FLL541" s="78"/>
      <c r="FLM541" s="65"/>
      <c r="FLP541" s="78"/>
      <c r="FLQ541" s="78"/>
      <c r="FLR541" s="65"/>
      <c r="FLU541" s="78"/>
      <c r="FLV541" s="78"/>
      <c r="FLW541" s="65"/>
      <c r="FLZ541" s="78"/>
      <c r="FMA541" s="78"/>
      <c r="FMB541" s="65"/>
      <c r="FME541" s="78"/>
      <c r="FMF541" s="78"/>
      <c r="FMG541" s="65"/>
      <c r="FMJ541" s="78"/>
      <c r="FMK541" s="78"/>
      <c r="FML541" s="65"/>
      <c r="FMO541" s="78"/>
      <c r="FMP541" s="78"/>
      <c r="FMQ541" s="65"/>
      <c r="FMT541" s="78"/>
      <c r="FMU541" s="78"/>
      <c r="FMV541" s="65"/>
      <c r="FMY541" s="78"/>
      <c r="FMZ541" s="78"/>
      <c r="FNA541" s="65"/>
      <c r="FND541" s="78"/>
      <c r="FNE541" s="78"/>
      <c r="FNF541" s="65"/>
      <c r="FNI541" s="78"/>
      <c r="FNJ541" s="78"/>
      <c r="FNK541" s="65"/>
      <c r="FNN541" s="78"/>
      <c r="FNO541" s="78"/>
      <c r="FNP541" s="65"/>
      <c r="FNS541" s="78"/>
      <c r="FNT541" s="78"/>
      <c r="FNU541" s="65"/>
      <c r="FNX541" s="78"/>
      <c r="FNY541" s="78"/>
      <c r="FNZ541" s="65"/>
      <c r="FOC541" s="78"/>
      <c r="FOD541" s="78"/>
      <c r="FOE541" s="65"/>
      <c r="FOH541" s="78"/>
      <c r="FOI541" s="78"/>
      <c r="FOJ541" s="65"/>
      <c r="FOM541" s="78"/>
      <c r="FON541" s="78"/>
      <c r="FOO541" s="65"/>
      <c r="FOR541" s="78"/>
      <c r="FOS541" s="78"/>
      <c r="FOT541" s="65"/>
      <c r="FOW541" s="78"/>
      <c r="FOX541" s="78"/>
      <c r="FOY541" s="65"/>
      <c r="FPB541" s="78"/>
      <c r="FPC541" s="78"/>
      <c r="FPD541" s="65"/>
      <c r="FPG541" s="78"/>
      <c r="FPH541" s="78"/>
      <c r="FPI541" s="65"/>
      <c r="FPL541" s="78"/>
      <c r="FPM541" s="78"/>
      <c r="FPN541" s="65"/>
      <c r="FPQ541" s="78"/>
      <c r="FPR541" s="78"/>
      <c r="FPS541" s="65"/>
      <c r="FPV541" s="78"/>
      <c r="FPW541" s="78"/>
      <c r="FPX541" s="65"/>
      <c r="FQA541" s="78"/>
      <c r="FQB541" s="78"/>
      <c r="FQC541" s="65"/>
      <c r="FQF541" s="78"/>
      <c r="FQG541" s="78"/>
      <c r="FQH541" s="65"/>
      <c r="FQK541" s="78"/>
      <c r="FQL541" s="78"/>
      <c r="FQM541" s="65"/>
      <c r="FQP541" s="78"/>
      <c r="FQQ541" s="78"/>
      <c r="FQR541" s="65"/>
      <c r="FQU541" s="78"/>
      <c r="FQV541" s="78"/>
      <c r="FQW541" s="65"/>
      <c r="FQZ541" s="78"/>
      <c r="FRA541" s="78"/>
      <c r="FRB541" s="65"/>
      <c r="FRE541" s="78"/>
      <c r="FRF541" s="78"/>
      <c r="FRG541" s="65"/>
      <c r="FRJ541" s="78"/>
      <c r="FRK541" s="78"/>
      <c r="FRL541" s="65"/>
      <c r="FRO541" s="78"/>
      <c r="FRP541" s="78"/>
      <c r="FRQ541" s="65"/>
      <c r="FRT541" s="78"/>
      <c r="FRU541" s="78"/>
      <c r="FRV541" s="65"/>
      <c r="FRY541" s="78"/>
      <c r="FRZ541" s="78"/>
      <c r="FSA541" s="65"/>
      <c r="FSD541" s="78"/>
      <c r="FSE541" s="78"/>
      <c r="FSF541" s="65"/>
      <c r="FSI541" s="78"/>
      <c r="FSJ541" s="78"/>
      <c r="FSK541" s="65"/>
      <c r="FSN541" s="78"/>
      <c r="FSO541" s="78"/>
      <c r="FSP541" s="65"/>
      <c r="FSS541" s="78"/>
      <c r="FST541" s="78"/>
      <c r="FSU541" s="65"/>
      <c r="FSX541" s="78"/>
      <c r="FSY541" s="78"/>
      <c r="FSZ541" s="65"/>
      <c r="FTC541" s="78"/>
      <c r="FTD541" s="78"/>
      <c r="FTE541" s="65"/>
      <c r="FTH541" s="78"/>
      <c r="FTI541" s="78"/>
      <c r="FTJ541" s="65"/>
      <c r="FTM541" s="78"/>
      <c r="FTN541" s="78"/>
      <c r="FTO541" s="65"/>
      <c r="FTR541" s="78"/>
      <c r="FTS541" s="78"/>
      <c r="FTT541" s="65"/>
      <c r="FTW541" s="78"/>
      <c r="FTX541" s="78"/>
      <c r="FTY541" s="65"/>
      <c r="FUB541" s="78"/>
      <c r="FUC541" s="78"/>
      <c r="FUD541" s="65"/>
      <c r="FUG541" s="78"/>
      <c r="FUH541" s="78"/>
      <c r="FUI541" s="65"/>
      <c r="FUL541" s="78"/>
      <c r="FUM541" s="78"/>
      <c r="FUN541" s="65"/>
      <c r="FUQ541" s="78"/>
      <c r="FUR541" s="78"/>
      <c r="FUS541" s="65"/>
      <c r="FUV541" s="78"/>
      <c r="FUW541" s="78"/>
      <c r="FUX541" s="65"/>
      <c r="FVA541" s="78"/>
      <c r="FVB541" s="78"/>
      <c r="FVC541" s="65"/>
      <c r="FVF541" s="78"/>
      <c r="FVG541" s="78"/>
      <c r="FVH541" s="65"/>
      <c r="FVK541" s="78"/>
      <c r="FVL541" s="78"/>
      <c r="FVM541" s="65"/>
      <c r="FVP541" s="78"/>
      <c r="FVQ541" s="78"/>
      <c r="FVR541" s="65"/>
      <c r="FVU541" s="78"/>
      <c r="FVV541" s="78"/>
      <c r="FVW541" s="65"/>
      <c r="FVZ541" s="78"/>
      <c r="FWA541" s="78"/>
      <c r="FWB541" s="65"/>
      <c r="FWE541" s="78"/>
      <c r="FWF541" s="78"/>
      <c r="FWG541" s="65"/>
      <c r="FWJ541" s="78"/>
      <c r="FWK541" s="78"/>
      <c r="FWL541" s="65"/>
      <c r="FWO541" s="78"/>
      <c r="FWP541" s="78"/>
      <c r="FWQ541" s="65"/>
      <c r="FWT541" s="78"/>
      <c r="FWU541" s="78"/>
      <c r="FWV541" s="65"/>
      <c r="FWY541" s="78"/>
      <c r="FWZ541" s="78"/>
      <c r="FXA541" s="65"/>
      <c r="FXD541" s="78"/>
      <c r="FXE541" s="78"/>
      <c r="FXF541" s="65"/>
      <c r="FXI541" s="78"/>
      <c r="FXJ541" s="78"/>
      <c r="FXK541" s="65"/>
      <c r="FXN541" s="78"/>
      <c r="FXO541" s="78"/>
      <c r="FXP541" s="65"/>
      <c r="FXS541" s="78"/>
      <c r="FXT541" s="78"/>
      <c r="FXU541" s="65"/>
      <c r="FXX541" s="78"/>
      <c r="FXY541" s="78"/>
      <c r="FXZ541" s="65"/>
      <c r="FYC541" s="78"/>
      <c r="FYD541" s="78"/>
      <c r="FYE541" s="65"/>
      <c r="FYH541" s="78"/>
      <c r="FYI541" s="78"/>
      <c r="FYJ541" s="65"/>
      <c r="FYM541" s="78"/>
      <c r="FYN541" s="78"/>
      <c r="FYO541" s="65"/>
      <c r="FYR541" s="78"/>
      <c r="FYS541" s="78"/>
      <c r="FYT541" s="65"/>
      <c r="FYW541" s="78"/>
      <c r="FYX541" s="78"/>
      <c r="FYY541" s="65"/>
      <c r="FZB541" s="78"/>
      <c r="FZC541" s="78"/>
      <c r="FZD541" s="65"/>
      <c r="FZG541" s="78"/>
      <c r="FZH541" s="78"/>
      <c r="FZI541" s="65"/>
      <c r="FZL541" s="78"/>
      <c r="FZM541" s="78"/>
      <c r="FZN541" s="65"/>
      <c r="FZQ541" s="78"/>
      <c r="FZR541" s="78"/>
      <c r="FZS541" s="65"/>
      <c r="FZV541" s="78"/>
      <c r="FZW541" s="78"/>
      <c r="FZX541" s="65"/>
      <c r="GAA541" s="78"/>
      <c r="GAB541" s="78"/>
      <c r="GAC541" s="65"/>
      <c r="GAF541" s="78"/>
      <c r="GAG541" s="78"/>
      <c r="GAH541" s="65"/>
      <c r="GAK541" s="78"/>
      <c r="GAL541" s="78"/>
      <c r="GAM541" s="65"/>
      <c r="GAP541" s="78"/>
      <c r="GAQ541" s="78"/>
      <c r="GAR541" s="65"/>
      <c r="GAU541" s="78"/>
      <c r="GAV541" s="78"/>
      <c r="GAW541" s="65"/>
      <c r="GAZ541" s="78"/>
      <c r="GBA541" s="78"/>
      <c r="GBB541" s="65"/>
      <c r="GBE541" s="78"/>
      <c r="GBF541" s="78"/>
      <c r="GBG541" s="65"/>
      <c r="GBJ541" s="78"/>
      <c r="GBK541" s="78"/>
      <c r="GBL541" s="65"/>
      <c r="GBO541" s="78"/>
      <c r="GBP541" s="78"/>
      <c r="GBQ541" s="65"/>
      <c r="GBT541" s="78"/>
      <c r="GBU541" s="78"/>
      <c r="GBV541" s="65"/>
      <c r="GBY541" s="78"/>
      <c r="GBZ541" s="78"/>
      <c r="GCA541" s="65"/>
      <c r="GCD541" s="78"/>
      <c r="GCE541" s="78"/>
      <c r="GCF541" s="65"/>
      <c r="GCI541" s="78"/>
      <c r="GCJ541" s="78"/>
      <c r="GCK541" s="65"/>
      <c r="GCN541" s="78"/>
      <c r="GCO541" s="78"/>
      <c r="GCP541" s="65"/>
      <c r="GCS541" s="78"/>
      <c r="GCT541" s="78"/>
      <c r="GCU541" s="65"/>
      <c r="GCX541" s="78"/>
      <c r="GCY541" s="78"/>
      <c r="GCZ541" s="65"/>
      <c r="GDC541" s="78"/>
      <c r="GDD541" s="78"/>
      <c r="GDE541" s="65"/>
      <c r="GDH541" s="78"/>
      <c r="GDI541" s="78"/>
      <c r="GDJ541" s="65"/>
      <c r="GDM541" s="78"/>
      <c r="GDN541" s="78"/>
      <c r="GDO541" s="65"/>
      <c r="GDR541" s="78"/>
      <c r="GDS541" s="78"/>
      <c r="GDT541" s="65"/>
      <c r="GDW541" s="78"/>
      <c r="GDX541" s="78"/>
      <c r="GDY541" s="65"/>
      <c r="GEB541" s="78"/>
      <c r="GEC541" s="78"/>
      <c r="GED541" s="65"/>
      <c r="GEG541" s="78"/>
      <c r="GEH541" s="78"/>
      <c r="GEI541" s="65"/>
      <c r="GEL541" s="78"/>
      <c r="GEM541" s="78"/>
      <c r="GEN541" s="65"/>
      <c r="GEQ541" s="78"/>
      <c r="GER541" s="78"/>
      <c r="GES541" s="65"/>
      <c r="GEV541" s="78"/>
      <c r="GEW541" s="78"/>
      <c r="GEX541" s="65"/>
      <c r="GFA541" s="78"/>
      <c r="GFB541" s="78"/>
      <c r="GFC541" s="65"/>
      <c r="GFF541" s="78"/>
      <c r="GFG541" s="78"/>
      <c r="GFH541" s="65"/>
      <c r="GFK541" s="78"/>
      <c r="GFL541" s="78"/>
      <c r="GFM541" s="65"/>
      <c r="GFP541" s="78"/>
      <c r="GFQ541" s="78"/>
      <c r="GFR541" s="65"/>
      <c r="GFU541" s="78"/>
      <c r="GFV541" s="78"/>
      <c r="GFW541" s="65"/>
      <c r="GFZ541" s="78"/>
      <c r="GGA541" s="78"/>
      <c r="GGB541" s="65"/>
      <c r="GGE541" s="78"/>
      <c r="GGF541" s="78"/>
      <c r="GGG541" s="65"/>
      <c r="GGJ541" s="78"/>
      <c r="GGK541" s="78"/>
      <c r="GGL541" s="65"/>
      <c r="GGO541" s="78"/>
      <c r="GGP541" s="78"/>
      <c r="GGQ541" s="65"/>
      <c r="GGT541" s="78"/>
      <c r="GGU541" s="78"/>
      <c r="GGV541" s="65"/>
      <c r="GGY541" s="78"/>
      <c r="GGZ541" s="78"/>
      <c r="GHA541" s="65"/>
      <c r="GHD541" s="78"/>
      <c r="GHE541" s="78"/>
      <c r="GHF541" s="65"/>
      <c r="GHI541" s="78"/>
      <c r="GHJ541" s="78"/>
      <c r="GHK541" s="65"/>
      <c r="GHN541" s="78"/>
      <c r="GHO541" s="78"/>
      <c r="GHP541" s="65"/>
      <c r="GHS541" s="78"/>
      <c r="GHT541" s="78"/>
      <c r="GHU541" s="65"/>
      <c r="GHX541" s="78"/>
      <c r="GHY541" s="78"/>
      <c r="GHZ541" s="65"/>
      <c r="GIC541" s="78"/>
      <c r="GID541" s="78"/>
      <c r="GIE541" s="65"/>
      <c r="GIH541" s="78"/>
      <c r="GII541" s="78"/>
      <c r="GIJ541" s="65"/>
      <c r="GIM541" s="78"/>
      <c r="GIN541" s="78"/>
      <c r="GIO541" s="65"/>
      <c r="GIR541" s="78"/>
      <c r="GIS541" s="78"/>
      <c r="GIT541" s="65"/>
      <c r="GIW541" s="78"/>
      <c r="GIX541" s="78"/>
      <c r="GIY541" s="65"/>
      <c r="GJB541" s="78"/>
      <c r="GJC541" s="78"/>
      <c r="GJD541" s="65"/>
      <c r="GJG541" s="78"/>
      <c r="GJH541" s="78"/>
      <c r="GJI541" s="65"/>
      <c r="GJL541" s="78"/>
      <c r="GJM541" s="78"/>
      <c r="GJN541" s="65"/>
      <c r="GJQ541" s="78"/>
      <c r="GJR541" s="78"/>
      <c r="GJS541" s="65"/>
      <c r="GJV541" s="78"/>
      <c r="GJW541" s="78"/>
      <c r="GJX541" s="65"/>
      <c r="GKA541" s="78"/>
      <c r="GKB541" s="78"/>
      <c r="GKC541" s="65"/>
      <c r="GKF541" s="78"/>
      <c r="GKG541" s="78"/>
      <c r="GKH541" s="65"/>
      <c r="GKK541" s="78"/>
      <c r="GKL541" s="78"/>
      <c r="GKM541" s="65"/>
      <c r="GKP541" s="78"/>
      <c r="GKQ541" s="78"/>
      <c r="GKR541" s="65"/>
      <c r="GKU541" s="78"/>
      <c r="GKV541" s="78"/>
      <c r="GKW541" s="65"/>
      <c r="GKZ541" s="78"/>
      <c r="GLA541" s="78"/>
      <c r="GLB541" s="65"/>
      <c r="GLE541" s="78"/>
      <c r="GLF541" s="78"/>
      <c r="GLG541" s="65"/>
      <c r="GLJ541" s="78"/>
      <c r="GLK541" s="78"/>
      <c r="GLL541" s="65"/>
      <c r="GLO541" s="78"/>
      <c r="GLP541" s="78"/>
      <c r="GLQ541" s="65"/>
      <c r="GLT541" s="78"/>
      <c r="GLU541" s="78"/>
      <c r="GLV541" s="65"/>
      <c r="GLY541" s="78"/>
      <c r="GLZ541" s="78"/>
      <c r="GMA541" s="65"/>
      <c r="GMD541" s="78"/>
      <c r="GME541" s="78"/>
      <c r="GMF541" s="65"/>
      <c r="GMI541" s="78"/>
      <c r="GMJ541" s="78"/>
      <c r="GMK541" s="65"/>
      <c r="GMN541" s="78"/>
      <c r="GMO541" s="78"/>
      <c r="GMP541" s="65"/>
      <c r="GMS541" s="78"/>
      <c r="GMT541" s="78"/>
      <c r="GMU541" s="65"/>
      <c r="GMX541" s="78"/>
      <c r="GMY541" s="78"/>
      <c r="GMZ541" s="65"/>
      <c r="GNC541" s="78"/>
      <c r="GND541" s="78"/>
      <c r="GNE541" s="65"/>
      <c r="GNH541" s="78"/>
      <c r="GNI541" s="78"/>
      <c r="GNJ541" s="65"/>
      <c r="GNM541" s="78"/>
      <c r="GNN541" s="78"/>
      <c r="GNO541" s="65"/>
      <c r="GNR541" s="78"/>
      <c r="GNS541" s="78"/>
      <c r="GNT541" s="65"/>
      <c r="GNW541" s="78"/>
      <c r="GNX541" s="78"/>
      <c r="GNY541" s="65"/>
      <c r="GOB541" s="78"/>
      <c r="GOC541" s="78"/>
      <c r="GOD541" s="65"/>
      <c r="GOG541" s="78"/>
      <c r="GOH541" s="78"/>
      <c r="GOI541" s="65"/>
      <c r="GOL541" s="78"/>
      <c r="GOM541" s="78"/>
      <c r="GON541" s="65"/>
      <c r="GOQ541" s="78"/>
      <c r="GOR541" s="78"/>
      <c r="GOS541" s="65"/>
      <c r="GOV541" s="78"/>
      <c r="GOW541" s="78"/>
      <c r="GOX541" s="65"/>
      <c r="GPA541" s="78"/>
      <c r="GPB541" s="78"/>
      <c r="GPC541" s="65"/>
      <c r="GPF541" s="78"/>
      <c r="GPG541" s="78"/>
      <c r="GPH541" s="65"/>
      <c r="GPK541" s="78"/>
      <c r="GPL541" s="78"/>
      <c r="GPM541" s="65"/>
      <c r="GPP541" s="78"/>
      <c r="GPQ541" s="78"/>
      <c r="GPR541" s="65"/>
      <c r="GPU541" s="78"/>
      <c r="GPV541" s="78"/>
      <c r="GPW541" s="65"/>
      <c r="GPZ541" s="78"/>
      <c r="GQA541" s="78"/>
      <c r="GQB541" s="65"/>
      <c r="GQE541" s="78"/>
      <c r="GQF541" s="78"/>
      <c r="GQG541" s="65"/>
      <c r="GQJ541" s="78"/>
      <c r="GQK541" s="78"/>
      <c r="GQL541" s="65"/>
      <c r="GQO541" s="78"/>
      <c r="GQP541" s="78"/>
      <c r="GQQ541" s="65"/>
      <c r="GQT541" s="78"/>
      <c r="GQU541" s="78"/>
      <c r="GQV541" s="65"/>
      <c r="GQY541" s="78"/>
      <c r="GQZ541" s="78"/>
      <c r="GRA541" s="65"/>
      <c r="GRD541" s="78"/>
      <c r="GRE541" s="78"/>
      <c r="GRF541" s="65"/>
      <c r="GRI541" s="78"/>
      <c r="GRJ541" s="78"/>
      <c r="GRK541" s="65"/>
      <c r="GRN541" s="78"/>
      <c r="GRO541" s="78"/>
      <c r="GRP541" s="65"/>
      <c r="GRS541" s="78"/>
      <c r="GRT541" s="78"/>
      <c r="GRU541" s="65"/>
      <c r="GRX541" s="78"/>
      <c r="GRY541" s="78"/>
      <c r="GRZ541" s="65"/>
      <c r="GSC541" s="78"/>
      <c r="GSD541" s="78"/>
      <c r="GSE541" s="65"/>
      <c r="GSH541" s="78"/>
      <c r="GSI541" s="78"/>
      <c r="GSJ541" s="65"/>
      <c r="GSM541" s="78"/>
      <c r="GSN541" s="78"/>
      <c r="GSO541" s="65"/>
      <c r="GSR541" s="78"/>
      <c r="GSS541" s="78"/>
      <c r="GST541" s="65"/>
      <c r="GSW541" s="78"/>
      <c r="GSX541" s="78"/>
      <c r="GSY541" s="65"/>
      <c r="GTB541" s="78"/>
      <c r="GTC541" s="78"/>
      <c r="GTD541" s="65"/>
      <c r="GTG541" s="78"/>
      <c r="GTH541" s="78"/>
      <c r="GTI541" s="65"/>
      <c r="GTL541" s="78"/>
      <c r="GTM541" s="78"/>
      <c r="GTN541" s="65"/>
      <c r="GTQ541" s="78"/>
      <c r="GTR541" s="78"/>
      <c r="GTS541" s="65"/>
      <c r="GTV541" s="78"/>
      <c r="GTW541" s="78"/>
      <c r="GTX541" s="65"/>
      <c r="GUA541" s="78"/>
      <c r="GUB541" s="78"/>
      <c r="GUC541" s="65"/>
      <c r="GUF541" s="78"/>
      <c r="GUG541" s="78"/>
      <c r="GUH541" s="65"/>
      <c r="GUK541" s="78"/>
      <c r="GUL541" s="78"/>
      <c r="GUM541" s="65"/>
      <c r="GUP541" s="78"/>
      <c r="GUQ541" s="78"/>
      <c r="GUR541" s="65"/>
      <c r="GUU541" s="78"/>
      <c r="GUV541" s="78"/>
      <c r="GUW541" s="65"/>
      <c r="GUZ541" s="78"/>
      <c r="GVA541" s="78"/>
      <c r="GVB541" s="65"/>
      <c r="GVE541" s="78"/>
      <c r="GVF541" s="78"/>
      <c r="GVG541" s="65"/>
      <c r="GVJ541" s="78"/>
      <c r="GVK541" s="78"/>
      <c r="GVL541" s="65"/>
      <c r="GVO541" s="78"/>
      <c r="GVP541" s="78"/>
      <c r="GVQ541" s="65"/>
      <c r="GVT541" s="78"/>
      <c r="GVU541" s="78"/>
      <c r="GVV541" s="65"/>
      <c r="GVY541" s="78"/>
      <c r="GVZ541" s="78"/>
      <c r="GWA541" s="65"/>
      <c r="GWD541" s="78"/>
      <c r="GWE541" s="78"/>
      <c r="GWF541" s="65"/>
      <c r="GWI541" s="78"/>
      <c r="GWJ541" s="78"/>
      <c r="GWK541" s="65"/>
      <c r="GWN541" s="78"/>
      <c r="GWO541" s="78"/>
      <c r="GWP541" s="65"/>
      <c r="GWS541" s="78"/>
      <c r="GWT541" s="78"/>
      <c r="GWU541" s="65"/>
      <c r="GWX541" s="78"/>
      <c r="GWY541" s="78"/>
      <c r="GWZ541" s="65"/>
      <c r="GXC541" s="78"/>
      <c r="GXD541" s="78"/>
      <c r="GXE541" s="65"/>
      <c r="GXH541" s="78"/>
      <c r="GXI541" s="78"/>
      <c r="GXJ541" s="65"/>
      <c r="GXM541" s="78"/>
      <c r="GXN541" s="78"/>
      <c r="GXO541" s="65"/>
      <c r="GXR541" s="78"/>
      <c r="GXS541" s="78"/>
      <c r="GXT541" s="65"/>
      <c r="GXW541" s="78"/>
      <c r="GXX541" s="78"/>
      <c r="GXY541" s="65"/>
      <c r="GYB541" s="78"/>
      <c r="GYC541" s="78"/>
      <c r="GYD541" s="65"/>
      <c r="GYG541" s="78"/>
      <c r="GYH541" s="78"/>
      <c r="GYI541" s="65"/>
      <c r="GYL541" s="78"/>
      <c r="GYM541" s="78"/>
      <c r="GYN541" s="65"/>
      <c r="GYQ541" s="78"/>
      <c r="GYR541" s="78"/>
      <c r="GYS541" s="65"/>
      <c r="GYV541" s="78"/>
      <c r="GYW541" s="78"/>
      <c r="GYX541" s="65"/>
      <c r="GZA541" s="78"/>
      <c r="GZB541" s="78"/>
      <c r="GZC541" s="65"/>
      <c r="GZF541" s="78"/>
      <c r="GZG541" s="78"/>
      <c r="GZH541" s="65"/>
      <c r="GZK541" s="78"/>
      <c r="GZL541" s="78"/>
      <c r="GZM541" s="65"/>
      <c r="GZP541" s="78"/>
      <c r="GZQ541" s="78"/>
      <c r="GZR541" s="65"/>
      <c r="GZU541" s="78"/>
      <c r="GZV541" s="78"/>
      <c r="GZW541" s="65"/>
      <c r="GZZ541" s="78"/>
      <c r="HAA541" s="78"/>
      <c r="HAB541" s="65"/>
      <c r="HAE541" s="78"/>
      <c r="HAF541" s="78"/>
      <c r="HAG541" s="65"/>
      <c r="HAJ541" s="78"/>
      <c r="HAK541" s="78"/>
      <c r="HAL541" s="65"/>
      <c r="HAO541" s="78"/>
      <c r="HAP541" s="78"/>
      <c r="HAQ541" s="65"/>
      <c r="HAT541" s="78"/>
      <c r="HAU541" s="78"/>
      <c r="HAV541" s="65"/>
      <c r="HAY541" s="78"/>
      <c r="HAZ541" s="78"/>
      <c r="HBA541" s="65"/>
      <c r="HBD541" s="78"/>
      <c r="HBE541" s="78"/>
      <c r="HBF541" s="65"/>
      <c r="HBI541" s="78"/>
      <c r="HBJ541" s="78"/>
      <c r="HBK541" s="65"/>
      <c r="HBN541" s="78"/>
      <c r="HBO541" s="78"/>
      <c r="HBP541" s="65"/>
      <c r="HBS541" s="78"/>
      <c r="HBT541" s="78"/>
      <c r="HBU541" s="65"/>
      <c r="HBX541" s="78"/>
      <c r="HBY541" s="78"/>
      <c r="HBZ541" s="65"/>
      <c r="HCC541" s="78"/>
      <c r="HCD541" s="78"/>
      <c r="HCE541" s="65"/>
      <c r="HCH541" s="78"/>
      <c r="HCI541" s="78"/>
      <c r="HCJ541" s="65"/>
      <c r="HCM541" s="78"/>
      <c r="HCN541" s="78"/>
      <c r="HCO541" s="65"/>
      <c r="HCR541" s="78"/>
      <c r="HCS541" s="78"/>
      <c r="HCT541" s="65"/>
      <c r="HCW541" s="78"/>
      <c r="HCX541" s="78"/>
      <c r="HCY541" s="65"/>
      <c r="HDB541" s="78"/>
      <c r="HDC541" s="78"/>
      <c r="HDD541" s="65"/>
      <c r="HDG541" s="78"/>
      <c r="HDH541" s="78"/>
      <c r="HDI541" s="65"/>
      <c r="HDL541" s="78"/>
      <c r="HDM541" s="78"/>
      <c r="HDN541" s="65"/>
      <c r="HDQ541" s="78"/>
      <c r="HDR541" s="78"/>
      <c r="HDS541" s="65"/>
      <c r="HDV541" s="78"/>
      <c r="HDW541" s="78"/>
      <c r="HDX541" s="65"/>
      <c r="HEA541" s="78"/>
      <c r="HEB541" s="78"/>
      <c r="HEC541" s="65"/>
      <c r="HEF541" s="78"/>
      <c r="HEG541" s="78"/>
      <c r="HEH541" s="65"/>
      <c r="HEK541" s="78"/>
      <c r="HEL541" s="78"/>
      <c r="HEM541" s="65"/>
      <c r="HEP541" s="78"/>
      <c r="HEQ541" s="78"/>
      <c r="HER541" s="65"/>
      <c r="HEU541" s="78"/>
      <c r="HEV541" s="78"/>
      <c r="HEW541" s="65"/>
      <c r="HEZ541" s="78"/>
      <c r="HFA541" s="78"/>
      <c r="HFB541" s="65"/>
      <c r="HFE541" s="78"/>
      <c r="HFF541" s="78"/>
      <c r="HFG541" s="65"/>
      <c r="HFJ541" s="78"/>
      <c r="HFK541" s="78"/>
      <c r="HFL541" s="65"/>
      <c r="HFO541" s="78"/>
      <c r="HFP541" s="78"/>
      <c r="HFQ541" s="65"/>
      <c r="HFT541" s="78"/>
      <c r="HFU541" s="78"/>
      <c r="HFV541" s="65"/>
      <c r="HFY541" s="78"/>
      <c r="HFZ541" s="78"/>
      <c r="HGA541" s="65"/>
      <c r="HGD541" s="78"/>
      <c r="HGE541" s="78"/>
      <c r="HGF541" s="65"/>
      <c r="HGI541" s="78"/>
      <c r="HGJ541" s="78"/>
      <c r="HGK541" s="65"/>
      <c r="HGN541" s="78"/>
      <c r="HGO541" s="78"/>
      <c r="HGP541" s="65"/>
      <c r="HGS541" s="78"/>
      <c r="HGT541" s="78"/>
      <c r="HGU541" s="65"/>
      <c r="HGX541" s="78"/>
      <c r="HGY541" s="78"/>
      <c r="HGZ541" s="65"/>
      <c r="HHC541" s="78"/>
      <c r="HHD541" s="78"/>
      <c r="HHE541" s="65"/>
      <c r="HHH541" s="78"/>
      <c r="HHI541" s="78"/>
      <c r="HHJ541" s="65"/>
      <c r="HHM541" s="78"/>
      <c r="HHN541" s="78"/>
      <c r="HHO541" s="65"/>
      <c r="HHR541" s="78"/>
      <c r="HHS541" s="78"/>
      <c r="HHT541" s="65"/>
      <c r="HHW541" s="78"/>
      <c r="HHX541" s="78"/>
      <c r="HHY541" s="65"/>
      <c r="HIB541" s="78"/>
      <c r="HIC541" s="78"/>
      <c r="HID541" s="65"/>
      <c r="HIG541" s="78"/>
      <c r="HIH541" s="78"/>
      <c r="HII541" s="65"/>
      <c r="HIL541" s="78"/>
      <c r="HIM541" s="78"/>
      <c r="HIN541" s="65"/>
      <c r="HIQ541" s="78"/>
      <c r="HIR541" s="78"/>
      <c r="HIS541" s="65"/>
      <c r="HIV541" s="78"/>
      <c r="HIW541" s="78"/>
      <c r="HIX541" s="65"/>
      <c r="HJA541" s="78"/>
      <c r="HJB541" s="78"/>
      <c r="HJC541" s="65"/>
      <c r="HJF541" s="78"/>
      <c r="HJG541" s="78"/>
      <c r="HJH541" s="65"/>
      <c r="HJK541" s="78"/>
      <c r="HJL541" s="78"/>
      <c r="HJM541" s="65"/>
      <c r="HJP541" s="78"/>
      <c r="HJQ541" s="78"/>
      <c r="HJR541" s="65"/>
      <c r="HJU541" s="78"/>
      <c r="HJV541" s="78"/>
      <c r="HJW541" s="65"/>
      <c r="HJZ541" s="78"/>
      <c r="HKA541" s="78"/>
      <c r="HKB541" s="65"/>
      <c r="HKE541" s="78"/>
      <c r="HKF541" s="78"/>
      <c r="HKG541" s="65"/>
      <c r="HKJ541" s="78"/>
      <c r="HKK541" s="78"/>
      <c r="HKL541" s="65"/>
      <c r="HKO541" s="78"/>
      <c r="HKP541" s="78"/>
      <c r="HKQ541" s="65"/>
      <c r="HKT541" s="78"/>
      <c r="HKU541" s="78"/>
      <c r="HKV541" s="65"/>
      <c r="HKY541" s="78"/>
      <c r="HKZ541" s="78"/>
      <c r="HLA541" s="65"/>
      <c r="HLD541" s="78"/>
      <c r="HLE541" s="78"/>
      <c r="HLF541" s="65"/>
      <c r="HLI541" s="78"/>
      <c r="HLJ541" s="78"/>
      <c r="HLK541" s="65"/>
      <c r="HLN541" s="78"/>
      <c r="HLO541" s="78"/>
      <c r="HLP541" s="65"/>
      <c r="HLS541" s="78"/>
      <c r="HLT541" s="78"/>
      <c r="HLU541" s="65"/>
      <c r="HLX541" s="78"/>
      <c r="HLY541" s="78"/>
      <c r="HLZ541" s="65"/>
      <c r="HMC541" s="78"/>
      <c r="HMD541" s="78"/>
      <c r="HME541" s="65"/>
      <c r="HMH541" s="78"/>
      <c r="HMI541" s="78"/>
      <c r="HMJ541" s="65"/>
      <c r="HMM541" s="78"/>
      <c r="HMN541" s="78"/>
      <c r="HMO541" s="65"/>
      <c r="HMR541" s="78"/>
      <c r="HMS541" s="78"/>
      <c r="HMT541" s="65"/>
      <c r="HMW541" s="78"/>
      <c r="HMX541" s="78"/>
      <c r="HMY541" s="65"/>
      <c r="HNB541" s="78"/>
      <c r="HNC541" s="78"/>
      <c r="HND541" s="65"/>
      <c r="HNG541" s="78"/>
      <c r="HNH541" s="78"/>
      <c r="HNI541" s="65"/>
      <c r="HNL541" s="78"/>
      <c r="HNM541" s="78"/>
      <c r="HNN541" s="65"/>
      <c r="HNQ541" s="78"/>
      <c r="HNR541" s="78"/>
      <c r="HNS541" s="65"/>
      <c r="HNV541" s="78"/>
      <c r="HNW541" s="78"/>
      <c r="HNX541" s="65"/>
      <c r="HOA541" s="78"/>
      <c r="HOB541" s="78"/>
      <c r="HOC541" s="65"/>
      <c r="HOF541" s="78"/>
      <c r="HOG541" s="78"/>
      <c r="HOH541" s="65"/>
      <c r="HOK541" s="78"/>
      <c r="HOL541" s="78"/>
      <c r="HOM541" s="65"/>
      <c r="HOP541" s="78"/>
      <c r="HOQ541" s="78"/>
      <c r="HOR541" s="65"/>
      <c r="HOU541" s="78"/>
      <c r="HOV541" s="78"/>
      <c r="HOW541" s="65"/>
      <c r="HOZ541" s="78"/>
      <c r="HPA541" s="78"/>
      <c r="HPB541" s="65"/>
      <c r="HPE541" s="78"/>
      <c r="HPF541" s="78"/>
      <c r="HPG541" s="65"/>
      <c r="HPJ541" s="78"/>
      <c r="HPK541" s="78"/>
      <c r="HPL541" s="65"/>
      <c r="HPO541" s="78"/>
      <c r="HPP541" s="78"/>
      <c r="HPQ541" s="65"/>
      <c r="HPT541" s="78"/>
      <c r="HPU541" s="78"/>
      <c r="HPV541" s="65"/>
      <c r="HPY541" s="78"/>
      <c r="HPZ541" s="78"/>
      <c r="HQA541" s="65"/>
      <c r="HQD541" s="78"/>
      <c r="HQE541" s="78"/>
      <c r="HQF541" s="65"/>
      <c r="HQI541" s="78"/>
      <c r="HQJ541" s="78"/>
      <c r="HQK541" s="65"/>
      <c r="HQN541" s="78"/>
      <c r="HQO541" s="78"/>
      <c r="HQP541" s="65"/>
      <c r="HQS541" s="78"/>
      <c r="HQT541" s="78"/>
      <c r="HQU541" s="65"/>
      <c r="HQX541" s="78"/>
      <c r="HQY541" s="78"/>
      <c r="HQZ541" s="65"/>
      <c r="HRC541" s="78"/>
      <c r="HRD541" s="78"/>
      <c r="HRE541" s="65"/>
      <c r="HRH541" s="78"/>
      <c r="HRI541" s="78"/>
      <c r="HRJ541" s="65"/>
      <c r="HRM541" s="78"/>
      <c r="HRN541" s="78"/>
      <c r="HRO541" s="65"/>
      <c r="HRR541" s="78"/>
      <c r="HRS541" s="78"/>
      <c r="HRT541" s="65"/>
      <c r="HRW541" s="78"/>
      <c r="HRX541" s="78"/>
      <c r="HRY541" s="65"/>
      <c r="HSB541" s="78"/>
      <c r="HSC541" s="78"/>
      <c r="HSD541" s="65"/>
      <c r="HSG541" s="78"/>
      <c r="HSH541" s="78"/>
      <c r="HSI541" s="65"/>
      <c r="HSL541" s="78"/>
      <c r="HSM541" s="78"/>
      <c r="HSN541" s="65"/>
      <c r="HSQ541" s="78"/>
      <c r="HSR541" s="78"/>
      <c r="HSS541" s="65"/>
      <c r="HSV541" s="78"/>
      <c r="HSW541" s="78"/>
      <c r="HSX541" s="65"/>
      <c r="HTA541" s="78"/>
      <c r="HTB541" s="78"/>
      <c r="HTC541" s="65"/>
      <c r="HTF541" s="78"/>
      <c r="HTG541" s="78"/>
      <c r="HTH541" s="65"/>
      <c r="HTK541" s="78"/>
      <c r="HTL541" s="78"/>
      <c r="HTM541" s="65"/>
      <c r="HTP541" s="78"/>
      <c r="HTQ541" s="78"/>
      <c r="HTR541" s="65"/>
      <c r="HTU541" s="78"/>
      <c r="HTV541" s="78"/>
      <c r="HTW541" s="65"/>
      <c r="HTZ541" s="78"/>
      <c r="HUA541" s="78"/>
      <c r="HUB541" s="65"/>
      <c r="HUE541" s="78"/>
      <c r="HUF541" s="78"/>
      <c r="HUG541" s="65"/>
      <c r="HUJ541" s="78"/>
      <c r="HUK541" s="78"/>
      <c r="HUL541" s="65"/>
      <c r="HUO541" s="78"/>
      <c r="HUP541" s="78"/>
      <c r="HUQ541" s="65"/>
      <c r="HUT541" s="78"/>
      <c r="HUU541" s="78"/>
      <c r="HUV541" s="65"/>
      <c r="HUY541" s="78"/>
      <c r="HUZ541" s="78"/>
      <c r="HVA541" s="65"/>
      <c r="HVD541" s="78"/>
      <c r="HVE541" s="78"/>
      <c r="HVF541" s="65"/>
      <c r="HVI541" s="78"/>
      <c r="HVJ541" s="78"/>
      <c r="HVK541" s="65"/>
      <c r="HVN541" s="78"/>
      <c r="HVO541" s="78"/>
      <c r="HVP541" s="65"/>
      <c r="HVS541" s="78"/>
      <c r="HVT541" s="78"/>
      <c r="HVU541" s="65"/>
      <c r="HVX541" s="78"/>
      <c r="HVY541" s="78"/>
      <c r="HVZ541" s="65"/>
      <c r="HWC541" s="78"/>
      <c r="HWD541" s="78"/>
      <c r="HWE541" s="65"/>
      <c r="HWH541" s="78"/>
      <c r="HWI541" s="78"/>
      <c r="HWJ541" s="65"/>
      <c r="HWM541" s="78"/>
      <c r="HWN541" s="78"/>
      <c r="HWO541" s="65"/>
      <c r="HWR541" s="78"/>
      <c r="HWS541" s="78"/>
      <c r="HWT541" s="65"/>
      <c r="HWW541" s="78"/>
      <c r="HWX541" s="78"/>
      <c r="HWY541" s="65"/>
      <c r="HXB541" s="78"/>
      <c r="HXC541" s="78"/>
      <c r="HXD541" s="65"/>
      <c r="HXG541" s="78"/>
      <c r="HXH541" s="78"/>
      <c r="HXI541" s="65"/>
      <c r="HXL541" s="78"/>
      <c r="HXM541" s="78"/>
      <c r="HXN541" s="65"/>
      <c r="HXQ541" s="78"/>
      <c r="HXR541" s="78"/>
      <c r="HXS541" s="65"/>
      <c r="HXV541" s="78"/>
      <c r="HXW541" s="78"/>
      <c r="HXX541" s="65"/>
      <c r="HYA541" s="78"/>
      <c r="HYB541" s="78"/>
      <c r="HYC541" s="65"/>
      <c r="HYF541" s="78"/>
      <c r="HYG541" s="78"/>
      <c r="HYH541" s="65"/>
      <c r="HYK541" s="78"/>
      <c r="HYL541" s="78"/>
      <c r="HYM541" s="65"/>
      <c r="HYP541" s="78"/>
      <c r="HYQ541" s="78"/>
      <c r="HYR541" s="65"/>
      <c r="HYU541" s="78"/>
      <c r="HYV541" s="78"/>
      <c r="HYW541" s="65"/>
      <c r="HYZ541" s="78"/>
      <c r="HZA541" s="78"/>
      <c r="HZB541" s="65"/>
      <c r="HZE541" s="78"/>
      <c r="HZF541" s="78"/>
      <c r="HZG541" s="65"/>
      <c r="HZJ541" s="78"/>
      <c r="HZK541" s="78"/>
      <c r="HZL541" s="65"/>
      <c r="HZO541" s="78"/>
      <c r="HZP541" s="78"/>
      <c r="HZQ541" s="65"/>
      <c r="HZT541" s="78"/>
      <c r="HZU541" s="78"/>
      <c r="HZV541" s="65"/>
      <c r="HZY541" s="78"/>
      <c r="HZZ541" s="78"/>
      <c r="IAA541" s="65"/>
      <c r="IAD541" s="78"/>
      <c r="IAE541" s="78"/>
      <c r="IAF541" s="65"/>
      <c r="IAI541" s="78"/>
      <c r="IAJ541" s="78"/>
      <c r="IAK541" s="65"/>
      <c r="IAN541" s="78"/>
      <c r="IAO541" s="78"/>
      <c r="IAP541" s="65"/>
      <c r="IAS541" s="78"/>
      <c r="IAT541" s="78"/>
      <c r="IAU541" s="65"/>
      <c r="IAX541" s="78"/>
      <c r="IAY541" s="78"/>
      <c r="IAZ541" s="65"/>
      <c r="IBC541" s="78"/>
      <c r="IBD541" s="78"/>
      <c r="IBE541" s="65"/>
      <c r="IBH541" s="78"/>
      <c r="IBI541" s="78"/>
      <c r="IBJ541" s="65"/>
      <c r="IBM541" s="78"/>
      <c r="IBN541" s="78"/>
      <c r="IBO541" s="65"/>
      <c r="IBR541" s="78"/>
      <c r="IBS541" s="78"/>
      <c r="IBT541" s="65"/>
      <c r="IBW541" s="78"/>
      <c r="IBX541" s="78"/>
      <c r="IBY541" s="65"/>
      <c r="ICB541" s="78"/>
      <c r="ICC541" s="78"/>
      <c r="ICD541" s="65"/>
      <c r="ICG541" s="78"/>
      <c r="ICH541" s="78"/>
      <c r="ICI541" s="65"/>
      <c r="ICL541" s="78"/>
      <c r="ICM541" s="78"/>
      <c r="ICN541" s="65"/>
      <c r="ICQ541" s="78"/>
      <c r="ICR541" s="78"/>
      <c r="ICS541" s="65"/>
      <c r="ICV541" s="78"/>
      <c r="ICW541" s="78"/>
      <c r="ICX541" s="65"/>
      <c r="IDA541" s="78"/>
      <c r="IDB541" s="78"/>
      <c r="IDC541" s="65"/>
      <c r="IDF541" s="78"/>
      <c r="IDG541" s="78"/>
      <c r="IDH541" s="65"/>
      <c r="IDK541" s="78"/>
      <c r="IDL541" s="78"/>
      <c r="IDM541" s="65"/>
      <c r="IDP541" s="78"/>
      <c r="IDQ541" s="78"/>
      <c r="IDR541" s="65"/>
      <c r="IDU541" s="78"/>
      <c r="IDV541" s="78"/>
      <c r="IDW541" s="65"/>
      <c r="IDZ541" s="78"/>
      <c r="IEA541" s="78"/>
      <c r="IEB541" s="65"/>
      <c r="IEE541" s="78"/>
      <c r="IEF541" s="78"/>
      <c r="IEG541" s="65"/>
      <c r="IEJ541" s="78"/>
      <c r="IEK541" s="78"/>
      <c r="IEL541" s="65"/>
      <c r="IEO541" s="78"/>
      <c r="IEP541" s="78"/>
      <c r="IEQ541" s="65"/>
      <c r="IET541" s="78"/>
      <c r="IEU541" s="78"/>
      <c r="IEV541" s="65"/>
      <c r="IEY541" s="78"/>
      <c r="IEZ541" s="78"/>
      <c r="IFA541" s="65"/>
      <c r="IFD541" s="78"/>
      <c r="IFE541" s="78"/>
      <c r="IFF541" s="65"/>
      <c r="IFI541" s="78"/>
      <c r="IFJ541" s="78"/>
      <c r="IFK541" s="65"/>
      <c r="IFN541" s="78"/>
      <c r="IFO541" s="78"/>
      <c r="IFP541" s="65"/>
      <c r="IFS541" s="78"/>
      <c r="IFT541" s="78"/>
      <c r="IFU541" s="65"/>
      <c r="IFX541" s="78"/>
      <c r="IFY541" s="78"/>
      <c r="IFZ541" s="65"/>
      <c r="IGC541" s="78"/>
      <c r="IGD541" s="78"/>
      <c r="IGE541" s="65"/>
      <c r="IGH541" s="78"/>
      <c r="IGI541" s="78"/>
      <c r="IGJ541" s="65"/>
      <c r="IGM541" s="78"/>
      <c r="IGN541" s="78"/>
      <c r="IGO541" s="65"/>
      <c r="IGR541" s="78"/>
      <c r="IGS541" s="78"/>
      <c r="IGT541" s="65"/>
      <c r="IGW541" s="78"/>
      <c r="IGX541" s="78"/>
      <c r="IGY541" s="65"/>
      <c r="IHB541" s="78"/>
      <c r="IHC541" s="78"/>
      <c r="IHD541" s="65"/>
      <c r="IHG541" s="78"/>
      <c r="IHH541" s="78"/>
      <c r="IHI541" s="65"/>
      <c r="IHL541" s="78"/>
      <c r="IHM541" s="78"/>
      <c r="IHN541" s="65"/>
      <c r="IHQ541" s="78"/>
      <c r="IHR541" s="78"/>
      <c r="IHS541" s="65"/>
      <c r="IHV541" s="78"/>
      <c r="IHW541" s="78"/>
      <c r="IHX541" s="65"/>
      <c r="IIA541" s="78"/>
      <c r="IIB541" s="78"/>
      <c r="IIC541" s="65"/>
      <c r="IIF541" s="78"/>
      <c r="IIG541" s="78"/>
      <c r="IIH541" s="65"/>
      <c r="IIK541" s="78"/>
      <c r="IIL541" s="78"/>
      <c r="IIM541" s="65"/>
      <c r="IIP541" s="78"/>
      <c r="IIQ541" s="78"/>
      <c r="IIR541" s="65"/>
      <c r="IIU541" s="78"/>
      <c r="IIV541" s="78"/>
      <c r="IIW541" s="65"/>
      <c r="IIZ541" s="78"/>
      <c r="IJA541" s="78"/>
      <c r="IJB541" s="65"/>
      <c r="IJE541" s="78"/>
      <c r="IJF541" s="78"/>
      <c r="IJG541" s="65"/>
      <c r="IJJ541" s="78"/>
      <c r="IJK541" s="78"/>
      <c r="IJL541" s="65"/>
      <c r="IJO541" s="78"/>
      <c r="IJP541" s="78"/>
      <c r="IJQ541" s="65"/>
      <c r="IJT541" s="78"/>
      <c r="IJU541" s="78"/>
      <c r="IJV541" s="65"/>
      <c r="IJY541" s="78"/>
      <c r="IJZ541" s="78"/>
      <c r="IKA541" s="65"/>
      <c r="IKD541" s="78"/>
      <c r="IKE541" s="78"/>
      <c r="IKF541" s="65"/>
      <c r="IKI541" s="78"/>
      <c r="IKJ541" s="78"/>
      <c r="IKK541" s="65"/>
      <c r="IKN541" s="78"/>
      <c r="IKO541" s="78"/>
      <c r="IKP541" s="65"/>
      <c r="IKS541" s="78"/>
      <c r="IKT541" s="78"/>
      <c r="IKU541" s="65"/>
      <c r="IKX541" s="78"/>
      <c r="IKY541" s="78"/>
      <c r="IKZ541" s="65"/>
      <c r="ILC541" s="78"/>
      <c r="ILD541" s="78"/>
      <c r="ILE541" s="65"/>
      <c r="ILH541" s="78"/>
      <c r="ILI541" s="78"/>
      <c r="ILJ541" s="65"/>
      <c r="ILM541" s="78"/>
      <c r="ILN541" s="78"/>
      <c r="ILO541" s="65"/>
      <c r="ILR541" s="78"/>
      <c r="ILS541" s="78"/>
      <c r="ILT541" s="65"/>
      <c r="ILW541" s="78"/>
      <c r="ILX541" s="78"/>
      <c r="ILY541" s="65"/>
      <c r="IMB541" s="78"/>
      <c r="IMC541" s="78"/>
      <c r="IMD541" s="65"/>
      <c r="IMG541" s="78"/>
      <c r="IMH541" s="78"/>
      <c r="IMI541" s="65"/>
      <c r="IML541" s="78"/>
      <c r="IMM541" s="78"/>
      <c r="IMN541" s="65"/>
      <c r="IMQ541" s="78"/>
      <c r="IMR541" s="78"/>
      <c r="IMS541" s="65"/>
      <c r="IMV541" s="78"/>
      <c r="IMW541" s="78"/>
      <c r="IMX541" s="65"/>
      <c r="INA541" s="78"/>
      <c r="INB541" s="78"/>
      <c r="INC541" s="65"/>
      <c r="INF541" s="78"/>
      <c r="ING541" s="78"/>
      <c r="INH541" s="65"/>
      <c r="INK541" s="78"/>
      <c r="INL541" s="78"/>
      <c r="INM541" s="65"/>
      <c r="INP541" s="78"/>
      <c r="INQ541" s="78"/>
      <c r="INR541" s="65"/>
      <c r="INU541" s="78"/>
      <c r="INV541" s="78"/>
      <c r="INW541" s="65"/>
      <c r="INZ541" s="78"/>
      <c r="IOA541" s="78"/>
      <c r="IOB541" s="65"/>
      <c r="IOE541" s="78"/>
      <c r="IOF541" s="78"/>
      <c r="IOG541" s="65"/>
      <c r="IOJ541" s="78"/>
      <c r="IOK541" s="78"/>
      <c r="IOL541" s="65"/>
      <c r="IOO541" s="78"/>
      <c r="IOP541" s="78"/>
      <c r="IOQ541" s="65"/>
      <c r="IOT541" s="78"/>
      <c r="IOU541" s="78"/>
      <c r="IOV541" s="65"/>
      <c r="IOY541" s="78"/>
      <c r="IOZ541" s="78"/>
      <c r="IPA541" s="65"/>
      <c r="IPD541" s="78"/>
      <c r="IPE541" s="78"/>
      <c r="IPF541" s="65"/>
      <c r="IPI541" s="78"/>
      <c r="IPJ541" s="78"/>
      <c r="IPK541" s="65"/>
      <c r="IPN541" s="78"/>
      <c r="IPO541" s="78"/>
      <c r="IPP541" s="65"/>
      <c r="IPS541" s="78"/>
      <c r="IPT541" s="78"/>
      <c r="IPU541" s="65"/>
      <c r="IPX541" s="78"/>
      <c r="IPY541" s="78"/>
      <c r="IPZ541" s="65"/>
      <c r="IQC541" s="78"/>
      <c r="IQD541" s="78"/>
      <c r="IQE541" s="65"/>
      <c r="IQH541" s="78"/>
      <c r="IQI541" s="78"/>
      <c r="IQJ541" s="65"/>
      <c r="IQM541" s="78"/>
      <c r="IQN541" s="78"/>
      <c r="IQO541" s="65"/>
      <c r="IQR541" s="78"/>
      <c r="IQS541" s="78"/>
      <c r="IQT541" s="65"/>
      <c r="IQW541" s="78"/>
      <c r="IQX541" s="78"/>
      <c r="IQY541" s="65"/>
      <c r="IRB541" s="78"/>
      <c r="IRC541" s="78"/>
      <c r="IRD541" s="65"/>
      <c r="IRG541" s="78"/>
      <c r="IRH541" s="78"/>
      <c r="IRI541" s="65"/>
      <c r="IRL541" s="78"/>
      <c r="IRM541" s="78"/>
      <c r="IRN541" s="65"/>
      <c r="IRQ541" s="78"/>
      <c r="IRR541" s="78"/>
      <c r="IRS541" s="65"/>
      <c r="IRV541" s="78"/>
      <c r="IRW541" s="78"/>
      <c r="IRX541" s="65"/>
      <c r="ISA541" s="78"/>
      <c r="ISB541" s="78"/>
      <c r="ISC541" s="65"/>
      <c r="ISF541" s="78"/>
      <c r="ISG541" s="78"/>
      <c r="ISH541" s="65"/>
      <c r="ISK541" s="78"/>
      <c r="ISL541" s="78"/>
      <c r="ISM541" s="65"/>
      <c r="ISP541" s="78"/>
      <c r="ISQ541" s="78"/>
      <c r="ISR541" s="65"/>
      <c r="ISU541" s="78"/>
      <c r="ISV541" s="78"/>
      <c r="ISW541" s="65"/>
      <c r="ISZ541" s="78"/>
      <c r="ITA541" s="78"/>
      <c r="ITB541" s="65"/>
      <c r="ITE541" s="78"/>
      <c r="ITF541" s="78"/>
      <c r="ITG541" s="65"/>
      <c r="ITJ541" s="78"/>
      <c r="ITK541" s="78"/>
      <c r="ITL541" s="65"/>
      <c r="ITO541" s="78"/>
      <c r="ITP541" s="78"/>
      <c r="ITQ541" s="65"/>
      <c r="ITT541" s="78"/>
      <c r="ITU541" s="78"/>
      <c r="ITV541" s="65"/>
      <c r="ITY541" s="78"/>
      <c r="ITZ541" s="78"/>
      <c r="IUA541" s="65"/>
      <c r="IUD541" s="78"/>
      <c r="IUE541" s="78"/>
      <c r="IUF541" s="65"/>
      <c r="IUI541" s="78"/>
      <c r="IUJ541" s="78"/>
      <c r="IUK541" s="65"/>
      <c r="IUN541" s="78"/>
      <c r="IUO541" s="78"/>
      <c r="IUP541" s="65"/>
      <c r="IUS541" s="78"/>
      <c r="IUT541" s="78"/>
      <c r="IUU541" s="65"/>
      <c r="IUX541" s="78"/>
      <c r="IUY541" s="78"/>
      <c r="IUZ541" s="65"/>
      <c r="IVC541" s="78"/>
      <c r="IVD541" s="78"/>
      <c r="IVE541" s="65"/>
      <c r="IVH541" s="78"/>
      <c r="IVI541" s="78"/>
      <c r="IVJ541" s="65"/>
      <c r="IVM541" s="78"/>
      <c r="IVN541" s="78"/>
      <c r="IVO541" s="65"/>
      <c r="IVR541" s="78"/>
      <c r="IVS541" s="78"/>
      <c r="IVT541" s="65"/>
      <c r="IVW541" s="78"/>
      <c r="IVX541" s="78"/>
      <c r="IVY541" s="65"/>
      <c r="IWB541" s="78"/>
      <c r="IWC541" s="78"/>
      <c r="IWD541" s="65"/>
      <c r="IWG541" s="78"/>
      <c r="IWH541" s="78"/>
      <c r="IWI541" s="65"/>
      <c r="IWL541" s="78"/>
      <c r="IWM541" s="78"/>
      <c r="IWN541" s="65"/>
      <c r="IWQ541" s="78"/>
      <c r="IWR541" s="78"/>
      <c r="IWS541" s="65"/>
      <c r="IWV541" s="78"/>
      <c r="IWW541" s="78"/>
      <c r="IWX541" s="65"/>
      <c r="IXA541" s="78"/>
      <c r="IXB541" s="78"/>
      <c r="IXC541" s="65"/>
      <c r="IXF541" s="78"/>
      <c r="IXG541" s="78"/>
      <c r="IXH541" s="65"/>
      <c r="IXK541" s="78"/>
      <c r="IXL541" s="78"/>
      <c r="IXM541" s="65"/>
      <c r="IXP541" s="78"/>
      <c r="IXQ541" s="78"/>
      <c r="IXR541" s="65"/>
      <c r="IXU541" s="78"/>
      <c r="IXV541" s="78"/>
      <c r="IXW541" s="65"/>
      <c r="IXZ541" s="78"/>
      <c r="IYA541" s="78"/>
      <c r="IYB541" s="65"/>
      <c r="IYE541" s="78"/>
      <c r="IYF541" s="78"/>
      <c r="IYG541" s="65"/>
      <c r="IYJ541" s="78"/>
      <c r="IYK541" s="78"/>
      <c r="IYL541" s="65"/>
      <c r="IYO541" s="78"/>
      <c r="IYP541" s="78"/>
      <c r="IYQ541" s="65"/>
      <c r="IYT541" s="78"/>
      <c r="IYU541" s="78"/>
      <c r="IYV541" s="65"/>
      <c r="IYY541" s="78"/>
      <c r="IYZ541" s="78"/>
      <c r="IZA541" s="65"/>
      <c r="IZD541" s="78"/>
      <c r="IZE541" s="78"/>
      <c r="IZF541" s="65"/>
      <c r="IZI541" s="78"/>
      <c r="IZJ541" s="78"/>
      <c r="IZK541" s="65"/>
      <c r="IZN541" s="78"/>
      <c r="IZO541" s="78"/>
      <c r="IZP541" s="65"/>
      <c r="IZS541" s="78"/>
      <c r="IZT541" s="78"/>
      <c r="IZU541" s="65"/>
      <c r="IZX541" s="78"/>
      <c r="IZY541" s="78"/>
      <c r="IZZ541" s="65"/>
      <c r="JAC541" s="78"/>
      <c r="JAD541" s="78"/>
      <c r="JAE541" s="65"/>
      <c r="JAH541" s="78"/>
      <c r="JAI541" s="78"/>
      <c r="JAJ541" s="65"/>
      <c r="JAM541" s="78"/>
      <c r="JAN541" s="78"/>
      <c r="JAO541" s="65"/>
      <c r="JAR541" s="78"/>
      <c r="JAS541" s="78"/>
      <c r="JAT541" s="65"/>
      <c r="JAW541" s="78"/>
      <c r="JAX541" s="78"/>
      <c r="JAY541" s="65"/>
      <c r="JBB541" s="78"/>
      <c r="JBC541" s="78"/>
      <c r="JBD541" s="65"/>
      <c r="JBG541" s="78"/>
      <c r="JBH541" s="78"/>
      <c r="JBI541" s="65"/>
      <c r="JBL541" s="78"/>
      <c r="JBM541" s="78"/>
      <c r="JBN541" s="65"/>
      <c r="JBQ541" s="78"/>
      <c r="JBR541" s="78"/>
      <c r="JBS541" s="65"/>
      <c r="JBV541" s="78"/>
      <c r="JBW541" s="78"/>
      <c r="JBX541" s="65"/>
      <c r="JCA541" s="78"/>
      <c r="JCB541" s="78"/>
      <c r="JCC541" s="65"/>
      <c r="JCF541" s="78"/>
      <c r="JCG541" s="78"/>
      <c r="JCH541" s="65"/>
      <c r="JCK541" s="78"/>
      <c r="JCL541" s="78"/>
      <c r="JCM541" s="65"/>
      <c r="JCP541" s="78"/>
      <c r="JCQ541" s="78"/>
      <c r="JCR541" s="65"/>
      <c r="JCU541" s="78"/>
      <c r="JCV541" s="78"/>
      <c r="JCW541" s="65"/>
      <c r="JCZ541" s="78"/>
      <c r="JDA541" s="78"/>
      <c r="JDB541" s="65"/>
      <c r="JDE541" s="78"/>
      <c r="JDF541" s="78"/>
      <c r="JDG541" s="65"/>
      <c r="JDJ541" s="78"/>
      <c r="JDK541" s="78"/>
      <c r="JDL541" s="65"/>
      <c r="JDO541" s="78"/>
      <c r="JDP541" s="78"/>
      <c r="JDQ541" s="65"/>
      <c r="JDT541" s="78"/>
      <c r="JDU541" s="78"/>
      <c r="JDV541" s="65"/>
      <c r="JDY541" s="78"/>
      <c r="JDZ541" s="78"/>
      <c r="JEA541" s="65"/>
      <c r="JED541" s="78"/>
      <c r="JEE541" s="78"/>
      <c r="JEF541" s="65"/>
      <c r="JEI541" s="78"/>
      <c r="JEJ541" s="78"/>
      <c r="JEK541" s="65"/>
      <c r="JEN541" s="78"/>
      <c r="JEO541" s="78"/>
      <c r="JEP541" s="65"/>
      <c r="JES541" s="78"/>
      <c r="JET541" s="78"/>
      <c r="JEU541" s="65"/>
      <c r="JEX541" s="78"/>
      <c r="JEY541" s="78"/>
      <c r="JEZ541" s="65"/>
      <c r="JFC541" s="78"/>
      <c r="JFD541" s="78"/>
      <c r="JFE541" s="65"/>
      <c r="JFH541" s="78"/>
      <c r="JFI541" s="78"/>
      <c r="JFJ541" s="65"/>
      <c r="JFM541" s="78"/>
      <c r="JFN541" s="78"/>
      <c r="JFO541" s="65"/>
      <c r="JFR541" s="78"/>
      <c r="JFS541" s="78"/>
      <c r="JFT541" s="65"/>
      <c r="JFW541" s="78"/>
      <c r="JFX541" s="78"/>
      <c r="JFY541" s="65"/>
      <c r="JGB541" s="78"/>
      <c r="JGC541" s="78"/>
      <c r="JGD541" s="65"/>
      <c r="JGG541" s="78"/>
      <c r="JGH541" s="78"/>
      <c r="JGI541" s="65"/>
      <c r="JGL541" s="78"/>
      <c r="JGM541" s="78"/>
      <c r="JGN541" s="65"/>
      <c r="JGQ541" s="78"/>
      <c r="JGR541" s="78"/>
      <c r="JGS541" s="65"/>
      <c r="JGV541" s="78"/>
      <c r="JGW541" s="78"/>
      <c r="JGX541" s="65"/>
      <c r="JHA541" s="78"/>
      <c r="JHB541" s="78"/>
      <c r="JHC541" s="65"/>
      <c r="JHF541" s="78"/>
      <c r="JHG541" s="78"/>
      <c r="JHH541" s="65"/>
      <c r="JHK541" s="78"/>
      <c r="JHL541" s="78"/>
      <c r="JHM541" s="65"/>
      <c r="JHP541" s="78"/>
      <c r="JHQ541" s="78"/>
      <c r="JHR541" s="65"/>
      <c r="JHU541" s="78"/>
      <c r="JHV541" s="78"/>
      <c r="JHW541" s="65"/>
      <c r="JHZ541" s="78"/>
      <c r="JIA541" s="78"/>
      <c r="JIB541" s="65"/>
      <c r="JIE541" s="78"/>
      <c r="JIF541" s="78"/>
      <c r="JIG541" s="65"/>
      <c r="JIJ541" s="78"/>
      <c r="JIK541" s="78"/>
      <c r="JIL541" s="65"/>
      <c r="JIO541" s="78"/>
      <c r="JIP541" s="78"/>
      <c r="JIQ541" s="65"/>
      <c r="JIT541" s="78"/>
      <c r="JIU541" s="78"/>
      <c r="JIV541" s="65"/>
      <c r="JIY541" s="78"/>
      <c r="JIZ541" s="78"/>
      <c r="JJA541" s="65"/>
      <c r="JJD541" s="78"/>
      <c r="JJE541" s="78"/>
      <c r="JJF541" s="65"/>
      <c r="JJI541" s="78"/>
      <c r="JJJ541" s="78"/>
      <c r="JJK541" s="65"/>
      <c r="JJN541" s="78"/>
      <c r="JJO541" s="78"/>
      <c r="JJP541" s="65"/>
      <c r="JJS541" s="78"/>
      <c r="JJT541" s="78"/>
      <c r="JJU541" s="65"/>
      <c r="JJX541" s="78"/>
      <c r="JJY541" s="78"/>
      <c r="JJZ541" s="65"/>
      <c r="JKC541" s="78"/>
      <c r="JKD541" s="78"/>
      <c r="JKE541" s="65"/>
      <c r="JKH541" s="78"/>
      <c r="JKI541" s="78"/>
      <c r="JKJ541" s="65"/>
      <c r="JKM541" s="78"/>
      <c r="JKN541" s="78"/>
      <c r="JKO541" s="65"/>
      <c r="JKR541" s="78"/>
      <c r="JKS541" s="78"/>
      <c r="JKT541" s="65"/>
      <c r="JKW541" s="78"/>
      <c r="JKX541" s="78"/>
      <c r="JKY541" s="65"/>
      <c r="JLB541" s="78"/>
      <c r="JLC541" s="78"/>
      <c r="JLD541" s="65"/>
      <c r="JLG541" s="78"/>
      <c r="JLH541" s="78"/>
      <c r="JLI541" s="65"/>
      <c r="JLL541" s="78"/>
      <c r="JLM541" s="78"/>
      <c r="JLN541" s="65"/>
      <c r="JLQ541" s="78"/>
      <c r="JLR541" s="78"/>
      <c r="JLS541" s="65"/>
      <c r="JLV541" s="78"/>
      <c r="JLW541" s="78"/>
      <c r="JLX541" s="65"/>
      <c r="JMA541" s="78"/>
      <c r="JMB541" s="78"/>
      <c r="JMC541" s="65"/>
      <c r="JMF541" s="78"/>
      <c r="JMG541" s="78"/>
      <c r="JMH541" s="65"/>
      <c r="JMK541" s="78"/>
      <c r="JML541" s="78"/>
      <c r="JMM541" s="65"/>
      <c r="JMP541" s="78"/>
      <c r="JMQ541" s="78"/>
      <c r="JMR541" s="65"/>
      <c r="JMU541" s="78"/>
      <c r="JMV541" s="78"/>
      <c r="JMW541" s="65"/>
      <c r="JMZ541" s="78"/>
      <c r="JNA541" s="78"/>
      <c r="JNB541" s="65"/>
      <c r="JNE541" s="78"/>
      <c r="JNF541" s="78"/>
      <c r="JNG541" s="65"/>
      <c r="JNJ541" s="78"/>
      <c r="JNK541" s="78"/>
      <c r="JNL541" s="65"/>
      <c r="JNO541" s="78"/>
      <c r="JNP541" s="78"/>
      <c r="JNQ541" s="65"/>
      <c r="JNT541" s="78"/>
      <c r="JNU541" s="78"/>
      <c r="JNV541" s="65"/>
      <c r="JNY541" s="78"/>
      <c r="JNZ541" s="78"/>
      <c r="JOA541" s="65"/>
      <c r="JOD541" s="78"/>
      <c r="JOE541" s="78"/>
      <c r="JOF541" s="65"/>
      <c r="JOI541" s="78"/>
      <c r="JOJ541" s="78"/>
      <c r="JOK541" s="65"/>
      <c r="JON541" s="78"/>
      <c r="JOO541" s="78"/>
      <c r="JOP541" s="65"/>
      <c r="JOS541" s="78"/>
      <c r="JOT541" s="78"/>
      <c r="JOU541" s="65"/>
      <c r="JOX541" s="78"/>
      <c r="JOY541" s="78"/>
      <c r="JOZ541" s="65"/>
      <c r="JPC541" s="78"/>
      <c r="JPD541" s="78"/>
      <c r="JPE541" s="65"/>
      <c r="JPH541" s="78"/>
      <c r="JPI541" s="78"/>
      <c r="JPJ541" s="65"/>
      <c r="JPM541" s="78"/>
      <c r="JPN541" s="78"/>
      <c r="JPO541" s="65"/>
      <c r="JPR541" s="78"/>
      <c r="JPS541" s="78"/>
      <c r="JPT541" s="65"/>
      <c r="JPW541" s="78"/>
      <c r="JPX541" s="78"/>
      <c r="JPY541" s="65"/>
      <c r="JQB541" s="78"/>
      <c r="JQC541" s="78"/>
      <c r="JQD541" s="65"/>
      <c r="JQG541" s="78"/>
      <c r="JQH541" s="78"/>
      <c r="JQI541" s="65"/>
      <c r="JQL541" s="78"/>
      <c r="JQM541" s="78"/>
      <c r="JQN541" s="65"/>
      <c r="JQQ541" s="78"/>
      <c r="JQR541" s="78"/>
      <c r="JQS541" s="65"/>
      <c r="JQV541" s="78"/>
      <c r="JQW541" s="78"/>
      <c r="JQX541" s="65"/>
      <c r="JRA541" s="78"/>
      <c r="JRB541" s="78"/>
      <c r="JRC541" s="65"/>
      <c r="JRF541" s="78"/>
      <c r="JRG541" s="78"/>
      <c r="JRH541" s="65"/>
      <c r="JRK541" s="78"/>
      <c r="JRL541" s="78"/>
      <c r="JRM541" s="65"/>
      <c r="JRP541" s="78"/>
      <c r="JRQ541" s="78"/>
      <c r="JRR541" s="65"/>
      <c r="JRU541" s="78"/>
      <c r="JRV541" s="78"/>
      <c r="JRW541" s="65"/>
      <c r="JRZ541" s="78"/>
      <c r="JSA541" s="78"/>
      <c r="JSB541" s="65"/>
      <c r="JSE541" s="78"/>
      <c r="JSF541" s="78"/>
      <c r="JSG541" s="65"/>
      <c r="JSJ541" s="78"/>
      <c r="JSK541" s="78"/>
      <c r="JSL541" s="65"/>
      <c r="JSO541" s="78"/>
      <c r="JSP541" s="78"/>
      <c r="JSQ541" s="65"/>
      <c r="JST541" s="78"/>
      <c r="JSU541" s="78"/>
      <c r="JSV541" s="65"/>
      <c r="JSY541" s="78"/>
      <c r="JSZ541" s="78"/>
      <c r="JTA541" s="65"/>
      <c r="JTD541" s="78"/>
      <c r="JTE541" s="78"/>
      <c r="JTF541" s="65"/>
      <c r="JTI541" s="78"/>
      <c r="JTJ541" s="78"/>
      <c r="JTK541" s="65"/>
      <c r="JTN541" s="78"/>
      <c r="JTO541" s="78"/>
      <c r="JTP541" s="65"/>
      <c r="JTS541" s="78"/>
      <c r="JTT541" s="78"/>
      <c r="JTU541" s="65"/>
      <c r="JTX541" s="78"/>
      <c r="JTY541" s="78"/>
      <c r="JTZ541" s="65"/>
      <c r="JUC541" s="78"/>
      <c r="JUD541" s="78"/>
      <c r="JUE541" s="65"/>
      <c r="JUH541" s="78"/>
      <c r="JUI541" s="78"/>
      <c r="JUJ541" s="65"/>
      <c r="JUM541" s="78"/>
      <c r="JUN541" s="78"/>
      <c r="JUO541" s="65"/>
      <c r="JUR541" s="78"/>
      <c r="JUS541" s="78"/>
      <c r="JUT541" s="65"/>
      <c r="JUW541" s="78"/>
      <c r="JUX541" s="78"/>
      <c r="JUY541" s="65"/>
      <c r="JVB541" s="78"/>
      <c r="JVC541" s="78"/>
      <c r="JVD541" s="65"/>
      <c r="JVG541" s="78"/>
      <c r="JVH541" s="78"/>
      <c r="JVI541" s="65"/>
      <c r="JVL541" s="78"/>
      <c r="JVM541" s="78"/>
      <c r="JVN541" s="65"/>
      <c r="JVQ541" s="78"/>
      <c r="JVR541" s="78"/>
      <c r="JVS541" s="65"/>
      <c r="JVV541" s="78"/>
      <c r="JVW541" s="78"/>
      <c r="JVX541" s="65"/>
      <c r="JWA541" s="78"/>
      <c r="JWB541" s="78"/>
      <c r="JWC541" s="65"/>
      <c r="JWF541" s="78"/>
      <c r="JWG541" s="78"/>
      <c r="JWH541" s="65"/>
      <c r="JWK541" s="78"/>
      <c r="JWL541" s="78"/>
      <c r="JWM541" s="65"/>
      <c r="JWP541" s="78"/>
      <c r="JWQ541" s="78"/>
      <c r="JWR541" s="65"/>
      <c r="JWU541" s="78"/>
      <c r="JWV541" s="78"/>
      <c r="JWW541" s="65"/>
      <c r="JWZ541" s="78"/>
      <c r="JXA541" s="78"/>
      <c r="JXB541" s="65"/>
      <c r="JXE541" s="78"/>
      <c r="JXF541" s="78"/>
      <c r="JXG541" s="65"/>
      <c r="JXJ541" s="78"/>
      <c r="JXK541" s="78"/>
      <c r="JXL541" s="65"/>
      <c r="JXO541" s="78"/>
      <c r="JXP541" s="78"/>
      <c r="JXQ541" s="65"/>
      <c r="JXT541" s="78"/>
      <c r="JXU541" s="78"/>
      <c r="JXV541" s="65"/>
      <c r="JXY541" s="78"/>
      <c r="JXZ541" s="78"/>
      <c r="JYA541" s="65"/>
      <c r="JYD541" s="78"/>
      <c r="JYE541" s="78"/>
      <c r="JYF541" s="65"/>
      <c r="JYI541" s="78"/>
      <c r="JYJ541" s="78"/>
      <c r="JYK541" s="65"/>
      <c r="JYN541" s="78"/>
      <c r="JYO541" s="78"/>
      <c r="JYP541" s="65"/>
      <c r="JYS541" s="78"/>
      <c r="JYT541" s="78"/>
      <c r="JYU541" s="65"/>
      <c r="JYX541" s="78"/>
      <c r="JYY541" s="78"/>
      <c r="JYZ541" s="65"/>
      <c r="JZC541" s="78"/>
      <c r="JZD541" s="78"/>
      <c r="JZE541" s="65"/>
      <c r="JZH541" s="78"/>
      <c r="JZI541" s="78"/>
      <c r="JZJ541" s="65"/>
      <c r="JZM541" s="78"/>
      <c r="JZN541" s="78"/>
      <c r="JZO541" s="65"/>
      <c r="JZR541" s="78"/>
      <c r="JZS541" s="78"/>
      <c r="JZT541" s="65"/>
      <c r="JZW541" s="78"/>
      <c r="JZX541" s="78"/>
      <c r="JZY541" s="65"/>
      <c r="KAB541" s="78"/>
      <c r="KAC541" s="78"/>
      <c r="KAD541" s="65"/>
      <c r="KAG541" s="78"/>
      <c r="KAH541" s="78"/>
      <c r="KAI541" s="65"/>
      <c r="KAL541" s="78"/>
      <c r="KAM541" s="78"/>
      <c r="KAN541" s="65"/>
      <c r="KAQ541" s="78"/>
      <c r="KAR541" s="78"/>
      <c r="KAS541" s="65"/>
      <c r="KAV541" s="78"/>
      <c r="KAW541" s="78"/>
      <c r="KAX541" s="65"/>
      <c r="KBA541" s="78"/>
      <c r="KBB541" s="78"/>
      <c r="KBC541" s="65"/>
      <c r="KBF541" s="78"/>
      <c r="KBG541" s="78"/>
      <c r="KBH541" s="65"/>
      <c r="KBK541" s="78"/>
      <c r="KBL541" s="78"/>
      <c r="KBM541" s="65"/>
      <c r="KBP541" s="78"/>
      <c r="KBQ541" s="78"/>
      <c r="KBR541" s="65"/>
      <c r="KBU541" s="78"/>
      <c r="KBV541" s="78"/>
      <c r="KBW541" s="65"/>
      <c r="KBZ541" s="78"/>
      <c r="KCA541" s="78"/>
      <c r="KCB541" s="65"/>
      <c r="KCE541" s="78"/>
      <c r="KCF541" s="78"/>
      <c r="KCG541" s="65"/>
      <c r="KCJ541" s="78"/>
      <c r="KCK541" s="78"/>
      <c r="KCL541" s="65"/>
      <c r="KCO541" s="78"/>
      <c r="KCP541" s="78"/>
      <c r="KCQ541" s="65"/>
      <c r="KCT541" s="78"/>
      <c r="KCU541" s="78"/>
      <c r="KCV541" s="65"/>
      <c r="KCY541" s="78"/>
      <c r="KCZ541" s="78"/>
      <c r="KDA541" s="65"/>
      <c r="KDD541" s="78"/>
      <c r="KDE541" s="78"/>
      <c r="KDF541" s="65"/>
      <c r="KDI541" s="78"/>
      <c r="KDJ541" s="78"/>
      <c r="KDK541" s="65"/>
      <c r="KDN541" s="78"/>
      <c r="KDO541" s="78"/>
      <c r="KDP541" s="65"/>
      <c r="KDS541" s="78"/>
      <c r="KDT541" s="78"/>
      <c r="KDU541" s="65"/>
      <c r="KDX541" s="78"/>
      <c r="KDY541" s="78"/>
      <c r="KDZ541" s="65"/>
      <c r="KEC541" s="78"/>
      <c r="KED541" s="78"/>
      <c r="KEE541" s="65"/>
      <c r="KEH541" s="78"/>
      <c r="KEI541" s="78"/>
      <c r="KEJ541" s="65"/>
      <c r="KEM541" s="78"/>
      <c r="KEN541" s="78"/>
      <c r="KEO541" s="65"/>
      <c r="KER541" s="78"/>
      <c r="KES541" s="78"/>
      <c r="KET541" s="65"/>
      <c r="KEW541" s="78"/>
      <c r="KEX541" s="78"/>
      <c r="KEY541" s="65"/>
      <c r="KFB541" s="78"/>
      <c r="KFC541" s="78"/>
      <c r="KFD541" s="65"/>
      <c r="KFG541" s="78"/>
      <c r="KFH541" s="78"/>
      <c r="KFI541" s="65"/>
      <c r="KFL541" s="78"/>
      <c r="KFM541" s="78"/>
      <c r="KFN541" s="65"/>
      <c r="KFQ541" s="78"/>
      <c r="KFR541" s="78"/>
      <c r="KFS541" s="65"/>
      <c r="KFV541" s="78"/>
      <c r="KFW541" s="78"/>
      <c r="KFX541" s="65"/>
      <c r="KGA541" s="78"/>
      <c r="KGB541" s="78"/>
      <c r="KGC541" s="65"/>
      <c r="KGF541" s="78"/>
      <c r="KGG541" s="78"/>
      <c r="KGH541" s="65"/>
      <c r="KGK541" s="78"/>
      <c r="KGL541" s="78"/>
      <c r="KGM541" s="65"/>
      <c r="KGP541" s="78"/>
      <c r="KGQ541" s="78"/>
      <c r="KGR541" s="65"/>
      <c r="KGU541" s="78"/>
      <c r="KGV541" s="78"/>
      <c r="KGW541" s="65"/>
      <c r="KGZ541" s="78"/>
      <c r="KHA541" s="78"/>
      <c r="KHB541" s="65"/>
      <c r="KHE541" s="78"/>
      <c r="KHF541" s="78"/>
      <c r="KHG541" s="65"/>
      <c r="KHJ541" s="78"/>
      <c r="KHK541" s="78"/>
      <c r="KHL541" s="65"/>
      <c r="KHO541" s="78"/>
      <c r="KHP541" s="78"/>
      <c r="KHQ541" s="65"/>
      <c r="KHT541" s="78"/>
      <c r="KHU541" s="78"/>
      <c r="KHV541" s="65"/>
      <c r="KHY541" s="78"/>
      <c r="KHZ541" s="78"/>
      <c r="KIA541" s="65"/>
      <c r="KID541" s="78"/>
      <c r="KIE541" s="78"/>
      <c r="KIF541" s="65"/>
      <c r="KII541" s="78"/>
      <c r="KIJ541" s="78"/>
      <c r="KIK541" s="65"/>
      <c r="KIN541" s="78"/>
      <c r="KIO541" s="78"/>
      <c r="KIP541" s="65"/>
      <c r="KIS541" s="78"/>
      <c r="KIT541" s="78"/>
      <c r="KIU541" s="65"/>
      <c r="KIX541" s="78"/>
      <c r="KIY541" s="78"/>
      <c r="KIZ541" s="65"/>
      <c r="KJC541" s="78"/>
      <c r="KJD541" s="78"/>
      <c r="KJE541" s="65"/>
      <c r="KJH541" s="78"/>
      <c r="KJI541" s="78"/>
      <c r="KJJ541" s="65"/>
      <c r="KJM541" s="78"/>
      <c r="KJN541" s="78"/>
      <c r="KJO541" s="65"/>
      <c r="KJR541" s="78"/>
      <c r="KJS541" s="78"/>
      <c r="KJT541" s="65"/>
      <c r="KJW541" s="78"/>
      <c r="KJX541" s="78"/>
      <c r="KJY541" s="65"/>
      <c r="KKB541" s="78"/>
      <c r="KKC541" s="78"/>
      <c r="KKD541" s="65"/>
      <c r="KKG541" s="78"/>
      <c r="KKH541" s="78"/>
      <c r="KKI541" s="65"/>
      <c r="KKL541" s="78"/>
      <c r="KKM541" s="78"/>
      <c r="KKN541" s="65"/>
      <c r="KKQ541" s="78"/>
      <c r="KKR541" s="78"/>
      <c r="KKS541" s="65"/>
      <c r="KKV541" s="78"/>
      <c r="KKW541" s="78"/>
      <c r="KKX541" s="65"/>
      <c r="KLA541" s="78"/>
      <c r="KLB541" s="78"/>
      <c r="KLC541" s="65"/>
      <c r="KLF541" s="78"/>
      <c r="KLG541" s="78"/>
      <c r="KLH541" s="65"/>
      <c r="KLK541" s="78"/>
      <c r="KLL541" s="78"/>
      <c r="KLM541" s="65"/>
      <c r="KLP541" s="78"/>
      <c r="KLQ541" s="78"/>
      <c r="KLR541" s="65"/>
      <c r="KLU541" s="78"/>
      <c r="KLV541" s="78"/>
      <c r="KLW541" s="65"/>
      <c r="KLZ541" s="78"/>
      <c r="KMA541" s="78"/>
      <c r="KMB541" s="65"/>
      <c r="KME541" s="78"/>
      <c r="KMF541" s="78"/>
      <c r="KMG541" s="65"/>
      <c r="KMJ541" s="78"/>
      <c r="KMK541" s="78"/>
      <c r="KML541" s="65"/>
      <c r="KMO541" s="78"/>
      <c r="KMP541" s="78"/>
      <c r="KMQ541" s="65"/>
      <c r="KMT541" s="78"/>
      <c r="KMU541" s="78"/>
      <c r="KMV541" s="65"/>
      <c r="KMY541" s="78"/>
      <c r="KMZ541" s="78"/>
      <c r="KNA541" s="65"/>
      <c r="KND541" s="78"/>
      <c r="KNE541" s="78"/>
      <c r="KNF541" s="65"/>
      <c r="KNI541" s="78"/>
      <c r="KNJ541" s="78"/>
      <c r="KNK541" s="65"/>
      <c r="KNN541" s="78"/>
      <c r="KNO541" s="78"/>
      <c r="KNP541" s="65"/>
      <c r="KNS541" s="78"/>
      <c r="KNT541" s="78"/>
      <c r="KNU541" s="65"/>
      <c r="KNX541" s="78"/>
      <c r="KNY541" s="78"/>
      <c r="KNZ541" s="65"/>
      <c r="KOC541" s="78"/>
      <c r="KOD541" s="78"/>
      <c r="KOE541" s="65"/>
      <c r="KOH541" s="78"/>
      <c r="KOI541" s="78"/>
      <c r="KOJ541" s="65"/>
      <c r="KOM541" s="78"/>
      <c r="KON541" s="78"/>
      <c r="KOO541" s="65"/>
      <c r="KOR541" s="78"/>
      <c r="KOS541" s="78"/>
      <c r="KOT541" s="65"/>
      <c r="KOW541" s="78"/>
      <c r="KOX541" s="78"/>
      <c r="KOY541" s="65"/>
      <c r="KPB541" s="78"/>
      <c r="KPC541" s="78"/>
      <c r="KPD541" s="65"/>
      <c r="KPG541" s="78"/>
      <c r="KPH541" s="78"/>
      <c r="KPI541" s="65"/>
      <c r="KPL541" s="78"/>
      <c r="KPM541" s="78"/>
      <c r="KPN541" s="65"/>
      <c r="KPQ541" s="78"/>
      <c r="KPR541" s="78"/>
      <c r="KPS541" s="65"/>
      <c r="KPV541" s="78"/>
      <c r="KPW541" s="78"/>
      <c r="KPX541" s="65"/>
      <c r="KQA541" s="78"/>
      <c r="KQB541" s="78"/>
      <c r="KQC541" s="65"/>
      <c r="KQF541" s="78"/>
      <c r="KQG541" s="78"/>
      <c r="KQH541" s="65"/>
      <c r="KQK541" s="78"/>
      <c r="KQL541" s="78"/>
      <c r="KQM541" s="65"/>
      <c r="KQP541" s="78"/>
      <c r="KQQ541" s="78"/>
      <c r="KQR541" s="65"/>
      <c r="KQU541" s="78"/>
      <c r="KQV541" s="78"/>
      <c r="KQW541" s="65"/>
      <c r="KQZ541" s="78"/>
      <c r="KRA541" s="78"/>
      <c r="KRB541" s="65"/>
      <c r="KRE541" s="78"/>
      <c r="KRF541" s="78"/>
      <c r="KRG541" s="65"/>
      <c r="KRJ541" s="78"/>
      <c r="KRK541" s="78"/>
      <c r="KRL541" s="65"/>
      <c r="KRO541" s="78"/>
      <c r="KRP541" s="78"/>
      <c r="KRQ541" s="65"/>
      <c r="KRT541" s="78"/>
      <c r="KRU541" s="78"/>
      <c r="KRV541" s="65"/>
      <c r="KRY541" s="78"/>
      <c r="KRZ541" s="78"/>
      <c r="KSA541" s="65"/>
      <c r="KSD541" s="78"/>
      <c r="KSE541" s="78"/>
      <c r="KSF541" s="65"/>
      <c r="KSI541" s="78"/>
      <c r="KSJ541" s="78"/>
      <c r="KSK541" s="65"/>
      <c r="KSN541" s="78"/>
      <c r="KSO541" s="78"/>
      <c r="KSP541" s="65"/>
      <c r="KSS541" s="78"/>
      <c r="KST541" s="78"/>
      <c r="KSU541" s="65"/>
      <c r="KSX541" s="78"/>
      <c r="KSY541" s="78"/>
      <c r="KSZ541" s="65"/>
      <c r="KTC541" s="78"/>
      <c r="KTD541" s="78"/>
      <c r="KTE541" s="65"/>
      <c r="KTH541" s="78"/>
      <c r="KTI541" s="78"/>
      <c r="KTJ541" s="65"/>
      <c r="KTM541" s="78"/>
      <c r="KTN541" s="78"/>
      <c r="KTO541" s="65"/>
      <c r="KTR541" s="78"/>
      <c r="KTS541" s="78"/>
      <c r="KTT541" s="65"/>
      <c r="KTW541" s="78"/>
      <c r="KTX541" s="78"/>
      <c r="KTY541" s="65"/>
      <c r="KUB541" s="78"/>
      <c r="KUC541" s="78"/>
      <c r="KUD541" s="65"/>
      <c r="KUG541" s="78"/>
      <c r="KUH541" s="78"/>
      <c r="KUI541" s="65"/>
      <c r="KUL541" s="78"/>
      <c r="KUM541" s="78"/>
      <c r="KUN541" s="65"/>
      <c r="KUQ541" s="78"/>
      <c r="KUR541" s="78"/>
      <c r="KUS541" s="65"/>
      <c r="KUV541" s="78"/>
      <c r="KUW541" s="78"/>
      <c r="KUX541" s="65"/>
      <c r="KVA541" s="78"/>
      <c r="KVB541" s="78"/>
      <c r="KVC541" s="65"/>
      <c r="KVF541" s="78"/>
      <c r="KVG541" s="78"/>
      <c r="KVH541" s="65"/>
      <c r="KVK541" s="78"/>
      <c r="KVL541" s="78"/>
      <c r="KVM541" s="65"/>
      <c r="KVP541" s="78"/>
      <c r="KVQ541" s="78"/>
      <c r="KVR541" s="65"/>
      <c r="KVU541" s="78"/>
      <c r="KVV541" s="78"/>
      <c r="KVW541" s="65"/>
      <c r="KVZ541" s="78"/>
      <c r="KWA541" s="78"/>
      <c r="KWB541" s="65"/>
      <c r="KWE541" s="78"/>
      <c r="KWF541" s="78"/>
      <c r="KWG541" s="65"/>
      <c r="KWJ541" s="78"/>
      <c r="KWK541" s="78"/>
      <c r="KWL541" s="65"/>
      <c r="KWO541" s="78"/>
      <c r="KWP541" s="78"/>
      <c r="KWQ541" s="65"/>
      <c r="KWT541" s="78"/>
      <c r="KWU541" s="78"/>
      <c r="KWV541" s="65"/>
      <c r="KWY541" s="78"/>
      <c r="KWZ541" s="78"/>
      <c r="KXA541" s="65"/>
      <c r="KXD541" s="78"/>
      <c r="KXE541" s="78"/>
      <c r="KXF541" s="65"/>
      <c r="KXI541" s="78"/>
      <c r="KXJ541" s="78"/>
      <c r="KXK541" s="65"/>
      <c r="KXN541" s="78"/>
      <c r="KXO541" s="78"/>
      <c r="KXP541" s="65"/>
      <c r="KXS541" s="78"/>
      <c r="KXT541" s="78"/>
      <c r="KXU541" s="65"/>
      <c r="KXX541" s="78"/>
      <c r="KXY541" s="78"/>
      <c r="KXZ541" s="65"/>
      <c r="KYC541" s="78"/>
      <c r="KYD541" s="78"/>
      <c r="KYE541" s="65"/>
      <c r="KYH541" s="78"/>
      <c r="KYI541" s="78"/>
      <c r="KYJ541" s="65"/>
      <c r="KYM541" s="78"/>
      <c r="KYN541" s="78"/>
      <c r="KYO541" s="65"/>
      <c r="KYR541" s="78"/>
      <c r="KYS541" s="78"/>
      <c r="KYT541" s="65"/>
      <c r="KYW541" s="78"/>
      <c r="KYX541" s="78"/>
      <c r="KYY541" s="65"/>
      <c r="KZB541" s="78"/>
      <c r="KZC541" s="78"/>
      <c r="KZD541" s="65"/>
      <c r="KZG541" s="78"/>
      <c r="KZH541" s="78"/>
      <c r="KZI541" s="65"/>
      <c r="KZL541" s="78"/>
      <c r="KZM541" s="78"/>
      <c r="KZN541" s="65"/>
      <c r="KZQ541" s="78"/>
      <c r="KZR541" s="78"/>
      <c r="KZS541" s="65"/>
      <c r="KZV541" s="78"/>
      <c r="KZW541" s="78"/>
      <c r="KZX541" s="65"/>
      <c r="LAA541" s="78"/>
      <c r="LAB541" s="78"/>
      <c r="LAC541" s="65"/>
      <c r="LAF541" s="78"/>
      <c r="LAG541" s="78"/>
      <c r="LAH541" s="65"/>
      <c r="LAK541" s="78"/>
      <c r="LAL541" s="78"/>
      <c r="LAM541" s="65"/>
      <c r="LAP541" s="78"/>
      <c r="LAQ541" s="78"/>
      <c r="LAR541" s="65"/>
      <c r="LAU541" s="78"/>
      <c r="LAV541" s="78"/>
      <c r="LAW541" s="65"/>
      <c r="LAZ541" s="78"/>
      <c r="LBA541" s="78"/>
      <c r="LBB541" s="65"/>
      <c r="LBE541" s="78"/>
      <c r="LBF541" s="78"/>
      <c r="LBG541" s="65"/>
      <c r="LBJ541" s="78"/>
      <c r="LBK541" s="78"/>
      <c r="LBL541" s="65"/>
      <c r="LBO541" s="78"/>
      <c r="LBP541" s="78"/>
      <c r="LBQ541" s="65"/>
      <c r="LBT541" s="78"/>
      <c r="LBU541" s="78"/>
      <c r="LBV541" s="65"/>
      <c r="LBY541" s="78"/>
      <c r="LBZ541" s="78"/>
      <c r="LCA541" s="65"/>
      <c r="LCD541" s="78"/>
      <c r="LCE541" s="78"/>
      <c r="LCF541" s="65"/>
      <c r="LCI541" s="78"/>
      <c r="LCJ541" s="78"/>
      <c r="LCK541" s="65"/>
      <c r="LCN541" s="78"/>
      <c r="LCO541" s="78"/>
      <c r="LCP541" s="65"/>
      <c r="LCS541" s="78"/>
      <c r="LCT541" s="78"/>
      <c r="LCU541" s="65"/>
      <c r="LCX541" s="78"/>
      <c r="LCY541" s="78"/>
      <c r="LCZ541" s="65"/>
      <c r="LDC541" s="78"/>
      <c r="LDD541" s="78"/>
      <c r="LDE541" s="65"/>
      <c r="LDH541" s="78"/>
      <c r="LDI541" s="78"/>
      <c r="LDJ541" s="65"/>
      <c r="LDM541" s="78"/>
      <c r="LDN541" s="78"/>
      <c r="LDO541" s="65"/>
      <c r="LDR541" s="78"/>
      <c r="LDS541" s="78"/>
      <c r="LDT541" s="65"/>
      <c r="LDW541" s="78"/>
      <c r="LDX541" s="78"/>
      <c r="LDY541" s="65"/>
      <c r="LEB541" s="78"/>
      <c r="LEC541" s="78"/>
      <c r="LED541" s="65"/>
      <c r="LEG541" s="78"/>
      <c r="LEH541" s="78"/>
      <c r="LEI541" s="65"/>
      <c r="LEL541" s="78"/>
      <c r="LEM541" s="78"/>
      <c r="LEN541" s="65"/>
      <c r="LEQ541" s="78"/>
      <c r="LER541" s="78"/>
      <c r="LES541" s="65"/>
      <c r="LEV541" s="78"/>
      <c r="LEW541" s="78"/>
      <c r="LEX541" s="65"/>
      <c r="LFA541" s="78"/>
      <c r="LFB541" s="78"/>
      <c r="LFC541" s="65"/>
      <c r="LFF541" s="78"/>
      <c r="LFG541" s="78"/>
      <c r="LFH541" s="65"/>
      <c r="LFK541" s="78"/>
      <c r="LFL541" s="78"/>
      <c r="LFM541" s="65"/>
      <c r="LFP541" s="78"/>
      <c r="LFQ541" s="78"/>
      <c r="LFR541" s="65"/>
      <c r="LFU541" s="78"/>
      <c r="LFV541" s="78"/>
      <c r="LFW541" s="65"/>
      <c r="LFZ541" s="78"/>
      <c r="LGA541" s="78"/>
      <c r="LGB541" s="65"/>
      <c r="LGE541" s="78"/>
      <c r="LGF541" s="78"/>
      <c r="LGG541" s="65"/>
      <c r="LGJ541" s="78"/>
      <c r="LGK541" s="78"/>
      <c r="LGL541" s="65"/>
      <c r="LGO541" s="78"/>
      <c r="LGP541" s="78"/>
      <c r="LGQ541" s="65"/>
      <c r="LGT541" s="78"/>
      <c r="LGU541" s="78"/>
      <c r="LGV541" s="65"/>
      <c r="LGY541" s="78"/>
      <c r="LGZ541" s="78"/>
      <c r="LHA541" s="65"/>
      <c r="LHD541" s="78"/>
      <c r="LHE541" s="78"/>
      <c r="LHF541" s="65"/>
      <c r="LHI541" s="78"/>
      <c r="LHJ541" s="78"/>
      <c r="LHK541" s="65"/>
      <c r="LHN541" s="78"/>
      <c r="LHO541" s="78"/>
      <c r="LHP541" s="65"/>
      <c r="LHS541" s="78"/>
      <c r="LHT541" s="78"/>
      <c r="LHU541" s="65"/>
      <c r="LHX541" s="78"/>
      <c r="LHY541" s="78"/>
      <c r="LHZ541" s="65"/>
      <c r="LIC541" s="78"/>
      <c r="LID541" s="78"/>
      <c r="LIE541" s="65"/>
      <c r="LIH541" s="78"/>
      <c r="LII541" s="78"/>
      <c r="LIJ541" s="65"/>
      <c r="LIM541" s="78"/>
      <c r="LIN541" s="78"/>
      <c r="LIO541" s="65"/>
      <c r="LIR541" s="78"/>
      <c r="LIS541" s="78"/>
      <c r="LIT541" s="65"/>
      <c r="LIW541" s="78"/>
      <c r="LIX541" s="78"/>
      <c r="LIY541" s="65"/>
      <c r="LJB541" s="78"/>
      <c r="LJC541" s="78"/>
      <c r="LJD541" s="65"/>
      <c r="LJG541" s="78"/>
      <c r="LJH541" s="78"/>
      <c r="LJI541" s="65"/>
      <c r="LJL541" s="78"/>
      <c r="LJM541" s="78"/>
      <c r="LJN541" s="65"/>
      <c r="LJQ541" s="78"/>
      <c r="LJR541" s="78"/>
      <c r="LJS541" s="65"/>
      <c r="LJV541" s="78"/>
      <c r="LJW541" s="78"/>
      <c r="LJX541" s="65"/>
      <c r="LKA541" s="78"/>
      <c r="LKB541" s="78"/>
      <c r="LKC541" s="65"/>
      <c r="LKF541" s="78"/>
      <c r="LKG541" s="78"/>
      <c r="LKH541" s="65"/>
      <c r="LKK541" s="78"/>
      <c r="LKL541" s="78"/>
      <c r="LKM541" s="65"/>
      <c r="LKP541" s="78"/>
      <c r="LKQ541" s="78"/>
      <c r="LKR541" s="65"/>
      <c r="LKU541" s="78"/>
      <c r="LKV541" s="78"/>
      <c r="LKW541" s="65"/>
      <c r="LKZ541" s="78"/>
      <c r="LLA541" s="78"/>
      <c r="LLB541" s="65"/>
      <c r="LLE541" s="78"/>
      <c r="LLF541" s="78"/>
      <c r="LLG541" s="65"/>
      <c r="LLJ541" s="78"/>
      <c r="LLK541" s="78"/>
      <c r="LLL541" s="65"/>
      <c r="LLO541" s="78"/>
      <c r="LLP541" s="78"/>
      <c r="LLQ541" s="65"/>
      <c r="LLT541" s="78"/>
      <c r="LLU541" s="78"/>
      <c r="LLV541" s="65"/>
      <c r="LLY541" s="78"/>
      <c r="LLZ541" s="78"/>
      <c r="LMA541" s="65"/>
      <c r="LMD541" s="78"/>
      <c r="LME541" s="78"/>
      <c r="LMF541" s="65"/>
      <c r="LMI541" s="78"/>
      <c r="LMJ541" s="78"/>
      <c r="LMK541" s="65"/>
      <c r="LMN541" s="78"/>
      <c r="LMO541" s="78"/>
      <c r="LMP541" s="65"/>
      <c r="LMS541" s="78"/>
      <c r="LMT541" s="78"/>
      <c r="LMU541" s="65"/>
      <c r="LMX541" s="78"/>
      <c r="LMY541" s="78"/>
      <c r="LMZ541" s="65"/>
      <c r="LNC541" s="78"/>
      <c r="LND541" s="78"/>
      <c r="LNE541" s="65"/>
      <c r="LNH541" s="78"/>
      <c r="LNI541" s="78"/>
      <c r="LNJ541" s="65"/>
      <c r="LNM541" s="78"/>
      <c r="LNN541" s="78"/>
      <c r="LNO541" s="65"/>
      <c r="LNR541" s="78"/>
      <c r="LNS541" s="78"/>
      <c r="LNT541" s="65"/>
      <c r="LNW541" s="78"/>
      <c r="LNX541" s="78"/>
      <c r="LNY541" s="65"/>
      <c r="LOB541" s="78"/>
      <c r="LOC541" s="78"/>
      <c r="LOD541" s="65"/>
      <c r="LOG541" s="78"/>
      <c r="LOH541" s="78"/>
      <c r="LOI541" s="65"/>
      <c r="LOL541" s="78"/>
      <c r="LOM541" s="78"/>
      <c r="LON541" s="65"/>
      <c r="LOQ541" s="78"/>
      <c r="LOR541" s="78"/>
      <c r="LOS541" s="65"/>
      <c r="LOV541" s="78"/>
      <c r="LOW541" s="78"/>
      <c r="LOX541" s="65"/>
      <c r="LPA541" s="78"/>
      <c r="LPB541" s="78"/>
      <c r="LPC541" s="65"/>
      <c r="LPF541" s="78"/>
      <c r="LPG541" s="78"/>
      <c r="LPH541" s="65"/>
      <c r="LPK541" s="78"/>
      <c r="LPL541" s="78"/>
      <c r="LPM541" s="65"/>
      <c r="LPP541" s="78"/>
      <c r="LPQ541" s="78"/>
      <c r="LPR541" s="65"/>
      <c r="LPU541" s="78"/>
      <c r="LPV541" s="78"/>
      <c r="LPW541" s="65"/>
      <c r="LPZ541" s="78"/>
      <c r="LQA541" s="78"/>
      <c r="LQB541" s="65"/>
      <c r="LQE541" s="78"/>
      <c r="LQF541" s="78"/>
      <c r="LQG541" s="65"/>
      <c r="LQJ541" s="78"/>
      <c r="LQK541" s="78"/>
      <c r="LQL541" s="65"/>
      <c r="LQO541" s="78"/>
      <c r="LQP541" s="78"/>
      <c r="LQQ541" s="65"/>
      <c r="LQT541" s="78"/>
      <c r="LQU541" s="78"/>
      <c r="LQV541" s="65"/>
      <c r="LQY541" s="78"/>
      <c r="LQZ541" s="78"/>
      <c r="LRA541" s="65"/>
      <c r="LRD541" s="78"/>
      <c r="LRE541" s="78"/>
      <c r="LRF541" s="65"/>
      <c r="LRI541" s="78"/>
      <c r="LRJ541" s="78"/>
      <c r="LRK541" s="65"/>
      <c r="LRN541" s="78"/>
      <c r="LRO541" s="78"/>
      <c r="LRP541" s="65"/>
      <c r="LRS541" s="78"/>
      <c r="LRT541" s="78"/>
      <c r="LRU541" s="65"/>
      <c r="LRX541" s="78"/>
      <c r="LRY541" s="78"/>
      <c r="LRZ541" s="65"/>
      <c r="LSC541" s="78"/>
      <c r="LSD541" s="78"/>
      <c r="LSE541" s="65"/>
      <c r="LSH541" s="78"/>
      <c r="LSI541" s="78"/>
      <c r="LSJ541" s="65"/>
      <c r="LSM541" s="78"/>
      <c r="LSN541" s="78"/>
      <c r="LSO541" s="65"/>
      <c r="LSR541" s="78"/>
      <c r="LSS541" s="78"/>
      <c r="LST541" s="65"/>
      <c r="LSW541" s="78"/>
      <c r="LSX541" s="78"/>
      <c r="LSY541" s="65"/>
      <c r="LTB541" s="78"/>
      <c r="LTC541" s="78"/>
      <c r="LTD541" s="65"/>
      <c r="LTG541" s="78"/>
      <c r="LTH541" s="78"/>
      <c r="LTI541" s="65"/>
      <c r="LTL541" s="78"/>
      <c r="LTM541" s="78"/>
      <c r="LTN541" s="65"/>
      <c r="LTQ541" s="78"/>
      <c r="LTR541" s="78"/>
      <c r="LTS541" s="65"/>
      <c r="LTV541" s="78"/>
      <c r="LTW541" s="78"/>
      <c r="LTX541" s="65"/>
      <c r="LUA541" s="78"/>
      <c r="LUB541" s="78"/>
      <c r="LUC541" s="65"/>
      <c r="LUF541" s="78"/>
      <c r="LUG541" s="78"/>
      <c r="LUH541" s="65"/>
      <c r="LUK541" s="78"/>
      <c r="LUL541" s="78"/>
      <c r="LUM541" s="65"/>
      <c r="LUP541" s="78"/>
      <c r="LUQ541" s="78"/>
      <c r="LUR541" s="65"/>
      <c r="LUU541" s="78"/>
      <c r="LUV541" s="78"/>
      <c r="LUW541" s="65"/>
      <c r="LUZ541" s="78"/>
      <c r="LVA541" s="78"/>
      <c r="LVB541" s="65"/>
      <c r="LVE541" s="78"/>
      <c r="LVF541" s="78"/>
      <c r="LVG541" s="65"/>
      <c r="LVJ541" s="78"/>
      <c r="LVK541" s="78"/>
      <c r="LVL541" s="65"/>
      <c r="LVO541" s="78"/>
      <c r="LVP541" s="78"/>
      <c r="LVQ541" s="65"/>
      <c r="LVT541" s="78"/>
      <c r="LVU541" s="78"/>
      <c r="LVV541" s="65"/>
      <c r="LVY541" s="78"/>
      <c r="LVZ541" s="78"/>
      <c r="LWA541" s="65"/>
      <c r="LWD541" s="78"/>
      <c r="LWE541" s="78"/>
      <c r="LWF541" s="65"/>
      <c r="LWI541" s="78"/>
      <c r="LWJ541" s="78"/>
      <c r="LWK541" s="65"/>
      <c r="LWN541" s="78"/>
      <c r="LWO541" s="78"/>
      <c r="LWP541" s="65"/>
      <c r="LWS541" s="78"/>
      <c r="LWT541" s="78"/>
      <c r="LWU541" s="65"/>
      <c r="LWX541" s="78"/>
      <c r="LWY541" s="78"/>
      <c r="LWZ541" s="65"/>
      <c r="LXC541" s="78"/>
      <c r="LXD541" s="78"/>
      <c r="LXE541" s="65"/>
      <c r="LXH541" s="78"/>
      <c r="LXI541" s="78"/>
      <c r="LXJ541" s="65"/>
      <c r="LXM541" s="78"/>
      <c r="LXN541" s="78"/>
      <c r="LXO541" s="65"/>
      <c r="LXR541" s="78"/>
      <c r="LXS541" s="78"/>
      <c r="LXT541" s="65"/>
      <c r="LXW541" s="78"/>
      <c r="LXX541" s="78"/>
      <c r="LXY541" s="65"/>
      <c r="LYB541" s="78"/>
      <c r="LYC541" s="78"/>
      <c r="LYD541" s="65"/>
      <c r="LYG541" s="78"/>
      <c r="LYH541" s="78"/>
      <c r="LYI541" s="65"/>
      <c r="LYL541" s="78"/>
      <c r="LYM541" s="78"/>
      <c r="LYN541" s="65"/>
      <c r="LYQ541" s="78"/>
      <c r="LYR541" s="78"/>
      <c r="LYS541" s="65"/>
      <c r="LYV541" s="78"/>
      <c r="LYW541" s="78"/>
      <c r="LYX541" s="65"/>
      <c r="LZA541" s="78"/>
      <c r="LZB541" s="78"/>
      <c r="LZC541" s="65"/>
      <c r="LZF541" s="78"/>
      <c r="LZG541" s="78"/>
      <c r="LZH541" s="65"/>
      <c r="LZK541" s="78"/>
      <c r="LZL541" s="78"/>
      <c r="LZM541" s="65"/>
      <c r="LZP541" s="78"/>
      <c r="LZQ541" s="78"/>
      <c r="LZR541" s="65"/>
      <c r="LZU541" s="78"/>
      <c r="LZV541" s="78"/>
      <c r="LZW541" s="65"/>
      <c r="LZZ541" s="78"/>
      <c r="MAA541" s="78"/>
      <c r="MAB541" s="65"/>
      <c r="MAE541" s="78"/>
      <c r="MAF541" s="78"/>
      <c r="MAG541" s="65"/>
      <c r="MAJ541" s="78"/>
      <c r="MAK541" s="78"/>
      <c r="MAL541" s="65"/>
      <c r="MAO541" s="78"/>
      <c r="MAP541" s="78"/>
      <c r="MAQ541" s="65"/>
      <c r="MAT541" s="78"/>
      <c r="MAU541" s="78"/>
      <c r="MAV541" s="65"/>
      <c r="MAY541" s="78"/>
      <c r="MAZ541" s="78"/>
      <c r="MBA541" s="65"/>
      <c r="MBD541" s="78"/>
      <c r="MBE541" s="78"/>
      <c r="MBF541" s="65"/>
      <c r="MBI541" s="78"/>
      <c r="MBJ541" s="78"/>
      <c r="MBK541" s="65"/>
      <c r="MBN541" s="78"/>
      <c r="MBO541" s="78"/>
      <c r="MBP541" s="65"/>
      <c r="MBS541" s="78"/>
      <c r="MBT541" s="78"/>
      <c r="MBU541" s="65"/>
      <c r="MBX541" s="78"/>
      <c r="MBY541" s="78"/>
      <c r="MBZ541" s="65"/>
      <c r="MCC541" s="78"/>
      <c r="MCD541" s="78"/>
      <c r="MCE541" s="65"/>
      <c r="MCH541" s="78"/>
      <c r="MCI541" s="78"/>
      <c r="MCJ541" s="65"/>
      <c r="MCM541" s="78"/>
      <c r="MCN541" s="78"/>
      <c r="MCO541" s="65"/>
      <c r="MCR541" s="78"/>
      <c r="MCS541" s="78"/>
      <c r="MCT541" s="65"/>
      <c r="MCW541" s="78"/>
      <c r="MCX541" s="78"/>
      <c r="MCY541" s="65"/>
      <c r="MDB541" s="78"/>
      <c r="MDC541" s="78"/>
      <c r="MDD541" s="65"/>
      <c r="MDG541" s="78"/>
      <c r="MDH541" s="78"/>
      <c r="MDI541" s="65"/>
      <c r="MDL541" s="78"/>
      <c r="MDM541" s="78"/>
      <c r="MDN541" s="65"/>
      <c r="MDQ541" s="78"/>
      <c r="MDR541" s="78"/>
      <c r="MDS541" s="65"/>
      <c r="MDV541" s="78"/>
      <c r="MDW541" s="78"/>
      <c r="MDX541" s="65"/>
      <c r="MEA541" s="78"/>
      <c r="MEB541" s="78"/>
      <c r="MEC541" s="65"/>
      <c r="MEF541" s="78"/>
      <c r="MEG541" s="78"/>
      <c r="MEH541" s="65"/>
      <c r="MEK541" s="78"/>
      <c r="MEL541" s="78"/>
      <c r="MEM541" s="65"/>
      <c r="MEP541" s="78"/>
      <c r="MEQ541" s="78"/>
      <c r="MER541" s="65"/>
      <c r="MEU541" s="78"/>
      <c r="MEV541" s="78"/>
      <c r="MEW541" s="65"/>
      <c r="MEZ541" s="78"/>
      <c r="MFA541" s="78"/>
      <c r="MFB541" s="65"/>
      <c r="MFE541" s="78"/>
      <c r="MFF541" s="78"/>
      <c r="MFG541" s="65"/>
      <c r="MFJ541" s="78"/>
      <c r="MFK541" s="78"/>
      <c r="MFL541" s="65"/>
      <c r="MFO541" s="78"/>
      <c r="MFP541" s="78"/>
      <c r="MFQ541" s="65"/>
      <c r="MFT541" s="78"/>
      <c r="MFU541" s="78"/>
      <c r="MFV541" s="65"/>
      <c r="MFY541" s="78"/>
      <c r="MFZ541" s="78"/>
      <c r="MGA541" s="65"/>
      <c r="MGD541" s="78"/>
      <c r="MGE541" s="78"/>
      <c r="MGF541" s="65"/>
      <c r="MGI541" s="78"/>
      <c r="MGJ541" s="78"/>
      <c r="MGK541" s="65"/>
      <c r="MGN541" s="78"/>
      <c r="MGO541" s="78"/>
      <c r="MGP541" s="65"/>
      <c r="MGS541" s="78"/>
      <c r="MGT541" s="78"/>
      <c r="MGU541" s="65"/>
      <c r="MGX541" s="78"/>
      <c r="MGY541" s="78"/>
      <c r="MGZ541" s="65"/>
      <c r="MHC541" s="78"/>
      <c r="MHD541" s="78"/>
      <c r="MHE541" s="65"/>
      <c r="MHH541" s="78"/>
      <c r="MHI541" s="78"/>
      <c r="MHJ541" s="65"/>
      <c r="MHM541" s="78"/>
      <c r="MHN541" s="78"/>
      <c r="MHO541" s="65"/>
      <c r="MHR541" s="78"/>
      <c r="MHS541" s="78"/>
      <c r="MHT541" s="65"/>
      <c r="MHW541" s="78"/>
      <c r="MHX541" s="78"/>
      <c r="MHY541" s="65"/>
      <c r="MIB541" s="78"/>
      <c r="MIC541" s="78"/>
      <c r="MID541" s="65"/>
      <c r="MIG541" s="78"/>
      <c r="MIH541" s="78"/>
      <c r="MII541" s="65"/>
      <c r="MIL541" s="78"/>
      <c r="MIM541" s="78"/>
      <c r="MIN541" s="65"/>
      <c r="MIQ541" s="78"/>
      <c r="MIR541" s="78"/>
      <c r="MIS541" s="65"/>
      <c r="MIV541" s="78"/>
      <c r="MIW541" s="78"/>
      <c r="MIX541" s="65"/>
      <c r="MJA541" s="78"/>
      <c r="MJB541" s="78"/>
      <c r="MJC541" s="65"/>
      <c r="MJF541" s="78"/>
      <c r="MJG541" s="78"/>
      <c r="MJH541" s="65"/>
      <c r="MJK541" s="78"/>
      <c r="MJL541" s="78"/>
      <c r="MJM541" s="65"/>
      <c r="MJP541" s="78"/>
      <c r="MJQ541" s="78"/>
      <c r="MJR541" s="65"/>
      <c r="MJU541" s="78"/>
      <c r="MJV541" s="78"/>
      <c r="MJW541" s="65"/>
      <c r="MJZ541" s="78"/>
      <c r="MKA541" s="78"/>
      <c r="MKB541" s="65"/>
      <c r="MKE541" s="78"/>
      <c r="MKF541" s="78"/>
      <c r="MKG541" s="65"/>
      <c r="MKJ541" s="78"/>
      <c r="MKK541" s="78"/>
      <c r="MKL541" s="65"/>
      <c r="MKO541" s="78"/>
      <c r="MKP541" s="78"/>
      <c r="MKQ541" s="65"/>
      <c r="MKT541" s="78"/>
      <c r="MKU541" s="78"/>
      <c r="MKV541" s="65"/>
      <c r="MKY541" s="78"/>
      <c r="MKZ541" s="78"/>
      <c r="MLA541" s="65"/>
      <c r="MLD541" s="78"/>
      <c r="MLE541" s="78"/>
      <c r="MLF541" s="65"/>
      <c r="MLI541" s="78"/>
      <c r="MLJ541" s="78"/>
      <c r="MLK541" s="65"/>
      <c r="MLN541" s="78"/>
      <c r="MLO541" s="78"/>
      <c r="MLP541" s="65"/>
      <c r="MLS541" s="78"/>
      <c r="MLT541" s="78"/>
      <c r="MLU541" s="65"/>
      <c r="MLX541" s="78"/>
      <c r="MLY541" s="78"/>
      <c r="MLZ541" s="65"/>
      <c r="MMC541" s="78"/>
      <c r="MMD541" s="78"/>
      <c r="MME541" s="65"/>
      <c r="MMH541" s="78"/>
      <c r="MMI541" s="78"/>
      <c r="MMJ541" s="65"/>
      <c r="MMM541" s="78"/>
      <c r="MMN541" s="78"/>
      <c r="MMO541" s="65"/>
      <c r="MMR541" s="78"/>
      <c r="MMS541" s="78"/>
      <c r="MMT541" s="65"/>
      <c r="MMW541" s="78"/>
      <c r="MMX541" s="78"/>
      <c r="MMY541" s="65"/>
      <c r="MNB541" s="78"/>
      <c r="MNC541" s="78"/>
      <c r="MND541" s="65"/>
      <c r="MNG541" s="78"/>
      <c r="MNH541" s="78"/>
      <c r="MNI541" s="65"/>
      <c r="MNL541" s="78"/>
      <c r="MNM541" s="78"/>
      <c r="MNN541" s="65"/>
      <c r="MNQ541" s="78"/>
      <c r="MNR541" s="78"/>
      <c r="MNS541" s="65"/>
      <c r="MNV541" s="78"/>
      <c r="MNW541" s="78"/>
      <c r="MNX541" s="65"/>
      <c r="MOA541" s="78"/>
      <c r="MOB541" s="78"/>
      <c r="MOC541" s="65"/>
      <c r="MOF541" s="78"/>
      <c r="MOG541" s="78"/>
      <c r="MOH541" s="65"/>
      <c r="MOK541" s="78"/>
      <c r="MOL541" s="78"/>
      <c r="MOM541" s="65"/>
      <c r="MOP541" s="78"/>
      <c r="MOQ541" s="78"/>
      <c r="MOR541" s="65"/>
      <c r="MOU541" s="78"/>
      <c r="MOV541" s="78"/>
      <c r="MOW541" s="65"/>
      <c r="MOZ541" s="78"/>
      <c r="MPA541" s="78"/>
      <c r="MPB541" s="65"/>
      <c r="MPE541" s="78"/>
      <c r="MPF541" s="78"/>
      <c r="MPG541" s="65"/>
      <c r="MPJ541" s="78"/>
      <c r="MPK541" s="78"/>
      <c r="MPL541" s="65"/>
      <c r="MPO541" s="78"/>
      <c r="MPP541" s="78"/>
      <c r="MPQ541" s="65"/>
      <c r="MPT541" s="78"/>
      <c r="MPU541" s="78"/>
      <c r="MPV541" s="65"/>
      <c r="MPY541" s="78"/>
      <c r="MPZ541" s="78"/>
      <c r="MQA541" s="65"/>
      <c r="MQD541" s="78"/>
      <c r="MQE541" s="78"/>
      <c r="MQF541" s="65"/>
      <c r="MQI541" s="78"/>
      <c r="MQJ541" s="78"/>
      <c r="MQK541" s="65"/>
      <c r="MQN541" s="78"/>
      <c r="MQO541" s="78"/>
      <c r="MQP541" s="65"/>
      <c r="MQS541" s="78"/>
      <c r="MQT541" s="78"/>
      <c r="MQU541" s="65"/>
      <c r="MQX541" s="78"/>
      <c r="MQY541" s="78"/>
      <c r="MQZ541" s="65"/>
      <c r="MRC541" s="78"/>
      <c r="MRD541" s="78"/>
      <c r="MRE541" s="65"/>
      <c r="MRH541" s="78"/>
      <c r="MRI541" s="78"/>
      <c r="MRJ541" s="65"/>
      <c r="MRM541" s="78"/>
      <c r="MRN541" s="78"/>
      <c r="MRO541" s="65"/>
      <c r="MRR541" s="78"/>
      <c r="MRS541" s="78"/>
      <c r="MRT541" s="65"/>
      <c r="MRW541" s="78"/>
      <c r="MRX541" s="78"/>
      <c r="MRY541" s="65"/>
      <c r="MSB541" s="78"/>
      <c r="MSC541" s="78"/>
      <c r="MSD541" s="65"/>
      <c r="MSG541" s="78"/>
      <c r="MSH541" s="78"/>
      <c r="MSI541" s="65"/>
      <c r="MSL541" s="78"/>
      <c r="MSM541" s="78"/>
      <c r="MSN541" s="65"/>
      <c r="MSQ541" s="78"/>
      <c r="MSR541" s="78"/>
      <c r="MSS541" s="65"/>
      <c r="MSV541" s="78"/>
      <c r="MSW541" s="78"/>
      <c r="MSX541" s="65"/>
      <c r="MTA541" s="78"/>
      <c r="MTB541" s="78"/>
      <c r="MTC541" s="65"/>
      <c r="MTF541" s="78"/>
      <c r="MTG541" s="78"/>
      <c r="MTH541" s="65"/>
      <c r="MTK541" s="78"/>
      <c r="MTL541" s="78"/>
      <c r="MTM541" s="65"/>
      <c r="MTP541" s="78"/>
      <c r="MTQ541" s="78"/>
      <c r="MTR541" s="65"/>
      <c r="MTU541" s="78"/>
      <c r="MTV541" s="78"/>
      <c r="MTW541" s="65"/>
      <c r="MTZ541" s="78"/>
      <c r="MUA541" s="78"/>
      <c r="MUB541" s="65"/>
      <c r="MUE541" s="78"/>
      <c r="MUF541" s="78"/>
      <c r="MUG541" s="65"/>
      <c r="MUJ541" s="78"/>
      <c r="MUK541" s="78"/>
      <c r="MUL541" s="65"/>
      <c r="MUO541" s="78"/>
      <c r="MUP541" s="78"/>
      <c r="MUQ541" s="65"/>
      <c r="MUT541" s="78"/>
      <c r="MUU541" s="78"/>
      <c r="MUV541" s="65"/>
      <c r="MUY541" s="78"/>
      <c r="MUZ541" s="78"/>
      <c r="MVA541" s="65"/>
      <c r="MVD541" s="78"/>
      <c r="MVE541" s="78"/>
      <c r="MVF541" s="65"/>
      <c r="MVI541" s="78"/>
      <c r="MVJ541" s="78"/>
      <c r="MVK541" s="65"/>
      <c r="MVN541" s="78"/>
      <c r="MVO541" s="78"/>
      <c r="MVP541" s="65"/>
      <c r="MVS541" s="78"/>
      <c r="MVT541" s="78"/>
      <c r="MVU541" s="65"/>
      <c r="MVX541" s="78"/>
      <c r="MVY541" s="78"/>
      <c r="MVZ541" s="65"/>
      <c r="MWC541" s="78"/>
      <c r="MWD541" s="78"/>
      <c r="MWE541" s="65"/>
      <c r="MWH541" s="78"/>
      <c r="MWI541" s="78"/>
      <c r="MWJ541" s="65"/>
      <c r="MWM541" s="78"/>
      <c r="MWN541" s="78"/>
      <c r="MWO541" s="65"/>
      <c r="MWR541" s="78"/>
      <c r="MWS541" s="78"/>
      <c r="MWT541" s="65"/>
      <c r="MWW541" s="78"/>
      <c r="MWX541" s="78"/>
      <c r="MWY541" s="65"/>
      <c r="MXB541" s="78"/>
      <c r="MXC541" s="78"/>
      <c r="MXD541" s="65"/>
      <c r="MXG541" s="78"/>
      <c r="MXH541" s="78"/>
      <c r="MXI541" s="65"/>
      <c r="MXL541" s="78"/>
      <c r="MXM541" s="78"/>
      <c r="MXN541" s="65"/>
      <c r="MXQ541" s="78"/>
      <c r="MXR541" s="78"/>
      <c r="MXS541" s="65"/>
      <c r="MXV541" s="78"/>
      <c r="MXW541" s="78"/>
      <c r="MXX541" s="65"/>
      <c r="MYA541" s="78"/>
      <c r="MYB541" s="78"/>
      <c r="MYC541" s="65"/>
      <c r="MYF541" s="78"/>
      <c r="MYG541" s="78"/>
      <c r="MYH541" s="65"/>
      <c r="MYK541" s="78"/>
      <c r="MYL541" s="78"/>
      <c r="MYM541" s="65"/>
      <c r="MYP541" s="78"/>
      <c r="MYQ541" s="78"/>
      <c r="MYR541" s="65"/>
      <c r="MYU541" s="78"/>
      <c r="MYV541" s="78"/>
      <c r="MYW541" s="65"/>
      <c r="MYZ541" s="78"/>
      <c r="MZA541" s="78"/>
      <c r="MZB541" s="65"/>
      <c r="MZE541" s="78"/>
      <c r="MZF541" s="78"/>
      <c r="MZG541" s="65"/>
      <c r="MZJ541" s="78"/>
      <c r="MZK541" s="78"/>
      <c r="MZL541" s="65"/>
      <c r="MZO541" s="78"/>
      <c r="MZP541" s="78"/>
      <c r="MZQ541" s="65"/>
      <c r="MZT541" s="78"/>
      <c r="MZU541" s="78"/>
      <c r="MZV541" s="65"/>
      <c r="MZY541" s="78"/>
      <c r="MZZ541" s="78"/>
      <c r="NAA541" s="65"/>
      <c r="NAD541" s="78"/>
      <c r="NAE541" s="78"/>
      <c r="NAF541" s="65"/>
      <c r="NAI541" s="78"/>
      <c r="NAJ541" s="78"/>
      <c r="NAK541" s="65"/>
      <c r="NAN541" s="78"/>
      <c r="NAO541" s="78"/>
      <c r="NAP541" s="65"/>
      <c r="NAS541" s="78"/>
      <c r="NAT541" s="78"/>
      <c r="NAU541" s="65"/>
      <c r="NAX541" s="78"/>
      <c r="NAY541" s="78"/>
      <c r="NAZ541" s="65"/>
      <c r="NBC541" s="78"/>
      <c r="NBD541" s="78"/>
      <c r="NBE541" s="65"/>
      <c r="NBH541" s="78"/>
      <c r="NBI541" s="78"/>
      <c r="NBJ541" s="65"/>
      <c r="NBM541" s="78"/>
      <c r="NBN541" s="78"/>
      <c r="NBO541" s="65"/>
      <c r="NBR541" s="78"/>
      <c r="NBS541" s="78"/>
      <c r="NBT541" s="65"/>
      <c r="NBW541" s="78"/>
      <c r="NBX541" s="78"/>
      <c r="NBY541" s="65"/>
      <c r="NCB541" s="78"/>
      <c r="NCC541" s="78"/>
      <c r="NCD541" s="65"/>
      <c r="NCG541" s="78"/>
      <c r="NCH541" s="78"/>
      <c r="NCI541" s="65"/>
      <c r="NCL541" s="78"/>
      <c r="NCM541" s="78"/>
      <c r="NCN541" s="65"/>
      <c r="NCQ541" s="78"/>
      <c r="NCR541" s="78"/>
      <c r="NCS541" s="65"/>
      <c r="NCV541" s="78"/>
      <c r="NCW541" s="78"/>
      <c r="NCX541" s="65"/>
      <c r="NDA541" s="78"/>
      <c r="NDB541" s="78"/>
      <c r="NDC541" s="65"/>
      <c r="NDF541" s="78"/>
      <c r="NDG541" s="78"/>
      <c r="NDH541" s="65"/>
      <c r="NDK541" s="78"/>
      <c r="NDL541" s="78"/>
      <c r="NDM541" s="65"/>
      <c r="NDP541" s="78"/>
      <c r="NDQ541" s="78"/>
      <c r="NDR541" s="65"/>
      <c r="NDU541" s="78"/>
      <c r="NDV541" s="78"/>
      <c r="NDW541" s="65"/>
      <c r="NDZ541" s="78"/>
      <c r="NEA541" s="78"/>
      <c r="NEB541" s="65"/>
      <c r="NEE541" s="78"/>
      <c r="NEF541" s="78"/>
      <c r="NEG541" s="65"/>
      <c r="NEJ541" s="78"/>
      <c r="NEK541" s="78"/>
      <c r="NEL541" s="65"/>
      <c r="NEO541" s="78"/>
      <c r="NEP541" s="78"/>
      <c r="NEQ541" s="65"/>
      <c r="NET541" s="78"/>
      <c r="NEU541" s="78"/>
      <c r="NEV541" s="65"/>
      <c r="NEY541" s="78"/>
      <c r="NEZ541" s="78"/>
      <c r="NFA541" s="65"/>
      <c r="NFD541" s="78"/>
      <c r="NFE541" s="78"/>
      <c r="NFF541" s="65"/>
      <c r="NFI541" s="78"/>
      <c r="NFJ541" s="78"/>
      <c r="NFK541" s="65"/>
      <c r="NFN541" s="78"/>
      <c r="NFO541" s="78"/>
      <c r="NFP541" s="65"/>
      <c r="NFS541" s="78"/>
      <c r="NFT541" s="78"/>
      <c r="NFU541" s="65"/>
      <c r="NFX541" s="78"/>
      <c r="NFY541" s="78"/>
      <c r="NFZ541" s="65"/>
      <c r="NGC541" s="78"/>
      <c r="NGD541" s="78"/>
      <c r="NGE541" s="65"/>
      <c r="NGH541" s="78"/>
      <c r="NGI541" s="78"/>
      <c r="NGJ541" s="65"/>
      <c r="NGM541" s="78"/>
      <c r="NGN541" s="78"/>
      <c r="NGO541" s="65"/>
      <c r="NGR541" s="78"/>
      <c r="NGS541" s="78"/>
      <c r="NGT541" s="65"/>
      <c r="NGW541" s="78"/>
      <c r="NGX541" s="78"/>
      <c r="NGY541" s="65"/>
      <c r="NHB541" s="78"/>
      <c r="NHC541" s="78"/>
      <c r="NHD541" s="65"/>
      <c r="NHG541" s="78"/>
      <c r="NHH541" s="78"/>
      <c r="NHI541" s="65"/>
      <c r="NHL541" s="78"/>
      <c r="NHM541" s="78"/>
      <c r="NHN541" s="65"/>
      <c r="NHQ541" s="78"/>
      <c r="NHR541" s="78"/>
      <c r="NHS541" s="65"/>
      <c r="NHV541" s="78"/>
      <c r="NHW541" s="78"/>
      <c r="NHX541" s="65"/>
      <c r="NIA541" s="78"/>
      <c r="NIB541" s="78"/>
      <c r="NIC541" s="65"/>
      <c r="NIF541" s="78"/>
      <c r="NIG541" s="78"/>
      <c r="NIH541" s="65"/>
      <c r="NIK541" s="78"/>
      <c r="NIL541" s="78"/>
      <c r="NIM541" s="65"/>
      <c r="NIP541" s="78"/>
      <c r="NIQ541" s="78"/>
      <c r="NIR541" s="65"/>
      <c r="NIU541" s="78"/>
      <c r="NIV541" s="78"/>
      <c r="NIW541" s="65"/>
      <c r="NIZ541" s="78"/>
      <c r="NJA541" s="78"/>
      <c r="NJB541" s="65"/>
      <c r="NJE541" s="78"/>
      <c r="NJF541" s="78"/>
      <c r="NJG541" s="65"/>
      <c r="NJJ541" s="78"/>
      <c r="NJK541" s="78"/>
      <c r="NJL541" s="65"/>
      <c r="NJO541" s="78"/>
      <c r="NJP541" s="78"/>
      <c r="NJQ541" s="65"/>
      <c r="NJT541" s="78"/>
      <c r="NJU541" s="78"/>
      <c r="NJV541" s="65"/>
      <c r="NJY541" s="78"/>
      <c r="NJZ541" s="78"/>
      <c r="NKA541" s="65"/>
      <c r="NKD541" s="78"/>
      <c r="NKE541" s="78"/>
      <c r="NKF541" s="65"/>
      <c r="NKI541" s="78"/>
      <c r="NKJ541" s="78"/>
      <c r="NKK541" s="65"/>
      <c r="NKN541" s="78"/>
      <c r="NKO541" s="78"/>
      <c r="NKP541" s="65"/>
      <c r="NKS541" s="78"/>
      <c r="NKT541" s="78"/>
      <c r="NKU541" s="65"/>
      <c r="NKX541" s="78"/>
      <c r="NKY541" s="78"/>
      <c r="NKZ541" s="65"/>
      <c r="NLC541" s="78"/>
      <c r="NLD541" s="78"/>
      <c r="NLE541" s="65"/>
      <c r="NLH541" s="78"/>
      <c r="NLI541" s="78"/>
      <c r="NLJ541" s="65"/>
      <c r="NLM541" s="78"/>
      <c r="NLN541" s="78"/>
      <c r="NLO541" s="65"/>
      <c r="NLR541" s="78"/>
      <c r="NLS541" s="78"/>
      <c r="NLT541" s="65"/>
      <c r="NLW541" s="78"/>
      <c r="NLX541" s="78"/>
      <c r="NLY541" s="65"/>
      <c r="NMB541" s="78"/>
      <c r="NMC541" s="78"/>
      <c r="NMD541" s="65"/>
      <c r="NMG541" s="78"/>
      <c r="NMH541" s="78"/>
      <c r="NMI541" s="65"/>
      <c r="NML541" s="78"/>
      <c r="NMM541" s="78"/>
      <c r="NMN541" s="65"/>
      <c r="NMQ541" s="78"/>
      <c r="NMR541" s="78"/>
      <c r="NMS541" s="65"/>
      <c r="NMV541" s="78"/>
      <c r="NMW541" s="78"/>
      <c r="NMX541" s="65"/>
      <c r="NNA541" s="78"/>
      <c r="NNB541" s="78"/>
      <c r="NNC541" s="65"/>
      <c r="NNF541" s="78"/>
      <c r="NNG541" s="78"/>
      <c r="NNH541" s="65"/>
      <c r="NNK541" s="78"/>
      <c r="NNL541" s="78"/>
      <c r="NNM541" s="65"/>
      <c r="NNP541" s="78"/>
      <c r="NNQ541" s="78"/>
      <c r="NNR541" s="65"/>
      <c r="NNU541" s="78"/>
      <c r="NNV541" s="78"/>
      <c r="NNW541" s="65"/>
      <c r="NNZ541" s="78"/>
      <c r="NOA541" s="78"/>
      <c r="NOB541" s="65"/>
      <c r="NOE541" s="78"/>
      <c r="NOF541" s="78"/>
      <c r="NOG541" s="65"/>
      <c r="NOJ541" s="78"/>
      <c r="NOK541" s="78"/>
      <c r="NOL541" s="65"/>
      <c r="NOO541" s="78"/>
      <c r="NOP541" s="78"/>
      <c r="NOQ541" s="65"/>
      <c r="NOT541" s="78"/>
      <c r="NOU541" s="78"/>
      <c r="NOV541" s="65"/>
      <c r="NOY541" s="78"/>
      <c r="NOZ541" s="78"/>
      <c r="NPA541" s="65"/>
      <c r="NPD541" s="78"/>
      <c r="NPE541" s="78"/>
      <c r="NPF541" s="65"/>
      <c r="NPI541" s="78"/>
      <c r="NPJ541" s="78"/>
      <c r="NPK541" s="65"/>
      <c r="NPN541" s="78"/>
      <c r="NPO541" s="78"/>
      <c r="NPP541" s="65"/>
      <c r="NPS541" s="78"/>
      <c r="NPT541" s="78"/>
      <c r="NPU541" s="65"/>
      <c r="NPX541" s="78"/>
      <c r="NPY541" s="78"/>
      <c r="NPZ541" s="65"/>
      <c r="NQC541" s="78"/>
      <c r="NQD541" s="78"/>
      <c r="NQE541" s="65"/>
      <c r="NQH541" s="78"/>
      <c r="NQI541" s="78"/>
      <c r="NQJ541" s="65"/>
      <c r="NQM541" s="78"/>
      <c r="NQN541" s="78"/>
      <c r="NQO541" s="65"/>
      <c r="NQR541" s="78"/>
      <c r="NQS541" s="78"/>
      <c r="NQT541" s="65"/>
      <c r="NQW541" s="78"/>
      <c r="NQX541" s="78"/>
      <c r="NQY541" s="65"/>
      <c r="NRB541" s="78"/>
      <c r="NRC541" s="78"/>
      <c r="NRD541" s="65"/>
      <c r="NRG541" s="78"/>
      <c r="NRH541" s="78"/>
      <c r="NRI541" s="65"/>
      <c r="NRL541" s="78"/>
      <c r="NRM541" s="78"/>
      <c r="NRN541" s="65"/>
      <c r="NRQ541" s="78"/>
      <c r="NRR541" s="78"/>
      <c r="NRS541" s="65"/>
      <c r="NRV541" s="78"/>
      <c r="NRW541" s="78"/>
      <c r="NRX541" s="65"/>
      <c r="NSA541" s="78"/>
      <c r="NSB541" s="78"/>
      <c r="NSC541" s="65"/>
      <c r="NSF541" s="78"/>
      <c r="NSG541" s="78"/>
      <c r="NSH541" s="65"/>
      <c r="NSK541" s="78"/>
      <c r="NSL541" s="78"/>
      <c r="NSM541" s="65"/>
      <c r="NSP541" s="78"/>
      <c r="NSQ541" s="78"/>
      <c r="NSR541" s="65"/>
      <c r="NSU541" s="78"/>
      <c r="NSV541" s="78"/>
      <c r="NSW541" s="65"/>
      <c r="NSZ541" s="78"/>
      <c r="NTA541" s="78"/>
      <c r="NTB541" s="65"/>
      <c r="NTE541" s="78"/>
      <c r="NTF541" s="78"/>
      <c r="NTG541" s="65"/>
      <c r="NTJ541" s="78"/>
      <c r="NTK541" s="78"/>
      <c r="NTL541" s="65"/>
      <c r="NTO541" s="78"/>
      <c r="NTP541" s="78"/>
      <c r="NTQ541" s="65"/>
      <c r="NTT541" s="78"/>
      <c r="NTU541" s="78"/>
      <c r="NTV541" s="65"/>
      <c r="NTY541" s="78"/>
      <c r="NTZ541" s="78"/>
      <c r="NUA541" s="65"/>
      <c r="NUD541" s="78"/>
      <c r="NUE541" s="78"/>
      <c r="NUF541" s="65"/>
      <c r="NUI541" s="78"/>
      <c r="NUJ541" s="78"/>
      <c r="NUK541" s="65"/>
      <c r="NUN541" s="78"/>
      <c r="NUO541" s="78"/>
      <c r="NUP541" s="65"/>
      <c r="NUS541" s="78"/>
      <c r="NUT541" s="78"/>
      <c r="NUU541" s="65"/>
      <c r="NUX541" s="78"/>
      <c r="NUY541" s="78"/>
      <c r="NUZ541" s="65"/>
      <c r="NVC541" s="78"/>
      <c r="NVD541" s="78"/>
      <c r="NVE541" s="65"/>
      <c r="NVH541" s="78"/>
      <c r="NVI541" s="78"/>
      <c r="NVJ541" s="65"/>
      <c r="NVM541" s="78"/>
      <c r="NVN541" s="78"/>
      <c r="NVO541" s="65"/>
      <c r="NVR541" s="78"/>
      <c r="NVS541" s="78"/>
      <c r="NVT541" s="65"/>
      <c r="NVW541" s="78"/>
      <c r="NVX541" s="78"/>
      <c r="NVY541" s="65"/>
      <c r="NWB541" s="78"/>
      <c r="NWC541" s="78"/>
      <c r="NWD541" s="65"/>
      <c r="NWG541" s="78"/>
      <c r="NWH541" s="78"/>
      <c r="NWI541" s="65"/>
      <c r="NWL541" s="78"/>
      <c r="NWM541" s="78"/>
      <c r="NWN541" s="65"/>
      <c r="NWQ541" s="78"/>
      <c r="NWR541" s="78"/>
      <c r="NWS541" s="65"/>
      <c r="NWV541" s="78"/>
      <c r="NWW541" s="78"/>
      <c r="NWX541" s="65"/>
      <c r="NXA541" s="78"/>
      <c r="NXB541" s="78"/>
      <c r="NXC541" s="65"/>
      <c r="NXF541" s="78"/>
      <c r="NXG541" s="78"/>
      <c r="NXH541" s="65"/>
      <c r="NXK541" s="78"/>
      <c r="NXL541" s="78"/>
      <c r="NXM541" s="65"/>
      <c r="NXP541" s="78"/>
      <c r="NXQ541" s="78"/>
      <c r="NXR541" s="65"/>
      <c r="NXU541" s="78"/>
      <c r="NXV541" s="78"/>
      <c r="NXW541" s="65"/>
      <c r="NXZ541" s="78"/>
      <c r="NYA541" s="78"/>
      <c r="NYB541" s="65"/>
      <c r="NYE541" s="78"/>
      <c r="NYF541" s="78"/>
      <c r="NYG541" s="65"/>
      <c r="NYJ541" s="78"/>
      <c r="NYK541" s="78"/>
      <c r="NYL541" s="65"/>
      <c r="NYO541" s="78"/>
      <c r="NYP541" s="78"/>
      <c r="NYQ541" s="65"/>
      <c r="NYT541" s="78"/>
      <c r="NYU541" s="78"/>
      <c r="NYV541" s="65"/>
      <c r="NYY541" s="78"/>
      <c r="NYZ541" s="78"/>
      <c r="NZA541" s="65"/>
      <c r="NZD541" s="78"/>
      <c r="NZE541" s="78"/>
      <c r="NZF541" s="65"/>
      <c r="NZI541" s="78"/>
      <c r="NZJ541" s="78"/>
      <c r="NZK541" s="65"/>
      <c r="NZN541" s="78"/>
      <c r="NZO541" s="78"/>
      <c r="NZP541" s="65"/>
      <c r="NZS541" s="78"/>
      <c r="NZT541" s="78"/>
      <c r="NZU541" s="65"/>
      <c r="NZX541" s="78"/>
      <c r="NZY541" s="78"/>
      <c r="NZZ541" s="65"/>
      <c r="OAC541" s="78"/>
      <c r="OAD541" s="78"/>
      <c r="OAE541" s="65"/>
      <c r="OAH541" s="78"/>
      <c r="OAI541" s="78"/>
      <c r="OAJ541" s="65"/>
      <c r="OAM541" s="78"/>
      <c r="OAN541" s="78"/>
      <c r="OAO541" s="65"/>
      <c r="OAR541" s="78"/>
      <c r="OAS541" s="78"/>
      <c r="OAT541" s="65"/>
      <c r="OAW541" s="78"/>
      <c r="OAX541" s="78"/>
      <c r="OAY541" s="65"/>
      <c r="OBB541" s="78"/>
      <c r="OBC541" s="78"/>
      <c r="OBD541" s="65"/>
      <c r="OBG541" s="78"/>
      <c r="OBH541" s="78"/>
      <c r="OBI541" s="65"/>
      <c r="OBL541" s="78"/>
      <c r="OBM541" s="78"/>
      <c r="OBN541" s="65"/>
      <c r="OBQ541" s="78"/>
      <c r="OBR541" s="78"/>
      <c r="OBS541" s="65"/>
      <c r="OBV541" s="78"/>
      <c r="OBW541" s="78"/>
      <c r="OBX541" s="65"/>
      <c r="OCA541" s="78"/>
      <c r="OCB541" s="78"/>
      <c r="OCC541" s="65"/>
      <c r="OCF541" s="78"/>
      <c r="OCG541" s="78"/>
      <c r="OCH541" s="65"/>
      <c r="OCK541" s="78"/>
      <c r="OCL541" s="78"/>
      <c r="OCM541" s="65"/>
      <c r="OCP541" s="78"/>
      <c r="OCQ541" s="78"/>
      <c r="OCR541" s="65"/>
      <c r="OCU541" s="78"/>
      <c r="OCV541" s="78"/>
      <c r="OCW541" s="65"/>
      <c r="OCZ541" s="78"/>
      <c r="ODA541" s="78"/>
      <c r="ODB541" s="65"/>
      <c r="ODE541" s="78"/>
      <c r="ODF541" s="78"/>
      <c r="ODG541" s="65"/>
      <c r="ODJ541" s="78"/>
      <c r="ODK541" s="78"/>
      <c r="ODL541" s="65"/>
      <c r="ODO541" s="78"/>
      <c r="ODP541" s="78"/>
      <c r="ODQ541" s="65"/>
      <c r="ODT541" s="78"/>
      <c r="ODU541" s="78"/>
      <c r="ODV541" s="65"/>
      <c r="ODY541" s="78"/>
      <c r="ODZ541" s="78"/>
      <c r="OEA541" s="65"/>
      <c r="OED541" s="78"/>
      <c r="OEE541" s="78"/>
      <c r="OEF541" s="65"/>
      <c r="OEI541" s="78"/>
      <c r="OEJ541" s="78"/>
      <c r="OEK541" s="65"/>
      <c r="OEN541" s="78"/>
      <c r="OEO541" s="78"/>
      <c r="OEP541" s="65"/>
      <c r="OES541" s="78"/>
      <c r="OET541" s="78"/>
      <c r="OEU541" s="65"/>
      <c r="OEX541" s="78"/>
      <c r="OEY541" s="78"/>
      <c r="OEZ541" s="65"/>
      <c r="OFC541" s="78"/>
      <c r="OFD541" s="78"/>
      <c r="OFE541" s="65"/>
      <c r="OFH541" s="78"/>
      <c r="OFI541" s="78"/>
      <c r="OFJ541" s="65"/>
      <c r="OFM541" s="78"/>
      <c r="OFN541" s="78"/>
      <c r="OFO541" s="65"/>
      <c r="OFR541" s="78"/>
      <c r="OFS541" s="78"/>
      <c r="OFT541" s="65"/>
      <c r="OFW541" s="78"/>
      <c r="OFX541" s="78"/>
      <c r="OFY541" s="65"/>
      <c r="OGB541" s="78"/>
      <c r="OGC541" s="78"/>
      <c r="OGD541" s="65"/>
      <c r="OGG541" s="78"/>
      <c r="OGH541" s="78"/>
      <c r="OGI541" s="65"/>
      <c r="OGL541" s="78"/>
      <c r="OGM541" s="78"/>
      <c r="OGN541" s="65"/>
      <c r="OGQ541" s="78"/>
      <c r="OGR541" s="78"/>
      <c r="OGS541" s="65"/>
      <c r="OGV541" s="78"/>
      <c r="OGW541" s="78"/>
      <c r="OGX541" s="65"/>
      <c r="OHA541" s="78"/>
      <c r="OHB541" s="78"/>
      <c r="OHC541" s="65"/>
      <c r="OHF541" s="78"/>
      <c r="OHG541" s="78"/>
      <c r="OHH541" s="65"/>
      <c r="OHK541" s="78"/>
      <c r="OHL541" s="78"/>
      <c r="OHM541" s="65"/>
      <c r="OHP541" s="78"/>
      <c r="OHQ541" s="78"/>
      <c r="OHR541" s="65"/>
      <c r="OHU541" s="78"/>
      <c r="OHV541" s="78"/>
      <c r="OHW541" s="65"/>
      <c r="OHZ541" s="78"/>
      <c r="OIA541" s="78"/>
      <c r="OIB541" s="65"/>
      <c r="OIE541" s="78"/>
      <c r="OIF541" s="78"/>
      <c r="OIG541" s="65"/>
      <c r="OIJ541" s="78"/>
      <c r="OIK541" s="78"/>
      <c r="OIL541" s="65"/>
      <c r="OIO541" s="78"/>
      <c r="OIP541" s="78"/>
      <c r="OIQ541" s="65"/>
      <c r="OIT541" s="78"/>
      <c r="OIU541" s="78"/>
      <c r="OIV541" s="65"/>
      <c r="OIY541" s="78"/>
      <c r="OIZ541" s="78"/>
      <c r="OJA541" s="65"/>
      <c r="OJD541" s="78"/>
      <c r="OJE541" s="78"/>
      <c r="OJF541" s="65"/>
      <c r="OJI541" s="78"/>
      <c r="OJJ541" s="78"/>
      <c r="OJK541" s="65"/>
      <c r="OJN541" s="78"/>
      <c r="OJO541" s="78"/>
      <c r="OJP541" s="65"/>
      <c r="OJS541" s="78"/>
      <c r="OJT541" s="78"/>
      <c r="OJU541" s="65"/>
      <c r="OJX541" s="78"/>
      <c r="OJY541" s="78"/>
      <c r="OJZ541" s="65"/>
      <c r="OKC541" s="78"/>
      <c r="OKD541" s="78"/>
      <c r="OKE541" s="65"/>
      <c r="OKH541" s="78"/>
      <c r="OKI541" s="78"/>
      <c r="OKJ541" s="65"/>
      <c r="OKM541" s="78"/>
      <c r="OKN541" s="78"/>
      <c r="OKO541" s="65"/>
      <c r="OKR541" s="78"/>
      <c r="OKS541" s="78"/>
      <c r="OKT541" s="65"/>
      <c r="OKW541" s="78"/>
      <c r="OKX541" s="78"/>
      <c r="OKY541" s="65"/>
      <c r="OLB541" s="78"/>
      <c r="OLC541" s="78"/>
      <c r="OLD541" s="65"/>
      <c r="OLG541" s="78"/>
      <c r="OLH541" s="78"/>
      <c r="OLI541" s="65"/>
      <c r="OLL541" s="78"/>
      <c r="OLM541" s="78"/>
      <c r="OLN541" s="65"/>
      <c r="OLQ541" s="78"/>
      <c r="OLR541" s="78"/>
      <c r="OLS541" s="65"/>
      <c r="OLV541" s="78"/>
      <c r="OLW541" s="78"/>
      <c r="OLX541" s="65"/>
      <c r="OMA541" s="78"/>
      <c r="OMB541" s="78"/>
      <c r="OMC541" s="65"/>
      <c r="OMF541" s="78"/>
      <c r="OMG541" s="78"/>
      <c r="OMH541" s="65"/>
      <c r="OMK541" s="78"/>
      <c r="OML541" s="78"/>
      <c r="OMM541" s="65"/>
      <c r="OMP541" s="78"/>
      <c r="OMQ541" s="78"/>
      <c r="OMR541" s="65"/>
      <c r="OMU541" s="78"/>
      <c r="OMV541" s="78"/>
      <c r="OMW541" s="65"/>
      <c r="OMZ541" s="78"/>
      <c r="ONA541" s="78"/>
      <c r="ONB541" s="65"/>
      <c r="ONE541" s="78"/>
      <c r="ONF541" s="78"/>
      <c r="ONG541" s="65"/>
      <c r="ONJ541" s="78"/>
      <c r="ONK541" s="78"/>
      <c r="ONL541" s="65"/>
      <c r="ONO541" s="78"/>
      <c r="ONP541" s="78"/>
      <c r="ONQ541" s="65"/>
      <c r="ONT541" s="78"/>
      <c r="ONU541" s="78"/>
      <c r="ONV541" s="65"/>
      <c r="ONY541" s="78"/>
      <c r="ONZ541" s="78"/>
      <c r="OOA541" s="65"/>
      <c r="OOD541" s="78"/>
      <c r="OOE541" s="78"/>
      <c r="OOF541" s="65"/>
      <c r="OOI541" s="78"/>
      <c r="OOJ541" s="78"/>
      <c r="OOK541" s="65"/>
      <c r="OON541" s="78"/>
      <c r="OOO541" s="78"/>
      <c r="OOP541" s="65"/>
      <c r="OOS541" s="78"/>
      <c r="OOT541" s="78"/>
      <c r="OOU541" s="65"/>
      <c r="OOX541" s="78"/>
      <c r="OOY541" s="78"/>
      <c r="OOZ541" s="65"/>
      <c r="OPC541" s="78"/>
      <c r="OPD541" s="78"/>
      <c r="OPE541" s="65"/>
      <c r="OPH541" s="78"/>
      <c r="OPI541" s="78"/>
      <c r="OPJ541" s="65"/>
      <c r="OPM541" s="78"/>
      <c r="OPN541" s="78"/>
      <c r="OPO541" s="65"/>
      <c r="OPR541" s="78"/>
      <c r="OPS541" s="78"/>
      <c r="OPT541" s="65"/>
      <c r="OPW541" s="78"/>
      <c r="OPX541" s="78"/>
      <c r="OPY541" s="65"/>
      <c r="OQB541" s="78"/>
      <c r="OQC541" s="78"/>
      <c r="OQD541" s="65"/>
      <c r="OQG541" s="78"/>
      <c r="OQH541" s="78"/>
      <c r="OQI541" s="65"/>
      <c r="OQL541" s="78"/>
      <c r="OQM541" s="78"/>
      <c r="OQN541" s="65"/>
      <c r="OQQ541" s="78"/>
      <c r="OQR541" s="78"/>
      <c r="OQS541" s="65"/>
      <c r="OQV541" s="78"/>
      <c r="OQW541" s="78"/>
      <c r="OQX541" s="65"/>
      <c r="ORA541" s="78"/>
      <c r="ORB541" s="78"/>
      <c r="ORC541" s="65"/>
      <c r="ORF541" s="78"/>
      <c r="ORG541" s="78"/>
      <c r="ORH541" s="65"/>
      <c r="ORK541" s="78"/>
      <c r="ORL541" s="78"/>
      <c r="ORM541" s="65"/>
      <c r="ORP541" s="78"/>
      <c r="ORQ541" s="78"/>
      <c r="ORR541" s="65"/>
      <c r="ORU541" s="78"/>
      <c r="ORV541" s="78"/>
      <c r="ORW541" s="65"/>
      <c r="ORZ541" s="78"/>
      <c r="OSA541" s="78"/>
      <c r="OSB541" s="65"/>
      <c r="OSE541" s="78"/>
      <c r="OSF541" s="78"/>
      <c r="OSG541" s="65"/>
      <c r="OSJ541" s="78"/>
      <c r="OSK541" s="78"/>
      <c r="OSL541" s="65"/>
      <c r="OSO541" s="78"/>
      <c r="OSP541" s="78"/>
      <c r="OSQ541" s="65"/>
      <c r="OST541" s="78"/>
      <c r="OSU541" s="78"/>
      <c r="OSV541" s="65"/>
      <c r="OSY541" s="78"/>
      <c r="OSZ541" s="78"/>
      <c r="OTA541" s="65"/>
      <c r="OTD541" s="78"/>
      <c r="OTE541" s="78"/>
      <c r="OTF541" s="65"/>
      <c r="OTI541" s="78"/>
      <c r="OTJ541" s="78"/>
      <c r="OTK541" s="65"/>
      <c r="OTN541" s="78"/>
      <c r="OTO541" s="78"/>
      <c r="OTP541" s="65"/>
      <c r="OTS541" s="78"/>
      <c r="OTT541" s="78"/>
      <c r="OTU541" s="65"/>
      <c r="OTX541" s="78"/>
      <c r="OTY541" s="78"/>
      <c r="OTZ541" s="65"/>
      <c r="OUC541" s="78"/>
      <c r="OUD541" s="78"/>
      <c r="OUE541" s="65"/>
      <c r="OUH541" s="78"/>
      <c r="OUI541" s="78"/>
      <c r="OUJ541" s="65"/>
      <c r="OUM541" s="78"/>
      <c r="OUN541" s="78"/>
      <c r="OUO541" s="65"/>
      <c r="OUR541" s="78"/>
      <c r="OUS541" s="78"/>
      <c r="OUT541" s="65"/>
      <c r="OUW541" s="78"/>
      <c r="OUX541" s="78"/>
      <c r="OUY541" s="65"/>
      <c r="OVB541" s="78"/>
      <c r="OVC541" s="78"/>
      <c r="OVD541" s="65"/>
      <c r="OVG541" s="78"/>
      <c r="OVH541" s="78"/>
      <c r="OVI541" s="65"/>
      <c r="OVL541" s="78"/>
      <c r="OVM541" s="78"/>
      <c r="OVN541" s="65"/>
      <c r="OVQ541" s="78"/>
      <c r="OVR541" s="78"/>
      <c r="OVS541" s="65"/>
      <c r="OVV541" s="78"/>
      <c r="OVW541" s="78"/>
      <c r="OVX541" s="65"/>
      <c r="OWA541" s="78"/>
      <c r="OWB541" s="78"/>
      <c r="OWC541" s="65"/>
      <c r="OWF541" s="78"/>
      <c r="OWG541" s="78"/>
      <c r="OWH541" s="65"/>
      <c r="OWK541" s="78"/>
      <c r="OWL541" s="78"/>
      <c r="OWM541" s="65"/>
      <c r="OWP541" s="78"/>
      <c r="OWQ541" s="78"/>
      <c r="OWR541" s="65"/>
      <c r="OWU541" s="78"/>
      <c r="OWV541" s="78"/>
      <c r="OWW541" s="65"/>
      <c r="OWZ541" s="78"/>
      <c r="OXA541" s="78"/>
      <c r="OXB541" s="65"/>
      <c r="OXE541" s="78"/>
      <c r="OXF541" s="78"/>
      <c r="OXG541" s="65"/>
      <c r="OXJ541" s="78"/>
      <c r="OXK541" s="78"/>
      <c r="OXL541" s="65"/>
      <c r="OXO541" s="78"/>
      <c r="OXP541" s="78"/>
      <c r="OXQ541" s="65"/>
      <c r="OXT541" s="78"/>
      <c r="OXU541" s="78"/>
      <c r="OXV541" s="65"/>
      <c r="OXY541" s="78"/>
      <c r="OXZ541" s="78"/>
      <c r="OYA541" s="65"/>
      <c r="OYD541" s="78"/>
      <c r="OYE541" s="78"/>
      <c r="OYF541" s="65"/>
      <c r="OYI541" s="78"/>
      <c r="OYJ541" s="78"/>
      <c r="OYK541" s="65"/>
      <c r="OYN541" s="78"/>
      <c r="OYO541" s="78"/>
      <c r="OYP541" s="65"/>
      <c r="OYS541" s="78"/>
      <c r="OYT541" s="78"/>
      <c r="OYU541" s="65"/>
      <c r="OYX541" s="78"/>
      <c r="OYY541" s="78"/>
      <c r="OYZ541" s="65"/>
      <c r="OZC541" s="78"/>
      <c r="OZD541" s="78"/>
      <c r="OZE541" s="65"/>
      <c r="OZH541" s="78"/>
      <c r="OZI541" s="78"/>
      <c r="OZJ541" s="65"/>
      <c r="OZM541" s="78"/>
      <c r="OZN541" s="78"/>
      <c r="OZO541" s="65"/>
      <c r="OZR541" s="78"/>
      <c r="OZS541" s="78"/>
      <c r="OZT541" s="65"/>
      <c r="OZW541" s="78"/>
      <c r="OZX541" s="78"/>
      <c r="OZY541" s="65"/>
      <c r="PAB541" s="78"/>
      <c r="PAC541" s="78"/>
      <c r="PAD541" s="65"/>
      <c r="PAG541" s="78"/>
      <c r="PAH541" s="78"/>
      <c r="PAI541" s="65"/>
      <c r="PAL541" s="78"/>
      <c r="PAM541" s="78"/>
      <c r="PAN541" s="65"/>
      <c r="PAQ541" s="78"/>
      <c r="PAR541" s="78"/>
      <c r="PAS541" s="65"/>
      <c r="PAV541" s="78"/>
      <c r="PAW541" s="78"/>
      <c r="PAX541" s="65"/>
      <c r="PBA541" s="78"/>
      <c r="PBB541" s="78"/>
      <c r="PBC541" s="65"/>
      <c r="PBF541" s="78"/>
      <c r="PBG541" s="78"/>
      <c r="PBH541" s="65"/>
      <c r="PBK541" s="78"/>
      <c r="PBL541" s="78"/>
      <c r="PBM541" s="65"/>
      <c r="PBP541" s="78"/>
      <c r="PBQ541" s="78"/>
      <c r="PBR541" s="65"/>
      <c r="PBU541" s="78"/>
      <c r="PBV541" s="78"/>
      <c r="PBW541" s="65"/>
      <c r="PBZ541" s="78"/>
      <c r="PCA541" s="78"/>
      <c r="PCB541" s="65"/>
      <c r="PCE541" s="78"/>
      <c r="PCF541" s="78"/>
      <c r="PCG541" s="65"/>
      <c r="PCJ541" s="78"/>
      <c r="PCK541" s="78"/>
      <c r="PCL541" s="65"/>
      <c r="PCO541" s="78"/>
      <c r="PCP541" s="78"/>
      <c r="PCQ541" s="65"/>
      <c r="PCT541" s="78"/>
      <c r="PCU541" s="78"/>
      <c r="PCV541" s="65"/>
      <c r="PCY541" s="78"/>
      <c r="PCZ541" s="78"/>
      <c r="PDA541" s="65"/>
      <c r="PDD541" s="78"/>
      <c r="PDE541" s="78"/>
      <c r="PDF541" s="65"/>
      <c r="PDI541" s="78"/>
      <c r="PDJ541" s="78"/>
      <c r="PDK541" s="65"/>
      <c r="PDN541" s="78"/>
      <c r="PDO541" s="78"/>
      <c r="PDP541" s="65"/>
      <c r="PDS541" s="78"/>
      <c r="PDT541" s="78"/>
      <c r="PDU541" s="65"/>
      <c r="PDX541" s="78"/>
      <c r="PDY541" s="78"/>
      <c r="PDZ541" s="65"/>
      <c r="PEC541" s="78"/>
      <c r="PED541" s="78"/>
      <c r="PEE541" s="65"/>
      <c r="PEH541" s="78"/>
      <c r="PEI541" s="78"/>
      <c r="PEJ541" s="65"/>
      <c r="PEM541" s="78"/>
      <c r="PEN541" s="78"/>
      <c r="PEO541" s="65"/>
      <c r="PER541" s="78"/>
      <c r="PES541" s="78"/>
      <c r="PET541" s="65"/>
      <c r="PEW541" s="78"/>
      <c r="PEX541" s="78"/>
      <c r="PEY541" s="65"/>
      <c r="PFB541" s="78"/>
      <c r="PFC541" s="78"/>
      <c r="PFD541" s="65"/>
      <c r="PFG541" s="78"/>
      <c r="PFH541" s="78"/>
      <c r="PFI541" s="65"/>
      <c r="PFL541" s="78"/>
      <c r="PFM541" s="78"/>
      <c r="PFN541" s="65"/>
      <c r="PFQ541" s="78"/>
      <c r="PFR541" s="78"/>
      <c r="PFS541" s="65"/>
      <c r="PFV541" s="78"/>
      <c r="PFW541" s="78"/>
      <c r="PFX541" s="65"/>
      <c r="PGA541" s="78"/>
      <c r="PGB541" s="78"/>
      <c r="PGC541" s="65"/>
      <c r="PGF541" s="78"/>
      <c r="PGG541" s="78"/>
      <c r="PGH541" s="65"/>
      <c r="PGK541" s="78"/>
      <c r="PGL541" s="78"/>
      <c r="PGM541" s="65"/>
      <c r="PGP541" s="78"/>
      <c r="PGQ541" s="78"/>
      <c r="PGR541" s="65"/>
      <c r="PGU541" s="78"/>
      <c r="PGV541" s="78"/>
      <c r="PGW541" s="65"/>
      <c r="PGZ541" s="78"/>
      <c r="PHA541" s="78"/>
      <c r="PHB541" s="65"/>
      <c r="PHE541" s="78"/>
      <c r="PHF541" s="78"/>
      <c r="PHG541" s="65"/>
      <c r="PHJ541" s="78"/>
      <c r="PHK541" s="78"/>
      <c r="PHL541" s="65"/>
      <c r="PHO541" s="78"/>
      <c r="PHP541" s="78"/>
      <c r="PHQ541" s="65"/>
      <c r="PHT541" s="78"/>
      <c r="PHU541" s="78"/>
      <c r="PHV541" s="65"/>
      <c r="PHY541" s="78"/>
      <c r="PHZ541" s="78"/>
      <c r="PIA541" s="65"/>
      <c r="PID541" s="78"/>
      <c r="PIE541" s="78"/>
      <c r="PIF541" s="65"/>
      <c r="PII541" s="78"/>
      <c r="PIJ541" s="78"/>
      <c r="PIK541" s="65"/>
      <c r="PIN541" s="78"/>
      <c r="PIO541" s="78"/>
      <c r="PIP541" s="65"/>
      <c r="PIS541" s="78"/>
      <c r="PIT541" s="78"/>
      <c r="PIU541" s="65"/>
      <c r="PIX541" s="78"/>
      <c r="PIY541" s="78"/>
      <c r="PIZ541" s="65"/>
      <c r="PJC541" s="78"/>
      <c r="PJD541" s="78"/>
      <c r="PJE541" s="65"/>
      <c r="PJH541" s="78"/>
      <c r="PJI541" s="78"/>
      <c r="PJJ541" s="65"/>
      <c r="PJM541" s="78"/>
      <c r="PJN541" s="78"/>
      <c r="PJO541" s="65"/>
      <c r="PJR541" s="78"/>
      <c r="PJS541" s="78"/>
      <c r="PJT541" s="65"/>
      <c r="PJW541" s="78"/>
      <c r="PJX541" s="78"/>
      <c r="PJY541" s="65"/>
      <c r="PKB541" s="78"/>
      <c r="PKC541" s="78"/>
      <c r="PKD541" s="65"/>
      <c r="PKG541" s="78"/>
      <c r="PKH541" s="78"/>
      <c r="PKI541" s="65"/>
      <c r="PKL541" s="78"/>
      <c r="PKM541" s="78"/>
      <c r="PKN541" s="65"/>
      <c r="PKQ541" s="78"/>
      <c r="PKR541" s="78"/>
      <c r="PKS541" s="65"/>
      <c r="PKV541" s="78"/>
      <c r="PKW541" s="78"/>
      <c r="PKX541" s="65"/>
      <c r="PLA541" s="78"/>
      <c r="PLB541" s="78"/>
      <c r="PLC541" s="65"/>
      <c r="PLF541" s="78"/>
      <c r="PLG541" s="78"/>
      <c r="PLH541" s="65"/>
      <c r="PLK541" s="78"/>
      <c r="PLL541" s="78"/>
      <c r="PLM541" s="65"/>
      <c r="PLP541" s="78"/>
      <c r="PLQ541" s="78"/>
      <c r="PLR541" s="65"/>
      <c r="PLU541" s="78"/>
      <c r="PLV541" s="78"/>
      <c r="PLW541" s="65"/>
      <c r="PLZ541" s="78"/>
      <c r="PMA541" s="78"/>
      <c r="PMB541" s="65"/>
      <c r="PME541" s="78"/>
      <c r="PMF541" s="78"/>
      <c r="PMG541" s="65"/>
      <c r="PMJ541" s="78"/>
      <c r="PMK541" s="78"/>
      <c r="PML541" s="65"/>
      <c r="PMO541" s="78"/>
      <c r="PMP541" s="78"/>
      <c r="PMQ541" s="65"/>
      <c r="PMT541" s="78"/>
      <c r="PMU541" s="78"/>
      <c r="PMV541" s="65"/>
      <c r="PMY541" s="78"/>
      <c r="PMZ541" s="78"/>
      <c r="PNA541" s="65"/>
      <c r="PND541" s="78"/>
      <c r="PNE541" s="78"/>
      <c r="PNF541" s="65"/>
      <c r="PNI541" s="78"/>
      <c r="PNJ541" s="78"/>
      <c r="PNK541" s="65"/>
      <c r="PNN541" s="78"/>
      <c r="PNO541" s="78"/>
      <c r="PNP541" s="65"/>
      <c r="PNS541" s="78"/>
      <c r="PNT541" s="78"/>
      <c r="PNU541" s="65"/>
      <c r="PNX541" s="78"/>
      <c r="PNY541" s="78"/>
      <c r="PNZ541" s="65"/>
      <c r="POC541" s="78"/>
      <c r="POD541" s="78"/>
      <c r="POE541" s="65"/>
      <c r="POH541" s="78"/>
      <c r="POI541" s="78"/>
      <c r="POJ541" s="65"/>
      <c r="POM541" s="78"/>
      <c r="PON541" s="78"/>
      <c r="POO541" s="65"/>
      <c r="POR541" s="78"/>
      <c r="POS541" s="78"/>
      <c r="POT541" s="65"/>
      <c r="POW541" s="78"/>
      <c r="POX541" s="78"/>
      <c r="POY541" s="65"/>
      <c r="PPB541" s="78"/>
      <c r="PPC541" s="78"/>
      <c r="PPD541" s="65"/>
      <c r="PPG541" s="78"/>
      <c r="PPH541" s="78"/>
      <c r="PPI541" s="65"/>
      <c r="PPL541" s="78"/>
      <c r="PPM541" s="78"/>
      <c r="PPN541" s="65"/>
      <c r="PPQ541" s="78"/>
      <c r="PPR541" s="78"/>
      <c r="PPS541" s="65"/>
      <c r="PPV541" s="78"/>
      <c r="PPW541" s="78"/>
      <c r="PPX541" s="65"/>
      <c r="PQA541" s="78"/>
      <c r="PQB541" s="78"/>
      <c r="PQC541" s="65"/>
      <c r="PQF541" s="78"/>
      <c r="PQG541" s="78"/>
      <c r="PQH541" s="65"/>
      <c r="PQK541" s="78"/>
      <c r="PQL541" s="78"/>
      <c r="PQM541" s="65"/>
      <c r="PQP541" s="78"/>
      <c r="PQQ541" s="78"/>
      <c r="PQR541" s="65"/>
      <c r="PQU541" s="78"/>
      <c r="PQV541" s="78"/>
      <c r="PQW541" s="65"/>
      <c r="PQZ541" s="78"/>
      <c r="PRA541" s="78"/>
      <c r="PRB541" s="65"/>
      <c r="PRE541" s="78"/>
      <c r="PRF541" s="78"/>
      <c r="PRG541" s="65"/>
      <c r="PRJ541" s="78"/>
      <c r="PRK541" s="78"/>
      <c r="PRL541" s="65"/>
      <c r="PRO541" s="78"/>
      <c r="PRP541" s="78"/>
      <c r="PRQ541" s="65"/>
      <c r="PRT541" s="78"/>
      <c r="PRU541" s="78"/>
      <c r="PRV541" s="65"/>
      <c r="PRY541" s="78"/>
      <c r="PRZ541" s="78"/>
      <c r="PSA541" s="65"/>
      <c r="PSD541" s="78"/>
      <c r="PSE541" s="78"/>
      <c r="PSF541" s="65"/>
      <c r="PSI541" s="78"/>
      <c r="PSJ541" s="78"/>
      <c r="PSK541" s="65"/>
      <c r="PSN541" s="78"/>
      <c r="PSO541" s="78"/>
      <c r="PSP541" s="65"/>
      <c r="PSS541" s="78"/>
      <c r="PST541" s="78"/>
      <c r="PSU541" s="65"/>
      <c r="PSX541" s="78"/>
      <c r="PSY541" s="78"/>
      <c r="PSZ541" s="65"/>
      <c r="PTC541" s="78"/>
      <c r="PTD541" s="78"/>
      <c r="PTE541" s="65"/>
      <c r="PTH541" s="78"/>
      <c r="PTI541" s="78"/>
      <c r="PTJ541" s="65"/>
      <c r="PTM541" s="78"/>
      <c r="PTN541" s="78"/>
      <c r="PTO541" s="65"/>
      <c r="PTR541" s="78"/>
      <c r="PTS541" s="78"/>
      <c r="PTT541" s="65"/>
      <c r="PTW541" s="78"/>
      <c r="PTX541" s="78"/>
      <c r="PTY541" s="65"/>
      <c r="PUB541" s="78"/>
      <c r="PUC541" s="78"/>
      <c r="PUD541" s="65"/>
      <c r="PUG541" s="78"/>
      <c r="PUH541" s="78"/>
      <c r="PUI541" s="65"/>
      <c r="PUL541" s="78"/>
      <c r="PUM541" s="78"/>
      <c r="PUN541" s="65"/>
      <c r="PUQ541" s="78"/>
      <c r="PUR541" s="78"/>
      <c r="PUS541" s="65"/>
      <c r="PUV541" s="78"/>
      <c r="PUW541" s="78"/>
      <c r="PUX541" s="65"/>
      <c r="PVA541" s="78"/>
      <c r="PVB541" s="78"/>
      <c r="PVC541" s="65"/>
      <c r="PVF541" s="78"/>
      <c r="PVG541" s="78"/>
      <c r="PVH541" s="65"/>
      <c r="PVK541" s="78"/>
      <c r="PVL541" s="78"/>
      <c r="PVM541" s="65"/>
      <c r="PVP541" s="78"/>
      <c r="PVQ541" s="78"/>
      <c r="PVR541" s="65"/>
      <c r="PVU541" s="78"/>
      <c r="PVV541" s="78"/>
      <c r="PVW541" s="65"/>
      <c r="PVZ541" s="78"/>
      <c r="PWA541" s="78"/>
      <c r="PWB541" s="65"/>
      <c r="PWE541" s="78"/>
      <c r="PWF541" s="78"/>
      <c r="PWG541" s="65"/>
      <c r="PWJ541" s="78"/>
      <c r="PWK541" s="78"/>
      <c r="PWL541" s="65"/>
      <c r="PWO541" s="78"/>
      <c r="PWP541" s="78"/>
      <c r="PWQ541" s="65"/>
      <c r="PWT541" s="78"/>
      <c r="PWU541" s="78"/>
      <c r="PWV541" s="65"/>
      <c r="PWY541" s="78"/>
      <c r="PWZ541" s="78"/>
      <c r="PXA541" s="65"/>
      <c r="PXD541" s="78"/>
      <c r="PXE541" s="78"/>
      <c r="PXF541" s="65"/>
      <c r="PXI541" s="78"/>
      <c r="PXJ541" s="78"/>
      <c r="PXK541" s="65"/>
      <c r="PXN541" s="78"/>
      <c r="PXO541" s="78"/>
      <c r="PXP541" s="65"/>
      <c r="PXS541" s="78"/>
      <c r="PXT541" s="78"/>
      <c r="PXU541" s="65"/>
      <c r="PXX541" s="78"/>
      <c r="PXY541" s="78"/>
      <c r="PXZ541" s="65"/>
      <c r="PYC541" s="78"/>
      <c r="PYD541" s="78"/>
      <c r="PYE541" s="65"/>
      <c r="PYH541" s="78"/>
      <c r="PYI541" s="78"/>
      <c r="PYJ541" s="65"/>
      <c r="PYM541" s="78"/>
      <c r="PYN541" s="78"/>
      <c r="PYO541" s="65"/>
      <c r="PYR541" s="78"/>
      <c r="PYS541" s="78"/>
      <c r="PYT541" s="65"/>
      <c r="PYW541" s="78"/>
      <c r="PYX541" s="78"/>
      <c r="PYY541" s="65"/>
      <c r="PZB541" s="78"/>
      <c r="PZC541" s="78"/>
      <c r="PZD541" s="65"/>
      <c r="PZG541" s="78"/>
      <c r="PZH541" s="78"/>
      <c r="PZI541" s="65"/>
      <c r="PZL541" s="78"/>
      <c r="PZM541" s="78"/>
      <c r="PZN541" s="65"/>
      <c r="PZQ541" s="78"/>
      <c r="PZR541" s="78"/>
      <c r="PZS541" s="65"/>
      <c r="PZV541" s="78"/>
      <c r="PZW541" s="78"/>
      <c r="PZX541" s="65"/>
      <c r="QAA541" s="78"/>
      <c r="QAB541" s="78"/>
      <c r="QAC541" s="65"/>
      <c r="QAF541" s="78"/>
      <c r="QAG541" s="78"/>
      <c r="QAH541" s="65"/>
      <c r="QAK541" s="78"/>
      <c r="QAL541" s="78"/>
      <c r="QAM541" s="65"/>
      <c r="QAP541" s="78"/>
      <c r="QAQ541" s="78"/>
      <c r="QAR541" s="65"/>
      <c r="QAU541" s="78"/>
      <c r="QAV541" s="78"/>
      <c r="QAW541" s="65"/>
      <c r="QAZ541" s="78"/>
      <c r="QBA541" s="78"/>
      <c r="QBB541" s="65"/>
      <c r="QBE541" s="78"/>
      <c r="QBF541" s="78"/>
      <c r="QBG541" s="65"/>
      <c r="QBJ541" s="78"/>
      <c r="QBK541" s="78"/>
      <c r="QBL541" s="65"/>
      <c r="QBO541" s="78"/>
      <c r="QBP541" s="78"/>
      <c r="QBQ541" s="65"/>
      <c r="QBT541" s="78"/>
      <c r="QBU541" s="78"/>
      <c r="QBV541" s="65"/>
      <c r="QBY541" s="78"/>
      <c r="QBZ541" s="78"/>
      <c r="QCA541" s="65"/>
      <c r="QCD541" s="78"/>
      <c r="QCE541" s="78"/>
      <c r="QCF541" s="65"/>
      <c r="QCI541" s="78"/>
      <c r="QCJ541" s="78"/>
      <c r="QCK541" s="65"/>
      <c r="QCN541" s="78"/>
      <c r="QCO541" s="78"/>
      <c r="QCP541" s="65"/>
      <c r="QCS541" s="78"/>
      <c r="QCT541" s="78"/>
      <c r="QCU541" s="65"/>
      <c r="QCX541" s="78"/>
      <c r="QCY541" s="78"/>
      <c r="QCZ541" s="65"/>
      <c r="QDC541" s="78"/>
      <c r="QDD541" s="78"/>
      <c r="QDE541" s="65"/>
      <c r="QDH541" s="78"/>
      <c r="QDI541" s="78"/>
      <c r="QDJ541" s="65"/>
      <c r="QDM541" s="78"/>
      <c r="QDN541" s="78"/>
      <c r="QDO541" s="65"/>
      <c r="QDR541" s="78"/>
      <c r="QDS541" s="78"/>
      <c r="QDT541" s="65"/>
      <c r="QDW541" s="78"/>
      <c r="QDX541" s="78"/>
      <c r="QDY541" s="65"/>
      <c r="QEB541" s="78"/>
      <c r="QEC541" s="78"/>
      <c r="QED541" s="65"/>
      <c r="QEG541" s="78"/>
      <c r="QEH541" s="78"/>
      <c r="QEI541" s="65"/>
      <c r="QEL541" s="78"/>
      <c r="QEM541" s="78"/>
      <c r="QEN541" s="65"/>
      <c r="QEQ541" s="78"/>
      <c r="QER541" s="78"/>
      <c r="QES541" s="65"/>
      <c r="QEV541" s="78"/>
      <c r="QEW541" s="78"/>
      <c r="QEX541" s="65"/>
      <c r="QFA541" s="78"/>
      <c r="QFB541" s="78"/>
      <c r="QFC541" s="65"/>
      <c r="QFF541" s="78"/>
      <c r="QFG541" s="78"/>
      <c r="QFH541" s="65"/>
      <c r="QFK541" s="78"/>
      <c r="QFL541" s="78"/>
      <c r="QFM541" s="65"/>
      <c r="QFP541" s="78"/>
      <c r="QFQ541" s="78"/>
      <c r="QFR541" s="65"/>
      <c r="QFU541" s="78"/>
      <c r="QFV541" s="78"/>
      <c r="QFW541" s="65"/>
      <c r="QFZ541" s="78"/>
      <c r="QGA541" s="78"/>
      <c r="QGB541" s="65"/>
      <c r="QGE541" s="78"/>
      <c r="QGF541" s="78"/>
      <c r="QGG541" s="65"/>
      <c r="QGJ541" s="78"/>
      <c r="QGK541" s="78"/>
      <c r="QGL541" s="65"/>
      <c r="QGO541" s="78"/>
      <c r="QGP541" s="78"/>
      <c r="QGQ541" s="65"/>
      <c r="QGT541" s="78"/>
      <c r="QGU541" s="78"/>
      <c r="QGV541" s="65"/>
      <c r="QGY541" s="78"/>
      <c r="QGZ541" s="78"/>
      <c r="QHA541" s="65"/>
      <c r="QHD541" s="78"/>
      <c r="QHE541" s="78"/>
      <c r="QHF541" s="65"/>
      <c r="QHI541" s="78"/>
      <c r="QHJ541" s="78"/>
      <c r="QHK541" s="65"/>
      <c r="QHN541" s="78"/>
      <c r="QHO541" s="78"/>
      <c r="QHP541" s="65"/>
      <c r="QHS541" s="78"/>
      <c r="QHT541" s="78"/>
      <c r="QHU541" s="65"/>
      <c r="QHX541" s="78"/>
      <c r="QHY541" s="78"/>
      <c r="QHZ541" s="65"/>
      <c r="QIC541" s="78"/>
      <c r="QID541" s="78"/>
      <c r="QIE541" s="65"/>
      <c r="QIH541" s="78"/>
      <c r="QII541" s="78"/>
      <c r="QIJ541" s="65"/>
      <c r="QIM541" s="78"/>
      <c r="QIN541" s="78"/>
      <c r="QIO541" s="65"/>
      <c r="QIR541" s="78"/>
      <c r="QIS541" s="78"/>
      <c r="QIT541" s="65"/>
      <c r="QIW541" s="78"/>
      <c r="QIX541" s="78"/>
      <c r="QIY541" s="65"/>
      <c r="QJB541" s="78"/>
      <c r="QJC541" s="78"/>
      <c r="QJD541" s="65"/>
      <c r="QJG541" s="78"/>
      <c r="QJH541" s="78"/>
      <c r="QJI541" s="65"/>
      <c r="QJL541" s="78"/>
      <c r="QJM541" s="78"/>
      <c r="QJN541" s="65"/>
      <c r="QJQ541" s="78"/>
      <c r="QJR541" s="78"/>
      <c r="QJS541" s="65"/>
      <c r="QJV541" s="78"/>
      <c r="QJW541" s="78"/>
      <c r="QJX541" s="65"/>
      <c r="QKA541" s="78"/>
      <c r="QKB541" s="78"/>
      <c r="QKC541" s="65"/>
      <c r="QKF541" s="78"/>
      <c r="QKG541" s="78"/>
      <c r="QKH541" s="65"/>
      <c r="QKK541" s="78"/>
      <c r="QKL541" s="78"/>
      <c r="QKM541" s="65"/>
      <c r="QKP541" s="78"/>
      <c r="QKQ541" s="78"/>
      <c r="QKR541" s="65"/>
      <c r="QKU541" s="78"/>
      <c r="QKV541" s="78"/>
      <c r="QKW541" s="65"/>
      <c r="QKZ541" s="78"/>
      <c r="QLA541" s="78"/>
      <c r="QLB541" s="65"/>
      <c r="QLE541" s="78"/>
      <c r="QLF541" s="78"/>
      <c r="QLG541" s="65"/>
      <c r="QLJ541" s="78"/>
      <c r="QLK541" s="78"/>
      <c r="QLL541" s="65"/>
      <c r="QLO541" s="78"/>
      <c r="QLP541" s="78"/>
      <c r="QLQ541" s="65"/>
      <c r="QLT541" s="78"/>
      <c r="QLU541" s="78"/>
      <c r="QLV541" s="65"/>
      <c r="QLY541" s="78"/>
      <c r="QLZ541" s="78"/>
      <c r="QMA541" s="65"/>
      <c r="QMD541" s="78"/>
      <c r="QME541" s="78"/>
      <c r="QMF541" s="65"/>
      <c r="QMI541" s="78"/>
      <c r="QMJ541" s="78"/>
      <c r="QMK541" s="65"/>
      <c r="QMN541" s="78"/>
      <c r="QMO541" s="78"/>
      <c r="QMP541" s="65"/>
      <c r="QMS541" s="78"/>
      <c r="QMT541" s="78"/>
      <c r="QMU541" s="65"/>
      <c r="QMX541" s="78"/>
      <c r="QMY541" s="78"/>
      <c r="QMZ541" s="65"/>
      <c r="QNC541" s="78"/>
      <c r="QND541" s="78"/>
      <c r="QNE541" s="65"/>
      <c r="QNH541" s="78"/>
      <c r="QNI541" s="78"/>
      <c r="QNJ541" s="65"/>
      <c r="QNM541" s="78"/>
      <c r="QNN541" s="78"/>
      <c r="QNO541" s="65"/>
      <c r="QNR541" s="78"/>
      <c r="QNS541" s="78"/>
      <c r="QNT541" s="65"/>
      <c r="QNW541" s="78"/>
      <c r="QNX541" s="78"/>
      <c r="QNY541" s="65"/>
      <c r="QOB541" s="78"/>
      <c r="QOC541" s="78"/>
      <c r="QOD541" s="65"/>
      <c r="QOG541" s="78"/>
      <c r="QOH541" s="78"/>
      <c r="QOI541" s="65"/>
      <c r="QOL541" s="78"/>
      <c r="QOM541" s="78"/>
      <c r="QON541" s="65"/>
      <c r="QOQ541" s="78"/>
      <c r="QOR541" s="78"/>
      <c r="QOS541" s="65"/>
      <c r="QOV541" s="78"/>
      <c r="QOW541" s="78"/>
      <c r="QOX541" s="65"/>
      <c r="QPA541" s="78"/>
      <c r="QPB541" s="78"/>
      <c r="QPC541" s="65"/>
      <c r="QPF541" s="78"/>
      <c r="QPG541" s="78"/>
      <c r="QPH541" s="65"/>
      <c r="QPK541" s="78"/>
      <c r="QPL541" s="78"/>
      <c r="QPM541" s="65"/>
      <c r="QPP541" s="78"/>
      <c r="QPQ541" s="78"/>
      <c r="QPR541" s="65"/>
      <c r="QPU541" s="78"/>
      <c r="QPV541" s="78"/>
      <c r="QPW541" s="65"/>
      <c r="QPZ541" s="78"/>
      <c r="QQA541" s="78"/>
      <c r="QQB541" s="65"/>
      <c r="QQE541" s="78"/>
      <c r="QQF541" s="78"/>
      <c r="QQG541" s="65"/>
      <c r="QQJ541" s="78"/>
      <c r="QQK541" s="78"/>
      <c r="QQL541" s="65"/>
      <c r="QQO541" s="78"/>
      <c r="QQP541" s="78"/>
      <c r="QQQ541" s="65"/>
      <c r="QQT541" s="78"/>
      <c r="QQU541" s="78"/>
      <c r="QQV541" s="65"/>
      <c r="QQY541" s="78"/>
      <c r="QQZ541" s="78"/>
      <c r="QRA541" s="65"/>
      <c r="QRD541" s="78"/>
      <c r="QRE541" s="78"/>
      <c r="QRF541" s="65"/>
      <c r="QRI541" s="78"/>
      <c r="QRJ541" s="78"/>
      <c r="QRK541" s="65"/>
      <c r="QRN541" s="78"/>
      <c r="QRO541" s="78"/>
      <c r="QRP541" s="65"/>
      <c r="QRS541" s="78"/>
      <c r="QRT541" s="78"/>
      <c r="QRU541" s="65"/>
      <c r="QRX541" s="78"/>
      <c r="QRY541" s="78"/>
      <c r="QRZ541" s="65"/>
      <c r="QSC541" s="78"/>
      <c r="QSD541" s="78"/>
      <c r="QSE541" s="65"/>
      <c r="QSH541" s="78"/>
      <c r="QSI541" s="78"/>
      <c r="QSJ541" s="65"/>
      <c r="QSM541" s="78"/>
      <c r="QSN541" s="78"/>
      <c r="QSO541" s="65"/>
      <c r="QSR541" s="78"/>
      <c r="QSS541" s="78"/>
      <c r="QST541" s="65"/>
      <c r="QSW541" s="78"/>
      <c r="QSX541" s="78"/>
      <c r="QSY541" s="65"/>
      <c r="QTB541" s="78"/>
      <c r="QTC541" s="78"/>
      <c r="QTD541" s="65"/>
      <c r="QTG541" s="78"/>
      <c r="QTH541" s="78"/>
      <c r="QTI541" s="65"/>
      <c r="QTL541" s="78"/>
      <c r="QTM541" s="78"/>
      <c r="QTN541" s="65"/>
      <c r="QTQ541" s="78"/>
      <c r="QTR541" s="78"/>
      <c r="QTS541" s="65"/>
      <c r="QTV541" s="78"/>
      <c r="QTW541" s="78"/>
      <c r="QTX541" s="65"/>
      <c r="QUA541" s="78"/>
      <c r="QUB541" s="78"/>
      <c r="QUC541" s="65"/>
      <c r="QUF541" s="78"/>
      <c r="QUG541" s="78"/>
      <c r="QUH541" s="65"/>
      <c r="QUK541" s="78"/>
      <c r="QUL541" s="78"/>
      <c r="QUM541" s="65"/>
      <c r="QUP541" s="78"/>
      <c r="QUQ541" s="78"/>
      <c r="QUR541" s="65"/>
      <c r="QUU541" s="78"/>
      <c r="QUV541" s="78"/>
      <c r="QUW541" s="65"/>
      <c r="QUZ541" s="78"/>
      <c r="QVA541" s="78"/>
      <c r="QVB541" s="65"/>
      <c r="QVE541" s="78"/>
      <c r="QVF541" s="78"/>
      <c r="QVG541" s="65"/>
      <c r="QVJ541" s="78"/>
      <c r="QVK541" s="78"/>
      <c r="QVL541" s="65"/>
      <c r="QVO541" s="78"/>
      <c r="QVP541" s="78"/>
      <c r="QVQ541" s="65"/>
      <c r="QVT541" s="78"/>
      <c r="QVU541" s="78"/>
      <c r="QVV541" s="65"/>
      <c r="QVY541" s="78"/>
      <c r="QVZ541" s="78"/>
      <c r="QWA541" s="65"/>
      <c r="QWD541" s="78"/>
      <c r="QWE541" s="78"/>
      <c r="QWF541" s="65"/>
      <c r="QWI541" s="78"/>
      <c r="QWJ541" s="78"/>
      <c r="QWK541" s="65"/>
      <c r="QWN541" s="78"/>
      <c r="QWO541" s="78"/>
      <c r="QWP541" s="65"/>
      <c r="QWS541" s="78"/>
      <c r="QWT541" s="78"/>
      <c r="QWU541" s="65"/>
      <c r="QWX541" s="78"/>
      <c r="QWY541" s="78"/>
      <c r="QWZ541" s="65"/>
      <c r="QXC541" s="78"/>
      <c r="QXD541" s="78"/>
      <c r="QXE541" s="65"/>
      <c r="QXH541" s="78"/>
      <c r="QXI541" s="78"/>
      <c r="QXJ541" s="65"/>
      <c r="QXM541" s="78"/>
      <c r="QXN541" s="78"/>
      <c r="QXO541" s="65"/>
      <c r="QXR541" s="78"/>
      <c r="QXS541" s="78"/>
      <c r="QXT541" s="65"/>
      <c r="QXW541" s="78"/>
      <c r="QXX541" s="78"/>
      <c r="QXY541" s="65"/>
      <c r="QYB541" s="78"/>
      <c r="QYC541" s="78"/>
      <c r="QYD541" s="65"/>
      <c r="QYG541" s="78"/>
      <c r="QYH541" s="78"/>
      <c r="QYI541" s="65"/>
      <c r="QYL541" s="78"/>
      <c r="QYM541" s="78"/>
      <c r="QYN541" s="65"/>
      <c r="QYQ541" s="78"/>
      <c r="QYR541" s="78"/>
      <c r="QYS541" s="65"/>
      <c r="QYV541" s="78"/>
      <c r="QYW541" s="78"/>
      <c r="QYX541" s="65"/>
      <c r="QZA541" s="78"/>
      <c r="QZB541" s="78"/>
      <c r="QZC541" s="65"/>
      <c r="QZF541" s="78"/>
      <c r="QZG541" s="78"/>
      <c r="QZH541" s="65"/>
      <c r="QZK541" s="78"/>
      <c r="QZL541" s="78"/>
      <c r="QZM541" s="65"/>
      <c r="QZP541" s="78"/>
      <c r="QZQ541" s="78"/>
      <c r="QZR541" s="65"/>
      <c r="QZU541" s="78"/>
      <c r="QZV541" s="78"/>
      <c r="QZW541" s="65"/>
      <c r="QZZ541" s="78"/>
      <c r="RAA541" s="78"/>
      <c r="RAB541" s="65"/>
      <c r="RAE541" s="78"/>
      <c r="RAF541" s="78"/>
      <c r="RAG541" s="65"/>
      <c r="RAJ541" s="78"/>
      <c r="RAK541" s="78"/>
      <c r="RAL541" s="65"/>
      <c r="RAO541" s="78"/>
      <c r="RAP541" s="78"/>
      <c r="RAQ541" s="65"/>
      <c r="RAT541" s="78"/>
      <c r="RAU541" s="78"/>
      <c r="RAV541" s="65"/>
      <c r="RAY541" s="78"/>
      <c r="RAZ541" s="78"/>
      <c r="RBA541" s="65"/>
      <c r="RBD541" s="78"/>
      <c r="RBE541" s="78"/>
      <c r="RBF541" s="65"/>
      <c r="RBI541" s="78"/>
      <c r="RBJ541" s="78"/>
      <c r="RBK541" s="65"/>
      <c r="RBN541" s="78"/>
      <c r="RBO541" s="78"/>
      <c r="RBP541" s="65"/>
      <c r="RBS541" s="78"/>
      <c r="RBT541" s="78"/>
      <c r="RBU541" s="65"/>
      <c r="RBX541" s="78"/>
      <c r="RBY541" s="78"/>
      <c r="RBZ541" s="65"/>
      <c r="RCC541" s="78"/>
      <c r="RCD541" s="78"/>
      <c r="RCE541" s="65"/>
      <c r="RCH541" s="78"/>
      <c r="RCI541" s="78"/>
      <c r="RCJ541" s="65"/>
      <c r="RCM541" s="78"/>
      <c r="RCN541" s="78"/>
      <c r="RCO541" s="65"/>
      <c r="RCR541" s="78"/>
      <c r="RCS541" s="78"/>
      <c r="RCT541" s="65"/>
      <c r="RCW541" s="78"/>
      <c r="RCX541" s="78"/>
      <c r="RCY541" s="65"/>
      <c r="RDB541" s="78"/>
      <c r="RDC541" s="78"/>
      <c r="RDD541" s="65"/>
      <c r="RDG541" s="78"/>
      <c r="RDH541" s="78"/>
      <c r="RDI541" s="65"/>
      <c r="RDL541" s="78"/>
      <c r="RDM541" s="78"/>
      <c r="RDN541" s="65"/>
      <c r="RDQ541" s="78"/>
      <c r="RDR541" s="78"/>
      <c r="RDS541" s="65"/>
      <c r="RDV541" s="78"/>
      <c r="RDW541" s="78"/>
      <c r="RDX541" s="65"/>
      <c r="REA541" s="78"/>
      <c r="REB541" s="78"/>
      <c r="REC541" s="65"/>
      <c r="REF541" s="78"/>
      <c r="REG541" s="78"/>
      <c r="REH541" s="65"/>
      <c r="REK541" s="78"/>
      <c r="REL541" s="78"/>
      <c r="REM541" s="65"/>
      <c r="REP541" s="78"/>
      <c r="REQ541" s="78"/>
      <c r="RER541" s="65"/>
      <c r="REU541" s="78"/>
      <c r="REV541" s="78"/>
      <c r="REW541" s="65"/>
      <c r="REZ541" s="78"/>
      <c r="RFA541" s="78"/>
      <c r="RFB541" s="65"/>
      <c r="RFE541" s="78"/>
      <c r="RFF541" s="78"/>
      <c r="RFG541" s="65"/>
      <c r="RFJ541" s="78"/>
      <c r="RFK541" s="78"/>
      <c r="RFL541" s="65"/>
      <c r="RFO541" s="78"/>
      <c r="RFP541" s="78"/>
      <c r="RFQ541" s="65"/>
      <c r="RFT541" s="78"/>
      <c r="RFU541" s="78"/>
      <c r="RFV541" s="65"/>
      <c r="RFY541" s="78"/>
      <c r="RFZ541" s="78"/>
      <c r="RGA541" s="65"/>
      <c r="RGD541" s="78"/>
      <c r="RGE541" s="78"/>
      <c r="RGF541" s="65"/>
      <c r="RGI541" s="78"/>
      <c r="RGJ541" s="78"/>
      <c r="RGK541" s="65"/>
      <c r="RGN541" s="78"/>
      <c r="RGO541" s="78"/>
      <c r="RGP541" s="65"/>
      <c r="RGS541" s="78"/>
      <c r="RGT541" s="78"/>
      <c r="RGU541" s="65"/>
      <c r="RGX541" s="78"/>
      <c r="RGY541" s="78"/>
      <c r="RGZ541" s="65"/>
      <c r="RHC541" s="78"/>
      <c r="RHD541" s="78"/>
      <c r="RHE541" s="65"/>
      <c r="RHH541" s="78"/>
      <c r="RHI541" s="78"/>
      <c r="RHJ541" s="65"/>
      <c r="RHM541" s="78"/>
      <c r="RHN541" s="78"/>
      <c r="RHO541" s="65"/>
      <c r="RHR541" s="78"/>
      <c r="RHS541" s="78"/>
      <c r="RHT541" s="65"/>
      <c r="RHW541" s="78"/>
      <c r="RHX541" s="78"/>
      <c r="RHY541" s="65"/>
      <c r="RIB541" s="78"/>
      <c r="RIC541" s="78"/>
      <c r="RID541" s="65"/>
      <c r="RIG541" s="78"/>
      <c r="RIH541" s="78"/>
      <c r="RII541" s="65"/>
      <c r="RIL541" s="78"/>
      <c r="RIM541" s="78"/>
      <c r="RIN541" s="65"/>
      <c r="RIQ541" s="78"/>
      <c r="RIR541" s="78"/>
      <c r="RIS541" s="65"/>
      <c r="RIV541" s="78"/>
      <c r="RIW541" s="78"/>
      <c r="RIX541" s="65"/>
      <c r="RJA541" s="78"/>
      <c r="RJB541" s="78"/>
      <c r="RJC541" s="65"/>
      <c r="RJF541" s="78"/>
      <c r="RJG541" s="78"/>
      <c r="RJH541" s="65"/>
      <c r="RJK541" s="78"/>
      <c r="RJL541" s="78"/>
      <c r="RJM541" s="65"/>
      <c r="RJP541" s="78"/>
      <c r="RJQ541" s="78"/>
      <c r="RJR541" s="65"/>
      <c r="RJU541" s="78"/>
      <c r="RJV541" s="78"/>
      <c r="RJW541" s="65"/>
      <c r="RJZ541" s="78"/>
      <c r="RKA541" s="78"/>
      <c r="RKB541" s="65"/>
      <c r="RKE541" s="78"/>
      <c r="RKF541" s="78"/>
      <c r="RKG541" s="65"/>
      <c r="RKJ541" s="78"/>
      <c r="RKK541" s="78"/>
      <c r="RKL541" s="65"/>
      <c r="RKO541" s="78"/>
      <c r="RKP541" s="78"/>
      <c r="RKQ541" s="65"/>
      <c r="RKT541" s="78"/>
      <c r="RKU541" s="78"/>
      <c r="RKV541" s="65"/>
      <c r="RKY541" s="78"/>
      <c r="RKZ541" s="78"/>
      <c r="RLA541" s="65"/>
      <c r="RLD541" s="78"/>
      <c r="RLE541" s="78"/>
      <c r="RLF541" s="65"/>
      <c r="RLI541" s="78"/>
      <c r="RLJ541" s="78"/>
      <c r="RLK541" s="65"/>
      <c r="RLN541" s="78"/>
      <c r="RLO541" s="78"/>
      <c r="RLP541" s="65"/>
      <c r="RLS541" s="78"/>
      <c r="RLT541" s="78"/>
      <c r="RLU541" s="65"/>
      <c r="RLX541" s="78"/>
      <c r="RLY541" s="78"/>
      <c r="RLZ541" s="65"/>
      <c r="RMC541" s="78"/>
      <c r="RMD541" s="78"/>
      <c r="RME541" s="65"/>
      <c r="RMH541" s="78"/>
      <c r="RMI541" s="78"/>
      <c r="RMJ541" s="65"/>
      <c r="RMM541" s="78"/>
      <c r="RMN541" s="78"/>
      <c r="RMO541" s="65"/>
      <c r="RMR541" s="78"/>
      <c r="RMS541" s="78"/>
      <c r="RMT541" s="65"/>
      <c r="RMW541" s="78"/>
      <c r="RMX541" s="78"/>
      <c r="RMY541" s="65"/>
      <c r="RNB541" s="78"/>
      <c r="RNC541" s="78"/>
      <c r="RND541" s="65"/>
      <c r="RNG541" s="78"/>
      <c r="RNH541" s="78"/>
      <c r="RNI541" s="65"/>
      <c r="RNL541" s="78"/>
      <c r="RNM541" s="78"/>
      <c r="RNN541" s="65"/>
      <c r="RNQ541" s="78"/>
      <c r="RNR541" s="78"/>
      <c r="RNS541" s="65"/>
      <c r="RNV541" s="78"/>
      <c r="RNW541" s="78"/>
      <c r="RNX541" s="65"/>
      <c r="ROA541" s="78"/>
      <c r="ROB541" s="78"/>
      <c r="ROC541" s="65"/>
      <c r="ROF541" s="78"/>
      <c r="ROG541" s="78"/>
      <c r="ROH541" s="65"/>
      <c r="ROK541" s="78"/>
      <c r="ROL541" s="78"/>
      <c r="ROM541" s="65"/>
      <c r="ROP541" s="78"/>
      <c r="ROQ541" s="78"/>
      <c r="ROR541" s="65"/>
      <c r="ROU541" s="78"/>
      <c r="ROV541" s="78"/>
      <c r="ROW541" s="65"/>
      <c r="ROZ541" s="78"/>
      <c r="RPA541" s="78"/>
      <c r="RPB541" s="65"/>
      <c r="RPE541" s="78"/>
      <c r="RPF541" s="78"/>
      <c r="RPG541" s="65"/>
      <c r="RPJ541" s="78"/>
      <c r="RPK541" s="78"/>
      <c r="RPL541" s="65"/>
      <c r="RPO541" s="78"/>
      <c r="RPP541" s="78"/>
      <c r="RPQ541" s="65"/>
      <c r="RPT541" s="78"/>
      <c r="RPU541" s="78"/>
      <c r="RPV541" s="65"/>
      <c r="RPY541" s="78"/>
      <c r="RPZ541" s="78"/>
      <c r="RQA541" s="65"/>
      <c r="RQD541" s="78"/>
      <c r="RQE541" s="78"/>
      <c r="RQF541" s="65"/>
      <c r="RQI541" s="78"/>
      <c r="RQJ541" s="78"/>
      <c r="RQK541" s="65"/>
      <c r="RQN541" s="78"/>
      <c r="RQO541" s="78"/>
      <c r="RQP541" s="65"/>
      <c r="RQS541" s="78"/>
      <c r="RQT541" s="78"/>
      <c r="RQU541" s="65"/>
      <c r="RQX541" s="78"/>
      <c r="RQY541" s="78"/>
      <c r="RQZ541" s="65"/>
      <c r="RRC541" s="78"/>
      <c r="RRD541" s="78"/>
      <c r="RRE541" s="65"/>
      <c r="RRH541" s="78"/>
      <c r="RRI541" s="78"/>
      <c r="RRJ541" s="65"/>
      <c r="RRM541" s="78"/>
      <c r="RRN541" s="78"/>
      <c r="RRO541" s="65"/>
      <c r="RRR541" s="78"/>
      <c r="RRS541" s="78"/>
      <c r="RRT541" s="65"/>
      <c r="RRW541" s="78"/>
      <c r="RRX541" s="78"/>
      <c r="RRY541" s="65"/>
      <c r="RSB541" s="78"/>
      <c r="RSC541" s="78"/>
      <c r="RSD541" s="65"/>
      <c r="RSG541" s="78"/>
      <c r="RSH541" s="78"/>
      <c r="RSI541" s="65"/>
      <c r="RSL541" s="78"/>
      <c r="RSM541" s="78"/>
      <c r="RSN541" s="65"/>
      <c r="RSQ541" s="78"/>
      <c r="RSR541" s="78"/>
      <c r="RSS541" s="65"/>
      <c r="RSV541" s="78"/>
      <c r="RSW541" s="78"/>
      <c r="RSX541" s="65"/>
      <c r="RTA541" s="78"/>
      <c r="RTB541" s="78"/>
      <c r="RTC541" s="65"/>
      <c r="RTF541" s="78"/>
      <c r="RTG541" s="78"/>
      <c r="RTH541" s="65"/>
      <c r="RTK541" s="78"/>
      <c r="RTL541" s="78"/>
      <c r="RTM541" s="65"/>
      <c r="RTP541" s="78"/>
      <c r="RTQ541" s="78"/>
      <c r="RTR541" s="65"/>
      <c r="RTU541" s="78"/>
      <c r="RTV541" s="78"/>
      <c r="RTW541" s="65"/>
      <c r="RTZ541" s="78"/>
      <c r="RUA541" s="78"/>
      <c r="RUB541" s="65"/>
      <c r="RUE541" s="78"/>
      <c r="RUF541" s="78"/>
      <c r="RUG541" s="65"/>
      <c r="RUJ541" s="78"/>
      <c r="RUK541" s="78"/>
      <c r="RUL541" s="65"/>
      <c r="RUO541" s="78"/>
      <c r="RUP541" s="78"/>
      <c r="RUQ541" s="65"/>
      <c r="RUT541" s="78"/>
      <c r="RUU541" s="78"/>
      <c r="RUV541" s="65"/>
      <c r="RUY541" s="78"/>
      <c r="RUZ541" s="78"/>
      <c r="RVA541" s="65"/>
      <c r="RVD541" s="78"/>
      <c r="RVE541" s="78"/>
      <c r="RVF541" s="65"/>
      <c r="RVI541" s="78"/>
      <c r="RVJ541" s="78"/>
      <c r="RVK541" s="65"/>
      <c r="RVN541" s="78"/>
      <c r="RVO541" s="78"/>
      <c r="RVP541" s="65"/>
      <c r="RVS541" s="78"/>
      <c r="RVT541" s="78"/>
      <c r="RVU541" s="65"/>
      <c r="RVX541" s="78"/>
      <c r="RVY541" s="78"/>
      <c r="RVZ541" s="65"/>
      <c r="RWC541" s="78"/>
      <c r="RWD541" s="78"/>
      <c r="RWE541" s="65"/>
      <c r="RWH541" s="78"/>
      <c r="RWI541" s="78"/>
      <c r="RWJ541" s="65"/>
      <c r="RWM541" s="78"/>
      <c r="RWN541" s="78"/>
      <c r="RWO541" s="65"/>
      <c r="RWR541" s="78"/>
      <c r="RWS541" s="78"/>
      <c r="RWT541" s="65"/>
      <c r="RWW541" s="78"/>
      <c r="RWX541" s="78"/>
      <c r="RWY541" s="65"/>
      <c r="RXB541" s="78"/>
      <c r="RXC541" s="78"/>
      <c r="RXD541" s="65"/>
      <c r="RXG541" s="78"/>
      <c r="RXH541" s="78"/>
      <c r="RXI541" s="65"/>
      <c r="RXL541" s="78"/>
      <c r="RXM541" s="78"/>
      <c r="RXN541" s="65"/>
      <c r="RXQ541" s="78"/>
      <c r="RXR541" s="78"/>
      <c r="RXS541" s="65"/>
      <c r="RXV541" s="78"/>
      <c r="RXW541" s="78"/>
      <c r="RXX541" s="65"/>
      <c r="RYA541" s="78"/>
      <c r="RYB541" s="78"/>
      <c r="RYC541" s="65"/>
      <c r="RYF541" s="78"/>
      <c r="RYG541" s="78"/>
      <c r="RYH541" s="65"/>
      <c r="RYK541" s="78"/>
      <c r="RYL541" s="78"/>
      <c r="RYM541" s="65"/>
      <c r="RYP541" s="78"/>
      <c r="RYQ541" s="78"/>
      <c r="RYR541" s="65"/>
      <c r="RYU541" s="78"/>
      <c r="RYV541" s="78"/>
      <c r="RYW541" s="65"/>
      <c r="RYZ541" s="78"/>
      <c r="RZA541" s="78"/>
      <c r="RZB541" s="65"/>
      <c r="RZE541" s="78"/>
      <c r="RZF541" s="78"/>
      <c r="RZG541" s="65"/>
      <c r="RZJ541" s="78"/>
      <c r="RZK541" s="78"/>
      <c r="RZL541" s="65"/>
      <c r="RZO541" s="78"/>
      <c r="RZP541" s="78"/>
      <c r="RZQ541" s="65"/>
      <c r="RZT541" s="78"/>
      <c r="RZU541" s="78"/>
      <c r="RZV541" s="65"/>
      <c r="RZY541" s="78"/>
      <c r="RZZ541" s="78"/>
      <c r="SAA541" s="65"/>
      <c r="SAD541" s="78"/>
      <c r="SAE541" s="78"/>
      <c r="SAF541" s="65"/>
      <c r="SAI541" s="78"/>
      <c r="SAJ541" s="78"/>
      <c r="SAK541" s="65"/>
      <c r="SAN541" s="78"/>
      <c r="SAO541" s="78"/>
      <c r="SAP541" s="65"/>
      <c r="SAS541" s="78"/>
      <c r="SAT541" s="78"/>
      <c r="SAU541" s="65"/>
      <c r="SAX541" s="78"/>
      <c r="SAY541" s="78"/>
      <c r="SAZ541" s="65"/>
      <c r="SBC541" s="78"/>
      <c r="SBD541" s="78"/>
      <c r="SBE541" s="65"/>
      <c r="SBH541" s="78"/>
      <c r="SBI541" s="78"/>
      <c r="SBJ541" s="65"/>
      <c r="SBM541" s="78"/>
      <c r="SBN541" s="78"/>
      <c r="SBO541" s="65"/>
      <c r="SBR541" s="78"/>
      <c r="SBS541" s="78"/>
      <c r="SBT541" s="65"/>
      <c r="SBW541" s="78"/>
      <c r="SBX541" s="78"/>
      <c r="SBY541" s="65"/>
      <c r="SCB541" s="78"/>
      <c r="SCC541" s="78"/>
      <c r="SCD541" s="65"/>
      <c r="SCG541" s="78"/>
      <c r="SCH541" s="78"/>
      <c r="SCI541" s="65"/>
      <c r="SCL541" s="78"/>
      <c r="SCM541" s="78"/>
      <c r="SCN541" s="65"/>
      <c r="SCQ541" s="78"/>
      <c r="SCR541" s="78"/>
      <c r="SCS541" s="65"/>
      <c r="SCV541" s="78"/>
      <c r="SCW541" s="78"/>
      <c r="SCX541" s="65"/>
      <c r="SDA541" s="78"/>
      <c r="SDB541" s="78"/>
      <c r="SDC541" s="65"/>
      <c r="SDF541" s="78"/>
      <c r="SDG541" s="78"/>
      <c r="SDH541" s="65"/>
      <c r="SDK541" s="78"/>
      <c r="SDL541" s="78"/>
      <c r="SDM541" s="65"/>
      <c r="SDP541" s="78"/>
      <c r="SDQ541" s="78"/>
      <c r="SDR541" s="65"/>
      <c r="SDU541" s="78"/>
      <c r="SDV541" s="78"/>
      <c r="SDW541" s="65"/>
      <c r="SDZ541" s="78"/>
      <c r="SEA541" s="78"/>
      <c r="SEB541" s="65"/>
      <c r="SEE541" s="78"/>
      <c r="SEF541" s="78"/>
      <c r="SEG541" s="65"/>
      <c r="SEJ541" s="78"/>
      <c r="SEK541" s="78"/>
      <c r="SEL541" s="65"/>
      <c r="SEO541" s="78"/>
      <c r="SEP541" s="78"/>
      <c r="SEQ541" s="65"/>
      <c r="SET541" s="78"/>
      <c r="SEU541" s="78"/>
      <c r="SEV541" s="65"/>
      <c r="SEY541" s="78"/>
      <c r="SEZ541" s="78"/>
      <c r="SFA541" s="65"/>
      <c r="SFD541" s="78"/>
      <c r="SFE541" s="78"/>
      <c r="SFF541" s="65"/>
      <c r="SFI541" s="78"/>
      <c r="SFJ541" s="78"/>
      <c r="SFK541" s="65"/>
      <c r="SFN541" s="78"/>
      <c r="SFO541" s="78"/>
      <c r="SFP541" s="65"/>
      <c r="SFS541" s="78"/>
      <c r="SFT541" s="78"/>
      <c r="SFU541" s="65"/>
      <c r="SFX541" s="78"/>
      <c r="SFY541" s="78"/>
      <c r="SFZ541" s="65"/>
      <c r="SGC541" s="78"/>
      <c r="SGD541" s="78"/>
      <c r="SGE541" s="65"/>
      <c r="SGH541" s="78"/>
      <c r="SGI541" s="78"/>
      <c r="SGJ541" s="65"/>
      <c r="SGM541" s="78"/>
      <c r="SGN541" s="78"/>
      <c r="SGO541" s="65"/>
      <c r="SGR541" s="78"/>
      <c r="SGS541" s="78"/>
      <c r="SGT541" s="65"/>
      <c r="SGW541" s="78"/>
      <c r="SGX541" s="78"/>
      <c r="SGY541" s="65"/>
      <c r="SHB541" s="78"/>
      <c r="SHC541" s="78"/>
      <c r="SHD541" s="65"/>
      <c r="SHG541" s="78"/>
      <c r="SHH541" s="78"/>
      <c r="SHI541" s="65"/>
      <c r="SHL541" s="78"/>
      <c r="SHM541" s="78"/>
      <c r="SHN541" s="65"/>
      <c r="SHQ541" s="78"/>
      <c r="SHR541" s="78"/>
      <c r="SHS541" s="65"/>
      <c r="SHV541" s="78"/>
      <c r="SHW541" s="78"/>
      <c r="SHX541" s="65"/>
      <c r="SIA541" s="78"/>
      <c r="SIB541" s="78"/>
      <c r="SIC541" s="65"/>
      <c r="SIF541" s="78"/>
      <c r="SIG541" s="78"/>
      <c r="SIH541" s="65"/>
      <c r="SIK541" s="78"/>
      <c r="SIL541" s="78"/>
      <c r="SIM541" s="65"/>
      <c r="SIP541" s="78"/>
      <c r="SIQ541" s="78"/>
      <c r="SIR541" s="65"/>
      <c r="SIU541" s="78"/>
      <c r="SIV541" s="78"/>
      <c r="SIW541" s="65"/>
      <c r="SIZ541" s="78"/>
      <c r="SJA541" s="78"/>
      <c r="SJB541" s="65"/>
      <c r="SJE541" s="78"/>
      <c r="SJF541" s="78"/>
      <c r="SJG541" s="65"/>
      <c r="SJJ541" s="78"/>
      <c r="SJK541" s="78"/>
      <c r="SJL541" s="65"/>
      <c r="SJO541" s="78"/>
      <c r="SJP541" s="78"/>
      <c r="SJQ541" s="65"/>
      <c r="SJT541" s="78"/>
      <c r="SJU541" s="78"/>
      <c r="SJV541" s="65"/>
      <c r="SJY541" s="78"/>
      <c r="SJZ541" s="78"/>
      <c r="SKA541" s="65"/>
      <c r="SKD541" s="78"/>
      <c r="SKE541" s="78"/>
      <c r="SKF541" s="65"/>
      <c r="SKI541" s="78"/>
      <c r="SKJ541" s="78"/>
      <c r="SKK541" s="65"/>
      <c r="SKN541" s="78"/>
      <c r="SKO541" s="78"/>
      <c r="SKP541" s="65"/>
      <c r="SKS541" s="78"/>
      <c r="SKT541" s="78"/>
      <c r="SKU541" s="65"/>
      <c r="SKX541" s="78"/>
      <c r="SKY541" s="78"/>
      <c r="SKZ541" s="65"/>
      <c r="SLC541" s="78"/>
      <c r="SLD541" s="78"/>
      <c r="SLE541" s="65"/>
      <c r="SLH541" s="78"/>
      <c r="SLI541" s="78"/>
      <c r="SLJ541" s="65"/>
      <c r="SLM541" s="78"/>
      <c r="SLN541" s="78"/>
      <c r="SLO541" s="65"/>
      <c r="SLR541" s="78"/>
      <c r="SLS541" s="78"/>
      <c r="SLT541" s="65"/>
      <c r="SLW541" s="78"/>
      <c r="SLX541" s="78"/>
      <c r="SLY541" s="65"/>
      <c r="SMB541" s="78"/>
      <c r="SMC541" s="78"/>
      <c r="SMD541" s="65"/>
      <c r="SMG541" s="78"/>
      <c r="SMH541" s="78"/>
      <c r="SMI541" s="65"/>
      <c r="SML541" s="78"/>
      <c r="SMM541" s="78"/>
      <c r="SMN541" s="65"/>
      <c r="SMQ541" s="78"/>
      <c r="SMR541" s="78"/>
      <c r="SMS541" s="65"/>
      <c r="SMV541" s="78"/>
      <c r="SMW541" s="78"/>
      <c r="SMX541" s="65"/>
      <c r="SNA541" s="78"/>
      <c r="SNB541" s="78"/>
      <c r="SNC541" s="65"/>
      <c r="SNF541" s="78"/>
      <c r="SNG541" s="78"/>
      <c r="SNH541" s="65"/>
      <c r="SNK541" s="78"/>
      <c r="SNL541" s="78"/>
      <c r="SNM541" s="65"/>
      <c r="SNP541" s="78"/>
      <c r="SNQ541" s="78"/>
      <c r="SNR541" s="65"/>
      <c r="SNU541" s="78"/>
      <c r="SNV541" s="78"/>
      <c r="SNW541" s="65"/>
      <c r="SNZ541" s="78"/>
      <c r="SOA541" s="78"/>
      <c r="SOB541" s="65"/>
      <c r="SOE541" s="78"/>
      <c r="SOF541" s="78"/>
      <c r="SOG541" s="65"/>
      <c r="SOJ541" s="78"/>
      <c r="SOK541" s="78"/>
      <c r="SOL541" s="65"/>
      <c r="SOO541" s="78"/>
      <c r="SOP541" s="78"/>
      <c r="SOQ541" s="65"/>
      <c r="SOT541" s="78"/>
      <c r="SOU541" s="78"/>
      <c r="SOV541" s="65"/>
      <c r="SOY541" s="78"/>
      <c r="SOZ541" s="78"/>
      <c r="SPA541" s="65"/>
      <c r="SPD541" s="78"/>
      <c r="SPE541" s="78"/>
      <c r="SPF541" s="65"/>
      <c r="SPI541" s="78"/>
      <c r="SPJ541" s="78"/>
      <c r="SPK541" s="65"/>
      <c r="SPN541" s="78"/>
      <c r="SPO541" s="78"/>
      <c r="SPP541" s="65"/>
      <c r="SPS541" s="78"/>
      <c r="SPT541" s="78"/>
      <c r="SPU541" s="65"/>
      <c r="SPX541" s="78"/>
      <c r="SPY541" s="78"/>
      <c r="SPZ541" s="65"/>
      <c r="SQC541" s="78"/>
      <c r="SQD541" s="78"/>
      <c r="SQE541" s="65"/>
      <c r="SQH541" s="78"/>
      <c r="SQI541" s="78"/>
      <c r="SQJ541" s="65"/>
      <c r="SQM541" s="78"/>
      <c r="SQN541" s="78"/>
      <c r="SQO541" s="65"/>
      <c r="SQR541" s="78"/>
      <c r="SQS541" s="78"/>
      <c r="SQT541" s="65"/>
      <c r="SQW541" s="78"/>
      <c r="SQX541" s="78"/>
      <c r="SQY541" s="65"/>
      <c r="SRB541" s="78"/>
      <c r="SRC541" s="78"/>
      <c r="SRD541" s="65"/>
      <c r="SRG541" s="78"/>
      <c r="SRH541" s="78"/>
      <c r="SRI541" s="65"/>
      <c r="SRL541" s="78"/>
      <c r="SRM541" s="78"/>
      <c r="SRN541" s="65"/>
      <c r="SRQ541" s="78"/>
      <c r="SRR541" s="78"/>
      <c r="SRS541" s="65"/>
      <c r="SRV541" s="78"/>
      <c r="SRW541" s="78"/>
      <c r="SRX541" s="65"/>
      <c r="SSA541" s="78"/>
      <c r="SSB541" s="78"/>
      <c r="SSC541" s="65"/>
      <c r="SSF541" s="78"/>
      <c r="SSG541" s="78"/>
      <c r="SSH541" s="65"/>
      <c r="SSK541" s="78"/>
      <c r="SSL541" s="78"/>
      <c r="SSM541" s="65"/>
      <c r="SSP541" s="78"/>
      <c r="SSQ541" s="78"/>
      <c r="SSR541" s="65"/>
      <c r="SSU541" s="78"/>
      <c r="SSV541" s="78"/>
      <c r="SSW541" s="65"/>
      <c r="SSZ541" s="78"/>
      <c r="STA541" s="78"/>
      <c r="STB541" s="65"/>
      <c r="STE541" s="78"/>
      <c r="STF541" s="78"/>
      <c r="STG541" s="65"/>
      <c r="STJ541" s="78"/>
      <c r="STK541" s="78"/>
      <c r="STL541" s="65"/>
      <c r="STO541" s="78"/>
      <c r="STP541" s="78"/>
      <c r="STQ541" s="65"/>
      <c r="STT541" s="78"/>
      <c r="STU541" s="78"/>
      <c r="STV541" s="65"/>
      <c r="STY541" s="78"/>
      <c r="STZ541" s="78"/>
      <c r="SUA541" s="65"/>
      <c r="SUD541" s="78"/>
      <c r="SUE541" s="78"/>
      <c r="SUF541" s="65"/>
      <c r="SUI541" s="78"/>
      <c r="SUJ541" s="78"/>
      <c r="SUK541" s="65"/>
      <c r="SUN541" s="78"/>
      <c r="SUO541" s="78"/>
      <c r="SUP541" s="65"/>
      <c r="SUS541" s="78"/>
      <c r="SUT541" s="78"/>
      <c r="SUU541" s="65"/>
      <c r="SUX541" s="78"/>
      <c r="SUY541" s="78"/>
      <c r="SUZ541" s="65"/>
      <c r="SVC541" s="78"/>
      <c r="SVD541" s="78"/>
      <c r="SVE541" s="65"/>
      <c r="SVH541" s="78"/>
      <c r="SVI541" s="78"/>
      <c r="SVJ541" s="65"/>
      <c r="SVM541" s="78"/>
      <c r="SVN541" s="78"/>
      <c r="SVO541" s="65"/>
      <c r="SVR541" s="78"/>
      <c r="SVS541" s="78"/>
      <c r="SVT541" s="65"/>
      <c r="SVW541" s="78"/>
      <c r="SVX541" s="78"/>
      <c r="SVY541" s="65"/>
      <c r="SWB541" s="78"/>
      <c r="SWC541" s="78"/>
      <c r="SWD541" s="65"/>
      <c r="SWG541" s="78"/>
      <c r="SWH541" s="78"/>
      <c r="SWI541" s="65"/>
      <c r="SWL541" s="78"/>
      <c r="SWM541" s="78"/>
      <c r="SWN541" s="65"/>
      <c r="SWQ541" s="78"/>
      <c r="SWR541" s="78"/>
      <c r="SWS541" s="65"/>
      <c r="SWV541" s="78"/>
      <c r="SWW541" s="78"/>
      <c r="SWX541" s="65"/>
      <c r="SXA541" s="78"/>
      <c r="SXB541" s="78"/>
      <c r="SXC541" s="65"/>
      <c r="SXF541" s="78"/>
      <c r="SXG541" s="78"/>
      <c r="SXH541" s="65"/>
      <c r="SXK541" s="78"/>
      <c r="SXL541" s="78"/>
      <c r="SXM541" s="65"/>
      <c r="SXP541" s="78"/>
      <c r="SXQ541" s="78"/>
      <c r="SXR541" s="65"/>
      <c r="SXU541" s="78"/>
      <c r="SXV541" s="78"/>
      <c r="SXW541" s="65"/>
      <c r="SXZ541" s="78"/>
      <c r="SYA541" s="78"/>
      <c r="SYB541" s="65"/>
      <c r="SYE541" s="78"/>
      <c r="SYF541" s="78"/>
      <c r="SYG541" s="65"/>
      <c r="SYJ541" s="78"/>
      <c r="SYK541" s="78"/>
      <c r="SYL541" s="65"/>
      <c r="SYO541" s="78"/>
      <c r="SYP541" s="78"/>
      <c r="SYQ541" s="65"/>
      <c r="SYT541" s="78"/>
      <c r="SYU541" s="78"/>
      <c r="SYV541" s="65"/>
      <c r="SYY541" s="78"/>
      <c r="SYZ541" s="78"/>
      <c r="SZA541" s="65"/>
      <c r="SZD541" s="78"/>
      <c r="SZE541" s="78"/>
      <c r="SZF541" s="65"/>
      <c r="SZI541" s="78"/>
      <c r="SZJ541" s="78"/>
      <c r="SZK541" s="65"/>
      <c r="SZN541" s="78"/>
      <c r="SZO541" s="78"/>
      <c r="SZP541" s="65"/>
      <c r="SZS541" s="78"/>
      <c r="SZT541" s="78"/>
      <c r="SZU541" s="65"/>
      <c r="SZX541" s="78"/>
      <c r="SZY541" s="78"/>
      <c r="SZZ541" s="65"/>
      <c r="TAC541" s="78"/>
      <c r="TAD541" s="78"/>
      <c r="TAE541" s="65"/>
      <c r="TAH541" s="78"/>
      <c r="TAI541" s="78"/>
      <c r="TAJ541" s="65"/>
      <c r="TAM541" s="78"/>
      <c r="TAN541" s="78"/>
      <c r="TAO541" s="65"/>
      <c r="TAR541" s="78"/>
      <c r="TAS541" s="78"/>
      <c r="TAT541" s="65"/>
      <c r="TAW541" s="78"/>
      <c r="TAX541" s="78"/>
      <c r="TAY541" s="65"/>
      <c r="TBB541" s="78"/>
      <c r="TBC541" s="78"/>
      <c r="TBD541" s="65"/>
      <c r="TBG541" s="78"/>
      <c r="TBH541" s="78"/>
      <c r="TBI541" s="65"/>
      <c r="TBL541" s="78"/>
      <c r="TBM541" s="78"/>
      <c r="TBN541" s="65"/>
      <c r="TBQ541" s="78"/>
      <c r="TBR541" s="78"/>
      <c r="TBS541" s="65"/>
      <c r="TBV541" s="78"/>
      <c r="TBW541" s="78"/>
      <c r="TBX541" s="65"/>
      <c r="TCA541" s="78"/>
      <c r="TCB541" s="78"/>
      <c r="TCC541" s="65"/>
      <c r="TCF541" s="78"/>
      <c r="TCG541" s="78"/>
      <c r="TCH541" s="65"/>
      <c r="TCK541" s="78"/>
      <c r="TCL541" s="78"/>
      <c r="TCM541" s="65"/>
      <c r="TCP541" s="78"/>
      <c r="TCQ541" s="78"/>
      <c r="TCR541" s="65"/>
      <c r="TCU541" s="78"/>
      <c r="TCV541" s="78"/>
      <c r="TCW541" s="65"/>
      <c r="TCZ541" s="78"/>
      <c r="TDA541" s="78"/>
      <c r="TDB541" s="65"/>
      <c r="TDE541" s="78"/>
      <c r="TDF541" s="78"/>
      <c r="TDG541" s="65"/>
      <c r="TDJ541" s="78"/>
      <c r="TDK541" s="78"/>
      <c r="TDL541" s="65"/>
      <c r="TDO541" s="78"/>
      <c r="TDP541" s="78"/>
      <c r="TDQ541" s="65"/>
      <c r="TDT541" s="78"/>
      <c r="TDU541" s="78"/>
      <c r="TDV541" s="65"/>
      <c r="TDY541" s="78"/>
      <c r="TDZ541" s="78"/>
      <c r="TEA541" s="65"/>
      <c r="TED541" s="78"/>
      <c r="TEE541" s="78"/>
      <c r="TEF541" s="65"/>
      <c r="TEI541" s="78"/>
      <c r="TEJ541" s="78"/>
      <c r="TEK541" s="65"/>
      <c r="TEN541" s="78"/>
      <c r="TEO541" s="78"/>
      <c r="TEP541" s="65"/>
      <c r="TES541" s="78"/>
      <c r="TET541" s="78"/>
      <c r="TEU541" s="65"/>
      <c r="TEX541" s="78"/>
      <c r="TEY541" s="78"/>
      <c r="TEZ541" s="65"/>
      <c r="TFC541" s="78"/>
      <c r="TFD541" s="78"/>
      <c r="TFE541" s="65"/>
      <c r="TFH541" s="78"/>
      <c r="TFI541" s="78"/>
      <c r="TFJ541" s="65"/>
      <c r="TFM541" s="78"/>
      <c r="TFN541" s="78"/>
      <c r="TFO541" s="65"/>
      <c r="TFR541" s="78"/>
      <c r="TFS541" s="78"/>
      <c r="TFT541" s="65"/>
      <c r="TFW541" s="78"/>
      <c r="TFX541" s="78"/>
      <c r="TFY541" s="65"/>
      <c r="TGB541" s="78"/>
      <c r="TGC541" s="78"/>
      <c r="TGD541" s="65"/>
      <c r="TGG541" s="78"/>
      <c r="TGH541" s="78"/>
      <c r="TGI541" s="65"/>
      <c r="TGL541" s="78"/>
      <c r="TGM541" s="78"/>
      <c r="TGN541" s="65"/>
      <c r="TGQ541" s="78"/>
      <c r="TGR541" s="78"/>
      <c r="TGS541" s="65"/>
      <c r="TGV541" s="78"/>
      <c r="TGW541" s="78"/>
      <c r="TGX541" s="65"/>
      <c r="THA541" s="78"/>
      <c r="THB541" s="78"/>
      <c r="THC541" s="65"/>
      <c r="THF541" s="78"/>
      <c r="THG541" s="78"/>
      <c r="THH541" s="65"/>
      <c r="THK541" s="78"/>
      <c r="THL541" s="78"/>
      <c r="THM541" s="65"/>
      <c r="THP541" s="78"/>
      <c r="THQ541" s="78"/>
      <c r="THR541" s="65"/>
      <c r="THU541" s="78"/>
      <c r="THV541" s="78"/>
      <c r="THW541" s="65"/>
      <c r="THZ541" s="78"/>
      <c r="TIA541" s="78"/>
      <c r="TIB541" s="65"/>
      <c r="TIE541" s="78"/>
      <c r="TIF541" s="78"/>
      <c r="TIG541" s="65"/>
      <c r="TIJ541" s="78"/>
      <c r="TIK541" s="78"/>
      <c r="TIL541" s="65"/>
      <c r="TIO541" s="78"/>
      <c r="TIP541" s="78"/>
      <c r="TIQ541" s="65"/>
      <c r="TIT541" s="78"/>
      <c r="TIU541" s="78"/>
      <c r="TIV541" s="65"/>
      <c r="TIY541" s="78"/>
      <c r="TIZ541" s="78"/>
      <c r="TJA541" s="65"/>
      <c r="TJD541" s="78"/>
      <c r="TJE541" s="78"/>
      <c r="TJF541" s="65"/>
      <c r="TJI541" s="78"/>
      <c r="TJJ541" s="78"/>
      <c r="TJK541" s="65"/>
      <c r="TJN541" s="78"/>
      <c r="TJO541" s="78"/>
      <c r="TJP541" s="65"/>
      <c r="TJS541" s="78"/>
      <c r="TJT541" s="78"/>
      <c r="TJU541" s="65"/>
      <c r="TJX541" s="78"/>
      <c r="TJY541" s="78"/>
      <c r="TJZ541" s="65"/>
      <c r="TKC541" s="78"/>
      <c r="TKD541" s="78"/>
      <c r="TKE541" s="65"/>
      <c r="TKH541" s="78"/>
      <c r="TKI541" s="78"/>
      <c r="TKJ541" s="65"/>
      <c r="TKM541" s="78"/>
      <c r="TKN541" s="78"/>
      <c r="TKO541" s="65"/>
      <c r="TKR541" s="78"/>
      <c r="TKS541" s="78"/>
      <c r="TKT541" s="65"/>
      <c r="TKW541" s="78"/>
      <c r="TKX541" s="78"/>
      <c r="TKY541" s="65"/>
      <c r="TLB541" s="78"/>
      <c r="TLC541" s="78"/>
      <c r="TLD541" s="65"/>
      <c r="TLG541" s="78"/>
      <c r="TLH541" s="78"/>
      <c r="TLI541" s="65"/>
      <c r="TLL541" s="78"/>
      <c r="TLM541" s="78"/>
      <c r="TLN541" s="65"/>
      <c r="TLQ541" s="78"/>
      <c r="TLR541" s="78"/>
      <c r="TLS541" s="65"/>
      <c r="TLV541" s="78"/>
      <c r="TLW541" s="78"/>
      <c r="TLX541" s="65"/>
      <c r="TMA541" s="78"/>
      <c r="TMB541" s="78"/>
      <c r="TMC541" s="65"/>
      <c r="TMF541" s="78"/>
      <c r="TMG541" s="78"/>
      <c r="TMH541" s="65"/>
      <c r="TMK541" s="78"/>
      <c r="TML541" s="78"/>
      <c r="TMM541" s="65"/>
      <c r="TMP541" s="78"/>
      <c r="TMQ541" s="78"/>
      <c r="TMR541" s="65"/>
      <c r="TMU541" s="78"/>
      <c r="TMV541" s="78"/>
      <c r="TMW541" s="65"/>
      <c r="TMZ541" s="78"/>
      <c r="TNA541" s="78"/>
      <c r="TNB541" s="65"/>
      <c r="TNE541" s="78"/>
      <c r="TNF541" s="78"/>
      <c r="TNG541" s="65"/>
      <c r="TNJ541" s="78"/>
      <c r="TNK541" s="78"/>
      <c r="TNL541" s="65"/>
      <c r="TNO541" s="78"/>
      <c r="TNP541" s="78"/>
      <c r="TNQ541" s="65"/>
      <c r="TNT541" s="78"/>
      <c r="TNU541" s="78"/>
      <c r="TNV541" s="65"/>
      <c r="TNY541" s="78"/>
      <c r="TNZ541" s="78"/>
      <c r="TOA541" s="65"/>
      <c r="TOD541" s="78"/>
      <c r="TOE541" s="78"/>
      <c r="TOF541" s="65"/>
      <c r="TOI541" s="78"/>
      <c r="TOJ541" s="78"/>
      <c r="TOK541" s="65"/>
      <c r="TON541" s="78"/>
      <c r="TOO541" s="78"/>
      <c r="TOP541" s="65"/>
      <c r="TOS541" s="78"/>
      <c r="TOT541" s="78"/>
      <c r="TOU541" s="65"/>
      <c r="TOX541" s="78"/>
      <c r="TOY541" s="78"/>
      <c r="TOZ541" s="65"/>
      <c r="TPC541" s="78"/>
      <c r="TPD541" s="78"/>
      <c r="TPE541" s="65"/>
      <c r="TPH541" s="78"/>
      <c r="TPI541" s="78"/>
      <c r="TPJ541" s="65"/>
      <c r="TPM541" s="78"/>
      <c r="TPN541" s="78"/>
      <c r="TPO541" s="65"/>
      <c r="TPR541" s="78"/>
      <c r="TPS541" s="78"/>
      <c r="TPT541" s="65"/>
      <c r="TPW541" s="78"/>
      <c r="TPX541" s="78"/>
      <c r="TPY541" s="65"/>
      <c r="TQB541" s="78"/>
      <c r="TQC541" s="78"/>
      <c r="TQD541" s="65"/>
      <c r="TQG541" s="78"/>
      <c r="TQH541" s="78"/>
      <c r="TQI541" s="65"/>
      <c r="TQL541" s="78"/>
      <c r="TQM541" s="78"/>
      <c r="TQN541" s="65"/>
      <c r="TQQ541" s="78"/>
      <c r="TQR541" s="78"/>
      <c r="TQS541" s="65"/>
      <c r="TQV541" s="78"/>
      <c r="TQW541" s="78"/>
      <c r="TQX541" s="65"/>
      <c r="TRA541" s="78"/>
      <c r="TRB541" s="78"/>
      <c r="TRC541" s="65"/>
      <c r="TRF541" s="78"/>
      <c r="TRG541" s="78"/>
      <c r="TRH541" s="65"/>
      <c r="TRK541" s="78"/>
      <c r="TRL541" s="78"/>
      <c r="TRM541" s="65"/>
      <c r="TRP541" s="78"/>
      <c r="TRQ541" s="78"/>
      <c r="TRR541" s="65"/>
      <c r="TRU541" s="78"/>
      <c r="TRV541" s="78"/>
      <c r="TRW541" s="65"/>
      <c r="TRZ541" s="78"/>
      <c r="TSA541" s="78"/>
      <c r="TSB541" s="65"/>
      <c r="TSE541" s="78"/>
      <c r="TSF541" s="78"/>
      <c r="TSG541" s="65"/>
      <c r="TSJ541" s="78"/>
      <c r="TSK541" s="78"/>
      <c r="TSL541" s="65"/>
      <c r="TSO541" s="78"/>
      <c r="TSP541" s="78"/>
      <c r="TSQ541" s="65"/>
      <c r="TST541" s="78"/>
      <c r="TSU541" s="78"/>
      <c r="TSV541" s="65"/>
      <c r="TSY541" s="78"/>
      <c r="TSZ541" s="78"/>
      <c r="TTA541" s="65"/>
      <c r="TTD541" s="78"/>
      <c r="TTE541" s="78"/>
      <c r="TTF541" s="65"/>
      <c r="TTI541" s="78"/>
      <c r="TTJ541" s="78"/>
      <c r="TTK541" s="65"/>
      <c r="TTN541" s="78"/>
      <c r="TTO541" s="78"/>
      <c r="TTP541" s="65"/>
      <c r="TTS541" s="78"/>
      <c r="TTT541" s="78"/>
      <c r="TTU541" s="65"/>
      <c r="TTX541" s="78"/>
      <c r="TTY541" s="78"/>
      <c r="TTZ541" s="65"/>
      <c r="TUC541" s="78"/>
      <c r="TUD541" s="78"/>
      <c r="TUE541" s="65"/>
      <c r="TUH541" s="78"/>
      <c r="TUI541" s="78"/>
      <c r="TUJ541" s="65"/>
      <c r="TUM541" s="78"/>
      <c r="TUN541" s="78"/>
      <c r="TUO541" s="65"/>
      <c r="TUR541" s="78"/>
      <c r="TUS541" s="78"/>
      <c r="TUT541" s="65"/>
      <c r="TUW541" s="78"/>
      <c r="TUX541" s="78"/>
      <c r="TUY541" s="65"/>
      <c r="TVB541" s="78"/>
      <c r="TVC541" s="78"/>
      <c r="TVD541" s="65"/>
      <c r="TVG541" s="78"/>
      <c r="TVH541" s="78"/>
      <c r="TVI541" s="65"/>
      <c r="TVL541" s="78"/>
      <c r="TVM541" s="78"/>
      <c r="TVN541" s="65"/>
      <c r="TVQ541" s="78"/>
      <c r="TVR541" s="78"/>
      <c r="TVS541" s="65"/>
      <c r="TVV541" s="78"/>
      <c r="TVW541" s="78"/>
      <c r="TVX541" s="65"/>
      <c r="TWA541" s="78"/>
      <c r="TWB541" s="78"/>
      <c r="TWC541" s="65"/>
      <c r="TWF541" s="78"/>
      <c r="TWG541" s="78"/>
      <c r="TWH541" s="65"/>
      <c r="TWK541" s="78"/>
      <c r="TWL541" s="78"/>
      <c r="TWM541" s="65"/>
      <c r="TWP541" s="78"/>
      <c r="TWQ541" s="78"/>
      <c r="TWR541" s="65"/>
      <c r="TWU541" s="78"/>
      <c r="TWV541" s="78"/>
      <c r="TWW541" s="65"/>
      <c r="TWZ541" s="78"/>
      <c r="TXA541" s="78"/>
      <c r="TXB541" s="65"/>
      <c r="TXE541" s="78"/>
      <c r="TXF541" s="78"/>
      <c r="TXG541" s="65"/>
      <c r="TXJ541" s="78"/>
      <c r="TXK541" s="78"/>
      <c r="TXL541" s="65"/>
      <c r="TXO541" s="78"/>
      <c r="TXP541" s="78"/>
      <c r="TXQ541" s="65"/>
      <c r="TXT541" s="78"/>
      <c r="TXU541" s="78"/>
      <c r="TXV541" s="65"/>
      <c r="TXY541" s="78"/>
      <c r="TXZ541" s="78"/>
      <c r="TYA541" s="65"/>
      <c r="TYD541" s="78"/>
      <c r="TYE541" s="78"/>
      <c r="TYF541" s="65"/>
      <c r="TYI541" s="78"/>
      <c r="TYJ541" s="78"/>
      <c r="TYK541" s="65"/>
      <c r="TYN541" s="78"/>
      <c r="TYO541" s="78"/>
      <c r="TYP541" s="65"/>
      <c r="TYS541" s="78"/>
      <c r="TYT541" s="78"/>
      <c r="TYU541" s="65"/>
      <c r="TYX541" s="78"/>
      <c r="TYY541" s="78"/>
      <c r="TYZ541" s="65"/>
      <c r="TZC541" s="78"/>
      <c r="TZD541" s="78"/>
      <c r="TZE541" s="65"/>
      <c r="TZH541" s="78"/>
      <c r="TZI541" s="78"/>
      <c r="TZJ541" s="65"/>
      <c r="TZM541" s="78"/>
      <c r="TZN541" s="78"/>
      <c r="TZO541" s="65"/>
      <c r="TZR541" s="78"/>
      <c r="TZS541" s="78"/>
      <c r="TZT541" s="65"/>
      <c r="TZW541" s="78"/>
      <c r="TZX541" s="78"/>
      <c r="TZY541" s="65"/>
      <c r="UAB541" s="78"/>
      <c r="UAC541" s="78"/>
      <c r="UAD541" s="65"/>
      <c r="UAG541" s="78"/>
      <c r="UAH541" s="78"/>
      <c r="UAI541" s="65"/>
      <c r="UAL541" s="78"/>
      <c r="UAM541" s="78"/>
      <c r="UAN541" s="65"/>
      <c r="UAQ541" s="78"/>
      <c r="UAR541" s="78"/>
      <c r="UAS541" s="65"/>
      <c r="UAV541" s="78"/>
      <c r="UAW541" s="78"/>
      <c r="UAX541" s="65"/>
      <c r="UBA541" s="78"/>
      <c r="UBB541" s="78"/>
      <c r="UBC541" s="65"/>
      <c r="UBF541" s="78"/>
      <c r="UBG541" s="78"/>
      <c r="UBH541" s="65"/>
      <c r="UBK541" s="78"/>
      <c r="UBL541" s="78"/>
      <c r="UBM541" s="65"/>
      <c r="UBP541" s="78"/>
      <c r="UBQ541" s="78"/>
      <c r="UBR541" s="65"/>
      <c r="UBU541" s="78"/>
      <c r="UBV541" s="78"/>
      <c r="UBW541" s="65"/>
      <c r="UBZ541" s="78"/>
      <c r="UCA541" s="78"/>
      <c r="UCB541" s="65"/>
      <c r="UCE541" s="78"/>
      <c r="UCF541" s="78"/>
      <c r="UCG541" s="65"/>
      <c r="UCJ541" s="78"/>
      <c r="UCK541" s="78"/>
      <c r="UCL541" s="65"/>
      <c r="UCO541" s="78"/>
      <c r="UCP541" s="78"/>
      <c r="UCQ541" s="65"/>
      <c r="UCT541" s="78"/>
      <c r="UCU541" s="78"/>
      <c r="UCV541" s="65"/>
      <c r="UCY541" s="78"/>
      <c r="UCZ541" s="78"/>
      <c r="UDA541" s="65"/>
      <c r="UDD541" s="78"/>
      <c r="UDE541" s="78"/>
      <c r="UDF541" s="65"/>
      <c r="UDI541" s="78"/>
      <c r="UDJ541" s="78"/>
      <c r="UDK541" s="65"/>
      <c r="UDN541" s="78"/>
      <c r="UDO541" s="78"/>
      <c r="UDP541" s="65"/>
      <c r="UDS541" s="78"/>
      <c r="UDT541" s="78"/>
      <c r="UDU541" s="65"/>
      <c r="UDX541" s="78"/>
      <c r="UDY541" s="78"/>
      <c r="UDZ541" s="65"/>
      <c r="UEC541" s="78"/>
      <c r="UED541" s="78"/>
      <c r="UEE541" s="65"/>
      <c r="UEH541" s="78"/>
      <c r="UEI541" s="78"/>
      <c r="UEJ541" s="65"/>
      <c r="UEM541" s="78"/>
      <c r="UEN541" s="78"/>
      <c r="UEO541" s="65"/>
      <c r="UER541" s="78"/>
      <c r="UES541" s="78"/>
      <c r="UET541" s="65"/>
      <c r="UEW541" s="78"/>
      <c r="UEX541" s="78"/>
      <c r="UEY541" s="65"/>
      <c r="UFB541" s="78"/>
      <c r="UFC541" s="78"/>
      <c r="UFD541" s="65"/>
      <c r="UFG541" s="78"/>
      <c r="UFH541" s="78"/>
      <c r="UFI541" s="65"/>
      <c r="UFL541" s="78"/>
      <c r="UFM541" s="78"/>
      <c r="UFN541" s="65"/>
      <c r="UFQ541" s="78"/>
      <c r="UFR541" s="78"/>
      <c r="UFS541" s="65"/>
      <c r="UFV541" s="78"/>
      <c r="UFW541" s="78"/>
      <c r="UFX541" s="65"/>
      <c r="UGA541" s="78"/>
      <c r="UGB541" s="78"/>
      <c r="UGC541" s="65"/>
      <c r="UGF541" s="78"/>
      <c r="UGG541" s="78"/>
      <c r="UGH541" s="65"/>
      <c r="UGK541" s="78"/>
      <c r="UGL541" s="78"/>
      <c r="UGM541" s="65"/>
      <c r="UGP541" s="78"/>
      <c r="UGQ541" s="78"/>
      <c r="UGR541" s="65"/>
      <c r="UGU541" s="78"/>
      <c r="UGV541" s="78"/>
      <c r="UGW541" s="65"/>
      <c r="UGZ541" s="78"/>
      <c r="UHA541" s="78"/>
      <c r="UHB541" s="65"/>
      <c r="UHE541" s="78"/>
      <c r="UHF541" s="78"/>
      <c r="UHG541" s="65"/>
      <c r="UHJ541" s="78"/>
      <c r="UHK541" s="78"/>
      <c r="UHL541" s="65"/>
      <c r="UHO541" s="78"/>
      <c r="UHP541" s="78"/>
      <c r="UHQ541" s="65"/>
      <c r="UHT541" s="78"/>
      <c r="UHU541" s="78"/>
      <c r="UHV541" s="65"/>
      <c r="UHY541" s="78"/>
      <c r="UHZ541" s="78"/>
      <c r="UIA541" s="65"/>
      <c r="UID541" s="78"/>
      <c r="UIE541" s="78"/>
      <c r="UIF541" s="65"/>
      <c r="UII541" s="78"/>
      <c r="UIJ541" s="78"/>
      <c r="UIK541" s="65"/>
      <c r="UIN541" s="78"/>
      <c r="UIO541" s="78"/>
      <c r="UIP541" s="65"/>
      <c r="UIS541" s="78"/>
      <c r="UIT541" s="78"/>
      <c r="UIU541" s="65"/>
      <c r="UIX541" s="78"/>
      <c r="UIY541" s="78"/>
      <c r="UIZ541" s="65"/>
      <c r="UJC541" s="78"/>
      <c r="UJD541" s="78"/>
      <c r="UJE541" s="65"/>
      <c r="UJH541" s="78"/>
      <c r="UJI541" s="78"/>
      <c r="UJJ541" s="65"/>
      <c r="UJM541" s="78"/>
      <c r="UJN541" s="78"/>
      <c r="UJO541" s="65"/>
      <c r="UJR541" s="78"/>
      <c r="UJS541" s="78"/>
      <c r="UJT541" s="65"/>
      <c r="UJW541" s="78"/>
      <c r="UJX541" s="78"/>
      <c r="UJY541" s="65"/>
      <c r="UKB541" s="78"/>
      <c r="UKC541" s="78"/>
      <c r="UKD541" s="65"/>
      <c r="UKG541" s="78"/>
      <c r="UKH541" s="78"/>
      <c r="UKI541" s="65"/>
      <c r="UKL541" s="78"/>
      <c r="UKM541" s="78"/>
      <c r="UKN541" s="65"/>
      <c r="UKQ541" s="78"/>
      <c r="UKR541" s="78"/>
      <c r="UKS541" s="65"/>
      <c r="UKV541" s="78"/>
      <c r="UKW541" s="78"/>
      <c r="UKX541" s="65"/>
      <c r="ULA541" s="78"/>
      <c r="ULB541" s="78"/>
      <c r="ULC541" s="65"/>
      <c r="ULF541" s="78"/>
      <c r="ULG541" s="78"/>
      <c r="ULH541" s="65"/>
      <c r="ULK541" s="78"/>
      <c r="ULL541" s="78"/>
      <c r="ULM541" s="65"/>
      <c r="ULP541" s="78"/>
      <c r="ULQ541" s="78"/>
      <c r="ULR541" s="65"/>
      <c r="ULU541" s="78"/>
      <c r="ULV541" s="78"/>
      <c r="ULW541" s="65"/>
      <c r="ULZ541" s="78"/>
      <c r="UMA541" s="78"/>
      <c r="UMB541" s="65"/>
      <c r="UME541" s="78"/>
      <c r="UMF541" s="78"/>
      <c r="UMG541" s="65"/>
      <c r="UMJ541" s="78"/>
      <c r="UMK541" s="78"/>
      <c r="UML541" s="65"/>
      <c r="UMO541" s="78"/>
      <c r="UMP541" s="78"/>
      <c r="UMQ541" s="65"/>
      <c r="UMT541" s="78"/>
      <c r="UMU541" s="78"/>
      <c r="UMV541" s="65"/>
      <c r="UMY541" s="78"/>
      <c r="UMZ541" s="78"/>
      <c r="UNA541" s="65"/>
      <c r="UND541" s="78"/>
      <c r="UNE541" s="78"/>
      <c r="UNF541" s="65"/>
      <c r="UNI541" s="78"/>
      <c r="UNJ541" s="78"/>
      <c r="UNK541" s="65"/>
      <c r="UNN541" s="78"/>
      <c r="UNO541" s="78"/>
      <c r="UNP541" s="65"/>
      <c r="UNS541" s="78"/>
      <c r="UNT541" s="78"/>
      <c r="UNU541" s="65"/>
      <c r="UNX541" s="78"/>
      <c r="UNY541" s="78"/>
      <c r="UNZ541" s="65"/>
      <c r="UOC541" s="78"/>
      <c r="UOD541" s="78"/>
      <c r="UOE541" s="65"/>
      <c r="UOH541" s="78"/>
      <c r="UOI541" s="78"/>
      <c r="UOJ541" s="65"/>
      <c r="UOM541" s="78"/>
      <c r="UON541" s="78"/>
      <c r="UOO541" s="65"/>
      <c r="UOR541" s="78"/>
      <c r="UOS541" s="78"/>
      <c r="UOT541" s="65"/>
      <c r="UOW541" s="78"/>
      <c r="UOX541" s="78"/>
      <c r="UOY541" s="65"/>
      <c r="UPB541" s="78"/>
      <c r="UPC541" s="78"/>
      <c r="UPD541" s="65"/>
      <c r="UPG541" s="78"/>
      <c r="UPH541" s="78"/>
      <c r="UPI541" s="65"/>
      <c r="UPL541" s="78"/>
      <c r="UPM541" s="78"/>
      <c r="UPN541" s="65"/>
      <c r="UPQ541" s="78"/>
      <c r="UPR541" s="78"/>
      <c r="UPS541" s="65"/>
      <c r="UPV541" s="78"/>
      <c r="UPW541" s="78"/>
      <c r="UPX541" s="65"/>
      <c r="UQA541" s="78"/>
      <c r="UQB541" s="78"/>
      <c r="UQC541" s="65"/>
      <c r="UQF541" s="78"/>
      <c r="UQG541" s="78"/>
      <c r="UQH541" s="65"/>
      <c r="UQK541" s="78"/>
      <c r="UQL541" s="78"/>
      <c r="UQM541" s="65"/>
      <c r="UQP541" s="78"/>
      <c r="UQQ541" s="78"/>
      <c r="UQR541" s="65"/>
      <c r="UQU541" s="78"/>
      <c r="UQV541" s="78"/>
      <c r="UQW541" s="65"/>
      <c r="UQZ541" s="78"/>
      <c r="URA541" s="78"/>
      <c r="URB541" s="65"/>
      <c r="URE541" s="78"/>
      <c r="URF541" s="78"/>
      <c r="URG541" s="65"/>
      <c r="URJ541" s="78"/>
      <c r="URK541" s="78"/>
      <c r="URL541" s="65"/>
      <c r="URO541" s="78"/>
      <c r="URP541" s="78"/>
      <c r="URQ541" s="65"/>
      <c r="URT541" s="78"/>
      <c r="URU541" s="78"/>
      <c r="URV541" s="65"/>
      <c r="URY541" s="78"/>
      <c r="URZ541" s="78"/>
      <c r="USA541" s="65"/>
      <c r="USD541" s="78"/>
      <c r="USE541" s="78"/>
      <c r="USF541" s="65"/>
      <c r="USI541" s="78"/>
      <c r="USJ541" s="78"/>
      <c r="USK541" s="65"/>
      <c r="USN541" s="78"/>
      <c r="USO541" s="78"/>
      <c r="USP541" s="65"/>
      <c r="USS541" s="78"/>
      <c r="UST541" s="78"/>
      <c r="USU541" s="65"/>
      <c r="USX541" s="78"/>
      <c r="USY541" s="78"/>
      <c r="USZ541" s="65"/>
      <c r="UTC541" s="78"/>
      <c r="UTD541" s="78"/>
      <c r="UTE541" s="65"/>
      <c r="UTH541" s="78"/>
      <c r="UTI541" s="78"/>
      <c r="UTJ541" s="65"/>
      <c r="UTM541" s="78"/>
      <c r="UTN541" s="78"/>
      <c r="UTO541" s="65"/>
      <c r="UTR541" s="78"/>
      <c r="UTS541" s="78"/>
      <c r="UTT541" s="65"/>
      <c r="UTW541" s="78"/>
      <c r="UTX541" s="78"/>
      <c r="UTY541" s="65"/>
      <c r="UUB541" s="78"/>
      <c r="UUC541" s="78"/>
      <c r="UUD541" s="65"/>
      <c r="UUG541" s="78"/>
      <c r="UUH541" s="78"/>
      <c r="UUI541" s="65"/>
      <c r="UUL541" s="78"/>
      <c r="UUM541" s="78"/>
      <c r="UUN541" s="65"/>
      <c r="UUQ541" s="78"/>
      <c r="UUR541" s="78"/>
      <c r="UUS541" s="65"/>
      <c r="UUV541" s="78"/>
      <c r="UUW541" s="78"/>
      <c r="UUX541" s="65"/>
      <c r="UVA541" s="78"/>
      <c r="UVB541" s="78"/>
      <c r="UVC541" s="65"/>
      <c r="UVF541" s="78"/>
      <c r="UVG541" s="78"/>
      <c r="UVH541" s="65"/>
      <c r="UVK541" s="78"/>
      <c r="UVL541" s="78"/>
      <c r="UVM541" s="65"/>
      <c r="UVP541" s="78"/>
      <c r="UVQ541" s="78"/>
      <c r="UVR541" s="65"/>
      <c r="UVU541" s="78"/>
      <c r="UVV541" s="78"/>
      <c r="UVW541" s="65"/>
      <c r="UVZ541" s="78"/>
      <c r="UWA541" s="78"/>
      <c r="UWB541" s="65"/>
      <c r="UWE541" s="78"/>
      <c r="UWF541" s="78"/>
      <c r="UWG541" s="65"/>
      <c r="UWJ541" s="78"/>
      <c r="UWK541" s="78"/>
      <c r="UWL541" s="65"/>
      <c r="UWO541" s="78"/>
      <c r="UWP541" s="78"/>
      <c r="UWQ541" s="65"/>
      <c r="UWT541" s="78"/>
      <c r="UWU541" s="78"/>
      <c r="UWV541" s="65"/>
      <c r="UWY541" s="78"/>
      <c r="UWZ541" s="78"/>
      <c r="UXA541" s="65"/>
      <c r="UXD541" s="78"/>
      <c r="UXE541" s="78"/>
      <c r="UXF541" s="65"/>
      <c r="UXI541" s="78"/>
      <c r="UXJ541" s="78"/>
      <c r="UXK541" s="65"/>
      <c r="UXN541" s="78"/>
      <c r="UXO541" s="78"/>
      <c r="UXP541" s="65"/>
      <c r="UXS541" s="78"/>
      <c r="UXT541" s="78"/>
      <c r="UXU541" s="65"/>
      <c r="UXX541" s="78"/>
      <c r="UXY541" s="78"/>
      <c r="UXZ541" s="65"/>
      <c r="UYC541" s="78"/>
      <c r="UYD541" s="78"/>
      <c r="UYE541" s="65"/>
      <c r="UYH541" s="78"/>
      <c r="UYI541" s="78"/>
      <c r="UYJ541" s="65"/>
      <c r="UYM541" s="78"/>
      <c r="UYN541" s="78"/>
      <c r="UYO541" s="65"/>
      <c r="UYR541" s="78"/>
      <c r="UYS541" s="78"/>
      <c r="UYT541" s="65"/>
      <c r="UYW541" s="78"/>
      <c r="UYX541" s="78"/>
      <c r="UYY541" s="65"/>
      <c r="UZB541" s="78"/>
      <c r="UZC541" s="78"/>
      <c r="UZD541" s="65"/>
      <c r="UZG541" s="78"/>
      <c r="UZH541" s="78"/>
      <c r="UZI541" s="65"/>
      <c r="UZL541" s="78"/>
      <c r="UZM541" s="78"/>
      <c r="UZN541" s="65"/>
      <c r="UZQ541" s="78"/>
      <c r="UZR541" s="78"/>
      <c r="UZS541" s="65"/>
      <c r="UZV541" s="78"/>
      <c r="UZW541" s="78"/>
      <c r="UZX541" s="65"/>
      <c r="VAA541" s="78"/>
      <c r="VAB541" s="78"/>
      <c r="VAC541" s="65"/>
      <c r="VAF541" s="78"/>
      <c r="VAG541" s="78"/>
      <c r="VAH541" s="65"/>
      <c r="VAK541" s="78"/>
      <c r="VAL541" s="78"/>
      <c r="VAM541" s="65"/>
      <c r="VAP541" s="78"/>
      <c r="VAQ541" s="78"/>
      <c r="VAR541" s="65"/>
      <c r="VAU541" s="78"/>
      <c r="VAV541" s="78"/>
      <c r="VAW541" s="65"/>
      <c r="VAZ541" s="78"/>
      <c r="VBA541" s="78"/>
      <c r="VBB541" s="65"/>
      <c r="VBE541" s="78"/>
      <c r="VBF541" s="78"/>
      <c r="VBG541" s="65"/>
      <c r="VBJ541" s="78"/>
      <c r="VBK541" s="78"/>
      <c r="VBL541" s="65"/>
      <c r="VBO541" s="78"/>
      <c r="VBP541" s="78"/>
      <c r="VBQ541" s="65"/>
      <c r="VBT541" s="78"/>
      <c r="VBU541" s="78"/>
      <c r="VBV541" s="65"/>
      <c r="VBY541" s="78"/>
      <c r="VBZ541" s="78"/>
      <c r="VCA541" s="65"/>
      <c r="VCD541" s="78"/>
      <c r="VCE541" s="78"/>
      <c r="VCF541" s="65"/>
      <c r="VCI541" s="78"/>
      <c r="VCJ541" s="78"/>
      <c r="VCK541" s="65"/>
      <c r="VCN541" s="78"/>
      <c r="VCO541" s="78"/>
      <c r="VCP541" s="65"/>
      <c r="VCS541" s="78"/>
      <c r="VCT541" s="78"/>
      <c r="VCU541" s="65"/>
      <c r="VCX541" s="78"/>
      <c r="VCY541" s="78"/>
      <c r="VCZ541" s="65"/>
      <c r="VDC541" s="78"/>
      <c r="VDD541" s="78"/>
      <c r="VDE541" s="65"/>
      <c r="VDH541" s="78"/>
      <c r="VDI541" s="78"/>
      <c r="VDJ541" s="65"/>
      <c r="VDM541" s="78"/>
      <c r="VDN541" s="78"/>
      <c r="VDO541" s="65"/>
      <c r="VDR541" s="78"/>
      <c r="VDS541" s="78"/>
      <c r="VDT541" s="65"/>
      <c r="VDW541" s="78"/>
      <c r="VDX541" s="78"/>
      <c r="VDY541" s="65"/>
      <c r="VEB541" s="78"/>
      <c r="VEC541" s="78"/>
      <c r="VED541" s="65"/>
      <c r="VEG541" s="78"/>
      <c r="VEH541" s="78"/>
      <c r="VEI541" s="65"/>
      <c r="VEL541" s="78"/>
      <c r="VEM541" s="78"/>
      <c r="VEN541" s="65"/>
      <c r="VEQ541" s="78"/>
      <c r="VER541" s="78"/>
      <c r="VES541" s="65"/>
      <c r="VEV541" s="78"/>
      <c r="VEW541" s="78"/>
      <c r="VEX541" s="65"/>
      <c r="VFA541" s="78"/>
      <c r="VFB541" s="78"/>
      <c r="VFC541" s="65"/>
      <c r="VFF541" s="78"/>
      <c r="VFG541" s="78"/>
      <c r="VFH541" s="65"/>
      <c r="VFK541" s="78"/>
      <c r="VFL541" s="78"/>
      <c r="VFM541" s="65"/>
      <c r="VFP541" s="78"/>
      <c r="VFQ541" s="78"/>
      <c r="VFR541" s="65"/>
      <c r="VFU541" s="78"/>
      <c r="VFV541" s="78"/>
      <c r="VFW541" s="65"/>
      <c r="VFZ541" s="78"/>
      <c r="VGA541" s="78"/>
      <c r="VGB541" s="65"/>
      <c r="VGE541" s="78"/>
      <c r="VGF541" s="78"/>
      <c r="VGG541" s="65"/>
      <c r="VGJ541" s="78"/>
      <c r="VGK541" s="78"/>
      <c r="VGL541" s="65"/>
      <c r="VGO541" s="78"/>
      <c r="VGP541" s="78"/>
      <c r="VGQ541" s="65"/>
      <c r="VGT541" s="78"/>
      <c r="VGU541" s="78"/>
      <c r="VGV541" s="65"/>
      <c r="VGY541" s="78"/>
      <c r="VGZ541" s="78"/>
      <c r="VHA541" s="65"/>
      <c r="VHD541" s="78"/>
      <c r="VHE541" s="78"/>
      <c r="VHF541" s="65"/>
      <c r="VHI541" s="78"/>
      <c r="VHJ541" s="78"/>
      <c r="VHK541" s="65"/>
      <c r="VHN541" s="78"/>
      <c r="VHO541" s="78"/>
      <c r="VHP541" s="65"/>
      <c r="VHS541" s="78"/>
      <c r="VHT541" s="78"/>
      <c r="VHU541" s="65"/>
      <c r="VHX541" s="78"/>
      <c r="VHY541" s="78"/>
      <c r="VHZ541" s="65"/>
      <c r="VIC541" s="78"/>
      <c r="VID541" s="78"/>
      <c r="VIE541" s="65"/>
      <c r="VIH541" s="78"/>
      <c r="VII541" s="78"/>
      <c r="VIJ541" s="65"/>
      <c r="VIM541" s="78"/>
      <c r="VIN541" s="78"/>
      <c r="VIO541" s="65"/>
      <c r="VIR541" s="78"/>
      <c r="VIS541" s="78"/>
      <c r="VIT541" s="65"/>
      <c r="VIW541" s="78"/>
      <c r="VIX541" s="78"/>
      <c r="VIY541" s="65"/>
      <c r="VJB541" s="78"/>
      <c r="VJC541" s="78"/>
      <c r="VJD541" s="65"/>
      <c r="VJG541" s="78"/>
      <c r="VJH541" s="78"/>
      <c r="VJI541" s="65"/>
      <c r="VJL541" s="78"/>
      <c r="VJM541" s="78"/>
      <c r="VJN541" s="65"/>
      <c r="VJQ541" s="78"/>
      <c r="VJR541" s="78"/>
      <c r="VJS541" s="65"/>
      <c r="VJV541" s="78"/>
      <c r="VJW541" s="78"/>
      <c r="VJX541" s="65"/>
      <c r="VKA541" s="78"/>
      <c r="VKB541" s="78"/>
      <c r="VKC541" s="65"/>
      <c r="VKF541" s="78"/>
      <c r="VKG541" s="78"/>
      <c r="VKH541" s="65"/>
      <c r="VKK541" s="78"/>
      <c r="VKL541" s="78"/>
      <c r="VKM541" s="65"/>
      <c r="VKP541" s="78"/>
      <c r="VKQ541" s="78"/>
      <c r="VKR541" s="65"/>
      <c r="VKU541" s="78"/>
      <c r="VKV541" s="78"/>
      <c r="VKW541" s="65"/>
      <c r="VKZ541" s="78"/>
      <c r="VLA541" s="78"/>
      <c r="VLB541" s="65"/>
      <c r="VLE541" s="78"/>
      <c r="VLF541" s="78"/>
      <c r="VLG541" s="65"/>
      <c r="VLJ541" s="78"/>
      <c r="VLK541" s="78"/>
      <c r="VLL541" s="65"/>
      <c r="VLO541" s="78"/>
      <c r="VLP541" s="78"/>
      <c r="VLQ541" s="65"/>
      <c r="VLT541" s="78"/>
      <c r="VLU541" s="78"/>
      <c r="VLV541" s="65"/>
      <c r="VLY541" s="78"/>
      <c r="VLZ541" s="78"/>
      <c r="VMA541" s="65"/>
      <c r="VMD541" s="78"/>
      <c r="VME541" s="78"/>
      <c r="VMF541" s="65"/>
      <c r="VMI541" s="78"/>
      <c r="VMJ541" s="78"/>
      <c r="VMK541" s="65"/>
      <c r="VMN541" s="78"/>
      <c r="VMO541" s="78"/>
      <c r="VMP541" s="65"/>
      <c r="VMS541" s="78"/>
      <c r="VMT541" s="78"/>
      <c r="VMU541" s="65"/>
      <c r="VMX541" s="78"/>
      <c r="VMY541" s="78"/>
      <c r="VMZ541" s="65"/>
      <c r="VNC541" s="78"/>
      <c r="VND541" s="78"/>
      <c r="VNE541" s="65"/>
      <c r="VNH541" s="78"/>
      <c r="VNI541" s="78"/>
      <c r="VNJ541" s="65"/>
      <c r="VNM541" s="78"/>
      <c r="VNN541" s="78"/>
      <c r="VNO541" s="65"/>
      <c r="VNR541" s="78"/>
      <c r="VNS541" s="78"/>
      <c r="VNT541" s="65"/>
      <c r="VNW541" s="78"/>
      <c r="VNX541" s="78"/>
      <c r="VNY541" s="65"/>
      <c r="VOB541" s="78"/>
      <c r="VOC541" s="78"/>
      <c r="VOD541" s="65"/>
      <c r="VOG541" s="78"/>
      <c r="VOH541" s="78"/>
      <c r="VOI541" s="65"/>
      <c r="VOL541" s="78"/>
      <c r="VOM541" s="78"/>
      <c r="VON541" s="65"/>
      <c r="VOQ541" s="78"/>
      <c r="VOR541" s="78"/>
      <c r="VOS541" s="65"/>
      <c r="VOV541" s="78"/>
      <c r="VOW541" s="78"/>
      <c r="VOX541" s="65"/>
      <c r="VPA541" s="78"/>
      <c r="VPB541" s="78"/>
      <c r="VPC541" s="65"/>
      <c r="VPF541" s="78"/>
      <c r="VPG541" s="78"/>
      <c r="VPH541" s="65"/>
      <c r="VPK541" s="78"/>
      <c r="VPL541" s="78"/>
      <c r="VPM541" s="65"/>
      <c r="VPP541" s="78"/>
      <c r="VPQ541" s="78"/>
      <c r="VPR541" s="65"/>
      <c r="VPU541" s="78"/>
      <c r="VPV541" s="78"/>
      <c r="VPW541" s="65"/>
      <c r="VPZ541" s="78"/>
      <c r="VQA541" s="78"/>
      <c r="VQB541" s="65"/>
      <c r="VQE541" s="78"/>
      <c r="VQF541" s="78"/>
      <c r="VQG541" s="65"/>
      <c r="VQJ541" s="78"/>
      <c r="VQK541" s="78"/>
      <c r="VQL541" s="65"/>
      <c r="VQO541" s="78"/>
      <c r="VQP541" s="78"/>
      <c r="VQQ541" s="65"/>
      <c r="VQT541" s="78"/>
      <c r="VQU541" s="78"/>
      <c r="VQV541" s="65"/>
      <c r="VQY541" s="78"/>
      <c r="VQZ541" s="78"/>
      <c r="VRA541" s="65"/>
      <c r="VRD541" s="78"/>
      <c r="VRE541" s="78"/>
      <c r="VRF541" s="65"/>
      <c r="VRI541" s="78"/>
      <c r="VRJ541" s="78"/>
      <c r="VRK541" s="65"/>
      <c r="VRN541" s="78"/>
      <c r="VRO541" s="78"/>
      <c r="VRP541" s="65"/>
      <c r="VRS541" s="78"/>
      <c r="VRT541" s="78"/>
      <c r="VRU541" s="65"/>
      <c r="VRX541" s="78"/>
      <c r="VRY541" s="78"/>
      <c r="VRZ541" s="65"/>
      <c r="VSC541" s="78"/>
      <c r="VSD541" s="78"/>
      <c r="VSE541" s="65"/>
      <c r="VSH541" s="78"/>
      <c r="VSI541" s="78"/>
      <c r="VSJ541" s="65"/>
      <c r="VSM541" s="78"/>
      <c r="VSN541" s="78"/>
      <c r="VSO541" s="65"/>
      <c r="VSR541" s="78"/>
      <c r="VSS541" s="78"/>
      <c r="VST541" s="65"/>
      <c r="VSW541" s="78"/>
      <c r="VSX541" s="78"/>
      <c r="VSY541" s="65"/>
      <c r="VTB541" s="78"/>
      <c r="VTC541" s="78"/>
      <c r="VTD541" s="65"/>
      <c r="VTG541" s="78"/>
      <c r="VTH541" s="78"/>
      <c r="VTI541" s="65"/>
      <c r="VTL541" s="78"/>
      <c r="VTM541" s="78"/>
      <c r="VTN541" s="65"/>
      <c r="VTQ541" s="78"/>
      <c r="VTR541" s="78"/>
      <c r="VTS541" s="65"/>
      <c r="VTV541" s="78"/>
      <c r="VTW541" s="78"/>
      <c r="VTX541" s="65"/>
      <c r="VUA541" s="78"/>
      <c r="VUB541" s="78"/>
      <c r="VUC541" s="65"/>
      <c r="VUF541" s="78"/>
      <c r="VUG541" s="78"/>
      <c r="VUH541" s="65"/>
      <c r="VUK541" s="78"/>
      <c r="VUL541" s="78"/>
      <c r="VUM541" s="65"/>
      <c r="VUP541" s="78"/>
      <c r="VUQ541" s="78"/>
      <c r="VUR541" s="65"/>
      <c r="VUU541" s="78"/>
      <c r="VUV541" s="78"/>
      <c r="VUW541" s="65"/>
      <c r="VUZ541" s="78"/>
      <c r="VVA541" s="78"/>
      <c r="VVB541" s="65"/>
      <c r="VVE541" s="78"/>
      <c r="VVF541" s="78"/>
      <c r="VVG541" s="65"/>
      <c r="VVJ541" s="78"/>
      <c r="VVK541" s="78"/>
      <c r="VVL541" s="65"/>
      <c r="VVO541" s="78"/>
      <c r="VVP541" s="78"/>
      <c r="VVQ541" s="65"/>
      <c r="VVT541" s="78"/>
      <c r="VVU541" s="78"/>
      <c r="VVV541" s="65"/>
      <c r="VVY541" s="78"/>
      <c r="VVZ541" s="78"/>
      <c r="VWA541" s="65"/>
      <c r="VWD541" s="78"/>
      <c r="VWE541" s="78"/>
      <c r="VWF541" s="65"/>
      <c r="VWI541" s="78"/>
      <c r="VWJ541" s="78"/>
      <c r="VWK541" s="65"/>
      <c r="VWN541" s="78"/>
      <c r="VWO541" s="78"/>
      <c r="VWP541" s="65"/>
      <c r="VWS541" s="78"/>
      <c r="VWT541" s="78"/>
      <c r="VWU541" s="65"/>
      <c r="VWX541" s="78"/>
      <c r="VWY541" s="78"/>
      <c r="VWZ541" s="65"/>
      <c r="VXC541" s="78"/>
      <c r="VXD541" s="78"/>
      <c r="VXE541" s="65"/>
      <c r="VXH541" s="78"/>
      <c r="VXI541" s="78"/>
      <c r="VXJ541" s="65"/>
      <c r="VXM541" s="78"/>
      <c r="VXN541" s="78"/>
      <c r="VXO541" s="65"/>
      <c r="VXR541" s="78"/>
      <c r="VXS541" s="78"/>
      <c r="VXT541" s="65"/>
      <c r="VXW541" s="78"/>
      <c r="VXX541" s="78"/>
      <c r="VXY541" s="65"/>
      <c r="VYB541" s="78"/>
      <c r="VYC541" s="78"/>
      <c r="VYD541" s="65"/>
      <c r="VYG541" s="78"/>
      <c r="VYH541" s="78"/>
      <c r="VYI541" s="65"/>
      <c r="VYL541" s="78"/>
      <c r="VYM541" s="78"/>
      <c r="VYN541" s="65"/>
      <c r="VYQ541" s="78"/>
      <c r="VYR541" s="78"/>
      <c r="VYS541" s="65"/>
      <c r="VYV541" s="78"/>
      <c r="VYW541" s="78"/>
      <c r="VYX541" s="65"/>
      <c r="VZA541" s="78"/>
      <c r="VZB541" s="78"/>
      <c r="VZC541" s="65"/>
      <c r="VZF541" s="78"/>
      <c r="VZG541" s="78"/>
      <c r="VZH541" s="65"/>
      <c r="VZK541" s="78"/>
      <c r="VZL541" s="78"/>
      <c r="VZM541" s="65"/>
      <c r="VZP541" s="78"/>
      <c r="VZQ541" s="78"/>
      <c r="VZR541" s="65"/>
      <c r="VZU541" s="78"/>
      <c r="VZV541" s="78"/>
      <c r="VZW541" s="65"/>
      <c r="VZZ541" s="78"/>
      <c r="WAA541" s="78"/>
      <c r="WAB541" s="65"/>
      <c r="WAE541" s="78"/>
      <c r="WAF541" s="78"/>
      <c r="WAG541" s="65"/>
      <c r="WAJ541" s="78"/>
      <c r="WAK541" s="78"/>
      <c r="WAL541" s="65"/>
      <c r="WAO541" s="78"/>
      <c r="WAP541" s="78"/>
      <c r="WAQ541" s="65"/>
      <c r="WAT541" s="78"/>
      <c r="WAU541" s="78"/>
      <c r="WAV541" s="65"/>
      <c r="WAY541" s="78"/>
      <c r="WAZ541" s="78"/>
      <c r="WBA541" s="65"/>
      <c r="WBD541" s="78"/>
      <c r="WBE541" s="78"/>
      <c r="WBF541" s="65"/>
      <c r="WBI541" s="78"/>
      <c r="WBJ541" s="78"/>
      <c r="WBK541" s="65"/>
      <c r="WBN541" s="78"/>
      <c r="WBO541" s="78"/>
      <c r="WBP541" s="65"/>
      <c r="WBS541" s="78"/>
      <c r="WBT541" s="78"/>
      <c r="WBU541" s="65"/>
      <c r="WBX541" s="78"/>
      <c r="WBY541" s="78"/>
      <c r="WBZ541" s="65"/>
      <c r="WCC541" s="78"/>
      <c r="WCD541" s="78"/>
      <c r="WCE541" s="65"/>
      <c r="WCH541" s="78"/>
      <c r="WCI541" s="78"/>
      <c r="WCJ541" s="65"/>
      <c r="WCM541" s="78"/>
      <c r="WCN541" s="78"/>
      <c r="WCO541" s="65"/>
      <c r="WCR541" s="78"/>
      <c r="WCS541" s="78"/>
      <c r="WCT541" s="65"/>
      <c r="WCW541" s="78"/>
      <c r="WCX541" s="78"/>
      <c r="WCY541" s="65"/>
      <c r="WDB541" s="78"/>
      <c r="WDC541" s="78"/>
      <c r="WDD541" s="65"/>
      <c r="WDG541" s="78"/>
      <c r="WDH541" s="78"/>
      <c r="WDI541" s="65"/>
      <c r="WDL541" s="78"/>
      <c r="WDM541" s="78"/>
      <c r="WDN541" s="65"/>
      <c r="WDQ541" s="78"/>
      <c r="WDR541" s="78"/>
      <c r="WDS541" s="65"/>
      <c r="WDV541" s="78"/>
      <c r="WDW541" s="78"/>
      <c r="WDX541" s="65"/>
      <c r="WEA541" s="78"/>
      <c r="WEB541" s="78"/>
      <c r="WEC541" s="65"/>
      <c r="WEF541" s="78"/>
      <c r="WEG541" s="78"/>
      <c r="WEH541" s="65"/>
      <c r="WEK541" s="78"/>
      <c r="WEL541" s="78"/>
      <c r="WEM541" s="65"/>
      <c r="WEP541" s="78"/>
      <c r="WEQ541" s="78"/>
      <c r="WER541" s="65"/>
      <c r="WEU541" s="78"/>
      <c r="WEV541" s="78"/>
      <c r="WEW541" s="65"/>
      <c r="WEZ541" s="78"/>
      <c r="WFA541" s="78"/>
      <c r="WFB541" s="65"/>
      <c r="WFE541" s="78"/>
      <c r="WFF541" s="78"/>
      <c r="WFG541" s="65"/>
      <c r="WFJ541" s="78"/>
      <c r="WFK541" s="78"/>
      <c r="WFL541" s="65"/>
      <c r="WFO541" s="78"/>
      <c r="WFP541" s="78"/>
      <c r="WFQ541" s="65"/>
      <c r="WFT541" s="78"/>
      <c r="WFU541" s="78"/>
      <c r="WFV541" s="65"/>
      <c r="WFY541" s="78"/>
      <c r="WFZ541" s="78"/>
      <c r="WGA541" s="65"/>
      <c r="WGD541" s="78"/>
      <c r="WGE541" s="78"/>
      <c r="WGF541" s="65"/>
      <c r="WGI541" s="78"/>
      <c r="WGJ541" s="78"/>
      <c r="WGK541" s="65"/>
      <c r="WGN541" s="78"/>
      <c r="WGO541" s="78"/>
      <c r="WGP541" s="65"/>
      <c r="WGS541" s="78"/>
      <c r="WGT541" s="78"/>
      <c r="WGU541" s="65"/>
      <c r="WGX541" s="78"/>
      <c r="WGY541" s="78"/>
      <c r="WGZ541" s="65"/>
      <c r="WHC541" s="78"/>
      <c r="WHD541" s="78"/>
      <c r="WHE541" s="65"/>
      <c r="WHH541" s="78"/>
      <c r="WHI541" s="78"/>
      <c r="WHJ541" s="65"/>
      <c r="WHM541" s="78"/>
      <c r="WHN541" s="78"/>
      <c r="WHO541" s="65"/>
      <c r="WHR541" s="78"/>
      <c r="WHS541" s="78"/>
      <c r="WHT541" s="65"/>
      <c r="WHW541" s="78"/>
      <c r="WHX541" s="78"/>
      <c r="WHY541" s="65"/>
      <c r="WIB541" s="78"/>
      <c r="WIC541" s="78"/>
      <c r="WID541" s="65"/>
      <c r="WIG541" s="78"/>
      <c r="WIH541" s="78"/>
      <c r="WII541" s="65"/>
      <c r="WIL541" s="78"/>
      <c r="WIM541" s="78"/>
      <c r="WIN541" s="65"/>
      <c r="WIQ541" s="78"/>
      <c r="WIR541" s="78"/>
      <c r="WIS541" s="65"/>
      <c r="WIV541" s="78"/>
      <c r="WIW541" s="78"/>
      <c r="WIX541" s="65"/>
      <c r="WJA541" s="78"/>
      <c r="WJB541" s="78"/>
      <c r="WJC541" s="65"/>
      <c r="WJF541" s="78"/>
      <c r="WJG541" s="78"/>
      <c r="WJH541" s="65"/>
      <c r="WJK541" s="78"/>
      <c r="WJL541" s="78"/>
      <c r="WJM541" s="65"/>
      <c r="WJP541" s="78"/>
      <c r="WJQ541" s="78"/>
      <c r="WJR541" s="65"/>
      <c r="WJU541" s="78"/>
      <c r="WJV541" s="78"/>
      <c r="WJW541" s="65"/>
      <c r="WJZ541" s="78"/>
      <c r="WKA541" s="78"/>
      <c r="WKB541" s="65"/>
      <c r="WKE541" s="78"/>
      <c r="WKF541" s="78"/>
      <c r="WKG541" s="65"/>
      <c r="WKJ541" s="78"/>
      <c r="WKK541" s="78"/>
      <c r="WKL541" s="65"/>
      <c r="WKO541" s="78"/>
      <c r="WKP541" s="78"/>
      <c r="WKQ541" s="65"/>
      <c r="WKT541" s="78"/>
      <c r="WKU541" s="78"/>
      <c r="WKV541" s="65"/>
      <c r="WKY541" s="78"/>
      <c r="WKZ541" s="78"/>
      <c r="WLA541" s="65"/>
      <c r="WLD541" s="78"/>
      <c r="WLE541" s="78"/>
      <c r="WLF541" s="65"/>
      <c r="WLI541" s="78"/>
      <c r="WLJ541" s="78"/>
      <c r="WLK541" s="65"/>
      <c r="WLN541" s="78"/>
      <c r="WLO541" s="78"/>
      <c r="WLP541" s="65"/>
      <c r="WLS541" s="78"/>
      <c r="WLT541" s="78"/>
      <c r="WLU541" s="65"/>
      <c r="WLX541" s="78"/>
      <c r="WLY541" s="78"/>
      <c r="WLZ541" s="65"/>
      <c r="WMC541" s="78"/>
      <c r="WMD541" s="78"/>
      <c r="WME541" s="65"/>
      <c r="WMH541" s="78"/>
      <c r="WMI541" s="78"/>
      <c r="WMJ541" s="65"/>
      <c r="WMM541" s="78"/>
      <c r="WMN541" s="78"/>
      <c r="WMO541" s="65"/>
      <c r="WMR541" s="78"/>
      <c r="WMS541" s="78"/>
      <c r="WMT541" s="65"/>
      <c r="WMW541" s="78"/>
      <c r="WMX541" s="78"/>
      <c r="WMY541" s="65"/>
      <c r="WNB541" s="78"/>
      <c r="WNC541" s="78"/>
      <c r="WND541" s="65"/>
      <c r="WNG541" s="78"/>
      <c r="WNH541" s="78"/>
      <c r="WNI541" s="65"/>
      <c r="WNL541" s="78"/>
      <c r="WNM541" s="78"/>
      <c r="WNN541" s="65"/>
      <c r="WNQ541" s="78"/>
      <c r="WNR541" s="78"/>
      <c r="WNS541" s="65"/>
      <c r="WNV541" s="78"/>
      <c r="WNW541" s="78"/>
      <c r="WNX541" s="65"/>
      <c r="WOA541" s="78"/>
      <c r="WOB541" s="78"/>
      <c r="WOC541" s="65"/>
      <c r="WOF541" s="78"/>
      <c r="WOG541" s="78"/>
      <c r="WOH541" s="65"/>
      <c r="WOK541" s="78"/>
      <c r="WOL541" s="78"/>
      <c r="WOM541" s="65"/>
      <c r="WOP541" s="78"/>
      <c r="WOQ541" s="78"/>
      <c r="WOR541" s="65"/>
      <c r="WOU541" s="78"/>
      <c r="WOV541" s="78"/>
      <c r="WOW541" s="65"/>
      <c r="WOZ541" s="78"/>
      <c r="WPA541" s="78"/>
      <c r="WPB541" s="65"/>
      <c r="WPE541" s="78"/>
      <c r="WPF541" s="78"/>
      <c r="WPG541" s="65"/>
      <c r="WPJ541" s="78"/>
      <c r="WPK541" s="78"/>
      <c r="WPL541" s="65"/>
      <c r="WPO541" s="78"/>
      <c r="WPP541" s="78"/>
      <c r="WPQ541" s="65"/>
      <c r="WPT541" s="78"/>
      <c r="WPU541" s="78"/>
      <c r="WPV541" s="65"/>
      <c r="WPY541" s="78"/>
      <c r="WPZ541" s="78"/>
      <c r="WQA541" s="65"/>
      <c r="WQD541" s="78"/>
      <c r="WQE541" s="78"/>
      <c r="WQF541" s="65"/>
      <c r="WQI541" s="78"/>
      <c r="WQJ541" s="78"/>
      <c r="WQK541" s="65"/>
      <c r="WQN541" s="78"/>
      <c r="WQO541" s="78"/>
      <c r="WQP541" s="65"/>
      <c r="WQS541" s="78"/>
      <c r="WQT541" s="78"/>
      <c r="WQU541" s="65"/>
      <c r="WQX541" s="78"/>
      <c r="WQY541" s="78"/>
      <c r="WQZ541" s="65"/>
      <c r="WRC541" s="78"/>
      <c r="WRD541" s="78"/>
      <c r="WRE541" s="65"/>
      <c r="WRH541" s="78"/>
      <c r="WRI541" s="78"/>
      <c r="WRJ541" s="65"/>
      <c r="WRM541" s="78"/>
      <c r="WRN541" s="78"/>
      <c r="WRO541" s="65"/>
      <c r="WRR541" s="78"/>
      <c r="WRS541" s="78"/>
      <c r="WRT541" s="65"/>
      <c r="WRW541" s="78"/>
      <c r="WRX541" s="78"/>
      <c r="WRY541" s="65"/>
      <c r="WSB541" s="78"/>
      <c r="WSC541" s="78"/>
      <c r="WSD541" s="65"/>
      <c r="WSG541" s="78"/>
      <c r="WSH541" s="78"/>
      <c r="WSI541" s="65"/>
      <c r="WSL541" s="78"/>
      <c r="WSM541" s="78"/>
      <c r="WSN541" s="65"/>
      <c r="WSQ541" s="78"/>
      <c r="WSR541" s="78"/>
      <c r="WSS541" s="65"/>
      <c r="WSV541" s="78"/>
      <c r="WSW541" s="78"/>
      <c r="WSX541" s="65"/>
      <c r="WTA541" s="78"/>
      <c r="WTB541" s="78"/>
      <c r="WTC541" s="65"/>
      <c r="WTF541" s="78"/>
      <c r="WTG541" s="78"/>
      <c r="WTH541" s="65"/>
      <c r="WTK541" s="78"/>
      <c r="WTL541" s="78"/>
      <c r="WTM541" s="65"/>
      <c r="WTP541" s="78"/>
      <c r="WTQ541" s="78"/>
      <c r="WTR541" s="65"/>
      <c r="WTU541" s="78"/>
      <c r="WTV541" s="78"/>
      <c r="WTW541" s="65"/>
      <c r="WTZ541" s="78"/>
      <c r="WUA541" s="78"/>
      <c r="WUB541" s="65"/>
      <c r="WUE541" s="78"/>
      <c r="WUF541" s="78"/>
      <c r="WUG541" s="65"/>
      <c r="WUJ541" s="78"/>
      <c r="WUK541" s="78"/>
      <c r="WUL541" s="65"/>
      <c r="WUO541" s="78"/>
      <c r="WUP541" s="78"/>
      <c r="WUQ541" s="65"/>
      <c r="WUT541" s="78"/>
      <c r="WUU541" s="78"/>
      <c r="WUV541" s="65"/>
      <c r="WUY541" s="78"/>
      <c r="WUZ541" s="78"/>
      <c r="WVA541" s="65"/>
      <c r="WVD541" s="78"/>
      <c r="WVE541" s="78"/>
      <c r="WVF541" s="65"/>
      <c r="WVI541" s="78"/>
      <c r="WVJ541" s="78"/>
      <c r="WVK541" s="65"/>
      <c r="WVN541" s="78"/>
      <c r="WVO541" s="78"/>
      <c r="WVP541" s="65"/>
      <c r="WVS541" s="78"/>
      <c r="WVT541" s="78"/>
      <c r="WVU541" s="65"/>
      <c r="WVX541" s="78"/>
      <c r="WVY541" s="78"/>
      <c r="WVZ541" s="65"/>
      <c r="WWC541" s="78"/>
      <c r="WWD541" s="78"/>
      <c r="WWE541" s="65"/>
      <c r="WWH541" s="78"/>
      <c r="WWI541" s="78"/>
      <c r="WWJ541" s="65"/>
      <c r="WWM541" s="78"/>
      <c r="WWN541" s="78"/>
      <c r="WWO541" s="65"/>
      <c r="WWR541" s="78"/>
      <c r="WWS541" s="78"/>
      <c r="WWT541" s="65"/>
      <c r="WWW541" s="78"/>
      <c r="WWX541" s="78"/>
      <c r="WWY541" s="65"/>
      <c r="WXB541" s="78"/>
      <c r="WXC541" s="78"/>
      <c r="WXD541" s="65"/>
      <c r="WXG541" s="78"/>
      <c r="WXH541" s="78"/>
      <c r="WXI541" s="65"/>
      <c r="WXL541" s="78"/>
      <c r="WXM541" s="78"/>
      <c r="WXN541" s="65"/>
      <c r="WXQ541" s="78"/>
      <c r="WXR541" s="78"/>
      <c r="WXS541" s="65"/>
      <c r="WXV541" s="78"/>
      <c r="WXW541" s="78"/>
      <c r="WXX541" s="65"/>
      <c r="WYA541" s="78"/>
      <c r="WYB541" s="78"/>
      <c r="WYC541" s="65"/>
      <c r="WYF541" s="78"/>
      <c r="WYG541" s="78"/>
      <c r="WYH541" s="65"/>
      <c r="WYK541" s="78"/>
      <c r="WYL541" s="78"/>
      <c r="WYM541" s="65"/>
      <c r="WYP541" s="78"/>
      <c r="WYQ541" s="78"/>
      <c r="WYR541" s="65"/>
      <c r="WYU541" s="78"/>
      <c r="WYV541" s="78"/>
      <c r="WYW541" s="65"/>
      <c r="WYZ541" s="78"/>
      <c r="WZA541" s="78"/>
      <c r="WZB541" s="65"/>
      <c r="WZE541" s="78"/>
      <c r="WZF541" s="78"/>
      <c r="WZG541" s="65"/>
      <c r="WZJ541" s="78"/>
      <c r="WZK541" s="78"/>
      <c r="WZL541" s="65"/>
      <c r="WZO541" s="78"/>
      <c r="WZP541" s="78"/>
      <c r="WZQ541" s="65"/>
      <c r="WZT541" s="78"/>
      <c r="WZU541" s="78"/>
      <c r="WZV541" s="65"/>
      <c r="WZY541" s="78"/>
      <c r="WZZ541" s="78"/>
      <c r="XAA541" s="65"/>
      <c r="XAD541" s="78"/>
      <c r="XAE541" s="78"/>
      <c r="XAF541" s="65"/>
      <c r="XAI541" s="78"/>
      <c r="XAJ541" s="78"/>
      <c r="XAK541" s="65"/>
      <c r="XAN541" s="78"/>
      <c r="XAO541" s="78"/>
      <c r="XAP541" s="65"/>
      <c r="XAS541" s="78"/>
      <c r="XAT541" s="78"/>
      <c r="XAU541" s="65"/>
      <c r="XAX541" s="78"/>
      <c r="XAY541" s="78"/>
      <c r="XAZ541" s="65"/>
      <c r="XBC541" s="78"/>
      <c r="XBD541" s="78"/>
      <c r="XBE541" s="65"/>
      <c r="XBH541" s="78"/>
      <c r="XBI541" s="78"/>
      <c r="XBJ541" s="65"/>
      <c r="XBM541" s="78"/>
      <c r="XBN541" s="78"/>
      <c r="XBO541" s="65"/>
      <c r="XBR541" s="78"/>
      <c r="XBS541" s="78"/>
      <c r="XBT541" s="65"/>
      <c r="XBW541" s="78"/>
      <c r="XBX541" s="78"/>
      <c r="XBY541" s="65"/>
      <c r="XCB541" s="78"/>
      <c r="XCC541" s="78"/>
      <c r="XCD541" s="65"/>
      <c r="XCG541" s="78"/>
      <c r="XCH541" s="78"/>
      <c r="XCI541" s="65"/>
      <c r="XCL541" s="78"/>
      <c r="XCM541" s="78"/>
      <c r="XCN541" s="65"/>
      <c r="XCQ541" s="78"/>
      <c r="XCR541" s="78"/>
      <c r="XCS541" s="65"/>
      <c r="XCV541" s="78"/>
      <c r="XCW541" s="78"/>
      <c r="XCX541" s="65"/>
      <c r="XDA541" s="78"/>
      <c r="XDB541" s="78"/>
      <c r="XDC541" s="65"/>
      <c r="XDF541" s="78"/>
      <c r="XDG541" s="78"/>
      <c r="XDH541" s="65"/>
      <c r="XDK541" s="78"/>
      <c r="XDL541" s="78"/>
      <c r="XDM541" s="65"/>
      <c r="XDP541" s="78"/>
      <c r="XDQ541" s="78"/>
      <c r="XDR541" s="65"/>
      <c r="XDU541" s="78"/>
      <c r="XDV541" s="78"/>
      <c r="XDW541" s="65"/>
      <c r="XDZ541" s="78"/>
      <c r="XEA541" s="78"/>
      <c r="XEB541" s="65"/>
      <c r="XEE541" s="78"/>
      <c r="XEF541" s="78"/>
      <c r="XEG541" s="65"/>
      <c r="XEJ541" s="78"/>
      <c r="XEK541" s="78"/>
      <c r="XEL541" s="65"/>
      <c r="XEO541" s="78"/>
      <c r="XEP541" s="78"/>
      <c r="XEQ541" s="65"/>
      <c r="XET541" s="78"/>
      <c r="XEU541" s="78"/>
      <c r="XEV541" s="65"/>
      <c r="XEY541" s="78"/>
      <c r="XEZ541" s="78"/>
      <c r="XFA541" s="65"/>
      <c r="XFD541" s="78"/>
    </row>
    <row r="542" spans="1:2046 2049:3071 3074:4096 4099:7166 7169:8191 8194:9216 9219:12286 12289:13311 13314:14336 14339:16384" x14ac:dyDescent="0.25">
      <c r="A542" s="5" t="s">
        <v>51</v>
      </c>
    </row>
    <row r="543" spans="1:2046 2049:3071 3074:4096 4099:7166 7169:8191 8194:9216 9219:12286 12289:13311 13314:14336 14339:16384" ht="14.45" customHeight="1" x14ac:dyDescent="0.25">
      <c r="A543" s="91" t="s">
        <v>31</v>
      </c>
      <c r="B543" s="92"/>
      <c r="C543" s="92"/>
      <c r="D543" s="92"/>
      <c r="E543" s="93"/>
    </row>
    <row r="544" spans="1:2046 2049:3071 3074:4096 4099:7166 7169:8191 8194:9216 9219:12286 12289:13311 13314:14336 14339:16384" x14ac:dyDescent="0.25">
      <c r="A544" s="94" t="s">
        <v>32</v>
      </c>
      <c r="B544" s="94"/>
      <c r="C544" s="94"/>
      <c r="D544" s="94"/>
      <c r="E544" s="94"/>
    </row>
    <row r="545" spans="1:5" x14ac:dyDescent="0.25">
      <c r="A545" s="29" t="s">
        <v>33</v>
      </c>
      <c r="B545" s="29" t="s">
        <v>34</v>
      </c>
      <c r="C545" s="29" t="s">
        <v>35</v>
      </c>
      <c r="D545" s="30" t="s">
        <v>0</v>
      </c>
      <c r="E545" s="30" t="s">
        <v>1</v>
      </c>
    </row>
    <row r="546" spans="1:5" x14ac:dyDescent="0.25">
      <c r="A546" s="31" t="s">
        <v>36</v>
      </c>
      <c r="B546" s="57">
        <v>44432</v>
      </c>
      <c r="C546" s="57">
        <v>46259</v>
      </c>
      <c r="D546" s="58">
        <v>3.4244607452814997E-2</v>
      </c>
      <c r="E546" s="59">
        <v>2</v>
      </c>
    </row>
    <row r="547" spans="1:5" x14ac:dyDescent="0.25">
      <c r="A547" s="31" t="s">
        <v>37</v>
      </c>
      <c r="B547" s="57">
        <v>44404</v>
      </c>
      <c r="C547" s="57">
        <v>46231</v>
      </c>
      <c r="D547" s="58">
        <v>3.4314050106467181E-2</v>
      </c>
      <c r="E547" s="59">
        <v>2</v>
      </c>
    </row>
    <row r="548" spans="1:5" x14ac:dyDescent="0.25">
      <c r="A548" s="60" t="s">
        <v>38</v>
      </c>
      <c r="B548" s="57">
        <v>44376</v>
      </c>
      <c r="C548" s="57">
        <v>46203</v>
      </c>
      <c r="D548" s="58">
        <v>3.4647354685447648E-2</v>
      </c>
      <c r="E548" s="59">
        <v>2</v>
      </c>
    </row>
    <row r="549" spans="1:5" x14ac:dyDescent="0.25">
      <c r="A549" s="60" t="s">
        <v>39</v>
      </c>
      <c r="B549" s="57">
        <v>44341</v>
      </c>
      <c r="C549" s="57">
        <v>46168</v>
      </c>
      <c r="D549" s="58">
        <v>3.4753892040334397E-2</v>
      </c>
      <c r="E549" s="59">
        <v>2</v>
      </c>
    </row>
    <row r="550" spans="1:5" x14ac:dyDescent="0.25">
      <c r="A550" s="60" t="s">
        <v>40</v>
      </c>
      <c r="B550" s="57">
        <v>44313</v>
      </c>
      <c r="C550" s="57">
        <v>46140</v>
      </c>
      <c r="D550" s="58">
        <v>3.4703205224514602E-2</v>
      </c>
      <c r="E550" s="59">
        <v>2</v>
      </c>
    </row>
    <row r="552" spans="1:5" x14ac:dyDescent="0.25">
      <c r="A552" s="102" t="s">
        <v>839</v>
      </c>
      <c r="B552" s="103"/>
      <c r="C552" s="103"/>
      <c r="D552" s="103"/>
      <c r="E552" s="103"/>
    </row>
    <row r="553" spans="1:5" ht="14.45" customHeight="1" x14ac:dyDescent="0.25">
      <c r="A553" s="1" t="s">
        <v>958</v>
      </c>
      <c r="B553" s="2"/>
      <c r="C553" s="96" t="s">
        <v>3</v>
      </c>
      <c r="D553" s="96" t="s">
        <v>959</v>
      </c>
      <c r="E553" s="96"/>
    </row>
    <row r="554" spans="1:5" x14ac:dyDescent="0.25">
      <c r="A554" s="74" t="s">
        <v>1151</v>
      </c>
      <c r="B554" s="75"/>
      <c r="C554" s="97"/>
      <c r="D554" s="97"/>
      <c r="E554" s="97"/>
    </row>
    <row r="555" spans="1:5" x14ac:dyDescent="0.25">
      <c r="A555" s="76" t="s">
        <v>6</v>
      </c>
      <c r="B555" s="77"/>
      <c r="C555" s="98"/>
      <c r="D555" s="98"/>
      <c r="E555" s="98"/>
    </row>
    <row r="556" spans="1:5" x14ac:dyDescent="0.25">
      <c r="A556" s="8" t="s">
        <v>7</v>
      </c>
      <c r="B556" s="9" t="s">
        <v>960</v>
      </c>
      <c r="C556" s="10"/>
      <c r="D556" s="11"/>
      <c r="E556" s="11"/>
    </row>
    <row r="557" spans="1:5" x14ac:dyDescent="0.25">
      <c r="A557" s="12"/>
      <c r="B557" s="13" t="s">
        <v>9</v>
      </c>
      <c r="C557" s="14"/>
      <c r="D557" s="15"/>
      <c r="E557" s="15"/>
    </row>
    <row r="558" spans="1:5" x14ac:dyDescent="0.25">
      <c r="A558" s="8" t="s">
        <v>10</v>
      </c>
      <c r="B558" s="16" t="s">
        <v>11</v>
      </c>
      <c r="C558" s="53">
        <v>5930</v>
      </c>
      <c r="D558" s="54">
        <v>5530</v>
      </c>
      <c r="E558" s="55" t="s">
        <v>14</v>
      </c>
    </row>
    <row r="559" spans="1:5" x14ac:dyDescent="0.25">
      <c r="A559" s="19"/>
      <c r="B559" s="20" t="s">
        <v>15</v>
      </c>
      <c r="C559" s="56">
        <v>-0.40705453067105402</v>
      </c>
      <c r="D559" s="56">
        <v>-0.17899771832255501</v>
      </c>
      <c r="E559" s="22"/>
    </row>
    <row r="560" spans="1:5" x14ac:dyDescent="0.25">
      <c r="A560" s="8" t="s">
        <v>16</v>
      </c>
      <c r="B560" s="16" t="s">
        <v>11</v>
      </c>
      <c r="C560" s="53">
        <v>8080</v>
      </c>
      <c r="D560" s="53" t="s">
        <v>677</v>
      </c>
      <c r="E560" s="55" t="s">
        <v>14</v>
      </c>
    </row>
    <row r="561" spans="1:2046 2049:3071 3074:4096 4099:7166 7169:8191 8194:9216 9219:12286 12289:13311 13314:14336 14339:16384" x14ac:dyDescent="0.25">
      <c r="A561" s="19"/>
      <c r="B561" s="20" t="s">
        <v>15</v>
      </c>
      <c r="C561" s="56">
        <v>-0.191929689109751</v>
      </c>
      <c r="D561" s="56">
        <v>-3.3599999999999998E-2</v>
      </c>
      <c r="E561" s="22"/>
    </row>
    <row r="562" spans="1:2046 2049:3071 3074:4096 4099:7166 7169:8191 8194:9216 9219:12286 12289:13311 13314:14336 14339:16384" x14ac:dyDescent="0.25">
      <c r="A562" s="8" t="s">
        <v>19</v>
      </c>
      <c r="B562" s="16" t="s">
        <v>11</v>
      </c>
      <c r="C562" s="53">
        <v>9900</v>
      </c>
      <c r="D562" s="53" t="s">
        <v>1218</v>
      </c>
      <c r="E562" s="55" t="s">
        <v>14</v>
      </c>
    </row>
    <row r="563" spans="1:2046 2049:3071 3074:4096 4099:7166 7169:8191 8194:9216 9219:12286 12289:13311 13314:14336 14339:16384" x14ac:dyDescent="0.25">
      <c r="A563" s="19"/>
      <c r="B563" s="20" t="s">
        <v>15</v>
      </c>
      <c r="C563" s="56">
        <v>-9.7999999999999997E-3</v>
      </c>
      <c r="D563" s="56">
        <v>4.7300000000000002E-2</v>
      </c>
      <c r="E563" s="22"/>
    </row>
    <row r="564" spans="1:2046 2049:3071 3074:4096 4099:7166 7169:8191 8194:9216 9219:12286 12289:13311 13314:14336 14339:16384" x14ac:dyDescent="0.25">
      <c r="A564" s="8" t="s">
        <v>22</v>
      </c>
      <c r="B564" s="16" t="s">
        <v>11</v>
      </c>
      <c r="C564" s="53">
        <v>12550</v>
      </c>
      <c r="D564" s="53" t="s">
        <v>844</v>
      </c>
      <c r="E564" s="55" t="s">
        <v>14</v>
      </c>
    </row>
    <row r="565" spans="1:2046 2049:3071 3074:4096 4099:7166 7169:8191 8194:9216 9219:12286 12289:13311 13314:14336 14339:16384" x14ac:dyDescent="0.25">
      <c r="A565" s="19"/>
      <c r="B565" s="20" t="s">
        <v>15</v>
      </c>
      <c r="C565" s="56">
        <v>0.25541641989931901</v>
      </c>
      <c r="D565" s="56">
        <v>0.12720000000000001</v>
      </c>
      <c r="E565" s="22"/>
    </row>
    <row r="566" spans="1:2046 2049:3071 3074:4096 4099:7166 7169:8191 8194:9216 9219:12286 12289:13311 13314:14336 14339:16384" ht="34.15" customHeight="1" x14ac:dyDescent="0.25">
      <c r="A566" s="90" t="s">
        <v>25</v>
      </c>
      <c r="B566" s="90"/>
      <c r="C566" s="90"/>
      <c r="D566" s="90"/>
      <c r="E566" s="90"/>
    </row>
    <row r="567" spans="1:2046 2049:3071 3074:4096 4099:7166 7169:8191 8194:9216 9219:12286 12289:13311 13314:14336 14339:16384" x14ac:dyDescent="0.25">
      <c r="A567" s="5" t="s">
        <v>26</v>
      </c>
    </row>
    <row r="568" spans="1:2046 2049:3071 3074:4096 4099:7166 7169:8191 8194:9216 9219:12286 12289:13311 13314:14336 14339:16384" x14ac:dyDescent="0.25">
      <c r="A568" s="65" t="s">
        <v>1188</v>
      </c>
      <c r="D568" s="78"/>
      <c r="E568" s="78"/>
    </row>
    <row r="569" spans="1:2046 2049:3071 3074:4096 4099:7166 7169:8191 8194:9216 9219:12286 12289:13311 13314:14336 14339:16384" x14ac:dyDescent="0.25">
      <c r="A569" s="65" t="s">
        <v>1219</v>
      </c>
      <c r="D569" s="78"/>
      <c r="E569" s="78"/>
      <c r="F569" s="65"/>
      <c r="I569" s="78"/>
      <c r="J569" s="78"/>
      <c r="K569" s="65"/>
      <c r="N569" s="78"/>
      <c r="O569" s="78"/>
      <c r="P569" s="65"/>
      <c r="S569" s="78"/>
      <c r="T569" s="78"/>
      <c r="U569" s="65"/>
      <c r="X569" s="78"/>
      <c r="Y569" s="78"/>
      <c r="Z569" s="65"/>
      <c r="AC569" s="78"/>
      <c r="AD569" s="78"/>
      <c r="AE569" s="65"/>
      <c r="AH569" s="78"/>
      <c r="AI569" s="78"/>
      <c r="AJ569" s="65"/>
      <c r="AM569" s="78"/>
      <c r="AN569" s="78"/>
      <c r="AO569" s="65"/>
      <c r="AR569" s="78"/>
      <c r="AS569" s="78"/>
      <c r="AT569" s="65"/>
      <c r="AW569" s="78"/>
      <c r="AX569" s="78"/>
      <c r="AY569" s="65"/>
      <c r="BB569" s="78"/>
      <c r="BC569" s="78"/>
      <c r="BD569" s="65"/>
      <c r="BG569" s="78"/>
      <c r="BH569" s="78"/>
      <c r="BI569" s="65"/>
      <c r="BL569" s="78"/>
      <c r="BM569" s="78"/>
      <c r="BN569" s="65"/>
      <c r="BQ569" s="78"/>
      <c r="BR569" s="78"/>
      <c r="BS569" s="65"/>
      <c r="BV569" s="78"/>
      <c r="BW569" s="78"/>
      <c r="BX569" s="65"/>
      <c r="CA569" s="78"/>
      <c r="CB569" s="78"/>
      <c r="CC569" s="65"/>
      <c r="CF569" s="78"/>
      <c r="CG569" s="78"/>
      <c r="CH569" s="65"/>
      <c r="CK569" s="78"/>
      <c r="CL569" s="78"/>
      <c r="CM569" s="65"/>
      <c r="CP569" s="78"/>
      <c r="CQ569" s="78"/>
      <c r="CR569" s="65"/>
      <c r="CU569" s="78"/>
      <c r="CV569" s="78"/>
      <c r="CW569" s="65"/>
      <c r="CZ569" s="78"/>
      <c r="DA569" s="78"/>
      <c r="DB569" s="65"/>
      <c r="DE569" s="78"/>
      <c r="DF569" s="78"/>
      <c r="DG569" s="65"/>
      <c r="DJ569" s="78"/>
      <c r="DK569" s="78"/>
      <c r="DL569" s="65"/>
      <c r="DO569" s="78"/>
      <c r="DP569" s="78"/>
      <c r="DQ569" s="65"/>
      <c r="DT569" s="78"/>
      <c r="DU569" s="78"/>
      <c r="DV569" s="65"/>
      <c r="DY569" s="78"/>
      <c r="DZ569" s="78"/>
      <c r="EA569" s="65"/>
      <c r="ED569" s="78"/>
      <c r="EE569" s="78"/>
      <c r="EF569" s="65"/>
      <c r="EI569" s="78"/>
      <c r="EJ569" s="78"/>
      <c r="EK569" s="65"/>
      <c r="EN569" s="78"/>
      <c r="EO569" s="78"/>
      <c r="EP569" s="65"/>
      <c r="ES569" s="78"/>
      <c r="ET569" s="78"/>
      <c r="EU569" s="65"/>
      <c r="EX569" s="78"/>
      <c r="EY569" s="78"/>
      <c r="EZ569" s="65"/>
      <c r="FC569" s="78"/>
      <c r="FD569" s="78"/>
      <c r="FE569" s="65"/>
      <c r="FH569" s="78"/>
      <c r="FI569" s="78"/>
      <c r="FJ569" s="65"/>
      <c r="FM569" s="78"/>
      <c r="FN569" s="78"/>
      <c r="FO569" s="65"/>
      <c r="FR569" s="78"/>
      <c r="FS569" s="78"/>
      <c r="FT569" s="65"/>
      <c r="FW569" s="78"/>
      <c r="FX569" s="78"/>
      <c r="FY569" s="65"/>
      <c r="GB569" s="78"/>
      <c r="GC569" s="78"/>
      <c r="GD569" s="65"/>
      <c r="GG569" s="78"/>
      <c r="GH569" s="78"/>
      <c r="GI569" s="65"/>
      <c r="GL569" s="78"/>
      <c r="GM569" s="78"/>
      <c r="GN569" s="65"/>
      <c r="GQ569" s="78"/>
      <c r="GR569" s="78"/>
      <c r="GS569" s="65"/>
      <c r="GV569" s="78"/>
      <c r="GW569" s="78"/>
      <c r="GX569" s="65"/>
      <c r="HA569" s="78"/>
      <c r="HB569" s="78"/>
      <c r="HC569" s="65"/>
      <c r="HF569" s="78"/>
      <c r="HG569" s="78"/>
      <c r="HH569" s="65"/>
      <c r="HK569" s="78"/>
      <c r="HL569" s="78"/>
      <c r="HM569" s="65"/>
      <c r="HP569" s="78"/>
      <c r="HQ569" s="78"/>
      <c r="HR569" s="65"/>
      <c r="HU569" s="78"/>
      <c r="HV569" s="78"/>
      <c r="HW569" s="65"/>
      <c r="HZ569" s="78"/>
      <c r="IA569" s="78"/>
      <c r="IB569" s="65"/>
      <c r="IE569" s="78"/>
      <c r="IF569" s="78"/>
      <c r="IG569" s="65"/>
      <c r="IJ569" s="78"/>
      <c r="IK569" s="78"/>
      <c r="IL569" s="65"/>
      <c r="IO569" s="78"/>
      <c r="IP569" s="78"/>
      <c r="IQ569" s="65"/>
      <c r="IT569" s="78"/>
      <c r="IU569" s="78"/>
      <c r="IV569" s="65"/>
      <c r="IY569" s="78"/>
      <c r="IZ569" s="78"/>
      <c r="JA569" s="65"/>
      <c r="JD569" s="78"/>
      <c r="JE569" s="78"/>
      <c r="JF569" s="65"/>
      <c r="JI569" s="78"/>
      <c r="JJ569" s="78"/>
      <c r="JK569" s="65"/>
      <c r="JN569" s="78"/>
      <c r="JO569" s="78"/>
      <c r="JP569" s="65"/>
      <c r="JS569" s="78"/>
      <c r="JT569" s="78"/>
      <c r="JU569" s="65"/>
      <c r="JX569" s="78"/>
      <c r="JY569" s="78"/>
      <c r="JZ569" s="65"/>
      <c r="KC569" s="78"/>
      <c r="KD569" s="78"/>
      <c r="KE569" s="65"/>
      <c r="KH569" s="78"/>
      <c r="KI569" s="78"/>
      <c r="KJ569" s="65"/>
      <c r="KM569" s="78"/>
      <c r="KN569" s="78"/>
      <c r="KO569" s="65"/>
      <c r="KR569" s="78"/>
      <c r="KS569" s="78"/>
      <c r="KT569" s="65"/>
      <c r="KW569" s="78"/>
      <c r="KX569" s="78"/>
      <c r="KY569" s="65"/>
      <c r="LB569" s="78"/>
      <c r="LC569" s="78"/>
      <c r="LD569" s="65"/>
      <c r="LG569" s="78"/>
      <c r="LH569" s="78"/>
      <c r="LI569" s="65"/>
      <c r="LL569" s="78"/>
      <c r="LM569" s="78"/>
      <c r="LN569" s="65"/>
      <c r="LQ569" s="78"/>
      <c r="LR569" s="78"/>
      <c r="LS569" s="65"/>
      <c r="LV569" s="78"/>
      <c r="LW569" s="78"/>
      <c r="LX569" s="65"/>
      <c r="MA569" s="78"/>
      <c r="MB569" s="78"/>
      <c r="MC569" s="65"/>
      <c r="MF569" s="78"/>
      <c r="MG569" s="78"/>
      <c r="MH569" s="65"/>
      <c r="MK569" s="78"/>
      <c r="ML569" s="78"/>
      <c r="MM569" s="65"/>
      <c r="MP569" s="78"/>
      <c r="MQ569" s="78"/>
      <c r="MR569" s="65"/>
      <c r="MU569" s="78"/>
      <c r="MV569" s="78"/>
      <c r="MW569" s="65"/>
      <c r="MZ569" s="78"/>
      <c r="NA569" s="78"/>
      <c r="NB569" s="65"/>
      <c r="NE569" s="78"/>
      <c r="NF569" s="78"/>
      <c r="NG569" s="65"/>
      <c r="NJ569" s="78"/>
      <c r="NK569" s="78"/>
      <c r="NL569" s="65"/>
      <c r="NO569" s="78"/>
      <c r="NP569" s="78"/>
      <c r="NQ569" s="65"/>
      <c r="NT569" s="78"/>
      <c r="NU569" s="78"/>
      <c r="NV569" s="65"/>
      <c r="NY569" s="78"/>
      <c r="NZ569" s="78"/>
      <c r="OA569" s="65"/>
      <c r="OD569" s="78"/>
      <c r="OE569" s="78"/>
      <c r="OF569" s="65"/>
      <c r="OI569" s="78"/>
      <c r="OJ569" s="78"/>
      <c r="OK569" s="65"/>
      <c r="ON569" s="78"/>
      <c r="OO569" s="78"/>
      <c r="OP569" s="65"/>
      <c r="OS569" s="78"/>
      <c r="OT569" s="78"/>
      <c r="OU569" s="65"/>
      <c r="OX569" s="78"/>
      <c r="OY569" s="78"/>
      <c r="OZ569" s="65"/>
      <c r="PC569" s="78"/>
      <c r="PD569" s="78"/>
      <c r="PE569" s="65"/>
      <c r="PH569" s="78"/>
      <c r="PI569" s="78"/>
      <c r="PJ569" s="65"/>
      <c r="PM569" s="78"/>
      <c r="PN569" s="78"/>
      <c r="PO569" s="65"/>
      <c r="PR569" s="78"/>
      <c r="PS569" s="78"/>
      <c r="PT569" s="65"/>
      <c r="PW569" s="78"/>
      <c r="PX569" s="78"/>
      <c r="PY569" s="65"/>
      <c r="QB569" s="78"/>
      <c r="QC569" s="78"/>
      <c r="QD569" s="65"/>
      <c r="QG569" s="78"/>
      <c r="QH569" s="78"/>
      <c r="QI569" s="65"/>
      <c r="QL569" s="78"/>
      <c r="QM569" s="78"/>
      <c r="QN569" s="65"/>
      <c r="QQ569" s="78"/>
      <c r="QR569" s="78"/>
      <c r="QS569" s="65"/>
      <c r="QV569" s="78"/>
      <c r="QW569" s="78"/>
      <c r="QX569" s="65"/>
      <c r="RA569" s="78"/>
      <c r="RB569" s="78"/>
      <c r="RC569" s="65"/>
      <c r="RF569" s="78"/>
      <c r="RG569" s="78"/>
      <c r="RH569" s="65"/>
      <c r="RK569" s="78"/>
      <c r="RL569" s="78"/>
      <c r="RM569" s="65"/>
      <c r="RP569" s="78"/>
      <c r="RQ569" s="78"/>
      <c r="RR569" s="65"/>
      <c r="RU569" s="78"/>
      <c r="RV569" s="78"/>
      <c r="RW569" s="65"/>
      <c r="RZ569" s="78"/>
      <c r="SA569" s="78"/>
      <c r="SB569" s="65"/>
      <c r="SE569" s="78"/>
      <c r="SF569" s="78"/>
      <c r="SG569" s="65"/>
      <c r="SJ569" s="78"/>
      <c r="SK569" s="78"/>
      <c r="SL569" s="65"/>
      <c r="SO569" s="78"/>
      <c r="SP569" s="78"/>
      <c r="SQ569" s="65"/>
      <c r="ST569" s="78"/>
      <c r="SU569" s="78"/>
      <c r="SV569" s="65"/>
      <c r="SY569" s="78"/>
      <c r="SZ569" s="78"/>
      <c r="TA569" s="65"/>
      <c r="TD569" s="78"/>
      <c r="TE569" s="78"/>
      <c r="TF569" s="65"/>
      <c r="TI569" s="78"/>
      <c r="TJ569" s="78"/>
      <c r="TK569" s="65"/>
      <c r="TN569" s="78"/>
      <c r="TO569" s="78"/>
      <c r="TP569" s="65"/>
      <c r="TS569" s="78"/>
      <c r="TT569" s="78"/>
      <c r="TU569" s="65"/>
      <c r="TX569" s="78"/>
      <c r="TY569" s="78"/>
      <c r="TZ569" s="65"/>
      <c r="UC569" s="78"/>
      <c r="UD569" s="78"/>
      <c r="UE569" s="65"/>
      <c r="UH569" s="78"/>
      <c r="UI569" s="78"/>
      <c r="UJ569" s="65"/>
      <c r="UM569" s="78"/>
      <c r="UN569" s="78"/>
      <c r="UO569" s="65"/>
      <c r="UR569" s="78"/>
      <c r="US569" s="78"/>
      <c r="UT569" s="65"/>
      <c r="UW569" s="78"/>
      <c r="UX569" s="78"/>
      <c r="UY569" s="65"/>
      <c r="VB569" s="78"/>
      <c r="VC569" s="78"/>
      <c r="VD569" s="65"/>
      <c r="VG569" s="78"/>
      <c r="VH569" s="78"/>
      <c r="VI569" s="65"/>
      <c r="VL569" s="78"/>
      <c r="VM569" s="78"/>
      <c r="VN569" s="65"/>
      <c r="VQ569" s="78"/>
      <c r="VR569" s="78"/>
      <c r="VS569" s="65"/>
      <c r="VV569" s="78"/>
      <c r="VW569" s="78"/>
      <c r="VX569" s="65"/>
      <c r="WA569" s="78"/>
      <c r="WB569" s="78"/>
      <c r="WC569" s="65"/>
      <c r="WF569" s="78"/>
      <c r="WG569" s="78"/>
      <c r="WH569" s="65"/>
      <c r="WK569" s="78"/>
      <c r="WL569" s="78"/>
      <c r="WM569" s="65"/>
      <c r="WP569" s="78"/>
      <c r="WQ569" s="78"/>
      <c r="WR569" s="65"/>
      <c r="WU569" s="78"/>
      <c r="WV569" s="78"/>
      <c r="WW569" s="65"/>
      <c r="WZ569" s="78"/>
      <c r="XA569" s="78"/>
      <c r="XB569" s="65"/>
      <c r="XE569" s="78"/>
      <c r="XF569" s="78"/>
      <c r="XG569" s="65"/>
      <c r="XJ569" s="78"/>
      <c r="XK569" s="78"/>
      <c r="XL569" s="65"/>
      <c r="XO569" s="78"/>
      <c r="XP569" s="78"/>
      <c r="XQ569" s="65"/>
      <c r="XT569" s="78"/>
      <c r="XU569" s="78"/>
      <c r="XV569" s="65"/>
      <c r="XY569" s="78"/>
      <c r="XZ569" s="78"/>
      <c r="YA569" s="65"/>
      <c r="YD569" s="78"/>
      <c r="YE569" s="78"/>
      <c r="YF569" s="65"/>
      <c r="YI569" s="78"/>
      <c r="YJ569" s="78"/>
      <c r="YK569" s="65"/>
      <c r="YN569" s="78"/>
      <c r="YO569" s="78"/>
      <c r="YP569" s="65"/>
      <c r="YS569" s="78"/>
      <c r="YT569" s="78"/>
      <c r="YU569" s="65"/>
      <c r="YX569" s="78"/>
      <c r="YY569" s="78"/>
      <c r="YZ569" s="65"/>
      <c r="ZC569" s="78"/>
      <c r="ZD569" s="78"/>
      <c r="ZE569" s="65"/>
      <c r="ZH569" s="78"/>
      <c r="ZI569" s="78"/>
      <c r="ZJ569" s="65"/>
      <c r="ZM569" s="78"/>
      <c r="ZN569" s="78"/>
      <c r="ZO569" s="65"/>
      <c r="ZR569" s="78"/>
      <c r="ZS569" s="78"/>
      <c r="ZT569" s="65"/>
      <c r="ZW569" s="78"/>
      <c r="ZX569" s="78"/>
      <c r="ZY569" s="65"/>
      <c r="AAB569" s="78"/>
      <c r="AAC569" s="78"/>
      <c r="AAD569" s="65"/>
      <c r="AAG569" s="78"/>
      <c r="AAH569" s="78"/>
      <c r="AAI569" s="65"/>
      <c r="AAL569" s="78"/>
      <c r="AAM569" s="78"/>
      <c r="AAN569" s="65"/>
      <c r="AAQ569" s="78"/>
      <c r="AAR569" s="78"/>
      <c r="AAS569" s="65"/>
      <c r="AAV569" s="78"/>
      <c r="AAW569" s="78"/>
      <c r="AAX569" s="65"/>
      <c r="ABA569" s="78"/>
      <c r="ABB569" s="78"/>
      <c r="ABC569" s="65"/>
      <c r="ABF569" s="78"/>
      <c r="ABG569" s="78"/>
      <c r="ABH569" s="65"/>
      <c r="ABK569" s="78"/>
      <c r="ABL569" s="78"/>
      <c r="ABM569" s="65"/>
      <c r="ABP569" s="78"/>
      <c r="ABQ569" s="78"/>
      <c r="ABR569" s="65"/>
      <c r="ABU569" s="78"/>
      <c r="ABV569" s="78"/>
      <c r="ABW569" s="65"/>
      <c r="ABZ569" s="78"/>
      <c r="ACA569" s="78"/>
      <c r="ACB569" s="65"/>
      <c r="ACE569" s="78"/>
      <c r="ACF569" s="78"/>
      <c r="ACG569" s="65"/>
      <c r="ACJ569" s="78"/>
      <c r="ACK569" s="78"/>
      <c r="ACL569" s="65"/>
      <c r="ACO569" s="78"/>
      <c r="ACP569" s="78"/>
      <c r="ACQ569" s="65"/>
      <c r="ACT569" s="78"/>
      <c r="ACU569" s="78"/>
      <c r="ACV569" s="65"/>
      <c r="ACY569" s="78"/>
      <c r="ACZ569" s="78"/>
      <c r="ADA569" s="65"/>
      <c r="ADD569" s="78"/>
      <c r="ADE569" s="78"/>
      <c r="ADF569" s="65"/>
      <c r="ADI569" s="78"/>
      <c r="ADJ569" s="78"/>
      <c r="ADK569" s="65"/>
      <c r="ADN569" s="78"/>
      <c r="ADO569" s="78"/>
      <c r="ADP569" s="65"/>
      <c r="ADS569" s="78"/>
      <c r="ADT569" s="78"/>
      <c r="ADU569" s="65"/>
      <c r="ADX569" s="78"/>
      <c r="ADY569" s="78"/>
      <c r="ADZ569" s="65"/>
      <c r="AEC569" s="78"/>
      <c r="AED569" s="78"/>
      <c r="AEE569" s="65"/>
      <c r="AEH569" s="78"/>
      <c r="AEI569" s="78"/>
      <c r="AEJ569" s="65"/>
      <c r="AEM569" s="78"/>
      <c r="AEN569" s="78"/>
      <c r="AEO569" s="65"/>
      <c r="AER569" s="78"/>
      <c r="AES569" s="78"/>
      <c r="AET569" s="65"/>
      <c r="AEW569" s="78"/>
      <c r="AEX569" s="78"/>
      <c r="AEY569" s="65"/>
      <c r="AFB569" s="78"/>
      <c r="AFC569" s="78"/>
      <c r="AFD569" s="65"/>
      <c r="AFG569" s="78"/>
      <c r="AFH569" s="78"/>
      <c r="AFI569" s="65"/>
      <c r="AFL569" s="78"/>
      <c r="AFM569" s="78"/>
      <c r="AFN569" s="65"/>
      <c r="AFQ569" s="78"/>
      <c r="AFR569" s="78"/>
      <c r="AFS569" s="65"/>
      <c r="AFV569" s="78"/>
      <c r="AFW569" s="78"/>
      <c r="AFX569" s="65"/>
      <c r="AGA569" s="78"/>
      <c r="AGB569" s="78"/>
      <c r="AGC569" s="65"/>
      <c r="AGF569" s="78"/>
      <c r="AGG569" s="78"/>
      <c r="AGH569" s="65"/>
      <c r="AGK569" s="78"/>
      <c r="AGL569" s="78"/>
      <c r="AGM569" s="65"/>
      <c r="AGP569" s="78"/>
      <c r="AGQ569" s="78"/>
      <c r="AGR569" s="65"/>
      <c r="AGU569" s="78"/>
      <c r="AGV569" s="78"/>
      <c r="AGW569" s="65"/>
      <c r="AGZ569" s="78"/>
      <c r="AHA569" s="78"/>
      <c r="AHB569" s="65"/>
      <c r="AHE569" s="78"/>
      <c r="AHF569" s="78"/>
      <c r="AHG569" s="65"/>
      <c r="AHJ569" s="78"/>
      <c r="AHK569" s="78"/>
      <c r="AHL569" s="65"/>
      <c r="AHO569" s="78"/>
      <c r="AHP569" s="78"/>
      <c r="AHQ569" s="65"/>
      <c r="AHT569" s="78"/>
      <c r="AHU569" s="78"/>
      <c r="AHV569" s="65"/>
      <c r="AHY569" s="78"/>
      <c r="AHZ569" s="78"/>
      <c r="AIA569" s="65"/>
      <c r="AID569" s="78"/>
      <c r="AIE569" s="78"/>
      <c r="AIF569" s="65"/>
      <c r="AII569" s="78"/>
      <c r="AIJ569" s="78"/>
      <c r="AIK569" s="65"/>
      <c r="AIN569" s="78"/>
      <c r="AIO569" s="78"/>
      <c r="AIP569" s="65"/>
      <c r="AIS569" s="78"/>
      <c r="AIT569" s="78"/>
      <c r="AIU569" s="65"/>
      <c r="AIX569" s="78"/>
      <c r="AIY569" s="78"/>
      <c r="AIZ569" s="65"/>
      <c r="AJC569" s="78"/>
      <c r="AJD569" s="78"/>
      <c r="AJE569" s="65"/>
      <c r="AJH569" s="78"/>
      <c r="AJI569" s="78"/>
      <c r="AJJ569" s="65"/>
      <c r="AJM569" s="78"/>
      <c r="AJN569" s="78"/>
      <c r="AJO569" s="65"/>
      <c r="AJR569" s="78"/>
      <c r="AJS569" s="78"/>
      <c r="AJT569" s="65"/>
      <c r="AJW569" s="78"/>
      <c r="AJX569" s="78"/>
      <c r="AJY569" s="65"/>
      <c r="AKB569" s="78"/>
      <c r="AKC569" s="78"/>
      <c r="AKD569" s="65"/>
      <c r="AKG569" s="78"/>
      <c r="AKH569" s="78"/>
      <c r="AKI569" s="65"/>
      <c r="AKL569" s="78"/>
      <c r="AKM569" s="78"/>
      <c r="AKN569" s="65"/>
      <c r="AKQ569" s="78"/>
      <c r="AKR569" s="78"/>
      <c r="AKS569" s="65"/>
      <c r="AKV569" s="78"/>
      <c r="AKW569" s="78"/>
      <c r="AKX569" s="65"/>
      <c r="ALA569" s="78"/>
      <c r="ALB569" s="78"/>
      <c r="ALC569" s="65"/>
      <c r="ALF569" s="78"/>
      <c r="ALG569" s="78"/>
      <c r="ALH569" s="65"/>
      <c r="ALK569" s="78"/>
      <c r="ALL569" s="78"/>
      <c r="ALM569" s="65"/>
      <c r="ALP569" s="78"/>
      <c r="ALQ569" s="78"/>
      <c r="ALR569" s="65"/>
      <c r="ALU569" s="78"/>
      <c r="ALV569" s="78"/>
      <c r="ALW569" s="65"/>
      <c r="ALZ569" s="78"/>
      <c r="AMA569" s="78"/>
      <c r="AMB569" s="65"/>
      <c r="AME569" s="78"/>
      <c r="AMF569" s="78"/>
      <c r="AMG569" s="65"/>
      <c r="AMJ569" s="78"/>
      <c r="AMK569" s="78"/>
      <c r="AML569" s="65"/>
      <c r="AMO569" s="78"/>
      <c r="AMP569" s="78"/>
      <c r="AMQ569" s="65"/>
      <c r="AMT569" s="78"/>
      <c r="AMU569" s="78"/>
      <c r="AMV569" s="65"/>
      <c r="AMY569" s="78"/>
      <c r="AMZ569" s="78"/>
      <c r="ANA569" s="65"/>
      <c r="AND569" s="78"/>
      <c r="ANE569" s="78"/>
      <c r="ANF569" s="65"/>
      <c r="ANI569" s="78"/>
      <c r="ANJ569" s="78"/>
      <c r="ANK569" s="65"/>
      <c r="ANN569" s="78"/>
      <c r="ANO569" s="78"/>
      <c r="ANP569" s="65"/>
      <c r="ANS569" s="78"/>
      <c r="ANT569" s="78"/>
      <c r="ANU569" s="65"/>
      <c r="ANX569" s="78"/>
      <c r="ANY569" s="78"/>
      <c r="ANZ569" s="65"/>
      <c r="AOC569" s="78"/>
      <c r="AOD569" s="78"/>
      <c r="AOE569" s="65"/>
      <c r="AOH569" s="78"/>
      <c r="AOI569" s="78"/>
      <c r="AOJ569" s="65"/>
      <c r="AOM569" s="78"/>
      <c r="AON569" s="78"/>
      <c r="AOO569" s="65"/>
      <c r="AOR569" s="78"/>
      <c r="AOS569" s="78"/>
      <c r="AOT569" s="65"/>
      <c r="AOW569" s="78"/>
      <c r="AOX569" s="78"/>
      <c r="AOY569" s="65"/>
      <c r="APB569" s="78"/>
      <c r="APC569" s="78"/>
      <c r="APD569" s="65"/>
      <c r="APG569" s="78"/>
      <c r="APH569" s="78"/>
      <c r="API569" s="65"/>
      <c r="APL569" s="78"/>
      <c r="APM569" s="78"/>
      <c r="APN569" s="65"/>
      <c r="APQ569" s="78"/>
      <c r="APR569" s="78"/>
      <c r="APS569" s="65"/>
      <c r="APV569" s="78"/>
      <c r="APW569" s="78"/>
      <c r="APX569" s="65"/>
      <c r="AQA569" s="78"/>
      <c r="AQB569" s="78"/>
      <c r="AQC569" s="65"/>
      <c r="AQF569" s="78"/>
      <c r="AQG569" s="78"/>
      <c r="AQH569" s="65"/>
      <c r="AQK569" s="78"/>
      <c r="AQL569" s="78"/>
      <c r="AQM569" s="65"/>
      <c r="AQP569" s="78"/>
      <c r="AQQ569" s="78"/>
      <c r="AQR569" s="65"/>
      <c r="AQU569" s="78"/>
      <c r="AQV569" s="78"/>
      <c r="AQW569" s="65"/>
      <c r="AQZ569" s="78"/>
      <c r="ARA569" s="78"/>
      <c r="ARB569" s="65"/>
      <c r="ARE569" s="78"/>
      <c r="ARF569" s="78"/>
      <c r="ARG569" s="65"/>
      <c r="ARJ569" s="78"/>
      <c r="ARK569" s="78"/>
      <c r="ARL569" s="65"/>
      <c r="ARO569" s="78"/>
      <c r="ARP569" s="78"/>
      <c r="ARQ569" s="65"/>
      <c r="ART569" s="78"/>
      <c r="ARU569" s="78"/>
      <c r="ARV569" s="65"/>
      <c r="ARY569" s="78"/>
      <c r="ARZ569" s="78"/>
      <c r="ASA569" s="65"/>
      <c r="ASD569" s="78"/>
      <c r="ASE569" s="78"/>
      <c r="ASF569" s="65"/>
      <c r="ASI569" s="78"/>
      <c r="ASJ569" s="78"/>
      <c r="ASK569" s="65"/>
      <c r="ASN569" s="78"/>
      <c r="ASO569" s="78"/>
      <c r="ASP569" s="65"/>
      <c r="ASS569" s="78"/>
      <c r="AST569" s="78"/>
      <c r="ASU569" s="65"/>
      <c r="ASX569" s="78"/>
      <c r="ASY569" s="78"/>
      <c r="ASZ569" s="65"/>
      <c r="ATC569" s="78"/>
      <c r="ATD569" s="78"/>
      <c r="ATE569" s="65"/>
      <c r="ATH569" s="78"/>
      <c r="ATI569" s="78"/>
      <c r="ATJ569" s="65"/>
      <c r="ATM569" s="78"/>
      <c r="ATN569" s="78"/>
      <c r="ATO569" s="65"/>
      <c r="ATR569" s="78"/>
      <c r="ATS569" s="78"/>
      <c r="ATT569" s="65"/>
      <c r="ATW569" s="78"/>
      <c r="ATX569" s="78"/>
      <c r="ATY569" s="65"/>
      <c r="AUB569" s="78"/>
      <c r="AUC569" s="78"/>
      <c r="AUD569" s="65"/>
      <c r="AUG569" s="78"/>
      <c r="AUH569" s="78"/>
      <c r="AUI569" s="65"/>
      <c r="AUL569" s="78"/>
      <c r="AUM569" s="78"/>
      <c r="AUN569" s="65"/>
      <c r="AUQ569" s="78"/>
      <c r="AUR569" s="78"/>
      <c r="AUS569" s="65"/>
      <c r="AUV569" s="78"/>
      <c r="AUW569" s="78"/>
      <c r="AUX569" s="65"/>
      <c r="AVA569" s="78"/>
      <c r="AVB569" s="78"/>
      <c r="AVC569" s="65"/>
      <c r="AVF569" s="78"/>
      <c r="AVG569" s="78"/>
      <c r="AVH569" s="65"/>
      <c r="AVK569" s="78"/>
      <c r="AVL569" s="78"/>
      <c r="AVM569" s="65"/>
      <c r="AVP569" s="78"/>
      <c r="AVQ569" s="78"/>
      <c r="AVR569" s="65"/>
      <c r="AVU569" s="78"/>
      <c r="AVV569" s="78"/>
      <c r="AVW569" s="65"/>
      <c r="AVZ569" s="78"/>
      <c r="AWA569" s="78"/>
      <c r="AWB569" s="65"/>
      <c r="AWE569" s="78"/>
      <c r="AWF569" s="78"/>
      <c r="AWG569" s="65"/>
      <c r="AWJ569" s="78"/>
      <c r="AWK569" s="78"/>
      <c r="AWL569" s="65"/>
      <c r="AWO569" s="78"/>
      <c r="AWP569" s="78"/>
      <c r="AWQ569" s="65"/>
      <c r="AWT569" s="78"/>
      <c r="AWU569" s="78"/>
      <c r="AWV569" s="65"/>
      <c r="AWY569" s="78"/>
      <c r="AWZ569" s="78"/>
      <c r="AXA569" s="65"/>
      <c r="AXD569" s="78"/>
      <c r="AXE569" s="78"/>
      <c r="AXF569" s="65"/>
      <c r="AXI569" s="78"/>
      <c r="AXJ569" s="78"/>
      <c r="AXK569" s="65"/>
      <c r="AXN569" s="78"/>
      <c r="AXO569" s="78"/>
      <c r="AXP569" s="65"/>
      <c r="AXS569" s="78"/>
      <c r="AXT569" s="78"/>
      <c r="AXU569" s="65"/>
      <c r="AXX569" s="78"/>
      <c r="AXY569" s="78"/>
      <c r="AXZ569" s="65"/>
      <c r="AYC569" s="78"/>
      <c r="AYD569" s="78"/>
      <c r="AYE569" s="65"/>
      <c r="AYH569" s="78"/>
      <c r="AYI569" s="78"/>
      <c r="AYJ569" s="65"/>
      <c r="AYM569" s="78"/>
      <c r="AYN569" s="78"/>
      <c r="AYO569" s="65"/>
      <c r="AYR569" s="78"/>
      <c r="AYS569" s="78"/>
      <c r="AYT569" s="65"/>
      <c r="AYW569" s="78"/>
      <c r="AYX569" s="78"/>
      <c r="AYY569" s="65"/>
      <c r="AZB569" s="78"/>
      <c r="AZC569" s="78"/>
      <c r="AZD569" s="65"/>
      <c r="AZG569" s="78"/>
      <c r="AZH569" s="78"/>
      <c r="AZI569" s="65"/>
      <c r="AZL569" s="78"/>
      <c r="AZM569" s="78"/>
      <c r="AZN569" s="65"/>
      <c r="AZQ569" s="78"/>
      <c r="AZR569" s="78"/>
      <c r="AZS569" s="65"/>
      <c r="AZV569" s="78"/>
      <c r="AZW569" s="78"/>
      <c r="AZX569" s="65"/>
      <c r="BAA569" s="78"/>
      <c r="BAB569" s="78"/>
      <c r="BAC569" s="65"/>
      <c r="BAF569" s="78"/>
      <c r="BAG569" s="78"/>
      <c r="BAH569" s="65"/>
      <c r="BAK569" s="78"/>
      <c r="BAL569" s="78"/>
      <c r="BAM569" s="65"/>
      <c r="BAP569" s="78"/>
      <c r="BAQ569" s="78"/>
      <c r="BAR569" s="65"/>
      <c r="BAU569" s="78"/>
      <c r="BAV569" s="78"/>
      <c r="BAW569" s="65"/>
      <c r="BAZ569" s="78"/>
      <c r="BBA569" s="78"/>
      <c r="BBB569" s="65"/>
      <c r="BBE569" s="78"/>
      <c r="BBF569" s="78"/>
      <c r="BBG569" s="65"/>
      <c r="BBJ569" s="78"/>
      <c r="BBK569" s="78"/>
      <c r="BBL569" s="65"/>
      <c r="BBO569" s="78"/>
      <c r="BBP569" s="78"/>
      <c r="BBQ569" s="65"/>
      <c r="BBT569" s="78"/>
      <c r="BBU569" s="78"/>
      <c r="BBV569" s="65"/>
      <c r="BBY569" s="78"/>
      <c r="BBZ569" s="78"/>
      <c r="BCA569" s="65"/>
      <c r="BCD569" s="78"/>
      <c r="BCE569" s="78"/>
      <c r="BCF569" s="65"/>
      <c r="BCI569" s="78"/>
      <c r="BCJ569" s="78"/>
      <c r="BCK569" s="65"/>
      <c r="BCN569" s="78"/>
      <c r="BCO569" s="78"/>
      <c r="BCP569" s="65"/>
      <c r="BCS569" s="78"/>
      <c r="BCT569" s="78"/>
      <c r="BCU569" s="65"/>
      <c r="BCX569" s="78"/>
      <c r="BCY569" s="78"/>
      <c r="BCZ569" s="65"/>
      <c r="BDC569" s="78"/>
      <c r="BDD569" s="78"/>
      <c r="BDE569" s="65"/>
      <c r="BDH569" s="78"/>
      <c r="BDI569" s="78"/>
      <c r="BDJ569" s="65"/>
      <c r="BDM569" s="78"/>
      <c r="BDN569" s="78"/>
      <c r="BDO569" s="65"/>
      <c r="BDR569" s="78"/>
      <c r="BDS569" s="78"/>
      <c r="BDT569" s="65"/>
      <c r="BDW569" s="78"/>
      <c r="BDX569" s="78"/>
      <c r="BDY569" s="65"/>
      <c r="BEB569" s="78"/>
      <c r="BEC569" s="78"/>
      <c r="BED569" s="65"/>
      <c r="BEG569" s="78"/>
      <c r="BEH569" s="78"/>
      <c r="BEI569" s="65"/>
      <c r="BEL569" s="78"/>
      <c r="BEM569" s="78"/>
      <c r="BEN569" s="65"/>
      <c r="BEQ569" s="78"/>
      <c r="BER569" s="78"/>
      <c r="BES569" s="65"/>
      <c r="BEV569" s="78"/>
      <c r="BEW569" s="78"/>
      <c r="BEX569" s="65"/>
      <c r="BFA569" s="78"/>
      <c r="BFB569" s="78"/>
      <c r="BFC569" s="65"/>
      <c r="BFF569" s="78"/>
      <c r="BFG569" s="78"/>
      <c r="BFH569" s="65"/>
      <c r="BFK569" s="78"/>
      <c r="BFL569" s="78"/>
      <c r="BFM569" s="65"/>
      <c r="BFP569" s="78"/>
      <c r="BFQ569" s="78"/>
      <c r="BFR569" s="65"/>
      <c r="BFU569" s="78"/>
      <c r="BFV569" s="78"/>
      <c r="BFW569" s="65"/>
      <c r="BFZ569" s="78"/>
      <c r="BGA569" s="78"/>
      <c r="BGB569" s="65"/>
      <c r="BGE569" s="78"/>
      <c r="BGF569" s="78"/>
      <c r="BGG569" s="65"/>
      <c r="BGJ569" s="78"/>
      <c r="BGK569" s="78"/>
      <c r="BGL569" s="65"/>
      <c r="BGO569" s="78"/>
      <c r="BGP569" s="78"/>
      <c r="BGQ569" s="65"/>
      <c r="BGT569" s="78"/>
      <c r="BGU569" s="78"/>
      <c r="BGV569" s="65"/>
      <c r="BGY569" s="78"/>
      <c r="BGZ569" s="78"/>
      <c r="BHA569" s="65"/>
      <c r="BHD569" s="78"/>
      <c r="BHE569" s="78"/>
      <c r="BHF569" s="65"/>
      <c r="BHI569" s="78"/>
      <c r="BHJ569" s="78"/>
      <c r="BHK569" s="65"/>
      <c r="BHN569" s="78"/>
      <c r="BHO569" s="78"/>
      <c r="BHP569" s="65"/>
      <c r="BHS569" s="78"/>
      <c r="BHT569" s="78"/>
      <c r="BHU569" s="65"/>
      <c r="BHX569" s="78"/>
      <c r="BHY569" s="78"/>
      <c r="BHZ569" s="65"/>
      <c r="BIC569" s="78"/>
      <c r="BID569" s="78"/>
      <c r="BIE569" s="65"/>
      <c r="BIH569" s="78"/>
      <c r="BII569" s="78"/>
      <c r="BIJ569" s="65"/>
      <c r="BIM569" s="78"/>
      <c r="BIN569" s="78"/>
      <c r="BIO569" s="65"/>
      <c r="BIR569" s="78"/>
      <c r="BIS569" s="78"/>
      <c r="BIT569" s="65"/>
      <c r="BIW569" s="78"/>
      <c r="BIX569" s="78"/>
      <c r="BIY569" s="65"/>
      <c r="BJB569" s="78"/>
      <c r="BJC569" s="78"/>
      <c r="BJD569" s="65"/>
      <c r="BJG569" s="78"/>
      <c r="BJH569" s="78"/>
      <c r="BJI569" s="65"/>
      <c r="BJL569" s="78"/>
      <c r="BJM569" s="78"/>
      <c r="BJN569" s="65"/>
      <c r="BJQ569" s="78"/>
      <c r="BJR569" s="78"/>
      <c r="BJS569" s="65"/>
      <c r="BJV569" s="78"/>
      <c r="BJW569" s="78"/>
      <c r="BJX569" s="65"/>
      <c r="BKA569" s="78"/>
      <c r="BKB569" s="78"/>
      <c r="BKC569" s="65"/>
      <c r="BKF569" s="78"/>
      <c r="BKG569" s="78"/>
      <c r="BKH569" s="65"/>
      <c r="BKK569" s="78"/>
      <c r="BKL569" s="78"/>
      <c r="BKM569" s="65"/>
      <c r="BKP569" s="78"/>
      <c r="BKQ569" s="78"/>
      <c r="BKR569" s="65"/>
      <c r="BKU569" s="78"/>
      <c r="BKV569" s="78"/>
      <c r="BKW569" s="65"/>
      <c r="BKZ569" s="78"/>
      <c r="BLA569" s="78"/>
      <c r="BLB569" s="65"/>
      <c r="BLE569" s="78"/>
      <c r="BLF569" s="78"/>
      <c r="BLG569" s="65"/>
      <c r="BLJ569" s="78"/>
      <c r="BLK569" s="78"/>
      <c r="BLL569" s="65"/>
      <c r="BLO569" s="78"/>
      <c r="BLP569" s="78"/>
      <c r="BLQ569" s="65"/>
      <c r="BLT569" s="78"/>
      <c r="BLU569" s="78"/>
      <c r="BLV569" s="65"/>
      <c r="BLY569" s="78"/>
      <c r="BLZ569" s="78"/>
      <c r="BMA569" s="65"/>
      <c r="BMD569" s="78"/>
      <c r="BME569" s="78"/>
      <c r="BMF569" s="65"/>
      <c r="BMI569" s="78"/>
      <c r="BMJ569" s="78"/>
      <c r="BMK569" s="65"/>
      <c r="BMN569" s="78"/>
      <c r="BMO569" s="78"/>
      <c r="BMP569" s="65"/>
      <c r="BMS569" s="78"/>
      <c r="BMT569" s="78"/>
      <c r="BMU569" s="65"/>
      <c r="BMX569" s="78"/>
      <c r="BMY569" s="78"/>
      <c r="BMZ569" s="65"/>
      <c r="BNC569" s="78"/>
      <c r="BND569" s="78"/>
      <c r="BNE569" s="65"/>
      <c r="BNH569" s="78"/>
      <c r="BNI569" s="78"/>
      <c r="BNJ569" s="65"/>
      <c r="BNM569" s="78"/>
      <c r="BNN569" s="78"/>
      <c r="BNO569" s="65"/>
      <c r="BNR569" s="78"/>
      <c r="BNS569" s="78"/>
      <c r="BNT569" s="65"/>
      <c r="BNW569" s="78"/>
      <c r="BNX569" s="78"/>
      <c r="BNY569" s="65"/>
      <c r="BOB569" s="78"/>
      <c r="BOC569" s="78"/>
      <c r="BOD569" s="65"/>
      <c r="BOG569" s="78"/>
      <c r="BOH569" s="78"/>
      <c r="BOI569" s="65"/>
      <c r="BOL569" s="78"/>
      <c r="BOM569" s="78"/>
      <c r="BON569" s="65"/>
      <c r="BOQ569" s="78"/>
      <c r="BOR569" s="78"/>
      <c r="BOS569" s="65"/>
      <c r="BOV569" s="78"/>
      <c r="BOW569" s="78"/>
      <c r="BOX569" s="65"/>
      <c r="BPA569" s="78"/>
      <c r="BPB569" s="78"/>
      <c r="BPC569" s="65"/>
      <c r="BPF569" s="78"/>
      <c r="BPG569" s="78"/>
      <c r="BPH569" s="65"/>
      <c r="BPK569" s="78"/>
      <c r="BPL569" s="78"/>
      <c r="BPM569" s="65"/>
      <c r="BPP569" s="78"/>
      <c r="BPQ569" s="78"/>
      <c r="BPR569" s="65"/>
      <c r="BPU569" s="78"/>
      <c r="BPV569" s="78"/>
      <c r="BPW569" s="65"/>
      <c r="BPZ569" s="78"/>
      <c r="BQA569" s="78"/>
      <c r="BQB569" s="65"/>
      <c r="BQE569" s="78"/>
      <c r="BQF569" s="78"/>
      <c r="BQG569" s="65"/>
      <c r="BQJ569" s="78"/>
      <c r="BQK569" s="78"/>
      <c r="BQL569" s="65"/>
      <c r="BQO569" s="78"/>
      <c r="BQP569" s="78"/>
      <c r="BQQ569" s="65"/>
      <c r="BQT569" s="78"/>
      <c r="BQU569" s="78"/>
      <c r="BQV569" s="65"/>
      <c r="BQY569" s="78"/>
      <c r="BQZ569" s="78"/>
      <c r="BRA569" s="65"/>
      <c r="BRD569" s="78"/>
      <c r="BRE569" s="78"/>
      <c r="BRF569" s="65"/>
      <c r="BRI569" s="78"/>
      <c r="BRJ569" s="78"/>
      <c r="BRK569" s="65"/>
      <c r="BRN569" s="78"/>
      <c r="BRO569" s="78"/>
      <c r="BRP569" s="65"/>
      <c r="BRS569" s="78"/>
      <c r="BRT569" s="78"/>
      <c r="BRU569" s="65"/>
      <c r="BRX569" s="78"/>
      <c r="BRY569" s="78"/>
      <c r="BRZ569" s="65"/>
      <c r="BSC569" s="78"/>
      <c r="BSD569" s="78"/>
      <c r="BSE569" s="65"/>
      <c r="BSH569" s="78"/>
      <c r="BSI569" s="78"/>
      <c r="BSJ569" s="65"/>
      <c r="BSM569" s="78"/>
      <c r="BSN569" s="78"/>
      <c r="BSO569" s="65"/>
      <c r="BSR569" s="78"/>
      <c r="BSS569" s="78"/>
      <c r="BST569" s="65"/>
      <c r="BSW569" s="78"/>
      <c r="BSX569" s="78"/>
      <c r="BSY569" s="65"/>
      <c r="BTB569" s="78"/>
      <c r="BTC569" s="78"/>
      <c r="BTD569" s="65"/>
      <c r="BTG569" s="78"/>
      <c r="BTH569" s="78"/>
      <c r="BTI569" s="65"/>
      <c r="BTL569" s="78"/>
      <c r="BTM569" s="78"/>
      <c r="BTN569" s="65"/>
      <c r="BTQ569" s="78"/>
      <c r="BTR569" s="78"/>
      <c r="BTS569" s="65"/>
      <c r="BTV569" s="78"/>
      <c r="BTW569" s="78"/>
      <c r="BTX569" s="65"/>
      <c r="BUA569" s="78"/>
      <c r="BUB569" s="78"/>
      <c r="BUC569" s="65"/>
      <c r="BUF569" s="78"/>
      <c r="BUG569" s="78"/>
      <c r="BUH569" s="65"/>
      <c r="BUK569" s="78"/>
      <c r="BUL569" s="78"/>
      <c r="BUM569" s="65"/>
      <c r="BUP569" s="78"/>
      <c r="BUQ569" s="78"/>
      <c r="BUR569" s="65"/>
      <c r="BUU569" s="78"/>
      <c r="BUV569" s="78"/>
      <c r="BUW569" s="65"/>
      <c r="BUZ569" s="78"/>
      <c r="BVA569" s="78"/>
      <c r="BVB569" s="65"/>
      <c r="BVE569" s="78"/>
      <c r="BVF569" s="78"/>
      <c r="BVG569" s="65"/>
      <c r="BVJ569" s="78"/>
      <c r="BVK569" s="78"/>
      <c r="BVL569" s="65"/>
      <c r="BVO569" s="78"/>
      <c r="BVP569" s="78"/>
      <c r="BVQ569" s="65"/>
      <c r="BVT569" s="78"/>
      <c r="BVU569" s="78"/>
      <c r="BVV569" s="65"/>
      <c r="BVY569" s="78"/>
      <c r="BVZ569" s="78"/>
      <c r="BWA569" s="65"/>
      <c r="BWD569" s="78"/>
      <c r="BWE569" s="78"/>
      <c r="BWF569" s="65"/>
      <c r="BWI569" s="78"/>
      <c r="BWJ569" s="78"/>
      <c r="BWK569" s="65"/>
      <c r="BWN569" s="78"/>
      <c r="BWO569" s="78"/>
      <c r="BWP569" s="65"/>
      <c r="BWS569" s="78"/>
      <c r="BWT569" s="78"/>
      <c r="BWU569" s="65"/>
      <c r="BWX569" s="78"/>
      <c r="BWY569" s="78"/>
      <c r="BWZ569" s="65"/>
      <c r="BXC569" s="78"/>
      <c r="BXD569" s="78"/>
      <c r="BXE569" s="65"/>
      <c r="BXH569" s="78"/>
      <c r="BXI569" s="78"/>
      <c r="BXJ569" s="65"/>
      <c r="BXM569" s="78"/>
      <c r="BXN569" s="78"/>
      <c r="BXO569" s="65"/>
      <c r="BXR569" s="78"/>
      <c r="BXS569" s="78"/>
      <c r="BXT569" s="65"/>
      <c r="BXW569" s="78"/>
      <c r="BXX569" s="78"/>
      <c r="BXY569" s="65"/>
      <c r="BYB569" s="78"/>
      <c r="BYC569" s="78"/>
      <c r="BYD569" s="65"/>
      <c r="BYG569" s="78"/>
      <c r="BYH569" s="78"/>
      <c r="BYI569" s="65"/>
      <c r="BYL569" s="78"/>
      <c r="BYM569" s="78"/>
      <c r="BYN569" s="65"/>
      <c r="BYQ569" s="78"/>
      <c r="BYR569" s="78"/>
      <c r="BYS569" s="65"/>
      <c r="BYV569" s="78"/>
      <c r="BYW569" s="78"/>
      <c r="BYX569" s="65"/>
      <c r="BZA569" s="78"/>
      <c r="BZB569" s="78"/>
      <c r="BZC569" s="65"/>
      <c r="BZF569" s="78"/>
      <c r="BZG569" s="78"/>
      <c r="BZH569" s="65"/>
      <c r="BZK569" s="78"/>
      <c r="BZL569" s="78"/>
      <c r="BZM569" s="65"/>
      <c r="BZP569" s="78"/>
      <c r="BZQ569" s="78"/>
      <c r="BZR569" s="65"/>
      <c r="BZU569" s="78"/>
      <c r="BZV569" s="78"/>
      <c r="BZW569" s="65"/>
      <c r="BZZ569" s="78"/>
      <c r="CAA569" s="78"/>
      <c r="CAB569" s="65"/>
      <c r="CAE569" s="78"/>
      <c r="CAF569" s="78"/>
      <c r="CAG569" s="65"/>
      <c r="CAJ569" s="78"/>
      <c r="CAK569" s="78"/>
      <c r="CAL569" s="65"/>
      <c r="CAO569" s="78"/>
      <c r="CAP569" s="78"/>
      <c r="CAQ569" s="65"/>
      <c r="CAT569" s="78"/>
      <c r="CAU569" s="78"/>
      <c r="CAV569" s="65"/>
      <c r="CAY569" s="78"/>
      <c r="CAZ569" s="78"/>
      <c r="CBA569" s="65"/>
      <c r="CBD569" s="78"/>
      <c r="CBE569" s="78"/>
      <c r="CBF569" s="65"/>
      <c r="CBI569" s="78"/>
      <c r="CBJ569" s="78"/>
      <c r="CBK569" s="65"/>
      <c r="CBN569" s="78"/>
      <c r="CBO569" s="78"/>
      <c r="CBP569" s="65"/>
      <c r="CBS569" s="78"/>
      <c r="CBT569" s="78"/>
      <c r="CBU569" s="65"/>
      <c r="CBX569" s="78"/>
      <c r="CBY569" s="78"/>
      <c r="CBZ569" s="65"/>
      <c r="CCC569" s="78"/>
      <c r="CCD569" s="78"/>
      <c r="CCE569" s="65"/>
      <c r="CCH569" s="78"/>
      <c r="CCI569" s="78"/>
      <c r="CCJ569" s="65"/>
      <c r="CCM569" s="78"/>
      <c r="CCN569" s="78"/>
      <c r="CCO569" s="65"/>
      <c r="CCR569" s="78"/>
      <c r="CCS569" s="78"/>
      <c r="CCT569" s="65"/>
      <c r="CCW569" s="78"/>
      <c r="CCX569" s="78"/>
      <c r="CCY569" s="65"/>
      <c r="CDB569" s="78"/>
      <c r="CDC569" s="78"/>
      <c r="CDD569" s="65"/>
      <c r="CDG569" s="78"/>
      <c r="CDH569" s="78"/>
      <c r="CDI569" s="65"/>
      <c r="CDL569" s="78"/>
      <c r="CDM569" s="78"/>
      <c r="CDN569" s="65"/>
      <c r="CDQ569" s="78"/>
      <c r="CDR569" s="78"/>
      <c r="CDS569" s="65"/>
      <c r="CDV569" s="78"/>
      <c r="CDW569" s="78"/>
      <c r="CDX569" s="65"/>
      <c r="CEA569" s="78"/>
      <c r="CEB569" s="78"/>
      <c r="CEC569" s="65"/>
      <c r="CEF569" s="78"/>
      <c r="CEG569" s="78"/>
      <c r="CEH569" s="65"/>
      <c r="CEK569" s="78"/>
      <c r="CEL569" s="78"/>
      <c r="CEM569" s="65"/>
      <c r="CEP569" s="78"/>
      <c r="CEQ569" s="78"/>
      <c r="CER569" s="65"/>
      <c r="CEU569" s="78"/>
      <c r="CEV569" s="78"/>
      <c r="CEW569" s="65"/>
      <c r="CEZ569" s="78"/>
      <c r="CFA569" s="78"/>
      <c r="CFB569" s="65"/>
      <c r="CFE569" s="78"/>
      <c r="CFF569" s="78"/>
      <c r="CFG569" s="65"/>
      <c r="CFJ569" s="78"/>
      <c r="CFK569" s="78"/>
      <c r="CFL569" s="65"/>
      <c r="CFO569" s="78"/>
      <c r="CFP569" s="78"/>
      <c r="CFQ569" s="65"/>
      <c r="CFT569" s="78"/>
      <c r="CFU569" s="78"/>
      <c r="CFV569" s="65"/>
      <c r="CFY569" s="78"/>
      <c r="CFZ569" s="78"/>
      <c r="CGA569" s="65"/>
      <c r="CGD569" s="78"/>
      <c r="CGE569" s="78"/>
      <c r="CGF569" s="65"/>
      <c r="CGI569" s="78"/>
      <c r="CGJ569" s="78"/>
      <c r="CGK569" s="65"/>
      <c r="CGN569" s="78"/>
      <c r="CGO569" s="78"/>
      <c r="CGP569" s="65"/>
      <c r="CGS569" s="78"/>
      <c r="CGT569" s="78"/>
      <c r="CGU569" s="65"/>
      <c r="CGX569" s="78"/>
      <c r="CGY569" s="78"/>
      <c r="CGZ569" s="65"/>
      <c r="CHC569" s="78"/>
      <c r="CHD569" s="78"/>
      <c r="CHE569" s="65"/>
      <c r="CHH569" s="78"/>
      <c r="CHI569" s="78"/>
      <c r="CHJ569" s="65"/>
      <c r="CHM569" s="78"/>
      <c r="CHN569" s="78"/>
      <c r="CHO569" s="65"/>
      <c r="CHR569" s="78"/>
      <c r="CHS569" s="78"/>
      <c r="CHT569" s="65"/>
      <c r="CHW569" s="78"/>
      <c r="CHX569" s="78"/>
      <c r="CHY569" s="65"/>
      <c r="CIB569" s="78"/>
      <c r="CIC569" s="78"/>
      <c r="CID569" s="65"/>
      <c r="CIG569" s="78"/>
      <c r="CIH569" s="78"/>
      <c r="CII569" s="65"/>
      <c r="CIL569" s="78"/>
      <c r="CIM569" s="78"/>
      <c r="CIN569" s="65"/>
      <c r="CIQ569" s="78"/>
      <c r="CIR569" s="78"/>
      <c r="CIS569" s="65"/>
      <c r="CIV569" s="78"/>
      <c r="CIW569" s="78"/>
      <c r="CIX569" s="65"/>
      <c r="CJA569" s="78"/>
      <c r="CJB569" s="78"/>
      <c r="CJC569" s="65"/>
      <c r="CJF569" s="78"/>
      <c r="CJG569" s="78"/>
      <c r="CJH569" s="65"/>
      <c r="CJK569" s="78"/>
      <c r="CJL569" s="78"/>
      <c r="CJM569" s="65"/>
      <c r="CJP569" s="78"/>
      <c r="CJQ569" s="78"/>
      <c r="CJR569" s="65"/>
      <c r="CJU569" s="78"/>
      <c r="CJV569" s="78"/>
      <c r="CJW569" s="65"/>
      <c r="CJZ569" s="78"/>
      <c r="CKA569" s="78"/>
      <c r="CKB569" s="65"/>
      <c r="CKE569" s="78"/>
      <c r="CKF569" s="78"/>
      <c r="CKG569" s="65"/>
      <c r="CKJ569" s="78"/>
      <c r="CKK569" s="78"/>
      <c r="CKL569" s="65"/>
      <c r="CKO569" s="78"/>
      <c r="CKP569" s="78"/>
      <c r="CKQ569" s="65"/>
      <c r="CKT569" s="78"/>
      <c r="CKU569" s="78"/>
      <c r="CKV569" s="65"/>
      <c r="CKY569" s="78"/>
      <c r="CKZ569" s="78"/>
      <c r="CLA569" s="65"/>
      <c r="CLD569" s="78"/>
      <c r="CLE569" s="78"/>
      <c r="CLF569" s="65"/>
      <c r="CLI569" s="78"/>
      <c r="CLJ569" s="78"/>
      <c r="CLK569" s="65"/>
      <c r="CLN569" s="78"/>
      <c r="CLO569" s="78"/>
      <c r="CLP569" s="65"/>
      <c r="CLS569" s="78"/>
      <c r="CLT569" s="78"/>
      <c r="CLU569" s="65"/>
      <c r="CLX569" s="78"/>
      <c r="CLY569" s="78"/>
      <c r="CLZ569" s="65"/>
      <c r="CMC569" s="78"/>
      <c r="CMD569" s="78"/>
      <c r="CME569" s="65"/>
      <c r="CMH569" s="78"/>
      <c r="CMI569" s="78"/>
      <c r="CMJ569" s="65"/>
      <c r="CMM569" s="78"/>
      <c r="CMN569" s="78"/>
      <c r="CMO569" s="65"/>
      <c r="CMR569" s="78"/>
      <c r="CMS569" s="78"/>
      <c r="CMT569" s="65"/>
      <c r="CMW569" s="78"/>
      <c r="CMX569" s="78"/>
      <c r="CMY569" s="65"/>
      <c r="CNB569" s="78"/>
      <c r="CNC569" s="78"/>
      <c r="CND569" s="65"/>
      <c r="CNG569" s="78"/>
      <c r="CNH569" s="78"/>
      <c r="CNI569" s="65"/>
      <c r="CNL569" s="78"/>
      <c r="CNM569" s="78"/>
      <c r="CNN569" s="65"/>
      <c r="CNQ569" s="78"/>
      <c r="CNR569" s="78"/>
      <c r="CNS569" s="65"/>
      <c r="CNV569" s="78"/>
      <c r="CNW569" s="78"/>
      <c r="CNX569" s="65"/>
      <c r="COA569" s="78"/>
      <c r="COB569" s="78"/>
      <c r="COC569" s="65"/>
      <c r="COF569" s="78"/>
      <c r="COG569" s="78"/>
      <c r="COH569" s="65"/>
      <c r="COK569" s="78"/>
      <c r="COL569" s="78"/>
      <c r="COM569" s="65"/>
      <c r="COP569" s="78"/>
      <c r="COQ569" s="78"/>
      <c r="COR569" s="65"/>
      <c r="COU569" s="78"/>
      <c r="COV569" s="78"/>
      <c r="COW569" s="65"/>
      <c r="COZ569" s="78"/>
      <c r="CPA569" s="78"/>
      <c r="CPB569" s="65"/>
      <c r="CPE569" s="78"/>
      <c r="CPF569" s="78"/>
      <c r="CPG569" s="65"/>
      <c r="CPJ569" s="78"/>
      <c r="CPK569" s="78"/>
      <c r="CPL569" s="65"/>
      <c r="CPO569" s="78"/>
      <c r="CPP569" s="78"/>
      <c r="CPQ569" s="65"/>
      <c r="CPT569" s="78"/>
      <c r="CPU569" s="78"/>
      <c r="CPV569" s="65"/>
      <c r="CPY569" s="78"/>
      <c r="CPZ569" s="78"/>
      <c r="CQA569" s="65"/>
      <c r="CQD569" s="78"/>
      <c r="CQE569" s="78"/>
      <c r="CQF569" s="65"/>
      <c r="CQI569" s="78"/>
      <c r="CQJ569" s="78"/>
      <c r="CQK569" s="65"/>
      <c r="CQN569" s="78"/>
      <c r="CQO569" s="78"/>
      <c r="CQP569" s="65"/>
      <c r="CQS569" s="78"/>
      <c r="CQT569" s="78"/>
      <c r="CQU569" s="65"/>
      <c r="CQX569" s="78"/>
      <c r="CQY569" s="78"/>
      <c r="CQZ569" s="65"/>
      <c r="CRC569" s="78"/>
      <c r="CRD569" s="78"/>
      <c r="CRE569" s="65"/>
      <c r="CRH569" s="78"/>
      <c r="CRI569" s="78"/>
      <c r="CRJ569" s="65"/>
      <c r="CRM569" s="78"/>
      <c r="CRN569" s="78"/>
      <c r="CRO569" s="65"/>
      <c r="CRR569" s="78"/>
      <c r="CRS569" s="78"/>
      <c r="CRT569" s="65"/>
      <c r="CRW569" s="78"/>
      <c r="CRX569" s="78"/>
      <c r="CRY569" s="65"/>
      <c r="CSB569" s="78"/>
      <c r="CSC569" s="78"/>
      <c r="CSD569" s="65"/>
      <c r="CSG569" s="78"/>
      <c r="CSH569" s="78"/>
      <c r="CSI569" s="65"/>
      <c r="CSL569" s="78"/>
      <c r="CSM569" s="78"/>
      <c r="CSN569" s="65"/>
      <c r="CSQ569" s="78"/>
      <c r="CSR569" s="78"/>
      <c r="CSS569" s="65"/>
      <c r="CSV569" s="78"/>
      <c r="CSW569" s="78"/>
      <c r="CSX569" s="65"/>
      <c r="CTA569" s="78"/>
      <c r="CTB569" s="78"/>
      <c r="CTC569" s="65"/>
      <c r="CTF569" s="78"/>
      <c r="CTG569" s="78"/>
      <c r="CTH569" s="65"/>
      <c r="CTK569" s="78"/>
      <c r="CTL569" s="78"/>
      <c r="CTM569" s="65"/>
      <c r="CTP569" s="78"/>
      <c r="CTQ569" s="78"/>
      <c r="CTR569" s="65"/>
      <c r="CTU569" s="78"/>
      <c r="CTV569" s="78"/>
      <c r="CTW569" s="65"/>
      <c r="CTZ569" s="78"/>
      <c r="CUA569" s="78"/>
      <c r="CUB569" s="65"/>
      <c r="CUE569" s="78"/>
      <c r="CUF569" s="78"/>
      <c r="CUG569" s="65"/>
      <c r="CUJ569" s="78"/>
      <c r="CUK569" s="78"/>
      <c r="CUL569" s="65"/>
      <c r="CUO569" s="78"/>
      <c r="CUP569" s="78"/>
      <c r="CUQ569" s="65"/>
      <c r="CUT569" s="78"/>
      <c r="CUU569" s="78"/>
      <c r="CUV569" s="65"/>
      <c r="CUY569" s="78"/>
      <c r="CUZ569" s="78"/>
      <c r="CVA569" s="65"/>
      <c r="CVD569" s="78"/>
      <c r="CVE569" s="78"/>
      <c r="CVF569" s="65"/>
      <c r="CVI569" s="78"/>
      <c r="CVJ569" s="78"/>
      <c r="CVK569" s="65"/>
      <c r="CVN569" s="78"/>
      <c r="CVO569" s="78"/>
      <c r="CVP569" s="65"/>
      <c r="CVS569" s="78"/>
      <c r="CVT569" s="78"/>
      <c r="CVU569" s="65"/>
      <c r="CVX569" s="78"/>
      <c r="CVY569" s="78"/>
      <c r="CVZ569" s="65"/>
      <c r="CWC569" s="78"/>
      <c r="CWD569" s="78"/>
      <c r="CWE569" s="65"/>
      <c r="CWH569" s="78"/>
      <c r="CWI569" s="78"/>
      <c r="CWJ569" s="65"/>
      <c r="CWM569" s="78"/>
      <c r="CWN569" s="78"/>
      <c r="CWO569" s="65"/>
      <c r="CWR569" s="78"/>
      <c r="CWS569" s="78"/>
      <c r="CWT569" s="65"/>
      <c r="CWW569" s="78"/>
      <c r="CWX569" s="78"/>
      <c r="CWY569" s="65"/>
      <c r="CXB569" s="78"/>
      <c r="CXC569" s="78"/>
      <c r="CXD569" s="65"/>
      <c r="CXG569" s="78"/>
      <c r="CXH569" s="78"/>
      <c r="CXI569" s="65"/>
      <c r="CXL569" s="78"/>
      <c r="CXM569" s="78"/>
      <c r="CXN569" s="65"/>
      <c r="CXQ569" s="78"/>
      <c r="CXR569" s="78"/>
      <c r="CXS569" s="65"/>
      <c r="CXV569" s="78"/>
      <c r="CXW569" s="78"/>
      <c r="CXX569" s="65"/>
      <c r="CYA569" s="78"/>
      <c r="CYB569" s="78"/>
      <c r="CYC569" s="65"/>
      <c r="CYF569" s="78"/>
      <c r="CYG569" s="78"/>
      <c r="CYH569" s="65"/>
      <c r="CYK569" s="78"/>
      <c r="CYL569" s="78"/>
      <c r="CYM569" s="65"/>
      <c r="CYP569" s="78"/>
      <c r="CYQ569" s="78"/>
      <c r="CYR569" s="65"/>
      <c r="CYU569" s="78"/>
      <c r="CYV569" s="78"/>
      <c r="CYW569" s="65"/>
      <c r="CYZ569" s="78"/>
      <c r="CZA569" s="78"/>
      <c r="CZB569" s="65"/>
      <c r="CZE569" s="78"/>
      <c r="CZF569" s="78"/>
      <c r="CZG569" s="65"/>
      <c r="CZJ569" s="78"/>
      <c r="CZK569" s="78"/>
      <c r="CZL569" s="65"/>
      <c r="CZO569" s="78"/>
      <c r="CZP569" s="78"/>
      <c r="CZQ569" s="65"/>
      <c r="CZT569" s="78"/>
      <c r="CZU569" s="78"/>
      <c r="CZV569" s="65"/>
      <c r="CZY569" s="78"/>
      <c r="CZZ569" s="78"/>
      <c r="DAA569" s="65"/>
      <c r="DAD569" s="78"/>
      <c r="DAE569" s="78"/>
      <c r="DAF569" s="65"/>
      <c r="DAI569" s="78"/>
      <c r="DAJ569" s="78"/>
      <c r="DAK569" s="65"/>
      <c r="DAN569" s="78"/>
      <c r="DAO569" s="78"/>
      <c r="DAP569" s="65"/>
      <c r="DAS569" s="78"/>
      <c r="DAT569" s="78"/>
      <c r="DAU569" s="65"/>
      <c r="DAX569" s="78"/>
      <c r="DAY569" s="78"/>
      <c r="DAZ569" s="65"/>
      <c r="DBC569" s="78"/>
      <c r="DBD569" s="78"/>
      <c r="DBE569" s="65"/>
      <c r="DBH569" s="78"/>
      <c r="DBI569" s="78"/>
      <c r="DBJ569" s="65"/>
      <c r="DBM569" s="78"/>
      <c r="DBN569" s="78"/>
      <c r="DBO569" s="65"/>
      <c r="DBR569" s="78"/>
      <c r="DBS569" s="78"/>
      <c r="DBT569" s="65"/>
      <c r="DBW569" s="78"/>
      <c r="DBX569" s="78"/>
      <c r="DBY569" s="65"/>
      <c r="DCB569" s="78"/>
      <c r="DCC569" s="78"/>
      <c r="DCD569" s="65"/>
      <c r="DCG569" s="78"/>
      <c r="DCH569" s="78"/>
      <c r="DCI569" s="65"/>
      <c r="DCL569" s="78"/>
      <c r="DCM569" s="78"/>
      <c r="DCN569" s="65"/>
      <c r="DCQ569" s="78"/>
      <c r="DCR569" s="78"/>
      <c r="DCS569" s="65"/>
      <c r="DCV569" s="78"/>
      <c r="DCW569" s="78"/>
      <c r="DCX569" s="65"/>
      <c r="DDA569" s="78"/>
      <c r="DDB569" s="78"/>
      <c r="DDC569" s="65"/>
      <c r="DDF569" s="78"/>
      <c r="DDG569" s="78"/>
      <c r="DDH569" s="65"/>
      <c r="DDK569" s="78"/>
      <c r="DDL569" s="78"/>
      <c r="DDM569" s="65"/>
      <c r="DDP569" s="78"/>
      <c r="DDQ569" s="78"/>
      <c r="DDR569" s="65"/>
      <c r="DDU569" s="78"/>
      <c r="DDV569" s="78"/>
      <c r="DDW569" s="65"/>
      <c r="DDZ569" s="78"/>
      <c r="DEA569" s="78"/>
      <c r="DEB569" s="65"/>
      <c r="DEE569" s="78"/>
      <c r="DEF569" s="78"/>
      <c r="DEG569" s="65"/>
      <c r="DEJ569" s="78"/>
      <c r="DEK569" s="78"/>
      <c r="DEL569" s="65"/>
      <c r="DEO569" s="78"/>
      <c r="DEP569" s="78"/>
      <c r="DEQ569" s="65"/>
      <c r="DET569" s="78"/>
      <c r="DEU569" s="78"/>
      <c r="DEV569" s="65"/>
      <c r="DEY569" s="78"/>
      <c r="DEZ569" s="78"/>
      <c r="DFA569" s="65"/>
      <c r="DFD569" s="78"/>
      <c r="DFE569" s="78"/>
      <c r="DFF569" s="65"/>
      <c r="DFI569" s="78"/>
      <c r="DFJ569" s="78"/>
      <c r="DFK569" s="65"/>
      <c r="DFN569" s="78"/>
      <c r="DFO569" s="78"/>
      <c r="DFP569" s="65"/>
      <c r="DFS569" s="78"/>
      <c r="DFT569" s="78"/>
      <c r="DFU569" s="65"/>
      <c r="DFX569" s="78"/>
      <c r="DFY569" s="78"/>
      <c r="DFZ569" s="65"/>
      <c r="DGC569" s="78"/>
      <c r="DGD569" s="78"/>
      <c r="DGE569" s="65"/>
      <c r="DGH569" s="78"/>
      <c r="DGI569" s="78"/>
      <c r="DGJ569" s="65"/>
      <c r="DGM569" s="78"/>
      <c r="DGN569" s="78"/>
      <c r="DGO569" s="65"/>
      <c r="DGR569" s="78"/>
      <c r="DGS569" s="78"/>
      <c r="DGT569" s="65"/>
      <c r="DGW569" s="78"/>
      <c r="DGX569" s="78"/>
      <c r="DGY569" s="65"/>
      <c r="DHB569" s="78"/>
      <c r="DHC569" s="78"/>
      <c r="DHD569" s="65"/>
      <c r="DHG569" s="78"/>
      <c r="DHH569" s="78"/>
      <c r="DHI569" s="65"/>
      <c r="DHL569" s="78"/>
      <c r="DHM569" s="78"/>
      <c r="DHN569" s="65"/>
      <c r="DHQ569" s="78"/>
      <c r="DHR569" s="78"/>
      <c r="DHS569" s="65"/>
      <c r="DHV569" s="78"/>
      <c r="DHW569" s="78"/>
      <c r="DHX569" s="65"/>
      <c r="DIA569" s="78"/>
      <c r="DIB569" s="78"/>
      <c r="DIC569" s="65"/>
      <c r="DIF569" s="78"/>
      <c r="DIG569" s="78"/>
      <c r="DIH569" s="65"/>
      <c r="DIK569" s="78"/>
      <c r="DIL569" s="78"/>
      <c r="DIM569" s="65"/>
      <c r="DIP569" s="78"/>
      <c r="DIQ569" s="78"/>
      <c r="DIR569" s="65"/>
      <c r="DIU569" s="78"/>
      <c r="DIV569" s="78"/>
      <c r="DIW569" s="65"/>
      <c r="DIZ569" s="78"/>
      <c r="DJA569" s="78"/>
      <c r="DJB569" s="65"/>
      <c r="DJE569" s="78"/>
      <c r="DJF569" s="78"/>
      <c r="DJG569" s="65"/>
      <c r="DJJ569" s="78"/>
      <c r="DJK569" s="78"/>
      <c r="DJL569" s="65"/>
      <c r="DJO569" s="78"/>
      <c r="DJP569" s="78"/>
      <c r="DJQ569" s="65"/>
      <c r="DJT569" s="78"/>
      <c r="DJU569" s="78"/>
      <c r="DJV569" s="65"/>
      <c r="DJY569" s="78"/>
      <c r="DJZ569" s="78"/>
      <c r="DKA569" s="65"/>
      <c r="DKD569" s="78"/>
      <c r="DKE569" s="78"/>
      <c r="DKF569" s="65"/>
      <c r="DKI569" s="78"/>
      <c r="DKJ569" s="78"/>
      <c r="DKK569" s="65"/>
      <c r="DKN569" s="78"/>
      <c r="DKO569" s="78"/>
      <c r="DKP569" s="65"/>
      <c r="DKS569" s="78"/>
      <c r="DKT569" s="78"/>
      <c r="DKU569" s="65"/>
      <c r="DKX569" s="78"/>
      <c r="DKY569" s="78"/>
      <c r="DKZ569" s="65"/>
      <c r="DLC569" s="78"/>
      <c r="DLD569" s="78"/>
      <c r="DLE569" s="65"/>
      <c r="DLH569" s="78"/>
      <c r="DLI569" s="78"/>
      <c r="DLJ569" s="65"/>
      <c r="DLM569" s="78"/>
      <c r="DLN569" s="78"/>
      <c r="DLO569" s="65"/>
      <c r="DLR569" s="78"/>
      <c r="DLS569" s="78"/>
      <c r="DLT569" s="65"/>
      <c r="DLW569" s="78"/>
      <c r="DLX569" s="78"/>
      <c r="DLY569" s="65"/>
      <c r="DMB569" s="78"/>
      <c r="DMC569" s="78"/>
      <c r="DMD569" s="65"/>
      <c r="DMG569" s="78"/>
      <c r="DMH569" s="78"/>
      <c r="DMI569" s="65"/>
      <c r="DML569" s="78"/>
      <c r="DMM569" s="78"/>
      <c r="DMN569" s="65"/>
      <c r="DMQ569" s="78"/>
      <c r="DMR569" s="78"/>
      <c r="DMS569" s="65"/>
      <c r="DMV569" s="78"/>
      <c r="DMW569" s="78"/>
      <c r="DMX569" s="65"/>
      <c r="DNA569" s="78"/>
      <c r="DNB569" s="78"/>
      <c r="DNC569" s="65"/>
      <c r="DNF569" s="78"/>
      <c r="DNG569" s="78"/>
      <c r="DNH569" s="65"/>
      <c r="DNK569" s="78"/>
      <c r="DNL569" s="78"/>
      <c r="DNM569" s="65"/>
      <c r="DNP569" s="78"/>
      <c r="DNQ569" s="78"/>
      <c r="DNR569" s="65"/>
      <c r="DNU569" s="78"/>
      <c r="DNV569" s="78"/>
      <c r="DNW569" s="65"/>
      <c r="DNZ569" s="78"/>
      <c r="DOA569" s="78"/>
      <c r="DOB569" s="65"/>
      <c r="DOE569" s="78"/>
      <c r="DOF569" s="78"/>
      <c r="DOG569" s="65"/>
      <c r="DOJ569" s="78"/>
      <c r="DOK569" s="78"/>
      <c r="DOL569" s="65"/>
      <c r="DOO569" s="78"/>
      <c r="DOP569" s="78"/>
      <c r="DOQ569" s="65"/>
      <c r="DOT569" s="78"/>
      <c r="DOU569" s="78"/>
      <c r="DOV569" s="65"/>
      <c r="DOY569" s="78"/>
      <c r="DOZ569" s="78"/>
      <c r="DPA569" s="65"/>
      <c r="DPD569" s="78"/>
      <c r="DPE569" s="78"/>
      <c r="DPF569" s="65"/>
      <c r="DPI569" s="78"/>
      <c r="DPJ569" s="78"/>
      <c r="DPK569" s="65"/>
      <c r="DPN569" s="78"/>
      <c r="DPO569" s="78"/>
      <c r="DPP569" s="65"/>
      <c r="DPS569" s="78"/>
      <c r="DPT569" s="78"/>
      <c r="DPU569" s="65"/>
      <c r="DPX569" s="78"/>
      <c r="DPY569" s="78"/>
      <c r="DPZ569" s="65"/>
      <c r="DQC569" s="78"/>
      <c r="DQD569" s="78"/>
      <c r="DQE569" s="65"/>
      <c r="DQH569" s="78"/>
      <c r="DQI569" s="78"/>
      <c r="DQJ569" s="65"/>
      <c r="DQM569" s="78"/>
      <c r="DQN569" s="78"/>
      <c r="DQO569" s="65"/>
      <c r="DQR569" s="78"/>
      <c r="DQS569" s="78"/>
      <c r="DQT569" s="65"/>
      <c r="DQW569" s="78"/>
      <c r="DQX569" s="78"/>
      <c r="DQY569" s="65"/>
      <c r="DRB569" s="78"/>
      <c r="DRC569" s="78"/>
      <c r="DRD569" s="65"/>
      <c r="DRG569" s="78"/>
      <c r="DRH569" s="78"/>
      <c r="DRI569" s="65"/>
      <c r="DRL569" s="78"/>
      <c r="DRM569" s="78"/>
      <c r="DRN569" s="65"/>
      <c r="DRQ569" s="78"/>
      <c r="DRR569" s="78"/>
      <c r="DRS569" s="65"/>
      <c r="DRV569" s="78"/>
      <c r="DRW569" s="78"/>
      <c r="DRX569" s="65"/>
      <c r="DSA569" s="78"/>
      <c r="DSB569" s="78"/>
      <c r="DSC569" s="65"/>
      <c r="DSF569" s="78"/>
      <c r="DSG569" s="78"/>
      <c r="DSH569" s="65"/>
      <c r="DSK569" s="78"/>
      <c r="DSL569" s="78"/>
      <c r="DSM569" s="65"/>
      <c r="DSP569" s="78"/>
      <c r="DSQ569" s="78"/>
      <c r="DSR569" s="65"/>
      <c r="DSU569" s="78"/>
      <c r="DSV569" s="78"/>
      <c r="DSW569" s="65"/>
      <c r="DSZ569" s="78"/>
      <c r="DTA569" s="78"/>
      <c r="DTB569" s="65"/>
      <c r="DTE569" s="78"/>
      <c r="DTF569" s="78"/>
      <c r="DTG569" s="65"/>
      <c r="DTJ569" s="78"/>
      <c r="DTK569" s="78"/>
      <c r="DTL569" s="65"/>
      <c r="DTO569" s="78"/>
      <c r="DTP569" s="78"/>
      <c r="DTQ569" s="65"/>
      <c r="DTT569" s="78"/>
      <c r="DTU569" s="78"/>
      <c r="DTV569" s="65"/>
      <c r="DTY569" s="78"/>
      <c r="DTZ569" s="78"/>
      <c r="DUA569" s="65"/>
      <c r="DUD569" s="78"/>
      <c r="DUE569" s="78"/>
      <c r="DUF569" s="65"/>
      <c r="DUI569" s="78"/>
      <c r="DUJ569" s="78"/>
      <c r="DUK569" s="65"/>
      <c r="DUN569" s="78"/>
      <c r="DUO569" s="78"/>
      <c r="DUP569" s="65"/>
      <c r="DUS569" s="78"/>
      <c r="DUT569" s="78"/>
      <c r="DUU569" s="65"/>
      <c r="DUX569" s="78"/>
      <c r="DUY569" s="78"/>
      <c r="DUZ569" s="65"/>
      <c r="DVC569" s="78"/>
      <c r="DVD569" s="78"/>
      <c r="DVE569" s="65"/>
      <c r="DVH569" s="78"/>
      <c r="DVI569" s="78"/>
      <c r="DVJ569" s="65"/>
      <c r="DVM569" s="78"/>
      <c r="DVN569" s="78"/>
      <c r="DVO569" s="65"/>
      <c r="DVR569" s="78"/>
      <c r="DVS569" s="78"/>
      <c r="DVT569" s="65"/>
      <c r="DVW569" s="78"/>
      <c r="DVX569" s="78"/>
      <c r="DVY569" s="65"/>
      <c r="DWB569" s="78"/>
      <c r="DWC569" s="78"/>
      <c r="DWD569" s="65"/>
      <c r="DWG569" s="78"/>
      <c r="DWH569" s="78"/>
      <c r="DWI569" s="65"/>
      <c r="DWL569" s="78"/>
      <c r="DWM569" s="78"/>
      <c r="DWN569" s="65"/>
      <c r="DWQ569" s="78"/>
      <c r="DWR569" s="78"/>
      <c r="DWS569" s="65"/>
      <c r="DWV569" s="78"/>
      <c r="DWW569" s="78"/>
      <c r="DWX569" s="65"/>
      <c r="DXA569" s="78"/>
      <c r="DXB569" s="78"/>
      <c r="DXC569" s="65"/>
      <c r="DXF569" s="78"/>
      <c r="DXG569" s="78"/>
      <c r="DXH569" s="65"/>
      <c r="DXK569" s="78"/>
      <c r="DXL569" s="78"/>
      <c r="DXM569" s="65"/>
      <c r="DXP569" s="78"/>
      <c r="DXQ569" s="78"/>
      <c r="DXR569" s="65"/>
      <c r="DXU569" s="78"/>
      <c r="DXV569" s="78"/>
      <c r="DXW569" s="65"/>
      <c r="DXZ569" s="78"/>
      <c r="DYA569" s="78"/>
      <c r="DYB569" s="65"/>
      <c r="DYE569" s="78"/>
      <c r="DYF569" s="78"/>
      <c r="DYG569" s="65"/>
      <c r="DYJ569" s="78"/>
      <c r="DYK569" s="78"/>
      <c r="DYL569" s="65"/>
      <c r="DYO569" s="78"/>
      <c r="DYP569" s="78"/>
      <c r="DYQ569" s="65"/>
      <c r="DYT569" s="78"/>
      <c r="DYU569" s="78"/>
      <c r="DYV569" s="65"/>
      <c r="DYY569" s="78"/>
      <c r="DYZ569" s="78"/>
      <c r="DZA569" s="65"/>
      <c r="DZD569" s="78"/>
      <c r="DZE569" s="78"/>
      <c r="DZF569" s="65"/>
      <c r="DZI569" s="78"/>
      <c r="DZJ569" s="78"/>
      <c r="DZK569" s="65"/>
      <c r="DZN569" s="78"/>
      <c r="DZO569" s="78"/>
      <c r="DZP569" s="65"/>
      <c r="DZS569" s="78"/>
      <c r="DZT569" s="78"/>
      <c r="DZU569" s="65"/>
      <c r="DZX569" s="78"/>
      <c r="DZY569" s="78"/>
      <c r="DZZ569" s="65"/>
      <c r="EAC569" s="78"/>
      <c r="EAD569" s="78"/>
      <c r="EAE569" s="65"/>
      <c r="EAH569" s="78"/>
      <c r="EAI569" s="78"/>
      <c r="EAJ569" s="65"/>
      <c r="EAM569" s="78"/>
      <c r="EAN569" s="78"/>
      <c r="EAO569" s="65"/>
      <c r="EAR569" s="78"/>
      <c r="EAS569" s="78"/>
      <c r="EAT569" s="65"/>
      <c r="EAW569" s="78"/>
      <c r="EAX569" s="78"/>
      <c r="EAY569" s="65"/>
      <c r="EBB569" s="78"/>
      <c r="EBC569" s="78"/>
      <c r="EBD569" s="65"/>
      <c r="EBG569" s="78"/>
      <c r="EBH569" s="78"/>
      <c r="EBI569" s="65"/>
      <c r="EBL569" s="78"/>
      <c r="EBM569" s="78"/>
      <c r="EBN569" s="65"/>
      <c r="EBQ569" s="78"/>
      <c r="EBR569" s="78"/>
      <c r="EBS569" s="65"/>
      <c r="EBV569" s="78"/>
      <c r="EBW569" s="78"/>
      <c r="EBX569" s="65"/>
      <c r="ECA569" s="78"/>
      <c r="ECB569" s="78"/>
      <c r="ECC569" s="65"/>
      <c r="ECF569" s="78"/>
      <c r="ECG569" s="78"/>
      <c r="ECH569" s="65"/>
      <c r="ECK569" s="78"/>
      <c r="ECL569" s="78"/>
      <c r="ECM569" s="65"/>
      <c r="ECP569" s="78"/>
      <c r="ECQ569" s="78"/>
      <c r="ECR569" s="65"/>
      <c r="ECU569" s="78"/>
      <c r="ECV569" s="78"/>
      <c r="ECW569" s="65"/>
      <c r="ECZ569" s="78"/>
      <c r="EDA569" s="78"/>
      <c r="EDB569" s="65"/>
      <c r="EDE569" s="78"/>
      <c r="EDF569" s="78"/>
      <c r="EDG569" s="65"/>
      <c r="EDJ569" s="78"/>
      <c r="EDK569" s="78"/>
      <c r="EDL569" s="65"/>
      <c r="EDO569" s="78"/>
      <c r="EDP569" s="78"/>
      <c r="EDQ569" s="65"/>
      <c r="EDT569" s="78"/>
      <c r="EDU569" s="78"/>
      <c r="EDV569" s="65"/>
      <c r="EDY569" s="78"/>
      <c r="EDZ569" s="78"/>
      <c r="EEA569" s="65"/>
      <c r="EED569" s="78"/>
      <c r="EEE569" s="78"/>
      <c r="EEF569" s="65"/>
      <c r="EEI569" s="78"/>
      <c r="EEJ569" s="78"/>
      <c r="EEK569" s="65"/>
      <c r="EEN569" s="78"/>
      <c r="EEO569" s="78"/>
      <c r="EEP569" s="65"/>
      <c r="EES569" s="78"/>
      <c r="EET569" s="78"/>
      <c r="EEU569" s="65"/>
      <c r="EEX569" s="78"/>
      <c r="EEY569" s="78"/>
      <c r="EEZ569" s="65"/>
      <c r="EFC569" s="78"/>
      <c r="EFD569" s="78"/>
      <c r="EFE569" s="65"/>
      <c r="EFH569" s="78"/>
      <c r="EFI569" s="78"/>
      <c r="EFJ569" s="65"/>
      <c r="EFM569" s="78"/>
      <c r="EFN569" s="78"/>
      <c r="EFO569" s="65"/>
      <c r="EFR569" s="78"/>
      <c r="EFS569" s="78"/>
      <c r="EFT569" s="65"/>
      <c r="EFW569" s="78"/>
      <c r="EFX569" s="78"/>
      <c r="EFY569" s="65"/>
      <c r="EGB569" s="78"/>
      <c r="EGC569" s="78"/>
      <c r="EGD569" s="65"/>
      <c r="EGG569" s="78"/>
      <c r="EGH569" s="78"/>
      <c r="EGI569" s="65"/>
      <c r="EGL569" s="78"/>
      <c r="EGM569" s="78"/>
      <c r="EGN569" s="65"/>
      <c r="EGQ569" s="78"/>
      <c r="EGR569" s="78"/>
      <c r="EGS569" s="65"/>
      <c r="EGV569" s="78"/>
      <c r="EGW569" s="78"/>
      <c r="EGX569" s="65"/>
      <c r="EHA569" s="78"/>
      <c r="EHB569" s="78"/>
      <c r="EHC569" s="65"/>
      <c r="EHF569" s="78"/>
      <c r="EHG569" s="78"/>
      <c r="EHH569" s="65"/>
      <c r="EHK569" s="78"/>
      <c r="EHL569" s="78"/>
      <c r="EHM569" s="65"/>
      <c r="EHP569" s="78"/>
      <c r="EHQ569" s="78"/>
      <c r="EHR569" s="65"/>
      <c r="EHU569" s="78"/>
      <c r="EHV569" s="78"/>
      <c r="EHW569" s="65"/>
      <c r="EHZ569" s="78"/>
      <c r="EIA569" s="78"/>
      <c r="EIB569" s="65"/>
      <c r="EIE569" s="78"/>
      <c r="EIF569" s="78"/>
      <c r="EIG569" s="65"/>
      <c r="EIJ569" s="78"/>
      <c r="EIK569" s="78"/>
      <c r="EIL569" s="65"/>
      <c r="EIO569" s="78"/>
      <c r="EIP569" s="78"/>
      <c r="EIQ569" s="65"/>
      <c r="EIT569" s="78"/>
      <c r="EIU569" s="78"/>
      <c r="EIV569" s="65"/>
      <c r="EIY569" s="78"/>
      <c r="EIZ569" s="78"/>
      <c r="EJA569" s="65"/>
      <c r="EJD569" s="78"/>
      <c r="EJE569" s="78"/>
      <c r="EJF569" s="65"/>
      <c r="EJI569" s="78"/>
      <c r="EJJ569" s="78"/>
      <c r="EJK569" s="65"/>
      <c r="EJN569" s="78"/>
      <c r="EJO569" s="78"/>
      <c r="EJP569" s="65"/>
      <c r="EJS569" s="78"/>
      <c r="EJT569" s="78"/>
      <c r="EJU569" s="65"/>
      <c r="EJX569" s="78"/>
      <c r="EJY569" s="78"/>
      <c r="EJZ569" s="65"/>
      <c r="EKC569" s="78"/>
      <c r="EKD569" s="78"/>
      <c r="EKE569" s="65"/>
      <c r="EKH569" s="78"/>
      <c r="EKI569" s="78"/>
      <c r="EKJ569" s="65"/>
      <c r="EKM569" s="78"/>
      <c r="EKN569" s="78"/>
      <c r="EKO569" s="65"/>
      <c r="EKR569" s="78"/>
      <c r="EKS569" s="78"/>
      <c r="EKT569" s="65"/>
      <c r="EKW569" s="78"/>
      <c r="EKX569" s="78"/>
      <c r="EKY569" s="65"/>
      <c r="ELB569" s="78"/>
      <c r="ELC569" s="78"/>
      <c r="ELD569" s="65"/>
      <c r="ELG569" s="78"/>
      <c r="ELH569" s="78"/>
      <c r="ELI569" s="65"/>
      <c r="ELL569" s="78"/>
      <c r="ELM569" s="78"/>
      <c r="ELN569" s="65"/>
      <c r="ELQ569" s="78"/>
      <c r="ELR569" s="78"/>
      <c r="ELS569" s="65"/>
      <c r="ELV569" s="78"/>
      <c r="ELW569" s="78"/>
      <c r="ELX569" s="65"/>
      <c r="EMA569" s="78"/>
      <c r="EMB569" s="78"/>
      <c r="EMC569" s="65"/>
      <c r="EMF569" s="78"/>
      <c r="EMG569" s="78"/>
      <c r="EMH569" s="65"/>
      <c r="EMK569" s="78"/>
      <c r="EML569" s="78"/>
      <c r="EMM569" s="65"/>
      <c r="EMP569" s="78"/>
      <c r="EMQ569" s="78"/>
      <c r="EMR569" s="65"/>
      <c r="EMU569" s="78"/>
      <c r="EMV569" s="78"/>
      <c r="EMW569" s="65"/>
      <c r="EMZ569" s="78"/>
      <c r="ENA569" s="78"/>
      <c r="ENB569" s="65"/>
      <c r="ENE569" s="78"/>
      <c r="ENF569" s="78"/>
      <c r="ENG569" s="65"/>
      <c r="ENJ569" s="78"/>
      <c r="ENK569" s="78"/>
      <c r="ENL569" s="65"/>
      <c r="ENO569" s="78"/>
      <c r="ENP569" s="78"/>
      <c r="ENQ569" s="65"/>
      <c r="ENT569" s="78"/>
      <c r="ENU569" s="78"/>
      <c r="ENV569" s="65"/>
      <c r="ENY569" s="78"/>
      <c r="ENZ569" s="78"/>
      <c r="EOA569" s="65"/>
      <c r="EOD569" s="78"/>
      <c r="EOE569" s="78"/>
      <c r="EOF569" s="65"/>
      <c r="EOI569" s="78"/>
      <c r="EOJ569" s="78"/>
      <c r="EOK569" s="65"/>
      <c r="EON569" s="78"/>
      <c r="EOO569" s="78"/>
      <c r="EOP569" s="65"/>
      <c r="EOS569" s="78"/>
      <c r="EOT569" s="78"/>
      <c r="EOU569" s="65"/>
      <c r="EOX569" s="78"/>
      <c r="EOY569" s="78"/>
      <c r="EOZ569" s="65"/>
      <c r="EPC569" s="78"/>
      <c r="EPD569" s="78"/>
      <c r="EPE569" s="65"/>
      <c r="EPH569" s="78"/>
      <c r="EPI569" s="78"/>
      <c r="EPJ569" s="65"/>
      <c r="EPM569" s="78"/>
      <c r="EPN569" s="78"/>
      <c r="EPO569" s="65"/>
      <c r="EPR569" s="78"/>
      <c r="EPS569" s="78"/>
      <c r="EPT569" s="65"/>
      <c r="EPW569" s="78"/>
      <c r="EPX569" s="78"/>
      <c r="EPY569" s="65"/>
      <c r="EQB569" s="78"/>
      <c r="EQC569" s="78"/>
      <c r="EQD569" s="65"/>
      <c r="EQG569" s="78"/>
      <c r="EQH569" s="78"/>
      <c r="EQI569" s="65"/>
      <c r="EQL569" s="78"/>
      <c r="EQM569" s="78"/>
      <c r="EQN569" s="65"/>
      <c r="EQQ569" s="78"/>
      <c r="EQR569" s="78"/>
      <c r="EQS569" s="65"/>
      <c r="EQV569" s="78"/>
      <c r="EQW569" s="78"/>
      <c r="EQX569" s="65"/>
      <c r="ERA569" s="78"/>
      <c r="ERB569" s="78"/>
      <c r="ERC569" s="65"/>
      <c r="ERF569" s="78"/>
      <c r="ERG569" s="78"/>
      <c r="ERH569" s="65"/>
      <c r="ERK569" s="78"/>
      <c r="ERL569" s="78"/>
      <c r="ERM569" s="65"/>
      <c r="ERP569" s="78"/>
      <c r="ERQ569" s="78"/>
      <c r="ERR569" s="65"/>
      <c r="ERU569" s="78"/>
      <c r="ERV569" s="78"/>
      <c r="ERW569" s="65"/>
      <c r="ERZ569" s="78"/>
      <c r="ESA569" s="78"/>
      <c r="ESB569" s="65"/>
      <c r="ESE569" s="78"/>
      <c r="ESF569" s="78"/>
      <c r="ESG569" s="65"/>
      <c r="ESJ569" s="78"/>
      <c r="ESK569" s="78"/>
      <c r="ESL569" s="65"/>
      <c r="ESO569" s="78"/>
      <c r="ESP569" s="78"/>
      <c r="ESQ569" s="65"/>
      <c r="EST569" s="78"/>
      <c r="ESU569" s="78"/>
      <c r="ESV569" s="65"/>
      <c r="ESY569" s="78"/>
      <c r="ESZ569" s="78"/>
      <c r="ETA569" s="65"/>
      <c r="ETD569" s="78"/>
      <c r="ETE569" s="78"/>
      <c r="ETF569" s="65"/>
      <c r="ETI569" s="78"/>
      <c r="ETJ569" s="78"/>
      <c r="ETK569" s="65"/>
      <c r="ETN569" s="78"/>
      <c r="ETO569" s="78"/>
      <c r="ETP569" s="65"/>
      <c r="ETS569" s="78"/>
      <c r="ETT569" s="78"/>
      <c r="ETU569" s="65"/>
      <c r="ETX569" s="78"/>
      <c r="ETY569" s="78"/>
      <c r="ETZ569" s="65"/>
      <c r="EUC569" s="78"/>
      <c r="EUD569" s="78"/>
      <c r="EUE569" s="65"/>
      <c r="EUH569" s="78"/>
      <c r="EUI569" s="78"/>
      <c r="EUJ569" s="65"/>
      <c r="EUM569" s="78"/>
      <c r="EUN569" s="78"/>
      <c r="EUO569" s="65"/>
      <c r="EUR569" s="78"/>
      <c r="EUS569" s="78"/>
      <c r="EUT569" s="65"/>
      <c r="EUW569" s="78"/>
      <c r="EUX569" s="78"/>
      <c r="EUY569" s="65"/>
      <c r="EVB569" s="78"/>
      <c r="EVC569" s="78"/>
      <c r="EVD569" s="65"/>
      <c r="EVG569" s="78"/>
      <c r="EVH569" s="78"/>
      <c r="EVI569" s="65"/>
      <c r="EVL569" s="78"/>
      <c r="EVM569" s="78"/>
      <c r="EVN569" s="65"/>
      <c r="EVQ569" s="78"/>
      <c r="EVR569" s="78"/>
      <c r="EVS569" s="65"/>
      <c r="EVV569" s="78"/>
      <c r="EVW569" s="78"/>
      <c r="EVX569" s="65"/>
      <c r="EWA569" s="78"/>
      <c r="EWB569" s="78"/>
      <c r="EWC569" s="65"/>
      <c r="EWF569" s="78"/>
      <c r="EWG569" s="78"/>
      <c r="EWH569" s="65"/>
      <c r="EWK569" s="78"/>
      <c r="EWL569" s="78"/>
      <c r="EWM569" s="65"/>
      <c r="EWP569" s="78"/>
      <c r="EWQ569" s="78"/>
      <c r="EWR569" s="65"/>
      <c r="EWU569" s="78"/>
      <c r="EWV569" s="78"/>
      <c r="EWW569" s="65"/>
      <c r="EWZ569" s="78"/>
      <c r="EXA569" s="78"/>
      <c r="EXB569" s="65"/>
      <c r="EXE569" s="78"/>
      <c r="EXF569" s="78"/>
      <c r="EXG569" s="65"/>
      <c r="EXJ569" s="78"/>
      <c r="EXK569" s="78"/>
      <c r="EXL569" s="65"/>
      <c r="EXO569" s="78"/>
      <c r="EXP569" s="78"/>
      <c r="EXQ569" s="65"/>
      <c r="EXT569" s="78"/>
      <c r="EXU569" s="78"/>
      <c r="EXV569" s="65"/>
      <c r="EXY569" s="78"/>
      <c r="EXZ569" s="78"/>
      <c r="EYA569" s="65"/>
      <c r="EYD569" s="78"/>
      <c r="EYE569" s="78"/>
      <c r="EYF569" s="65"/>
      <c r="EYI569" s="78"/>
      <c r="EYJ569" s="78"/>
      <c r="EYK569" s="65"/>
      <c r="EYN569" s="78"/>
      <c r="EYO569" s="78"/>
      <c r="EYP569" s="65"/>
      <c r="EYS569" s="78"/>
      <c r="EYT569" s="78"/>
      <c r="EYU569" s="65"/>
      <c r="EYX569" s="78"/>
      <c r="EYY569" s="78"/>
      <c r="EYZ569" s="65"/>
      <c r="EZC569" s="78"/>
      <c r="EZD569" s="78"/>
      <c r="EZE569" s="65"/>
      <c r="EZH569" s="78"/>
      <c r="EZI569" s="78"/>
      <c r="EZJ569" s="65"/>
      <c r="EZM569" s="78"/>
      <c r="EZN569" s="78"/>
      <c r="EZO569" s="65"/>
      <c r="EZR569" s="78"/>
      <c r="EZS569" s="78"/>
      <c r="EZT569" s="65"/>
      <c r="EZW569" s="78"/>
      <c r="EZX569" s="78"/>
      <c r="EZY569" s="65"/>
      <c r="FAB569" s="78"/>
      <c r="FAC569" s="78"/>
      <c r="FAD569" s="65"/>
      <c r="FAG569" s="78"/>
      <c r="FAH569" s="78"/>
      <c r="FAI569" s="65"/>
      <c r="FAL569" s="78"/>
      <c r="FAM569" s="78"/>
      <c r="FAN569" s="65"/>
      <c r="FAQ569" s="78"/>
      <c r="FAR569" s="78"/>
      <c r="FAS569" s="65"/>
      <c r="FAV569" s="78"/>
      <c r="FAW569" s="78"/>
      <c r="FAX569" s="65"/>
      <c r="FBA569" s="78"/>
      <c r="FBB569" s="78"/>
      <c r="FBC569" s="65"/>
      <c r="FBF569" s="78"/>
      <c r="FBG569" s="78"/>
      <c r="FBH569" s="65"/>
      <c r="FBK569" s="78"/>
      <c r="FBL569" s="78"/>
      <c r="FBM569" s="65"/>
      <c r="FBP569" s="78"/>
      <c r="FBQ569" s="78"/>
      <c r="FBR569" s="65"/>
      <c r="FBU569" s="78"/>
      <c r="FBV569" s="78"/>
      <c r="FBW569" s="65"/>
      <c r="FBZ569" s="78"/>
      <c r="FCA569" s="78"/>
      <c r="FCB569" s="65"/>
      <c r="FCE569" s="78"/>
      <c r="FCF569" s="78"/>
      <c r="FCG569" s="65"/>
      <c r="FCJ569" s="78"/>
      <c r="FCK569" s="78"/>
      <c r="FCL569" s="65"/>
      <c r="FCO569" s="78"/>
      <c r="FCP569" s="78"/>
      <c r="FCQ569" s="65"/>
      <c r="FCT569" s="78"/>
      <c r="FCU569" s="78"/>
      <c r="FCV569" s="65"/>
      <c r="FCY569" s="78"/>
      <c r="FCZ569" s="78"/>
      <c r="FDA569" s="65"/>
      <c r="FDD569" s="78"/>
      <c r="FDE569" s="78"/>
      <c r="FDF569" s="65"/>
      <c r="FDI569" s="78"/>
      <c r="FDJ569" s="78"/>
      <c r="FDK569" s="65"/>
      <c r="FDN569" s="78"/>
      <c r="FDO569" s="78"/>
      <c r="FDP569" s="65"/>
      <c r="FDS569" s="78"/>
      <c r="FDT569" s="78"/>
      <c r="FDU569" s="65"/>
      <c r="FDX569" s="78"/>
      <c r="FDY569" s="78"/>
      <c r="FDZ569" s="65"/>
      <c r="FEC569" s="78"/>
      <c r="FED569" s="78"/>
      <c r="FEE569" s="65"/>
      <c r="FEH569" s="78"/>
      <c r="FEI569" s="78"/>
      <c r="FEJ569" s="65"/>
      <c r="FEM569" s="78"/>
      <c r="FEN569" s="78"/>
      <c r="FEO569" s="65"/>
      <c r="FER569" s="78"/>
      <c r="FES569" s="78"/>
      <c r="FET569" s="65"/>
      <c r="FEW569" s="78"/>
      <c r="FEX569" s="78"/>
      <c r="FEY569" s="65"/>
      <c r="FFB569" s="78"/>
      <c r="FFC569" s="78"/>
      <c r="FFD569" s="65"/>
      <c r="FFG569" s="78"/>
      <c r="FFH569" s="78"/>
      <c r="FFI569" s="65"/>
      <c r="FFL569" s="78"/>
      <c r="FFM569" s="78"/>
      <c r="FFN569" s="65"/>
      <c r="FFQ569" s="78"/>
      <c r="FFR569" s="78"/>
      <c r="FFS569" s="65"/>
      <c r="FFV569" s="78"/>
      <c r="FFW569" s="78"/>
      <c r="FFX569" s="65"/>
      <c r="FGA569" s="78"/>
      <c r="FGB569" s="78"/>
      <c r="FGC569" s="65"/>
      <c r="FGF569" s="78"/>
      <c r="FGG569" s="78"/>
      <c r="FGH569" s="65"/>
      <c r="FGK569" s="78"/>
      <c r="FGL569" s="78"/>
      <c r="FGM569" s="65"/>
      <c r="FGP569" s="78"/>
      <c r="FGQ569" s="78"/>
      <c r="FGR569" s="65"/>
      <c r="FGU569" s="78"/>
      <c r="FGV569" s="78"/>
      <c r="FGW569" s="65"/>
      <c r="FGZ569" s="78"/>
      <c r="FHA569" s="78"/>
      <c r="FHB569" s="65"/>
      <c r="FHE569" s="78"/>
      <c r="FHF569" s="78"/>
      <c r="FHG569" s="65"/>
      <c r="FHJ569" s="78"/>
      <c r="FHK569" s="78"/>
      <c r="FHL569" s="65"/>
      <c r="FHO569" s="78"/>
      <c r="FHP569" s="78"/>
      <c r="FHQ569" s="65"/>
      <c r="FHT569" s="78"/>
      <c r="FHU569" s="78"/>
      <c r="FHV569" s="65"/>
      <c r="FHY569" s="78"/>
      <c r="FHZ569" s="78"/>
      <c r="FIA569" s="65"/>
      <c r="FID569" s="78"/>
      <c r="FIE569" s="78"/>
      <c r="FIF569" s="65"/>
      <c r="FII569" s="78"/>
      <c r="FIJ569" s="78"/>
      <c r="FIK569" s="65"/>
      <c r="FIN569" s="78"/>
      <c r="FIO569" s="78"/>
      <c r="FIP569" s="65"/>
      <c r="FIS569" s="78"/>
      <c r="FIT569" s="78"/>
      <c r="FIU569" s="65"/>
      <c r="FIX569" s="78"/>
      <c r="FIY569" s="78"/>
      <c r="FIZ569" s="65"/>
      <c r="FJC569" s="78"/>
      <c r="FJD569" s="78"/>
      <c r="FJE569" s="65"/>
      <c r="FJH569" s="78"/>
      <c r="FJI569" s="78"/>
      <c r="FJJ569" s="65"/>
      <c r="FJM569" s="78"/>
      <c r="FJN569" s="78"/>
      <c r="FJO569" s="65"/>
      <c r="FJR569" s="78"/>
      <c r="FJS569" s="78"/>
      <c r="FJT569" s="65"/>
      <c r="FJW569" s="78"/>
      <c r="FJX569" s="78"/>
      <c r="FJY569" s="65"/>
      <c r="FKB569" s="78"/>
      <c r="FKC569" s="78"/>
      <c r="FKD569" s="65"/>
      <c r="FKG569" s="78"/>
      <c r="FKH569" s="78"/>
      <c r="FKI569" s="65"/>
      <c r="FKL569" s="78"/>
      <c r="FKM569" s="78"/>
      <c r="FKN569" s="65"/>
      <c r="FKQ569" s="78"/>
      <c r="FKR569" s="78"/>
      <c r="FKS569" s="65"/>
      <c r="FKV569" s="78"/>
      <c r="FKW569" s="78"/>
      <c r="FKX569" s="65"/>
      <c r="FLA569" s="78"/>
      <c r="FLB569" s="78"/>
      <c r="FLC569" s="65"/>
      <c r="FLF569" s="78"/>
      <c r="FLG569" s="78"/>
      <c r="FLH569" s="65"/>
      <c r="FLK569" s="78"/>
      <c r="FLL569" s="78"/>
      <c r="FLM569" s="65"/>
      <c r="FLP569" s="78"/>
      <c r="FLQ569" s="78"/>
      <c r="FLR569" s="65"/>
      <c r="FLU569" s="78"/>
      <c r="FLV569" s="78"/>
      <c r="FLW569" s="65"/>
      <c r="FLZ569" s="78"/>
      <c r="FMA569" s="78"/>
      <c r="FMB569" s="65"/>
      <c r="FME569" s="78"/>
      <c r="FMF569" s="78"/>
      <c r="FMG569" s="65"/>
      <c r="FMJ569" s="78"/>
      <c r="FMK569" s="78"/>
      <c r="FML569" s="65"/>
      <c r="FMO569" s="78"/>
      <c r="FMP569" s="78"/>
      <c r="FMQ569" s="65"/>
      <c r="FMT569" s="78"/>
      <c r="FMU569" s="78"/>
      <c r="FMV569" s="65"/>
      <c r="FMY569" s="78"/>
      <c r="FMZ569" s="78"/>
      <c r="FNA569" s="65"/>
      <c r="FND569" s="78"/>
      <c r="FNE569" s="78"/>
      <c r="FNF569" s="65"/>
      <c r="FNI569" s="78"/>
      <c r="FNJ569" s="78"/>
      <c r="FNK569" s="65"/>
      <c r="FNN569" s="78"/>
      <c r="FNO569" s="78"/>
      <c r="FNP569" s="65"/>
      <c r="FNS569" s="78"/>
      <c r="FNT569" s="78"/>
      <c r="FNU569" s="65"/>
      <c r="FNX569" s="78"/>
      <c r="FNY569" s="78"/>
      <c r="FNZ569" s="65"/>
      <c r="FOC569" s="78"/>
      <c r="FOD569" s="78"/>
      <c r="FOE569" s="65"/>
      <c r="FOH569" s="78"/>
      <c r="FOI569" s="78"/>
      <c r="FOJ569" s="65"/>
      <c r="FOM569" s="78"/>
      <c r="FON569" s="78"/>
      <c r="FOO569" s="65"/>
      <c r="FOR569" s="78"/>
      <c r="FOS569" s="78"/>
      <c r="FOT569" s="65"/>
      <c r="FOW569" s="78"/>
      <c r="FOX569" s="78"/>
      <c r="FOY569" s="65"/>
      <c r="FPB569" s="78"/>
      <c r="FPC569" s="78"/>
      <c r="FPD569" s="65"/>
      <c r="FPG569" s="78"/>
      <c r="FPH569" s="78"/>
      <c r="FPI569" s="65"/>
      <c r="FPL569" s="78"/>
      <c r="FPM569" s="78"/>
      <c r="FPN569" s="65"/>
      <c r="FPQ569" s="78"/>
      <c r="FPR569" s="78"/>
      <c r="FPS569" s="65"/>
      <c r="FPV569" s="78"/>
      <c r="FPW569" s="78"/>
      <c r="FPX569" s="65"/>
      <c r="FQA569" s="78"/>
      <c r="FQB569" s="78"/>
      <c r="FQC569" s="65"/>
      <c r="FQF569" s="78"/>
      <c r="FQG569" s="78"/>
      <c r="FQH569" s="65"/>
      <c r="FQK569" s="78"/>
      <c r="FQL569" s="78"/>
      <c r="FQM569" s="65"/>
      <c r="FQP569" s="78"/>
      <c r="FQQ569" s="78"/>
      <c r="FQR569" s="65"/>
      <c r="FQU569" s="78"/>
      <c r="FQV569" s="78"/>
      <c r="FQW569" s="65"/>
      <c r="FQZ569" s="78"/>
      <c r="FRA569" s="78"/>
      <c r="FRB569" s="65"/>
      <c r="FRE569" s="78"/>
      <c r="FRF569" s="78"/>
      <c r="FRG569" s="65"/>
      <c r="FRJ569" s="78"/>
      <c r="FRK569" s="78"/>
      <c r="FRL569" s="65"/>
      <c r="FRO569" s="78"/>
      <c r="FRP569" s="78"/>
      <c r="FRQ569" s="65"/>
      <c r="FRT569" s="78"/>
      <c r="FRU569" s="78"/>
      <c r="FRV569" s="65"/>
      <c r="FRY569" s="78"/>
      <c r="FRZ569" s="78"/>
      <c r="FSA569" s="65"/>
      <c r="FSD569" s="78"/>
      <c r="FSE569" s="78"/>
      <c r="FSF569" s="65"/>
      <c r="FSI569" s="78"/>
      <c r="FSJ569" s="78"/>
      <c r="FSK569" s="65"/>
      <c r="FSN569" s="78"/>
      <c r="FSO569" s="78"/>
      <c r="FSP569" s="65"/>
      <c r="FSS569" s="78"/>
      <c r="FST569" s="78"/>
      <c r="FSU569" s="65"/>
      <c r="FSX569" s="78"/>
      <c r="FSY569" s="78"/>
      <c r="FSZ569" s="65"/>
      <c r="FTC569" s="78"/>
      <c r="FTD569" s="78"/>
      <c r="FTE569" s="65"/>
      <c r="FTH569" s="78"/>
      <c r="FTI569" s="78"/>
      <c r="FTJ569" s="65"/>
      <c r="FTM569" s="78"/>
      <c r="FTN569" s="78"/>
      <c r="FTO569" s="65"/>
      <c r="FTR569" s="78"/>
      <c r="FTS569" s="78"/>
      <c r="FTT569" s="65"/>
      <c r="FTW569" s="78"/>
      <c r="FTX569" s="78"/>
      <c r="FTY569" s="65"/>
      <c r="FUB569" s="78"/>
      <c r="FUC569" s="78"/>
      <c r="FUD569" s="65"/>
      <c r="FUG569" s="78"/>
      <c r="FUH569" s="78"/>
      <c r="FUI569" s="65"/>
      <c r="FUL569" s="78"/>
      <c r="FUM569" s="78"/>
      <c r="FUN569" s="65"/>
      <c r="FUQ569" s="78"/>
      <c r="FUR569" s="78"/>
      <c r="FUS569" s="65"/>
      <c r="FUV569" s="78"/>
      <c r="FUW569" s="78"/>
      <c r="FUX569" s="65"/>
      <c r="FVA569" s="78"/>
      <c r="FVB569" s="78"/>
      <c r="FVC569" s="65"/>
      <c r="FVF569" s="78"/>
      <c r="FVG569" s="78"/>
      <c r="FVH569" s="65"/>
      <c r="FVK569" s="78"/>
      <c r="FVL569" s="78"/>
      <c r="FVM569" s="65"/>
      <c r="FVP569" s="78"/>
      <c r="FVQ569" s="78"/>
      <c r="FVR569" s="65"/>
      <c r="FVU569" s="78"/>
      <c r="FVV569" s="78"/>
      <c r="FVW569" s="65"/>
      <c r="FVZ569" s="78"/>
      <c r="FWA569" s="78"/>
      <c r="FWB569" s="65"/>
      <c r="FWE569" s="78"/>
      <c r="FWF569" s="78"/>
      <c r="FWG569" s="65"/>
      <c r="FWJ569" s="78"/>
      <c r="FWK569" s="78"/>
      <c r="FWL569" s="65"/>
      <c r="FWO569" s="78"/>
      <c r="FWP569" s="78"/>
      <c r="FWQ569" s="65"/>
      <c r="FWT569" s="78"/>
      <c r="FWU569" s="78"/>
      <c r="FWV569" s="65"/>
      <c r="FWY569" s="78"/>
      <c r="FWZ569" s="78"/>
      <c r="FXA569" s="65"/>
      <c r="FXD569" s="78"/>
      <c r="FXE569" s="78"/>
      <c r="FXF569" s="65"/>
      <c r="FXI569" s="78"/>
      <c r="FXJ569" s="78"/>
      <c r="FXK569" s="65"/>
      <c r="FXN569" s="78"/>
      <c r="FXO569" s="78"/>
      <c r="FXP569" s="65"/>
      <c r="FXS569" s="78"/>
      <c r="FXT569" s="78"/>
      <c r="FXU569" s="65"/>
      <c r="FXX569" s="78"/>
      <c r="FXY569" s="78"/>
      <c r="FXZ569" s="65"/>
      <c r="FYC569" s="78"/>
      <c r="FYD569" s="78"/>
      <c r="FYE569" s="65"/>
      <c r="FYH569" s="78"/>
      <c r="FYI569" s="78"/>
      <c r="FYJ569" s="65"/>
      <c r="FYM569" s="78"/>
      <c r="FYN569" s="78"/>
      <c r="FYO569" s="65"/>
      <c r="FYR569" s="78"/>
      <c r="FYS569" s="78"/>
      <c r="FYT569" s="65"/>
      <c r="FYW569" s="78"/>
      <c r="FYX569" s="78"/>
      <c r="FYY569" s="65"/>
      <c r="FZB569" s="78"/>
      <c r="FZC569" s="78"/>
      <c r="FZD569" s="65"/>
      <c r="FZG569" s="78"/>
      <c r="FZH569" s="78"/>
      <c r="FZI569" s="65"/>
      <c r="FZL569" s="78"/>
      <c r="FZM569" s="78"/>
      <c r="FZN569" s="65"/>
      <c r="FZQ569" s="78"/>
      <c r="FZR569" s="78"/>
      <c r="FZS569" s="65"/>
      <c r="FZV569" s="78"/>
      <c r="FZW569" s="78"/>
      <c r="FZX569" s="65"/>
      <c r="GAA569" s="78"/>
      <c r="GAB569" s="78"/>
      <c r="GAC569" s="65"/>
      <c r="GAF569" s="78"/>
      <c r="GAG569" s="78"/>
      <c r="GAH569" s="65"/>
      <c r="GAK569" s="78"/>
      <c r="GAL569" s="78"/>
      <c r="GAM569" s="65"/>
      <c r="GAP569" s="78"/>
      <c r="GAQ569" s="78"/>
      <c r="GAR569" s="65"/>
      <c r="GAU569" s="78"/>
      <c r="GAV569" s="78"/>
      <c r="GAW569" s="65"/>
      <c r="GAZ569" s="78"/>
      <c r="GBA569" s="78"/>
      <c r="GBB569" s="65"/>
      <c r="GBE569" s="78"/>
      <c r="GBF569" s="78"/>
      <c r="GBG569" s="65"/>
      <c r="GBJ569" s="78"/>
      <c r="GBK569" s="78"/>
      <c r="GBL569" s="65"/>
      <c r="GBO569" s="78"/>
      <c r="GBP569" s="78"/>
      <c r="GBQ569" s="65"/>
      <c r="GBT569" s="78"/>
      <c r="GBU569" s="78"/>
      <c r="GBV569" s="65"/>
      <c r="GBY569" s="78"/>
      <c r="GBZ569" s="78"/>
      <c r="GCA569" s="65"/>
      <c r="GCD569" s="78"/>
      <c r="GCE569" s="78"/>
      <c r="GCF569" s="65"/>
      <c r="GCI569" s="78"/>
      <c r="GCJ569" s="78"/>
      <c r="GCK569" s="65"/>
      <c r="GCN569" s="78"/>
      <c r="GCO569" s="78"/>
      <c r="GCP569" s="65"/>
      <c r="GCS569" s="78"/>
      <c r="GCT569" s="78"/>
      <c r="GCU569" s="65"/>
      <c r="GCX569" s="78"/>
      <c r="GCY569" s="78"/>
      <c r="GCZ569" s="65"/>
      <c r="GDC569" s="78"/>
      <c r="GDD569" s="78"/>
      <c r="GDE569" s="65"/>
      <c r="GDH569" s="78"/>
      <c r="GDI569" s="78"/>
      <c r="GDJ569" s="65"/>
      <c r="GDM569" s="78"/>
      <c r="GDN569" s="78"/>
      <c r="GDO569" s="65"/>
      <c r="GDR569" s="78"/>
      <c r="GDS569" s="78"/>
      <c r="GDT569" s="65"/>
      <c r="GDW569" s="78"/>
      <c r="GDX569" s="78"/>
      <c r="GDY569" s="65"/>
      <c r="GEB569" s="78"/>
      <c r="GEC569" s="78"/>
      <c r="GED569" s="65"/>
      <c r="GEG569" s="78"/>
      <c r="GEH569" s="78"/>
      <c r="GEI569" s="65"/>
      <c r="GEL569" s="78"/>
      <c r="GEM569" s="78"/>
      <c r="GEN569" s="65"/>
      <c r="GEQ569" s="78"/>
      <c r="GER569" s="78"/>
      <c r="GES569" s="65"/>
      <c r="GEV569" s="78"/>
      <c r="GEW569" s="78"/>
      <c r="GEX569" s="65"/>
      <c r="GFA569" s="78"/>
      <c r="GFB569" s="78"/>
      <c r="GFC569" s="65"/>
      <c r="GFF569" s="78"/>
      <c r="GFG569" s="78"/>
      <c r="GFH569" s="65"/>
      <c r="GFK569" s="78"/>
      <c r="GFL569" s="78"/>
      <c r="GFM569" s="65"/>
      <c r="GFP569" s="78"/>
      <c r="GFQ569" s="78"/>
      <c r="GFR569" s="65"/>
      <c r="GFU569" s="78"/>
      <c r="GFV569" s="78"/>
      <c r="GFW569" s="65"/>
      <c r="GFZ569" s="78"/>
      <c r="GGA569" s="78"/>
      <c r="GGB569" s="65"/>
      <c r="GGE569" s="78"/>
      <c r="GGF569" s="78"/>
      <c r="GGG569" s="65"/>
      <c r="GGJ569" s="78"/>
      <c r="GGK569" s="78"/>
      <c r="GGL569" s="65"/>
      <c r="GGO569" s="78"/>
      <c r="GGP569" s="78"/>
      <c r="GGQ569" s="65"/>
      <c r="GGT569" s="78"/>
      <c r="GGU569" s="78"/>
      <c r="GGV569" s="65"/>
      <c r="GGY569" s="78"/>
      <c r="GGZ569" s="78"/>
      <c r="GHA569" s="65"/>
      <c r="GHD569" s="78"/>
      <c r="GHE569" s="78"/>
      <c r="GHF569" s="65"/>
      <c r="GHI569" s="78"/>
      <c r="GHJ569" s="78"/>
      <c r="GHK569" s="65"/>
      <c r="GHN569" s="78"/>
      <c r="GHO569" s="78"/>
      <c r="GHP569" s="65"/>
      <c r="GHS569" s="78"/>
      <c r="GHT569" s="78"/>
      <c r="GHU569" s="65"/>
      <c r="GHX569" s="78"/>
      <c r="GHY569" s="78"/>
      <c r="GHZ569" s="65"/>
      <c r="GIC569" s="78"/>
      <c r="GID569" s="78"/>
      <c r="GIE569" s="65"/>
      <c r="GIH569" s="78"/>
      <c r="GII569" s="78"/>
      <c r="GIJ569" s="65"/>
      <c r="GIM569" s="78"/>
      <c r="GIN569" s="78"/>
      <c r="GIO569" s="65"/>
      <c r="GIR569" s="78"/>
      <c r="GIS569" s="78"/>
      <c r="GIT569" s="65"/>
      <c r="GIW569" s="78"/>
      <c r="GIX569" s="78"/>
      <c r="GIY569" s="65"/>
      <c r="GJB569" s="78"/>
      <c r="GJC569" s="78"/>
      <c r="GJD569" s="65"/>
      <c r="GJG569" s="78"/>
      <c r="GJH569" s="78"/>
      <c r="GJI569" s="65"/>
      <c r="GJL569" s="78"/>
      <c r="GJM569" s="78"/>
      <c r="GJN569" s="65"/>
      <c r="GJQ569" s="78"/>
      <c r="GJR569" s="78"/>
      <c r="GJS569" s="65"/>
      <c r="GJV569" s="78"/>
      <c r="GJW569" s="78"/>
      <c r="GJX569" s="65"/>
      <c r="GKA569" s="78"/>
      <c r="GKB569" s="78"/>
      <c r="GKC569" s="65"/>
      <c r="GKF569" s="78"/>
      <c r="GKG569" s="78"/>
      <c r="GKH569" s="65"/>
      <c r="GKK569" s="78"/>
      <c r="GKL569" s="78"/>
      <c r="GKM569" s="65"/>
      <c r="GKP569" s="78"/>
      <c r="GKQ569" s="78"/>
      <c r="GKR569" s="65"/>
      <c r="GKU569" s="78"/>
      <c r="GKV569" s="78"/>
      <c r="GKW569" s="65"/>
      <c r="GKZ569" s="78"/>
      <c r="GLA569" s="78"/>
      <c r="GLB569" s="65"/>
      <c r="GLE569" s="78"/>
      <c r="GLF569" s="78"/>
      <c r="GLG569" s="65"/>
      <c r="GLJ569" s="78"/>
      <c r="GLK569" s="78"/>
      <c r="GLL569" s="65"/>
      <c r="GLO569" s="78"/>
      <c r="GLP569" s="78"/>
      <c r="GLQ569" s="65"/>
      <c r="GLT569" s="78"/>
      <c r="GLU569" s="78"/>
      <c r="GLV569" s="65"/>
      <c r="GLY569" s="78"/>
      <c r="GLZ569" s="78"/>
      <c r="GMA569" s="65"/>
      <c r="GMD569" s="78"/>
      <c r="GME569" s="78"/>
      <c r="GMF569" s="65"/>
      <c r="GMI569" s="78"/>
      <c r="GMJ569" s="78"/>
      <c r="GMK569" s="65"/>
      <c r="GMN569" s="78"/>
      <c r="GMO569" s="78"/>
      <c r="GMP569" s="65"/>
      <c r="GMS569" s="78"/>
      <c r="GMT569" s="78"/>
      <c r="GMU569" s="65"/>
      <c r="GMX569" s="78"/>
      <c r="GMY569" s="78"/>
      <c r="GMZ569" s="65"/>
      <c r="GNC569" s="78"/>
      <c r="GND569" s="78"/>
      <c r="GNE569" s="65"/>
      <c r="GNH569" s="78"/>
      <c r="GNI569" s="78"/>
      <c r="GNJ569" s="65"/>
      <c r="GNM569" s="78"/>
      <c r="GNN569" s="78"/>
      <c r="GNO569" s="65"/>
      <c r="GNR569" s="78"/>
      <c r="GNS569" s="78"/>
      <c r="GNT569" s="65"/>
      <c r="GNW569" s="78"/>
      <c r="GNX569" s="78"/>
      <c r="GNY569" s="65"/>
      <c r="GOB569" s="78"/>
      <c r="GOC569" s="78"/>
      <c r="GOD569" s="65"/>
      <c r="GOG569" s="78"/>
      <c r="GOH569" s="78"/>
      <c r="GOI569" s="65"/>
      <c r="GOL569" s="78"/>
      <c r="GOM569" s="78"/>
      <c r="GON569" s="65"/>
      <c r="GOQ569" s="78"/>
      <c r="GOR569" s="78"/>
      <c r="GOS569" s="65"/>
      <c r="GOV569" s="78"/>
      <c r="GOW569" s="78"/>
      <c r="GOX569" s="65"/>
      <c r="GPA569" s="78"/>
      <c r="GPB569" s="78"/>
      <c r="GPC569" s="65"/>
      <c r="GPF569" s="78"/>
      <c r="GPG569" s="78"/>
      <c r="GPH569" s="65"/>
      <c r="GPK569" s="78"/>
      <c r="GPL569" s="78"/>
      <c r="GPM569" s="65"/>
      <c r="GPP569" s="78"/>
      <c r="GPQ569" s="78"/>
      <c r="GPR569" s="65"/>
      <c r="GPU569" s="78"/>
      <c r="GPV569" s="78"/>
      <c r="GPW569" s="65"/>
      <c r="GPZ569" s="78"/>
      <c r="GQA569" s="78"/>
      <c r="GQB569" s="65"/>
      <c r="GQE569" s="78"/>
      <c r="GQF569" s="78"/>
      <c r="GQG569" s="65"/>
      <c r="GQJ569" s="78"/>
      <c r="GQK569" s="78"/>
      <c r="GQL569" s="65"/>
      <c r="GQO569" s="78"/>
      <c r="GQP569" s="78"/>
      <c r="GQQ569" s="65"/>
      <c r="GQT569" s="78"/>
      <c r="GQU569" s="78"/>
      <c r="GQV569" s="65"/>
      <c r="GQY569" s="78"/>
      <c r="GQZ569" s="78"/>
      <c r="GRA569" s="65"/>
      <c r="GRD569" s="78"/>
      <c r="GRE569" s="78"/>
      <c r="GRF569" s="65"/>
      <c r="GRI569" s="78"/>
      <c r="GRJ569" s="78"/>
      <c r="GRK569" s="65"/>
      <c r="GRN569" s="78"/>
      <c r="GRO569" s="78"/>
      <c r="GRP569" s="65"/>
      <c r="GRS569" s="78"/>
      <c r="GRT569" s="78"/>
      <c r="GRU569" s="65"/>
      <c r="GRX569" s="78"/>
      <c r="GRY569" s="78"/>
      <c r="GRZ569" s="65"/>
      <c r="GSC569" s="78"/>
      <c r="GSD569" s="78"/>
      <c r="GSE569" s="65"/>
      <c r="GSH569" s="78"/>
      <c r="GSI569" s="78"/>
      <c r="GSJ569" s="65"/>
      <c r="GSM569" s="78"/>
      <c r="GSN569" s="78"/>
      <c r="GSO569" s="65"/>
      <c r="GSR569" s="78"/>
      <c r="GSS569" s="78"/>
      <c r="GST569" s="65"/>
      <c r="GSW569" s="78"/>
      <c r="GSX569" s="78"/>
      <c r="GSY569" s="65"/>
      <c r="GTB569" s="78"/>
      <c r="GTC569" s="78"/>
      <c r="GTD569" s="65"/>
      <c r="GTG569" s="78"/>
      <c r="GTH569" s="78"/>
      <c r="GTI569" s="65"/>
      <c r="GTL569" s="78"/>
      <c r="GTM569" s="78"/>
      <c r="GTN569" s="65"/>
      <c r="GTQ569" s="78"/>
      <c r="GTR569" s="78"/>
      <c r="GTS569" s="65"/>
      <c r="GTV569" s="78"/>
      <c r="GTW569" s="78"/>
      <c r="GTX569" s="65"/>
      <c r="GUA569" s="78"/>
      <c r="GUB569" s="78"/>
      <c r="GUC569" s="65"/>
      <c r="GUF569" s="78"/>
      <c r="GUG569" s="78"/>
      <c r="GUH569" s="65"/>
      <c r="GUK569" s="78"/>
      <c r="GUL569" s="78"/>
      <c r="GUM569" s="65"/>
      <c r="GUP569" s="78"/>
      <c r="GUQ569" s="78"/>
      <c r="GUR569" s="65"/>
      <c r="GUU569" s="78"/>
      <c r="GUV569" s="78"/>
      <c r="GUW569" s="65"/>
      <c r="GUZ569" s="78"/>
      <c r="GVA569" s="78"/>
      <c r="GVB569" s="65"/>
      <c r="GVE569" s="78"/>
      <c r="GVF569" s="78"/>
      <c r="GVG569" s="65"/>
      <c r="GVJ569" s="78"/>
      <c r="GVK569" s="78"/>
      <c r="GVL569" s="65"/>
      <c r="GVO569" s="78"/>
      <c r="GVP569" s="78"/>
      <c r="GVQ569" s="65"/>
      <c r="GVT569" s="78"/>
      <c r="GVU569" s="78"/>
      <c r="GVV569" s="65"/>
      <c r="GVY569" s="78"/>
      <c r="GVZ569" s="78"/>
      <c r="GWA569" s="65"/>
      <c r="GWD569" s="78"/>
      <c r="GWE569" s="78"/>
      <c r="GWF569" s="65"/>
      <c r="GWI569" s="78"/>
      <c r="GWJ569" s="78"/>
      <c r="GWK569" s="65"/>
      <c r="GWN569" s="78"/>
      <c r="GWO569" s="78"/>
      <c r="GWP569" s="65"/>
      <c r="GWS569" s="78"/>
      <c r="GWT569" s="78"/>
      <c r="GWU569" s="65"/>
      <c r="GWX569" s="78"/>
      <c r="GWY569" s="78"/>
      <c r="GWZ569" s="65"/>
      <c r="GXC569" s="78"/>
      <c r="GXD569" s="78"/>
      <c r="GXE569" s="65"/>
      <c r="GXH569" s="78"/>
      <c r="GXI569" s="78"/>
      <c r="GXJ569" s="65"/>
      <c r="GXM569" s="78"/>
      <c r="GXN569" s="78"/>
      <c r="GXO569" s="65"/>
      <c r="GXR569" s="78"/>
      <c r="GXS569" s="78"/>
      <c r="GXT569" s="65"/>
      <c r="GXW569" s="78"/>
      <c r="GXX569" s="78"/>
      <c r="GXY569" s="65"/>
      <c r="GYB569" s="78"/>
      <c r="GYC569" s="78"/>
      <c r="GYD569" s="65"/>
      <c r="GYG569" s="78"/>
      <c r="GYH569" s="78"/>
      <c r="GYI569" s="65"/>
      <c r="GYL569" s="78"/>
      <c r="GYM569" s="78"/>
      <c r="GYN569" s="65"/>
      <c r="GYQ569" s="78"/>
      <c r="GYR569" s="78"/>
      <c r="GYS569" s="65"/>
      <c r="GYV569" s="78"/>
      <c r="GYW569" s="78"/>
      <c r="GYX569" s="65"/>
      <c r="GZA569" s="78"/>
      <c r="GZB569" s="78"/>
      <c r="GZC569" s="65"/>
      <c r="GZF569" s="78"/>
      <c r="GZG569" s="78"/>
      <c r="GZH569" s="65"/>
      <c r="GZK569" s="78"/>
      <c r="GZL569" s="78"/>
      <c r="GZM569" s="65"/>
      <c r="GZP569" s="78"/>
      <c r="GZQ569" s="78"/>
      <c r="GZR569" s="65"/>
      <c r="GZU569" s="78"/>
      <c r="GZV569" s="78"/>
      <c r="GZW569" s="65"/>
      <c r="GZZ569" s="78"/>
      <c r="HAA569" s="78"/>
      <c r="HAB569" s="65"/>
      <c r="HAE569" s="78"/>
      <c r="HAF569" s="78"/>
      <c r="HAG569" s="65"/>
      <c r="HAJ569" s="78"/>
      <c r="HAK569" s="78"/>
      <c r="HAL569" s="65"/>
      <c r="HAO569" s="78"/>
      <c r="HAP569" s="78"/>
      <c r="HAQ569" s="65"/>
      <c r="HAT569" s="78"/>
      <c r="HAU569" s="78"/>
      <c r="HAV569" s="65"/>
      <c r="HAY569" s="78"/>
      <c r="HAZ569" s="78"/>
      <c r="HBA569" s="65"/>
      <c r="HBD569" s="78"/>
      <c r="HBE569" s="78"/>
      <c r="HBF569" s="65"/>
      <c r="HBI569" s="78"/>
      <c r="HBJ569" s="78"/>
      <c r="HBK569" s="65"/>
      <c r="HBN569" s="78"/>
      <c r="HBO569" s="78"/>
      <c r="HBP569" s="65"/>
      <c r="HBS569" s="78"/>
      <c r="HBT569" s="78"/>
      <c r="HBU569" s="65"/>
      <c r="HBX569" s="78"/>
      <c r="HBY569" s="78"/>
      <c r="HBZ569" s="65"/>
      <c r="HCC569" s="78"/>
      <c r="HCD569" s="78"/>
      <c r="HCE569" s="65"/>
      <c r="HCH569" s="78"/>
      <c r="HCI569" s="78"/>
      <c r="HCJ569" s="65"/>
      <c r="HCM569" s="78"/>
      <c r="HCN569" s="78"/>
      <c r="HCO569" s="65"/>
      <c r="HCR569" s="78"/>
      <c r="HCS569" s="78"/>
      <c r="HCT569" s="65"/>
      <c r="HCW569" s="78"/>
      <c r="HCX569" s="78"/>
      <c r="HCY569" s="65"/>
      <c r="HDB569" s="78"/>
      <c r="HDC569" s="78"/>
      <c r="HDD569" s="65"/>
      <c r="HDG569" s="78"/>
      <c r="HDH569" s="78"/>
      <c r="HDI569" s="65"/>
      <c r="HDL569" s="78"/>
      <c r="HDM569" s="78"/>
      <c r="HDN569" s="65"/>
      <c r="HDQ569" s="78"/>
      <c r="HDR569" s="78"/>
      <c r="HDS569" s="65"/>
      <c r="HDV569" s="78"/>
      <c r="HDW569" s="78"/>
      <c r="HDX569" s="65"/>
      <c r="HEA569" s="78"/>
      <c r="HEB569" s="78"/>
      <c r="HEC569" s="65"/>
      <c r="HEF569" s="78"/>
      <c r="HEG569" s="78"/>
      <c r="HEH569" s="65"/>
      <c r="HEK569" s="78"/>
      <c r="HEL569" s="78"/>
      <c r="HEM569" s="65"/>
      <c r="HEP569" s="78"/>
      <c r="HEQ569" s="78"/>
      <c r="HER569" s="65"/>
      <c r="HEU569" s="78"/>
      <c r="HEV569" s="78"/>
      <c r="HEW569" s="65"/>
      <c r="HEZ569" s="78"/>
      <c r="HFA569" s="78"/>
      <c r="HFB569" s="65"/>
      <c r="HFE569" s="78"/>
      <c r="HFF569" s="78"/>
      <c r="HFG569" s="65"/>
      <c r="HFJ569" s="78"/>
      <c r="HFK569" s="78"/>
      <c r="HFL569" s="65"/>
      <c r="HFO569" s="78"/>
      <c r="HFP569" s="78"/>
      <c r="HFQ569" s="65"/>
      <c r="HFT569" s="78"/>
      <c r="HFU569" s="78"/>
      <c r="HFV569" s="65"/>
      <c r="HFY569" s="78"/>
      <c r="HFZ569" s="78"/>
      <c r="HGA569" s="65"/>
      <c r="HGD569" s="78"/>
      <c r="HGE569" s="78"/>
      <c r="HGF569" s="65"/>
      <c r="HGI569" s="78"/>
      <c r="HGJ569" s="78"/>
      <c r="HGK569" s="65"/>
      <c r="HGN569" s="78"/>
      <c r="HGO569" s="78"/>
      <c r="HGP569" s="65"/>
      <c r="HGS569" s="78"/>
      <c r="HGT569" s="78"/>
      <c r="HGU569" s="65"/>
      <c r="HGX569" s="78"/>
      <c r="HGY569" s="78"/>
      <c r="HGZ569" s="65"/>
      <c r="HHC569" s="78"/>
      <c r="HHD569" s="78"/>
      <c r="HHE569" s="65"/>
      <c r="HHH569" s="78"/>
      <c r="HHI569" s="78"/>
      <c r="HHJ569" s="65"/>
      <c r="HHM569" s="78"/>
      <c r="HHN569" s="78"/>
      <c r="HHO569" s="65"/>
      <c r="HHR569" s="78"/>
      <c r="HHS569" s="78"/>
      <c r="HHT569" s="65"/>
      <c r="HHW569" s="78"/>
      <c r="HHX569" s="78"/>
      <c r="HHY569" s="65"/>
      <c r="HIB569" s="78"/>
      <c r="HIC569" s="78"/>
      <c r="HID569" s="65"/>
      <c r="HIG569" s="78"/>
      <c r="HIH569" s="78"/>
      <c r="HII569" s="65"/>
      <c r="HIL569" s="78"/>
      <c r="HIM569" s="78"/>
      <c r="HIN569" s="65"/>
      <c r="HIQ569" s="78"/>
      <c r="HIR569" s="78"/>
      <c r="HIS569" s="65"/>
      <c r="HIV569" s="78"/>
      <c r="HIW569" s="78"/>
      <c r="HIX569" s="65"/>
      <c r="HJA569" s="78"/>
      <c r="HJB569" s="78"/>
      <c r="HJC569" s="65"/>
      <c r="HJF569" s="78"/>
      <c r="HJG569" s="78"/>
      <c r="HJH569" s="65"/>
      <c r="HJK569" s="78"/>
      <c r="HJL569" s="78"/>
      <c r="HJM569" s="65"/>
      <c r="HJP569" s="78"/>
      <c r="HJQ569" s="78"/>
      <c r="HJR569" s="65"/>
      <c r="HJU569" s="78"/>
      <c r="HJV569" s="78"/>
      <c r="HJW569" s="65"/>
      <c r="HJZ569" s="78"/>
      <c r="HKA569" s="78"/>
      <c r="HKB569" s="65"/>
      <c r="HKE569" s="78"/>
      <c r="HKF569" s="78"/>
      <c r="HKG569" s="65"/>
      <c r="HKJ569" s="78"/>
      <c r="HKK569" s="78"/>
      <c r="HKL569" s="65"/>
      <c r="HKO569" s="78"/>
      <c r="HKP569" s="78"/>
      <c r="HKQ569" s="65"/>
      <c r="HKT569" s="78"/>
      <c r="HKU569" s="78"/>
      <c r="HKV569" s="65"/>
      <c r="HKY569" s="78"/>
      <c r="HKZ569" s="78"/>
      <c r="HLA569" s="65"/>
      <c r="HLD569" s="78"/>
      <c r="HLE569" s="78"/>
      <c r="HLF569" s="65"/>
      <c r="HLI569" s="78"/>
      <c r="HLJ569" s="78"/>
      <c r="HLK569" s="65"/>
      <c r="HLN569" s="78"/>
      <c r="HLO569" s="78"/>
      <c r="HLP569" s="65"/>
      <c r="HLS569" s="78"/>
      <c r="HLT569" s="78"/>
      <c r="HLU569" s="65"/>
      <c r="HLX569" s="78"/>
      <c r="HLY569" s="78"/>
      <c r="HLZ569" s="65"/>
      <c r="HMC569" s="78"/>
      <c r="HMD569" s="78"/>
      <c r="HME569" s="65"/>
      <c r="HMH569" s="78"/>
      <c r="HMI569" s="78"/>
      <c r="HMJ569" s="65"/>
      <c r="HMM569" s="78"/>
      <c r="HMN569" s="78"/>
      <c r="HMO569" s="65"/>
      <c r="HMR569" s="78"/>
      <c r="HMS569" s="78"/>
      <c r="HMT569" s="65"/>
      <c r="HMW569" s="78"/>
      <c r="HMX569" s="78"/>
      <c r="HMY569" s="65"/>
      <c r="HNB569" s="78"/>
      <c r="HNC569" s="78"/>
      <c r="HND569" s="65"/>
      <c r="HNG569" s="78"/>
      <c r="HNH569" s="78"/>
      <c r="HNI569" s="65"/>
      <c r="HNL569" s="78"/>
      <c r="HNM569" s="78"/>
      <c r="HNN569" s="65"/>
      <c r="HNQ569" s="78"/>
      <c r="HNR569" s="78"/>
      <c r="HNS569" s="65"/>
      <c r="HNV569" s="78"/>
      <c r="HNW569" s="78"/>
      <c r="HNX569" s="65"/>
      <c r="HOA569" s="78"/>
      <c r="HOB569" s="78"/>
      <c r="HOC569" s="65"/>
      <c r="HOF569" s="78"/>
      <c r="HOG569" s="78"/>
      <c r="HOH569" s="65"/>
      <c r="HOK569" s="78"/>
      <c r="HOL569" s="78"/>
      <c r="HOM569" s="65"/>
      <c r="HOP569" s="78"/>
      <c r="HOQ569" s="78"/>
      <c r="HOR569" s="65"/>
      <c r="HOU569" s="78"/>
      <c r="HOV569" s="78"/>
      <c r="HOW569" s="65"/>
      <c r="HOZ569" s="78"/>
      <c r="HPA569" s="78"/>
      <c r="HPB569" s="65"/>
      <c r="HPE569" s="78"/>
      <c r="HPF569" s="78"/>
      <c r="HPG569" s="65"/>
      <c r="HPJ569" s="78"/>
      <c r="HPK569" s="78"/>
      <c r="HPL569" s="65"/>
      <c r="HPO569" s="78"/>
      <c r="HPP569" s="78"/>
      <c r="HPQ569" s="65"/>
      <c r="HPT569" s="78"/>
      <c r="HPU569" s="78"/>
      <c r="HPV569" s="65"/>
      <c r="HPY569" s="78"/>
      <c r="HPZ569" s="78"/>
      <c r="HQA569" s="65"/>
      <c r="HQD569" s="78"/>
      <c r="HQE569" s="78"/>
      <c r="HQF569" s="65"/>
      <c r="HQI569" s="78"/>
      <c r="HQJ569" s="78"/>
      <c r="HQK569" s="65"/>
      <c r="HQN569" s="78"/>
      <c r="HQO569" s="78"/>
      <c r="HQP569" s="65"/>
      <c r="HQS569" s="78"/>
      <c r="HQT569" s="78"/>
      <c r="HQU569" s="65"/>
      <c r="HQX569" s="78"/>
      <c r="HQY569" s="78"/>
      <c r="HQZ569" s="65"/>
      <c r="HRC569" s="78"/>
      <c r="HRD569" s="78"/>
      <c r="HRE569" s="65"/>
      <c r="HRH569" s="78"/>
      <c r="HRI569" s="78"/>
      <c r="HRJ569" s="65"/>
      <c r="HRM569" s="78"/>
      <c r="HRN569" s="78"/>
      <c r="HRO569" s="65"/>
      <c r="HRR569" s="78"/>
      <c r="HRS569" s="78"/>
      <c r="HRT569" s="65"/>
      <c r="HRW569" s="78"/>
      <c r="HRX569" s="78"/>
      <c r="HRY569" s="65"/>
      <c r="HSB569" s="78"/>
      <c r="HSC569" s="78"/>
      <c r="HSD569" s="65"/>
      <c r="HSG569" s="78"/>
      <c r="HSH569" s="78"/>
      <c r="HSI569" s="65"/>
      <c r="HSL569" s="78"/>
      <c r="HSM569" s="78"/>
      <c r="HSN569" s="65"/>
      <c r="HSQ569" s="78"/>
      <c r="HSR569" s="78"/>
      <c r="HSS569" s="65"/>
      <c r="HSV569" s="78"/>
      <c r="HSW569" s="78"/>
      <c r="HSX569" s="65"/>
      <c r="HTA569" s="78"/>
      <c r="HTB569" s="78"/>
      <c r="HTC569" s="65"/>
      <c r="HTF569" s="78"/>
      <c r="HTG569" s="78"/>
      <c r="HTH569" s="65"/>
      <c r="HTK569" s="78"/>
      <c r="HTL569" s="78"/>
      <c r="HTM569" s="65"/>
      <c r="HTP569" s="78"/>
      <c r="HTQ569" s="78"/>
      <c r="HTR569" s="65"/>
      <c r="HTU569" s="78"/>
      <c r="HTV569" s="78"/>
      <c r="HTW569" s="65"/>
      <c r="HTZ569" s="78"/>
      <c r="HUA569" s="78"/>
      <c r="HUB569" s="65"/>
      <c r="HUE569" s="78"/>
      <c r="HUF569" s="78"/>
      <c r="HUG569" s="65"/>
      <c r="HUJ569" s="78"/>
      <c r="HUK569" s="78"/>
      <c r="HUL569" s="65"/>
      <c r="HUO569" s="78"/>
      <c r="HUP569" s="78"/>
      <c r="HUQ569" s="65"/>
      <c r="HUT569" s="78"/>
      <c r="HUU569" s="78"/>
      <c r="HUV569" s="65"/>
      <c r="HUY569" s="78"/>
      <c r="HUZ569" s="78"/>
      <c r="HVA569" s="65"/>
      <c r="HVD569" s="78"/>
      <c r="HVE569" s="78"/>
      <c r="HVF569" s="65"/>
      <c r="HVI569" s="78"/>
      <c r="HVJ569" s="78"/>
      <c r="HVK569" s="65"/>
      <c r="HVN569" s="78"/>
      <c r="HVO569" s="78"/>
      <c r="HVP569" s="65"/>
      <c r="HVS569" s="78"/>
      <c r="HVT569" s="78"/>
      <c r="HVU569" s="65"/>
      <c r="HVX569" s="78"/>
      <c r="HVY569" s="78"/>
      <c r="HVZ569" s="65"/>
      <c r="HWC569" s="78"/>
      <c r="HWD569" s="78"/>
      <c r="HWE569" s="65"/>
      <c r="HWH569" s="78"/>
      <c r="HWI569" s="78"/>
      <c r="HWJ569" s="65"/>
      <c r="HWM569" s="78"/>
      <c r="HWN569" s="78"/>
      <c r="HWO569" s="65"/>
      <c r="HWR569" s="78"/>
      <c r="HWS569" s="78"/>
      <c r="HWT569" s="65"/>
      <c r="HWW569" s="78"/>
      <c r="HWX569" s="78"/>
      <c r="HWY569" s="65"/>
      <c r="HXB569" s="78"/>
      <c r="HXC569" s="78"/>
      <c r="HXD569" s="65"/>
      <c r="HXG569" s="78"/>
      <c r="HXH569" s="78"/>
      <c r="HXI569" s="65"/>
      <c r="HXL569" s="78"/>
      <c r="HXM569" s="78"/>
      <c r="HXN569" s="65"/>
      <c r="HXQ569" s="78"/>
      <c r="HXR569" s="78"/>
      <c r="HXS569" s="65"/>
      <c r="HXV569" s="78"/>
      <c r="HXW569" s="78"/>
      <c r="HXX569" s="65"/>
      <c r="HYA569" s="78"/>
      <c r="HYB569" s="78"/>
      <c r="HYC569" s="65"/>
      <c r="HYF569" s="78"/>
      <c r="HYG569" s="78"/>
      <c r="HYH569" s="65"/>
      <c r="HYK569" s="78"/>
      <c r="HYL569" s="78"/>
      <c r="HYM569" s="65"/>
      <c r="HYP569" s="78"/>
      <c r="HYQ569" s="78"/>
      <c r="HYR569" s="65"/>
      <c r="HYU569" s="78"/>
      <c r="HYV569" s="78"/>
      <c r="HYW569" s="65"/>
      <c r="HYZ569" s="78"/>
      <c r="HZA569" s="78"/>
      <c r="HZB569" s="65"/>
      <c r="HZE569" s="78"/>
      <c r="HZF569" s="78"/>
      <c r="HZG569" s="65"/>
      <c r="HZJ569" s="78"/>
      <c r="HZK569" s="78"/>
      <c r="HZL569" s="65"/>
      <c r="HZO569" s="78"/>
      <c r="HZP569" s="78"/>
      <c r="HZQ569" s="65"/>
      <c r="HZT569" s="78"/>
      <c r="HZU569" s="78"/>
      <c r="HZV569" s="65"/>
      <c r="HZY569" s="78"/>
      <c r="HZZ569" s="78"/>
      <c r="IAA569" s="65"/>
      <c r="IAD569" s="78"/>
      <c r="IAE569" s="78"/>
      <c r="IAF569" s="65"/>
      <c r="IAI569" s="78"/>
      <c r="IAJ569" s="78"/>
      <c r="IAK569" s="65"/>
      <c r="IAN569" s="78"/>
      <c r="IAO569" s="78"/>
      <c r="IAP569" s="65"/>
      <c r="IAS569" s="78"/>
      <c r="IAT569" s="78"/>
      <c r="IAU569" s="65"/>
      <c r="IAX569" s="78"/>
      <c r="IAY569" s="78"/>
      <c r="IAZ569" s="65"/>
      <c r="IBC569" s="78"/>
      <c r="IBD569" s="78"/>
      <c r="IBE569" s="65"/>
      <c r="IBH569" s="78"/>
      <c r="IBI569" s="78"/>
      <c r="IBJ569" s="65"/>
      <c r="IBM569" s="78"/>
      <c r="IBN569" s="78"/>
      <c r="IBO569" s="65"/>
      <c r="IBR569" s="78"/>
      <c r="IBS569" s="78"/>
      <c r="IBT569" s="65"/>
      <c r="IBW569" s="78"/>
      <c r="IBX569" s="78"/>
      <c r="IBY569" s="65"/>
      <c r="ICB569" s="78"/>
      <c r="ICC569" s="78"/>
      <c r="ICD569" s="65"/>
      <c r="ICG569" s="78"/>
      <c r="ICH569" s="78"/>
      <c r="ICI569" s="65"/>
      <c r="ICL569" s="78"/>
      <c r="ICM569" s="78"/>
      <c r="ICN569" s="65"/>
      <c r="ICQ569" s="78"/>
      <c r="ICR569" s="78"/>
      <c r="ICS569" s="65"/>
      <c r="ICV569" s="78"/>
      <c r="ICW569" s="78"/>
      <c r="ICX569" s="65"/>
      <c r="IDA569" s="78"/>
      <c r="IDB569" s="78"/>
      <c r="IDC569" s="65"/>
      <c r="IDF569" s="78"/>
      <c r="IDG569" s="78"/>
      <c r="IDH569" s="65"/>
      <c r="IDK569" s="78"/>
      <c r="IDL569" s="78"/>
      <c r="IDM569" s="65"/>
      <c r="IDP569" s="78"/>
      <c r="IDQ569" s="78"/>
      <c r="IDR569" s="65"/>
      <c r="IDU569" s="78"/>
      <c r="IDV569" s="78"/>
      <c r="IDW569" s="65"/>
      <c r="IDZ569" s="78"/>
      <c r="IEA569" s="78"/>
      <c r="IEB569" s="65"/>
      <c r="IEE569" s="78"/>
      <c r="IEF569" s="78"/>
      <c r="IEG569" s="65"/>
      <c r="IEJ569" s="78"/>
      <c r="IEK569" s="78"/>
      <c r="IEL569" s="65"/>
      <c r="IEO569" s="78"/>
      <c r="IEP569" s="78"/>
      <c r="IEQ569" s="65"/>
      <c r="IET569" s="78"/>
      <c r="IEU569" s="78"/>
      <c r="IEV569" s="65"/>
      <c r="IEY569" s="78"/>
      <c r="IEZ569" s="78"/>
      <c r="IFA569" s="65"/>
      <c r="IFD569" s="78"/>
      <c r="IFE569" s="78"/>
      <c r="IFF569" s="65"/>
      <c r="IFI569" s="78"/>
      <c r="IFJ569" s="78"/>
      <c r="IFK569" s="65"/>
      <c r="IFN569" s="78"/>
      <c r="IFO569" s="78"/>
      <c r="IFP569" s="65"/>
      <c r="IFS569" s="78"/>
      <c r="IFT569" s="78"/>
      <c r="IFU569" s="65"/>
      <c r="IFX569" s="78"/>
      <c r="IFY569" s="78"/>
      <c r="IFZ569" s="65"/>
      <c r="IGC569" s="78"/>
      <c r="IGD569" s="78"/>
      <c r="IGE569" s="65"/>
      <c r="IGH569" s="78"/>
      <c r="IGI569" s="78"/>
      <c r="IGJ569" s="65"/>
      <c r="IGM569" s="78"/>
      <c r="IGN569" s="78"/>
      <c r="IGO569" s="65"/>
      <c r="IGR569" s="78"/>
      <c r="IGS569" s="78"/>
      <c r="IGT569" s="65"/>
      <c r="IGW569" s="78"/>
      <c r="IGX569" s="78"/>
      <c r="IGY569" s="65"/>
      <c r="IHB569" s="78"/>
      <c r="IHC569" s="78"/>
      <c r="IHD569" s="65"/>
      <c r="IHG569" s="78"/>
      <c r="IHH569" s="78"/>
      <c r="IHI569" s="65"/>
      <c r="IHL569" s="78"/>
      <c r="IHM569" s="78"/>
      <c r="IHN569" s="65"/>
      <c r="IHQ569" s="78"/>
      <c r="IHR569" s="78"/>
      <c r="IHS569" s="65"/>
      <c r="IHV569" s="78"/>
      <c r="IHW569" s="78"/>
      <c r="IHX569" s="65"/>
      <c r="IIA569" s="78"/>
      <c r="IIB569" s="78"/>
      <c r="IIC569" s="65"/>
      <c r="IIF569" s="78"/>
      <c r="IIG569" s="78"/>
      <c r="IIH569" s="65"/>
      <c r="IIK569" s="78"/>
      <c r="IIL569" s="78"/>
      <c r="IIM569" s="65"/>
      <c r="IIP569" s="78"/>
      <c r="IIQ569" s="78"/>
      <c r="IIR569" s="65"/>
      <c r="IIU569" s="78"/>
      <c r="IIV569" s="78"/>
      <c r="IIW569" s="65"/>
      <c r="IIZ569" s="78"/>
      <c r="IJA569" s="78"/>
      <c r="IJB569" s="65"/>
      <c r="IJE569" s="78"/>
      <c r="IJF569" s="78"/>
      <c r="IJG569" s="65"/>
      <c r="IJJ569" s="78"/>
      <c r="IJK569" s="78"/>
      <c r="IJL569" s="65"/>
      <c r="IJO569" s="78"/>
      <c r="IJP569" s="78"/>
      <c r="IJQ569" s="65"/>
      <c r="IJT569" s="78"/>
      <c r="IJU569" s="78"/>
      <c r="IJV569" s="65"/>
      <c r="IJY569" s="78"/>
      <c r="IJZ569" s="78"/>
      <c r="IKA569" s="65"/>
      <c r="IKD569" s="78"/>
      <c r="IKE569" s="78"/>
      <c r="IKF569" s="65"/>
      <c r="IKI569" s="78"/>
      <c r="IKJ569" s="78"/>
      <c r="IKK569" s="65"/>
      <c r="IKN569" s="78"/>
      <c r="IKO569" s="78"/>
      <c r="IKP569" s="65"/>
      <c r="IKS569" s="78"/>
      <c r="IKT569" s="78"/>
      <c r="IKU569" s="65"/>
      <c r="IKX569" s="78"/>
      <c r="IKY569" s="78"/>
      <c r="IKZ569" s="65"/>
      <c r="ILC569" s="78"/>
      <c r="ILD569" s="78"/>
      <c r="ILE569" s="65"/>
      <c r="ILH569" s="78"/>
      <c r="ILI569" s="78"/>
      <c r="ILJ569" s="65"/>
      <c r="ILM569" s="78"/>
      <c r="ILN569" s="78"/>
      <c r="ILO569" s="65"/>
      <c r="ILR569" s="78"/>
      <c r="ILS569" s="78"/>
      <c r="ILT569" s="65"/>
      <c r="ILW569" s="78"/>
      <c r="ILX569" s="78"/>
      <c r="ILY569" s="65"/>
      <c r="IMB569" s="78"/>
      <c r="IMC569" s="78"/>
      <c r="IMD569" s="65"/>
      <c r="IMG569" s="78"/>
      <c r="IMH569" s="78"/>
      <c r="IMI569" s="65"/>
      <c r="IML569" s="78"/>
      <c r="IMM569" s="78"/>
      <c r="IMN569" s="65"/>
      <c r="IMQ569" s="78"/>
      <c r="IMR569" s="78"/>
      <c r="IMS569" s="65"/>
      <c r="IMV569" s="78"/>
      <c r="IMW569" s="78"/>
      <c r="IMX569" s="65"/>
      <c r="INA569" s="78"/>
      <c r="INB569" s="78"/>
      <c r="INC569" s="65"/>
      <c r="INF569" s="78"/>
      <c r="ING569" s="78"/>
      <c r="INH569" s="65"/>
      <c r="INK569" s="78"/>
      <c r="INL569" s="78"/>
      <c r="INM569" s="65"/>
      <c r="INP569" s="78"/>
      <c r="INQ569" s="78"/>
      <c r="INR569" s="65"/>
      <c r="INU569" s="78"/>
      <c r="INV569" s="78"/>
      <c r="INW569" s="65"/>
      <c r="INZ569" s="78"/>
      <c r="IOA569" s="78"/>
      <c r="IOB569" s="65"/>
      <c r="IOE569" s="78"/>
      <c r="IOF569" s="78"/>
      <c r="IOG569" s="65"/>
      <c r="IOJ569" s="78"/>
      <c r="IOK569" s="78"/>
      <c r="IOL569" s="65"/>
      <c r="IOO569" s="78"/>
      <c r="IOP569" s="78"/>
      <c r="IOQ569" s="65"/>
      <c r="IOT569" s="78"/>
      <c r="IOU569" s="78"/>
      <c r="IOV569" s="65"/>
      <c r="IOY569" s="78"/>
      <c r="IOZ569" s="78"/>
      <c r="IPA569" s="65"/>
      <c r="IPD569" s="78"/>
      <c r="IPE569" s="78"/>
      <c r="IPF569" s="65"/>
      <c r="IPI569" s="78"/>
      <c r="IPJ569" s="78"/>
      <c r="IPK569" s="65"/>
      <c r="IPN569" s="78"/>
      <c r="IPO569" s="78"/>
      <c r="IPP569" s="65"/>
      <c r="IPS569" s="78"/>
      <c r="IPT569" s="78"/>
      <c r="IPU569" s="65"/>
      <c r="IPX569" s="78"/>
      <c r="IPY569" s="78"/>
      <c r="IPZ569" s="65"/>
      <c r="IQC569" s="78"/>
      <c r="IQD569" s="78"/>
      <c r="IQE569" s="65"/>
      <c r="IQH569" s="78"/>
      <c r="IQI569" s="78"/>
      <c r="IQJ569" s="65"/>
      <c r="IQM569" s="78"/>
      <c r="IQN569" s="78"/>
      <c r="IQO569" s="65"/>
      <c r="IQR569" s="78"/>
      <c r="IQS569" s="78"/>
      <c r="IQT569" s="65"/>
      <c r="IQW569" s="78"/>
      <c r="IQX569" s="78"/>
      <c r="IQY569" s="65"/>
      <c r="IRB569" s="78"/>
      <c r="IRC569" s="78"/>
      <c r="IRD569" s="65"/>
      <c r="IRG569" s="78"/>
      <c r="IRH569" s="78"/>
      <c r="IRI569" s="65"/>
      <c r="IRL569" s="78"/>
      <c r="IRM569" s="78"/>
      <c r="IRN569" s="65"/>
      <c r="IRQ569" s="78"/>
      <c r="IRR569" s="78"/>
      <c r="IRS569" s="65"/>
      <c r="IRV569" s="78"/>
      <c r="IRW569" s="78"/>
      <c r="IRX569" s="65"/>
      <c r="ISA569" s="78"/>
      <c r="ISB569" s="78"/>
      <c r="ISC569" s="65"/>
      <c r="ISF569" s="78"/>
      <c r="ISG569" s="78"/>
      <c r="ISH569" s="65"/>
      <c r="ISK569" s="78"/>
      <c r="ISL569" s="78"/>
      <c r="ISM569" s="65"/>
      <c r="ISP569" s="78"/>
      <c r="ISQ569" s="78"/>
      <c r="ISR569" s="65"/>
      <c r="ISU569" s="78"/>
      <c r="ISV569" s="78"/>
      <c r="ISW569" s="65"/>
      <c r="ISZ569" s="78"/>
      <c r="ITA569" s="78"/>
      <c r="ITB569" s="65"/>
      <c r="ITE569" s="78"/>
      <c r="ITF569" s="78"/>
      <c r="ITG569" s="65"/>
      <c r="ITJ569" s="78"/>
      <c r="ITK569" s="78"/>
      <c r="ITL569" s="65"/>
      <c r="ITO569" s="78"/>
      <c r="ITP569" s="78"/>
      <c r="ITQ569" s="65"/>
      <c r="ITT569" s="78"/>
      <c r="ITU569" s="78"/>
      <c r="ITV569" s="65"/>
      <c r="ITY569" s="78"/>
      <c r="ITZ569" s="78"/>
      <c r="IUA569" s="65"/>
      <c r="IUD569" s="78"/>
      <c r="IUE569" s="78"/>
      <c r="IUF569" s="65"/>
      <c r="IUI569" s="78"/>
      <c r="IUJ569" s="78"/>
      <c r="IUK569" s="65"/>
      <c r="IUN569" s="78"/>
      <c r="IUO569" s="78"/>
      <c r="IUP569" s="65"/>
      <c r="IUS569" s="78"/>
      <c r="IUT569" s="78"/>
      <c r="IUU569" s="65"/>
      <c r="IUX569" s="78"/>
      <c r="IUY569" s="78"/>
      <c r="IUZ569" s="65"/>
      <c r="IVC569" s="78"/>
      <c r="IVD569" s="78"/>
      <c r="IVE569" s="65"/>
      <c r="IVH569" s="78"/>
      <c r="IVI569" s="78"/>
      <c r="IVJ569" s="65"/>
      <c r="IVM569" s="78"/>
      <c r="IVN569" s="78"/>
      <c r="IVO569" s="65"/>
      <c r="IVR569" s="78"/>
      <c r="IVS569" s="78"/>
      <c r="IVT569" s="65"/>
      <c r="IVW569" s="78"/>
      <c r="IVX569" s="78"/>
      <c r="IVY569" s="65"/>
      <c r="IWB569" s="78"/>
      <c r="IWC569" s="78"/>
      <c r="IWD569" s="65"/>
      <c r="IWG569" s="78"/>
      <c r="IWH569" s="78"/>
      <c r="IWI569" s="65"/>
      <c r="IWL569" s="78"/>
      <c r="IWM569" s="78"/>
      <c r="IWN569" s="65"/>
      <c r="IWQ569" s="78"/>
      <c r="IWR569" s="78"/>
      <c r="IWS569" s="65"/>
      <c r="IWV569" s="78"/>
      <c r="IWW569" s="78"/>
      <c r="IWX569" s="65"/>
      <c r="IXA569" s="78"/>
      <c r="IXB569" s="78"/>
      <c r="IXC569" s="65"/>
      <c r="IXF569" s="78"/>
      <c r="IXG569" s="78"/>
      <c r="IXH569" s="65"/>
      <c r="IXK569" s="78"/>
      <c r="IXL569" s="78"/>
      <c r="IXM569" s="65"/>
      <c r="IXP569" s="78"/>
      <c r="IXQ569" s="78"/>
      <c r="IXR569" s="65"/>
      <c r="IXU569" s="78"/>
      <c r="IXV569" s="78"/>
      <c r="IXW569" s="65"/>
      <c r="IXZ569" s="78"/>
      <c r="IYA569" s="78"/>
      <c r="IYB569" s="65"/>
      <c r="IYE569" s="78"/>
      <c r="IYF569" s="78"/>
      <c r="IYG569" s="65"/>
      <c r="IYJ569" s="78"/>
      <c r="IYK569" s="78"/>
      <c r="IYL569" s="65"/>
      <c r="IYO569" s="78"/>
      <c r="IYP569" s="78"/>
      <c r="IYQ569" s="65"/>
      <c r="IYT569" s="78"/>
      <c r="IYU569" s="78"/>
      <c r="IYV569" s="65"/>
      <c r="IYY569" s="78"/>
      <c r="IYZ569" s="78"/>
      <c r="IZA569" s="65"/>
      <c r="IZD569" s="78"/>
      <c r="IZE569" s="78"/>
      <c r="IZF569" s="65"/>
      <c r="IZI569" s="78"/>
      <c r="IZJ569" s="78"/>
      <c r="IZK569" s="65"/>
      <c r="IZN569" s="78"/>
      <c r="IZO569" s="78"/>
      <c r="IZP569" s="65"/>
      <c r="IZS569" s="78"/>
      <c r="IZT569" s="78"/>
      <c r="IZU569" s="65"/>
      <c r="IZX569" s="78"/>
      <c r="IZY569" s="78"/>
      <c r="IZZ569" s="65"/>
      <c r="JAC569" s="78"/>
      <c r="JAD569" s="78"/>
      <c r="JAE569" s="65"/>
      <c r="JAH569" s="78"/>
      <c r="JAI569" s="78"/>
      <c r="JAJ569" s="65"/>
      <c r="JAM569" s="78"/>
      <c r="JAN569" s="78"/>
      <c r="JAO569" s="65"/>
      <c r="JAR569" s="78"/>
      <c r="JAS569" s="78"/>
      <c r="JAT569" s="65"/>
      <c r="JAW569" s="78"/>
      <c r="JAX569" s="78"/>
      <c r="JAY569" s="65"/>
      <c r="JBB569" s="78"/>
      <c r="JBC569" s="78"/>
      <c r="JBD569" s="65"/>
      <c r="JBG569" s="78"/>
      <c r="JBH569" s="78"/>
      <c r="JBI569" s="65"/>
      <c r="JBL569" s="78"/>
      <c r="JBM569" s="78"/>
      <c r="JBN569" s="65"/>
      <c r="JBQ569" s="78"/>
      <c r="JBR569" s="78"/>
      <c r="JBS569" s="65"/>
      <c r="JBV569" s="78"/>
      <c r="JBW569" s="78"/>
      <c r="JBX569" s="65"/>
      <c r="JCA569" s="78"/>
      <c r="JCB569" s="78"/>
      <c r="JCC569" s="65"/>
      <c r="JCF569" s="78"/>
      <c r="JCG569" s="78"/>
      <c r="JCH569" s="65"/>
      <c r="JCK569" s="78"/>
      <c r="JCL569" s="78"/>
      <c r="JCM569" s="65"/>
      <c r="JCP569" s="78"/>
      <c r="JCQ569" s="78"/>
      <c r="JCR569" s="65"/>
      <c r="JCU569" s="78"/>
      <c r="JCV569" s="78"/>
      <c r="JCW569" s="65"/>
      <c r="JCZ569" s="78"/>
      <c r="JDA569" s="78"/>
      <c r="JDB569" s="65"/>
      <c r="JDE569" s="78"/>
      <c r="JDF569" s="78"/>
      <c r="JDG569" s="65"/>
      <c r="JDJ569" s="78"/>
      <c r="JDK569" s="78"/>
      <c r="JDL569" s="65"/>
      <c r="JDO569" s="78"/>
      <c r="JDP569" s="78"/>
      <c r="JDQ569" s="65"/>
      <c r="JDT569" s="78"/>
      <c r="JDU569" s="78"/>
      <c r="JDV569" s="65"/>
      <c r="JDY569" s="78"/>
      <c r="JDZ569" s="78"/>
      <c r="JEA569" s="65"/>
      <c r="JED569" s="78"/>
      <c r="JEE569" s="78"/>
      <c r="JEF569" s="65"/>
      <c r="JEI569" s="78"/>
      <c r="JEJ569" s="78"/>
      <c r="JEK569" s="65"/>
      <c r="JEN569" s="78"/>
      <c r="JEO569" s="78"/>
      <c r="JEP569" s="65"/>
      <c r="JES569" s="78"/>
      <c r="JET569" s="78"/>
      <c r="JEU569" s="65"/>
      <c r="JEX569" s="78"/>
      <c r="JEY569" s="78"/>
      <c r="JEZ569" s="65"/>
      <c r="JFC569" s="78"/>
      <c r="JFD569" s="78"/>
      <c r="JFE569" s="65"/>
      <c r="JFH569" s="78"/>
      <c r="JFI569" s="78"/>
      <c r="JFJ569" s="65"/>
      <c r="JFM569" s="78"/>
      <c r="JFN569" s="78"/>
      <c r="JFO569" s="65"/>
      <c r="JFR569" s="78"/>
      <c r="JFS569" s="78"/>
      <c r="JFT569" s="65"/>
      <c r="JFW569" s="78"/>
      <c r="JFX569" s="78"/>
      <c r="JFY569" s="65"/>
      <c r="JGB569" s="78"/>
      <c r="JGC569" s="78"/>
      <c r="JGD569" s="65"/>
      <c r="JGG569" s="78"/>
      <c r="JGH569" s="78"/>
      <c r="JGI569" s="65"/>
      <c r="JGL569" s="78"/>
      <c r="JGM569" s="78"/>
      <c r="JGN569" s="65"/>
      <c r="JGQ569" s="78"/>
      <c r="JGR569" s="78"/>
      <c r="JGS569" s="65"/>
      <c r="JGV569" s="78"/>
      <c r="JGW569" s="78"/>
      <c r="JGX569" s="65"/>
      <c r="JHA569" s="78"/>
      <c r="JHB569" s="78"/>
      <c r="JHC569" s="65"/>
      <c r="JHF569" s="78"/>
      <c r="JHG569" s="78"/>
      <c r="JHH569" s="65"/>
      <c r="JHK569" s="78"/>
      <c r="JHL569" s="78"/>
      <c r="JHM569" s="65"/>
      <c r="JHP569" s="78"/>
      <c r="JHQ569" s="78"/>
      <c r="JHR569" s="65"/>
      <c r="JHU569" s="78"/>
      <c r="JHV569" s="78"/>
      <c r="JHW569" s="65"/>
      <c r="JHZ569" s="78"/>
      <c r="JIA569" s="78"/>
      <c r="JIB569" s="65"/>
      <c r="JIE569" s="78"/>
      <c r="JIF569" s="78"/>
      <c r="JIG569" s="65"/>
      <c r="JIJ569" s="78"/>
      <c r="JIK569" s="78"/>
      <c r="JIL569" s="65"/>
      <c r="JIO569" s="78"/>
      <c r="JIP569" s="78"/>
      <c r="JIQ569" s="65"/>
      <c r="JIT569" s="78"/>
      <c r="JIU569" s="78"/>
      <c r="JIV569" s="65"/>
      <c r="JIY569" s="78"/>
      <c r="JIZ569" s="78"/>
      <c r="JJA569" s="65"/>
      <c r="JJD569" s="78"/>
      <c r="JJE569" s="78"/>
      <c r="JJF569" s="65"/>
      <c r="JJI569" s="78"/>
      <c r="JJJ569" s="78"/>
      <c r="JJK569" s="65"/>
      <c r="JJN569" s="78"/>
      <c r="JJO569" s="78"/>
      <c r="JJP569" s="65"/>
      <c r="JJS569" s="78"/>
      <c r="JJT569" s="78"/>
      <c r="JJU569" s="65"/>
      <c r="JJX569" s="78"/>
      <c r="JJY569" s="78"/>
      <c r="JJZ569" s="65"/>
      <c r="JKC569" s="78"/>
      <c r="JKD569" s="78"/>
      <c r="JKE569" s="65"/>
      <c r="JKH569" s="78"/>
      <c r="JKI569" s="78"/>
      <c r="JKJ569" s="65"/>
      <c r="JKM569" s="78"/>
      <c r="JKN569" s="78"/>
      <c r="JKO569" s="65"/>
      <c r="JKR569" s="78"/>
      <c r="JKS569" s="78"/>
      <c r="JKT569" s="65"/>
      <c r="JKW569" s="78"/>
      <c r="JKX569" s="78"/>
      <c r="JKY569" s="65"/>
      <c r="JLB569" s="78"/>
      <c r="JLC569" s="78"/>
      <c r="JLD569" s="65"/>
      <c r="JLG569" s="78"/>
      <c r="JLH569" s="78"/>
      <c r="JLI569" s="65"/>
      <c r="JLL569" s="78"/>
      <c r="JLM569" s="78"/>
      <c r="JLN569" s="65"/>
      <c r="JLQ569" s="78"/>
      <c r="JLR569" s="78"/>
      <c r="JLS569" s="65"/>
      <c r="JLV569" s="78"/>
      <c r="JLW569" s="78"/>
      <c r="JLX569" s="65"/>
      <c r="JMA569" s="78"/>
      <c r="JMB569" s="78"/>
      <c r="JMC569" s="65"/>
      <c r="JMF569" s="78"/>
      <c r="JMG569" s="78"/>
      <c r="JMH569" s="65"/>
      <c r="JMK569" s="78"/>
      <c r="JML569" s="78"/>
      <c r="JMM569" s="65"/>
      <c r="JMP569" s="78"/>
      <c r="JMQ569" s="78"/>
      <c r="JMR569" s="65"/>
      <c r="JMU569" s="78"/>
      <c r="JMV569" s="78"/>
      <c r="JMW569" s="65"/>
      <c r="JMZ569" s="78"/>
      <c r="JNA569" s="78"/>
      <c r="JNB569" s="65"/>
      <c r="JNE569" s="78"/>
      <c r="JNF569" s="78"/>
      <c r="JNG569" s="65"/>
      <c r="JNJ569" s="78"/>
      <c r="JNK569" s="78"/>
      <c r="JNL569" s="65"/>
      <c r="JNO569" s="78"/>
      <c r="JNP569" s="78"/>
      <c r="JNQ569" s="65"/>
      <c r="JNT569" s="78"/>
      <c r="JNU569" s="78"/>
      <c r="JNV569" s="65"/>
      <c r="JNY569" s="78"/>
      <c r="JNZ569" s="78"/>
      <c r="JOA569" s="65"/>
      <c r="JOD569" s="78"/>
      <c r="JOE569" s="78"/>
      <c r="JOF569" s="65"/>
      <c r="JOI569" s="78"/>
      <c r="JOJ569" s="78"/>
      <c r="JOK569" s="65"/>
      <c r="JON569" s="78"/>
      <c r="JOO569" s="78"/>
      <c r="JOP569" s="65"/>
      <c r="JOS569" s="78"/>
      <c r="JOT569" s="78"/>
      <c r="JOU569" s="65"/>
      <c r="JOX569" s="78"/>
      <c r="JOY569" s="78"/>
      <c r="JOZ569" s="65"/>
      <c r="JPC569" s="78"/>
      <c r="JPD569" s="78"/>
      <c r="JPE569" s="65"/>
      <c r="JPH569" s="78"/>
      <c r="JPI569" s="78"/>
      <c r="JPJ569" s="65"/>
      <c r="JPM569" s="78"/>
      <c r="JPN569" s="78"/>
      <c r="JPO569" s="65"/>
      <c r="JPR569" s="78"/>
      <c r="JPS569" s="78"/>
      <c r="JPT569" s="65"/>
      <c r="JPW569" s="78"/>
      <c r="JPX569" s="78"/>
      <c r="JPY569" s="65"/>
      <c r="JQB569" s="78"/>
      <c r="JQC569" s="78"/>
      <c r="JQD569" s="65"/>
      <c r="JQG569" s="78"/>
      <c r="JQH569" s="78"/>
      <c r="JQI569" s="65"/>
      <c r="JQL569" s="78"/>
      <c r="JQM569" s="78"/>
      <c r="JQN569" s="65"/>
      <c r="JQQ569" s="78"/>
      <c r="JQR569" s="78"/>
      <c r="JQS569" s="65"/>
      <c r="JQV569" s="78"/>
      <c r="JQW569" s="78"/>
      <c r="JQX569" s="65"/>
      <c r="JRA569" s="78"/>
      <c r="JRB569" s="78"/>
      <c r="JRC569" s="65"/>
      <c r="JRF569" s="78"/>
      <c r="JRG569" s="78"/>
      <c r="JRH569" s="65"/>
      <c r="JRK569" s="78"/>
      <c r="JRL569" s="78"/>
      <c r="JRM569" s="65"/>
      <c r="JRP569" s="78"/>
      <c r="JRQ569" s="78"/>
      <c r="JRR569" s="65"/>
      <c r="JRU569" s="78"/>
      <c r="JRV569" s="78"/>
      <c r="JRW569" s="65"/>
      <c r="JRZ569" s="78"/>
      <c r="JSA569" s="78"/>
      <c r="JSB569" s="65"/>
      <c r="JSE569" s="78"/>
      <c r="JSF569" s="78"/>
      <c r="JSG569" s="65"/>
      <c r="JSJ569" s="78"/>
      <c r="JSK569" s="78"/>
      <c r="JSL569" s="65"/>
      <c r="JSO569" s="78"/>
      <c r="JSP569" s="78"/>
      <c r="JSQ569" s="65"/>
      <c r="JST569" s="78"/>
      <c r="JSU569" s="78"/>
      <c r="JSV569" s="65"/>
      <c r="JSY569" s="78"/>
      <c r="JSZ569" s="78"/>
      <c r="JTA569" s="65"/>
      <c r="JTD569" s="78"/>
      <c r="JTE569" s="78"/>
      <c r="JTF569" s="65"/>
      <c r="JTI569" s="78"/>
      <c r="JTJ569" s="78"/>
      <c r="JTK569" s="65"/>
      <c r="JTN569" s="78"/>
      <c r="JTO569" s="78"/>
      <c r="JTP569" s="65"/>
      <c r="JTS569" s="78"/>
      <c r="JTT569" s="78"/>
      <c r="JTU569" s="65"/>
      <c r="JTX569" s="78"/>
      <c r="JTY569" s="78"/>
      <c r="JTZ569" s="65"/>
      <c r="JUC569" s="78"/>
      <c r="JUD569" s="78"/>
      <c r="JUE569" s="65"/>
      <c r="JUH569" s="78"/>
      <c r="JUI569" s="78"/>
      <c r="JUJ569" s="65"/>
      <c r="JUM569" s="78"/>
      <c r="JUN569" s="78"/>
      <c r="JUO569" s="65"/>
      <c r="JUR569" s="78"/>
      <c r="JUS569" s="78"/>
      <c r="JUT569" s="65"/>
      <c r="JUW569" s="78"/>
      <c r="JUX569" s="78"/>
      <c r="JUY569" s="65"/>
      <c r="JVB569" s="78"/>
      <c r="JVC569" s="78"/>
      <c r="JVD569" s="65"/>
      <c r="JVG569" s="78"/>
      <c r="JVH569" s="78"/>
      <c r="JVI569" s="65"/>
      <c r="JVL569" s="78"/>
      <c r="JVM569" s="78"/>
      <c r="JVN569" s="65"/>
      <c r="JVQ569" s="78"/>
      <c r="JVR569" s="78"/>
      <c r="JVS569" s="65"/>
      <c r="JVV569" s="78"/>
      <c r="JVW569" s="78"/>
      <c r="JVX569" s="65"/>
      <c r="JWA569" s="78"/>
      <c r="JWB569" s="78"/>
      <c r="JWC569" s="65"/>
      <c r="JWF569" s="78"/>
      <c r="JWG569" s="78"/>
      <c r="JWH569" s="65"/>
      <c r="JWK569" s="78"/>
      <c r="JWL569" s="78"/>
      <c r="JWM569" s="65"/>
      <c r="JWP569" s="78"/>
      <c r="JWQ569" s="78"/>
      <c r="JWR569" s="65"/>
      <c r="JWU569" s="78"/>
      <c r="JWV569" s="78"/>
      <c r="JWW569" s="65"/>
      <c r="JWZ569" s="78"/>
      <c r="JXA569" s="78"/>
      <c r="JXB569" s="65"/>
      <c r="JXE569" s="78"/>
      <c r="JXF569" s="78"/>
      <c r="JXG569" s="65"/>
      <c r="JXJ569" s="78"/>
      <c r="JXK569" s="78"/>
      <c r="JXL569" s="65"/>
      <c r="JXO569" s="78"/>
      <c r="JXP569" s="78"/>
      <c r="JXQ569" s="65"/>
      <c r="JXT569" s="78"/>
      <c r="JXU569" s="78"/>
      <c r="JXV569" s="65"/>
      <c r="JXY569" s="78"/>
      <c r="JXZ569" s="78"/>
      <c r="JYA569" s="65"/>
      <c r="JYD569" s="78"/>
      <c r="JYE569" s="78"/>
      <c r="JYF569" s="65"/>
      <c r="JYI569" s="78"/>
      <c r="JYJ569" s="78"/>
      <c r="JYK569" s="65"/>
      <c r="JYN569" s="78"/>
      <c r="JYO569" s="78"/>
      <c r="JYP569" s="65"/>
      <c r="JYS569" s="78"/>
      <c r="JYT569" s="78"/>
      <c r="JYU569" s="65"/>
      <c r="JYX569" s="78"/>
      <c r="JYY569" s="78"/>
      <c r="JYZ569" s="65"/>
      <c r="JZC569" s="78"/>
      <c r="JZD569" s="78"/>
      <c r="JZE569" s="65"/>
      <c r="JZH569" s="78"/>
      <c r="JZI569" s="78"/>
      <c r="JZJ569" s="65"/>
      <c r="JZM569" s="78"/>
      <c r="JZN569" s="78"/>
      <c r="JZO569" s="65"/>
      <c r="JZR569" s="78"/>
      <c r="JZS569" s="78"/>
      <c r="JZT569" s="65"/>
      <c r="JZW569" s="78"/>
      <c r="JZX569" s="78"/>
      <c r="JZY569" s="65"/>
      <c r="KAB569" s="78"/>
      <c r="KAC569" s="78"/>
      <c r="KAD569" s="65"/>
      <c r="KAG569" s="78"/>
      <c r="KAH569" s="78"/>
      <c r="KAI569" s="65"/>
      <c r="KAL569" s="78"/>
      <c r="KAM569" s="78"/>
      <c r="KAN569" s="65"/>
      <c r="KAQ569" s="78"/>
      <c r="KAR569" s="78"/>
      <c r="KAS569" s="65"/>
      <c r="KAV569" s="78"/>
      <c r="KAW569" s="78"/>
      <c r="KAX569" s="65"/>
      <c r="KBA569" s="78"/>
      <c r="KBB569" s="78"/>
      <c r="KBC569" s="65"/>
      <c r="KBF569" s="78"/>
      <c r="KBG569" s="78"/>
      <c r="KBH569" s="65"/>
      <c r="KBK569" s="78"/>
      <c r="KBL569" s="78"/>
      <c r="KBM569" s="65"/>
      <c r="KBP569" s="78"/>
      <c r="KBQ569" s="78"/>
      <c r="KBR569" s="65"/>
      <c r="KBU569" s="78"/>
      <c r="KBV569" s="78"/>
      <c r="KBW569" s="65"/>
      <c r="KBZ569" s="78"/>
      <c r="KCA569" s="78"/>
      <c r="KCB569" s="65"/>
      <c r="KCE569" s="78"/>
      <c r="KCF569" s="78"/>
      <c r="KCG569" s="65"/>
      <c r="KCJ569" s="78"/>
      <c r="KCK569" s="78"/>
      <c r="KCL569" s="65"/>
      <c r="KCO569" s="78"/>
      <c r="KCP569" s="78"/>
      <c r="KCQ569" s="65"/>
      <c r="KCT569" s="78"/>
      <c r="KCU569" s="78"/>
      <c r="KCV569" s="65"/>
      <c r="KCY569" s="78"/>
      <c r="KCZ569" s="78"/>
      <c r="KDA569" s="65"/>
      <c r="KDD569" s="78"/>
      <c r="KDE569" s="78"/>
      <c r="KDF569" s="65"/>
      <c r="KDI569" s="78"/>
      <c r="KDJ569" s="78"/>
      <c r="KDK569" s="65"/>
      <c r="KDN569" s="78"/>
      <c r="KDO569" s="78"/>
      <c r="KDP569" s="65"/>
      <c r="KDS569" s="78"/>
      <c r="KDT569" s="78"/>
      <c r="KDU569" s="65"/>
      <c r="KDX569" s="78"/>
      <c r="KDY569" s="78"/>
      <c r="KDZ569" s="65"/>
      <c r="KEC569" s="78"/>
      <c r="KED569" s="78"/>
      <c r="KEE569" s="65"/>
      <c r="KEH569" s="78"/>
      <c r="KEI569" s="78"/>
      <c r="KEJ569" s="65"/>
      <c r="KEM569" s="78"/>
      <c r="KEN569" s="78"/>
      <c r="KEO569" s="65"/>
      <c r="KER569" s="78"/>
      <c r="KES569" s="78"/>
      <c r="KET569" s="65"/>
      <c r="KEW569" s="78"/>
      <c r="KEX569" s="78"/>
      <c r="KEY569" s="65"/>
      <c r="KFB569" s="78"/>
      <c r="KFC569" s="78"/>
      <c r="KFD569" s="65"/>
      <c r="KFG569" s="78"/>
      <c r="KFH569" s="78"/>
      <c r="KFI569" s="65"/>
      <c r="KFL569" s="78"/>
      <c r="KFM569" s="78"/>
      <c r="KFN569" s="65"/>
      <c r="KFQ569" s="78"/>
      <c r="KFR569" s="78"/>
      <c r="KFS569" s="65"/>
      <c r="KFV569" s="78"/>
      <c r="KFW569" s="78"/>
      <c r="KFX569" s="65"/>
      <c r="KGA569" s="78"/>
      <c r="KGB569" s="78"/>
      <c r="KGC569" s="65"/>
      <c r="KGF569" s="78"/>
      <c r="KGG569" s="78"/>
      <c r="KGH569" s="65"/>
      <c r="KGK569" s="78"/>
      <c r="KGL569" s="78"/>
      <c r="KGM569" s="65"/>
      <c r="KGP569" s="78"/>
      <c r="KGQ569" s="78"/>
      <c r="KGR569" s="65"/>
      <c r="KGU569" s="78"/>
      <c r="KGV569" s="78"/>
      <c r="KGW569" s="65"/>
      <c r="KGZ569" s="78"/>
      <c r="KHA569" s="78"/>
      <c r="KHB569" s="65"/>
      <c r="KHE569" s="78"/>
      <c r="KHF569" s="78"/>
      <c r="KHG569" s="65"/>
      <c r="KHJ569" s="78"/>
      <c r="KHK569" s="78"/>
      <c r="KHL569" s="65"/>
      <c r="KHO569" s="78"/>
      <c r="KHP569" s="78"/>
      <c r="KHQ569" s="65"/>
      <c r="KHT569" s="78"/>
      <c r="KHU569" s="78"/>
      <c r="KHV569" s="65"/>
      <c r="KHY569" s="78"/>
      <c r="KHZ569" s="78"/>
      <c r="KIA569" s="65"/>
      <c r="KID569" s="78"/>
      <c r="KIE569" s="78"/>
      <c r="KIF569" s="65"/>
      <c r="KII569" s="78"/>
      <c r="KIJ569" s="78"/>
      <c r="KIK569" s="65"/>
      <c r="KIN569" s="78"/>
      <c r="KIO569" s="78"/>
      <c r="KIP569" s="65"/>
      <c r="KIS569" s="78"/>
      <c r="KIT569" s="78"/>
      <c r="KIU569" s="65"/>
      <c r="KIX569" s="78"/>
      <c r="KIY569" s="78"/>
      <c r="KIZ569" s="65"/>
      <c r="KJC569" s="78"/>
      <c r="KJD569" s="78"/>
      <c r="KJE569" s="65"/>
      <c r="KJH569" s="78"/>
      <c r="KJI569" s="78"/>
      <c r="KJJ569" s="65"/>
      <c r="KJM569" s="78"/>
      <c r="KJN569" s="78"/>
      <c r="KJO569" s="65"/>
      <c r="KJR569" s="78"/>
      <c r="KJS569" s="78"/>
      <c r="KJT569" s="65"/>
      <c r="KJW569" s="78"/>
      <c r="KJX569" s="78"/>
      <c r="KJY569" s="65"/>
      <c r="KKB569" s="78"/>
      <c r="KKC569" s="78"/>
      <c r="KKD569" s="65"/>
      <c r="KKG569" s="78"/>
      <c r="KKH569" s="78"/>
      <c r="KKI569" s="65"/>
      <c r="KKL569" s="78"/>
      <c r="KKM569" s="78"/>
      <c r="KKN569" s="65"/>
      <c r="KKQ569" s="78"/>
      <c r="KKR569" s="78"/>
      <c r="KKS569" s="65"/>
      <c r="KKV569" s="78"/>
      <c r="KKW569" s="78"/>
      <c r="KKX569" s="65"/>
      <c r="KLA569" s="78"/>
      <c r="KLB569" s="78"/>
      <c r="KLC569" s="65"/>
      <c r="KLF569" s="78"/>
      <c r="KLG569" s="78"/>
      <c r="KLH569" s="65"/>
      <c r="KLK569" s="78"/>
      <c r="KLL569" s="78"/>
      <c r="KLM569" s="65"/>
      <c r="KLP569" s="78"/>
      <c r="KLQ569" s="78"/>
      <c r="KLR569" s="65"/>
      <c r="KLU569" s="78"/>
      <c r="KLV569" s="78"/>
      <c r="KLW569" s="65"/>
      <c r="KLZ569" s="78"/>
      <c r="KMA569" s="78"/>
      <c r="KMB569" s="65"/>
      <c r="KME569" s="78"/>
      <c r="KMF569" s="78"/>
      <c r="KMG569" s="65"/>
      <c r="KMJ569" s="78"/>
      <c r="KMK569" s="78"/>
      <c r="KML569" s="65"/>
      <c r="KMO569" s="78"/>
      <c r="KMP569" s="78"/>
      <c r="KMQ569" s="65"/>
      <c r="KMT569" s="78"/>
      <c r="KMU569" s="78"/>
      <c r="KMV569" s="65"/>
      <c r="KMY569" s="78"/>
      <c r="KMZ569" s="78"/>
      <c r="KNA569" s="65"/>
      <c r="KND569" s="78"/>
      <c r="KNE569" s="78"/>
      <c r="KNF569" s="65"/>
      <c r="KNI569" s="78"/>
      <c r="KNJ569" s="78"/>
      <c r="KNK569" s="65"/>
      <c r="KNN569" s="78"/>
      <c r="KNO569" s="78"/>
      <c r="KNP569" s="65"/>
      <c r="KNS569" s="78"/>
      <c r="KNT569" s="78"/>
      <c r="KNU569" s="65"/>
      <c r="KNX569" s="78"/>
      <c r="KNY569" s="78"/>
      <c r="KNZ569" s="65"/>
      <c r="KOC569" s="78"/>
      <c r="KOD569" s="78"/>
      <c r="KOE569" s="65"/>
      <c r="KOH569" s="78"/>
      <c r="KOI569" s="78"/>
      <c r="KOJ569" s="65"/>
      <c r="KOM569" s="78"/>
      <c r="KON569" s="78"/>
      <c r="KOO569" s="65"/>
      <c r="KOR569" s="78"/>
      <c r="KOS569" s="78"/>
      <c r="KOT569" s="65"/>
      <c r="KOW569" s="78"/>
      <c r="KOX569" s="78"/>
      <c r="KOY569" s="65"/>
      <c r="KPB569" s="78"/>
      <c r="KPC569" s="78"/>
      <c r="KPD569" s="65"/>
      <c r="KPG569" s="78"/>
      <c r="KPH569" s="78"/>
      <c r="KPI569" s="65"/>
      <c r="KPL569" s="78"/>
      <c r="KPM569" s="78"/>
      <c r="KPN569" s="65"/>
      <c r="KPQ569" s="78"/>
      <c r="KPR569" s="78"/>
      <c r="KPS569" s="65"/>
      <c r="KPV569" s="78"/>
      <c r="KPW569" s="78"/>
      <c r="KPX569" s="65"/>
      <c r="KQA569" s="78"/>
      <c r="KQB569" s="78"/>
      <c r="KQC569" s="65"/>
      <c r="KQF569" s="78"/>
      <c r="KQG569" s="78"/>
      <c r="KQH569" s="65"/>
      <c r="KQK569" s="78"/>
      <c r="KQL569" s="78"/>
      <c r="KQM569" s="65"/>
      <c r="KQP569" s="78"/>
      <c r="KQQ569" s="78"/>
      <c r="KQR569" s="65"/>
      <c r="KQU569" s="78"/>
      <c r="KQV569" s="78"/>
      <c r="KQW569" s="65"/>
      <c r="KQZ569" s="78"/>
      <c r="KRA569" s="78"/>
      <c r="KRB569" s="65"/>
      <c r="KRE569" s="78"/>
      <c r="KRF569" s="78"/>
      <c r="KRG569" s="65"/>
      <c r="KRJ569" s="78"/>
      <c r="KRK569" s="78"/>
      <c r="KRL569" s="65"/>
      <c r="KRO569" s="78"/>
      <c r="KRP569" s="78"/>
      <c r="KRQ569" s="65"/>
      <c r="KRT569" s="78"/>
      <c r="KRU569" s="78"/>
      <c r="KRV569" s="65"/>
      <c r="KRY569" s="78"/>
      <c r="KRZ569" s="78"/>
      <c r="KSA569" s="65"/>
      <c r="KSD569" s="78"/>
      <c r="KSE569" s="78"/>
      <c r="KSF569" s="65"/>
      <c r="KSI569" s="78"/>
      <c r="KSJ569" s="78"/>
      <c r="KSK569" s="65"/>
      <c r="KSN569" s="78"/>
      <c r="KSO569" s="78"/>
      <c r="KSP569" s="65"/>
      <c r="KSS569" s="78"/>
      <c r="KST569" s="78"/>
      <c r="KSU569" s="65"/>
      <c r="KSX569" s="78"/>
      <c r="KSY569" s="78"/>
      <c r="KSZ569" s="65"/>
      <c r="KTC569" s="78"/>
      <c r="KTD569" s="78"/>
      <c r="KTE569" s="65"/>
      <c r="KTH569" s="78"/>
      <c r="KTI569" s="78"/>
      <c r="KTJ569" s="65"/>
      <c r="KTM569" s="78"/>
      <c r="KTN569" s="78"/>
      <c r="KTO569" s="65"/>
      <c r="KTR569" s="78"/>
      <c r="KTS569" s="78"/>
      <c r="KTT569" s="65"/>
      <c r="KTW569" s="78"/>
      <c r="KTX569" s="78"/>
      <c r="KTY569" s="65"/>
      <c r="KUB569" s="78"/>
      <c r="KUC569" s="78"/>
      <c r="KUD569" s="65"/>
      <c r="KUG569" s="78"/>
      <c r="KUH569" s="78"/>
      <c r="KUI569" s="65"/>
      <c r="KUL569" s="78"/>
      <c r="KUM569" s="78"/>
      <c r="KUN569" s="65"/>
      <c r="KUQ569" s="78"/>
      <c r="KUR569" s="78"/>
      <c r="KUS569" s="65"/>
      <c r="KUV569" s="78"/>
      <c r="KUW569" s="78"/>
      <c r="KUX569" s="65"/>
      <c r="KVA569" s="78"/>
      <c r="KVB569" s="78"/>
      <c r="KVC569" s="65"/>
      <c r="KVF569" s="78"/>
      <c r="KVG569" s="78"/>
      <c r="KVH569" s="65"/>
      <c r="KVK569" s="78"/>
      <c r="KVL569" s="78"/>
      <c r="KVM569" s="65"/>
      <c r="KVP569" s="78"/>
      <c r="KVQ569" s="78"/>
      <c r="KVR569" s="65"/>
      <c r="KVU569" s="78"/>
      <c r="KVV569" s="78"/>
      <c r="KVW569" s="65"/>
      <c r="KVZ569" s="78"/>
      <c r="KWA569" s="78"/>
      <c r="KWB569" s="65"/>
      <c r="KWE569" s="78"/>
      <c r="KWF569" s="78"/>
      <c r="KWG569" s="65"/>
      <c r="KWJ569" s="78"/>
      <c r="KWK569" s="78"/>
      <c r="KWL569" s="65"/>
      <c r="KWO569" s="78"/>
      <c r="KWP569" s="78"/>
      <c r="KWQ569" s="65"/>
      <c r="KWT569" s="78"/>
      <c r="KWU569" s="78"/>
      <c r="KWV569" s="65"/>
      <c r="KWY569" s="78"/>
      <c r="KWZ569" s="78"/>
      <c r="KXA569" s="65"/>
      <c r="KXD569" s="78"/>
      <c r="KXE569" s="78"/>
      <c r="KXF569" s="65"/>
      <c r="KXI569" s="78"/>
      <c r="KXJ569" s="78"/>
      <c r="KXK569" s="65"/>
      <c r="KXN569" s="78"/>
      <c r="KXO569" s="78"/>
      <c r="KXP569" s="65"/>
      <c r="KXS569" s="78"/>
      <c r="KXT569" s="78"/>
      <c r="KXU569" s="65"/>
      <c r="KXX569" s="78"/>
      <c r="KXY569" s="78"/>
      <c r="KXZ569" s="65"/>
      <c r="KYC569" s="78"/>
      <c r="KYD569" s="78"/>
      <c r="KYE569" s="65"/>
      <c r="KYH569" s="78"/>
      <c r="KYI569" s="78"/>
      <c r="KYJ569" s="65"/>
      <c r="KYM569" s="78"/>
      <c r="KYN569" s="78"/>
      <c r="KYO569" s="65"/>
      <c r="KYR569" s="78"/>
      <c r="KYS569" s="78"/>
      <c r="KYT569" s="65"/>
      <c r="KYW569" s="78"/>
      <c r="KYX569" s="78"/>
      <c r="KYY569" s="65"/>
      <c r="KZB569" s="78"/>
      <c r="KZC569" s="78"/>
      <c r="KZD569" s="65"/>
      <c r="KZG569" s="78"/>
      <c r="KZH569" s="78"/>
      <c r="KZI569" s="65"/>
      <c r="KZL569" s="78"/>
      <c r="KZM569" s="78"/>
      <c r="KZN569" s="65"/>
      <c r="KZQ569" s="78"/>
      <c r="KZR569" s="78"/>
      <c r="KZS569" s="65"/>
      <c r="KZV569" s="78"/>
      <c r="KZW569" s="78"/>
      <c r="KZX569" s="65"/>
      <c r="LAA569" s="78"/>
      <c r="LAB569" s="78"/>
      <c r="LAC569" s="65"/>
      <c r="LAF569" s="78"/>
      <c r="LAG569" s="78"/>
      <c r="LAH569" s="65"/>
      <c r="LAK569" s="78"/>
      <c r="LAL569" s="78"/>
      <c r="LAM569" s="65"/>
      <c r="LAP569" s="78"/>
      <c r="LAQ569" s="78"/>
      <c r="LAR569" s="65"/>
      <c r="LAU569" s="78"/>
      <c r="LAV569" s="78"/>
      <c r="LAW569" s="65"/>
      <c r="LAZ569" s="78"/>
      <c r="LBA569" s="78"/>
      <c r="LBB569" s="65"/>
      <c r="LBE569" s="78"/>
      <c r="LBF569" s="78"/>
      <c r="LBG569" s="65"/>
      <c r="LBJ569" s="78"/>
      <c r="LBK569" s="78"/>
      <c r="LBL569" s="65"/>
      <c r="LBO569" s="78"/>
      <c r="LBP569" s="78"/>
      <c r="LBQ569" s="65"/>
      <c r="LBT569" s="78"/>
      <c r="LBU569" s="78"/>
      <c r="LBV569" s="65"/>
      <c r="LBY569" s="78"/>
      <c r="LBZ569" s="78"/>
      <c r="LCA569" s="65"/>
      <c r="LCD569" s="78"/>
      <c r="LCE569" s="78"/>
      <c r="LCF569" s="65"/>
      <c r="LCI569" s="78"/>
      <c r="LCJ569" s="78"/>
      <c r="LCK569" s="65"/>
      <c r="LCN569" s="78"/>
      <c r="LCO569" s="78"/>
      <c r="LCP569" s="65"/>
      <c r="LCS569" s="78"/>
      <c r="LCT569" s="78"/>
      <c r="LCU569" s="65"/>
      <c r="LCX569" s="78"/>
      <c r="LCY569" s="78"/>
      <c r="LCZ569" s="65"/>
      <c r="LDC569" s="78"/>
      <c r="LDD569" s="78"/>
      <c r="LDE569" s="65"/>
      <c r="LDH569" s="78"/>
      <c r="LDI569" s="78"/>
      <c r="LDJ569" s="65"/>
      <c r="LDM569" s="78"/>
      <c r="LDN569" s="78"/>
      <c r="LDO569" s="65"/>
      <c r="LDR569" s="78"/>
      <c r="LDS569" s="78"/>
      <c r="LDT569" s="65"/>
      <c r="LDW569" s="78"/>
      <c r="LDX569" s="78"/>
      <c r="LDY569" s="65"/>
      <c r="LEB569" s="78"/>
      <c r="LEC569" s="78"/>
      <c r="LED569" s="65"/>
      <c r="LEG569" s="78"/>
      <c r="LEH569" s="78"/>
      <c r="LEI569" s="65"/>
      <c r="LEL569" s="78"/>
      <c r="LEM569" s="78"/>
      <c r="LEN569" s="65"/>
      <c r="LEQ569" s="78"/>
      <c r="LER569" s="78"/>
      <c r="LES569" s="65"/>
      <c r="LEV569" s="78"/>
      <c r="LEW569" s="78"/>
      <c r="LEX569" s="65"/>
      <c r="LFA569" s="78"/>
      <c r="LFB569" s="78"/>
      <c r="LFC569" s="65"/>
      <c r="LFF569" s="78"/>
      <c r="LFG569" s="78"/>
      <c r="LFH569" s="65"/>
      <c r="LFK569" s="78"/>
      <c r="LFL569" s="78"/>
      <c r="LFM569" s="65"/>
      <c r="LFP569" s="78"/>
      <c r="LFQ569" s="78"/>
      <c r="LFR569" s="65"/>
      <c r="LFU569" s="78"/>
      <c r="LFV569" s="78"/>
      <c r="LFW569" s="65"/>
      <c r="LFZ569" s="78"/>
      <c r="LGA569" s="78"/>
      <c r="LGB569" s="65"/>
      <c r="LGE569" s="78"/>
      <c r="LGF569" s="78"/>
      <c r="LGG569" s="65"/>
      <c r="LGJ569" s="78"/>
      <c r="LGK569" s="78"/>
      <c r="LGL569" s="65"/>
      <c r="LGO569" s="78"/>
      <c r="LGP569" s="78"/>
      <c r="LGQ569" s="65"/>
      <c r="LGT569" s="78"/>
      <c r="LGU569" s="78"/>
      <c r="LGV569" s="65"/>
      <c r="LGY569" s="78"/>
      <c r="LGZ569" s="78"/>
      <c r="LHA569" s="65"/>
      <c r="LHD569" s="78"/>
      <c r="LHE569" s="78"/>
      <c r="LHF569" s="65"/>
      <c r="LHI569" s="78"/>
      <c r="LHJ569" s="78"/>
      <c r="LHK569" s="65"/>
      <c r="LHN569" s="78"/>
      <c r="LHO569" s="78"/>
      <c r="LHP569" s="65"/>
      <c r="LHS569" s="78"/>
      <c r="LHT569" s="78"/>
      <c r="LHU569" s="65"/>
      <c r="LHX569" s="78"/>
      <c r="LHY569" s="78"/>
      <c r="LHZ569" s="65"/>
      <c r="LIC569" s="78"/>
      <c r="LID569" s="78"/>
      <c r="LIE569" s="65"/>
      <c r="LIH569" s="78"/>
      <c r="LII569" s="78"/>
      <c r="LIJ569" s="65"/>
      <c r="LIM569" s="78"/>
      <c r="LIN569" s="78"/>
      <c r="LIO569" s="65"/>
      <c r="LIR569" s="78"/>
      <c r="LIS569" s="78"/>
      <c r="LIT569" s="65"/>
      <c r="LIW569" s="78"/>
      <c r="LIX569" s="78"/>
      <c r="LIY569" s="65"/>
      <c r="LJB569" s="78"/>
      <c r="LJC569" s="78"/>
      <c r="LJD569" s="65"/>
      <c r="LJG569" s="78"/>
      <c r="LJH569" s="78"/>
      <c r="LJI569" s="65"/>
      <c r="LJL569" s="78"/>
      <c r="LJM569" s="78"/>
      <c r="LJN569" s="65"/>
      <c r="LJQ569" s="78"/>
      <c r="LJR569" s="78"/>
      <c r="LJS569" s="65"/>
      <c r="LJV569" s="78"/>
      <c r="LJW569" s="78"/>
      <c r="LJX569" s="65"/>
      <c r="LKA569" s="78"/>
      <c r="LKB569" s="78"/>
      <c r="LKC569" s="65"/>
      <c r="LKF569" s="78"/>
      <c r="LKG569" s="78"/>
      <c r="LKH569" s="65"/>
      <c r="LKK569" s="78"/>
      <c r="LKL569" s="78"/>
      <c r="LKM569" s="65"/>
      <c r="LKP569" s="78"/>
      <c r="LKQ569" s="78"/>
      <c r="LKR569" s="65"/>
      <c r="LKU569" s="78"/>
      <c r="LKV569" s="78"/>
      <c r="LKW569" s="65"/>
      <c r="LKZ569" s="78"/>
      <c r="LLA569" s="78"/>
      <c r="LLB569" s="65"/>
      <c r="LLE569" s="78"/>
      <c r="LLF569" s="78"/>
      <c r="LLG569" s="65"/>
      <c r="LLJ569" s="78"/>
      <c r="LLK569" s="78"/>
      <c r="LLL569" s="65"/>
      <c r="LLO569" s="78"/>
      <c r="LLP569" s="78"/>
      <c r="LLQ569" s="65"/>
      <c r="LLT569" s="78"/>
      <c r="LLU569" s="78"/>
      <c r="LLV569" s="65"/>
      <c r="LLY569" s="78"/>
      <c r="LLZ569" s="78"/>
      <c r="LMA569" s="65"/>
      <c r="LMD569" s="78"/>
      <c r="LME569" s="78"/>
      <c r="LMF569" s="65"/>
      <c r="LMI569" s="78"/>
      <c r="LMJ569" s="78"/>
      <c r="LMK569" s="65"/>
      <c r="LMN569" s="78"/>
      <c r="LMO569" s="78"/>
      <c r="LMP569" s="65"/>
      <c r="LMS569" s="78"/>
      <c r="LMT569" s="78"/>
      <c r="LMU569" s="65"/>
      <c r="LMX569" s="78"/>
      <c r="LMY569" s="78"/>
      <c r="LMZ569" s="65"/>
      <c r="LNC569" s="78"/>
      <c r="LND569" s="78"/>
      <c r="LNE569" s="65"/>
      <c r="LNH569" s="78"/>
      <c r="LNI569" s="78"/>
      <c r="LNJ569" s="65"/>
      <c r="LNM569" s="78"/>
      <c r="LNN569" s="78"/>
      <c r="LNO569" s="65"/>
      <c r="LNR569" s="78"/>
      <c r="LNS569" s="78"/>
      <c r="LNT569" s="65"/>
      <c r="LNW569" s="78"/>
      <c r="LNX569" s="78"/>
      <c r="LNY569" s="65"/>
      <c r="LOB569" s="78"/>
      <c r="LOC569" s="78"/>
      <c r="LOD569" s="65"/>
      <c r="LOG569" s="78"/>
      <c r="LOH569" s="78"/>
      <c r="LOI569" s="65"/>
      <c r="LOL569" s="78"/>
      <c r="LOM569" s="78"/>
      <c r="LON569" s="65"/>
      <c r="LOQ569" s="78"/>
      <c r="LOR569" s="78"/>
      <c r="LOS569" s="65"/>
      <c r="LOV569" s="78"/>
      <c r="LOW569" s="78"/>
      <c r="LOX569" s="65"/>
      <c r="LPA569" s="78"/>
      <c r="LPB569" s="78"/>
      <c r="LPC569" s="65"/>
      <c r="LPF569" s="78"/>
      <c r="LPG569" s="78"/>
      <c r="LPH569" s="65"/>
      <c r="LPK569" s="78"/>
      <c r="LPL569" s="78"/>
      <c r="LPM569" s="65"/>
      <c r="LPP569" s="78"/>
      <c r="LPQ569" s="78"/>
      <c r="LPR569" s="65"/>
      <c r="LPU569" s="78"/>
      <c r="LPV569" s="78"/>
      <c r="LPW569" s="65"/>
      <c r="LPZ569" s="78"/>
      <c r="LQA569" s="78"/>
      <c r="LQB569" s="65"/>
      <c r="LQE569" s="78"/>
      <c r="LQF569" s="78"/>
      <c r="LQG569" s="65"/>
      <c r="LQJ569" s="78"/>
      <c r="LQK569" s="78"/>
      <c r="LQL569" s="65"/>
      <c r="LQO569" s="78"/>
      <c r="LQP569" s="78"/>
      <c r="LQQ569" s="65"/>
      <c r="LQT569" s="78"/>
      <c r="LQU569" s="78"/>
      <c r="LQV569" s="65"/>
      <c r="LQY569" s="78"/>
      <c r="LQZ569" s="78"/>
      <c r="LRA569" s="65"/>
      <c r="LRD569" s="78"/>
      <c r="LRE569" s="78"/>
      <c r="LRF569" s="65"/>
      <c r="LRI569" s="78"/>
      <c r="LRJ569" s="78"/>
      <c r="LRK569" s="65"/>
      <c r="LRN569" s="78"/>
      <c r="LRO569" s="78"/>
      <c r="LRP569" s="65"/>
      <c r="LRS569" s="78"/>
      <c r="LRT569" s="78"/>
      <c r="LRU569" s="65"/>
      <c r="LRX569" s="78"/>
      <c r="LRY569" s="78"/>
      <c r="LRZ569" s="65"/>
      <c r="LSC569" s="78"/>
      <c r="LSD569" s="78"/>
      <c r="LSE569" s="65"/>
      <c r="LSH569" s="78"/>
      <c r="LSI569" s="78"/>
      <c r="LSJ569" s="65"/>
      <c r="LSM569" s="78"/>
      <c r="LSN569" s="78"/>
      <c r="LSO569" s="65"/>
      <c r="LSR569" s="78"/>
      <c r="LSS569" s="78"/>
      <c r="LST569" s="65"/>
      <c r="LSW569" s="78"/>
      <c r="LSX569" s="78"/>
      <c r="LSY569" s="65"/>
      <c r="LTB569" s="78"/>
      <c r="LTC569" s="78"/>
      <c r="LTD569" s="65"/>
      <c r="LTG569" s="78"/>
      <c r="LTH569" s="78"/>
      <c r="LTI569" s="65"/>
      <c r="LTL569" s="78"/>
      <c r="LTM569" s="78"/>
      <c r="LTN569" s="65"/>
      <c r="LTQ569" s="78"/>
      <c r="LTR569" s="78"/>
      <c r="LTS569" s="65"/>
      <c r="LTV569" s="78"/>
      <c r="LTW569" s="78"/>
      <c r="LTX569" s="65"/>
      <c r="LUA569" s="78"/>
      <c r="LUB569" s="78"/>
      <c r="LUC569" s="65"/>
      <c r="LUF569" s="78"/>
      <c r="LUG569" s="78"/>
      <c r="LUH569" s="65"/>
      <c r="LUK569" s="78"/>
      <c r="LUL569" s="78"/>
      <c r="LUM569" s="65"/>
      <c r="LUP569" s="78"/>
      <c r="LUQ569" s="78"/>
      <c r="LUR569" s="65"/>
      <c r="LUU569" s="78"/>
      <c r="LUV569" s="78"/>
      <c r="LUW569" s="65"/>
      <c r="LUZ569" s="78"/>
      <c r="LVA569" s="78"/>
      <c r="LVB569" s="65"/>
      <c r="LVE569" s="78"/>
      <c r="LVF569" s="78"/>
      <c r="LVG569" s="65"/>
      <c r="LVJ569" s="78"/>
      <c r="LVK569" s="78"/>
      <c r="LVL569" s="65"/>
      <c r="LVO569" s="78"/>
      <c r="LVP569" s="78"/>
      <c r="LVQ569" s="65"/>
      <c r="LVT569" s="78"/>
      <c r="LVU569" s="78"/>
      <c r="LVV569" s="65"/>
      <c r="LVY569" s="78"/>
      <c r="LVZ569" s="78"/>
      <c r="LWA569" s="65"/>
      <c r="LWD569" s="78"/>
      <c r="LWE569" s="78"/>
      <c r="LWF569" s="65"/>
      <c r="LWI569" s="78"/>
      <c r="LWJ569" s="78"/>
      <c r="LWK569" s="65"/>
      <c r="LWN569" s="78"/>
      <c r="LWO569" s="78"/>
      <c r="LWP569" s="65"/>
      <c r="LWS569" s="78"/>
      <c r="LWT569" s="78"/>
      <c r="LWU569" s="65"/>
      <c r="LWX569" s="78"/>
      <c r="LWY569" s="78"/>
      <c r="LWZ569" s="65"/>
      <c r="LXC569" s="78"/>
      <c r="LXD569" s="78"/>
      <c r="LXE569" s="65"/>
      <c r="LXH569" s="78"/>
      <c r="LXI569" s="78"/>
      <c r="LXJ569" s="65"/>
      <c r="LXM569" s="78"/>
      <c r="LXN569" s="78"/>
      <c r="LXO569" s="65"/>
      <c r="LXR569" s="78"/>
      <c r="LXS569" s="78"/>
      <c r="LXT569" s="65"/>
      <c r="LXW569" s="78"/>
      <c r="LXX569" s="78"/>
      <c r="LXY569" s="65"/>
      <c r="LYB569" s="78"/>
      <c r="LYC569" s="78"/>
      <c r="LYD569" s="65"/>
      <c r="LYG569" s="78"/>
      <c r="LYH569" s="78"/>
      <c r="LYI569" s="65"/>
      <c r="LYL569" s="78"/>
      <c r="LYM569" s="78"/>
      <c r="LYN569" s="65"/>
      <c r="LYQ569" s="78"/>
      <c r="LYR569" s="78"/>
      <c r="LYS569" s="65"/>
      <c r="LYV569" s="78"/>
      <c r="LYW569" s="78"/>
      <c r="LYX569" s="65"/>
      <c r="LZA569" s="78"/>
      <c r="LZB569" s="78"/>
      <c r="LZC569" s="65"/>
      <c r="LZF569" s="78"/>
      <c r="LZG569" s="78"/>
      <c r="LZH569" s="65"/>
      <c r="LZK569" s="78"/>
      <c r="LZL569" s="78"/>
      <c r="LZM569" s="65"/>
      <c r="LZP569" s="78"/>
      <c r="LZQ569" s="78"/>
      <c r="LZR569" s="65"/>
      <c r="LZU569" s="78"/>
      <c r="LZV569" s="78"/>
      <c r="LZW569" s="65"/>
      <c r="LZZ569" s="78"/>
      <c r="MAA569" s="78"/>
      <c r="MAB569" s="65"/>
      <c r="MAE569" s="78"/>
      <c r="MAF569" s="78"/>
      <c r="MAG569" s="65"/>
      <c r="MAJ569" s="78"/>
      <c r="MAK569" s="78"/>
      <c r="MAL569" s="65"/>
      <c r="MAO569" s="78"/>
      <c r="MAP569" s="78"/>
      <c r="MAQ569" s="65"/>
      <c r="MAT569" s="78"/>
      <c r="MAU569" s="78"/>
      <c r="MAV569" s="65"/>
      <c r="MAY569" s="78"/>
      <c r="MAZ569" s="78"/>
      <c r="MBA569" s="65"/>
      <c r="MBD569" s="78"/>
      <c r="MBE569" s="78"/>
      <c r="MBF569" s="65"/>
      <c r="MBI569" s="78"/>
      <c r="MBJ569" s="78"/>
      <c r="MBK569" s="65"/>
      <c r="MBN569" s="78"/>
      <c r="MBO569" s="78"/>
      <c r="MBP569" s="65"/>
      <c r="MBS569" s="78"/>
      <c r="MBT569" s="78"/>
      <c r="MBU569" s="65"/>
      <c r="MBX569" s="78"/>
      <c r="MBY569" s="78"/>
      <c r="MBZ569" s="65"/>
      <c r="MCC569" s="78"/>
      <c r="MCD569" s="78"/>
      <c r="MCE569" s="65"/>
      <c r="MCH569" s="78"/>
      <c r="MCI569" s="78"/>
      <c r="MCJ569" s="65"/>
      <c r="MCM569" s="78"/>
      <c r="MCN569" s="78"/>
      <c r="MCO569" s="65"/>
      <c r="MCR569" s="78"/>
      <c r="MCS569" s="78"/>
      <c r="MCT569" s="65"/>
      <c r="MCW569" s="78"/>
      <c r="MCX569" s="78"/>
      <c r="MCY569" s="65"/>
      <c r="MDB569" s="78"/>
      <c r="MDC569" s="78"/>
      <c r="MDD569" s="65"/>
      <c r="MDG569" s="78"/>
      <c r="MDH569" s="78"/>
      <c r="MDI569" s="65"/>
      <c r="MDL569" s="78"/>
      <c r="MDM569" s="78"/>
      <c r="MDN569" s="65"/>
      <c r="MDQ569" s="78"/>
      <c r="MDR569" s="78"/>
      <c r="MDS569" s="65"/>
      <c r="MDV569" s="78"/>
      <c r="MDW569" s="78"/>
      <c r="MDX569" s="65"/>
      <c r="MEA569" s="78"/>
      <c r="MEB569" s="78"/>
      <c r="MEC569" s="65"/>
      <c r="MEF569" s="78"/>
      <c r="MEG569" s="78"/>
      <c r="MEH569" s="65"/>
      <c r="MEK569" s="78"/>
      <c r="MEL569" s="78"/>
      <c r="MEM569" s="65"/>
      <c r="MEP569" s="78"/>
      <c r="MEQ569" s="78"/>
      <c r="MER569" s="65"/>
      <c r="MEU569" s="78"/>
      <c r="MEV569" s="78"/>
      <c r="MEW569" s="65"/>
      <c r="MEZ569" s="78"/>
      <c r="MFA569" s="78"/>
      <c r="MFB569" s="65"/>
      <c r="MFE569" s="78"/>
      <c r="MFF569" s="78"/>
      <c r="MFG569" s="65"/>
      <c r="MFJ569" s="78"/>
      <c r="MFK569" s="78"/>
      <c r="MFL569" s="65"/>
      <c r="MFO569" s="78"/>
      <c r="MFP569" s="78"/>
      <c r="MFQ569" s="65"/>
      <c r="MFT569" s="78"/>
      <c r="MFU569" s="78"/>
      <c r="MFV569" s="65"/>
      <c r="MFY569" s="78"/>
      <c r="MFZ569" s="78"/>
      <c r="MGA569" s="65"/>
      <c r="MGD569" s="78"/>
      <c r="MGE569" s="78"/>
      <c r="MGF569" s="65"/>
      <c r="MGI569" s="78"/>
      <c r="MGJ569" s="78"/>
      <c r="MGK569" s="65"/>
      <c r="MGN569" s="78"/>
      <c r="MGO569" s="78"/>
      <c r="MGP569" s="65"/>
      <c r="MGS569" s="78"/>
      <c r="MGT569" s="78"/>
      <c r="MGU569" s="65"/>
      <c r="MGX569" s="78"/>
      <c r="MGY569" s="78"/>
      <c r="MGZ569" s="65"/>
      <c r="MHC569" s="78"/>
      <c r="MHD569" s="78"/>
      <c r="MHE569" s="65"/>
      <c r="MHH569" s="78"/>
      <c r="MHI569" s="78"/>
      <c r="MHJ569" s="65"/>
      <c r="MHM569" s="78"/>
      <c r="MHN569" s="78"/>
      <c r="MHO569" s="65"/>
      <c r="MHR569" s="78"/>
      <c r="MHS569" s="78"/>
      <c r="MHT569" s="65"/>
      <c r="MHW569" s="78"/>
      <c r="MHX569" s="78"/>
      <c r="MHY569" s="65"/>
      <c r="MIB569" s="78"/>
      <c r="MIC569" s="78"/>
      <c r="MID569" s="65"/>
      <c r="MIG569" s="78"/>
      <c r="MIH569" s="78"/>
      <c r="MII569" s="65"/>
      <c r="MIL569" s="78"/>
      <c r="MIM569" s="78"/>
      <c r="MIN569" s="65"/>
      <c r="MIQ569" s="78"/>
      <c r="MIR569" s="78"/>
      <c r="MIS569" s="65"/>
      <c r="MIV569" s="78"/>
      <c r="MIW569" s="78"/>
      <c r="MIX569" s="65"/>
      <c r="MJA569" s="78"/>
      <c r="MJB569" s="78"/>
      <c r="MJC569" s="65"/>
      <c r="MJF569" s="78"/>
      <c r="MJG569" s="78"/>
      <c r="MJH569" s="65"/>
      <c r="MJK569" s="78"/>
      <c r="MJL569" s="78"/>
      <c r="MJM569" s="65"/>
      <c r="MJP569" s="78"/>
      <c r="MJQ569" s="78"/>
      <c r="MJR569" s="65"/>
      <c r="MJU569" s="78"/>
      <c r="MJV569" s="78"/>
      <c r="MJW569" s="65"/>
      <c r="MJZ569" s="78"/>
      <c r="MKA569" s="78"/>
      <c r="MKB569" s="65"/>
      <c r="MKE569" s="78"/>
      <c r="MKF569" s="78"/>
      <c r="MKG569" s="65"/>
      <c r="MKJ569" s="78"/>
      <c r="MKK569" s="78"/>
      <c r="MKL569" s="65"/>
      <c r="MKO569" s="78"/>
      <c r="MKP569" s="78"/>
      <c r="MKQ569" s="65"/>
      <c r="MKT569" s="78"/>
      <c r="MKU569" s="78"/>
      <c r="MKV569" s="65"/>
      <c r="MKY569" s="78"/>
      <c r="MKZ569" s="78"/>
      <c r="MLA569" s="65"/>
      <c r="MLD569" s="78"/>
      <c r="MLE569" s="78"/>
      <c r="MLF569" s="65"/>
      <c r="MLI569" s="78"/>
      <c r="MLJ569" s="78"/>
      <c r="MLK569" s="65"/>
      <c r="MLN569" s="78"/>
      <c r="MLO569" s="78"/>
      <c r="MLP569" s="65"/>
      <c r="MLS569" s="78"/>
      <c r="MLT569" s="78"/>
      <c r="MLU569" s="65"/>
      <c r="MLX569" s="78"/>
      <c r="MLY569" s="78"/>
      <c r="MLZ569" s="65"/>
      <c r="MMC569" s="78"/>
      <c r="MMD569" s="78"/>
      <c r="MME569" s="65"/>
      <c r="MMH569" s="78"/>
      <c r="MMI569" s="78"/>
      <c r="MMJ569" s="65"/>
      <c r="MMM569" s="78"/>
      <c r="MMN569" s="78"/>
      <c r="MMO569" s="65"/>
      <c r="MMR569" s="78"/>
      <c r="MMS569" s="78"/>
      <c r="MMT569" s="65"/>
      <c r="MMW569" s="78"/>
      <c r="MMX569" s="78"/>
      <c r="MMY569" s="65"/>
      <c r="MNB569" s="78"/>
      <c r="MNC569" s="78"/>
      <c r="MND569" s="65"/>
      <c r="MNG569" s="78"/>
      <c r="MNH569" s="78"/>
      <c r="MNI569" s="65"/>
      <c r="MNL569" s="78"/>
      <c r="MNM569" s="78"/>
      <c r="MNN569" s="65"/>
      <c r="MNQ569" s="78"/>
      <c r="MNR569" s="78"/>
      <c r="MNS569" s="65"/>
      <c r="MNV569" s="78"/>
      <c r="MNW569" s="78"/>
      <c r="MNX569" s="65"/>
      <c r="MOA569" s="78"/>
      <c r="MOB569" s="78"/>
      <c r="MOC569" s="65"/>
      <c r="MOF569" s="78"/>
      <c r="MOG569" s="78"/>
      <c r="MOH569" s="65"/>
      <c r="MOK569" s="78"/>
      <c r="MOL569" s="78"/>
      <c r="MOM569" s="65"/>
      <c r="MOP569" s="78"/>
      <c r="MOQ569" s="78"/>
      <c r="MOR569" s="65"/>
      <c r="MOU569" s="78"/>
      <c r="MOV569" s="78"/>
      <c r="MOW569" s="65"/>
      <c r="MOZ569" s="78"/>
      <c r="MPA569" s="78"/>
      <c r="MPB569" s="65"/>
      <c r="MPE569" s="78"/>
      <c r="MPF569" s="78"/>
      <c r="MPG569" s="65"/>
      <c r="MPJ569" s="78"/>
      <c r="MPK569" s="78"/>
      <c r="MPL569" s="65"/>
      <c r="MPO569" s="78"/>
      <c r="MPP569" s="78"/>
      <c r="MPQ569" s="65"/>
      <c r="MPT569" s="78"/>
      <c r="MPU569" s="78"/>
      <c r="MPV569" s="65"/>
      <c r="MPY569" s="78"/>
      <c r="MPZ569" s="78"/>
      <c r="MQA569" s="65"/>
      <c r="MQD569" s="78"/>
      <c r="MQE569" s="78"/>
      <c r="MQF569" s="65"/>
      <c r="MQI569" s="78"/>
      <c r="MQJ569" s="78"/>
      <c r="MQK569" s="65"/>
      <c r="MQN569" s="78"/>
      <c r="MQO569" s="78"/>
      <c r="MQP569" s="65"/>
      <c r="MQS569" s="78"/>
      <c r="MQT569" s="78"/>
      <c r="MQU569" s="65"/>
      <c r="MQX569" s="78"/>
      <c r="MQY569" s="78"/>
      <c r="MQZ569" s="65"/>
      <c r="MRC569" s="78"/>
      <c r="MRD569" s="78"/>
      <c r="MRE569" s="65"/>
      <c r="MRH569" s="78"/>
      <c r="MRI569" s="78"/>
      <c r="MRJ569" s="65"/>
      <c r="MRM569" s="78"/>
      <c r="MRN569" s="78"/>
      <c r="MRO569" s="65"/>
      <c r="MRR569" s="78"/>
      <c r="MRS569" s="78"/>
      <c r="MRT569" s="65"/>
      <c r="MRW569" s="78"/>
      <c r="MRX569" s="78"/>
      <c r="MRY569" s="65"/>
      <c r="MSB569" s="78"/>
      <c r="MSC569" s="78"/>
      <c r="MSD569" s="65"/>
      <c r="MSG569" s="78"/>
      <c r="MSH569" s="78"/>
      <c r="MSI569" s="65"/>
      <c r="MSL569" s="78"/>
      <c r="MSM569" s="78"/>
      <c r="MSN569" s="65"/>
      <c r="MSQ569" s="78"/>
      <c r="MSR569" s="78"/>
      <c r="MSS569" s="65"/>
      <c r="MSV569" s="78"/>
      <c r="MSW569" s="78"/>
      <c r="MSX569" s="65"/>
      <c r="MTA569" s="78"/>
      <c r="MTB569" s="78"/>
      <c r="MTC569" s="65"/>
      <c r="MTF569" s="78"/>
      <c r="MTG569" s="78"/>
      <c r="MTH569" s="65"/>
      <c r="MTK569" s="78"/>
      <c r="MTL569" s="78"/>
      <c r="MTM569" s="65"/>
      <c r="MTP569" s="78"/>
      <c r="MTQ569" s="78"/>
      <c r="MTR569" s="65"/>
      <c r="MTU569" s="78"/>
      <c r="MTV569" s="78"/>
      <c r="MTW569" s="65"/>
      <c r="MTZ569" s="78"/>
      <c r="MUA569" s="78"/>
      <c r="MUB569" s="65"/>
      <c r="MUE569" s="78"/>
      <c r="MUF569" s="78"/>
      <c r="MUG569" s="65"/>
      <c r="MUJ569" s="78"/>
      <c r="MUK569" s="78"/>
      <c r="MUL569" s="65"/>
      <c r="MUO569" s="78"/>
      <c r="MUP569" s="78"/>
      <c r="MUQ569" s="65"/>
      <c r="MUT569" s="78"/>
      <c r="MUU569" s="78"/>
      <c r="MUV569" s="65"/>
      <c r="MUY569" s="78"/>
      <c r="MUZ569" s="78"/>
      <c r="MVA569" s="65"/>
      <c r="MVD569" s="78"/>
      <c r="MVE569" s="78"/>
      <c r="MVF569" s="65"/>
      <c r="MVI569" s="78"/>
      <c r="MVJ569" s="78"/>
      <c r="MVK569" s="65"/>
      <c r="MVN569" s="78"/>
      <c r="MVO569" s="78"/>
      <c r="MVP569" s="65"/>
      <c r="MVS569" s="78"/>
      <c r="MVT569" s="78"/>
      <c r="MVU569" s="65"/>
      <c r="MVX569" s="78"/>
      <c r="MVY569" s="78"/>
      <c r="MVZ569" s="65"/>
      <c r="MWC569" s="78"/>
      <c r="MWD569" s="78"/>
      <c r="MWE569" s="65"/>
      <c r="MWH569" s="78"/>
      <c r="MWI569" s="78"/>
      <c r="MWJ569" s="65"/>
      <c r="MWM569" s="78"/>
      <c r="MWN569" s="78"/>
      <c r="MWO569" s="65"/>
      <c r="MWR569" s="78"/>
      <c r="MWS569" s="78"/>
      <c r="MWT569" s="65"/>
      <c r="MWW569" s="78"/>
      <c r="MWX569" s="78"/>
      <c r="MWY569" s="65"/>
      <c r="MXB569" s="78"/>
      <c r="MXC569" s="78"/>
      <c r="MXD569" s="65"/>
      <c r="MXG569" s="78"/>
      <c r="MXH569" s="78"/>
      <c r="MXI569" s="65"/>
      <c r="MXL569" s="78"/>
      <c r="MXM569" s="78"/>
      <c r="MXN569" s="65"/>
      <c r="MXQ569" s="78"/>
      <c r="MXR569" s="78"/>
      <c r="MXS569" s="65"/>
      <c r="MXV569" s="78"/>
      <c r="MXW569" s="78"/>
      <c r="MXX569" s="65"/>
      <c r="MYA569" s="78"/>
      <c r="MYB569" s="78"/>
      <c r="MYC569" s="65"/>
      <c r="MYF569" s="78"/>
      <c r="MYG569" s="78"/>
      <c r="MYH569" s="65"/>
      <c r="MYK569" s="78"/>
      <c r="MYL569" s="78"/>
      <c r="MYM569" s="65"/>
      <c r="MYP569" s="78"/>
      <c r="MYQ569" s="78"/>
      <c r="MYR569" s="65"/>
      <c r="MYU569" s="78"/>
      <c r="MYV569" s="78"/>
      <c r="MYW569" s="65"/>
      <c r="MYZ569" s="78"/>
      <c r="MZA569" s="78"/>
      <c r="MZB569" s="65"/>
      <c r="MZE569" s="78"/>
      <c r="MZF569" s="78"/>
      <c r="MZG569" s="65"/>
      <c r="MZJ569" s="78"/>
      <c r="MZK569" s="78"/>
      <c r="MZL569" s="65"/>
      <c r="MZO569" s="78"/>
      <c r="MZP569" s="78"/>
      <c r="MZQ569" s="65"/>
      <c r="MZT569" s="78"/>
      <c r="MZU569" s="78"/>
      <c r="MZV569" s="65"/>
      <c r="MZY569" s="78"/>
      <c r="MZZ569" s="78"/>
      <c r="NAA569" s="65"/>
      <c r="NAD569" s="78"/>
      <c r="NAE569" s="78"/>
      <c r="NAF569" s="65"/>
      <c r="NAI569" s="78"/>
      <c r="NAJ569" s="78"/>
      <c r="NAK569" s="65"/>
      <c r="NAN569" s="78"/>
      <c r="NAO569" s="78"/>
      <c r="NAP569" s="65"/>
      <c r="NAS569" s="78"/>
      <c r="NAT569" s="78"/>
      <c r="NAU569" s="65"/>
      <c r="NAX569" s="78"/>
      <c r="NAY569" s="78"/>
      <c r="NAZ569" s="65"/>
      <c r="NBC569" s="78"/>
      <c r="NBD569" s="78"/>
      <c r="NBE569" s="65"/>
      <c r="NBH569" s="78"/>
      <c r="NBI569" s="78"/>
      <c r="NBJ569" s="65"/>
      <c r="NBM569" s="78"/>
      <c r="NBN569" s="78"/>
      <c r="NBO569" s="65"/>
      <c r="NBR569" s="78"/>
      <c r="NBS569" s="78"/>
      <c r="NBT569" s="65"/>
      <c r="NBW569" s="78"/>
      <c r="NBX569" s="78"/>
      <c r="NBY569" s="65"/>
      <c r="NCB569" s="78"/>
      <c r="NCC569" s="78"/>
      <c r="NCD569" s="65"/>
      <c r="NCG569" s="78"/>
      <c r="NCH569" s="78"/>
      <c r="NCI569" s="65"/>
      <c r="NCL569" s="78"/>
      <c r="NCM569" s="78"/>
      <c r="NCN569" s="65"/>
      <c r="NCQ569" s="78"/>
      <c r="NCR569" s="78"/>
      <c r="NCS569" s="65"/>
      <c r="NCV569" s="78"/>
      <c r="NCW569" s="78"/>
      <c r="NCX569" s="65"/>
      <c r="NDA569" s="78"/>
      <c r="NDB569" s="78"/>
      <c r="NDC569" s="65"/>
      <c r="NDF569" s="78"/>
      <c r="NDG569" s="78"/>
      <c r="NDH569" s="65"/>
      <c r="NDK569" s="78"/>
      <c r="NDL569" s="78"/>
      <c r="NDM569" s="65"/>
      <c r="NDP569" s="78"/>
      <c r="NDQ569" s="78"/>
      <c r="NDR569" s="65"/>
      <c r="NDU569" s="78"/>
      <c r="NDV569" s="78"/>
      <c r="NDW569" s="65"/>
      <c r="NDZ569" s="78"/>
      <c r="NEA569" s="78"/>
      <c r="NEB569" s="65"/>
      <c r="NEE569" s="78"/>
      <c r="NEF569" s="78"/>
      <c r="NEG569" s="65"/>
      <c r="NEJ569" s="78"/>
      <c r="NEK569" s="78"/>
      <c r="NEL569" s="65"/>
      <c r="NEO569" s="78"/>
      <c r="NEP569" s="78"/>
      <c r="NEQ569" s="65"/>
      <c r="NET569" s="78"/>
      <c r="NEU569" s="78"/>
      <c r="NEV569" s="65"/>
      <c r="NEY569" s="78"/>
      <c r="NEZ569" s="78"/>
      <c r="NFA569" s="65"/>
      <c r="NFD569" s="78"/>
      <c r="NFE569" s="78"/>
      <c r="NFF569" s="65"/>
      <c r="NFI569" s="78"/>
      <c r="NFJ569" s="78"/>
      <c r="NFK569" s="65"/>
      <c r="NFN569" s="78"/>
      <c r="NFO569" s="78"/>
      <c r="NFP569" s="65"/>
      <c r="NFS569" s="78"/>
      <c r="NFT569" s="78"/>
      <c r="NFU569" s="65"/>
      <c r="NFX569" s="78"/>
      <c r="NFY569" s="78"/>
      <c r="NFZ569" s="65"/>
      <c r="NGC569" s="78"/>
      <c r="NGD569" s="78"/>
      <c r="NGE569" s="65"/>
      <c r="NGH569" s="78"/>
      <c r="NGI569" s="78"/>
      <c r="NGJ569" s="65"/>
      <c r="NGM569" s="78"/>
      <c r="NGN569" s="78"/>
      <c r="NGO569" s="65"/>
      <c r="NGR569" s="78"/>
      <c r="NGS569" s="78"/>
      <c r="NGT569" s="65"/>
      <c r="NGW569" s="78"/>
      <c r="NGX569" s="78"/>
      <c r="NGY569" s="65"/>
      <c r="NHB569" s="78"/>
      <c r="NHC569" s="78"/>
      <c r="NHD569" s="65"/>
      <c r="NHG569" s="78"/>
      <c r="NHH569" s="78"/>
      <c r="NHI569" s="65"/>
      <c r="NHL569" s="78"/>
      <c r="NHM569" s="78"/>
      <c r="NHN569" s="65"/>
      <c r="NHQ569" s="78"/>
      <c r="NHR569" s="78"/>
      <c r="NHS569" s="65"/>
      <c r="NHV569" s="78"/>
      <c r="NHW569" s="78"/>
      <c r="NHX569" s="65"/>
      <c r="NIA569" s="78"/>
      <c r="NIB569" s="78"/>
      <c r="NIC569" s="65"/>
      <c r="NIF569" s="78"/>
      <c r="NIG569" s="78"/>
      <c r="NIH569" s="65"/>
      <c r="NIK569" s="78"/>
      <c r="NIL569" s="78"/>
      <c r="NIM569" s="65"/>
      <c r="NIP569" s="78"/>
      <c r="NIQ569" s="78"/>
      <c r="NIR569" s="65"/>
      <c r="NIU569" s="78"/>
      <c r="NIV569" s="78"/>
      <c r="NIW569" s="65"/>
      <c r="NIZ569" s="78"/>
      <c r="NJA569" s="78"/>
      <c r="NJB569" s="65"/>
      <c r="NJE569" s="78"/>
      <c r="NJF569" s="78"/>
      <c r="NJG569" s="65"/>
      <c r="NJJ569" s="78"/>
      <c r="NJK569" s="78"/>
      <c r="NJL569" s="65"/>
      <c r="NJO569" s="78"/>
      <c r="NJP569" s="78"/>
      <c r="NJQ569" s="65"/>
      <c r="NJT569" s="78"/>
      <c r="NJU569" s="78"/>
      <c r="NJV569" s="65"/>
      <c r="NJY569" s="78"/>
      <c r="NJZ569" s="78"/>
      <c r="NKA569" s="65"/>
      <c r="NKD569" s="78"/>
      <c r="NKE569" s="78"/>
      <c r="NKF569" s="65"/>
      <c r="NKI569" s="78"/>
      <c r="NKJ569" s="78"/>
      <c r="NKK569" s="65"/>
      <c r="NKN569" s="78"/>
      <c r="NKO569" s="78"/>
      <c r="NKP569" s="65"/>
      <c r="NKS569" s="78"/>
      <c r="NKT569" s="78"/>
      <c r="NKU569" s="65"/>
      <c r="NKX569" s="78"/>
      <c r="NKY569" s="78"/>
      <c r="NKZ569" s="65"/>
      <c r="NLC569" s="78"/>
      <c r="NLD569" s="78"/>
      <c r="NLE569" s="65"/>
      <c r="NLH569" s="78"/>
      <c r="NLI569" s="78"/>
      <c r="NLJ569" s="65"/>
      <c r="NLM569" s="78"/>
      <c r="NLN569" s="78"/>
      <c r="NLO569" s="65"/>
      <c r="NLR569" s="78"/>
      <c r="NLS569" s="78"/>
      <c r="NLT569" s="65"/>
      <c r="NLW569" s="78"/>
      <c r="NLX569" s="78"/>
      <c r="NLY569" s="65"/>
      <c r="NMB569" s="78"/>
      <c r="NMC569" s="78"/>
      <c r="NMD569" s="65"/>
      <c r="NMG569" s="78"/>
      <c r="NMH569" s="78"/>
      <c r="NMI569" s="65"/>
      <c r="NML569" s="78"/>
      <c r="NMM569" s="78"/>
      <c r="NMN569" s="65"/>
      <c r="NMQ569" s="78"/>
      <c r="NMR569" s="78"/>
      <c r="NMS569" s="65"/>
      <c r="NMV569" s="78"/>
      <c r="NMW569" s="78"/>
      <c r="NMX569" s="65"/>
      <c r="NNA569" s="78"/>
      <c r="NNB569" s="78"/>
      <c r="NNC569" s="65"/>
      <c r="NNF569" s="78"/>
      <c r="NNG569" s="78"/>
      <c r="NNH569" s="65"/>
      <c r="NNK569" s="78"/>
      <c r="NNL569" s="78"/>
      <c r="NNM569" s="65"/>
      <c r="NNP569" s="78"/>
      <c r="NNQ569" s="78"/>
      <c r="NNR569" s="65"/>
      <c r="NNU569" s="78"/>
      <c r="NNV569" s="78"/>
      <c r="NNW569" s="65"/>
      <c r="NNZ569" s="78"/>
      <c r="NOA569" s="78"/>
      <c r="NOB569" s="65"/>
      <c r="NOE569" s="78"/>
      <c r="NOF569" s="78"/>
      <c r="NOG569" s="65"/>
      <c r="NOJ569" s="78"/>
      <c r="NOK569" s="78"/>
      <c r="NOL569" s="65"/>
      <c r="NOO569" s="78"/>
      <c r="NOP569" s="78"/>
      <c r="NOQ569" s="65"/>
      <c r="NOT569" s="78"/>
      <c r="NOU569" s="78"/>
      <c r="NOV569" s="65"/>
      <c r="NOY569" s="78"/>
      <c r="NOZ569" s="78"/>
      <c r="NPA569" s="65"/>
      <c r="NPD569" s="78"/>
      <c r="NPE569" s="78"/>
      <c r="NPF569" s="65"/>
      <c r="NPI569" s="78"/>
      <c r="NPJ569" s="78"/>
      <c r="NPK569" s="65"/>
      <c r="NPN569" s="78"/>
      <c r="NPO569" s="78"/>
      <c r="NPP569" s="65"/>
      <c r="NPS569" s="78"/>
      <c r="NPT569" s="78"/>
      <c r="NPU569" s="65"/>
      <c r="NPX569" s="78"/>
      <c r="NPY569" s="78"/>
      <c r="NPZ569" s="65"/>
      <c r="NQC569" s="78"/>
      <c r="NQD569" s="78"/>
      <c r="NQE569" s="65"/>
      <c r="NQH569" s="78"/>
      <c r="NQI569" s="78"/>
      <c r="NQJ569" s="65"/>
      <c r="NQM569" s="78"/>
      <c r="NQN569" s="78"/>
      <c r="NQO569" s="65"/>
      <c r="NQR569" s="78"/>
      <c r="NQS569" s="78"/>
      <c r="NQT569" s="65"/>
      <c r="NQW569" s="78"/>
      <c r="NQX569" s="78"/>
      <c r="NQY569" s="65"/>
      <c r="NRB569" s="78"/>
      <c r="NRC569" s="78"/>
      <c r="NRD569" s="65"/>
      <c r="NRG569" s="78"/>
      <c r="NRH569" s="78"/>
      <c r="NRI569" s="65"/>
      <c r="NRL569" s="78"/>
      <c r="NRM569" s="78"/>
      <c r="NRN569" s="65"/>
      <c r="NRQ569" s="78"/>
      <c r="NRR569" s="78"/>
      <c r="NRS569" s="65"/>
      <c r="NRV569" s="78"/>
      <c r="NRW569" s="78"/>
      <c r="NRX569" s="65"/>
      <c r="NSA569" s="78"/>
      <c r="NSB569" s="78"/>
      <c r="NSC569" s="65"/>
      <c r="NSF569" s="78"/>
      <c r="NSG569" s="78"/>
      <c r="NSH569" s="65"/>
      <c r="NSK569" s="78"/>
      <c r="NSL569" s="78"/>
      <c r="NSM569" s="65"/>
      <c r="NSP569" s="78"/>
      <c r="NSQ569" s="78"/>
      <c r="NSR569" s="65"/>
      <c r="NSU569" s="78"/>
      <c r="NSV569" s="78"/>
      <c r="NSW569" s="65"/>
      <c r="NSZ569" s="78"/>
      <c r="NTA569" s="78"/>
      <c r="NTB569" s="65"/>
      <c r="NTE569" s="78"/>
      <c r="NTF569" s="78"/>
      <c r="NTG569" s="65"/>
      <c r="NTJ569" s="78"/>
      <c r="NTK569" s="78"/>
      <c r="NTL569" s="65"/>
      <c r="NTO569" s="78"/>
      <c r="NTP569" s="78"/>
      <c r="NTQ569" s="65"/>
      <c r="NTT569" s="78"/>
      <c r="NTU569" s="78"/>
      <c r="NTV569" s="65"/>
      <c r="NTY569" s="78"/>
      <c r="NTZ569" s="78"/>
      <c r="NUA569" s="65"/>
      <c r="NUD569" s="78"/>
      <c r="NUE569" s="78"/>
      <c r="NUF569" s="65"/>
      <c r="NUI569" s="78"/>
      <c r="NUJ569" s="78"/>
      <c r="NUK569" s="65"/>
      <c r="NUN569" s="78"/>
      <c r="NUO569" s="78"/>
      <c r="NUP569" s="65"/>
      <c r="NUS569" s="78"/>
      <c r="NUT569" s="78"/>
      <c r="NUU569" s="65"/>
      <c r="NUX569" s="78"/>
      <c r="NUY569" s="78"/>
      <c r="NUZ569" s="65"/>
      <c r="NVC569" s="78"/>
      <c r="NVD569" s="78"/>
      <c r="NVE569" s="65"/>
      <c r="NVH569" s="78"/>
      <c r="NVI569" s="78"/>
      <c r="NVJ569" s="65"/>
      <c r="NVM569" s="78"/>
      <c r="NVN569" s="78"/>
      <c r="NVO569" s="65"/>
      <c r="NVR569" s="78"/>
      <c r="NVS569" s="78"/>
      <c r="NVT569" s="65"/>
      <c r="NVW569" s="78"/>
      <c r="NVX569" s="78"/>
      <c r="NVY569" s="65"/>
      <c r="NWB569" s="78"/>
      <c r="NWC569" s="78"/>
      <c r="NWD569" s="65"/>
      <c r="NWG569" s="78"/>
      <c r="NWH569" s="78"/>
      <c r="NWI569" s="65"/>
      <c r="NWL569" s="78"/>
      <c r="NWM569" s="78"/>
      <c r="NWN569" s="65"/>
      <c r="NWQ569" s="78"/>
      <c r="NWR569" s="78"/>
      <c r="NWS569" s="65"/>
      <c r="NWV569" s="78"/>
      <c r="NWW569" s="78"/>
      <c r="NWX569" s="65"/>
      <c r="NXA569" s="78"/>
      <c r="NXB569" s="78"/>
      <c r="NXC569" s="65"/>
      <c r="NXF569" s="78"/>
      <c r="NXG569" s="78"/>
      <c r="NXH569" s="65"/>
      <c r="NXK569" s="78"/>
      <c r="NXL569" s="78"/>
      <c r="NXM569" s="65"/>
      <c r="NXP569" s="78"/>
      <c r="NXQ569" s="78"/>
      <c r="NXR569" s="65"/>
      <c r="NXU569" s="78"/>
      <c r="NXV569" s="78"/>
      <c r="NXW569" s="65"/>
      <c r="NXZ569" s="78"/>
      <c r="NYA569" s="78"/>
      <c r="NYB569" s="65"/>
      <c r="NYE569" s="78"/>
      <c r="NYF569" s="78"/>
      <c r="NYG569" s="65"/>
      <c r="NYJ569" s="78"/>
      <c r="NYK569" s="78"/>
      <c r="NYL569" s="65"/>
      <c r="NYO569" s="78"/>
      <c r="NYP569" s="78"/>
      <c r="NYQ569" s="65"/>
      <c r="NYT569" s="78"/>
      <c r="NYU569" s="78"/>
      <c r="NYV569" s="65"/>
      <c r="NYY569" s="78"/>
      <c r="NYZ569" s="78"/>
      <c r="NZA569" s="65"/>
      <c r="NZD569" s="78"/>
      <c r="NZE569" s="78"/>
      <c r="NZF569" s="65"/>
      <c r="NZI569" s="78"/>
      <c r="NZJ569" s="78"/>
      <c r="NZK569" s="65"/>
      <c r="NZN569" s="78"/>
      <c r="NZO569" s="78"/>
      <c r="NZP569" s="65"/>
      <c r="NZS569" s="78"/>
      <c r="NZT569" s="78"/>
      <c r="NZU569" s="65"/>
      <c r="NZX569" s="78"/>
      <c r="NZY569" s="78"/>
      <c r="NZZ569" s="65"/>
      <c r="OAC569" s="78"/>
      <c r="OAD569" s="78"/>
      <c r="OAE569" s="65"/>
      <c r="OAH569" s="78"/>
      <c r="OAI569" s="78"/>
      <c r="OAJ569" s="65"/>
      <c r="OAM569" s="78"/>
      <c r="OAN569" s="78"/>
      <c r="OAO569" s="65"/>
      <c r="OAR569" s="78"/>
      <c r="OAS569" s="78"/>
      <c r="OAT569" s="65"/>
      <c r="OAW569" s="78"/>
      <c r="OAX569" s="78"/>
      <c r="OAY569" s="65"/>
      <c r="OBB569" s="78"/>
      <c r="OBC569" s="78"/>
      <c r="OBD569" s="65"/>
      <c r="OBG569" s="78"/>
      <c r="OBH569" s="78"/>
      <c r="OBI569" s="65"/>
      <c r="OBL569" s="78"/>
      <c r="OBM569" s="78"/>
      <c r="OBN569" s="65"/>
      <c r="OBQ569" s="78"/>
      <c r="OBR569" s="78"/>
      <c r="OBS569" s="65"/>
      <c r="OBV569" s="78"/>
      <c r="OBW569" s="78"/>
      <c r="OBX569" s="65"/>
      <c r="OCA569" s="78"/>
      <c r="OCB569" s="78"/>
      <c r="OCC569" s="65"/>
      <c r="OCF569" s="78"/>
      <c r="OCG569" s="78"/>
      <c r="OCH569" s="65"/>
      <c r="OCK569" s="78"/>
      <c r="OCL569" s="78"/>
      <c r="OCM569" s="65"/>
      <c r="OCP569" s="78"/>
      <c r="OCQ569" s="78"/>
      <c r="OCR569" s="65"/>
      <c r="OCU569" s="78"/>
      <c r="OCV569" s="78"/>
      <c r="OCW569" s="65"/>
      <c r="OCZ569" s="78"/>
      <c r="ODA569" s="78"/>
      <c r="ODB569" s="65"/>
      <c r="ODE569" s="78"/>
      <c r="ODF569" s="78"/>
      <c r="ODG569" s="65"/>
      <c r="ODJ569" s="78"/>
      <c r="ODK569" s="78"/>
      <c r="ODL569" s="65"/>
      <c r="ODO569" s="78"/>
      <c r="ODP569" s="78"/>
      <c r="ODQ569" s="65"/>
      <c r="ODT569" s="78"/>
      <c r="ODU569" s="78"/>
      <c r="ODV569" s="65"/>
      <c r="ODY569" s="78"/>
      <c r="ODZ569" s="78"/>
      <c r="OEA569" s="65"/>
      <c r="OED569" s="78"/>
      <c r="OEE569" s="78"/>
      <c r="OEF569" s="65"/>
      <c r="OEI569" s="78"/>
      <c r="OEJ569" s="78"/>
      <c r="OEK569" s="65"/>
      <c r="OEN569" s="78"/>
      <c r="OEO569" s="78"/>
      <c r="OEP569" s="65"/>
      <c r="OES569" s="78"/>
      <c r="OET569" s="78"/>
      <c r="OEU569" s="65"/>
      <c r="OEX569" s="78"/>
      <c r="OEY569" s="78"/>
      <c r="OEZ569" s="65"/>
      <c r="OFC569" s="78"/>
      <c r="OFD569" s="78"/>
      <c r="OFE569" s="65"/>
      <c r="OFH569" s="78"/>
      <c r="OFI569" s="78"/>
      <c r="OFJ569" s="65"/>
      <c r="OFM569" s="78"/>
      <c r="OFN569" s="78"/>
      <c r="OFO569" s="65"/>
      <c r="OFR569" s="78"/>
      <c r="OFS569" s="78"/>
      <c r="OFT569" s="65"/>
      <c r="OFW569" s="78"/>
      <c r="OFX569" s="78"/>
      <c r="OFY569" s="65"/>
      <c r="OGB569" s="78"/>
      <c r="OGC569" s="78"/>
      <c r="OGD569" s="65"/>
      <c r="OGG569" s="78"/>
      <c r="OGH569" s="78"/>
      <c r="OGI569" s="65"/>
      <c r="OGL569" s="78"/>
      <c r="OGM569" s="78"/>
      <c r="OGN569" s="65"/>
      <c r="OGQ569" s="78"/>
      <c r="OGR569" s="78"/>
      <c r="OGS569" s="65"/>
      <c r="OGV569" s="78"/>
      <c r="OGW569" s="78"/>
      <c r="OGX569" s="65"/>
      <c r="OHA569" s="78"/>
      <c r="OHB569" s="78"/>
      <c r="OHC569" s="65"/>
      <c r="OHF569" s="78"/>
      <c r="OHG569" s="78"/>
      <c r="OHH569" s="65"/>
      <c r="OHK569" s="78"/>
      <c r="OHL569" s="78"/>
      <c r="OHM569" s="65"/>
      <c r="OHP569" s="78"/>
      <c r="OHQ569" s="78"/>
      <c r="OHR569" s="65"/>
      <c r="OHU569" s="78"/>
      <c r="OHV569" s="78"/>
      <c r="OHW569" s="65"/>
      <c r="OHZ569" s="78"/>
      <c r="OIA569" s="78"/>
      <c r="OIB569" s="65"/>
      <c r="OIE569" s="78"/>
      <c r="OIF569" s="78"/>
      <c r="OIG569" s="65"/>
      <c r="OIJ569" s="78"/>
      <c r="OIK569" s="78"/>
      <c r="OIL569" s="65"/>
      <c r="OIO569" s="78"/>
      <c r="OIP569" s="78"/>
      <c r="OIQ569" s="65"/>
      <c r="OIT569" s="78"/>
      <c r="OIU569" s="78"/>
      <c r="OIV569" s="65"/>
      <c r="OIY569" s="78"/>
      <c r="OIZ569" s="78"/>
      <c r="OJA569" s="65"/>
      <c r="OJD569" s="78"/>
      <c r="OJE569" s="78"/>
      <c r="OJF569" s="65"/>
      <c r="OJI569" s="78"/>
      <c r="OJJ569" s="78"/>
      <c r="OJK569" s="65"/>
      <c r="OJN569" s="78"/>
      <c r="OJO569" s="78"/>
      <c r="OJP569" s="65"/>
      <c r="OJS569" s="78"/>
      <c r="OJT569" s="78"/>
      <c r="OJU569" s="65"/>
      <c r="OJX569" s="78"/>
      <c r="OJY569" s="78"/>
      <c r="OJZ569" s="65"/>
      <c r="OKC569" s="78"/>
      <c r="OKD569" s="78"/>
      <c r="OKE569" s="65"/>
      <c r="OKH569" s="78"/>
      <c r="OKI569" s="78"/>
      <c r="OKJ569" s="65"/>
      <c r="OKM569" s="78"/>
      <c r="OKN569" s="78"/>
      <c r="OKO569" s="65"/>
      <c r="OKR569" s="78"/>
      <c r="OKS569" s="78"/>
      <c r="OKT569" s="65"/>
      <c r="OKW569" s="78"/>
      <c r="OKX569" s="78"/>
      <c r="OKY569" s="65"/>
      <c r="OLB569" s="78"/>
      <c r="OLC569" s="78"/>
      <c r="OLD569" s="65"/>
      <c r="OLG569" s="78"/>
      <c r="OLH569" s="78"/>
      <c r="OLI569" s="65"/>
      <c r="OLL569" s="78"/>
      <c r="OLM569" s="78"/>
      <c r="OLN569" s="65"/>
      <c r="OLQ569" s="78"/>
      <c r="OLR569" s="78"/>
      <c r="OLS569" s="65"/>
      <c r="OLV569" s="78"/>
      <c r="OLW569" s="78"/>
      <c r="OLX569" s="65"/>
      <c r="OMA569" s="78"/>
      <c r="OMB569" s="78"/>
      <c r="OMC569" s="65"/>
      <c r="OMF569" s="78"/>
      <c r="OMG569" s="78"/>
      <c r="OMH569" s="65"/>
      <c r="OMK569" s="78"/>
      <c r="OML569" s="78"/>
      <c r="OMM569" s="65"/>
      <c r="OMP569" s="78"/>
      <c r="OMQ569" s="78"/>
      <c r="OMR569" s="65"/>
      <c r="OMU569" s="78"/>
      <c r="OMV569" s="78"/>
      <c r="OMW569" s="65"/>
      <c r="OMZ569" s="78"/>
      <c r="ONA569" s="78"/>
      <c r="ONB569" s="65"/>
      <c r="ONE569" s="78"/>
      <c r="ONF569" s="78"/>
      <c r="ONG569" s="65"/>
      <c r="ONJ569" s="78"/>
      <c r="ONK569" s="78"/>
      <c r="ONL569" s="65"/>
      <c r="ONO569" s="78"/>
      <c r="ONP569" s="78"/>
      <c r="ONQ569" s="65"/>
      <c r="ONT569" s="78"/>
      <c r="ONU569" s="78"/>
      <c r="ONV569" s="65"/>
      <c r="ONY569" s="78"/>
      <c r="ONZ569" s="78"/>
      <c r="OOA569" s="65"/>
      <c r="OOD569" s="78"/>
      <c r="OOE569" s="78"/>
      <c r="OOF569" s="65"/>
      <c r="OOI569" s="78"/>
      <c r="OOJ569" s="78"/>
      <c r="OOK569" s="65"/>
      <c r="OON569" s="78"/>
      <c r="OOO569" s="78"/>
      <c r="OOP569" s="65"/>
      <c r="OOS569" s="78"/>
      <c r="OOT569" s="78"/>
      <c r="OOU569" s="65"/>
      <c r="OOX569" s="78"/>
      <c r="OOY569" s="78"/>
      <c r="OOZ569" s="65"/>
      <c r="OPC569" s="78"/>
      <c r="OPD569" s="78"/>
      <c r="OPE569" s="65"/>
      <c r="OPH569" s="78"/>
      <c r="OPI569" s="78"/>
      <c r="OPJ569" s="65"/>
      <c r="OPM569" s="78"/>
      <c r="OPN569" s="78"/>
      <c r="OPO569" s="65"/>
      <c r="OPR569" s="78"/>
      <c r="OPS569" s="78"/>
      <c r="OPT569" s="65"/>
      <c r="OPW569" s="78"/>
      <c r="OPX569" s="78"/>
      <c r="OPY569" s="65"/>
      <c r="OQB569" s="78"/>
      <c r="OQC569" s="78"/>
      <c r="OQD569" s="65"/>
      <c r="OQG569" s="78"/>
      <c r="OQH569" s="78"/>
      <c r="OQI569" s="65"/>
      <c r="OQL569" s="78"/>
      <c r="OQM569" s="78"/>
      <c r="OQN569" s="65"/>
      <c r="OQQ569" s="78"/>
      <c r="OQR569" s="78"/>
      <c r="OQS569" s="65"/>
      <c r="OQV569" s="78"/>
      <c r="OQW569" s="78"/>
      <c r="OQX569" s="65"/>
      <c r="ORA569" s="78"/>
      <c r="ORB569" s="78"/>
      <c r="ORC569" s="65"/>
      <c r="ORF569" s="78"/>
      <c r="ORG569" s="78"/>
      <c r="ORH569" s="65"/>
      <c r="ORK569" s="78"/>
      <c r="ORL569" s="78"/>
      <c r="ORM569" s="65"/>
      <c r="ORP569" s="78"/>
      <c r="ORQ569" s="78"/>
      <c r="ORR569" s="65"/>
      <c r="ORU569" s="78"/>
      <c r="ORV569" s="78"/>
      <c r="ORW569" s="65"/>
      <c r="ORZ569" s="78"/>
      <c r="OSA569" s="78"/>
      <c r="OSB569" s="65"/>
      <c r="OSE569" s="78"/>
      <c r="OSF569" s="78"/>
      <c r="OSG569" s="65"/>
      <c r="OSJ569" s="78"/>
      <c r="OSK569" s="78"/>
      <c r="OSL569" s="65"/>
      <c r="OSO569" s="78"/>
      <c r="OSP569" s="78"/>
      <c r="OSQ569" s="65"/>
      <c r="OST569" s="78"/>
      <c r="OSU569" s="78"/>
      <c r="OSV569" s="65"/>
      <c r="OSY569" s="78"/>
      <c r="OSZ569" s="78"/>
      <c r="OTA569" s="65"/>
      <c r="OTD569" s="78"/>
      <c r="OTE569" s="78"/>
      <c r="OTF569" s="65"/>
      <c r="OTI569" s="78"/>
      <c r="OTJ569" s="78"/>
      <c r="OTK569" s="65"/>
      <c r="OTN569" s="78"/>
      <c r="OTO569" s="78"/>
      <c r="OTP569" s="65"/>
      <c r="OTS569" s="78"/>
      <c r="OTT569" s="78"/>
      <c r="OTU569" s="65"/>
      <c r="OTX569" s="78"/>
      <c r="OTY569" s="78"/>
      <c r="OTZ569" s="65"/>
      <c r="OUC569" s="78"/>
      <c r="OUD569" s="78"/>
      <c r="OUE569" s="65"/>
      <c r="OUH569" s="78"/>
      <c r="OUI569" s="78"/>
      <c r="OUJ569" s="65"/>
      <c r="OUM569" s="78"/>
      <c r="OUN569" s="78"/>
      <c r="OUO569" s="65"/>
      <c r="OUR569" s="78"/>
      <c r="OUS569" s="78"/>
      <c r="OUT569" s="65"/>
      <c r="OUW569" s="78"/>
      <c r="OUX569" s="78"/>
      <c r="OUY569" s="65"/>
      <c r="OVB569" s="78"/>
      <c r="OVC569" s="78"/>
      <c r="OVD569" s="65"/>
      <c r="OVG569" s="78"/>
      <c r="OVH569" s="78"/>
      <c r="OVI569" s="65"/>
      <c r="OVL569" s="78"/>
      <c r="OVM569" s="78"/>
      <c r="OVN569" s="65"/>
      <c r="OVQ569" s="78"/>
      <c r="OVR569" s="78"/>
      <c r="OVS569" s="65"/>
      <c r="OVV569" s="78"/>
      <c r="OVW569" s="78"/>
      <c r="OVX569" s="65"/>
      <c r="OWA569" s="78"/>
      <c r="OWB569" s="78"/>
      <c r="OWC569" s="65"/>
      <c r="OWF569" s="78"/>
      <c r="OWG569" s="78"/>
      <c r="OWH569" s="65"/>
      <c r="OWK569" s="78"/>
      <c r="OWL569" s="78"/>
      <c r="OWM569" s="65"/>
      <c r="OWP569" s="78"/>
      <c r="OWQ569" s="78"/>
      <c r="OWR569" s="65"/>
      <c r="OWU569" s="78"/>
      <c r="OWV569" s="78"/>
      <c r="OWW569" s="65"/>
      <c r="OWZ569" s="78"/>
      <c r="OXA569" s="78"/>
      <c r="OXB569" s="65"/>
      <c r="OXE569" s="78"/>
      <c r="OXF569" s="78"/>
      <c r="OXG569" s="65"/>
      <c r="OXJ569" s="78"/>
      <c r="OXK569" s="78"/>
      <c r="OXL569" s="65"/>
      <c r="OXO569" s="78"/>
      <c r="OXP569" s="78"/>
      <c r="OXQ569" s="65"/>
      <c r="OXT569" s="78"/>
      <c r="OXU569" s="78"/>
      <c r="OXV569" s="65"/>
      <c r="OXY569" s="78"/>
      <c r="OXZ569" s="78"/>
      <c r="OYA569" s="65"/>
      <c r="OYD569" s="78"/>
      <c r="OYE569" s="78"/>
      <c r="OYF569" s="65"/>
      <c r="OYI569" s="78"/>
      <c r="OYJ569" s="78"/>
      <c r="OYK569" s="65"/>
      <c r="OYN569" s="78"/>
      <c r="OYO569" s="78"/>
      <c r="OYP569" s="65"/>
      <c r="OYS569" s="78"/>
      <c r="OYT569" s="78"/>
      <c r="OYU569" s="65"/>
      <c r="OYX569" s="78"/>
      <c r="OYY569" s="78"/>
      <c r="OYZ569" s="65"/>
      <c r="OZC569" s="78"/>
      <c r="OZD569" s="78"/>
      <c r="OZE569" s="65"/>
      <c r="OZH569" s="78"/>
      <c r="OZI569" s="78"/>
      <c r="OZJ569" s="65"/>
      <c r="OZM569" s="78"/>
      <c r="OZN569" s="78"/>
      <c r="OZO569" s="65"/>
      <c r="OZR569" s="78"/>
      <c r="OZS569" s="78"/>
      <c r="OZT569" s="65"/>
      <c r="OZW569" s="78"/>
      <c r="OZX569" s="78"/>
      <c r="OZY569" s="65"/>
      <c r="PAB569" s="78"/>
      <c r="PAC569" s="78"/>
      <c r="PAD569" s="65"/>
      <c r="PAG569" s="78"/>
      <c r="PAH569" s="78"/>
      <c r="PAI569" s="65"/>
      <c r="PAL569" s="78"/>
      <c r="PAM569" s="78"/>
      <c r="PAN569" s="65"/>
      <c r="PAQ569" s="78"/>
      <c r="PAR569" s="78"/>
      <c r="PAS569" s="65"/>
      <c r="PAV569" s="78"/>
      <c r="PAW569" s="78"/>
      <c r="PAX569" s="65"/>
      <c r="PBA569" s="78"/>
      <c r="PBB569" s="78"/>
      <c r="PBC569" s="65"/>
      <c r="PBF569" s="78"/>
      <c r="PBG569" s="78"/>
      <c r="PBH569" s="65"/>
      <c r="PBK569" s="78"/>
      <c r="PBL569" s="78"/>
      <c r="PBM569" s="65"/>
      <c r="PBP569" s="78"/>
      <c r="PBQ569" s="78"/>
      <c r="PBR569" s="65"/>
      <c r="PBU569" s="78"/>
      <c r="PBV569" s="78"/>
      <c r="PBW569" s="65"/>
      <c r="PBZ569" s="78"/>
      <c r="PCA569" s="78"/>
      <c r="PCB569" s="65"/>
      <c r="PCE569" s="78"/>
      <c r="PCF569" s="78"/>
      <c r="PCG569" s="65"/>
      <c r="PCJ569" s="78"/>
      <c r="PCK569" s="78"/>
      <c r="PCL569" s="65"/>
      <c r="PCO569" s="78"/>
      <c r="PCP569" s="78"/>
      <c r="PCQ569" s="65"/>
      <c r="PCT569" s="78"/>
      <c r="PCU569" s="78"/>
      <c r="PCV569" s="65"/>
      <c r="PCY569" s="78"/>
      <c r="PCZ569" s="78"/>
      <c r="PDA569" s="65"/>
      <c r="PDD569" s="78"/>
      <c r="PDE569" s="78"/>
      <c r="PDF569" s="65"/>
      <c r="PDI569" s="78"/>
      <c r="PDJ569" s="78"/>
      <c r="PDK569" s="65"/>
      <c r="PDN569" s="78"/>
      <c r="PDO569" s="78"/>
      <c r="PDP569" s="65"/>
      <c r="PDS569" s="78"/>
      <c r="PDT569" s="78"/>
      <c r="PDU569" s="65"/>
      <c r="PDX569" s="78"/>
      <c r="PDY569" s="78"/>
      <c r="PDZ569" s="65"/>
      <c r="PEC569" s="78"/>
      <c r="PED569" s="78"/>
      <c r="PEE569" s="65"/>
      <c r="PEH569" s="78"/>
      <c r="PEI569" s="78"/>
      <c r="PEJ569" s="65"/>
      <c r="PEM569" s="78"/>
      <c r="PEN569" s="78"/>
      <c r="PEO569" s="65"/>
      <c r="PER569" s="78"/>
      <c r="PES569" s="78"/>
      <c r="PET569" s="65"/>
      <c r="PEW569" s="78"/>
      <c r="PEX569" s="78"/>
      <c r="PEY569" s="65"/>
      <c r="PFB569" s="78"/>
      <c r="PFC569" s="78"/>
      <c r="PFD569" s="65"/>
      <c r="PFG569" s="78"/>
      <c r="PFH569" s="78"/>
      <c r="PFI569" s="65"/>
      <c r="PFL569" s="78"/>
      <c r="PFM569" s="78"/>
      <c r="PFN569" s="65"/>
      <c r="PFQ569" s="78"/>
      <c r="PFR569" s="78"/>
      <c r="PFS569" s="65"/>
      <c r="PFV569" s="78"/>
      <c r="PFW569" s="78"/>
      <c r="PFX569" s="65"/>
      <c r="PGA569" s="78"/>
      <c r="PGB569" s="78"/>
      <c r="PGC569" s="65"/>
      <c r="PGF569" s="78"/>
      <c r="PGG569" s="78"/>
      <c r="PGH569" s="65"/>
      <c r="PGK569" s="78"/>
      <c r="PGL569" s="78"/>
      <c r="PGM569" s="65"/>
      <c r="PGP569" s="78"/>
      <c r="PGQ569" s="78"/>
      <c r="PGR569" s="65"/>
      <c r="PGU569" s="78"/>
      <c r="PGV569" s="78"/>
      <c r="PGW569" s="65"/>
      <c r="PGZ569" s="78"/>
      <c r="PHA569" s="78"/>
      <c r="PHB569" s="65"/>
      <c r="PHE569" s="78"/>
      <c r="PHF569" s="78"/>
      <c r="PHG569" s="65"/>
      <c r="PHJ569" s="78"/>
      <c r="PHK569" s="78"/>
      <c r="PHL569" s="65"/>
      <c r="PHO569" s="78"/>
      <c r="PHP569" s="78"/>
      <c r="PHQ569" s="65"/>
      <c r="PHT569" s="78"/>
      <c r="PHU569" s="78"/>
      <c r="PHV569" s="65"/>
      <c r="PHY569" s="78"/>
      <c r="PHZ569" s="78"/>
      <c r="PIA569" s="65"/>
      <c r="PID569" s="78"/>
      <c r="PIE569" s="78"/>
      <c r="PIF569" s="65"/>
      <c r="PII569" s="78"/>
      <c r="PIJ569" s="78"/>
      <c r="PIK569" s="65"/>
      <c r="PIN569" s="78"/>
      <c r="PIO569" s="78"/>
      <c r="PIP569" s="65"/>
      <c r="PIS569" s="78"/>
      <c r="PIT569" s="78"/>
      <c r="PIU569" s="65"/>
      <c r="PIX569" s="78"/>
      <c r="PIY569" s="78"/>
      <c r="PIZ569" s="65"/>
      <c r="PJC569" s="78"/>
      <c r="PJD569" s="78"/>
      <c r="PJE569" s="65"/>
      <c r="PJH569" s="78"/>
      <c r="PJI569" s="78"/>
      <c r="PJJ569" s="65"/>
      <c r="PJM569" s="78"/>
      <c r="PJN569" s="78"/>
      <c r="PJO569" s="65"/>
      <c r="PJR569" s="78"/>
      <c r="PJS569" s="78"/>
      <c r="PJT569" s="65"/>
      <c r="PJW569" s="78"/>
      <c r="PJX569" s="78"/>
      <c r="PJY569" s="65"/>
      <c r="PKB569" s="78"/>
      <c r="PKC569" s="78"/>
      <c r="PKD569" s="65"/>
      <c r="PKG569" s="78"/>
      <c r="PKH569" s="78"/>
      <c r="PKI569" s="65"/>
      <c r="PKL569" s="78"/>
      <c r="PKM569" s="78"/>
      <c r="PKN569" s="65"/>
      <c r="PKQ569" s="78"/>
      <c r="PKR569" s="78"/>
      <c r="PKS569" s="65"/>
      <c r="PKV569" s="78"/>
      <c r="PKW569" s="78"/>
      <c r="PKX569" s="65"/>
      <c r="PLA569" s="78"/>
      <c r="PLB569" s="78"/>
      <c r="PLC569" s="65"/>
      <c r="PLF569" s="78"/>
      <c r="PLG569" s="78"/>
      <c r="PLH569" s="65"/>
      <c r="PLK569" s="78"/>
      <c r="PLL569" s="78"/>
      <c r="PLM569" s="65"/>
      <c r="PLP569" s="78"/>
      <c r="PLQ569" s="78"/>
      <c r="PLR569" s="65"/>
      <c r="PLU569" s="78"/>
      <c r="PLV569" s="78"/>
      <c r="PLW569" s="65"/>
      <c r="PLZ569" s="78"/>
      <c r="PMA569" s="78"/>
      <c r="PMB569" s="65"/>
      <c r="PME569" s="78"/>
      <c r="PMF569" s="78"/>
      <c r="PMG569" s="65"/>
      <c r="PMJ569" s="78"/>
      <c r="PMK569" s="78"/>
      <c r="PML569" s="65"/>
      <c r="PMO569" s="78"/>
      <c r="PMP569" s="78"/>
      <c r="PMQ569" s="65"/>
      <c r="PMT569" s="78"/>
      <c r="PMU569" s="78"/>
      <c r="PMV569" s="65"/>
      <c r="PMY569" s="78"/>
      <c r="PMZ569" s="78"/>
      <c r="PNA569" s="65"/>
      <c r="PND569" s="78"/>
      <c r="PNE569" s="78"/>
      <c r="PNF569" s="65"/>
      <c r="PNI569" s="78"/>
      <c r="PNJ569" s="78"/>
      <c r="PNK569" s="65"/>
      <c r="PNN569" s="78"/>
      <c r="PNO569" s="78"/>
      <c r="PNP569" s="65"/>
      <c r="PNS569" s="78"/>
      <c r="PNT569" s="78"/>
      <c r="PNU569" s="65"/>
      <c r="PNX569" s="78"/>
      <c r="PNY569" s="78"/>
      <c r="PNZ569" s="65"/>
      <c r="POC569" s="78"/>
      <c r="POD569" s="78"/>
      <c r="POE569" s="65"/>
      <c r="POH569" s="78"/>
      <c r="POI569" s="78"/>
      <c r="POJ569" s="65"/>
      <c r="POM569" s="78"/>
      <c r="PON569" s="78"/>
      <c r="POO569" s="65"/>
      <c r="POR569" s="78"/>
      <c r="POS569" s="78"/>
      <c r="POT569" s="65"/>
      <c r="POW569" s="78"/>
      <c r="POX569" s="78"/>
      <c r="POY569" s="65"/>
      <c r="PPB569" s="78"/>
      <c r="PPC569" s="78"/>
      <c r="PPD569" s="65"/>
      <c r="PPG569" s="78"/>
      <c r="PPH569" s="78"/>
      <c r="PPI569" s="65"/>
      <c r="PPL569" s="78"/>
      <c r="PPM569" s="78"/>
      <c r="PPN569" s="65"/>
      <c r="PPQ569" s="78"/>
      <c r="PPR569" s="78"/>
      <c r="PPS569" s="65"/>
      <c r="PPV569" s="78"/>
      <c r="PPW569" s="78"/>
      <c r="PPX569" s="65"/>
      <c r="PQA569" s="78"/>
      <c r="PQB569" s="78"/>
      <c r="PQC569" s="65"/>
      <c r="PQF569" s="78"/>
      <c r="PQG569" s="78"/>
      <c r="PQH569" s="65"/>
      <c r="PQK569" s="78"/>
      <c r="PQL569" s="78"/>
      <c r="PQM569" s="65"/>
      <c r="PQP569" s="78"/>
      <c r="PQQ569" s="78"/>
      <c r="PQR569" s="65"/>
      <c r="PQU569" s="78"/>
      <c r="PQV569" s="78"/>
      <c r="PQW569" s="65"/>
      <c r="PQZ569" s="78"/>
      <c r="PRA569" s="78"/>
      <c r="PRB569" s="65"/>
      <c r="PRE569" s="78"/>
      <c r="PRF569" s="78"/>
      <c r="PRG569" s="65"/>
      <c r="PRJ569" s="78"/>
      <c r="PRK569" s="78"/>
      <c r="PRL569" s="65"/>
      <c r="PRO569" s="78"/>
      <c r="PRP569" s="78"/>
      <c r="PRQ569" s="65"/>
      <c r="PRT569" s="78"/>
      <c r="PRU569" s="78"/>
      <c r="PRV569" s="65"/>
      <c r="PRY569" s="78"/>
      <c r="PRZ569" s="78"/>
      <c r="PSA569" s="65"/>
      <c r="PSD569" s="78"/>
      <c r="PSE569" s="78"/>
      <c r="PSF569" s="65"/>
      <c r="PSI569" s="78"/>
      <c r="PSJ569" s="78"/>
      <c r="PSK569" s="65"/>
      <c r="PSN569" s="78"/>
      <c r="PSO569" s="78"/>
      <c r="PSP569" s="65"/>
      <c r="PSS569" s="78"/>
      <c r="PST569" s="78"/>
      <c r="PSU569" s="65"/>
      <c r="PSX569" s="78"/>
      <c r="PSY569" s="78"/>
      <c r="PSZ569" s="65"/>
      <c r="PTC569" s="78"/>
      <c r="PTD569" s="78"/>
      <c r="PTE569" s="65"/>
      <c r="PTH569" s="78"/>
      <c r="PTI569" s="78"/>
      <c r="PTJ569" s="65"/>
      <c r="PTM569" s="78"/>
      <c r="PTN569" s="78"/>
      <c r="PTO569" s="65"/>
      <c r="PTR569" s="78"/>
      <c r="PTS569" s="78"/>
      <c r="PTT569" s="65"/>
      <c r="PTW569" s="78"/>
      <c r="PTX569" s="78"/>
      <c r="PTY569" s="65"/>
      <c r="PUB569" s="78"/>
      <c r="PUC569" s="78"/>
      <c r="PUD569" s="65"/>
      <c r="PUG569" s="78"/>
      <c r="PUH569" s="78"/>
      <c r="PUI569" s="65"/>
      <c r="PUL569" s="78"/>
      <c r="PUM569" s="78"/>
      <c r="PUN569" s="65"/>
      <c r="PUQ569" s="78"/>
      <c r="PUR569" s="78"/>
      <c r="PUS569" s="65"/>
      <c r="PUV569" s="78"/>
      <c r="PUW569" s="78"/>
      <c r="PUX569" s="65"/>
      <c r="PVA569" s="78"/>
      <c r="PVB569" s="78"/>
      <c r="PVC569" s="65"/>
      <c r="PVF569" s="78"/>
      <c r="PVG569" s="78"/>
      <c r="PVH569" s="65"/>
      <c r="PVK569" s="78"/>
      <c r="PVL569" s="78"/>
      <c r="PVM569" s="65"/>
      <c r="PVP569" s="78"/>
      <c r="PVQ569" s="78"/>
      <c r="PVR569" s="65"/>
      <c r="PVU569" s="78"/>
      <c r="PVV569" s="78"/>
      <c r="PVW569" s="65"/>
      <c r="PVZ569" s="78"/>
      <c r="PWA569" s="78"/>
      <c r="PWB569" s="65"/>
      <c r="PWE569" s="78"/>
      <c r="PWF569" s="78"/>
      <c r="PWG569" s="65"/>
      <c r="PWJ569" s="78"/>
      <c r="PWK569" s="78"/>
      <c r="PWL569" s="65"/>
      <c r="PWO569" s="78"/>
      <c r="PWP569" s="78"/>
      <c r="PWQ569" s="65"/>
      <c r="PWT569" s="78"/>
      <c r="PWU569" s="78"/>
      <c r="PWV569" s="65"/>
      <c r="PWY569" s="78"/>
      <c r="PWZ569" s="78"/>
      <c r="PXA569" s="65"/>
      <c r="PXD569" s="78"/>
      <c r="PXE569" s="78"/>
      <c r="PXF569" s="65"/>
      <c r="PXI569" s="78"/>
      <c r="PXJ569" s="78"/>
      <c r="PXK569" s="65"/>
      <c r="PXN569" s="78"/>
      <c r="PXO569" s="78"/>
      <c r="PXP569" s="65"/>
      <c r="PXS569" s="78"/>
      <c r="PXT569" s="78"/>
      <c r="PXU569" s="65"/>
      <c r="PXX569" s="78"/>
      <c r="PXY569" s="78"/>
      <c r="PXZ569" s="65"/>
      <c r="PYC569" s="78"/>
      <c r="PYD569" s="78"/>
      <c r="PYE569" s="65"/>
      <c r="PYH569" s="78"/>
      <c r="PYI569" s="78"/>
      <c r="PYJ569" s="65"/>
      <c r="PYM569" s="78"/>
      <c r="PYN569" s="78"/>
      <c r="PYO569" s="65"/>
      <c r="PYR569" s="78"/>
      <c r="PYS569" s="78"/>
      <c r="PYT569" s="65"/>
      <c r="PYW569" s="78"/>
      <c r="PYX569" s="78"/>
      <c r="PYY569" s="65"/>
      <c r="PZB569" s="78"/>
      <c r="PZC569" s="78"/>
      <c r="PZD569" s="65"/>
      <c r="PZG569" s="78"/>
      <c r="PZH569" s="78"/>
      <c r="PZI569" s="65"/>
      <c r="PZL569" s="78"/>
      <c r="PZM569" s="78"/>
      <c r="PZN569" s="65"/>
      <c r="PZQ569" s="78"/>
      <c r="PZR569" s="78"/>
      <c r="PZS569" s="65"/>
      <c r="PZV569" s="78"/>
      <c r="PZW569" s="78"/>
      <c r="PZX569" s="65"/>
      <c r="QAA569" s="78"/>
      <c r="QAB569" s="78"/>
      <c r="QAC569" s="65"/>
      <c r="QAF569" s="78"/>
      <c r="QAG569" s="78"/>
      <c r="QAH569" s="65"/>
      <c r="QAK569" s="78"/>
      <c r="QAL569" s="78"/>
      <c r="QAM569" s="65"/>
      <c r="QAP569" s="78"/>
      <c r="QAQ569" s="78"/>
      <c r="QAR569" s="65"/>
      <c r="QAU569" s="78"/>
      <c r="QAV569" s="78"/>
      <c r="QAW569" s="65"/>
      <c r="QAZ569" s="78"/>
      <c r="QBA569" s="78"/>
      <c r="QBB569" s="65"/>
      <c r="QBE569" s="78"/>
      <c r="QBF569" s="78"/>
      <c r="QBG569" s="65"/>
      <c r="QBJ569" s="78"/>
      <c r="QBK569" s="78"/>
      <c r="QBL569" s="65"/>
      <c r="QBO569" s="78"/>
      <c r="QBP569" s="78"/>
      <c r="QBQ569" s="65"/>
      <c r="QBT569" s="78"/>
      <c r="QBU569" s="78"/>
      <c r="QBV569" s="65"/>
      <c r="QBY569" s="78"/>
      <c r="QBZ569" s="78"/>
      <c r="QCA569" s="65"/>
      <c r="QCD569" s="78"/>
      <c r="QCE569" s="78"/>
      <c r="QCF569" s="65"/>
      <c r="QCI569" s="78"/>
      <c r="QCJ569" s="78"/>
      <c r="QCK569" s="65"/>
      <c r="QCN569" s="78"/>
      <c r="QCO569" s="78"/>
      <c r="QCP569" s="65"/>
      <c r="QCS569" s="78"/>
      <c r="QCT569" s="78"/>
      <c r="QCU569" s="65"/>
      <c r="QCX569" s="78"/>
      <c r="QCY569" s="78"/>
      <c r="QCZ569" s="65"/>
      <c r="QDC569" s="78"/>
      <c r="QDD569" s="78"/>
      <c r="QDE569" s="65"/>
      <c r="QDH569" s="78"/>
      <c r="QDI569" s="78"/>
      <c r="QDJ569" s="65"/>
      <c r="QDM569" s="78"/>
      <c r="QDN569" s="78"/>
      <c r="QDO569" s="65"/>
      <c r="QDR569" s="78"/>
      <c r="QDS569" s="78"/>
      <c r="QDT569" s="65"/>
      <c r="QDW569" s="78"/>
      <c r="QDX569" s="78"/>
      <c r="QDY569" s="65"/>
      <c r="QEB569" s="78"/>
      <c r="QEC569" s="78"/>
      <c r="QED569" s="65"/>
      <c r="QEG569" s="78"/>
      <c r="QEH569" s="78"/>
      <c r="QEI569" s="65"/>
      <c r="QEL569" s="78"/>
      <c r="QEM569" s="78"/>
      <c r="QEN569" s="65"/>
      <c r="QEQ569" s="78"/>
      <c r="QER569" s="78"/>
      <c r="QES569" s="65"/>
      <c r="QEV569" s="78"/>
      <c r="QEW569" s="78"/>
      <c r="QEX569" s="65"/>
      <c r="QFA569" s="78"/>
      <c r="QFB569" s="78"/>
      <c r="QFC569" s="65"/>
      <c r="QFF569" s="78"/>
      <c r="QFG569" s="78"/>
      <c r="QFH569" s="65"/>
      <c r="QFK569" s="78"/>
      <c r="QFL569" s="78"/>
      <c r="QFM569" s="65"/>
      <c r="QFP569" s="78"/>
      <c r="QFQ569" s="78"/>
      <c r="QFR569" s="65"/>
      <c r="QFU569" s="78"/>
      <c r="QFV569" s="78"/>
      <c r="QFW569" s="65"/>
      <c r="QFZ569" s="78"/>
      <c r="QGA569" s="78"/>
      <c r="QGB569" s="65"/>
      <c r="QGE569" s="78"/>
      <c r="QGF569" s="78"/>
      <c r="QGG569" s="65"/>
      <c r="QGJ569" s="78"/>
      <c r="QGK569" s="78"/>
      <c r="QGL569" s="65"/>
      <c r="QGO569" s="78"/>
      <c r="QGP569" s="78"/>
      <c r="QGQ569" s="65"/>
      <c r="QGT569" s="78"/>
      <c r="QGU569" s="78"/>
      <c r="QGV569" s="65"/>
      <c r="QGY569" s="78"/>
      <c r="QGZ569" s="78"/>
      <c r="QHA569" s="65"/>
      <c r="QHD569" s="78"/>
      <c r="QHE569" s="78"/>
      <c r="QHF569" s="65"/>
      <c r="QHI569" s="78"/>
      <c r="QHJ569" s="78"/>
      <c r="QHK569" s="65"/>
      <c r="QHN569" s="78"/>
      <c r="QHO569" s="78"/>
      <c r="QHP569" s="65"/>
      <c r="QHS569" s="78"/>
      <c r="QHT569" s="78"/>
      <c r="QHU569" s="65"/>
      <c r="QHX569" s="78"/>
      <c r="QHY569" s="78"/>
      <c r="QHZ569" s="65"/>
      <c r="QIC569" s="78"/>
      <c r="QID569" s="78"/>
      <c r="QIE569" s="65"/>
      <c r="QIH569" s="78"/>
      <c r="QII569" s="78"/>
      <c r="QIJ569" s="65"/>
      <c r="QIM569" s="78"/>
      <c r="QIN569" s="78"/>
      <c r="QIO569" s="65"/>
      <c r="QIR569" s="78"/>
      <c r="QIS569" s="78"/>
      <c r="QIT569" s="65"/>
      <c r="QIW569" s="78"/>
      <c r="QIX569" s="78"/>
      <c r="QIY569" s="65"/>
      <c r="QJB569" s="78"/>
      <c r="QJC569" s="78"/>
      <c r="QJD569" s="65"/>
      <c r="QJG569" s="78"/>
      <c r="QJH569" s="78"/>
      <c r="QJI569" s="65"/>
      <c r="QJL569" s="78"/>
      <c r="QJM569" s="78"/>
      <c r="QJN569" s="65"/>
      <c r="QJQ569" s="78"/>
      <c r="QJR569" s="78"/>
      <c r="QJS569" s="65"/>
      <c r="QJV569" s="78"/>
      <c r="QJW569" s="78"/>
      <c r="QJX569" s="65"/>
      <c r="QKA569" s="78"/>
      <c r="QKB569" s="78"/>
      <c r="QKC569" s="65"/>
      <c r="QKF569" s="78"/>
      <c r="QKG569" s="78"/>
      <c r="QKH569" s="65"/>
      <c r="QKK569" s="78"/>
      <c r="QKL569" s="78"/>
      <c r="QKM569" s="65"/>
      <c r="QKP569" s="78"/>
      <c r="QKQ569" s="78"/>
      <c r="QKR569" s="65"/>
      <c r="QKU569" s="78"/>
      <c r="QKV569" s="78"/>
      <c r="QKW569" s="65"/>
      <c r="QKZ569" s="78"/>
      <c r="QLA569" s="78"/>
      <c r="QLB569" s="65"/>
      <c r="QLE569" s="78"/>
      <c r="QLF569" s="78"/>
      <c r="QLG569" s="65"/>
      <c r="QLJ569" s="78"/>
      <c r="QLK569" s="78"/>
      <c r="QLL569" s="65"/>
      <c r="QLO569" s="78"/>
      <c r="QLP569" s="78"/>
      <c r="QLQ569" s="65"/>
      <c r="QLT569" s="78"/>
      <c r="QLU569" s="78"/>
      <c r="QLV569" s="65"/>
      <c r="QLY569" s="78"/>
      <c r="QLZ569" s="78"/>
      <c r="QMA569" s="65"/>
      <c r="QMD569" s="78"/>
      <c r="QME569" s="78"/>
      <c r="QMF569" s="65"/>
      <c r="QMI569" s="78"/>
      <c r="QMJ569" s="78"/>
      <c r="QMK569" s="65"/>
      <c r="QMN569" s="78"/>
      <c r="QMO569" s="78"/>
      <c r="QMP569" s="65"/>
      <c r="QMS569" s="78"/>
      <c r="QMT569" s="78"/>
      <c r="QMU569" s="65"/>
      <c r="QMX569" s="78"/>
      <c r="QMY569" s="78"/>
      <c r="QMZ569" s="65"/>
      <c r="QNC569" s="78"/>
      <c r="QND569" s="78"/>
      <c r="QNE569" s="65"/>
      <c r="QNH569" s="78"/>
      <c r="QNI569" s="78"/>
      <c r="QNJ569" s="65"/>
      <c r="QNM569" s="78"/>
      <c r="QNN569" s="78"/>
      <c r="QNO569" s="65"/>
      <c r="QNR569" s="78"/>
      <c r="QNS569" s="78"/>
      <c r="QNT569" s="65"/>
      <c r="QNW569" s="78"/>
      <c r="QNX569" s="78"/>
      <c r="QNY569" s="65"/>
      <c r="QOB569" s="78"/>
      <c r="QOC569" s="78"/>
      <c r="QOD569" s="65"/>
      <c r="QOG569" s="78"/>
      <c r="QOH569" s="78"/>
      <c r="QOI569" s="65"/>
      <c r="QOL569" s="78"/>
      <c r="QOM569" s="78"/>
      <c r="QON569" s="65"/>
      <c r="QOQ569" s="78"/>
      <c r="QOR569" s="78"/>
      <c r="QOS569" s="65"/>
      <c r="QOV569" s="78"/>
      <c r="QOW569" s="78"/>
      <c r="QOX569" s="65"/>
      <c r="QPA569" s="78"/>
      <c r="QPB569" s="78"/>
      <c r="QPC569" s="65"/>
      <c r="QPF569" s="78"/>
      <c r="QPG569" s="78"/>
      <c r="QPH569" s="65"/>
      <c r="QPK569" s="78"/>
      <c r="QPL569" s="78"/>
      <c r="QPM569" s="65"/>
      <c r="QPP569" s="78"/>
      <c r="QPQ569" s="78"/>
      <c r="QPR569" s="65"/>
      <c r="QPU569" s="78"/>
      <c r="QPV569" s="78"/>
      <c r="QPW569" s="65"/>
      <c r="QPZ569" s="78"/>
      <c r="QQA569" s="78"/>
      <c r="QQB569" s="65"/>
      <c r="QQE569" s="78"/>
      <c r="QQF569" s="78"/>
      <c r="QQG569" s="65"/>
      <c r="QQJ569" s="78"/>
      <c r="QQK569" s="78"/>
      <c r="QQL569" s="65"/>
      <c r="QQO569" s="78"/>
      <c r="QQP569" s="78"/>
      <c r="QQQ569" s="65"/>
      <c r="QQT569" s="78"/>
      <c r="QQU569" s="78"/>
      <c r="QQV569" s="65"/>
      <c r="QQY569" s="78"/>
      <c r="QQZ569" s="78"/>
      <c r="QRA569" s="65"/>
      <c r="QRD569" s="78"/>
      <c r="QRE569" s="78"/>
      <c r="QRF569" s="65"/>
      <c r="QRI569" s="78"/>
      <c r="QRJ569" s="78"/>
      <c r="QRK569" s="65"/>
      <c r="QRN569" s="78"/>
      <c r="QRO569" s="78"/>
      <c r="QRP569" s="65"/>
      <c r="QRS569" s="78"/>
      <c r="QRT569" s="78"/>
      <c r="QRU569" s="65"/>
      <c r="QRX569" s="78"/>
      <c r="QRY569" s="78"/>
      <c r="QRZ569" s="65"/>
      <c r="QSC569" s="78"/>
      <c r="QSD569" s="78"/>
      <c r="QSE569" s="65"/>
      <c r="QSH569" s="78"/>
      <c r="QSI569" s="78"/>
      <c r="QSJ569" s="65"/>
      <c r="QSM569" s="78"/>
      <c r="QSN569" s="78"/>
      <c r="QSO569" s="65"/>
      <c r="QSR569" s="78"/>
      <c r="QSS569" s="78"/>
      <c r="QST569" s="65"/>
      <c r="QSW569" s="78"/>
      <c r="QSX569" s="78"/>
      <c r="QSY569" s="65"/>
      <c r="QTB569" s="78"/>
      <c r="QTC569" s="78"/>
      <c r="QTD569" s="65"/>
      <c r="QTG569" s="78"/>
      <c r="QTH569" s="78"/>
      <c r="QTI569" s="65"/>
      <c r="QTL569" s="78"/>
      <c r="QTM569" s="78"/>
      <c r="QTN569" s="65"/>
      <c r="QTQ569" s="78"/>
      <c r="QTR569" s="78"/>
      <c r="QTS569" s="65"/>
      <c r="QTV569" s="78"/>
      <c r="QTW569" s="78"/>
      <c r="QTX569" s="65"/>
      <c r="QUA569" s="78"/>
      <c r="QUB569" s="78"/>
      <c r="QUC569" s="65"/>
      <c r="QUF569" s="78"/>
      <c r="QUG569" s="78"/>
      <c r="QUH569" s="65"/>
      <c r="QUK569" s="78"/>
      <c r="QUL569" s="78"/>
      <c r="QUM569" s="65"/>
      <c r="QUP569" s="78"/>
      <c r="QUQ569" s="78"/>
      <c r="QUR569" s="65"/>
      <c r="QUU569" s="78"/>
      <c r="QUV569" s="78"/>
      <c r="QUW569" s="65"/>
      <c r="QUZ569" s="78"/>
      <c r="QVA569" s="78"/>
      <c r="QVB569" s="65"/>
      <c r="QVE569" s="78"/>
      <c r="QVF569" s="78"/>
      <c r="QVG569" s="65"/>
      <c r="QVJ569" s="78"/>
      <c r="QVK569" s="78"/>
      <c r="QVL569" s="65"/>
      <c r="QVO569" s="78"/>
      <c r="QVP569" s="78"/>
      <c r="QVQ569" s="65"/>
      <c r="QVT569" s="78"/>
      <c r="QVU569" s="78"/>
      <c r="QVV569" s="65"/>
      <c r="QVY569" s="78"/>
      <c r="QVZ569" s="78"/>
      <c r="QWA569" s="65"/>
      <c r="QWD569" s="78"/>
      <c r="QWE569" s="78"/>
      <c r="QWF569" s="65"/>
      <c r="QWI569" s="78"/>
      <c r="QWJ569" s="78"/>
      <c r="QWK569" s="65"/>
      <c r="QWN569" s="78"/>
      <c r="QWO569" s="78"/>
      <c r="QWP569" s="65"/>
      <c r="QWS569" s="78"/>
      <c r="QWT569" s="78"/>
      <c r="QWU569" s="65"/>
      <c r="QWX569" s="78"/>
      <c r="QWY569" s="78"/>
      <c r="QWZ569" s="65"/>
      <c r="QXC569" s="78"/>
      <c r="QXD569" s="78"/>
      <c r="QXE569" s="65"/>
      <c r="QXH569" s="78"/>
      <c r="QXI569" s="78"/>
      <c r="QXJ569" s="65"/>
      <c r="QXM569" s="78"/>
      <c r="QXN569" s="78"/>
      <c r="QXO569" s="65"/>
      <c r="QXR569" s="78"/>
      <c r="QXS569" s="78"/>
      <c r="QXT569" s="65"/>
      <c r="QXW569" s="78"/>
      <c r="QXX569" s="78"/>
      <c r="QXY569" s="65"/>
      <c r="QYB569" s="78"/>
      <c r="QYC569" s="78"/>
      <c r="QYD569" s="65"/>
      <c r="QYG569" s="78"/>
      <c r="QYH569" s="78"/>
      <c r="QYI569" s="65"/>
      <c r="QYL569" s="78"/>
      <c r="QYM569" s="78"/>
      <c r="QYN569" s="65"/>
      <c r="QYQ569" s="78"/>
      <c r="QYR569" s="78"/>
      <c r="QYS569" s="65"/>
      <c r="QYV569" s="78"/>
      <c r="QYW569" s="78"/>
      <c r="QYX569" s="65"/>
      <c r="QZA569" s="78"/>
      <c r="QZB569" s="78"/>
      <c r="QZC569" s="65"/>
      <c r="QZF569" s="78"/>
      <c r="QZG569" s="78"/>
      <c r="QZH569" s="65"/>
      <c r="QZK569" s="78"/>
      <c r="QZL569" s="78"/>
      <c r="QZM569" s="65"/>
      <c r="QZP569" s="78"/>
      <c r="QZQ569" s="78"/>
      <c r="QZR569" s="65"/>
      <c r="QZU569" s="78"/>
      <c r="QZV569" s="78"/>
      <c r="QZW569" s="65"/>
      <c r="QZZ569" s="78"/>
      <c r="RAA569" s="78"/>
      <c r="RAB569" s="65"/>
      <c r="RAE569" s="78"/>
      <c r="RAF569" s="78"/>
      <c r="RAG569" s="65"/>
      <c r="RAJ569" s="78"/>
      <c r="RAK569" s="78"/>
      <c r="RAL569" s="65"/>
      <c r="RAO569" s="78"/>
      <c r="RAP569" s="78"/>
      <c r="RAQ569" s="65"/>
      <c r="RAT569" s="78"/>
      <c r="RAU569" s="78"/>
      <c r="RAV569" s="65"/>
      <c r="RAY569" s="78"/>
      <c r="RAZ569" s="78"/>
      <c r="RBA569" s="65"/>
      <c r="RBD569" s="78"/>
      <c r="RBE569" s="78"/>
      <c r="RBF569" s="65"/>
      <c r="RBI569" s="78"/>
      <c r="RBJ569" s="78"/>
      <c r="RBK569" s="65"/>
      <c r="RBN569" s="78"/>
      <c r="RBO569" s="78"/>
      <c r="RBP569" s="65"/>
      <c r="RBS569" s="78"/>
      <c r="RBT569" s="78"/>
      <c r="RBU569" s="65"/>
      <c r="RBX569" s="78"/>
      <c r="RBY569" s="78"/>
      <c r="RBZ569" s="65"/>
      <c r="RCC569" s="78"/>
      <c r="RCD569" s="78"/>
      <c r="RCE569" s="65"/>
      <c r="RCH569" s="78"/>
      <c r="RCI569" s="78"/>
      <c r="RCJ569" s="65"/>
      <c r="RCM569" s="78"/>
      <c r="RCN569" s="78"/>
      <c r="RCO569" s="65"/>
      <c r="RCR569" s="78"/>
      <c r="RCS569" s="78"/>
      <c r="RCT569" s="65"/>
      <c r="RCW569" s="78"/>
      <c r="RCX569" s="78"/>
      <c r="RCY569" s="65"/>
      <c r="RDB569" s="78"/>
      <c r="RDC569" s="78"/>
      <c r="RDD569" s="65"/>
      <c r="RDG569" s="78"/>
      <c r="RDH569" s="78"/>
      <c r="RDI569" s="65"/>
      <c r="RDL569" s="78"/>
      <c r="RDM569" s="78"/>
      <c r="RDN569" s="65"/>
      <c r="RDQ569" s="78"/>
      <c r="RDR569" s="78"/>
      <c r="RDS569" s="65"/>
      <c r="RDV569" s="78"/>
      <c r="RDW569" s="78"/>
      <c r="RDX569" s="65"/>
      <c r="REA569" s="78"/>
      <c r="REB569" s="78"/>
      <c r="REC569" s="65"/>
      <c r="REF569" s="78"/>
      <c r="REG569" s="78"/>
      <c r="REH569" s="65"/>
      <c r="REK569" s="78"/>
      <c r="REL569" s="78"/>
      <c r="REM569" s="65"/>
      <c r="REP569" s="78"/>
      <c r="REQ569" s="78"/>
      <c r="RER569" s="65"/>
      <c r="REU569" s="78"/>
      <c r="REV569" s="78"/>
      <c r="REW569" s="65"/>
      <c r="REZ569" s="78"/>
      <c r="RFA569" s="78"/>
      <c r="RFB569" s="65"/>
      <c r="RFE569" s="78"/>
      <c r="RFF569" s="78"/>
      <c r="RFG569" s="65"/>
      <c r="RFJ569" s="78"/>
      <c r="RFK569" s="78"/>
      <c r="RFL569" s="65"/>
      <c r="RFO569" s="78"/>
      <c r="RFP569" s="78"/>
      <c r="RFQ569" s="65"/>
      <c r="RFT569" s="78"/>
      <c r="RFU569" s="78"/>
      <c r="RFV569" s="65"/>
      <c r="RFY569" s="78"/>
      <c r="RFZ569" s="78"/>
      <c r="RGA569" s="65"/>
      <c r="RGD569" s="78"/>
      <c r="RGE569" s="78"/>
      <c r="RGF569" s="65"/>
      <c r="RGI569" s="78"/>
      <c r="RGJ569" s="78"/>
      <c r="RGK569" s="65"/>
      <c r="RGN569" s="78"/>
      <c r="RGO569" s="78"/>
      <c r="RGP569" s="65"/>
      <c r="RGS569" s="78"/>
      <c r="RGT569" s="78"/>
      <c r="RGU569" s="65"/>
      <c r="RGX569" s="78"/>
      <c r="RGY569" s="78"/>
      <c r="RGZ569" s="65"/>
      <c r="RHC569" s="78"/>
      <c r="RHD569" s="78"/>
      <c r="RHE569" s="65"/>
      <c r="RHH569" s="78"/>
      <c r="RHI569" s="78"/>
      <c r="RHJ569" s="65"/>
      <c r="RHM569" s="78"/>
      <c r="RHN569" s="78"/>
      <c r="RHO569" s="65"/>
      <c r="RHR569" s="78"/>
      <c r="RHS569" s="78"/>
      <c r="RHT569" s="65"/>
      <c r="RHW569" s="78"/>
      <c r="RHX569" s="78"/>
      <c r="RHY569" s="65"/>
      <c r="RIB569" s="78"/>
      <c r="RIC569" s="78"/>
      <c r="RID569" s="65"/>
      <c r="RIG569" s="78"/>
      <c r="RIH569" s="78"/>
      <c r="RII569" s="65"/>
      <c r="RIL569" s="78"/>
      <c r="RIM569" s="78"/>
      <c r="RIN569" s="65"/>
      <c r="RIQ569" s="78"/>
      <c r="RIR569" s="78"/>
      <c r="RIS569" s="65"/>
      <c r="RIV569" s="78"/>
      <c r="RIW569" s="78"/>
      <c r="RIX569" s="65"/>
      <c r="RJA569" s="78"/>
      <c r="RJB569" s="78"/>
      <c r="RJC569" s="65"/>
      <c r="RJF569" s="78"/>
      <c r="RJG569" s="78"/>
      <c r="RJH569" s="65"/>
      <c r="RJK569" s="78"/>
      <c r="RJL569" s="78"/>
      <c r="RJM569" s="65"/>
      <c r="RJP569" s="78"/>
      <c r="RJQ569" s="78"/>
      <c r="RJR569" s="65"/>
      <c r="RJU569" s="78"/>
      <c r="RJV569" s="78"/>
      <c r="RJW569" s="65"/>
      <c r="RJZ569" s="78"/>
      <c r="RKA569" s="78"/>
      <c r="RKB569" s="65"/>
      <c r="RKE569" s="78"/>
      <c r="RKF569" s="78"/>
      <c r="RKG569" s="65"/>
      <c r="RKJ569" s="78"/>
      <c r="RKK569" s="78"/>
      <c r="RKL569" s="65"/>
      <c r="RKO569" s="78"/>
      <c r="RKP569" s="78"/>
      <c r="RKQ569" s="65"/>
      <c r="RKT569" s="78"/>
      <c r="RKU569" s="78"/>
      <c r="RKV569" s="65"/>
      <c r="RKY569" s="78"/>
      <c r="RKZ569" s="78"/>
      <c r="RLA569" s="65"/>
      <c r="RLD569" s="78"/>
      <c r="RLE569" s="78"/>
      <c r="RLF569" s="65"/>
      <c r="RLI569" s="78"/>
      <c r="RLJ569" s="78"/>
      <c r="RLK569" s="65"/>
      <c r="RLN569" s="78"/>
      <c r="RLO569" s="78"/>
      <c r="RLP569" s="65"/>
      <c r="RLS569" s="78"/>
      <c r="RLT569" s="78"/>
      <c r="RLU569" s="65"/>
      <c r="RLX569" s="78"/>
      <c r="RLY569" s="78"/>
      <c r="RLZ569" s="65"/>
      <c r="RMC569" s="78"/>
      <c r="RMD569" s="78"/>
      <c r="RME569" s="65"/>
      <c r="RMH569" s="78"/>
      <c r="RMI569" s="78"/>
      <c r="RMJ569" s="65"/>
      <c r="RMM569" s="78"/>
      <c r="RMN569" s="78"/>
      <c r="RMO569" s="65"/>
      <c r="RMR569" s="78"/>
      <c r="RMS569" s="78"/>
      <c r="RMT569" s="65"/>
      <c r="RMW569" s="78"/>
      <c r="RMX569" s="78"/>
      <c r="RMY569" s="65"/>
      <c r="RNB569" s="78"/>
      <c r="RNC569" s="78"/>
      <c r="RND569" s="65"/>
      <c r="RNG569" s="78"/>
      <c r="RNH569" s="78"/>
      <c r="RNI569" s="65"/>
      <c r="RNL569" s="78"/>
      <c r="RNM569" s="78"/>
      <c r="RNN569" s="65"/>
      <c r="RNQ569" s="78"/>
      <c r="RNR569" s="78"/>
      <c r="RNS569" s="65"/>
      <c r="RNV569" s="78"/>
      <c r="RNW569" s="78"/>
      <c r="RNX569" s="65"/>
      <c r="ROA569" s="78"/>
      <c r="ROB569" s="78"/>
      <c r="ROC569" s="65"/>
      <c r="ROF569" s="78"/>
      <c r="ROG569" s="78"/>
      <c r="ROH569" s="65"/>
      <c r="ROK569" s="78"/>
      <c r="ROL569" s="78"/>
      <c r="ROM569" s="65"/>
      <c r="ROP569" s="78"/>
      <c r="ROQ569" s="78"/>
      <c r="ROR569" s="65"/>
      <c r="ROU569" s="78"/>
      <c r="ROV569" s="78"/>
      <c r="ROW569" s="65"/>
      <c r="ROZ569" s="78"/>
      <c r="RPA569" s="78"/>
      <c r="RPB569" s="65"/>
      <c r="RPE569" s="78"/>
      <c r="RPF569" s="78"/>
      <c r="RPG569" s="65"/>
      <c r="RPJ569" s="78"/>
      <c r="RPK569" s="78"/>
      <c r="RPL569" s="65"/>
      <c r="RPO569" s="78"/>
      <c r="RPP569" s="78"/>
      <c r="RPQ569" s="65"/>
      <c r="RPT569" s="78"/>
      <c r="RPU569" s="78"/>
      <c r="RPV569" s="65"/>
      <c r="RPY569" s="78"/>
      <c r="RPZ569" s="78"/>
      <c r="RQA569" s="65"/>
      <c r="RQD569" s="78"/>
      <c r="RQE569" s="78"/>
      <c r="RQF569" s="65"/>
      <c r="RQI569" s="78"/>
      <c r="RQJ569" s="78"/>
      <c r="RQK569" s="65"/>
      <c r="RQN569" s="78"/>
      <c r="RQO569" s="78"/>
      <c r="RQP569" s="65"/>
      <c r="RQS569" s="78"/>
      <c r="RQT569" s="78"/>
      <c r="RQU569" s="65"/>
      <c r="RQX569" s="78"/>
      <c r="RQY569" s="78"/>
      <c r="RQZ569" s="65"/>
      <c r="RRC569" s="78"/>
      <c r="RRD569" s="78"/>
      <c r="RRE569" s="65"/>
      <c r="RRH569" s="78"/>
      <c r="RRI569" s="78"/>
      <c r="RRJ569" s="65"/>
      <c r="RRM569" s="78"/>
      <c r="RRN569" s="78"/>
      <c r="RRO569" s="65"/>
      <c r="RRR569" s="78"/>
      <c r="RRS569" s="78"/>
      <c r="RRT569" s="65"/>
      <c r="RRW569" s="78"/>
      <c r="RRX569" s="78"/>
      <c r="RRY569" s="65"/>
      <c r="RSB569" s="78"/>
      <c r="RSC569" s="78"/>
      <c r="RSD569" s="65"/>
      <c r="RSG569" s="78"/>
      <c r="RSH569" s="78"/>
      <c r="RSI569" s="65"/>
      <c r="RSL569" s="78"/>
      <c r="RSM569" s="78"/>
      <c r="RSN569" s="65"/>
      <c r="RSQ569" s="78"/>
      <c r="RSR569" s="78"/>
      <c r="RSS569" s="65"/>
      <c r="RSV569" s="78"/>
      <c r="RSW569" s="78"/>
      <c r="RSX569" s="65"/>
      <c r="RTA569" s="78"/>
      <c r="RTB569" s="78"/>
      <c r="RTC569" s="65"/>
      <c r="RTF569" s="78"/>
      <c r="RTG569" s="78"/>
      <c r="RTH569" s="65"/>
      <c r="RTK569" s="78"/>
      <c r="RTL569" s="78"/>
      <c r="RTM569" s="65"/>
      <c r="RTP569" s="78"/>
      <c r="RTQ569" s="78"/>
      <c r="RTR569" s="65"/>
      <c r="RTU569" s="78"/>
      <c r="RTV569" s="78"/>
      <c r="RTW569" s="65"/>
      <c r="RTZ569" s="78"/>
      <c r="RUA569" s="78"/>
      <c r="RUB569" s="65"/>
      <c r="RUE569" s="78"/>
      <c r="RUF569" s="78"/>
      <c r="RUG569" s="65"/>
      <c r="RUJ569" s="78"/>
      <c r="RUK569" s="78"/>
      <c r="RUL569" s="65"/>
      <c r="RUO569" s="78"/>
      <c r="RUP569" s="78"/>
      <c r="RUQ569" s="65"/>
      <c r="RUT569" s="78"/>
      <c r="RUU569" s="78"/>
      <c r="RUV569" s="65"/>
      <c r="RUY569" s="78"/>
      <c r="RUZ569" s="78"/>
      <c r="RVA569" s="65"/>
      <c r="RVD569" s="78"/>
      <c r="RVE569" s="78"/>
      <c r="RVF569" s="65"/>
      <c r="RVI569" s="78"/>
      <c r="RVJ569" s="78"/>
      <c r="RVK569" s="65"/>
      <c r="RVN569" s="78"/>
      <c r="RVO569" s="78"/>
      <c r="RVP569" s="65"/>
      <c r="RVS569" s="78"/>
      <c r="RVT569" s="78"/>
      <c r="RVU569" s="65"/>
      <c r="RVX569" s="78"/>
      <c r="RVY569" s="78"/>
      <c r="RVZ569" s="65"/>
      <c r="RWC569" s="78"/>
      <c r="RWD569" s="78"/>
      <c r="RWE569" s="65"/>
      <c r="RWH569" s="78"/>
      <c r="RWI569" s="78"/>
      <c r="RWJ569" s="65"/>
      <c r="RWM569" s="78"/>
      <c r="RWN569" s="78"/>
      <c r="RWO569" s="65"/>
      <c r="RWR569" s="78"/>
      <c r="RWS569" s="78"/>
      <c r="RWT569" s="65"/>
      <c r="RWW569" s="78"/>
      <c r="RWX569" s="78"/>
      <c r="RWY569" s="65"/>
      <c r="RXB569" s="78"/>
      <c r="RXC569" s="78"/>
      <c r="RXD569" s="65"/>
      <c r="RXG569" s="78"/>
      <c r="RXH569" s="78"/>
      <c r="RXI569" s="65"/>
      <c r="RXL569" s="78"/>
      <c r="RXM569" s="78"/>
      <c r="RXN569" s="65"/>
      <c r="RXQ569" s="78"/>
      <c r="RXR569" s="78"/>
      <c r="RXS569" s="65"/>
      <c r="RXV569" s="78"/>
      <c r="RXW569" s="78"/>
      <c r="RXX569" s="65"/>
      <c r="RYA569" s="78"/>
      <c r="RYB569" s="78"/>
      <c r="RYC569" s="65"/>
      <c r="RYF569" s="78"/>
      <c r="RYG569" s="78"/>
      <c r="RYH569" s="65"/>
      <c r="RYK569" s="78"/>
      <c r="RYL569" s="78"/>
      <c r="RYM569" s="65"/>
      <c r="RYP569" s="78"/>
      <c r="RYQ569" s="78"/>
      <c r="RYR569" s="65"/>
      <c r="RYU569" s="78"/>
      <c r="RYV569" s="78"/>
      <c r="RYW569" s="65"/>
      <c r="RYZ569" s="78"/>
      <c r="RZA569" s="78"/>
      <c r="RZB569" s="65"/>
      <c r="RZE569" s="78"/>
      <c r="RZF569" s="78"/>
      <c r="RZG569" s="65"/>
      <c r="RZJ569" s="78"/>
      <c r="RZK569" s="78"/>
      <c r="RZL569" s="65"/>
      <c r="RZO569" s="78"/>
      <c r="RZP569" s="78"/>
      <c r="RZQ569" s="65"/>
      <c r="RZT569" s="78"/>
      <c r="RZU569" s="78"/>
      <c r="RZV569" s="65"/>
      <c r="RZY569" s="78"/>
      <c r="RZZ569" s="78"/>
      <c r="SAA569" s="65"/>
      <c r="SAD569" s="78"/>
      <c r="SAE569" s="78"/>
      <c r="SAF569" s="65"/>
      <c r="SAI569" s="78"/>
      <c r="SAJ569" s="78"/>
      <c r="SAK569" s="65"/>
      <c r="SAN569" s="78"/>
      <c r="SAO569" s="78"/>
      <c r="SAP569" s="65"/>
      <c r="SAS569" s="78"/>
      <c r="SAT569" s="78"/>
      <c r="SAU569" s="65"/>
      <c r="SAX569" s="78"/>
      <c r="SAY569" s="78"/>
      <c r="SAZ569" s="65"/>
      <c r="SBC569" s="78"/>
      <c r="SBD569" s="78"/>
      <c r="SBE569" s="65"/>
      <c r="SBH569" s="78"/>
      <c r="SBI569" s="78"/>
      <c r="SBJ569" s="65"/>
      <c r="SBM569" s="78"/>
      <c r="SBN569" s="78"/>
      <c r="SBO569" s="65"/>
      <c r="SBR569" s="78"/>
      <c r="SBS569" s="78"/>
      <c r="SBT569" s="65"/>
      <c r="SBW569" s="78"/>
      <c r="SBX569" s="78"/>
      <c r="SBY569" s="65"/>
      <c r="SCB569" s="78"/>
      <c r="SCC569" s="78"/>
      <c r="SCD569" s="65"/>
      <c r="SCG569" s="78"/>
      <c r="SCH569" s="78"/>
      <c r="SCI569" s="65"/>
      <c r="SCL569" s="78"/>
      <c r="SCM569" s="78"/>
      <c r="SCN569" s="65"/>
      <c r="SCQ569" s="78"/>
      <c r="SCR569" s="78"/>
      <c r="SCS569" s="65"/>
      <c r="SCV569" s="78"/>
      <c r="SCW569" s="78"/>
      <c r="SCX569" s="65"/>
      <c r="SDA569" s="78"/>
      <c r="SDB569" s="78"/>
      <c r="SDC569" s="65"/>
      <c r="SDF569" s="78"/>
      <c r="SDG569" s="78"/>
      <c r="SDH569" s="65"/>
      <c r="SDK569" s="78"/>
      <c r="SDL569" s="78"/>
      <c r="SDM569" s="65"/>
      <c r="SDP569" s="78"/>
      <c r="SDQ569" s="78"/>
      <c r="SDR569" s="65"/>
      <c r="SDU569" s="78"/>
      <c r="SDV569" s="78"/>
      <c r="SDW569" s="65"/>
      <c r="SDZ569" s="78"/>
      <c r="SEA569" s="78"/>
      <c r="SEB569" s="65"/>
      <c r="SEE569" s="78"/>
      <c r="SEF569" s="78"/>
      <c r="SEG569" s="65"/>
      <c r="SEJ569" s="78"/>
      <c r="SEK569" s="78"/>
      <c r="SEL569" s="65"/>
      <c r="SEO569" s="78"/>
      <c r="SEP569" s="78"/>
      <c r="SEQ569" s="65"/>
      <c r="SET569" s="78"/>
      <c r="SEU569" s="78"/>
      <c r="SEV569" s="65"/>
      <c r="SEY569" s="78"/>
      <c r="SEZ569" s="78"/>
      <c r="SFA569" s="65"/>
      <c r="SFD569" s="78"/>
      <c r="SFE569" s="78"/>
      <c r="SFF569" s="65"/>
      <c r="SFI569" s="78"/>
      <c r="SFJ569" s="78"/>
      <c r="SFK569" s="65"/>
      <c r="SFN569" s="78"/>
      <c r="SFO569" s="78"/>
      <c r="SFP569" s="65"/>
      <c r="SFS569" s="78"/>
      <c r="SFT569" s="78"/>
      <c r="SFU569" s="65"/>
      <c r="SFX569" s="78"/>
      <c r="SFY569" s="78"/>
      <c r="SFZ569" s="65"/>
      <c r="SGC569" s="78"/>
      <c r="SGD569" s="78"/>
      <c r="SGE569" s="65"/>
      <c r="SGH569" s="78"/>
      <c r="SGI569" s="78"/>
      <c r="SGJ569" s="65"/>
      <c r="SGM569" s="78"/>
      <c r="SGN569" s="78"/>
      <c r="SGO569" s="65"/>
      <c r="SGR569" s="78"/>
      <c r="SGS569" s="78"/>
      <c r="SGT569" s="65"/>
      <c r="SGW569" s="78"/>
      <c r="SGX569" s="78"/>
      <c r="SGY569" s="65"/>
      <c r="SHB569" s="78"/>
      <c r="SHC569" s="78"/>
      <c r="SHD569" s="65"/>
      <c r="SHG569" s="78"/>
      <c r="SHH569" s="78"/>
      <c r="SHI569" s="65"/>
      <c r="SHL569" s="78"/>
      <c r="SHM569" s="78"/>
      <c r="SHN569" s="65"/>
      <c r="SHQ569" s="78"/>
      <c r="SHR569" s="78"/>
      <c r="SHS569" s="65"/>
      <c r="SHV569" s="78"/>
      <c r="SHW569" s="78"/>
      <c r="SHX569" s="65"/>
      <c r="SIA569" s="78"/>
      <c r="SIB569" s="78"/>
      <c r="SIC569" s="65"/>
      <c r="SIF569" s="78"/>
      <c r="SIG569" s="78"/>
      <c r="SIH569" s="65"/>
      <c r="SIK569" s="78"/>
      <c r="SIL569" s="78"/>
      <c r="SIM569" s="65"/>
      <c r="SIP569" s="78"/>
      <c r="SIQ569" s="78"/>
      <c r="SIR569" s="65"/>
      <c r="SIU569" s="78"/>
      <c r="SIV569" s="78"/>
      <c r="SIW569" s="65"/>
      <c r="SIZ569" s="78"/>
      <c r="SJA569" s="78"/>
      <c r="SJB569" s="65"/>
      <c r="SJE569" s="78"/>
      <c r="SJF569" s="78"/>
      <c r="SJG569" s="65"/>
      <c r="SJJ569" s="78"/>
      <c r="SJK569" s="78"/>
      <c r="SJL569" s="65"/>
      <c r="SJO569" s="78"/>
      <c r="SJP569" s="78"/>
      <c r="SJQ569" s="65"/>
      <c r="SJT569" s="78"/>
      <c r="SJU569" s="78"/>
      <c r="SJV569" s="65"/>
      <c r="SJY569" s="78"/>
      <c r="SJZ569" s="78"/>
      <c r="SKA569" s="65"/>
      <c r="SKD569" s="78"/>
      <c r="SKE569" s="78"/>
      <c r="SKF569" s="65"/>
      <c r="SKI569" s="78"/>
      <c r="SKJ569" s="78"/>
      <c r="SKK569" s="65"/>
      <c r="SKN569" s="78"/>
      <c r="SKO569" s="78"/>
      <c r="SKP569" s="65"/>
      <c r="SKS569" s="78"/>
      <c r="SKT569" s="78"/>
      <c r="SKU569" s="65"/>
      <c r="SKX569" s="78"/>
      <c r="SKY569" s="78"/>
      <c r="SKZ569" s="65"/>
      <c r="SLC569" s="78"/>
      <c r="SLD569" s="78"/>
      <c r="SLE569" s="65"/>
      <c r="SLH569" s="78"/>
      <c r="SLI569" s="78"/>
      <c r="SLJ569" s="65"/>
      <c r="SLM569" s="78"/>
      <c r="SLN569" s="78"/>
      <c r="SLO569" s="65"/>
      <c r="SLR569" s="78"/>
      <c r="SLS569" s="78"/>
      <c r="SLT569" s="65"/>
      <c r="SLW569" s="78"/>
      <c r="SLX569" s="78"/>
      <c r="SLY569" s="65"/>
      <c r="SMB569" s="78"/>
      <c r="SMC569" s="78"/>
      <c r="SMD569" s="65"/>
      <c r="SMG569" s="78"/>
      <c r="SMH569" s="78"/>
      <c r="SMI569" s="65"/>
      <c r="SML569" s="78"/>
      <c r="SMM569" s="78"/>
      <c r="SMN569" s="65"/>
      <c r="SMQ569" s="78"/>
      <c r="SMR569" s="78"/>
      <c r="SMS569" s="65"/>
      <c r="SMV569" s="78"/>
      <c r="SMW569" s="78"/>
      <c r="SMX569" s="65"/>
      <c r="SNA569" s="78"/>
      <c r="SNB569" s="78"/>
      <c r="SNC569" s="65"/>
      <c r="SNF569" s="78"/>
      <c r="SNG569" s="78"/>
      <c r="SNH569" s="65"/>
      <c r="SNK569" s="78"/>
      <c r="SNL569" s="78"/>
      <c r="SNM569" s="65"/>
      <c r="SNP569" s="78"/>
      <c r="SNQ569" s="78"/>
      <c r="SNR569" s="65"/>
      <c r="SNU569" s="78"/>
      <c r="SNV569" s="78"/>
      <c r="SNW569" s="65"/>
      <c r="SNZ569" s="78"/>
      <c r="SOA569" s="78"/>
      <c r="SOB569" s="65"/>
      <c r="SOE569" s="78"/>
      <c r="SOF569" s="78"/>
      <c r="SOG569" s="65"/>
      <c r="SOJ569" s="78"/>
      <c r="SOK569" s="78"/>
      <c r="SOL569" s="65"/>
      <c r="SOO569" s="78"/>
      <c r="SOP569" s="78"/>
      <c r="SOQ569" s="65"/>
      <c r="SOT569" s="78"/>
      <c r="SOU569" s="78"/>
      <c r="SOV569" s="65"/>
      <c r="SOY569" s="78"/>
      <c r="SOZ569" s="78"/>
      <c r="SPA569" s="65"/>
      <c r="SPD569" s="78"/>
      <c r="SPE569" s="78"/>
      <c r="SPF569" s="65"/>
      <c r="SPI569" s="78"/>
      <c r="SPJ569" s="78"/>
      <c r="SPK569" s="65"/>
      <c r="SPN569" s="78"/>
      <c r="SPO569" s="78"/>
      <c r="SPP569" s="65"/>
      <c r="SPS569" s="78"/>
      <c r="SPT569" s="78"/>
      <c r="SPU569" s="65"/>
      <c r="SPX569" s="78"/>
      <c r="SPY569" s="78"/>
      <c r="SPZ569" s="65"/>
      <c r="SQC569" s="78"/>
      <c r="SQD569" s="78"/>
      <c r="SQE569" s="65"/>
      <c r="SQH569" s="78"/>
      <c r="SQI569" s="78"/>
      <c r="SQJ569" s="65"/>
      <c r="SQM569" s="78"/>
      <c r="SQN569" s="78"/>
      <c r="SQO569" s="65"/>
      <c r="SQR569" s="78"/>
      <c r="SQS569" s="78"/>
      <c r="SQT569" s="65"/>
      <c r="SQW569" s="78"/>
      <c r="SQX569" s="78"/>
      <c r="SQY569" s="65"/>
      <c r="SRB569" s="78"/>
      <c r="SRC569" s="78"/>
      <c r="SRD569" s="65"/>
      <c r="SRG569" s="78"/>
      <c r="SRH569" s="78"/>
      <c r="SRI569" s="65"/>
      <c r="SRL569" s="78"/>
      <c r="SRM569" s="78"/>
      <c r="SRN569" s="65"/>
      <c r="SRQ569" s="78"/>
      <c r="SRR569" s="78"/>
      <c r="SRS569" s="65"/>
      <c r="SRV569" s="78"/>
      <c r="SRW569" s="78"/>
      <c r="SRX569" s="65"/>
      <c r="SSA569" s="78"/>
      <c r="SSB569" s="78"/>
      <c r="SSC569" s="65"/>
      <c r="SSF569" s="78"/>
      <c r="SSG569" s="78"/>
      <c r="SSH569" s="65"/>
      <c r="SSK569" s="78"/>
      <c r="SSL569" s="78"/>
      <c r="SSM569" s="65"/>
      <c r="SSP569" s="78"/>
      <c r="SSQ569" s="78"/>
      <c r="SSR569" s="65"/>
      <c r="SSU569" s="78"/>
      <c r="SSV569" s="78"/>
      <c r="SSW569" s="65"/>
      <c r="SSZ569" s="78"/>
      <c r="STA569" s="78"/>
      <c r="STB569" s="65"/>
      <c r="STE569" s="78"/>
      <c r="STF569" s="78"/>
      <c r="STG569" s="65"/>
      <c r="STJ569" s="78"/>
      <c r="STK569" s="78"/>
      <c r="STL569" s="65"/>
      <c r="STO569" s="78"/>
      <c r="STP569" s="78"/>
      <c r="STQ569" s="65"/>
      <c r="STT569" s="78"/>
      <c r="STU569" s="78"/>
      <c r="STV569" s="65"/>
      <c r="STY569" s="78"/>
      <c r="STZ569" s="78"/>
      <c r="SUA569" s="65"/>
      <c r="SUD569" s="78"/>
      <c r="SUE569" s="78"/>
      <c r="SUF569" s="65"/>
      <c r="SUI569" s="78"/>
      <c r="SUJ569" s="78"/>
      <c r="SUK569" s="65"/>
      <c r="SUN569" s="78"/>
      <c r="SUO569" s="78"/>
      <c r="SUP569" s="65"/>
      <c r="SUS569" s="78"/>
      <c r="SUT569" s="78"/>
      <c r="SUU569" s="65"/>
      <c r="SUX569" s="78"/>
      <c r="SUY569" s="78"/>
      <c r="SUZ569" s="65"/>
      <c r="SVC569" s="78"/>
      <c r="SVD569" s="78"/>
      <c r="SVE569" s="65"/>
      <c r="SVH569" s="78"/>
      <c r="SVI569" s="78"/>
      <c r="SVJ569" s="65"/>
      <c r="SVM569" s="78"/>
      <c r="SVN569" s="78"/>
      <c r="SVO569" s="65"/>
      <c r="SVR569" s="78"/>
      <c r="SVS569" s="78"/>
      <c r="SVT569" s="65"/>
      <c r="SVW569" s="78"/>
      <c r="SVX569" s="78"/>
      <c r="SVY569" s="65"/>
      <c r="SWB569" s="78"/>
      <c r="SWC569" s="78"/>
      <c r="SWD569" s="65"/>
      <c r="SWG569" s="78"/>
      <c r="SWH569" s="78"/>
      <c r="SWI569" s="65"/>
      <c r="SWL569" s="78"/>
      <c r="SWM569" s="78"/>
      <c r="SWN569" s="65"/>
      <c r="SWQ569" s="78"/>
      <c r="SWR569" s="78"/>
      <c r="SWS569" s="65"/>
      <c r="SWV569" s="78"/>
      <c r="SWW569" s="78"/>
      <c r="SWX569" s="65"/>
      <c r="SXA569" s="78"/>
      <c r="SXB569" s="78"/>
      <c r="SXC569" s="65"/>
      <c r="SXF569" s="78"/>
      <c r="SXG569" s="78"/>
      <c r="SXH569" s="65"/>
      <c r="SXK569" s="78"/>
      <c r="SXL569" s="78"/>
      <c r="SXM569" s="65"/>
      <c r="SXP569" s="78"/>
      <c r="SXQ569" s="78"/>
      <c r="SXR569" s="65"/>
      <c r="SXU569" s="78"/>
      <c r="SXV569" s="78"/>
      <c r="SXW569" s="65"/>
      <c r="SXZ569" s="78"/>
      <c r="SYA569" s="78"/>
      <c r="SYB569" s="65"/>
      <c r="SYE569" s="78"/>
      <c r="SYF569" s="78"/>
      <c r="SYG569" s="65"/>
      <c r="SYJ569" s="78"/>
      <c r="SYK569" s="78"/>
      <c r="SYL569" s="65"/>
      <c r="SYO569" s="78"/>
      <c r="SYP569" s="78"/>
      <c r="SYQ569" s="65"/>
      <c r="SYT569" s="78"/>
      <c r="SYU569" s="78"/>
      <c r="SYV569" s="65"/>
      <c r="SYY569" s="78"/>
      <c r="SYZ569" s="78"/>
      <c r="SZA569" s="65"/>
      <c r="SZD569" s="78"/>
      <c r="SZE569" s="78"/>
      <c r="SZF569" s="65"/>
      <c r="SZI569" s="78"/>
      <c r="SZJ569" s="78"/>
      <c r="SZK569" s="65"/>
      <c r="SZN569" s="78"/>
      <c r="SZO569" s="78"/>
      <c r="SZP569" s="65"/>
      <c r="SZS569" s="78"/>
      <c r="SZT569" s="78"/>
      <c r="SZU569" s="65"/>
      <c r="SZX569" s="78"/>
      <c r="SZY569" s="78"/>
      <c r="SZZ569" s="65"/>
      <c r="TAC569" s="78"/>
      <c r="TAD569" s="78"/>
      <c r="TAE569" s="65"/>
      <c r="TAH569" s="78"/>
      <c r="TAI569" s="78"/>
      <c r="TAJ569" s="65"/>
      <c r="TAM569" s="78"/>
      <c r="TAN569" s="78"/>
      <c r="TAO569" s="65"/>
      <c r="TAR569" s="78"/>
      <c r="TAS569" s="78"/>
      <c r="TAT569" s="65"/>
      <c r="TAW569" s="78"/>
      <c r="TAX569" s="78"/>
      <c r="TAY569" s="65"/>
      <c r="TBB569" s="78"/>
      <c r="TBC569" s="78"/>
      <c r="TBD569" s="65"/>
      <c r="TBG569" s="78"/>
      <c r="TBH569" s="78"/>
      <c r="TBI569" s="65"/>
      <c r="TBL569" s="78"/>
      <c r="TBM569" s="78"/>
      <c r="TBN569" s="65"/>
      <c r="TBQ569" s="78"/>
      <c r="TBR569" s="78"/>
      <c r="TBS569" s="65"/>
      <c r="TBV569" s="78"/>
      <c r="TBW569" s="78"/>
      <c r="TBX569" s="65"/>
      <c r="TCA569" s="78"/>
      <c r="TCB569" s="78"/>
      <c r="TCC569" s="65"/>
      <c r="TCF569" s="78"/>
      <c r="TCG569" s="78"/>
      <c r="TCH569" s="65"/>
      <c r="TCK569" s="78"/>
      <c r="TCL569" s="78"/>
      <c r="TCM569" s="65"/>
      <c r="TCP569" s="78"/>
      <c r="TCQ569" s="78"/>
      <c r="TCR569" s="65"/>
      <c r="TCU569" s="78"/>
      <c r="TCV569" s="78"/>
      <c r="TCW569" s="65"/>
      <c r="TCZ569" s="78"/>
      <c r="TDA569" s="78"/>
      <c r="TDB569" s="65"/>
      <c r="TDE569" s="78"/>
      <c r="TDF569" s="78"/>
      <c r="TDG569" s="65"/>
      <c r="TDJ569" s="78"/>
      <c r="TDK569" s="78"/>
      <c r="TDL569" s="65"/>
      <c r="TDO569" s="78"/>
      <c r="TDP569" s="78"/>
      <c r="TDQ569" s="65"/>
      <c r="TDT569" s="78"/>
      <c r="TDU569" s="78"/>
      <c r="TDV569" s="65"/>
      <c r="TDY569" s="78"/>
      <c r="TDZ569" s="78"/>
      <c r="TEA569" s="65"/>
      <c r="TED569" s="78"/>
      <c r="TEE569" s="78"/>
      <c r="TEF569" s="65"/>
      <c r="TEI569" s="78"/>
      <c r="TEJ569" s="78"/>
      <c r="TEK569" s="65"/>
      <c r="TEN569" s="78"/>
      <c r="TEO569" s="78"/>
      <c r="TEP569" s="65"/>
      <c r="TES569" s="78"/>
      <c r="TET569" s="78"/>
      <c r="TEU569" s="65"/>
      <c r="TEX569" s="78"/>
      <c r="TEY569" s="78"/>
      <c r="TEZ569" s="65"/>
      <c r="TFC569" s="78"/>
      <c r="TFD569" s="78"/>
      <c r="TFE569" s="65"/>
      <c r="TFH569" s="78"/>
      <c r="TFI569" s="78"/>
      <c r="TFJ569" s="65"/>
      <c r="TFM569" s="78"/>
      <c r="TFN569" s="78"/>
      <c r="TFO569" s="65"/>
      <c r="TFR569" s="78"/>
      <c r="TFS569" s="78"/>
      <c r="TFT569" s="65"/>
      <c r="TFW569" s="78"/>
      <c r="TFX569" s="78"/>
      <c r="TFY569" s="65"/>
      <c r="TGB569" s="78"/>
      <c r="TGC569" s="78"/>
      <c r="TGD569" s="65"/>
      <c r="TGG569" s="78"/>
      <c r="TGH569" s="78"/>
      <c r="TGI569" s="65"/>
      <c r="TGL569" s="78"/>
      <c r="TGM569" s="78"/>
      <c r="TGN569" s="65"/>
      <c r="TGQ569" s="78"/>
      <c r="TGR569" s="78"/>
      <c r="TGS569" s="65"/>
      <c r="TGV569" s="78"/>
      <c r="TGW569" s="78"/>
      <c r="TGX569" s="65"/>
      <c r="THA569" s="78"/>
      <c r="THB569" s="78"/>
      <c r="THC569" s="65"/>
      <c r="THF569" s="78"/>
      <c r="THG569" s="78"/>
      <c r="THH569" s="65"/>
      <c r="THK569" s="78"/>
      <c r="THL569" s="78"/>
      <c r="THM569" s="65"/>
      <c r="THP569" s="78"/>
      <c r="THQ569" s="78"/>
      <c r="THR569" s="65"/>
      <c r="THU569" s="78"/>
      <c r="THV569" s="78"/>
      <c r="THW569" s="65"/>
      <c r="THZ569" s="78"/>
      <c r="TIA569" s="78"/>
      <c r="TIB569" s="65"/>
      <c r="TIE569" s="78"/>
      <c r="TIF569" s="78"/>
      <c r="TIG569" s="65"/>
      <c r="TIJ569" s="78"/>
      <c r="TIK569" s="78"/>
      <c r="TIL569" s="65"/>
      <c r="TIO569" s="78"/>
      <c r="TIP569" s="78"/>
      <c r="TIQ569" s="65"/>
      <c r="TIT569" s="78"/>
      <c r="TIU569" s="78"/>
      <c r="TIV569" s="65"/>
      <c r="TIY569" s="78"/>
      <c r="TIZ569" s="78"/>
      <c r="TJA569" s="65"/>
      <c r="TJD569" s="78"/>
      <c r="TJE569" s="78"/>
      <c r="TJF569" s="65"/>
      <c r="TJI569" s="78"/>
      <c r="TJJ569" s="78"/>
      <c r="TJK569" s="65"/>
      <c r="TJN569" s="78"/>
      <c r="TJO569" s="78"/>
      <c r="TJP569" s="65"/>
      <c r="TJS569" s="78"/>
      <c r="TJT569" s="78"/>
      <c r="TJU569" s="65"/>
      <c r="TJX569" s="78"/>
      <c r="TJY569" s="78"/>
      <c r="TJZ569" s="65"/>
      <c r="TKC569" s="78"/>
      <c r="TKD569" s="78"/>
      <c r="TKE569" s="65"/>
      <c r="TKH569" s="78"/>
      <c r="TKI569" s="78"/>
      <c r="TKJ569" s="65"/>
      <c r="TKM569" s="78"/>
      <c r="TKN569" s="78"/>
      <c r="TKO569" s="65"/>
      <c r="TKR569" s="78"/>
      <c r="TKS569" s="78"/>
      <c r="TKT569" s="65"/>
      <c r="TKW569" s="78"/>
      <c r="TKX569" s="78"/>
      <c r="TKY569" s="65"/>
      <c r="TLB569" s="78"/>
      <c r="TLC569" s="78"/>
      <c r="TLD569" s="65"/>
      <c r="TLG569" s="78"/>
      <c r="TLH569" s="78"/>
      <c r="TLI569" s="65"/>
      <c r="TLL569" s="78"/>
      <c r="TLM569" s="78"/>
      <c r="TLN569" s="65"/>
      <c r="TLQ569" s="78"/>
      <c r="TLR569" s="78"/>
      <c r="TLS569" s="65"/>
      <c r="TLV569" s="78"/>
      <c r="TLW569" s="78"/>
      <c r="TLX569" s="65"/>
      <c r="TMA569" s="78"/>
      <c r="TMB569" s="78"/>
      <c r="TMC569" s="65"/>
      <c r="TMF569" s="78"/>
      <c r="TMG569" s="78"/>
      <c r="TMH569" s="65"/>
      <c r="TMK569" s="78"/>
      <c r="TML569" s="78"/>
      <c r="TMM569" s="65"/>
      <c r="TMP569" s="78"/>
      <c r="TMQ569" s="78"/>
      <c r="TMR569" s="65"/>
      <c r="TMU569" s="78"/>
      <c r="TMV569" s="78"/>
      <c r="TMW569" s="65"/>
      <c r="TMZ569" s="78"/>
      <c r="TNA569" s="78"/>
      <c r="TNB569" s="65"/>
      <c r="TNE569" s="78"/>
      <c r="TNF569" s="78"/>
      <c r="TNG569" s="65"/>
      <c r="TNJ569" s="78"/>
      <c r="TNK569" s="78"/>
      <c r="TNL569" s="65"/>
      <c r="TNO569" s="78"/>
      <c r="TNP569" s="78"/>
      <c r="TNQ569" s="65"/>
      <c r="TNT569" s="78"/>
      <c r="TNU569" s="78"/>
      <c r="TNV569" s="65"/>
      <c r="TNY569" s="78"/>
      <c r="TNZ569" s="78"/>
      <c r="TOA569" s="65"/>
      <c r="TOD569" s="78"/>
      <c r="TOE569" s="78"/>
      <c r="TOF569" s="65"/>
      <c r="TOI569" s="78"/>
      <c r="TOJ569" s="78"/>
      <c r="TOK569" s="65"/>
      <c r="TON569" s="78"/>
      <c r="TOO569" s="78"/>
      <c r="TOP569" s="65"/>
      <c r="TOS569" s="78"/>
      <c r="TOT569" s="78"/>
      <c r="TOU569" s="65"/>
      <c r="TOX569" s="78"/>
      <c r="TOY569" s="78"/>
      <c r="TOZ569" s="65"/>
      <c r="TPC569" s="78"/>
      <c r="TPD569" s="78"/>
      <c r="TPE569" s="65"/>
      <c r="TPH569" s="78"/>
      <c r="TPI569" s="78"/>
      <c r="TPJ569" s="65"/>
      <c r="TPM569" s="78"/>
      <c r="TPN569" s="78"/>
      <c r="TPO569" s="65"/>
      <c r="TPR569" s="78"/>
      <c r="TPS569" s="78"/>
      <c r="TPT569" s="65"/>
      <c r="TPW569" s="78"/>
      <c r="TPX569" s="78"/>
      <c r="TPY569" s="65"/>
      <c r="TQB569" s="78"/>
      <c r="TQC569" s="78"/>
      <c r="TQD569" s="65"/>
      <c r="TQG569" s="78"/>
      <c r="TQH569" s="78"/>
      <c r="TQI569" s="65"/>
      <c r="TQL569" s="78"/>
      <c r="TQM569" s="78"/>
      <c r="TQN569" s="65"/>
      <c r="TQQ569" s="78"/>
      <c r="TQR569" s="78"/>
      <c r="TQS569" s="65"/>
      <c r="TQV569" s="78"/>
      <c r="TQW569" s="78"/>
      <c r="TQX569" s="65"/>
      <c r="TRA569" s="78"/>
      <c r="TRB569" s="78"/>
      <c r="TRC569" s="65"/>
      <c r="TRF569" s="78"/>
      <c r="TRG569" s="78"/>
      <c r="TRH569" s="65"/>
      <c r="TRK569" s="78"/>
      <c r="TRL569" s="78"/>
      <c r="TRM569" s="65"/>
      <c r="TRP569" s="78"/>
      <c r="TRQ569" s="78"/>
      <c r="TRR569" s="65"/>
      <c r="TRU569" s="78"/>
      <c r="TRV569" s="78"/>
      <c r="TRW569" s="65"/>
      <c r="TRZ569" s="78"/>
      <c r="TSA569" s="78"/>
      <c r="TSB569" s="65"/>
      <c r="TSE569" s="78"/>
      <c r="TSF569" s="78"/>
      <c r="TSG569" s="65"/>
      <c r="TSJ569" s="78"/>
      <c r="TSK569" s="78"/>
      <c r="TSL569" s="65"/>
      <c r="TSO569" s="78"/>
      <c r="TSP569" s="78"/>
      <c r="TSQ569" s="65"/>
      <c r="TST569" s="78"/>
      <c r="TSU569" s="78"/>
      <c r="TSV569" s="65"/>
      <c r="TSY569" s="78"/>
      <c r="TSZ569" s="78"/>
      <c r="TTA569" s="65"/>
      <c r="TTD569" s="78"/>
      <c r="TTE569" s="78"/>
      <c r="TTF569" s="65"/>
      <c r="TTI569" s="78"/>
      <c r="TTJ569" s="78"/>
      <c r="TTK569" s="65"/>
      <c r="TTN569" s="78"/>
      <c r="TTO569" s="78"/>
      <c r="TTP569" s="65"/>
      <c r="TTS569" s="78"/>
      <c r="TTT569" s="78"/>
      <c r="TTU569" s="65"/>
      <c r="TTX569" s="78"/>
      <c r="TTY569" s="78"/>
      <c r="TTZ569" s="65"/>
      <c r="TUC569" s="78"/>
      <c r="TUD569" s="78"/>
      <c r="TUE569" s="65"/>
      <c r="TUH569" s="78"/>
      <c r="TUI569" s="78"/>
      <c r="TUJ569" s="65"/>
      <c r="TUM569" s="78"/>
      <c r="TUN569" s="78"/>
      <c r="TUO569" s="65"/>
      <c r="TUR569" s="78"/>
      <c r="TUS569" s="78"/>
      <c r="TUT569" s="65"/>
      <c r="TUW569" s="78"/>
      <c r="TUX569" s="78"/>
      <c r="TUY569" s="65"/>
      <c r="TVB569" s="78"/>
      <c r="TVC569" s="78"/>
      <c r="TVD569" s="65"/>
      <c r="TVG569" s="78"/>
      <c r="TVH569" s="78"/>
      <c r="TVI569" s="65"/>
      <c r="TVL569" s="78"/>
      <c r="TVM569" s="78"/>
      <c r="TVN569" s="65"/>
      <c r="TVQ569" s="78"/>
      <c r="TVR569" s="78"/>
      <c r="TVS569" s="65"/>
      <c r="TVV569" s="78"/>
      <c r="TVW569" s="78"/>
      <c r="TVX569" s="65"/>
      <c r="TWA569" s="78"/>
      <c r="TWB569" s="78"/>
      <c r="TWC569" s="65"/>
      <c r="TWF569" s="78"/>
      <c r="TWG569" s="78"/>
      <c r="TWH569" s="65"/>
      <c r="TWK569" s="78"/>
      <c r="TWL569" s="78"/>
      <c r="TWM569" s="65"/>
      <c r="TWP569" s="78"/>
      <c r="TWQ569" s="78"/>
      <c r="TWR569" s="65"/>
      <c r="TWU569" s="78"/>
      <c r="TWV569" s="78"/>
      <c r="TWW569" s="65"/>
      <c r="TWZ569" s="78"/>
      <c r="TXA569" s="78"/>
      <c r="TXB569" s="65"/>
      <c r="TXE569" s="78"/>
      <c r="TXF569" s="78"/>
      <c r="TXG569" s="65"/>
      <c r="TXJ569" s="78"/>
      <c r="TXK569" s="78"/>
      <c r="TXL569" s="65"/>
      <c r="TXO569" s="78"/>
      <c r="TXP569" s="78"/>
      <c r="TXQ569" s="65"/>
      <c r="TXT569" s="78"/>
      <c r="TXU569" s="78"/>
      <c r="TXV569" s="65"/>
      <c r="TXY569" s="78"/>
      <c r="TXZ569" s="78"/>
      <c r="TYA569" s="65"/>
      <c r="TYD569" s="78"/>
      <c r="TYE569" s="78"/>
      <c r="TYF569" s="65"/>
      <c r="TYI569" s="78"/>
      <c r="TYJ569" s="78"/>
      <c r="TYK569" s="65"/>
      <c r="TYN569" s="78"/>
      <c r="TYO569" s="78"/>
      <c r="TYP569" s="65"/>
      <c r="TYS569" s="78"/>
      <c r="TYT569" s="78"/>
      <c r="TYU569" s="65"/>
      <c r="TYX569" s="78"/>
      <c r="TYY569" s="78"/>
      <c r="TYZ569" s="65"/>
      <c r="TZC569" s="78"/>
      <c r="TZD569" s="78"/>
      <c r="TZE569" s="65"/>
      <c r="TZH569" s="78"/>
      <c r="TZI569" s="78"/>
      <c r="TZJ569" s="65"/>
      <c r="TZM569" s="78"/>
      <c r="TZN569" s="78"/>
      <c r="TZO569" s="65"/>
      <c r="TZR569" s="78"/>
      <c r="TZS569" s="78"/>
      <c r="TZT569" s="65"/>
      <c r="TZW569" s="78"/>
      <c r="TZX569" s="78"/>
      <c r="TZY569" s="65"/>
      <c r="UAB569" s="78"/>
      <c r="UAC569" s="78"/>
      <c r="UAD569" s="65"/>
      <c r="UAG569" s="78"/>
      <c r="UAH569" s="78"/>
      <c r="UAI569" s="65"/>
      <c r="UAL569" s="78"/>
      <c r="UAM569" s="78"/>
      <c r="UAN569" s="65"/>
      <c r="UAQ569" s="78"/>
      <c r="UAR569" s="78"/>
      <c r="UAS569" s="65"/>
      <c r="UAV569" s="78"/>
      <c r="UAW569" s="78"/>
      <c r="UAX569" s="65"/>
      <c r="UBA569" s="78"/>
      <c r="UBB569" s="78"/>
      <c r="UBC569" s="65"/>
      <c r="UBF569" s="78"/>
      <c r="UBG569" s="78"/>
      <c r="UBH569" s="65"/>
      <c r="UBK569" s="78"/>
      <c r="UBL569" s="78"/>
      <c r="UBM569" s="65"/>
      <c r="UBP569" s="78"/>
      <c r="UBQ569" s="78"/>
      <c r="UBR569" s="65"/>
      <c r="UBU569" s="78"/>
      <c r="UBV569" s="78"/>
      <c r="UBW569" s="65"/>
      <c r="UBZ569" s="78"/>
      <c r="UCA569" s="78"/>
      <c r="UCB569" s="65"/>
      <c r="UCE569" s="78"/>
      <c r="UCF569" s="78"/>
      <c r="UCG569" s="65"/>
      <c r="UCJ569" s="78"/>
      <c r="UCK569" s="78"/>
      <c r="UCL569" s="65"/>
      <c r="UCO569" s="78"/>
      <c r="UCP569" s="78"/>
      <c r="UCQ569" s="65"/>
      <c r="UCT569" s="78"/>
      <c r="UCU569" s="78"/>
      <c r="UCV569" s="65"/>
      <c r="UCY569" s="78"/>
      <c r="UCZ569" s="78"/>
      <c r="UDA569" s="65"/>
      <c r="UDD569" s="78"/>
      <c r="UDE569" s="78"/>
      <c r="UDF569" s="65"/>
      <c r="UDI569" s="78"/>
      <c r="UDJ569" s="78"/>
      <c r="UDK569" s="65"/>
      <c r="UDN569" s="78"/>
      <c r="UDO569" s="78"/>
      <c r="UDP569" s="65"/>
      <c r="UDS569" s="78"/>
      <c r="UDT569" s="78"/>
      <c r="UDU569" s="65"/>
      <c r="UDX569" s="78"/>
      <c r="UDY569" s="78"/>
      <c r="UDZ569" s="65"/>
      <c r="UEC569" s="78"/>
      <c r="UED569" s="78"/>
      <c r="UEE569" s="65"/>
      <c r="UEH569" s="78"/>
      <c r="UEI569" s="78"/>
      <c r="UEJ569" s="65"/>
      <c r="UEM569" s="78"/>
      <c r="UEN569" s="78"/>
      <c r="UEO569" s="65"/>
      <c r="UER569" s="78"/>
      <c r="UES569" s="78"/>
      <c r="UET569" s="65"/>
      <c r="UEW569" s="78"/>
      <c r="UEX569" s="78"/>
      <c r="UEY569" s="65"/>
      <c r="UFB569" s="78"/>
      <c r="UFC569" s="78"/>
      <c r="UFD569" s="65"/>
      <c r="UFG569" s="78"/>
      <c r="UFH569" s="78"/>
      <c r="UFI569" s="65"/>
      <c r="UFL569" s="78"/>
      <c r="UFM569" s="78"/>
      <c r="UFN569" s="65"/>
      <c r="UFQ569" s="78"/>
      <c r="UFR569" s="78"/>
      <c r="UFS569" s="65"/>
      <c r="UFV569" s="78"/>
      <c r="UFW569" s="78"/>
      <c r="UFX569" s="65"/>
      <c r="UGA569" s="78"/>
      <c r="UGB569" s="78"/>
      <c r="UGC569" s="65"/>
      <c r="UGF569" s="78"/>
      <c r="UGG569" s="78"/>
      <c r="UGH569" s="65"/>
      <c r="UGK569" s="78"/>
      <c r="UGL569" s="78"/>
      <c r="UGM569" s="65"/>
      <c r="UGP569" s="78"/>
      <c r="UGQ569" s="78"/>
      <c r="UGR569" s="65"/>
      <c r="UGU569" s="78"/>
      <c r="UGV569" s="78"/>
      <c r="UGW569" s="65"/>
      <c r="UGZ569" s="78"/>
      <c r="UHA569" s="78"/>
      <c r="UHB569" s="65"/>
      <c r="UHE569" s="78"/>
      <c r="UHF569" s="78"/>
      <c r="UHG569" s="65"/>
      <c r="UHJ569" s="78"/>
      <c r="UHK569" s="78"/>
      <c r="UHL569" s="65"/>
      <c r="UHO569" s="78"/>
      <c r="UHP569" s="78"/>
      <c r="UHQ569" s="65"/>
      <c r="UHT569" s="78"/>
      <c r="UHU569" s="78"/>
      <c r="UHV569" s="65"/>
      <c r="UHY569" s="78"/>
      <c r="UHZ569" s="78"/>
      <c r="UIA569" s="65"/>
      <c r="UID569" s="78"/>
      <c r="UIE569" s="78"/>
      <c r="UIF569" s="65"/>
      <c r="UII569" s="78"/>
      <c r="UIJ569" s="78"/>
      <c r="UIK569" s="65"/>
      <c r="UIN569" s="78"/>
      <c r="UIO569" s="78"/>
      <c r="UIP569" s="65"/>
      <c r="UIS569" s="78"/>
      <c r="UIT569" s="78"/>
      <c r="UIU569" s="65"/>
      <c r="UIX569" s="78"/>
      <c r="UIY569" s="78"/>
      <c r="UIZ569" s="65"/>
      <c r="UJC569" s="78"/>
      <c r="UJD569" s="78"/>
      <c r="UJE569" s="65"/>
      <c r="UJH569" s="78"/>
      <c r="UJI569" s="78"/>
      <c r="UJJ569" s="65"/>
      <c r="UJM569" s="78"/>
      <c r="UJN569" s="78"/>
      <c r="UJO569" s="65"/>
      <c r="UJR569" s="78"/>
      <c r="UJS569" s="78"/>
      <c r="UJT569" s="65"/>
      <c r="UJW569" s="78"/>
      <c r="UJX569" s="78"/>
      <c r="UJY569" s="65"/>
      <c r="UKB569" s="78"/>
      <c r="UKC569" s="78"/>
      <c r="UKD569" s="65"/>
      <c r="UKG569" s="78"/>
      <c r="UKH569" s="78"/>
      <c r="UKI569" s="65"/>
      <c r="UKL569" s="78"/>
      <c r="UKM569" s="78"/>
      <c r="UKN569" s="65"/>
      <c r="UKQ569" s="78"/>
      <c r="UKR569" s="78"/>
      <c r="UKS569" s="65"/>
      <c r="UKV569" s="78"/>
      <c r="UKW569" s="78"/>
      <c r="UKX569" s="65"/>
      <c r="ULA569" s="78"/>
      <c r="ULB569" s="78"/>
      <c r="ULC569" s="65"/>
      <c r="ULF569" s="78"/>
      <c r="ULG569" s="78"/>
      <c r="ULH569" s="65"/>
      <c r="ULK569" s="78"/>
      <c r="ULL569" s="78"/>
      <c r="ULM569" s="65"/>
      <c r="ULP569" s="78"/>
      <c r="ULQ569" s="78"/>
      <c r="ULR569" s="65"/>
      <c r="ULU569" s="78"/>
      <c r="ULV569" s="78"/>
      <c r="ULW569" s="65"/>
      <c r="ULZ569" s="78"/>
      <c r="UMA569" s="78"/>
      <c r="UMB569" s="65"/>
      <c r="UME569" s="78"/>
      <c r="UMF569" s="78"/>
      <c r="UMG569" s="65"/>
      <c r="UMJ569" s="78"/>
      <c r="UMK569" s="78"/>
      <c r="UML569" s="65"/>
      <c r="UMO569" s="78"/>
      <c r="UMP569" s="78"/>
      <c r="UMQ569" s="65"/>
      <c r="UMT569" s="78"/>
      <c r="UMU569" s="78"/>
      <c r="UMV569" s="65"/>
      <c r="UMY569" s="78"/>
      <c r="UMZ569" s="78"/>
      <c r="UNA569" s="65"/>
      <c r="UND569" s="78"/>
      <c r="UNE569" s="78"/>
      <c r="UNF569" s="65"/>
      <c r="UNI569" s="78"/>
      <c r="UNJ569" s="78"/>
      <c r="UNK569" s="65"/>
      <c r="UNN569" s="78"/>
      <c r="UNO569" s="78"/>
      <c r="UNP569" s="65"/>
      <c r="UNS569" s="78"/>
      <c r="UNT569" s="78"/>
      <c r="UNU569" s="65"/>
      <c r="UNX569" s="78"/>
      <c r="UNY569" s="78"/>
      <c r="UNZ569" s="65"/>
      <c r="UOC569" s="78"/>
      <c r="UOD569" s="78"/>
      <c r="UOE569" s="65"/>
      <c r="UOH569" s="78"/>
      <c r="UOI569" s="78"/>
      <c r="UOJ569" s="65"/>
      <c r="UOM569" s="78"/>
      <c r="UON569" s="78"/>
      <c r="UOO569" s="65"/>
      <c r="UOR569" s="78"/>
      <c r="UOS569" s="78"/>
      <c r="UOT569" s="65"/>
      <c r="UOW569" s="78"/>
      <c r="UOX569" s="78"/>
      <c r="UOY569" s="65"/>
      <c r="UPB569" s="78"/>
      <c r="UPC569" s="78"/>
      <c r="UPD569" s="65"/>
      <c r="UPG569" s="78"/>
      <c r="UPH569" s="78"/>
      <c r="UPI569" s="65"/>
      <c r="UPL569" s="78"/>
      <c r="UPM569" s="78"/>
      <c r="UPN569" s="65"/>
      <c r="UPQ569" s="78"/>
      <c r="UPR569" s="78"/>
      <c r="UPS569" s="65"/>
      <c r="UPV569" s="78"/>
      <c r="UPW569" s="78"/>
      <c r="UPX569" s="65"/>
      <c r="UQA569" s="78"/>
      <c r="UQB569" s="78"/>
      <c r="UQC569" s="65"/>
      <c r="UQF569" s="78"/>
      <c r="UQG569" s="78"/>
      <c r="UQH569" s="65"/>
      <c r="UQK569" s="78"/>
      <c r="UQL569" s="78"/>
      <c r="UQM569" s="65"/>
      <c r="UQP569" s="78"/>
      <c r="UQQ569" s="78"/>
      <c r="UQR569" s="65"/>
      <c r="UQU569" s="78"/>
      <c r="UQV569" s="78"/>
      <c r="UQW569" s="65"/>
      <c r="UQZ569" s="78"/>
      <c r="URA569" s="78"/>
      <c r="URB569" s="65"/>
      <c r="URE569" s="78"/>
      <c r="URF569" s="78"/>
      <c r="URG569" s="65"/>
      <c r="URJ569" s="78"/>
      <c r="URK569" s="78"/>
      <c r="URL569" s="65"/>
      <c r="URO569" s="78"/>
      <c r="URP569" s="78"/>
      <c r="URQ569" s="65"/>
      <c r="URT569" s="78"/>
      <c r="URU569" s="78"/>
      <c r="URV569" s="65"/>
      <c r="URY569" s="78"/>
      <c r="URZ569" s="78"/>
      <c r="USA569" s="65"/>
      <c r="USD569" s="78"/>
      <c r="USE569" s="78"/>
      <c r="USF569" s="65"/>
      <c r="USI569" s="78"/>
      <c r="USJ569" s="78"/>
      <c r="USK569" s="65"/>
      <c r="USN569" s="78"/>
      <c r="USO569" s="78"/>
      <c r="USP569" s="65"/>
      <c r="USS569" s="78"/>
      <c r="UST569" s="78"/>
      <c r="USU569" s="65"/>
      <c r="USX569" s="78"/>
      <c r="USY569" s="78"/>
      <c r="USZ569" s="65"/>
      <c r="UTC569" s="78"/>
      <c r="UTD569" s="78"/>
      <c r="UTE569" s="65"/>
      <c r="UTH569" s="78"/>
      <c r="UTI569" s="78"/>
      <c r="UTJ569" s="65"/>
      <c r="UTM569" s="78"/>
      <c r="UTN569" s="78"/>
      <c r="UTO569" s="65"/>
      <c r="UTR569" s="78"/>
      <c r="UTS569" s="78"/>
      <c r="UTT569" s="65"/>
      <c r="UTW569" s="78"/>
      <c r="UTX569" s="78"/>
      <c r="UTY569" s="65"/>
      <c r="UUB569" s="78"/>
      <c r="UUC569" s="78"/>
      <c r="UUD569" s="65"/>
      <c r="UUG569" s="78"/>
      <c r="UUH569" s="78"/>
      <c r="UUI569" s="65"/>
      <c r="UUL569" s="78"/>
      <c r="UUM569" s="78"/>
      <c r="UUN569" s="65"/>
      <c r="UUQ569" s="78"/>
      <c r="UUR569" s="78"/>
      <c r="UUS569" s="65"/>
      <c r="UUV569" s="78"/>
      <c r="UUW569" s="78"/>
      <c r="UUX569" s="65"/>
      <c r="UVA569" s="78"/>
      <c r="UVB569" s="78"/>
      <c r="UVC569" s="65"/>
      <c r="UVF569" s="78"/>
      <c r="UVG569" s="78"/>
      <c r="UVH569" s="65"/>
      <c r="UVK569" s="78"/>
      <c r="UVL569" s="78"/>
      <c r="UVM569" s="65"/>
      <c r="UVP569" s="78"/>
      <c r="UVQ569" s="78"/>
      <c r="UVR569" s="65"/>
      <c r="UVU569" s="78"/>
      <c r="UVV569" s="78"/>
      <c r="UVW569" s="65"/>
      <c r="UVZ569" s="78"/>
      <c r="UWA569" s="78"/>
      <c r="UWB569" s="65"/>
      <c r="UWE569" s="78"/>
      <c r="UWF569" s="78"/>
      <c r="UWG569" s="65"/>
      <c r="UWJ569" s="78"/>
      <c r="UWK569" s="78"/>
      <c r="UWL569" s="65"/>
      <c r="UWO569" s="78"/>
      <c r="UWP569" s="78"/>
      <c r="UWQ569" s="65"/>
      <c r="UWT569" s="78"/>
      <c r="UWU569" s="78"/>
      <c r="UWV569" s="65"/>
      <c r="UWY569" s="78"/>
      <c r="UWZ569" s="78"/>
      <c r="UXA569" s="65"/>
      <c r="UXD569" s="78"/>
      <c r="UXE569" s="78"/>
      <c r="UXF569" s="65"/>
      <c r="UXI569" s="78"/>
      <c r="UXJ569" s="78"/>
      <c r="UXK569" s="65"/>
      <c r="UXN569" s="78"/>
      <c r="UXO569" s="78"/>
      <c r="UXP569" s="65"/>
      <c r="UXS569" s="78"/>
      <c r="UXT569" s="78"/>
      <c r="UXU569" s="65"/>
      <c r="UXX569" s="78"/>
      <c r="UXY569" s="78"/>
      <c r="UXZ569" s="65"/>
      <c r="UYC569" s="78"/>
      <c r="UYD569" s="78"/>
      <c r="UYE569" s="65"/>
      <c r="UYH569" s="78"/>
      <c r="UYI569" s="78"/>
      <c r="UYJ569" s="65"/>
      <c r="UYM569" s="78"/>
      <c r="UYN569" s="78"/>
      <c r="UYO569" s="65"/>
      <c r="UYR569" s="78"/>
      <c r="UYS569" s="78"/>
      <c r="UYT569" s="65"/>
      <c r="UYW569" s="78"/>
      <c r="UYX569" s="78"/>
      <c r="UYY569" s="65"/>
      <c r="UZB569" s="78"/>
      <c r="UZC569" s="78"/>
      <c r="UZD569" s="65"/>
      <c r="UZG569" s="78"/>
      <c r="UZH569" s="78"/>
      <c r="UZI569" s="65"/>
      <c r="UZL569" s="78"/>
      <c r="UZM569" s="78"/>
      <c r="UZN569" s="65"/>
      <c r="UZQ569" s="78"/>
      <c r="UZR569" s="78"/>
      <c r="UZS569" s="65"/>
      <c r="UZV569" s="78"/>
      <c r="UZW569" s="78"/>
      <c r="UZX569" s="65"/>
      <c r="VAA569" s="78"/>
      <c r="VAB569" s="78"/>
      <c r="VAC569" s="65"/>
      <c r="VAF569" s="78"/>
      <c r="VAG569" s="78"/>
      <c r="VAH569" s="65"/>
      <c r="VAK569" s="78"/>
      <c r="VAL569" s="78"/>
      <c r="VAM569" s="65"/>
      <c r="VAP569" s="78"/>
      <c r="VAQ569" s="78"/>
      <c r="VAR569" s="65"/>
      <c r="VAU569" s="78"/>
      <c r="VAV569" s="78"/>
      <c r="VAW569" s="65"/>
      <c r="VAZ569" s="78"/>
      <c r="VBA569" s="78"/>
      <c r="VBB569" s="65"/>
      <c r="VBE569" s="78"/>
      <c r="VBF569" s="78"/>
      <c r="VBG569" s="65"/>
      <c r="VBJ569" s="78"/>
      <c r="VBK569" s="78"/>
      <c r="VBL569" s="65"/>
      <c r="VBO569" s="78"/>
      <c r="VBP569" s="78"/>
      <c r="VBQ569" s="65"/>
      <c r="VBT569" s="78"/>
      <c r="VBU569" s="78"/>
      <c r="VBV569" s="65"/>
      <c r="VBY569" s="78"/>
      <c r="VBZ569" s="78"/>
      <c r="VCA569" s="65"/>
      <c r="VCD569" s="78"/>
      <c r="VCE569" s="78"/>
      <c r="VCF569" s="65"/>
      <c r="VCI569" s="78"/>
      <c r="VCJ569" s="78"/>
      <c r="VCK569" s="65"/>
      <c r="VCN569" s="78"/>
      <c r="VCO569" s="78"/>
      <c r="VCP569" s="65"/>
      <c r="VCS569" s="78"/>
      <c r="VCT569" s="78"/>
      <c r="VCU569" s="65"/>
      <c r="VCX569" s="78"/>
      <c r="VCY569" s="78"/>
      <c r="VCZ569" s="65"/>
      <c r="VDC569" s="78"/>
      <c r="VDD569" s="78"/>
      <c r="VDE569" s="65"/>
      <c r="VDH569" s="78"/>
      <c r="VDI569" s="78"/>
      <c r="VDJ569" s="65"/>
      <c r="VDM569" s="78"/>
      <c r="VDN569" s="78"/>
      <c r="VDO569" s="65"/>
      <c r="VDR569" s="78"/>
      <c r="VDS569" s="78"/>
      <c r="VDT569" s="65"/>
      <c r="VDW569" s="78"/>
      <c r="VDX569" s="78"/>
      <c r="VDY569" s="65"/>
      <c r="VEB569" s="78"/>
      <c r="VEC569" s="78"/>
      <c r="VED569" s="65"/>
      <c r="VEG569" s="78"/>
      <c r="VEH569" s="78"/>
      <c r="VEI569" s="65"/>
      <c r="VEL569" s="78"/>
      <c r="VEM569" s="78"/>
      <c r="VEN569" s="65"/>
      <c r="VEQ569" s="78"/>
      <c r="VER569" s="78"/>
      <c r="VES569" s="65"/>
      <c r="VEV569" s="78"/>
      <c r="VEW569" s="78"/>
      <c r="VEX569" s="65"/>
      <c r="VFA569" s="78"/>
      <c r="VFB569" s="78"/>
      <c r="VFC569" s="65"/>
      <c r="VFF569" s="78"/>
      <c r="VFG569" s="78"/>
      <c r="VFH569" s="65"/>
      <c r="VFK569" s="78"/>
      <c r="VFL569" s="78"/>
      <c r="VFM569" s="65"/>
      <c r="VFP569" s="78"/>
      <c r="VFQ569" s="78"/>
      <c r="VFR569" s="65"/>
      <c r="VFU569" s="78"/>
      <c r="VFV569" s="78"/>
      <c r="VFW569" s="65"/>
      <c r="VFZ569" s="78"/>
      <c r="VGA569" s="78"/>
      <c r="VGB569" s="65"/>
      <c r="VGE569" s="78"/>
      <c r="VGF569" s="78"/>
      <c r="VGG569" s="65"/>
      <c r="VGJ569" s="78"/>
      <c r="VGK569" s="78"/>
      <c r="VGL569" s="65"/>
      <c r="VGO569" s="78"/>
      <c r="VGP569" s="78"/>
      <c r="VGQ569" s="65"/>
      <c r="VGT569" s="78"/>
      <c r="VGU569" s="78"/>
      <c r="VGV569" s="65"/>
      <c r="VGY569" s="78"/>
      <c r="VGZ569" s="78"/>
      <c r="VHA569" s="65"/>
      <c r="VHD569" s="78"/>
      <c r="VHE569" s="78"/>
      <c r="VHF569" s="65"/>
      <c r="VHI569" s="78"/>
      <c r="VHJ569" s="78"/>
      <c r="VHK569" s="65"/>
      <c r="VHN569" s="78"/>
      <c r="VHO569" s="78"/>
      <c r="VHP569" s="65"/>
      <c r="VHS569" s="78"/>
      <c r="VHT569" s="78"/>
      <c r="VHU569" s="65"/>
      <c r="VHX569" s="78"/>
      <c r="VHY569" s="78"/>
      <c r="VHZ569" s="65"/>
      <c r="VIC569" s="78"/>
      <c r="VID569" s="78"/>
      <c r="VIE569" s="65"/>
      <c r="VIH569" s="78"/>
      <c r="VII569" s="78"/>
      <c r="VIJ569" s="65"/>
      <c r="VIM569" s="78"/>
      <c r="VIN569" s="78"/>
      <c r="VIO569" s="65"/>
      <c r="VIR569" s="78"/>
      <c r="VIS569" s="78"/>
      <c r="VIT569" s="65"/>
      <c r="VIW569" s="78"/>
      <c r="VIX569" s="78"/>
      <c r="VIY569" s="65"/>
      <c r="VJB569" s="78"/>
      <c r="VJC569" s="78"/>
      <c r="VJD569" s="65"/>
      <c r="VJG569" s="78"/>
      <c r="VJH569" s="78"/>
      <c r="VJI569" s="65"/>
      <c r="VJL569" s="78"/>
      <c r="VJM569" s="78"/>
      <c r="VJN569" s="65"/>
      <c r="VJQ569" s="78"/>
      <c r="VJR569" s="78"/>
      <c r="VJS569" s="65"/>
      <c r="VJV569" s="78"/>
      <c r="VJW569" s="78"/>
      <c r="VJX569" s="65"/>
      <c r="VKA569" s="78"/>
      <c r="VKB569" s="78"/>
      <c r="VKC569" s="65"/>
      <c r="VKF569" s="78"/>
      <c r="VKG569" s="78"/>
      <c r="VKH569" s="65"/>
      <c r="VKK569" s="78"/>
      <c r="VKL569" s="78"/>
      <c r="VKM569" s="65"/>
      <c r="VKP569" s="78"/>
      <c r="VKQ569" s="78"/>
      <c r="VKR569" s="65"/>
      <c r="VKU569" s="78"/>
      <c r="VKV569" s="78"/>
      <c r="VKW569" s="65"/>
      <c r="VKZ569" s="78"/>
      <c r="VLA569" s="78"/>
      <c r="VLB569" s="65"/>
      <c r="VLE569" s="78"/>
      <c r="VLF569" s="78"/>
      <c r="VLG569" s="65"/>
      <c r="VLJ569" s="78"/>
      <c r="VLK569" s="78"/>
      <c r="VLL569" s="65"/>
      <c r="VLO569" s="78"/>
      <c r="VLP569" s="78"/>
      <c r="VLQ569" s="65"/>
      <c r="VLT569" s="78"/>
      <c r="VLU569" s="78"/>
      <c r="VLV569" s="65"/>
      <c r="VLY569" s="78"/>
      <c r="VLZ569" s="78"/>
      <c r="VMA569" s="65"/>
      <c r="VMD569" s="78"/>
      <c r="VME569" s="78"/>
      <c r="VMF569" s="65"/>
      <c r="VMI569" s="78"/>
      <c r="VMJ569" s="78"/>
      <c r="VMK569" s="65"/>
      <c r="VMN569" s="78"/>
      <c r="VMO569" s="78"/>
      <c r="VMP569" s="65"/>
      <c r="VMS569" s="78"/>
      <c r="VMT569" s="78"/>
      <c r="VMU569" s="65"/>
      <c r="VMX569" s="78"/>
      <c r="VMY569" s="78"/>
      <c r="VMZ569" s="65"/>
      <c r="VNC569" s="78"/>
      <c r="VND569" s="78"/>
      <c r="VNE569" s="65"/>
      <c r="VNH569" s="78"/>
      <c r="VNI569" s="78"/>
      <c r="VNJ569" s="65"/>
      <c r="VNM569" s="78"/>
      <c r="VNN569" s="78"/>
      <c r="VNO569" s="65"/>
      <c r="VNR569" s="78"/>
      <c r="VNS569" s="78"/>
      <c r="VNT569" s="65"/>
      <c r="VNW569" s="78"/>
      <c r="VNX569" s="78"/>
      <c r="VNY569" s="65"/>
      <c r="VOB569" s="78"/>
      <c r="VOC569" s="78"/>
      <c r="VOD569" s="65"/>
      <c r="VOG569" s="78"/>
      <c r="VOH569" s="78"/>
      <c r="VOI569" s="65"/>
      <c r="VOL569" s="78"/>
      <c r="VOM569" s="78"/>
      <c r="VON569" s="65"/>
      <c r="VOQ569" s="78"/>
      <c r="VOR569" s="78"/>
      <c r="VOS569" s="65"/>
      <c r="VOV569" s="78"/>
      <c r="VOW569" s="78"/>
      <c r="VOX569" s="65"/>
      <c r="VPA569" s="78"/>
      <c r="VPB569" s="78"/>
      <c r="VPC569" s="65"/>
      <c r="VPF569" s="78"/>
      <c r="VPG569" s="78"/>
      <c r="VPH569" s="65"/>
      <c r="VPK569" s="78"/>
      <c r="VPL569" s="78"/>
      <c r="VPM569" s="65"/>
      <c r="VPP569" s="78"/>
      <c r="VPQ569" s="78"/>
      <c r="VPR569" s="65"/>
      <c r="VPU569" s="78"/>
      <c r="VPV569" s="78"/>
      <c r="VPW569" s="65"/>
      <c r="VPZ569" s="78"/>
      <c r="VQA569" s="78"/>
      <c r="VQB569" s="65"/>
      <c r="VQE569" s="78"/>
      <c r="VQF569" s="78"/>
      <c r="VQG569" s="65"/>
      <c r="VQJ569" s="78"/>
      <c r="VQK569" s="78"/>
      <c r="VQL569" s="65"/>
      <c r="VQO569" s="78"/>
      <c r="VQP569" s="78"/>
      <c r="VQQ569" s="65"/>
      <c r="VQT569" s="78"/>
      <c r="VQU569" s="78"/>
      <c r="VQV569" s="65"/>
      <c r="VQY569" s="78"/>
      <c r="VQZ569" s="78"/>
      <c r="VRA569" s="65"/>
      <c r="VRD569" s="78"/>
      <c r="VRE569" s="78"/>
      <c r="VRF569" s="65"/>
      <c r="VRI569" s="78"/>
      <c r="VRJ569" s="78"/>
      <c r="VRK569" s="65"/>
      <c r="VRN569" s="78"/>
      <c r="VRO569" s="78"/>
      <c r="VRP569" s="65"/>
      <c r="VRS569" s="78"/>
      <c r="VRT569" s="78"/>
      <c r="VRU569" s="65"/>
      <c r="VRX569" s="78"/>
      <c r="VRY569" s="78"/>
      <c r="VRZ569" s="65"/>
      <c r="VSC569" s="78"/>
      <c r="VSD569" s="78"/>
      <c r="VSE569" s="65"/>
      <c r="VSH569" s="78"/>
      <c r="VSI569" s="78"/>
      <c r="VSJ569" s="65"/>
      <c r="VSM569" s="78"/>
      <c r="VSN569" s="78"/>
      <c r="VSO569" s="65"/>
      <c r="VSR569" s="78"/>
      <c r="VSS569" s="78"/>
      <c r="VST569" s="65"/>
      <c r="VSW569" s="78"/>
      <c r="VSX569" s="78"/>
      <c r="VSY569" s="65"/>
      <c r="VTB569" s="78"/>
      <c r="VTC569" s="78"/>
      <c r="VTD569" s="65"/>
      <c r="VTG569" s="78"/>
      <c r="VTH569" s="78"/>
      <c r="VTI569" s="65"/>
      <c r="VTL569" s="78"/>
      <c r="VTM569" s="78"/>
      <c r="VTN569" s="65"/>
      <c r="VTQ569" s="78"/>
      <c r="VTR569" s="78"/>
      <c r="VTS569" s="65"/>
      <c r="VTV569" s="78"/>
      <c r="VTW569" s="78"/>
      <c r="VTX569" s="65"/>
      <c r="VUA569" s="78"/>
      <c r="VUB569" s="78"/>
      <c r="VUC569" s="65"/>
      <c r="VUF569" s="78"/>
      <c r="VUG569" s="78"/>
      <c r="VUH569" s="65"/>
      <c r="VUK569" s="78"/>
      <c r="VUL569" s="78"/>
      <c r="VUM569" s="65"/>
      <c r="VUP569" s="78"/>
      <c r="VUQ569" s="78"/>
      <c r="VUR569" s="65"/>
      <c r="VUU569" s="78"/>
      <c r="VUV569" s="78"/>
      <c r="VUW569" s="65"/>
      <c r="VUZ569" s="78"/>
      <c r="VVA569" s="78"/>
      <c r="VVB569" s="65"/>
      <c r="VVE569" s="78"/>
      <c r="VVF569" s="78"/>
      <c r="VVG569" s="65"/>
      <c r="VVJ569" s="78"/>
      <c r="VVK569" s="78"/>
      <c r="VVL569" s="65"/>
      <c r="VVO569" s="78"/>
      <c r="VVP569" s="78"/>
      <c r="VVQ569" s="65"/>
      <c r="VVT569" s="78"/>
      <c r="VVU569" s="78"/>
      <c r="VVV569" s="65"/>
      <c r="VVY569" s="78"/>
      <c r="VVZ569" s="78"/>
      <c r="VWA569" s="65"/>
      <c r="VWD569" s="78"/>
      <c r="VWE569" s="78"/>
      <c r="VWF569" s="65"/>
      <c r="VWI569" s="78"/>
      <c r="VWJ569" s="78"/>
      <c r="VWK569" s="65"/>
      <c r="VWN569" s="78"/>
      <c r="VWO569" s="78"/>
      <c r="VWP569" s="65"/>
      <c r="VWS569" s="78"/>
      <c r="VWT569" s="78"/>
      <c r="VWU569" s="65"/>
      <c r="VWX569" s="78"/>
      <c r="VWY569" s="78"/>
      <c r="VWZ569" s="65"/>
      <c r="VXC569" s="78"/>
      <c r="VXD569" s="78"/>
      <c r="VXE569" s="65"/>
      <c r="VXH569" s="78"/>
      <c r="VXI569" s="78"/>
      <c r="VXJ569" s="65"/>
      <c r="VXM569" s="78"/>
      <c r="VXN569" s="78"/>
      <c r="VXO569" s="65"/>
      <c r="VXR569" s="78"/>
      <c r="VXS569" s="78"/>
      <c r="VXT569" s="65"/>
      <c r="VXW569" s="78"/>
      <c r="VXX569" s="78"/>
      <c r="VXY569" s="65"/>
      <c r="VYB569" s="78"/>
      <c r="VYC569" s="78"/>
      <c r="VYD569" s="65"/>
      <c r="VYG569" s="78"/>
      <c r="VYH569" s="78"/>
      <c r="VYI569" s="65"/>
      <c r="VYL569" s="78"/>
      <c r="VYM569" s="78"/>
      <c r="VYN569" s="65"/>
      <c r="VYQ569" s="78"/>
      <c r="VYR569" s="78"/>
      <c r="VYS569" s="65"/>
      <c r="VYV569" s="78"/>
      <c r="VYW569" s="78"/>
      <c r="VYX569" s="65"/>
      <c r="VZA569" s="78"/>
      <c r="VZB569" s="78"/>
      <c r="VZC569" s="65"/>
      <c r="VZF569" s="78"/>
      <c r="VZG569" s="78"/>
      <c r="VZH569" s="65"/>
      <c r="VZK569" s="78"/>
      <c r="VZL569" s="78"/>
      <c r="VZM569" s="65"/>
      <c r="VZP569" s="78"/>
      <c r="VZQ569" s="78"/>
      <c r="VZR569" s="65"/>
      <c r="VZU569" s="78"/>
      <c r="VZV569" s="78"/>
      <c r="VZW569" s="65"/>
      <c r="VZZ569" s="78"/>
      <c r="WAA569" s="78"/>
      <c r="WAB569" s="65"/>
      <c r="WAE569" s="78"/>
      <c r="WAF569" s="78"/>
      <c r="WAG569" s="65"/>
      <c r="WAJ569" s="78"/>
      <c r="WAK569" s="78"/>
      <c r="WAL569" s="65"/>
      <c r="WAO569" s="78"/>
      <c r="WAP569" s="78"/>
      <c r="WAQ569" s="65"/>
      <c r="WAT569" s="78"/>
      <c r="WAU569" s="78"/>
      <c r="WAV569" s="65"/>
      <c r="WAY569" s="78"/>
      <c r="WAZ569" s="78"/>
      <c r="WBA569" s="65"/>
      <c r="WBD569" s="78"/>
      <c r="WBE569" s="78"/>
      <c r="WBF569" s="65"/>
      <c r="WBI569" s="78"/>
      <c r="WBJ569" s="78"/>
      <c r="WBK569" s="65"/>
      <c r="WBN569" s="78"/>
      <c r="WBO569" s="78"/>
      <c r="WBP569" s="65"/>
      <c r="WBS569" s="78"/>
      <c r="WBT569" s="78"/>
      <c r="WBU569" s="65"/>
      <c r="WBX569" s="78"/>
      <c r="WBY569" s="78"/>
      <c r="WBZ569" s="65"/>
      <c r="WCC569" s="78"/>
      <c r="WCD569" s="78"/>
      <c r="WCE569" s="65"/>
      <c r="WCH569" s="78"/>
      <c r="WCI569" s="78"/>
      <c r="WCJ569" s="65"/>
      <c r="WCM569" s="78"/>
      <c r="WCN569" s="78"/>
      <c r="WCO569" s="65"/>
      <c r="WCR569" s="78"/>
      <c r="WCS569" s="78"/>
      <c r="WCT569" s="65"/>
      <c r="WCW569" s="78"/>
      <c r="WCX569" s="78"/>
      <c r="WCY569" s="65"/>
      <c r="WDB569" s="78"/>
      <c r="WDC569" s="78"/>
      <c r="WDD569" s="65"/>
      <c r="WDG569" s="78"/>
      <c r="WDH569" s="78"/>
      <c r="WDI569" s="65"/>
      <c r="WDL569" s="78"/>
      <c r="WDM569" s="78"/>
      <c r="WDN569" s="65"/>
      <c r="WDQ569" s="78"/>
      <c r="WDR569" s="78"/>
      <c r="WDS569" s="65"/>
      <c r="WDV569" s="78"/>
      <c r="WDW569" s="78"/>
      <c r="WDX569" s="65"/>
      <c r="WEA569" s="78"/>
      <c r="WEB569" s="78"/>
      <c r="WEC569" s="65"/>
      <c r="WEF569" s="78"/>
      <c r="WEG569" s="78"/>
      <c r="WEH569" s="65"/>
      <c r="WEK569" s="78"/>
      <c r="WEL569" s="78"/>
      <c r="WEM569" s="65"/>
      <c r="WEP569" s="78"/>
      <c r="WEQ569" s="78"/>
      <c r="WER569" s="65"/>
      <c r="WEU569" s="78"/>
      <c r="WEV569" s="78"/>
      <c r="WEW569" s="65"/>
      <c r="WEZ569" s="78"/>
      <c r="WFA569" s="78"/>
      <c r="WFB569" s="65"/>
      <c r="WFE569" s="78"/>
      <c r="WFF569" s="78"/>
      <c r="WFG569" s="65"/>
      <c r="WFJ569" s="78"/>
      <c r="WFK569" s="78"/>
      <c r="WFL569" s="65"/>
      <c r="WFO569" s="78"/>
      <c r="WFP569" s="78"/>
      <c r="WFQ569" s="65"/>
      <c r="WFT569" s="78"/>
      <c r="WFU569" s="78"/>
      <c r="WFV569" s="65"/>
      <c r="WFY569" s="78"/>
      <c r="WFZ569" s="78"/>
      <c r="WGA569" s="65"/>
      <c r="WGD569" s="78"/>
      <c r="WGE569" s="78"/>
      <c r="WGF569" s="65"/>
      <c r="WGI569" s="78"/>
      <c r="WGJ569" s="78"/>
      <c r="WGK569" s="65"/>
      <c r="WGN569" s="78"/>
      <c r="WGO569" s="78"/>
      <c r="WGP569" s="65"/>
      <c r="WGS569" s="78"/>
      <c r="WGT569" s="78"/>
      <c r="WGU569" s="65"/>
      <c r="WGX569" s="78"/>
      <c r="WGY569" s="78"/>
      <c r="WGZ569" s="65"/>
      <c r="WHC569" s="78"/>
      <c r="WHD569" s="78"/>
      <c r="WHE569" s="65"/>
      <c r="WHH569" s="78"/>
      <c r="WHI569" s="78"/>
      <c r="WHJ569" s="65"/>
      <c r="WHM569" s="78"/>
      <c r="WHN569" s="78"/>
      <c r="WHO569" s="65"/>
      <c r="WHR569" s="78"/>
      <c r="WHS569" s="78"/>
      <c r="WHT569" s="65"/>
      <c r="WHW569" s="78"/>
      <c r="WHX569" s="78"/>
      <c r="WHY569" s="65"/>
      <c r="WIB569" s="78"/>
      <c r="WIC569" s="78"/>
      <c r="WID569" s="65"/>
      <c r="WIG569" s="78"/>
      <c r="WIH569" s="78"/>
      <c r="WII569" s="65"/>
      <c r="WIL569" s="78"/>
      <c r="WIM569" s="78"/>
      <c r="WIN569" s="65"/>
      <c r="WIQ569" s="78"/>
      <c r="WIR569" s="78"/>
      <c r="WIS569" s="65"/>
      <c r="WIV569" s="78"/>
      <c r="WIW569" s="78"/>
      <c r="WIX569" s="65"/>
      <c r="WJA569" s="78"/>
      <c r="WJB569" s="78"/>
      <c r="WJC569" s="65"/>
      <c r="WJF569" s="78"/>
      <c r="WJG569" s="78"/>
      <c r="WJH569" s="65"/>
      <c r="WJK569" s="78"/>
      <c r="WJL569" s="78"/>
      <c r="WJM569" s="65"/>
      <c r="WJP569" s="78"/>
      <c r="WJQ569" s="78"/>
      <c r="WJR569" s="65"/>
      <c r="WJU569" s="78"/>
      <c r="WJV569" s="78"/>
      <c r="WJW569" s="65"/>
      <c r="WJZ569" s="78"/>
      <c r="WKA569" s="78"/>
      <c r="WKB569" s="65"/>
      <c r="WKE569" s="78"/>
      <c r="WKF569" s="78"/>
      <c r="WKG569" s="65"/>
      <c r="WKJ569" s="78"/>
      <c r="WKK569" s="78"/>
      <c r="WKL569" s="65"/>
      <c r="WKO569" s="78"/>
      <c r="WKP569" s="78"/>
      <c r="WKQ569" s="65"/>
      <c r="WKT569" s="78"/>
      <c r="WKU569" s="78"/>
      <c r="WKV569" s="65"/>
      <c r="WKY569" s="78"/>
      <c r="WKZ569" s="78"/>
      <c r="WLA569" s="65"/>
      <c r="WLD569" s="78"/>
      <c r="WLE569" s="78"/>
      <c r="WLF569" s="65"/>
      <c r="WLI569" s="78"/>
      <c r="WLJ569" s="78"/>
      <c r="WLK569" s="65"/>
      <c r="WLN569" s="78"/>
      <c r="WLO569" s="78"/>
      <c r="WLP569" s="65"/>
      <c r="WLS569" s="78"/>
      <c r="WLT569" s="78"/>
      <c r="WLU569" s="65"/>
      <c r="WLX569" s="78"/>
      <c r="WLY569" s="78"/>
      <c r="WLZ569" s="65"/>
      <c r="WMC569" s="78"/>
      <c r="WMD569" s="78"/>
      <c r="WME569" s="65"/>
      <c r="WMH569" s="78"/>
      <c r="WMI569" s="78"/>
      <c r="WMJ569" s="65"/>
      <c r="WMM569" s="78"/>
      <c r="WMN569" s="78"/>
      <c r="WMO569" s="65"/>
      <c r="WMR569" s="78"/>
      <c r="WMS569" s="78"/>
      <c r="WMT569" s="65"/>
      <c r="WMW569" s="78"/>
      <c r="WMX569" s="78"/>
      <c r="WMY569" s="65"/>
      <c r="WNB569" s="78"/>
      <c r="WNC569" s="78"/>
      <c r="WND569" s="65"/>
      <c r="WNG569" s="78"/>
      <c r="WNH569" s="78"/>
      <c r="WNI569" s="65"/>
      <c r="WNL569" s="78"/>
      <c r="WNM569" s="78"/>
      <c r="WNN569" s="65"/>
      <c r="WNQ569" s="78"/>
      <c r="WNR569" s="78"/>
      <c r="WNS569" s="65"/>
      <c r="WNV569" s="78"/>
      <c r="WNW569" s="78"/>
      <c r="WNX569" s="65"/>
      <c r="WOA569" s="78"/>
      <c r="WOB569" s="78"/>
      <c r="WOC569" s="65"/>
      <c r="WOF569" s="78"/>
      <c r="WOG569" s="78"/>
      <c r="WOH569" s="65"/>
      <c r="WOK569" s="78"/>
      <c r="WOL569" s="78"/>
      <c r="WOM569" s="65"/>
      <c r="WOP569" s="78"/>
      <c r="WOQ569" s="78"/>
      <c r="WOR569" s="65"/>
      <c r="WOU569" s="78"/>
      <c r="WOV569" s="78"/>
      <c r="WOW569" s="65"/>
      <c r="WOZ569" s="78"/>
      <c r="WPA569" s="78"/>
      <c r="WPB569" s="65"/>
      <c r="WPE569" s="78"/>
      <c r="WPF569" s="78"/>
      <c r="WPG569" s="65"/>
      <c r="WPJ569" s="78"/>
      <c r="WPK569" s="78"/>
      <c r="WPL569" s="65"/>
      <c r="WPO569" s="78"/>
      <c r="WPP569" s="78"/>
      <c r="WPQ569" s="65"/>
      <c r="WPT569" s="78"/>
      <c r="WPU569" s="78"/>
      <c r="WPV569" s="65"/>
      <c r="WPY569" s="78"/>
      <c r="WPZ569" s="78"/>
      <c r="WQA569" s="65"/>
      <c r="WQD569" s="78"/>
      <c r="WQE569" s="78"/>
      <c r="WQF569" s="65"/>
      <c r="WQI569" s="78"/>
      <c r="WQJ569" s="78"/>
      <c r="WQK569" s="65"/>
      <c r="WQN569" s="78"/>
      <c r="WQO569" s="78"/>
      <c r="WQP569" s="65"/>
      <c r="WQS569" s="78"/>
      <c r="WQT569" s="78"/>
      <c r="WQU569" s="65"/>
      <c r="WQX569" s="78"/>
      <c r="WQY569" s="78"/>
      <c r="WQZ569" s="65"/>
      <c r="WRC569" s="78"/>
      <c r="WRD569" s="78"/>
      <c r="WRE569" s="65"/>
      <c r="WRH569" s="78"/>
      <c r="WRI569" s="78"/>
      <c r="WRJ569" s="65"/>
      <c r="WRM569" s="78"/>
      <c r="WRN569" s="78"/>
      <c r="WRO569" s="65"/>
      <c r="WRR569" s="78"/>
      <c r="WRS569" s="78"/>
      <c r="WRT569" s="65"/>
      <c r="WRW569" s="78"/>
      <c r="WRX569" s="78"/>
      <c r="WRY569" s="65"/>
      <c r="WSB569" s="78"/>
      <c r="WSC569" s="78"/>
      <c r="WSD569" s="65"/>
      <c r="WSG569" s="78"/>
      <c r="WSH569" s="78"/>
      <c r="WSI569" s="65"/>
      <c r="WSL569" s="78"/>
      <c r="WSM569" s="78"/>
      <c r="WSN569" s="65"/>
      <c r="WSQ569" s="78"/>
      <c r="WSR569" s="78"/>
      <c r="WSS569" s="65"/>
      <c r="WSV569" s="78"/>
      <c r="WSW569" s="78"/>
      <c r="WSX569" s="65"/>
      <c r="WTA569" s="78"/>
      <c r="WTB569" s="78"/>
      <c r="WTC569" s="65"/>
      <c r="WTF569" s="78"/>
      <c r="WTG569" s="78"/>
      <c r="WTH569" s="65"/>
      <c r="WTK569" s="78"/>
      <c r="WTL569" s="78"/>
      <c r="WTM569" s="65"/>
      <c r="WTP569" s="78"/>
      <c r="WTQ569" s="78"/>
      <c r="WTR569" s="65"/>
      <c r="WTU569" s="78"/>
      <c r="WTV569" s="78"/>
      <c r="WTW569" s="65"/>
      <c r="WTZ569" s="78"/>
      <c r="WUA569" s="78"/>
      <c r="WUB569" s="65"/>
      <c r="WUE569" s="78"/>
      <c r="WUF569" s="78"/>
      <c r="WUG569" s="65"/>
      <c r="WUJ569" s="78"/>
      <c r="WUK569" s="78"/>
      <c r="WUL569" s="65"/>
      <c r="WUO569" s="78"/>
      <c r="WUP569" s="78"/>
      <c r="WUQ569" s="65"/>
      <c r="WUT569" s="78"/>
      <c r="WUU569" s="78"/>
      <c r="WUV569" s="65"/>
      <c r="WUY569" s="78"/>
      <c r="WUZ569" s="78"/>
      <c r="WVA569" s="65"/>
      <c r="WVD569" s="78"/>
      <c r="WVE569" s="78"/>
      <c r="WVF569" s="65"/>
      <c r="WVI569" s="78"/>
      <c r="WVJ569" s="78"/>
      <c r="WVK569" s="65"/>
      <c r="WVN569" s="78"/>
      <c r="WVO569" s="78"/>
      <c r="WVP569" s="65"/>
      <c r="WVS569" s="78"/>
      <c r="WVT569" s="78"/>
      <c r="WVU569" s="65"/>
      <c r="WVX569" s="78"/>
      <c r="WVY569" s="78"/>
      <c r="WVZ569" s="65"/>
      <c r="WWC569" s="78"/>
      <c r="WWD569" s="78"/>
      <c r="WWE569" s="65"/>
      <c r="WWH569" s="78"/>
      <c r="WWI569" s="78"/>
      <c r="WWJ569" s="65"/>
      <c r="WWM569" s="78"/>
      <c r="WWN569" s="78"/>
      <c r="WWO569" s="65"/>
      <c r="WWR569" s="78"/>
      <c r="WWS569" s="78"/>
      <c r="WWT569" s="65"/>
      <c r="WWW569" s="78"/>
      <c r="WWX569" s="78"/>
      <c r="WWY569" s="65"/>
      <c r="WXB569" s="78"/>
      <c r="WXC569" s="78"/>
      <c r="WXD569" s="65"/>
      <c r="WXG569" s="78"/>
      <c r="WXH569" s="78"/>
      <c r="WXI569" s="65"/>
      <c r="WXL569" s="78"/>
      <c r="WXM569" s="78"/>
      <c r="WXN569" s="65"/>
      <c r="WXQ569" s="78"/>
      <c r="WXR569" s="78"/>
      <c r="WXS569" s="65"/>
      <c r="WXV569" s="78"/>
      <c r="WXW569" s="78"/>
      <c r="WXX569" s="65"/>
      <c r="WYA569" s="78"/>
      <c r="WYB569" s="78"/>
      <c r="WYC569" s="65"/>
      <c r="WYF569" s="78"/>
      <c r="WYG569" s="78"/>
      <c r="WYH569" s="65"/>
      <c r="WYK569" s="78"/>
      <c r="WYL569" s="78"/>
      <c r="WYM569" s="65"/>
      <c r="WYP569" s="78"/>
      <c r="WYQ569" s="78"/>
      <c r="WYR569" s="65"/>
      <c r="WYU569" s="78"/>
      <c r="WYV569" s="78"/>
      <c r="WYW569" s="65"/>
      <c r="WYZ569" s="78"/>
      <c r="WZA569" s="78"/>
      <c r="WZB569" s="65"/>
      <c r="WZE569" s="78"/>
      <c r="WZF569" s="78"/>
      <c r="WZG569" s="65"/>
      <c r="WZJ569" s="78"/>
      <c r="WZK569" s="78"/>
      <c r="WZL569" s="65"/>
      <c r="WZO569" s="78"/>
      <c r="WZP569" s="78"/>
      <c r="WZQ569" s="65"/>
      <c r="WZT569" s="78"/>
      <c r="WZU569" s="78"/>
      <c r="WZV569" s="65"/>
      <c r="WZY569" s="78"/>
      <c r="WZZ569" s="78"/>
      <c r="XAA569" s="65"/>
      <c r="XAD569" s="78"/>
      <c r="XAE569" s="78"/>
      <c r="XAF569" s="65"/>
      <c r="XAI569" s="78"/>
      <c r="XAJ569" s="78"/>
      <c r="XAK569" s="65"/>
      <c r="XAN569" s="78"/>
      <c r="XAO569" s="78"/>
      <c r="XAP569" s="65"/>
      <c r="XAS569" s="78"/>
      <c r="XAT569" s="78"/>
      <c r="XAU569" s="65"/>
      <c r="XAX569" s="78"/>
      <c r="XAY569" s="78"/>
      <c r="XAZ569" s="65"/>
      <c r="XBC569" s="78"/>
      <c r="XBD569" s="78"/>
      <c r="XBE569" s="65"/>
      <c r="XBH569" s="78"/>
      <c r="XBI569" s="78"/>
      <c r="XBJ569" s="65"/>
      <c r="XBM569" s="78"/>
      <c r="XBN569" s="78"/>
      <c r="XBO569" s="65"/>
      <c r="XBR569" s="78"/>
      <c r="XBS569" s="78"/>
      <c r="XBT569" s="65"/>
      <c r="XBW569" s="78"/>
      <c r="XBX569" s="78"/>
      <c r="XBY569" s="65"/>
      <c r="XCB569" s="78"/>
      <c r="XCC569" s="78"/>
      <c r="XCD569" s="65"/>
      <c r="XCG569" s="78"/>
      <c r="XCH569" s="78"/>
      <c r="XCI569" s="65"/>
      <c r="XCL569" s="78"/>
      <c r="XCM569" s="78"/>
      <c r="XCN569" s="65"/>
      <c r="XCQ569" s="78"/>
      <c r="XCR569" s="78"/>
      <c r="XCS569" s="65"/>
      <c r="XCV569" s="78"/>
      <c r="XCW569" s="78"/>
      <c r="XCX569" s="65"/>
      <c r="XDA569" s="78"/>
      <c r="XDB569" s="78"/>
      <c r="XDC569" s="65"/>
      <c r="XDF569" s="78"/>
      <c r="XDG569" s="78"/>
      <c r="XDH569" s="65"/>
      <c r="XDK569" s="78"/>
      <c r="XDL569" s="78"/>
      <c r="XDM569" s="65"/>
      <c r="XDP569" s="78"/>
      <c r="XDQ569" s="78"/>
      <c r="XDR569" s="65"/>
      <c r="XDU569" s="78"/>
      <c r="XDV569" s="78"/>
      <c r="XDW569" s="65"/>
      <c r="XDZ569" s="78"/>
      <c r="XEA569" s="78"/>
      <c r="XEB569" s="65"/>
      <c r="XEE569" s="78"/>
      <c r="XEF569" s="78"/>
      <c r="XEG569" s="65"/>
      <c r="XEJ569" s="78"/>
      <c r="XEK569" s="78"/>
      <c r="XEL569" s="65"/>
      <c r="XEO569" s="78"/>
      <c r="XEP569" s="78"/>
      <c r="XEQ569" s="65"/>
      <c r="XET569" s="78"/>
      <c r="XEU569" s="78"/>
      <c r="XEV569" s="65"/>
      <c r="XEY569" s="78"/>
      <c r="XEZ569" s="78"/>
      <c r="XFA569" s="65"/>
      <c r="XFD569" s="78"/>
    </row>
    <row r="570" spans="1:2046 2049:3071 3074:4096 4099:7166 7169:8191 8194:9216 9219:12286 12289:13311 13314:14336 14339:16384" x14ac:dyDescent="0.25">
      <c r="A570" s="65" t="s">
        <v>1183</v>
      </c>
      <c r="D570" s="78"/>
      <c r="E570" s="78"/>
      <c r="F570" s="65"/>
      <c r="I570" s="78"/>
      <c r="J570" s="78"/>
      <c r="K570" s="65"/>
      <c r="N570" s="78"/>
      <c r="O570" s="78"/>
      <c r="P570" s="65"/>
      <c r="S570" s="78"/>
      <c r="T570" s="78"/>
      <c r="U570" s="65"/>
      <c r="X570" s="78"/>
      <c r="Y570" s="78"/>
      <c r="Z570" s="65"/>
      <c r="AC570" s="78"/>
      <c r="AD570" s="78"/>
      <c r="AE570" s="65"/>
      <c r="AH570" s="78"/>
      <c r="AI570" s="78"/>
      <c r="AJ570" s="65"/>
      <c r="AM570" s="78"/>
      <c r="AN570" s="78"/>
      <c r="AO570" s="65"/>
      <c r="AR570" s="78"/>
      <c r="AS570" s="78"/>
      <c r="AT570" s="65"/>
      <c r="AW570" s="78"/>
      <c r="AX570" s="78"/>
      <c r="AY570" s="65"/>
      <c r="BB570" s="78"/>
      <c r="BC570" s="78"/>
      <c r="BD570" s="65"/>
      <c r="BG570" s="78"/>
      <c r="BH570" s="78"/>
      <c r="BI570" s="65"/>
      <c r="BL570" s="78"/>
      <c r="BM570" s="78"/>
      <c r="BN570" s="65"/>
      <c r="BQ570" s="78"/>
      <c r="BR570" s="78"/>
      <c r="BS570" s="65"/>
      <c r="BV570" s="78"/>
      <c r="BW570" s="78"/>
      <c r="BX570" s="65"/>
      <c r="CA570" s="78"/>
      <c r="CB570" s="78"/>
      <c r="CC570" s="65"/>
      <c r="CF570" s="78"/>
      <c r="CG570" s="78"/>
      <c r="CH570" s="65"/>
      <c r="CK570" s="78"/>
      <c r="CL570" s="78"/>
      <c r="CM570" s="65"/>
      <c r="CP570" s="78"/>
      <c r="CQ570" s="78"/>
      <c r="CR570" s="65"/>
      <c r="CU570" s="78"/>
      <c r="CV570" s="78"/>
      <c r="CW570" s="65"/>
      <c r="CZ570" s="78"/>
      <c r="DA570" s="78"/>
      <c r="DB570" s="65"/>
      <c r="DE570" s="78"/>
      <c r="DF570" s="78"/>
      <c r="DG570" s="65"/>
      <c r="DJ570" s="78"/>
      <c r="DK570" s="78"/>
      <c r="DL570" s="65"/>
      <c r="DO570" s="78"/>
      <c r="DP570" s="78"/>
      <c r="DQ570" s="65"/>
      <c r="DT570" s="78"/>
      <c r="DU570" s="78"/>
      <c r="DV570" s="65"/>
      <c r="DY570" s="78"/>
      <c r="DZ570" s="78"/>
      <c r="EA570" s="65"/>
      <c r="ED570" s="78"/>
      <c r="EE570" s="78"/>
      <c r="EF570" s="65"/>
      <c r="EI570" s="78"/>
      <c r="EJ570" s="78"/>
      <c r="EK570" s="65"/>
      <c r="EN570" s="78"/>
      <c r="EO570" s="78"/>
      <c r="EP570" s="65"/>
      <c r="ES570" s="78"/>
      <c r="ET570" s="78"/>
      <c r="EU570" s="65"/>
      <c r="EX570" s="78"/>
      <c r="EY570" s="78"/>
      <c r="EZ570" s="65"/>
      <c r="FC570" s="78"/>
      <c r="FD570" s="78"/>
      <c r="FE570" s="65"/>
      <c r="FH570" s="78"/>
      <c r="FI570" s="78"/>
      <c r="FJ570" s="65"/>
      <c r="FM570" s="78"/>
      <c r="FN570" s="78"/>
      <c r="FO570" s="65"/>
      <c r="FR570" s="78"/>
      <c r="FS570" s="78"/>
      <c r="FT570" s="65"/>
      <c r="FW570" s="78"/>
      <c r="FX570" s="78"/>
      <c r="FY570" s="65"/>
      <c r="GB570" s="78"/>
      <c r="GC570" s="78"/>
      <c r="GD570" s="65"/>
      <c r="GG570" s="78"/>
      <c r="GH570" s="78"/>
      <c r="GI570" s="65"/>
      <c r="GL570" s="78"/>
      <c r="GM570" s="78"/>
      <c r="GN570" s="65"/>
      <c r="GQ570" s="78"/>
      <c r="GR570" s="78"/>
      <c r="GS570" s="65"/>
      <c r="GV570" s="78"/>
      <c r="GW570" s="78"/>
      <c r="GX570" s="65"/>
      <c r="HA570" s="78"/>
      <c r="HB570" s="78"/>
      <c r="HC570" s="65"/>
      <c r="HF570" s="78"/>
      <c r="HG570" s="78"/>
      <c r="HH570" s="65"/>
      <c r="HK570" s="78"/>
      <c r="HL570" s="78"/>
      <c r="HM570" s="65"/>
      <c r="HP570" s="78"/>
      <c r="HQ570" s="78"/>
      <c r="HR570" s="65"/>
      <c r="HU570" s="78"/>
      <c r="HV570" s="78"/>
      <c r="HW570" s="65"/>
      <c r="HZ570" s="78"/>
      <c r="IA570" s="78"/>
      <c r="IB570" s="65"/>
      <c r="IE570" s="78"/>
      <c r="IF570" s="78"/>
      <c r="IG570" s="65"/>
      <c r="IJ570" s="78"/>
      <c r="IK570" s="78"/>
      <c r="IL570" s="65"/>
      <c r="IO570" s="78"/>
      <c r="IP570" s="78"/>
      <c r="IQ570" s="65"/>
      <c r="IT570" s="78"/>
      <c r="IU570" s="78"/>
      <c r="IV570" s="65"/>
      <c r="IY570" s="78"/>
      <c r="IZ570" s="78"/>
      <c r="JA570" s="65"/>
      <c r="JD570" s="78"/>
      <c r="JE570" s="78"/>
      <c r="JF570" s="65"/>
      <c r="JI570" s="78"/>
      <c r="JJ570" s="78"/>
      <c r="JK570" s="65"/>
      <c r="JN570" s="78"/>
      <c r="JO570" s="78"/>
      <c r="JP570" s="65"/>
      <c r="JS570" s="78"/>
      <c r="JT570" s="78"/>
      <c r="JU570" s="65"/>
      <c r="JX570" s="78"/>
      <c r="JY570" s="78"/>
      <c r="JZ570" s="65"/>
      <c r="KC570" s="78"/>
      <c r="KD570" s="78"/>
      <c r="KE570" s="65"/>
      <c r="KH570" s="78"/>
      <c r="KI570" s="78"/>
      <c r="KJ570" s="65"/>
      <c r="KM570" s="78"/>
      <c r="KN570" s="78"/>
      <c r="KO570" s="65"/>
      <c r="KR570" s="78"/>
      <c r="KS570" s="78"/>
      <c r="KT570" s="65"/>
      <c r="KW570" s="78"/>
      <c r="KX570" s="78"/>
      <c r="KY570" s="65"/>
      <c r="LB570" s="78"/>
      <c r="LC570" s="78"/>
      <c r="LD570" s="65"/>
      <c r="LG570" s="78"/>
      <c r="LH570" s="78"/>
      <c r="LI570" s="65"/>
      <c r="LL570" s="78"/>
      <c r="LM570" s="78"/>
      <c r="LN570" s="65"/>
      <c r="LQ570" s="78"/>
      <c r="LR570" s="78"/>
      <c r="LS570" s="65"/>
      <c r="LV570" s="78"/>
      <c r="LW570" s="78"/>
      <c r="LX570" s="65"/>
      <c r="MA570" s="78"/>
      <c r="MB570" s="78"/>
      <c r="MC570" s="65"/>
      <c r="MF570" s="78"/>
      <c r="MG570" s="78"/>
      <c r="MH570" s="65"/>
      <c r="MK570" s="78"/>
      <c r="ML570" s="78"/>
      <c r="MM570" s="65"/>
      <c r="MP570" s="78"/>
      <c r="MQ570" s="78"/>
      <c r="MR570" s="65"/>
      <c r="MU570" s="78"/>
      <c r="MV570" s="78"/>
      <c r="MW570" s="65"/>
      <c r="MZ570" s="78"/>
      <c r="NA570" s="78"/>
      <c r="NB570" s="65"/>
      <c r="NE570" s="78"/>
      <c r="NF570" s="78"/>
      <c r="NG570" s="65"/>
      <c r="NJ570" s="78"/>
      <c r="NK570" s="78"/>
      <c r="NL570" s="65"/>
      <c r="NO570" s="78"/>
      <c r="NP570" s="78"/>
      <c r="NQ570" s="65"/>
      <c r="NT570" s="78"/>
      <c r="NU570" s="78"/>
      <c r="NV570" s="65"/>
      <c r="NY570" s="78"/>
      <c r="NZ570" s="78"/>
      <c r="OA570" s="65"/>
      <c r="OD570" s="78"/>
      <c r="OE570" s="78"/>
      <c r="OF570" s="65"/>
      <c r="OI570" s="78"/>
      <c r="OJ570" s="78"/>
      <c r="OK570" s="65"/>
      <c r="ON570" s="78"/>
      <c r="OO570" s="78"/>
      <c r="OP570" s="65"/>
      <c r="OS570" s="78"/>
      <c r="OT570" s="78"/>
      <c r="OU570" s="65"/>
      <c r="OX570" s="78"/>
      <c r="OY570" s="78"/>
      <c r="OZ570" s="65"/>
      <c r="PC570" s="78"/>
      <c r="PD570" s="78"/>
      <c r="PE570" s="65"/>
      <c r="PH570" s="78"/>
      <c r="PI570" s="78"/>
      <c r="PJ570" s="65"/>
      <c r="PM570" s="78"/>
      <c r="PN570" s="78"/>
      <c r="PO570" s="65"/>
      <c r="PR570" s="78"/>
      <c r="PS570" s="78"/>
      <c r="PT570" s="65"/>
      <c r="PW570" s="78"/>
      <c r="PX570" s="78"/>
      <c r="PY570" s="65"/>
      <c r="QB570" s="78"/>
      <c r="QC570" s="78"/>
      <c r="QD570" s="65"/>
      <c r="QG570" s="78"/>
      <c r="QH570" s="78"/>
      <c r="QI570" s="65"/>
      <c r="QL570" s="78"/>
      <c r="QM570" s="78"/>
      <c r="QN570" s="65"/>
      <c r="QQ570" s="78"/>
      <c r="QR570" s="78"/>
      <c r="QS570" s="65"/>
      <c r="QV570" s="78"/>
      <c r="QW570" s="78"/>
      <c r="QX570" s="65"/>
      <c r="RA570" s="78"/>
      <c r="RB570" s="78"/>
      <c r="RC570" s="65"/>
      <c r="RF570" s="78"/>
      <c r="RG570" s="78"/>
      <c r="RH570" s="65"/>
      <c r="RK570" s="78"/>
      <c r="RL570" s="78"/>
      <c r="RM570" s="65"/>
      <c r="RP570" s="78"/>
      <c r="RQ570" s="78"/>
      <c r="RR570" s="65"/>
      <c r="RU570" s="78"/>
      <c r="RV570" s="78"/>
      <c r="RW570" s="65"/>
      <c r="RZ570" s="78"/>
      <c r="SA570" s="78"/>
      <c r="SB570" s="65"/>
      <c r="SE570" s="78"/>
      <c r="SF570" s="78"/>
      <c r="SG570" s="65"/>
      <c r="SJ570" s="78"/>
      <c r="SK570" s="78"/>
      <c r="SL570" s="65"/>
      <c r="SO570" s="78"/>
      <c r="SP570" s="78"/>
      <c r="SQ570" s="65"/>
      <c r="ST570" s="78"/>
      <c r="SU570" s="78"/>
      <c r="SV570" s="65"/>
      <c r="SY570" s="78"/>
      <c r="SZ570" s="78"/>
      <c r="TA570" s="65"/>
      <c r="TD570" s="78"/>
      <c r="TE570" s="78"/>
      <c r="TF570" s="65"/>
      <c r="TI570" s="78"/>
      <c r="TJ570" s="78"/>
      <c r="TK570" s="65"/>
      <c r="TN570" s="78"/>
      <c r="TO570" s="78"/>
      <c r="TP570" s="65"/>
      <c r="TS570" s="78"/>
      <c r="TT570" s="78"/>
      <c r="TU570" s="65"/>
      <c r="TX570" s="78"/>
      <c r="TY570" s="78"/>
      <c r="TZ570" s="65"/>
      <c r="UC570" s="78"/>
      <c r="UD570" s="78"/>
      <c r="UE570" s="65"/>
      <c r="UH570" s="78"/>
      <c r="UI570" s="78"/>
      <c r="UJ570" s="65"/>
      <c r="UM570" s="78"/>
      <c r="UN570" s="78"/>
      <c r="UO570" s="65"/>
      <c r="UR570" s="78"/>
      <c r="US570" s="78"/>
      <c r="UT570" s="65"/>
      <c r="UW570" s="78"/>
      <c r="UX570" s="78"/>
      <c r="UY570" s="65"/>
      <c r="VB570" s="78"/>
      <c r="VC570" s="78"/>
      <c r="VD570" s="65"/>
      <c r="VG570" s="78"/>
      <c r="VH570" s="78"/>
      <c r="VI570" s="65"/>
      <c r="VL570" s="78"/>
      <c r="VM570" s="78"/>
      <c r="VN570" s="65"/>
      <c r="VQ570" s="78"/>
      <c r="VR570" s="78"/>
      <c r="VS570" s="65"/>
      <c r="VV570" s="78"/>
      <c r="VW570" s="78"/>
      <c r="VX570" s="65"/>
      <c r="WA570" s="78"/>
      <c r="WB570" s="78"/>
      <c r="WC570" s="65"/>
      <c r="WF570" s="78"/>
      <c r="WG570" s="78"/>
      <c r="WH570" s="65"/>
      <c r="WK570" s="78"/>
      <c r="WL570" s="78"/>
      <c r="WM570" s="65"/>
      <c r="WP570" s="78"/>
      <c r="WQ570" s="78"/>
      <c r="WR570" s="65"/>
      <c r="WU570" s="78"/>
      <c r="WV570" s="78"/>
      <c r="WW570" s="65"/>
      <c r="WZ570" s="78"/>
      <c r="XA570" s="78"/>
      <c r="XB570" s="65"/>
      <c r="XE570" s="78"/>
      <c r="XF570" s="78"/>
      <c r="XG570" s="65"/>
      <c r="XJ570" s="78"/>
      <c r="XK570" s="78"/>
      <c r="XL570" s="65"/>
      <c r="XO570" s="78"/>
      <c r="XP570" s="78"/>
      <c r="XQ570" s="65"/>
      <c r="XT570" s="78"/>
      <c r="XU570" s="78"/>
      <c r="XV570" s="65"/>
      <c r="XY570" s="78"/>
      <c r="XZ570" s="78"/>
      <c r="YA570" s="65"/>
      <c r="YD570" s="78"/>
      <c r="YE570" s="78"/>
      <c r="YF570" s="65"/>
      <c r="YI570" s="78"/>
      <c r="YJ570" s="78"/>
      <c r="YK570" s="65"/>
      <c r="YN570" s="78"/>
      <c r="YO570" s="78"/>
      <c r="YP570" s="65"/>
      <c r="YS570" s="78"/>
      <c r="YT570" s="78"/>
      <c r="YU570" s="65"/>
      <c r="YX570" s="78"/>
      <c r="YY570" s="78"/>
      <c r="YZ570" s="65"/>
      <c r="ZC570" s="78"/>
      <c r="ZD570" s="78"/>
      <c r="ZE570" s="65"/>
      <c r="ZH570" s="78"/>
      <c r="ZI570" s="78"/>
      <c r="ZJ570" s="65"/>
      <c r="ZM570" s="78"/>
      <c r="ZN570" s="78"/>
      <c r="ZO570" s="65"/>
      <c r="ZR570" s="78"/>
      <c r="ZS570" s="78"/>
      <c r="ZT570" s="65"/>
      <c r="ZW570" s="78"/>
      <c r="ZX570" s="78"/>
      <c r="ZY570" s="65"/>
      <c r="AAB570" s="78"/>
      <c r="AAC570" s="78"/>
      <c r="AAD570" s="65"/>
      <c r="AAG570" s="78"/>
      <c r="AAH570" s="78"/>
      <c r="AAI570" s="65"/>
      <c r="AAL570" s="78"/>
      <c r="AAM570" s="78"/>
      <c r="AAN570" s="65"/>
      <c r="AAQ570" s="78"/>
      <c r="AAR570" s="78"/>
      <c r="AAS570" s="65"/>
      <c r="AAV570" s="78"/>
      <c r="AAW570" s="78"/>
      <c r="AAX570" s="65"/>
      <c r="ABA570" s="78"/>
      <c r="ABB570" s="78"/>
      <c r="ABC570" s="65"/>
      <c r="ABF570" s="78"/>
      <c r="ABG570" s="78"/>
      <c r="ABH570" s="65"/>
      <c r="ABK570" s="78"/>
      <c r="ABL570" s="78"/>
      <c r="ABM570" s="65"/>
      <c r="ABP570" s="78"/>
      <c r="ABQ570" s="78"/>
      <c r="ABR570" s="65"/>
      <c r="ABU570" s="78"/>
      <c r="ABV570" s="78"/>
      <c r="ABW570" s="65"/>
      <c r="ABZ570" s="78"/>
      <c r="ACA570" s="78"/>
      <c r="ACB570" s="65"/>
      <c r="ACE570" s="78"/>
      <c r="ACF570" s="78"/>
      <c r="ACG570" s="65"/>
      <c r="ACJ570" s="78"/>
      <c r="ACK570" s="78"/>
      <c r="ACL570" s="65"/>
      <c r="ACO570" s="78"/>
      <c r="ACP570" s="78"/>
      <c r="ACQ570" s="65"/>
      <c r="ACT570" s="78"/>
      <c r="ACU570" s="78"/>
      <c r="ACV570" s="65"/>
      <c r="ACY570" s="78"/>
      <c r="ACZ570" s="78"/>
      <c r="ADA570" s="65"/>
      <c r="ADD570" s="78"/>
      <c r="ADE570" s="78"/>
      <c r="ADF570" s="65"/>
      <c r="ADI570" s="78"/>
      <c r="ADJ570" s="78"/>
      <c r="ADK570" s="65"/>
      <c r="ADN570" s="78"/>
      <c r="ADO570" s="78"/>
      <c r="ADP570" s="65"/>
      <c r="ADS570" s="78"/>
      <c r="ADT570" s="78"/>
      <c r="ADU570" s="65"/>
      <c r="ADX570" s="78"/>
      <c r="ADY570" s="78"/>
      <c r="ADZ570" s="65"/>
      <c r="AEC570" s="78"/>
      <c r="AED570" s="78"/>
      <c r="AEE570" s="65"/>
      <c r="AEH570" s="78"/>
      <c r="AEI570" s="78"/>
      <c r="AEJ570" s="65"/>
      <c r="AEM570" s="78"/>
      <c r="AEN570" s="78"/>
      <c r="AEO570" s="65"/>
      <c r="AER570" s="78"/>
      <c r="AES570" s="78"/>
      <c r="AET570" s="65"/>
      <c r="AEW570" s="78"/>
      <c r="AEX570" s="78"/>
      <c r="AEY570" s="65"/>
      <c r="AFB570" s="78"/>
      <c r="AFC570" s="78"/>
      <c r="AFD570" s="65"/>
      <c r="AFG570" s="78"/>
      <c r="AFH570" s="78"/>
      <c r="AFI570" s="65"/>
      <c r="AFL570" s="78"/>
      <c r="AFM570" s="78"/>
      <c r="AFN570" s="65"/>
      <c r="AFQ570" s="78"/>
      <c r="AFR570" s="78"/>
      <c r="AFS570" s="65"/>
      <c r="AFV570" s="78"/>
      <c r="AFW570" s="78"/>
      <c r="AFX570" s="65"/>
      <c r="AGA570" s="78"/>
      <c r="AGB570" s="78"/>
      <c r="AGC570" s="65"/>
      <c r="AGF570" s="78"/>
      <c r="AGG570" s="78"/>
      <c r="AGH570" s="65"/>
      <c r="AGK570" s="78"/>
      <c r="AGL570" s="78"/>
      <c r="AGM570" s="65"/>
      <c r="AGP570" s="78"/>
      <c r="AGQ570" s="78"/>
      <c r="AGR570" s="65"/>
      <c r="AGU570" s="78"/>
      <c r="AGV570" s="78"/>
      <c r="AGW570" s="65"/>
      <c r="AGZ570" s="78"/>
      <c r="AHA570" s="78"/>
      <c r="AHB570" s="65"/>
      <c r="AHE570" s="78"/>
      <c r="AHF570" s="78"/>
      <c r="AHG570" s="65"/>
      <c r="AHJ570" s="78"/>
      <c r="AHK570" s="78"/>
      <c r="AHL570" s="65"/>
      <c r="AHO570" s="78"/>
      <c r="AHP570" s="78"/>
      <c r="AHQ570" s="65"/>
      <c r="AHT570" s="78"/>
      <c r="AHU570" s="78"/>
      <c r="AHV570" s="65"/>
      <c r="AHY570" s="78"/>
      <c r="AHZ570" s="78"/>
      <c r="AIA570" s="65"/>
      <c r="AID570" s="78"/>
      <c r="AIE570" s="78"/>
      <c r="AIF570" s="65"/>
      <c r="AII570" s="78"/>
      <c r="AIJ570" s="78"/>
      <c r="AIK570" s="65"/>
      <c r="AIN570" s="78"/>
      <c r="AIO570" s="78"/>
      <c r="AIP570" s="65"/>
      <c r="AIS570" s="78"/>
      <c r="AIT570" s="78"/>
      <c r="AIU570" s="65"/>
      <c r="AIX570" s="78"/>
      <c r="AIY570" s="78"/>
      <c r="AIZ570" s="65"/>
      <c r="AJC570" s="78"/>
      <c r="AJD570" s="78"/>
      <c r="AJE570" s="65"/>
      <c r="AJH570" s="78"/>
      <c r="AJI570" s="78"/>
      <c r="AJJ570" s="65"/>
      <c r="AJM570" s="78"/>
      <c r="AJN570" s="78"/>
      <c r="AJO570" s="65"/>
      <c r="AJR570" s="78"/>
      <c r="AJS570" s="78"/>
      <c r="AJT570" s="65"/>
      <c r="AJW570" s="78"/>
      <c r="AJX570" s="78"/>
      <c r="AJY570" s="65"/>
      <c r="AKB570" s="78"/>
      <c r="AKC570" s="78"/>
      <c r="AKD570" s="65"/>
      <c r="AKG570" s="78"/>
      <c r="AKH570" s="78"/>
      <c r="AKI570" s="65"/>
      <c r="AKL570" s="78"/>
      <c r="AKM570" s="78"/>
      <c r="AKN570" s="65"/>
      <c r="AKQ570" s="78"/>
      <c r="AKR570" s="78"/>
      <c r="AKS570" s="65"/>
      <c r="AKV570" s="78"/>
      <c r="AKW570" s="78"/>
      <c r="AKX570" s="65"/>
      <c r="ALA570" s="78"/>
      <c r="ALB570" s="78"/>
      <c r="ALC570" s="65"/>
      <c r="ALF570" s="78"/>
      <c r="ALG570" s="78"/>
      <c r="ALH570" s="65"/>
      <c r="ALK570" s="78"/>
      <c r="ALL570" s="78"/>
      <c r="ALM570" s="65"/>
      <c r="ALP570" s="78"/>
      <c r="ALQ570" s="78"/>
      <c r="ALR570" s="65"/>
      <c r="ALU570" s="78"/>
      <c r="ALV570" s="78"/>
      <c r="ALW570" s="65"/>
      <c r="ALZ570" s="78"/>
      <c r="AMA570" s="78"/>
      <c r="AMB570" s="65"/>
      <c r="AME570" s="78"/>
      <c r="AMF570" s="78"/>
      <c r="AMG570" s="65"/>
      <c r="AMJ570" s="78"/>
      <c r="AMK570" s="78"/>
      <c r="AML570" s="65"/>
      <c r="AMO570" s="78"/>
      <c r="AMP570" s="78"/>
      <c r="AMQ570" s="65"/>
      <c r="AMT570" s="78"/>
      <c r="AMU570" s="78"/>
      <c r="AMV570" s="65"/>
      <c r="AMY570" s="78"/>
      <c r="AMZ570" s="78"/>
      <c r="ANA570" s="65"/>
      <c r="AND570" s="78"/>
      <c r="ANE570" s="78"/>
      <c r="ANF570" s="65"/>
      <c r="ANI570" s="78"/>
      <c r="ANJ570" s="78"/>
      <c r="ANK570" s="65"/>
      <c r="ANN570" s="78"/>
      <c r="ANO570" s="78"/>
      <c r="ANP570" s="65"/>
      <c r="ANS570" s="78"/>
      <c r="ANT570" s="78"/>
      <c r="ANU570" s="65"/>
      <c r="ANX570" s="78"/>
      <c r="ANY570" s="78"/>
      <c r="ANZ570" s="65"/>
      <c r="AOC570" s="78"/>
      <c r="AOD570" s="78"/>
      <c r="AOE570" s="65"/>
      <c r="AOH570" s="78"/>
      <c r="AOI570" s="78"/>
      <c r="AOJ570" s="65"/>
      <c r="AOM570" s="78"/>
      <c r="AON570" s="78"/>
      <c r="AOO570" s="65"/>
      <c r="AOR570" s="78"/>
      <c r="AOS570" s="78"/>
      <c r="AOT570" s="65"/>
      <c r="AOW570" s="78"/>
      <c r="AOX570" s="78"/>
      <c r="AOY570" s="65"/>
      <c r="APB570" s="78"/>
      <c r="APC570" s="78"/>
      <c r="APD570" s="65"/>
      <c r="APG570" s="78"/>
      <c r="APH570" s="78"/>
      <c r="API570" s="65"/>
      <c r="APL570" s="78"/>
      <c r="APM570" s="78"/>
      <c r="APN570" s="65"/>
      <c r="APQ570" s="78"/>
      <c r="APR570" s="78"/>
      <c r="APS570" s="65"/>
      <c r="APV570" s="78"/>
      <c r="APW570" s="78"/>
      <c r="APX570" s="65"/>
      <c r="AQA570" s="78"/>
      <c r="AQB570" s="78"/>
      <c r="AQC570" s="65"/>
      <c r="AQF570" s="78"/>
      <c r="AQG570" s="78"/>
      <c r="AQH570" s="65"/>
      <c r="AQK570" s="78"/>
      <c r="AQL570" s="78"/>
      <c r="AQM570" s="65"/>
      <c r="AQP570" s="78"/>
      <c r="AQQ570" s="78"/>
      <c r="AQR570" s="65"/>
      <c r="AQU570" s="78"/>
      <c r="AQV570" s="78"/>
      <c r="AQW570" s="65"/>
      <c r="AQZ570" s="78"/>
      <c r="ARA570" s="78"/>
      <c r="ARB570" s="65"/>
      <c r="ARE570" s="78"/>
      <c r="ARF570" s="78"/>
      <c r="ARG570" s="65"/>
      <c r="ARJ570" s="78"/>
      <c r="ARK570" s="78"/>
      <c r="ARL570" s="65"/>
      <c r="ARO570" s="78"/>
      <c r="ARP570" s="78"/>
      <c r="ARQ570" s="65"/>
      <c r="ART570" s="78"/>
      <c r="ARU570" s="78"/>
      <c r="ARV570" s="65"/>
      <c r="ARY570" s="78"/>
      <c r="ARZ570" s="78"/>
      <c r="ASA570" s="65"/>
      <c r="ASD570" s="78"/>
      <c r="ASE570" s="78"/>
      <c r="ASF570" s="65"/>
      <c r="ASI570" s="78"/>
      <c r="ASJ570" s="78"/>
      <c r="ASK570" s="65"/>
      <c r="ASN570" s="78"/>
      <c r="ASO570" s="78"/>
      <c r="ASP570" s="65"/>
      <c r="ASS570" s="78"/>
      <c r="AST570" s="78"/>
      <c r="ASU570" s="65"/>
      <c r="ASX570" s="78"/>
      <c r="ASY570" s="78"/>
      <c r="ASZ570" s="65"/>
      <c r="ATC570" s="78"/>
      <c r="ATD570" s="78"/>
      <c r="ATE570" s="65"/>
      <c r="ATH570" s="78"/>
      <c r="ATI570" s="78"/>
      <c r="ATJ570" s="65"/>
      <c r="ATM570" s="78"/>
      <c r="ATN570" s="78"/>
      <c r="ATO570" s="65"/>
      <c r="ATR570" s="78"/>
      <c r="ATS570" s="78"/>
      <c r="ATT570" s="65"/>
      <c r="ATW570" s="78"/>
      <c r="ATX570" s="78"/>
      <c r="ATY570" s="65"/>
      <c r="AUB570" s="78"/>
      <c r="AUC570" s="78"/>
      <c r="AUD570" s="65"/>
      <c r="AUG570" s="78"/>
      <c r="AUH570" s="78"/>
      <c r="AUI570" s="65"/>
      <c r="AUL570" s="78"/>
      <c r="AUM570" s="78"/>
      <c r="AUN570" s="65"/>
      <c r="AUQ570" s="78"/>
      <c r="AUR570" s="78"/>
      <c r="AUS570" s="65"/>
      <c r="AUV570" s="78"/>
      <c r="AUW570" s="78"/>
      <c r="AUX570" s="65"/>
      <c r="AVA570" s="78"/>
      <c r="AVB570" s="78"/>
      <c r="AVC570" s="65"/>
      <c r="AVF570" s="78"/>
      <c r="AVG570" s="78"/>
      <c r="AVH570" s="65"/>
      <c r="AVK570" s="78"/>
      <c r="AVL570" s="78"/>
      <c r="AVM570" s="65"/>
      <c r="AVP570" s="78"/>
      <c r="AVQ570" s="78"/>
      <c r="AVR570" s="65"/>
      <c r="AVU570" s="78"/>
      <c r="AVV570" s="78"/>
      <c r="AVW570" s="65"/>
      <c r="AVZ570" s="78"/>
      <c r="AWA570" s="78"/>
      <c r="AWB570" s="65"/>
      <c r="AWE570" s="78"/>
      <c r="AWF570" s="78"/>
      <c r="AWG570" s="65"/>
      <c r="AWJ570" s="78"/>
      <c r="AWK570" s="78"/>
      <c r="AWL570" s="65"/>
      <c r="AWO570" s="78"/>
      <c r="AWP570" s="78"/>
      <c r="AWQ570" s="65"/>
      <c r="AWT570" s="78"/>
      <c r="AWU570" s="78"/>
      <c r="AWV570" s="65"/>
      <c r="AWY570" s="78"/>
      <c r="AWZ570" s="78"/>
      <c r="AXA570" s="65"/>
      <c r="AXD570" s="78"/>
      <c r="AXE570" s="78"/>
      <c r="AXF570" s="65"/>
      <c r="AXI570" s="78"/>
      <c r="AXJ570" s="78"/>
      <c r="AXK570" s="65"/>
      <c r="AXN570" s="78"/>
      <c r="AXO570" s="78"/>
      <c r="AXP570" s="65"/>
      <c r="AXS570" s="78"/>
      <c r="AXT570" s="78"/>
      <c r="AXU570" s="65"/>
      <c r="AXX570" s="78"/>
      <c r="AXY570" s="78"/>
      <c r="AXZ570" s="65"/>
      <c r="AYC570" s="78"/>
      <c r="AYD570" s="78"/>
      <c r="AYE570" s="65"/>
      <c r="AYH570" s="78"/>
      <c r="AYI570" s="78"/>
      <c r="AYJ570" s="65"/>
      <c r="AYM570" s="78"/>
      <c r="AYN570" s="78"/>
      <c r="AYO570" s="65"/>
      <c r="AYR570" s="78"/>
      <c r="AYS570" s="78"/>
      <c r="AYT570" s="65"/>
      <c r="AYW570" s="78"/>
      <c r="AYX570" s="78"/>
      <c r="AYY570" s="65"/>
      <c r="AZB570" s="78"/>
      <c r="AZC570" s="78"/>
      <c r="AZD570" s="65"/>
      <c r="AZG570" s="78"/>
      <c r="AZH570" s="78"/>
      <c r="AZI570" s="65"/>
      <c r="AZL570" s="78"/>
      <c r="AZM570" s="78"/>
      <c r="AZN570" s="65"/>
      <c r="AZQ570" s="78"/>
      <c r="AZR570" s="78"/>
      <c r="AZS570" s="65"/>
      <c r="AZV570" s="78"/>
      <c r="AZW570" s="78"/>
      <c r="AZX570" s="65"/>
      <c r="BAA570" s="78"/>
      <c r="BAB570" s="78"/>
      <c r="BAC570" s="65"/>
      <c r="BAF570" s="78"/>
      <c r="BAG570" s="78"/>
      <c r="BAH570" s="65"/>
      <c r="BAK570" s="78"/>
      <c r="BAL570" s="78"/>
      <c r="BAM570" s="65"/>
      <c r="BAP570" s="78"/>
      <c r="BAQ570" s="78"/>
      <c r="BAR570" s="65"/>
      <c r="BAU570" s="78"/>
      <c r="BAV570" s="78"/>
      <c r="BAW570" s="65"/>
      <c r="BAZ570" s="78"/>
      <c r="BBA570" s="78"/>
      <c r="BBB570" s="65"/>
      <c r="BBE570" s="78"/>
      <c r="BBF570" s="78"/>
      <c r="BBG570" s="65"/>
      <c r="BBJ570" s="78"/>
      <c r="BBK570" s="78"/>
      <c r="BBL570" s="65"/>
      <c r="BBO570" s="78"/>
      <c r="BBP570" s="78"/>
      <c r="BBQ570" s="65"/>
      <c r="BBT570" s="78"/>
      <c r="BBU570" s="78"/>
      <c r="BBV570" s="65"/>
      <c r="BBY570" s="78"/>
      <c r="BBZ570" s="78"/>
      <c r="BCA570" s="65"/>
      <c r="BCD570" s="78"/>
      <c r="BCE570" s="78"/>
      <c r="BCF570" s="65"/>
      <c r="BCI570" s="78"/>
      <c r="BCJ570" s="78"/>
      <c r="BCK570" s="65"/>
      <c r="BCN570" s="78"/>
      <c r="BCO570" s="78"/>
      <c r="BCP570" s="65"/>
      <c r="BCS570" s="78"/>
      <c r="BCT570" s="78"/>
      <c r="BCU570" s="65"/>
      <c r="BCX570" s="78"/>
      <c r="BCY570" s="78"/>
      <c r="BCZ570" s="65"/>
      <c r="BDC570" s="78"/>
      <c r="BDD570" s="78"/>
      <c r="BDE570" s="65"/>
      <c r="BDH570" s="78"/>
      <c r="BDI570" s="78"/>
      <c r="BDJ570" s="65"/>
      <c r="BDM570" s="78"/>
      <c r="BDN570" s="78"/>
      <c r="BDO570" s="65"/>
      <c r="BDR570" s="78"/>
      <c r="BDS570" s="78"/>
      <c r="BDT570" s="65"/>
      <c r="BDW570" s="78"/>
      <c r="BDX570" s="78"/>
      <c r="BDY570" s="65"/>
      <c r="BEB570" s="78"/>
      <c r="BEC570" s="78"/>
      <c r="BED570" s="65"/>
      <c r="BEG570" s="78"/>
      <c r="BEH570" s="78"/>
      <c r="BEI570" s="65"/>
      <c r="BEL570" s="78"/>
      <c r="BEM570" s="78"/>
      <c r="BEN570" s="65"/>
      <c r="BEQ570" s="78"/>
      <c r="BER570" s="78"/>
      <c r="BES570" s="65"/>
      <c r="BEV570" s="78"/>
      <c r="BEW570" s="78"/>
      <c r="BEX570" s="65"/>
      <c r="BFA570" s="78"/>
      <c r="BFB570" s="78"/>
      <c r="BFC570" s="65"/>
      <c r="BFF570" s="78"/>
      <c r="BFG570" s="78"/>
      <c r="BFH570" s="65"/>
      <c r="BFK570" s="78"/>
      <c r="BFL570" s="78"/>
      <c r="BFM570" s="65"/>
      <c r="BFP570" s="78"/>
      <c r="BFQ570" s="78"/>
      <c r="BFR570" s="65"/>
      <c r="BFU570" s="78"/>
      <c r="BFV570" s="78"/>
      <c r="BFW570" s="65"/>
      <c r="BFZ570" s="78"/>
      <c r="BGA570" s="78"/>
      <c r="BGB570" s="65"/>
      <c r="BGE570" s="78"/>
      <c r="BGF570" s="78"/>
      <c r="BGG570" s="65"/>
      <c r="BGJ570" s="78"/>
      <c r="BGK570" s="78"/>
      <c r="BGL570" s="65"/>
      <c r="BGO570" s="78"/>
      <c r="BGP570" s="78"/>
      <c r="BGQ570" s="65"/>
      <c r="BGT570" s="78"/>
      <c r="BGU570" s="78"/>
      <c r="BGV570" s="65"/>
      <c r="BGY570" s="78"/>
      <c r="BGZ570" s="78"/>
      <c r="BHA570" s="65"/>
      <c r="BHD570" s="78"/>
      <c r="BHE570" s="78"/>
      <c r="BHF570" s="65"/>
      <c r="BHI570" s="78"/>
      <c r="BHJ570" s="78"/>
      <c r="BHK570" s="65"/>
      <c r="BHN570" s="78"/>
      <c r="BHO570" s="78"/>
      <c r="BHP570" s="65"/>
      <c r="BHS570" s="78"/>
      <c r="BHT570" s="78"/>
      <c r="BHU570" s="65"/>
      <c r="BHX570" s="78"/>
      <c r="BHY570" s="78"/>
      <c r="BHZ570" s="65"/>
      <c r="BIC570" s="78"/>
      <c r="BID570" s="78"/>
      <c r="BIE570" s="65"/>
      <c r="BIH570" s="78"/>
      <c r="BII570" s="78"/>
      <c r="BIJ570" s="65"/>
      <c r="BIM570" s="78"/>
      <c r="BIN570" s="78"/>
      <c r="BIO570" s="65"/>
      <c r="BIR570" s="78"/>
      <c r="BIS570" s="78"/>
      <c r="BIT570" s="65"/>
      <c r="BIW570" s="78"/>
      <c r="BIX570" s="78"/>
      <c r="BIY570" s="65"/>
      <c r="BJB570" s="78"/>
      <c r="BJC570" s="78"/>
      <c r="BJD570" s="65"/>
      <c r="BJG570" s="78"/>
      <c r="BJH570" s="78"/>
      <c r="BJI570" s="65"/>
      <c r="BJL570" s="78"/>
      <c r="BJM570" s="78"/>
      <c r="BJN570" s="65"/>
      <c r="BJQ570" s="78"/>
      <c r="BJR570" s="78"/>
      <c r="BJS570" s="65"/>
      <c r="BJV570" s="78"/>
      <c r="BJW570" s="78"/>
      <c r="BJX570" s="65"/>
      <c r="BKA570" s="78"/>
      <c r="BKB570" s="78"/>
      <c r="BKC570" s="65"/>
      <c r="BKF570" s="78"/>
      <c r="BKG570" s="78"/>
      <c r="BKH570" s="65"/>
      <c r="BKK570" s="78"/>
      <c r="BKL570" s="78"/>
      <c r="BKM570" s="65"/>
      <c r="BKP570" s="78"/>
      <c r="BKQ570" s="78"/>
      <c r="BKR570" s="65"/>
      <c r="BKU570" s="78"/>
      <c r="BKV570" s="78"/>
      <c r="BKW570" s="65"/>
      <c r="BKZ570" s="78"/>
      <c r="BLA570" s="78"/>
      <c r="BLB570" s="65"/>
      <c r="BLE570" s="78"/>
      <c r="BLF570" s="78"/>
      <c r="BLG570" s="65"/>
      <c r="BLJ570" s="78"/>
      <c r="BLK570" s="78"/>
      <c r="BLL570" s="65"/>
      <c r="BLO570" s="78"/>
      <c r="BLP570" s="78"/>
      <c r="BLQ570" s="65"/>
      <c r="BLT570" s="78"/>
      <c r="BLU570" s="78"/>
      <c r="BLV570" s="65"/>
      <c r="BLY570" s="78"/>
      <c r="BLZ570" s="78"/>
      <c r="BMA570" s="65"/>
      <c r="BMD570" s="78"/>
      <c r="BME570" s="78"/>
      <c r="BMF570" s="65"/>
      <c r="BMI570" s="78"/>
      <c r="BMJ570" s="78"/>
      <c r="BMK570" s="65"/>
      <c r="BMN570" s="78"/>
      <c r="BMO570" s="78"/>
      <c r="BMP570" s="65"/>
      <c r="BMS570" s="78"/>
      <c r="BMT570" s="78"/>
      <c r="BMU570" s="65"/>
      <c r="BMX570" s="78"/>
      <c r="BMY570" s="78"/>
      <c r="BMZ570" s="65"/>
      <c r="BNC570" s="78"/>
      <c r="BND570" s="78"/>
      <c r="BNE570" s="65"/>
      <c r="BNH570" s="78"/>
      <c r="BNI570" s="78"/>
      <c r="BNJ570" s="65"/>
      <c r="BNM570" s="78"/>
      <c r="BNN570" s="78"/>
      <c r="BNO570" s="65"/>
      <c r="BNR570" s="78"/>
      <c r="BNS570" s="78"/>
      <c r="BNT570" s="65"/>
      <c r="BNW570" s="78"/>
      <c r="BNX570" s="78"/>
      <c r="BNY570" s="65"/>
      <c r="BOB570" s="78"/>
      <c r="BOC570" s="78"/>
      <c r="BOD570" s="65"/>
      <c r="BOG570" s="78"/>
      <c r="BOH570" s="78"/>
      <c r="BOI570" s="65"/>
      <c r="BOL570" s="78"/>
      <c r="BOM570" s="78"/>
      <c r="BON570" s="65"/>
      <c r="BOQ570" s="78"/>
      <c r="BOR570" s="78"/>
      <c r="BOS570" s="65"/>
      <c r="BOV570" s="78"/>
      <c r="BOW570" s="78"/>
      <c r="BOX570" s="65"/>
      <c r="BPA570" s="78"/>
      <c r="BPB570" s="78"/>
      <c r="BPC570" s="65"/>
      <c r="BPF570" s="78"/>
      <c r="BPG570" s="78"/>
      <c r="BPH570" s="65"/>
      <c r="BPK570" s="78"/>
      <c r="BPL570" s="78"/>
      <c r="BPM570" s="65"/>
      <c r="BPP570" s="78"/>
      <c r="BPQ570" s="78"/>
      <c r="BPR570" s="65"/>
      <c r="BPU570" s="78"/>
      <c r="BPV570" s="78"/>
      <c r="BPW570" s="65"/>
      <c r="BPZ570" s="78"/>
      <c r="BQA570" s="78"/>
      <c r="BQB570" s="65"/>
      <c r="BQE570" s="78"/>
      <c r="BQF570" s="78"/>
      <c r="BQG570" s="65"/>
      <c r="BQJ570" s="78"/>
      <c r="BQK570" s="78"/>
      <c r="BQL570" s="65"/>
      <c r="BQO570" s="78"/>
      <c r="BQP570" s="78"/>
      <c r="BQQ570" s="65"/>
      <c r="BQT570" s="78"/>
      <c r="BQU570" s="78"/>
      <c r="BQV570" s="65"/>
      <c r="BQY570" s="78"/>
      <c r="BQZ570" s="78"/>
      <c r="BRA570" s="65"/>
      <c r="BRD570" s="78"/>
      <c r="BRE570" s="78"/>
      <c r="BRF570" s="65"/>
      <c r="BRI570" s="78"/>
      <c r="BRJ570" s="78"/>
      <c r="BRK570" s="65"/>
      <c r="BRN570" s="78"/>
      <c r="BRO570" s="78"/>
      <c r="BRP570" s="65"/>
      <c r="BRS570" s="78"/>
      <c r="BRT570" s="78"/>
      <c r="BRU570" s="65"/>
      <c r="BRX570" s="78"/>
      <c r="BRY570" s="78"/>
      <c r="BRZ570" s="65"/>
      <c r="BSC570" s="78"/>
      <c r="BSD570" s="78"/>
      <c r="BSE570" s="65"/>
      <c r="BSH570" s="78"/>
      <c r="BSI570" s="78"/>
      <c r="BSJ570" s="65"/>
      <c r="BSM570" s="78"/>
      <c r="BSN570" s="78"/>
      <c r="BSO570" s="65"/>
      <c r="BSR570" s="78"/>
      <c r="BSS570" s="78"/>
      <c r="BST570" s="65"/>
      <c r="BSW570" s="78"/>
      <c r="BSX570" s="78"/>
      <c r="BSY570" s="65"/>
      <c r="BTB570" s="78"/>
      <c r="BTC570" s="78"/>
      <c r="BTD570" s="65"/>
      <c r="BTG570" s="78"/>
      <c r="BTH570" s="78"/>
      <c r="BTI570" s="65"/>
      <c r="BTL570" s="78"/>
      <c r="BTM570" s="78"/>
      <c r="BTN570" s="65"/>
      <c r="BTQ570" s="78"/>
      <c r="BTR570" s="78"/>
      <c r="BTS570" s="65"/>
      <c r="BTV570" s="78"/>
      <c r="BTW570" s="78"/>
      <c r="BTX570" s="65"/>
      <c r="BUA570" s="78"/>
      <c r="BUB570" s="78"/>
      <c r="BUC570" s="65"/>
      <c r="BUF570" s="78"/>
      <c r="BUG570" s="78"/>
      <c r="BUH570" s="65"/>
      <c r="BUK570" s="78"/>
      <c r="BUL570" s="78"/>
      <c r="BUM570" s="65"/>
      <c r="BUP570" s="78"/>
      <c r="BUQ570" s="78"/>
      <c r="BUR570" s="65"/>
      <c r="BUU570" s="78"/>
      <c r="BUV570" s="78"/>
      <c r="BUW570" s="65"/>
      <c r="BUZ570" s="78"/>
      <c r="BVA570" s="78"/>
      <c r="BVB570" s="65"/>
      <c r="BVE570" s="78"/>
      <c r="BVF570" s="78"/>
      <c r="BVG570" s="65"/>
      <c r="BVJ570" s="78"/>
      <c r="BVK570" s="78"/>
      <c r="BVL570" s="65"/>
      <c r="BVO570" s="78"/>
      <c r="BVP570" s="78"/>
      <c r="BVQ570" s="65"/>
      <c r="BVT570" s="78"/>
      <c r="BVU570" s="78"/>
      <c r="BVV570" s="65"/>
      <c r="BVY570" s="78"/>
      <c r="BVZ570" s="78"/>
      <c r="BWA570" s="65"/>
      <c r="BWD570" s="78"/>
      <c r="BWE570" s="78"/>
      <c r="BWF570" s="65"/>
      <c r="BWI570" s="78"/>
      <c r="BWJ570" s="78"/>
      <c r="BWK570" s="65"/>
      <c r="BWN570" s="78"/>
      <c r="BWO570" s="78"/>
      <c r="BWP570" s="65"/>
      <c r="BWS570" s="78"/>
      <c r="BWT570" s="78"/>
      <c r="BWU570" s="65"/>
      <c r="BWX570" s="78"/>
      <c r="BWY570" s="78"/>
      <c r="BWZ570" s="65"/>
      <c r="BXC570" s="78"/>
      <c r="BXD570" s="78"/>
      <c r="BXE570" s="65"/>
      <c r="BXH570" s="78"/>
      <c r="BXI570" s="78"/>
      <c r="BXJ570" s="65"/>
      <c r="BXM570" s="78"/>
      <c r="BXN570" s="78"/>
      <c r="BXO570" s="65"/>
      <c r="BXR570" s="78"/>
      <c r="BXS570" s="78"/>
      <c r="BXT570" s="65"/>
      <c r="BXW570" s="78"/>
      <c r="BXX570" s="78"/>
      <c r="BXY570" s="65"/>
      <c r="BYB570" s="78"/>
      <c r="BYC570" s="78"/>
      <c r="BYD570" s="65"/>
      <c r="BYG570" s="78"/>
      <c r="BYH570" s="78"/>
      <c r="BYI570" s="65"/>
      <c r="BYL570" s="78"/>
      <c r="BYM570" s="78"/>
      <c r="BYN570" s="65"/>
      <c r="BYQ570" s="78"/>
      <c r="BYR570" s="78"/>
      <c r="BYS570" s="65"/>
      <c r="BYV570" s="78"/>
      <c r="BYW570" s="78"/>
      <c r="BYX570" s="65"/>
      <c r="BZA570" s="78"/>
      <c r="BZB570" s="78"/>
      <c r="BZC570" s="65"/>
      <c r="BZF570" s="78"/>
      <c r="BZG570" s="78"/>
      <c r="BZH570" s="65"/>
      <c r="BZK570" s="78"/>
      <c r="BZL570" s="78"/>
      <c r="BZM570" s="65"/>
      <c r="BZP570" s="78"/>
      <c r="BZQ570" s="78"/>
      <c r="BZR570" s="65"/>
      <c r="BZU570" s="78"/>
      <c r="BZV570" s="78"/>
      <c r="BZW570" s="65"/>
      <c r="BZZ570" s="78"/>
      <c r="CAA570" s="78"/>
      <c r="CAB570" s="65"/>
      <c r="CAE570" s="78"/>
      <c r="CAF570" s="78"/>
      <c r="CAG570" s="65"/>
      <c r="CAJ570" s="78"/>
      <c r="CAK570" s="78"/>
      <c r="CAL570" s="65"/>
      <c r="CAO570" s="78"/>
      <c r="CAP570" s="78"/>
      <c r="CAQ570" s="65"/>
      <c r="CAT570" s="78"/>
      <c r="CAU570" s="78"/>
      <c r="CAV570" s="65"/>
      <c r="CAY570" s="78"/>
      <c r="CAZ570" s="78"/>
      <c r="CBA570" s="65"/>
      <c r="CBD570" s="78"/>
      <c r="CBE570" s="78"/>
      <c r="CBF570" s="65"/>
      <c r="CBI570" s="78"/>
      <c r="CBJ570" s="78"/>
      <c r="CBK570" s="65"/>
      <c r="CBN570" s="78"/>
      <c r="CBO570" s="78"/>
      <c r="CBP570" s="65"/>
      <c r="CBS570" s="78"/>
      <c r="CBT570" s="78"/>
      <c r="CBU570" s="65"/>
      <c r="CBX570" s="78"/>
      <c r="CBY570" s="78"/>
      <c r="CBZ570" s="65"/>
      <c r="CCC570" s="78"/>
      <c r="CCD570" s="78"/>
      <c r="CCE570" s="65"/>
      <c r="CCH570" s="78"/>
      <c r="CCI570" s="78"/>
      <c r="CCJ570" s="65"/>
      <c r="CCM570" s="78"/>
      <c r="CCN570" s="78"/>
      <c r="CCO570" s="65"/>
      <c r="CCR570" s="78"/>
      <c r="CCS570" s="78"/>
      <c r="CCT570" s="65"/>
      <c r="CCW570" s="78"/>
      <c r="CCX570" s="78"/>
      <c r="CCY570" s="65"/>
      <c r="CDB570" s="78"/>
      <c r="CDC570" s="78"/>
      <c r="CDD570" s="65"/>
      <c r="CDG570" s="78"/>
      <c r="CDH570" s="78"/>
      <c r="CDI570" s="65"/>
      <c r="CDL570" s="78"/>
      <c r="CDM570" s="78"/>
      <c r="CDN570" s="65"/>
      <c r="CDQ570" s="78"/>
      <c r="CDR570" s="78"/>
      <c r="CDS570" s="65"/>
      <c r="CDV570" s="78"/>
      <c r="CDW570" s="78"/>
      <c r="CDX570" s="65"/>
      <c r="CEA570" s="78"/>
      <c r="CEB570" s="78"/>
      <c r="CEC570" s="65"/>
      <c r="CEF570" s="78"/>
      <c r="CEG570" s="78"/>
      <c r="CEH570" s="65"/>
      <c r="CEK570" s="78"/>
      <c r="CEL570" s="78"/>
      <c r="CEM570" s="65"/>
      <c r="CEP570" s="78"/>
      <c r="CEQ570" s="78"/>
      <c r="CER570" s="65"/>
      <c r="CEU570" s="78"/>
      <c r="CEV570" s="78"/>
      <c r="CEW570" s="65"/>
      <c r="CEZ570" s="78"/>
      <c r="CFA570" s="78"/>
      <c r="CFB570" s="65"/>
      <c r="CFE570" s="78"/>
      <c r="CFF570" s="78"/>
      <c r="CFG570" s="65"/>
      <c r="CFJ570" s="78"/>
      <c r="CFK570" s="78"/>
      <c r="CFL570" s="65"/>
      <c r="CFO570" s="78"/>
      <c r="CFP570" s="78"/>
      <c r="CFQ570" s="65"/>
      <c r="CFT570" s="78"/>
      <c r="CFU570" s="78"/>
      <c r="CFV570" s="65"/>
      <c r="CFY570" s="78"/>
      <c r="CFZ570" s="78"/>
      <c r="CGA570" s="65"/>
      <c r="CGD570" s="78"/>
      <c r="CGE570" s="78"/>
      <c r="CGF570" s="65"/>
      <c r="CGI570" s="78"/>
      <c r="CGJ570" s="78"/>
      <c r="CGK570" s="65"/>
      <c r="CGN570" s="78"/>
      <c r="CGO570" s="78"/>
      <c r="CGP570" s="65"/>
      <c r="CGS570" s="78"/>
      <c r="CGT570" s="78"/>
      <c r="CGU570" s="65"/>
      <c r="CGX570" s="78"/>
      <c r="CGY570" s="78"/>
      <c r="CGZ570" s="65"/>
      <c r="CHC570" s="78"/>
      <c r="CHD570" s="78"/>
      <c r="CHE570" s="65"/>
      <c r="CHH570" s="78"/>
      <c r="CHI570" s="78"/>
      <c r="CHJ570" s="65"/>
      <c r="CHM570" s="78"/>
      <c r="CHN570" s="78"/>
      <c r="CHO570" s="65"/>
      <c r="CHR570" s="78"/>
      <c r="CHS570" s="78"/>
      <c r="CHT570" s="65"/>
      <c r="CHW570" s="78"/>
      <c r="CHX570" s="78"/>
      <c r="CHY570" s="65"/>
      <c r="CIB570" s="78"/>
      <c r="CIC570" s="78"/>
      <c r="CID570" s="65"/>
      <c r="CIG570" s="78"/>
      <c r="CIH570" s="78"/>
      <c r="CII570" s="65"/>
      <c r="CIL570" s="78"/>
      <c r="CIM570" s="78"/>
      <c r="CIN570" s="65"/>
      <c r="CIQ570" s="78"/>
      <c r="CIR570" s="78"/>
      <c r="CIS570" s="65"/>
      <c r="CIV570" s="78"/>
      <c r="CIW570" s="78"/>
      <c r="CIX570" s="65"/>
      <c r="CJA570" s="78"/>
      <c r="CJB570" s="78"/>
      <c r="CJC570" s="65"/>
      <c r="CJF570" s="78"/>
      <c r="CJG570" s="78"/>
      <c r="CJH570" s="65"/>
      <c r="CJK570" s="78"/>
      <c r="CJL570" s="78"/>
      <c r="CJM570" s="65"/>
      <c r="CJP570" s="78"/>
      <c r="CJQ570" s="78"/>
      <c r="CJR570" s="65"/>
      <c r="CJU570" s="78"/>
      <c r="CJV570" s="78"/>
      <c r="CJW570" s="65"/>
      <c r="CJZ570" s="78"/>
      <c r="CKA570" s="78"/>
      <c r="CKB570" s="65"/>
      <c r="CKE570" s="78"/>
      <c r="CKF570" s="78"/>
      <c r="CKG570" s="65"/>
      <c r="CKJ570" s="78"/>
      <c r="CKK570" s="78"/>
      <c r="CKL570" s="65"/>
      <c r="CKO570" s="78"/>
      <c r="CKP570" s="78"/>
      <c r="CKQ570" s="65"/>
      <c r="CKT570" s="78"/>
      <c r="CKU570" s="78"/>
      <c r="CKV570" s="65"/>
      <c r="CKY570" s="78"/>
      <c r="CKZ570" s="78"/>
      <c r="CLA570" s="65"/>
      <c r="CLD570" s="78"/>
      <c r="CLE570" s="78"/>
      <c r="CLF570" s="65"/>
      <c r="CLI570" s="78"/>
      <c r="CLJ570" s="78"/>
      <c r="CLK570" s="65"/>
      <c r="CLN570" s="78"/>
      <c r="CLO570" s="78"/>
      <c r="CLP570" s="65"/>
      <c r="CLS570" s="78"/>
      <c r="CLT570" s="78"/>
      <c r="CLU570" s="65"/>
      <c r="CLX570" s="78"/>
      <c r="CLY570" s="78"/>
      <c r="CLZ570" s="65"/>
      <c r="CMC570" s="78"/>
      <c r="CMD570" s="78"/>
      <c r="CME570" s="65"/>
      <c r="CMH570" s="78"/>
      <c r="CMI570" s="78"/>
      <c r="CMJ570" s="65"/>
      <c r="CMM570" s="78"/>
      <c r="CMN570" s="78"/>
      <c r="CMO570" s="65"/>
      <c r="CMR570" s="78"/>
      <c r="CMS570" s="78"/>
      <c r="CMT570" s="65"/>
      <c r="CMW570" s="78"/>
      <c r="CMX570" s="78"/>
      <c r="CMY570" s="65"/>
      <c r="CNB570" s="78"/>
      <c r="CNC570" s="78"/>
      <c r="CND570" s="65"/>
      <c r="CNG570" s="78"/>
      <c r="CNH570" s="78"/>
      <c r="CNI570" s="65"/>
      <c r="CNL570" s="78"/>
      <c r="CNM570" s="78"/>
      <c r="CNN570" s="65"/>
      <c r="CNQ570" s="78"/>
      <c r="CNR570" s="78"/>
      <c r="CNS570" s="65"/>
      <c r="CNV570" s="78"/>
      <c r="CNW570" s="78"/>
      <c r="CNX570" s="65"/>
      <c r="COA570" s="78"/>
      <c r="COB570" s="78"/>
      <c r="COC570" s="65"/>
      <c r="COF570" s="78"/>
      <c r="COG570" s="78"/>
      <c r="COH570" s="65"/>
      <c r="COK570" s="78"/>
      <c r="COL570" s="78"/>
      <c r="COM570" s="65"/>
      <c r="COP570" s="78"/>
      <c r="COQ570" s="78"/>
      <c r="COR570" s="65"/>
      <c r="COU570" s="78"/>
      <c r="COV570" s="78"/>
      <c r="COW570" s="65"/>
      <c r="COZ570" s="78"/>
      <c r="CPA570" s="78"/>
      <c r="CPB570" s="65"/>
      <c r="CPE570" s="78"/>
      <c r="CPF570" s="78"/>
      <c r="CPG570" s="65"/>
      <c r="CPJ570" s="78"/>
      <c r="CPK570" s="78"/>
      <c r="CPL570" s="65"/>
      <c r="CPO570" s="78"/>
      <c r="CPP570" s="78"/>
      <c r="CPQ570" s="65"/>
      <c r="CPT570" s="78"/>
      <c r="CPU570" s="78"/>
      <c r="CPV570" s="65"/>
      <c r="CPY570" s="78"/>
      <c r="CPZ570" s="78"/>
      <c r="CQA570" s="65"/>
      <c r="CQD570" s="78"/>
      <c r="CQE570" s="78"/>
      <c r="CQF570" s="65"/>
      <c r="CQI570" s="78"/>
      <c r="CQJ570" s="78"/>
      <c r="CQK570" s="65"/>
      <c r="CQN570" s="78"/>
      <c r="CQO570" s="78"/>
      <c r="CQP570" s="65"/>
      <c r="CQS570" s="78"/>
      <c r="CQT570" s="78"/>
      <c r="CQU570" s="65"/>
      <c r="CQX570" s="78"/>
      <c r="CQY570" s="78"/>
      <c r="CQZ570" s="65"/>
      <c r="CRC570" s="78"/>
      <c r="CRD570" s="78"/>
      <c r="CRE570" s="65"/>
      <c r="CRH570" s="78"/>
      <c r="CRI570" s="78"/>
      <c r="CRJ570" s="65"/>
      <c r="CRM570" s="78"/>
      <c r="CRN570" s="78"/>
      <c r="CRO570" s="65"/>
      <c r="CRR570" s="78"/>
      <c r="CRS570" s="78"/>
      <c r="CRT570" s="65"/>
      <c r="CRW570" s="78"/>
      <c r="CRX570" s="78"/>
      <c r="CRY570" s="65"/>
      <c r="CSB570" s="78"/>
      <c r="CSC570" s="78"/>
      <c r="CSD570" s="65"/>
      <c r="CSG570" s="78"/>
      <c r="CSH570" s="78"/>
      <c r="CSI570" s="65"/>
      <c r="CSL570" s="78"/>
      <c r="CSM570" s="78"/>
      <c r="CSN570" s="65"/>
      <c r="CSQ570" s="78"/>
      <c r="CSR570" s="78"/>
      <c r="CSS570" s="65"/>
      <c r="CSV570" s="78"/>
      <c r="CSW570" s="78"/>
      <c r="CSX570" s="65"/>
      <c r="CTA570" s="78"/>
      <c r="CTB570" s="78"/>
      <c r="CTC570" s="65"/>
      <c r="CTF570" s="78"/>
      <c r="CTG570" s="78"/>
      <c r="CTH570" s="65"/>
      <c r="CTK570" s="78"/>
      <c r="CTL570" s="78"/>
      <c r="CTM570" s="65"/>
      <c r="CTP570" s="78"/>
      <c r="CTQ570" s="78"/>
      <c r="CTR570" s="65"/>
      <c r="CTU570" s="78"/>
      <c r="CTV570" s="78"/>
      <c r="CTW570" s="65"/>
      <c r="CTZ570" s="78"/>
      <c r="CUA570" s="78"/>
      <c r="CUB570" s="65"/>
      <c r="CUE570" s="78"/>
      <c r="CUF570" s="78"/>
      <c r="CUG570" s="65"/>
      <c r="CUJ570" s="78"/>
      <c r="CUK570" s="78"/>
      <c r="CUL570" s="65"/>
      <c r="CUO570" s="78"/>
      <c r="CUP570" s="78"/>
      <c r="CUQ570" s="65"/>
      <c r="CUT570" s="78"/>
      <c r="CUU570" s="78"/>
      <c r="CUV570" s="65"/>
      <c r="CUY570" s="78"/>
      <c r="CUZ570" s="78"/>
      <c r="CVA570" s="65"/>
      <c r="CVD570" s="78"/>
      <c r="CVE570" s="78"/>
      <c r="CVF570" s="65"/>
      <c r="CVI570" s="78"/>
      <c r="CVJ570" s="78"/>
      <c r="CVK570" s="65"/>
      <c r="CVN570" s="78"/>
      <c r="CVO570" s="78"/>
      <c r="CVP570" s="65"/>
      <c r="CVS570" s="78"/>
      <c r="CVT570" s="78"/>
      <c r="CVU570" s="65"/>
      <c r="CVX570" s="78"/>
      <c r="CVY570" s="78"/>
      <c r="CVZ570" s="65"/>
      <c r="CWC570" s="78"/>
      <c r="CWD570" s="78"/>
      <c r="CWE570" s="65"/>
      <c r="CWH570" s="78"/>
      <c r="CWI570" s="78"/>
      <c r="CWJ570" s="65"/>
      <c r="CWM570" s="78"/>
      <c r="CWN570" s="78"/>
      <c r="CWO570" s="65"/>
      <c r="CWR570" s="78"/>
      <c r="CWS570" s="78"/>
      <c r="CWT570" s="65"/>
      <c r="CWW570" s="78"/>
      <c r="CWX570" s="78"/>
      <c r="CWY570" s="65"/>
      <c r="CXB570" s="78"/>
      <c r="CXC570" s="78"/>
      <c r="CXD570" s="65"/>
      <c r="CXG570" s="78"/>
      <c r="CXH570" s="78"/>
      <c r="CXI570" s="65"/>
      <c r="CXL570" s="78"/>
      <c r="CXM570" s="78"/>
      <c r="CXN570" s="65"/>
      <c r="CXQ570" s="78"/>
      <c r="CXR570" s="78"/>
      <c r="CXS570" s="65"/>
      <c r="CXV570" s="78"/>
      <c r="CXW570" s="78"/>
      <c r="CXX570" s="65"/>
      <c r="CYA570" s="78"/>
      <c r="CYB570" s="78"/>
      <c r="CYC570" s="65"/>
      <c r="CYF570" s="78"/>
      <c r="CYG570" s="78"/>
      <c r="CYH570" s="65"/>
      <c r="CYK570" s="78"/>
      <c r="CYL570" s="78"/>
      <c r="CYM570" s="65"/>
      <c r="CYP570" s="78"/>
      <c r="CYQ570" s="78"/>
      <c r="CYR570" s="65"/>
      <c r="CYU570" s="78"/>
      <c r="CYV570" s="78"/>
      <c r="CYW570" s="65"/>
      <c r="CYZ570" s="78"/>
      <c r="CZA570" s="78"/>
      <c r="CZB570" s="65"/>
      <c r="CZE570" s="78"/>
      <c r="CZF570" s="78"/>
      <c r="CZG570" s="65"/>
      <c r="CZJ570" s="78"/>
      <c r="CZK570" s="78"/>
      <c r="CZL570" s="65"/>
      <c r="CZO570" s="78"/>
      <c r="CZP570" s="78"/>
      <c r="CZQ570" s="65"/>
      <c r="CZT570" s="78"/>
      <c r="CZU570" s="78"/>
      <c r="CZV570" s="65"/>
      <c r="CZY570" s="78"/>
      <c r="CZZ570" s="78"/>
      <c r="DAA570" s="65"/>
      <c r="DAD570" s="78"/>
      <c r="DAE570" s="78"/>
      <c r="DAF570" s="65"/>
      <c r="DAI570" s="78"/>
      <c r="DAJ570" s="78"/>
      <c r="DAK570" s="65"/>
      <c r="DAN570" s="78"/>
      <c r="DAO570" s="78"/>
      <c r="DAP570" s="65"/>
      <c r="DAS570" s="78"/>
      <c r="DAT570" s="78"/>
      <c r="DAU570" s="65"/>
      <c r="DAX570" s="78"/>
      <c r="DAY570" s="78"/>
      <c r="DAZ570" s="65"/>
      <c r="DBC570" s="78"/>
      <c r="DBD570" s="78"/>
      <c r="DBE570" s="65"/>
      <c r="DBH570" s="78"/>
      <c r="DBI570" s="78"/>
      <c r="DBJ570" s="65"/>
      <c r="DBM570" s="78"/>
      <c r="DBN570" s="78"/>
      <c r="DBO570" s="65"/>
      <c r="DBR570" s="78"/>
      <c r="DBS570" s="78"/>
      <c r="DBT570" s="65"/>
      <c r="DBW570" s="78"/>
      <c r="DBX570" s="78"/>
      <c r="DBY570" s="65"/>
      <c r="DCB570" s="78"/>
      <c r="DCC570" s="78"/>
      <c r="DCD570" s="65"/>
      <c r="DCG570" s="78"/>
      <c r="DCH570" s="78"/>
      <c r="DCI570" s="65"/>
      <c r="DCL570" s="78"/>
      <c r="DCM570" s="78"/>
      <c r="DCN570" s="65"/>
      <c r="DCQ570" s="78"/>
      <c r="DCR570" s="78"/>
      <c r="DCS570" s="65"/>
      <c r="DCV570" s="78"/>
      <c r="DCW570" s="78"/>
      <c r="DCX570" s="65"/>
      <c r="DDA570" s="78"/>
      <c r="DDB570" s="78"/>
      <c r="DDC570" s="65"/>
      <c r="DDF570" s="78"/>
      <c r="DDG570" s="78"/>
      <c r="DDH570" s="65"/>
      <c r="DDK570" s="78"/>
      <c r="DDL570" s="78"/>
      <c r="DDM570" s="65"/>
      <c r="DDP570" s="78"/>
      <c r="DDQ570" s="78"/>
      <c r="DDR570" s="65"/>
      <c r="DDU570" s="78"/>
      <c r="DDV570" s="78"/>
      <c r="DDW570" s="65"/>
      <c r="DDZ570" s="78"/>
      <c r="DEA570" s="78"/>
      <c r="DEB570" s="65"/>
      <c r="DEE570" s="78"/>
      <c r="DEF570" s="78"/>
      <c r="DEG570" s="65"/>
      <c r="DEJ570" s="78"/>
      <c r="DEK570" s="78"/>
      <c r="DEL570" s="65"/>
      <c r="DEO570" s="78"/>
      <c r="DEP570" s="78"/>
      <c r="DEQ570" s="65"/>
      <c r="DET570" s="78"/>
      <c r="DEU570" s="78"/>
      <c r="DEV570" s="65"/>
      <c r="DEY570" s="78"/>
      <c r="DEZ570" s="78"/>
      <c r="DFA570" s="65"/>
      <c r="DFD570" s="78"/>
      <c r="DFE570" s="78"/>
      <c r="DFF570" s="65"/>
      <c r="DFI570" s="78"/>
      <c r="DFJ570" s="78"/>
      <c r="DFK570" s="65"/>
      <c r="DFN570" s="78"/>
      <c r="DFO570" s="78"/>
      <c r="DFP570" s="65"/>
      <c r="DFS570" s="78"/>
      <c r="DFT570" s="78"/>
      <c r="DFU570" s="65"/>
      <c r="DFX570" s="78"/>
      <c r="DFY570" s="78"/>
      <c r="DFZ570" s="65"/>
      <c r="DGC570" s="78"/>
      <c r="DGD570" s="78"/>
      <c r="DGE570" s="65"/>
      <c r="DGH570" s="78"/>
      <c r="DGI570" s="78"/>
      <c r="DGJ570" s="65"/>
      <c r="DGM570" s="78"/>
      <c r="DGN570" s="78"/>
      <c r="DGO570" s="65"/>
      <c r="DGR570" s="78"/>
      <c r="DGS570" s="78"/>
      <c r="DGT570" s="65"/>
      <c r="DGW570" s="78"/>
      <c r="DGX570" s="78"/>
      <c r="DGY570" s="65"/>
      <c r="DHB570" s="78"/>
      <c r="DHC570" s="78"/>
      <c r="DHD570" s="65"/>
      <c r="DHG570" s="78"/>
      <c r="DHH570" s="78"/>
      <c r="DHI570" s="65"/>
      <c r="DHL570" s="78"/>
      <c r="DHM570" s="78"/>
      <c r="DHN570" s="65"/>
      <c r="DHQ570" s="78"/>
      <c r="DHR570" s="78"/>
      <c r="DHS570" s="65"/>
      <c r="DHV570" s="78"/>
      <c r="DHW570" s="78"/>
      <c r="DHX570" s="65"/>
      <c r="DIA570" s="78"/>
      <c r="DIB570" s="78"/>
      <c r="DIC570" s="65"/>
      <c r="DIF570" s="78"/>
      <c r="DIG570" s="78"/>
      <c r="DIH570" s="65"/>
      <c r="DIK570" s="78"/>
      <c r="DIL570" s="78"/>
      <c r="DIM570" s="65"/>
      <c r="DIP570" s="78"/>
      <c r="DIQ570" s="78"/>
      <c r="DIR570" s="65"/>
      <c r="DIU570" s="78"/>
      <c r="DIV570" s="78"/>
      <c r="DIW570" s="65"/>
      <c r="DIZ570" s="78"/>
      <c r="DJA570" s="78"/>
      <c r="DJB570" s="65"/>
      <c r="DJE570" s="78"/>
      <c r="DJF570" s="78"/>
      <c r="DJG570" s="65"/>
      <c r="DJJ570" s="78"/>
      <c r="DJK570" s="78"/>
      <c r="DJL570" s="65"/>
      <c r="DJO570" s="78"/>
      <c r="DJP570" s="78"/>
      <c r="DJQ570" s="65"/>
      <c r="DJT570" s="78"/>
      <c r="DJU570" s="78"/>
      <c r="DJV570" s="65"/>
      <c r="DJY570" s="78"/>
      <c r="DJZ570" s="78"/>
      <c r="DKA570" s="65"/>
      <c r="DKD570" s="78"/>
      <c r="DKE570" s="78"/>
      <c r="DKF570" s="65"/>
      <c r="DKI570" s="78"/>
      <c r="DKJ570" s="78"/>
      <c r="DKK570" s="65"/>
      <c r="DKN570" s="78"/>
      <c r="DKO570" s="78"/>
      <c r="DKP570" s="65"/>
      <c r="DKS570" s="78"/>
      <c r="DKT570" s="78"/>
      <c r="DKU570" s="65"/>
      <c r="DKX570" s="78"/>
      <c r="DKY570" s="78"/>
      <c r="DKZ570" s="65"/>
      <c r="DLC570" s="78"/>
      <c r="DLD570" s="78"/>
      <c r="DLE570" s="65"/>
      <c r="DLH570" s="78"/>
      <c r="DLI570" s="78"/>
      <c r="DLJ570" s="65"/>
      <c r="DLM570" s="78"/>
      <c r="DLN570" s="78"/>
      <c r="DLO570" s="65"/>
      <c r="DLR570" s="78"/>
      <c r="DLS570" s="78"/>
      <c r="DLT570" s="65"/>
      <c r="DLW570" s="78"/>
      <c r="DLX570" s="78"/>
      <c r="DLY570" s="65"/>
      <c r="DMB570" s="78"/>
      <c r="DMC570" s="78"/>
      <c r="DMD570" s="65"/>
      <c r="DMG570" s="78"/>
      <c r="DMH570" s="78"/>
      <c r="DMI570" s="65"/>
      <c r="DML570" s="78"/>
      <c r="DMM570" s="78"/>
      <c r="DMN570" s="65"/>
      <c r="DMQ570" s="78"/>
      <c r="DMR570" s="78"/>
      <c r="DMS570" s="65"/>
      <c r="DMV570" s="78"/>
      <c r="DMW570" s="78"/>
      <c r="DMX570" s="65"/>
      <c r="DNA570" s="78"/>
      <c r="DNB570" s="78"/>
      <c r="DNC570" s="65"/>
      <c r="DNF570" s="78"/>
      <c r="DNG570" s="78"/>
      <c r="DNH570" s="65"/>
      <c r="DNK570" s="78"/>
      <c r="DNL570" s="78"/>
      <c r="DNM570" s="65"/>
      <c r="DNP570" s="78"/>
      <c r="DNQ570" s="78"/>
      <c r="DNR570" s="65"/>
      <c r="DNU570" s="78"/>
      <c r="DNV570" s="78"/>
      <c r="DNW570" s="65"/>
      <c r="DNZ570" s="78"/>
      <c r="DOA570" s="78"/>
      <c r="DOB570" s="65"/>
      <c r="DOE570" s="78"/>
      <c r="DOF570" s="78"/>
      <c r="DOG570" s="65"/>
      <c r="DOJ570" s="78"/>
      <c r="DOK570" s="78"/>
      <c r="DOL570" s="65"/>
      <c r="DOO570" s="78"/>
      <c r="DOP570" s="78"/>
      <c r="DOQ570" s="65"/>
      <c r="DOT570" s="78"/>
      <c r="DOU570" s="78"/>
      <c r="DOV570" s="65"/>
      <c r="DOY570" s="78"/>
      <c r="DOZ570" s="78"/>
      <c r="DPA570" s="65"/>
      <c r="DPD570" s="78"/>
      <c r="DPE570" s="78"/>
      <c r="DPF570" s="65"/>
      <c r="DPI570" s="78"/>
      <c r="DPJ570" s="78"/>
      <c r="DPK570" s="65"/>
      <c r="DPN570" s="78"/>
      <c r="DPO570" s="78"/>
      <c r="DPP570" s="65"/>
      <c r="DPS570" s="78"/>
      <c r="DPT570" s="78"/>
      <c r="DPU570" s="65"/>
      <c r="DPX570" s="78"/>
      <c r="DPY570" s="78"/>
      <c r="DPZ570" s="65"/>
      <c r="DQC570" s="78"/>
      <c r="DQD570" s="78"/>
      <c r="DQE570" s="65"/>
      <c r="DQH570" s="78"/>
      <c r="DQI570" s="78"/>
      <c r="DQJ570" s="65"/>
      <c r="DQM570" s="78"/>
      <c r="DQN570" s="78"/>
      <c r="DQO570" s="65"/>
      <c r="DQR570" s="78"/>
      <c r="DQS570" s="78"/>
      <c r="DQT570" s="65"/>
      <c r="DQW570" s="78"/>
      <c r="DQX570" s="78"/>
      <c r="DQY570" s="65"/>
      <c r="DRB570" s="78"/>
      <c r="DRC570" s="78"/>
      <c r="DRD570" s="65"/>
      <c r="DRG570" s="78"/>
      <c r="DRH570" s="78"/>
      <c r="DRI570" s="65"/>
      <c r="DRL570" s="78"/>
      <c r="DRM570" s="78"/>
      <c r="DRN570" s="65"/>
      <c r="DRQ570" s="78"/>
      <c r="DRR570" s="78"/>
      <c r="DRS570" s="65"/>
      <c r="DRV570" s="78"/>
      <c r="DRW570" s="78"/>
      <c r="DRX570" s="65"/>
      <c r="DSA570" s="78"/>
      <c r="DSB570" s="78"/>
      <c r="DSC570" s="65"/>
      <c r="DSF570" s="78"/>
      <c r="DSG570" s="78"/>
      <c r="DSH570" s="65"/>
      <c r="DSK570" s="78"/>
      <c r="DSL570" s="78"/>
      <c r="DSM570" s="65"/>
      <c r="DSP570" s="78"/>
      <c r="DSQ570" s="78"/>
      <c r="DSR570" s="65"/>
      <c r="DSU570" s="78"/>
      <c r="DSV570" s="78"/>
      <c r="DSW570" s="65"/>
      <c r="DSZ570" s="78"/>
      <c r="DTA570" s="78"/>
      <c r="DTB570" s="65"/>
      <c r="DTE570" s="78"/>
      <c r="DTF570" s="78"/>
      <c r="DTG570" s="65"/>
      <c r="DTJ570" s="78"/>
      <c r="DTK570" s="78"/>
      <c r="DTL570" s="65"/>
      <c r="DTO570" s="78"/>
      <c r="DTP570" s="78"/>
      <c r="DTQ570" s="65"/>
      <c r="DTT570" s="78"/>
      <c r="DTU570" s="78"/>
      <c r="DTV570" s="65"/>
      <c r="DTY570" s="78"/>
      <c r="DTZ570" s="78"/>
      <c r="DUA570" s="65"/>
      <c r="DUD570" s="78"/>
      <c r="DUE570" s="78"/>
      <c r="DUF570" s="65"/>
      <c r="DUI570" s="78"/>
      <c r="DUJ570" s="78"/>
      <c r="DUK570" s="65"/>
      <c r="DUN570" s="78"/>
      <c r="DUO570" s="78"/>
      <c r="DUP570" s="65"/>
      <c r="DUS570" s="78"/>
      <c r="DUT570" s="78"/>
      <c r="DUU570" s="65"/>
      <c r="DUX570" s="78"/>
      <c r="DUY570" s="78"/>
      <c r="DUZ570" s="65"/>
      <c r="DVC570" s="78"/>
      <c r="DVD570" s="78"/>
      <c r="DVE570" s="65"/>
      <c r="DVH570" s="78"/>
      <c r="DVI570" s="78"/>
      <c r="DVJ570" s="65"/>
      <c r="DVM570" s="78"/>
      <c r="DVN570" s="78"/>
      <c r="DVO570" s="65"/>
      <c r="DVR570" s="78"/>
      <c r="DVS570" s="78"/>
      <c r="DVT570" s="65"/>
      <c r="DVW570" s="78"/>
      <c r="DVX570" s="78"/>
      <c r="DVY570" s="65"/>
      <c r="DWB570" s="78"/>
      <c r="DWC570" s="78"/>
      <c r="DWD570" s="65"/>
      <c r="DWG570" s="78"/>
      <c r="DWH570" s="78"/>
      <c r="DWI570" s="65"/>
      <c r="DWL570" s="78"/>
      <c r="DWM570" s="78"/>
      <c r="DWN570" s="65"/>
      <c r="DWQ570" s="78"/>
      <c r="DWR570" s="78"/>
      <c r="DWS570" s="65"/>
      <c r="DWV570" s="78"/>
      <c r="DWW570" s="78"/>
      <c r="DWX570" s="65"/>
      <c r="DXA570" s="78"/>
      <c r="DXB570" s="78"/>
      <c r="DXC570" s="65"/>
      <c r="DXF570" s="78"/>
      <c r="DXG570" s="78"/>
      <c r="DXH570" s="65"/>
      <c r="DXK570" s="78"/>
      <c r="DXL570" s="78"/>
      <c r="DXM570" s="65"/>
      <c r="DXP570" s="78"/>
      <c r="DXQ570" s="78"/>
      <c r="DXR570" s="65"/>
      <c r="DXU570" s="78"/>
      <c r="DXV570" s="78"/>
      <c r="DXW570" s="65"/>
      <c r="DXZ570" s="78"/>
      <c r="DYA570" s="78"/>
      <c r="DYB570" s="65"/>
      <c r="DYE570" s="78"/>
      <c r="DYF570" s="78"/>
      <c r="DYG570" s="65"/>
      <c r="DYJ570" s="78"/>
      <c r="DYK570" s="78"/>
      <c r="DYL570" s="65"/>
      <c r="DYO570" s="78"/>
      <c r="DYP570" s="78"/>
      <c r="DYQ570" s="65"/>
      <c r="DYT570" s="78"/>
      <c r="DYU570" s="78"/>
      <c r="DYV570" s="65"/>
      <c r="DYY570" s="78"/>
      <c r="DYZ570" s="78"/>
      <c r="DZA570" s="65"/>
      <c r="DZD570" s="78"/>
      <c r="DZE570" s="78"/>
      <c r="DZF570" s="65"/>
      <c r="DZI570" s="78"/>
      <c r="DZJ570" s="78"/>
      <c r="DZK570" s="65"/>
      <c r="DZN570" s="78"/>
      <c r="DZO570" s="78"/>
      <c r="DZP570" s="65"/>
      <c r="DZS570" s="78"/>
      <c r="DZT570" s="78"/>
      <c r="DZU570" s="65"/>
      <c r="DZX570" s="78"/>
      <c r="DZY570" s="78"/>
      <c r="DZZ570" s="65"/>
      <c r="EAC570" s="78"/>
      <c r="EAD570" s="78"/>
      <c r="EAE570" s="65"/>
      <c r="EAH570" s="78"/>
      <c r="EAI570" s="78"/>
      <c r="EAJ570" s="65"/>
      <c r="EAM570" s="78"/>
      <c r="EAN570" s="78"/>
      <c r="EAO570" s="65"/>
      <c r="EAR570" s="78"/>
      <c r="EAS570" s="78"/>
      <c r="EAT570" s="65"/>
      <c r="EAW570" s="78"/>
      <c r="EAX570" s="78"/>
      <c r="EAY570" s="65"/>
      <c r="EBB570" s="78"/>
      <c r="EBC570" s="78"/>
      <c r="EBD570" s="65"/>
      <c r="EBG570" s="78"/>
      <c r="EBH570" s="78"/>
      <c r="EBI570" s="65"/>
      <c r="EBL570" s="78"/>
      <c r="EBM570" s="78"/>
      <c r="EBN570" s="65"/>
      <c r="EBQ570" s="78"/>
      <c r="EBR570" s="78"/>
      <c r="EBS570" s="65"/>
      <c r="EBV570" s="78"/>
      <c r="EBW570" s="78"/>
      <c r="EBX570" s="65"/>
      <c r="ECA570" s="78"/>
      <c r="ECB570" s="78"/>
      <c r="ECC570" s="65"/>
      <c r="ECF570" s="78"/>
      <c r="ECG570" s="78"/>
      <c r="ECH570" s="65"/>
      <c r="ECK570" s="78"/>
      <c r="ECL570" s="78"/>
      <c r="ECM570" s="65"/>
      <c r="ECP570" s="78"/>
      <c r="ECQ570" s="78"/>
      <c r="ECR570" s="65"/>
      <c r="ECU570" s="78"/>
      <c r="ECV570" s="78"/>
      <c r="ECW570" s="65"/>
      <c r="ECZ570" s="78"/>
      <c r="EDA570" s="78"/>
      <c r="EDB570" s="65"/>
      <c r="EDE570" s="78"/>
      <c r="EDF570" s="78"/>
      <c r="EDG570" s="65"/>
      <c r="EDJ570" s="78"/>
      <c r="EDK570" s="78"/>
      <c r="EDL570" s="65"/>
      <c r="EDO570" s="78"/>
      <c r="EDP570" s="78"/>
      <c r="EDQ570" s="65"/>
      <c r="EDT570" s="78"/>
      <c r="EDU570" s="78"/>
      <c r="EDV570" s="65"/>
      <c r="EDY570" s="78"/>
      <c r="EDZ570" s="78"/>
      <c r="EEA570" s="65"/>
      <c r="EED570" s="78"/>
      <c r="EEE570" s="78"/>
      <c r="EEF570" s="65"/>
      <c r="EEI570" s="78"/>
      <c r="EEJ570" s="78"/>
      <c r="EEK570" s="65"/>
      <c r="EEN570" s="78"/>
      <c r="EEO570" s="78"/>
      <c r="EEP570" s="65"/>
      <c r="EES570" s="78"/>
      <c r="EET570" s="78"/>
      <c r="EEU570" s="65"/>
      <c r="EEX570" s="78"/>
      <c r="EEY570" s="78"/>
      <c r="EEZ570" s="65"/>
      <c r="EFC570" s="78"/>
      <c r="EFD570" s="78"/>
      <c r="EFE570" s="65"/>
      <c r="EFH570" s="78"/>
      <c r="EFI570" s="78"/>
      <c r="EFJ570" s="65"/>
      <c r="EFM570" s="78"/>
      <c r="EFN570" s="78"/>
      <c r="EFO570" s="65"/>
      <c r="EFR570" s="78"/>
      <c r="EFS570" s="78"/>
      <c r="EFT570" s="65"/>
      <c r="EFW570" s="78"/>
      <c r="EFX570" s="78"/>
      <c r="EFY570" s="65"/>
      <c r="EGB570" s="78"/>
      <c r="EGC570" s="78"/>
      <c r="EGD570" s="65"/>
      <c r="EGG570" s="78"/>
      <c r="EGH570" s="78"/>
      <c r="EGI570" s="65"/>
      <c r="EGL570" s="78"/>
      <c r="EGM570" s="78"/>
      <c r="EGN570" s="65"/>
      <c r="EGQ570" s="78"/>
      <c r="EGR570" s="78"/>
      <c r="EGS570" s="65"/>
      <c r="EGV570" s="78"/>
      <c r="EGW570" s="78"/>
      <c r="EGX570" s="65"/>
      <c r="EHA570" s="78"/>
      <c r="EHB570" s="78"/>
      <c r="EHC570" s="65"/>
      <c r="EHF570" s="78"/>
      <c r="EHG570" s="78"/>
      <c r="EHH570" s="65"/>
      <c r="EHK570" s="78"/>
      <c r="EHL570" s="78"/>
      <c r="EHM570" s="65"/>
      <c r="EHP570" s="78"/>
      <c r="EHQ570" s="78"/>
      <c r="EHR570" s="65"/>
      <c r="EHU570" s="78"/>
      <c r="EHV570" s="78"/>
      <c r="EHW570" s="65"/>
      <c r="EHZ570" s="78"/>
      <c r="EIA570" s="78"/>
      <c r="EIB570" s="65"/>
      <c r="EIE570" s="78"/>
      <c r="EIF570" s="78"/>
      <c r="EIG570" s="65"/>
      <c r="EIJ570" s="78"/>
      <c r="EIK570" s="78"/>
      <c r="EIL570" s="65"/>
      <c r="EIO570" s="78"/>
      <c r="EIP570" s="78"/>
      <c r="EIQ570" s="65"/>
      <c r="EIT570" s="78"/>
      <c r="EIU570" s="78"/>
      <c r="EIV570" s="65"/>
      <c r="EIY570" s="78"/>
      <c r="EIZ570" s="78"/>
      <c r="EJA570" s="65"/>
      <c r="EJD570" s="78"/>
      <c r="EJE570" s="78"/>
      <c r="EJF570" s="65"/>
      <c r="EJI570" s="78"/>
      <c r="EJJ570" s="78"/>
      <c r="EJK570" s="65"/>
      <c r="EJN570" s="78"/>
      <c r="EJO570" s="78"/>
      <c r="EJP570" s="65"/>
      <c r="EJS570" s="78"/>
      <c r="EJT570" s="78"/>
      <c r="EJU570" s="65"/>
      <c r="EJX570" s="78"/>
      <c r="EJY570" s="78"/>
      <c r="EJZ570" s="65"/>
      <c r="EKC570" s="78"/>
      <c r="EKD570" s="78"/>
      <c r="EKE570" s="65"/>
      <c r="EKH570" s="78"/>
      <c r="EKI570" s="78"/>
      <c r="EKJ570" s="65"/>
      <c r="EKM570" s="78"/>
      <c r="EKN570" s="78"/>
      <c r="EKO570" s="65"/>
      <c r="EKR570" s="78"/>
      <c r="EKS570" s="78"/>
      <c r="EKT570" s="65"/>
      <c r="EKW570" s="78"/>
      <c r="EKX570" s="78"/>
      <c r="EKY570" s="65"/>
      <c r="ELB570" s="78"/>
      <c r="ELC570" s="78"/>
      <c r="ELD570" s="65"/>
      <c r="ELG570" s="78"/>
      <c r="ELH570" s="78"/>
      <c r="ELI570" s="65"/>
      <c r="ELL570" s="78"/>
      <c r="ELM570" s="78"/>
      <c r="ELN570" s="65"/>
      <c r="ELQ570" s="78"/>
      <c r="ELR570" s="78"/>
      <c r="ELS570" s="65"/>
      <c r="ELV570" s="78"/>
      <c r="ELW570" s="78"/>
      <c r="ELX570" s="65"/>
      <c r="EMA570" s="78"/>
      <c r="EMB570" s="78"/>
      <c r="EMC570" s="65"/>
      <c r="EMF570" s="78"/>
      <c r="EMG570" s="78"/>
      <c r="EMH570" s="65"/>
      <c r="EMK570" s="78"/>
      <c r="EML570" s="78"/>
      <c r="EMM570" s="65"/>
      <c r="EMP570" s="78"/>
      <c r="EMQ570" s="78"/>
      <c r="EMR570" s="65"/>
      <c r="EMU570" s="78"/>
      <c r="EMV570" s="78"/>
      <c r="EMW570" s="65"/>
      <c r="EMZ570" s="78"/>
      <c r="ENA570" s="78"/>
      <c r="ENB570" s="65"/>
      <c r="ENE570" s="78"/>
      <c r="ENF570" s="78"/>
      <c r="ENG570" s="65"/>
      <c r="ENJ570" s="78"/>
      <c r="ENK570" s="78"/>
      <c r="ENL570" s="65"/>
      <c r="ENO570" s="78"/>
      <c r="ENP570" s="78"/>
      <c r="ENQ570" s="65"/>
      <c r="ENT570" s="78"/>
      <c r="ENU570" s="78"/>
      <c r="ENV570" s="65"/>
      <c r="ENY570" s="78"/>
      <c r="ENZ570" s="78"/>
      <c r="EOA570" s="65"/>
      <c r="EOD570" s="78"/>
      <c r="EOE570" s="78"/>
      <c r="EOF570" s="65"/>
      <c r="EOI570" s="78"/>
      <c r="EOJ570" s="78"/>
      <c r="EOK570" s="65"/>
      <c r="EON570" s="78"/>
      <c r="EOO570" s="78"/>
      <c r="EOP570" s="65"/>
      <c r="EOS570" s="78"/>
      <c r="EOT570" s="78"/>
      <c r="EOU570" s="65"/>
      <c r="EOX570" s="78"/>
      <c r="EOY570" s="78"/>
      <c r="EOZ570" s="65"/>
      <c r="EPC570" s="78"/>
      <c r="EPD570" s="78"/>
      <c r="EPE570" s="65"/>
      <c r="EPH570" s="78"/>
      <c r="EPI570" s="78"/>
      <c r="EPJ570" s="65"/>
      <c r="EPM570" s="78"/>
      <c r="EPN570" s="78"/>
      <c r="EPO570" s="65"/>
      <c r="EPR570" s="78"/>
      <c r="EPS570" s="78"/>
      <c r="EPT570" s="65"/>
      <c r="EPW570" s="78"/>
      <c r="EPX570" s="78"/>
      <c r="EPY570" s="65"/>
      <c r="EQB570" s="78"/>
      <c r="EQC570" s="78"/>
      <c r="EQD570" s="65"/>
      <c r="EQG570" s="78"/>
      <c r="EQH570" s="78"/>
      <c r="EQI570" s="65"/>
      <c r="EQL570" s="78"/>
      <c r="EQM570" s="78"/>
      <c r="EQN570" s="65"/>
      <c r="EQQ570" s="78"/>
      <c r="EQR570" s="78"/>
      <c r="EQS570" s="65"/>
      <c r="EQV570" s="78"/>
      <c r="EQW570" s="78"/>
      <c r="EQX570" s="65"/>
      <c r="ERA570" s="78"/>
      <c r="ERB570" s="78"/>
      <c r="ERC570" s="65"/>
      <c r="ERF570" s="78"/>
      <c r="ERG570" s="78"/>
      <c r="ERH570" s="65"/>
      <c r="ERK570" s="78"/>
      <c r="ERL570" s="78"/>
      <c r="ERM570" s="65"/>
      <c r="ERP570" s="78"/>
      <c r="ERQ570" s="78"/>
      <c r="ERR570" s="65"/>
      <c r="ERU570" s="78"/>
      <c r="ERV570" s="78"/>
      <c r="ERW570" s="65"/>
      <c r="ERZ570" s="78"/>
      <c r="ESA570" s="78"/>
      <c r="ESB570" s="65"/>
      <c r="ESE570" s="78"/>
      <c r="ESF570" s="78"/>
      <c r="ESG570" s="65"/>
      <c r="ESJ570" s="78"/>
      <c r="ESK570" s="78"/>
      <c r="ESL570" s="65"/>
      <c r="ESO570" s="78"/>
      <c r="ESP570" s="78"/>
      <c r="ESQ570" s="65"/>
      <c r="EST570" s="78"/>
      <c r="ESU570" s="78"/>
      <c r="ESV570" s="65"/>
      <c r="ESY570" s="78"/>
      <c r="ESZ570" s="78"/>
      <c r="ETA570" s="65"/>
      <c r="ETD570" s="78"/>
      <c r="ETE570" s="78"/>
      <c r="ETF570" s="65"/>
      <c r="ETI570" s="78"/>
      <c r="ETJ570" s="78"/>
      <c r="ETK570" s="65"/>
      <c r="ETN570" s="78"/>
      <c r="ETO570" s="78"/>
      <c r="ETP570" s="65"/>
      <c r="ETS570" s="78"/>
      <c r="ETT570" s="78"/>
      <c r="ETU570" s="65"/>
      <c r="ETX570" s="78"/>
      <c r="ETY570" s="78"/>
      <c r="ETZ570" s="65"/>
      <c r="EUC570" s="78"/>
      <c r="EUD570" s="78"/>
      <c r="EUE570" s="65"/>
      <c r="EUH570" s="78"/>
      <c r="EUI570" s="78"/>
      <c r="EUJ570" s="65"/>
      <c r="EUM570" s="78"/>
      <c r="EUN570" s="78"/>
      <c r="EUO570" s="65"/>
      <c r="EUR570" s="78"/>
      <c r="EUS570" s="78"/>
      <c r="EUT570" s="65"/>
      <c r="EUW570" s="78"/>
      <c r="EUX570" s="78"/>
      <c r="EUY570" s="65"/>
      <c r="EVB570" s="78"/>
      <c r="EVC570" s="78"/>
      <c r="EVD570" s="65"/>
      <c r="EVG570" s="78"/>
      <c r="EVH570" s="78"/>
      <c r="EVI570" s="65"/>
      <c r="EVL570" s="78"/>
      <c r="EVM570" s="78"/>
      <c r="EVN570" s="65"/>
      <c r="EVQ570" s="78"/>
      <c r="EVR570" s="78"/>
      <c r="EVS570" s="65"/>
      <c r="EVV570" s="78"/>
      <c r="EVW570" s="78"/>
      <c r="EVX570" s="65"/>
      <c r="EWA570" s="78"/>
      <c r="EWB570" s="78"/>
      <c r="EWC570" s="65"/>
      <c r="EWF570" s="78"/>
      <c r="EWG570" s="78"/>
      <c r="EWH570" s="65"/>
      <c r="EWK570" s="78"/>
      <c r="EWL570" s="78"/>
      <c r="EWM570" s="65"/>
      <c r="EWP570" s="78"/>
      <c r="EWQ570" s="78"/>
      <c r="EWR570" s="65"/>
      <c r="EWU570" s="78"/>
      <c r="EWV570" s="78"/>
      <c r="EWW570" s="65"/>
      <c r="EWZ570" s="78"/>
      <c r="EXA570" s="78"/>
      <c r="EXB570" s="65"/>
      <c r="EXE570" s="78"/>
      <c r="EXF570" s="78"/>
      <c r="EXG570" s="65"/>
      <c r="EXJ570" s="78"/>
      <c r="EXK570" s="78"/>
      <c r="EXL570" s="65"/>
      <c r="EXO570" s="78"/>
      <c r="EXP570" s="78"/>
      <c r="EXQ570" s="65"/>
      <c r="EXT570" s="78"/>
      <c r="EXU570" s="78"/>
      <c r="EXV570" s="65"/>
      <c r="EXY570" s="78"/>
      <c r="EXZ570" s="78"/>
      <c r="EYA570" s="65"/>
      <c r="EYD570" s="78"/>
      <c r="EYE570" s="78"/>
      <c r="EYF570" s="65"/>
      <c r="EYI570" s="78"/>
      <c r="EYJ570" s="78"/>
      <c r="EYK570" s="65"/>
      <c r="EYN570" s="78"/>
      <c r="EYO570" s="78"/>
      <c r="EYP570" s="65"/>
      <c r="EYS570" s="78"/>
      <c r="EYT570" s="78"/>
      <c r="EYU570" s="65"/>
      <c r="EYX570" s="78"/>
      <c r="EYY570" s="78"/>
      <c r="EYZ570" s="65"/>
      <c r="EZC570" s="78"/>
      <c r="EZD570" s="78"/>
      <c r="EZE570" s="65"/>
      <c r="EZH570" s="78"/>
      <c r="EZI570" s="78"/>
      <c r="EZJ570" s="65"/>
      <c r="EZM570" s="78"/>
      <c r="EZN570" s="78"/>
      <c r="EZO570" s="65"/>
      <c r="EZR570" s="78"/>
      <c r="EZS570" s="78"/>
      <c r="EZT570" s="65"/>
      <c r="EZW570" s="78"/>
      <c r="EZX570" s="78"/>
      <c r="EZY570" s="65"/>
      <c r="FAB570" s="78"/>
      <c r="FAC570" s="78"/>
      <c r="FAD570" s="65"/>
      <c r="FAG570" s="78"/>
      <c r="FAH570" s="78"/>
      <c r="FAI570" s="65"/>
      <c r="FAL570" s="78"/>
      <c r="FAM570" s="78"/>
      <c r="FAN570" s="65"/>
      <c r="FAQ570" s="78"/>
      <c r="FAR570" s="78"/>
      <c r="FAS570" s="65"/>
      <c r="FAV570" s="78"/>
      <c r="FAW570" s="78"/>
      <c r="FAX570" s="65"/>
      <c r="FBA570" s="78"/>
      <c r="FBB570" s="78"/>
      <c r="FBC570" s="65"/>
      <c r="FBF570" s="78"/>
      <c r="FBG570" s="78"/>
      <c r="FBH570" s="65"/>
      <c r="FBK570" s="78"/>
      <c r="FBL570" s="78"/>
      <c r="FBM570" s="65"/>
      <c r="FBP570" s="78"/>
      <c r="FBQ570" s="78"/>
      <c r="FBR570" s="65"/>
      <c r="FBU570" s="78"/>
      <c r="FBV570" s="78"/>
      <c r="FBW570" s="65"/>
      <c r="FBZ570" s="78"/>
      <c r="FCA570" s="78"/>
      <c r="FCB570" s="65"/>
      <c r="FCE570" s="78"/>
      <c r="FCF570" s="78"/>
      <c r="FCG570" s="65"/>
      <c r="FCJ570" s="78"/>
      <c r="FCK570" s="78"/>
      <c r="FCL570" s="65"/>
      <c r="FCO570" s="78"/>
      <c r="FCP570" s="78"/>
      <c r="FCQ570" s="65"/>
      <c r="FCT570" s="78"/>
      <c r="FCU570" s="78"/>
      <c r="FCV570" s="65"/>
      <c r="FCY570" s="78"/>
      <c r="FCZ570" s="78"/>
      <c r="FDA570" s="65"/>
      <c r="FDD570" s="78"/>
      <c r="FDE570" s="78"/>
      <c r="FDF570" s="65"/>
      <c r="FDI570" s="78"/>
      <c r="FDJ570" s="78"/>
      <c r="FDK570" s="65"/>
      <c r="FDN570" s="78"/>
      <c r="FDO570" s="78"/>
      <c r="FDP570" s="65"/>
      <c r="FDS570" s="78"/>
      <c r="FDT570" s="78"/>
      <c r="FDU570" s="65"/>
      <c r="FDX570" s="78"/>
      <c r="FDY570" s="78"/>
      <c r="FDZ570" s="65"/>
      <c r="FEC570" s="78"/>
      <c r="FED570" s="78"/>
      <c r="FEE570" s="65"/>
      <c r="FEH570" s="78"/>
      <c r="FEI570" s="78"/>
      <c r="FEJ570" s="65"/>
      <c r="FEM570" s="78"/>
      <c r="FEN570" s="78"/>
      <c r="FEO570" s="65"/>
      <c r="FER570" s="78"/>
      <c r="FES570" s="78"/>
      <c r="FET570" s="65"/>
      <c r="FEW570" s="78"/>
      <c r="FEX570" s="78"/>
      <c r="FEY570" s="65"/>
      <c r="FFB570" s="78"/>
      <c r="FFC570" s="78"/>
      <c r="FFD570" s="65"/>
      <c r="FFG570" s="78"/>
      <c r="FFH570" s="78"/>
      <c r="FFI570" s="65"/>
      <c r="FFL570" s="78"/>
      <c r="FFM570" s="78"/>
      <c r="FFN570" s="65"/>
      <c r="FFQ570" s="78"/>
      <c r="FFR570" s="78"/>
      <c r="FFS570" s="65"/>
      <c r="FFV570" s="78"/>
      <c r="FFW570" s="78"/>
      <c r="FFX570" s="65"/>
      <c r="FGA570" s="78"/>
      <c r="FGB570" s="78"/>
      <c r="FGC570" s="65"/>
      <c r="FGF570" s="78"/>
      <c r="FGG570" s="78"/>
      <c r="FGH570" s="65"/>
      <c r="FGK570" s="78"/>
      <c r="FGL570" s="78"/>
      <c r="FGM570" s="65"/>
      <c r="FGP570" s="78"/>
      <c r="FGQ570" s="78"/>
      <c r="FGR570" s="65"/>
      <c r="FGU570" s="78"/>
      <c r="FGV570" s="78"/>
      <c r="FGW570" s="65"/>
      <c r="FGZ570" s="78"/>
      <c r="FHA570" s="78"/>
      <c r="FHB570" s="65"/>
      <c r="FHE570" s="78"/>
      <c r="FHF570" s="78"/>
      <c r="FHG570" s="65"/>
      <c r="FHJ570" s="78"/>
      <c r="FHK570" s="78"/>
      <c r="FHL570" s="65"/>
      <c r="FHO570" s="78"/>
      <c r="FHP570" s="78"/>
      <c r="FHQ570" s="65"/>
      <c r="FHT570" s="78"/>
      <c r="FHU570" s="78"/>
      <c r="FHV570" s="65"/>
      <c r="FHY570" s="78"/>
      <c r="FHZ570" s="78"/>
      <c r="FIA570" s="65"/>
      <c r="FID570" s="78"/>
      <c r="FIE570" s="78"/>
      <c r="FIF570" s="65"/>
      <c r="FII570" s="78"/>
      <c r="FIJ570" s="78"/>
      <c r="FIK570" s="65"/>
      <c r="FIN570" s="78"/>
      <c r="FIO570" s="78"/>
      <c r="FIP570" s="65"/>
      <c r="FIS570" s="78"/>
      <c r="FIT570" s="78"/>
      <c r="FIU570" s="65"/>
      <c r="FIX570" s="78"/>
      <c r="FIY570" s="78"/>
      <c r="FIZ570" s="65"/>
      <c r="FJC570" s="78"/>
      <c r="FJD570" s="78"/>
      <c r="FJE570" s="65"/>
      <c r="FJH570" s="78"/>
      <c r="FJI570" s="78"/>
      <c r="FJJ570" s="65"/>
      <c r="FJM570" s="78"/>
      <c r="FJN570" s="78"/>
      <c r="FJO570" s="65"/>
      <c r="FJR570" s="78"/>
      <c r="FJS570" s="78"/>
      <c r="FJT570" s="65"/>
      <c r="FJW570" s="78"/>
      <c r="FJX570" s="78"/>
      <c r="FJY570" s="65"/>
      <c r="FKB570" s="78"/>
      <c r="FKC570" s="78"/>
      <c r="FKD570" s="65"/>
      <c r="FKG570" s="78"/>
      <c r="FKH570" s="78"/>
      <c r="FKI570" s="65"/>
      <c r="FKL570" s="78"/>
      <c r="FKM570" s="78"/>
      <c r="FKN570" s="65"/>
      <c r="FKQ570" s="78"/>
      <c r="FKR570" s="78"/>
      <c r="FKS570" s="65"/>
      <c r="FKV570" s="78"/>
      <c r="FKW570" s="78"/>
      <c r="FKX570" s="65"/>
      <c r="FLA570" s="78"/>
      <c r="FLB570" s="78"/>
      <c r="FLC570" s="65"/>
      <c r="FLF570" s="78"/>
      <c r="FLG570" s="78"/>
      <c r="FLH570" s="65"/>
      <c r="FLK570" s="78"/>
      <c r="FLL570" s="78"/>
      <c r="FLM570" s="65"/>
      <c r="FLP570" s="78"/>
      <c r="FLQ570" s="78"/>
      <c r="FLR570" s="65"/>
      <c r="FLU570" s="78"/>
      <c r="FLV570" s="78"/>
      <c r="FLW570" s="65"/>
      <c r="FLZ570" s="78"/>
      <c r="FMA570" s="78"/>
      <c r="FMB570" s="65"/>
      <c r="FME570" s="78"/>
      <c r="FMF570" s="78"/>
      <c r="FMG570" s="65"/>
      <c r="FMJ570" s="78"/>
      <c r="FMK570" s="78"/>
      <c r="FML570" s="65"/>
      <c r="FMO570" s="78"/>
      <c r="FMP570" s="78"/>
      <c r="FMQ570" s="65"/>
      <c r="FMT570" s="78"/>
      <c r="FMU570" s="78"/>
      <c r="FMV570" s="65"/>
      <c r="FMY570" s="78"/>
      <c r="FMZ570" s="78"/>
      <c r="FNA570" s="65"/>
      <c r="FND570" s="78"/>
      <c r="FNE570" s="78"/>
      <c r="FNF570" s="65"/>
      <c r="FNI570" s="78"/>
      <c r="FNJ570" s="78"/>
      <c r="FNK570" s="65"/>
      <c r="FNN570" s="78"/>
      <c r="FNO570" s="78"/>
      <c r="FNP570" s="65"/>
      <c r="FNS570" s="78"/>
      <c r="FNT570" s="78"/>
      <c r="FNU570" s="65"/>
      <c r="FNX570" s="78"/>
      <c r="FNY570" s="78"/>
      <c r="FNZ570" s="65"/>
      <c r="FOC570" s="78"/>
      <c r="FOD570" s="78"/>
      <c r="FOE570" s="65"/>
      <c r="FOH570" s="78"/>
      <c r="FOI570" s="78"/>
      <c r="FOJ570" s="65"/>
      <c r="FOM570" s="78"/>
      <c r="FON570" s="78"/>
      <c r="FOO570" s="65"/>
      <c r="FOR570" s="78"/>
      <c r="FOS570" s="78"/>
      <c r="FOT570" s="65"/>
      <c r="FOW570" s="78"/>
      <c r="FOX570" s="78"/>
      <c r="FOY570" s="65"/>
      <c r="FPB570" s="78"/>
      <c r="FPC570" s="78"/>
      <c r="FPD570" s="65"/>
      <c r="FPG570" s="78"/>
      <c r="FPH570" s="78"/>
      <c r="FPI570" s="65"/>
      <c r="FPL570" s="78"/>
      <c r="FPM570" s="78"/>
      <c r="FPN570" s="65"/>
      <c r="FPQ570" s="78"/>
      <c r="FPR570" s="78"/>
      <c r="FPS570" s="65"/>
      <c r="FPV570" s="78"/>
      <c r="FPW570" s="78"/>
      <c r="FPX570" s="65"/>
      <c r="FQA570" s="78"/>
      <c r="FQB570" s="78"/>
      <c r="FQC570" s="65"/>
      <c r="FQF570" s="78"/>
      <c r="FQG570" s="78"/>
      <c r="FQH570" s="65"/>
      <c r="FQK570" s="78"/>
      <c r="FQL570" s="78"/>
      <c r="FQM570" s="65"/>
      <c r="FQP570" s="78"/>
      <c r="FQQ570" s="78"/>
      <c r="FQR570" s="65"/>
      <c r="FQU570" s="78"/>
      <c r="FQV570" s="78"/>
      <c r="FQW570" s="65"/>
      <c r="FQZ570" s="78"/>
      <c r="FRA570" s="78"/>
      <c r="FRB570" s="65"/>
      <c r="FRE570" s="78"/>
      <c r="FRF570" s="78"/>
      <c r="FRG570" s="65"/>
      <c r="FRJ570" s="78"/>
      <c r="FRK570" s="78"/>
      <c r="FRL570" s="65"/>
      <c r="FRO570" s="78"/>
      <c r="FRP570" s="78"/>
      <c r="FRQ570" s="65"/>
      <c r="FRT570" s="78"/>
      <c r="FRU570" s="78"/>
      <c r="FRV570" s="65"/>
      <c r="FRY570" s="78"/>
      <c r="FRZ570" s="78"/>
      <c r="FSA570" s="65"/>
      <c r="FSD570" s="78"/>
      <c r="FSE570" s="78"/>
      <c r="FSF570" s="65"/>
      <c r="FSI570" s="78"/>
      <c r="FSJ570" s="78"/>
      <c r="FSK570" s="65"/>
      <c r="FSN570" s="78"/>
      <c r="FSO570" s="78"/>
      <c r="FSP570" s="65"/>
      <c r="FSS570" s="78"/>
      <c r="FST570" s="78"/>
      <c r="FSU570" s="65"/>
      <c r="FSX570" s="78"/>
      <c r="FSY570" s="78"/>
      <c r="FSZ570" s="65"/>
      <c r="FTC570" s="78"/>
      <c r="FTD570" s="78"/>
      <c r="FTE570" s="65"/>
      <c r="FTH570" s="78"/>
      <c r="FTI570" s="78"/>
      <c r="FTJ570" s="65"/>
      <c r="FTM570" s="78"/>
      <c r="FTN570" s="78"/>
      <c r="FTO570" s="65"/>
      <c r="FTR570" s="78"/>
      <c r="FTS570" s="78"/>
      <c r="FTT570" s="65"/>
      <c r="FTW570" s="78"/>
      <c r="FTX570" s="78"/>
      <c r="FTY570" s="65"/>
      <c r="FUB570" s="78"/>
      <c r="FUC570" s="78"/>
      <c r="FUD570" s="65"/>
      <c r="FUG570" s="78"/>
      <c r="FUH570" s="78"/>
      <c r="FUI570" s="65"/>
      <c r="FUL570" s="78"/>
      <c r="FUM570" s="78"/>
      <c r="FUN570" s="65"/>
      <c r="FUQ570" s="78"/>
      <c r="FUR570" s="78"/>
      <c r="FUS570" s="65"/>
      <c r="FUV570" s="78"/>
      <c r="FUW570" s="78"/>
      <c r="FUX570" s="65"/>
      <c r="FVA570" s="78"/>
      <c r="FVB570" s="78"/>
      <c r="FVC570" s="65"/>
      <c r="FVF570" s="78"/>
      <c r="FVG570" s="78"/>
      <c r="FVH570" s="65"/>
      <c r="FVK570" s="78"/>
      <c r="FVL570" s="78"/>
      <c r="FVM570" s="65"/>
      <c r="FVP570" s="78"/>
      <c r="FVQ570" s="78"/>
      <c r="FVR570" s="65"/>
      <c r="FVU570" s="78"/>
      <c r="FVV570" s="78"/>
      <c r="FVW570" s="65"/>
      <c r="FVZ570" s="78"/>
      <c r="FWA570" s="78"/>
      <c r="FWB570" s="65"/>
      <c r="FWE570" s="78"/>
      <c r="FWF570" s="78"/>
      <c r="FWG570" s="65"/>
      <c r="FWJ570" s="78"/>
      <c r="FWK570" s="78"/>
      <c r="FWL570" s="65"/>
      <c r="FWO570" s="78"/>
      <c r="FWP570" s="78"/>
      <c r="FWQ570" s="65"/>
      <c r="FWT570" s="78"/>
      <c r="FWU570" s="78"/>
      <c r="FWV570" s="65"/>
      <c r="FWY570" s="78"/>
      <c r="FWZ570" s="78"/>
      <c r="FXA570" s="65"/>
      <c r="FXD570" s="78"/>
      <c r="FXE570" s="78"/>
      <c r="FXF570" s="65"/>
      <c r="FXI570" s="78"/>
      <c r="FXJ570" s="78"/>
      <c r="FXK570" s="65"/>
      <c r="FXN570" s="78"/>
      <c r="FXO570" s="78"/>
      <c r="FXP570" s="65"/>
      <c r="FXS570" s="78"/>
      <c r="FXT570" s="78"/>
      <c r="FXU570" s="65"/>
      <c r="FXX570" s="78"/>
      <c r="FXY570" s="78"/>
      <c r="FXZ570" s="65"/>
      <c r="FYC570" s="78"/>
      <c r="FYD570" s="78"/>
      <c r="FYE570" s="65"/>
      <c r="FYH570" s="78"/>
      <c r="FYI570" s="78"/>
      <c r="FYJ570" s="65"/>
      <c r="FYM570" s="78"/>
      <c r="FYN570" s="78"/>
      <c r="FYO570" s="65"/>
      <c r="FYR570" s="78"/>
      <c r="FYS570" s="78"/>
      <c r="FYT570" s="65"/>
      <c r="FYW570" s="78"/>
      <c r="FYX570" s="78"/>
      <c r="FYY570" s="65"/>
      <c r="FZB570" s="78"/>
      <c r="FZC570" s="78"/>
      <c r="FZD570" s="65"/>
      <c r="FZG570" s="78"/>
      <c r="FZH570" s="78"/>
      <c r="FZI570" s="65"/>
      <c r="FZL570" s="78"/>
      <c r="FZM570" s="78"/>
      <c r="FZN570" s="65"/>
      <c r="FZQ570" s="78"/>
      <c r="FZR570" s="78"/>
      <c r="FZS570" s="65"/>
      <c r="FZV570" s="78"/>
      <c r="FZW570" s="78"/>
      <c r="FZX570" s="65"/>
      <c r="GAA570" s="78"/>
      <c r="GAB570" s="78"/>
      <c r="GAC570" s="65"/>
      <c r="GAF570" s="78"/>
      <c r="GAG570" s="78"/>
      <c r="GAH570" s="65"/>
      <c r="GAK570" s="78"/>
      <c r="GAL570" s="78"/>
      <c r="GAM570" s="65"/>
      <c r="GAP570" s="78"/>
      <c r="GAQ570" s="78"/>
      <c r="GAR570" s="65"/>
      <c r="GAU570" s="78"/>
      <c r="GAV570" s="78"/>
      <c r="GAW570" s="65"/>
      <c r="GAZ570" s="78"/>
      <c r="GBA570" s="78"/>
      <c r="GBB570" s="65"/>
      <c r="GBE570" s="78"/>
      <c r="GBF570" s="78"/>
      <c r="GBG570" s="65"/>
      <c r="GBJ570" s="78"/>
      <c r="GBK570" s="78"/>
      <c r="GBL570" s="65"/>
      <c r="GBO570" s="78"/>
      <c r="GBP570" s="78"/>
      <c r="GBQ570" s="65"/>
      <c r="GBT570" s="78"/>
      <c r="GBU570" s="78"/>
      <c r="GBV570" s="65"/>
      <c r="GBY570" s="78"/>
      <c r="GBZ570" s="78"/>
      <c r="GCA570" s="65"/>
      <c r="GCD570" s="78"/>
      <c r="GCE570" s="78"/>
      <c r="GCF570" s="65"/>
      <c r="GCI570" s="78"/>
      <c r="GCJ570" s="78"/>
      <c r="GCK570" s="65"/>
      <c r="GCN570" s="78"/>
      <c r="GCO570" s="78"/>
      <c r="GCP570" s="65"/>
      <c r="GCS570" s="78"/>
      <c r="GCT570" s="78"/>
      <c r="GCU570" s="65"/>
      <c r="GCX570" s="78"/>
      <c r="GCY570" s="78"/>
      <c r="GCZ570" s="65"/>
      <c r="GDC570" s="78"/>
      <c r="GDD570" s="78"/>
      <c r="GDE570" s="65"/>
      <c r="GDH570" s="78"/>
      <c r="GDI570" s="78"/>
      <c r="GDJ570" s="65"/>
      <c r="GDM570" s="78"/>
      <c r="GDN570" s="78"/>
      <c r="GDO570" s="65"/>
      <c r="GDR570" s="78"/>
      <c r="GDS570" s="78"/>
      <c r="GDT570" s="65"/>
      <c r="GDW570" s="78"/>
      <c r="GDX570" s="78"/>
      <c r="GDY570" s="65"/>
      <c r="GEB570" s="78"/>
      <c r="GEC570" s="78"/>
      <c r="GED570" s="65"/>
      <c r="GEG570" s="78"/>
      <c r="GEH570" s="78"/>
      <c r="GEI570" s="65"/>
      <c r="GEL570" s="78"/>
      <c r="GEM570" s="78"/>
      <c r="GEN570" s="65"/>
      <c r="GEQ570" s="78"/>
      <c r="GER570" s="78"/>
      <c r="GES570" s="65"/>
      <c r="GEV570" s="78"/>
      <c r="GEW570" s="78"/>
      <c r="GEX570" s="65"/>
      <c r="GFA570" s="78"/>
      <c r="GFB570" s="78"/>
      <c r="GFC570" s="65"/>
      <c r="GFF570" s="78"/>
      <c r="GFG570" s="78"/>
      <c r="GFH570" s="65"/>
      <c r="GFK570" s="78"/>
      <c r="GFL570" s="78"/>
      <c r="GFM570" s="65"/>
      <c r="GFP570" s="78"/>
      <c r="GFQ570" s="78"/>
      <c r="GFR570" s="65"/>
      <c r="GFU570" s="78"/>
      <c r="GFV570" s="78"/>
      <c r="GFW570" s="65"/>
      <c r="GFZ570" s="78"/>
      <c r="GGA570" s="78"/>
      <c r="GGB570" s="65"/>
      <c r="GGE570" s="78"/>
      <c r="GGF570" s="78"/>
      <c r="GGG570" s="65"/>
      <c r="GGJ570" s="78"/>
      <c r="GGK570" s="78"/>
      <c r="GGL570" s="65"/>
      <c r="GGO570" s="78"/>
      <c r="GGP570" s="78"/>
      <c r="GGQ570" s="65"/>
      <c r="GGT570" s="78"/>
      <c r="GGU570" s="78"/>
      <c r="GGV570" s="65"/>
      <c r="GGY570" s="78"/>
      <c r="GGZ570" s="78"/>
      <c r="GHA570" s="65"/>
      <c r="GHD570" s="78"/>
      <c r="GHE570" s="78"/>
      <c r="GHF570" s="65"/>
      <c r="GHI570" s="78"/>
      <c r="GHJ570" s="78"/>
      <c r="GHK570" s="65"/>
      <c r="GHN570" s="78"/>
      <c r="GHO570" s="78"/>
      <c r="GHP570" s="65"/>
      <c r="GHS570" s="78"/>
      <c r="GHT570" s="78"/>
      <c r="GHU570" s="65"/>
      <c r="GHX570" s="78"/>
      <c r="GHY570" s="78"/>
      <c r="GHZ570" s="65"/>
      <c r="GIC570" s="78"/>
      <c r="GID570" s="78"/>
      <c r="GIE570" s="65"/>
      <c r="GIH570" s="78"/>
      <c r="GII570" s="78"/>
      <c r="GIJ570" s="65"/>
      <c r="GIM570" s="78"/>
      <c r="GIN570" s="78"/>
      <c r="GIO570" s="65"/>
      <c r="GIR570" s="78"/>
      <c r="GIS570" s="78"/>
      <c r="GIT570" s="65"/>
      <c r="GIW570" s="78"/>
      <c r="GIX570" s="78"/>
      <c r="GIY570" s="65"/>
      <c r="GJB570" s="78"/>
      <c r="GJC570" s="78"/>
      <c r="GJD570" s="65"/>
      <c r="GJG570" s="78"/>
      <c r="GJH570" s="78"/>
      <c r="GJI570" s="65"/>
      <c r="GJL570" s="78"/>
      <c r="GJM570" s="78"/>
      <c r="GJN570" s="65"/>
      <c r="GJQ570" s="78"/>
      <c r="GJR570" s="78"/>
      <c r="GJS570" s="65"/>
      <c r="GJV570" s="78"/>
      <c r="GJW570" s="78"/>
      <c r="GJX570" s="65"/>
      <c r="GKA570" s="78"/>
      <c r="GKB570" s="78"/>
      <c r="GKC570" s="65"/>
      <c r="GKF570" s="78"/>
      <c r="GKG570" s="78"/>
      <c r="GKH570" s="65"/>
      <c r="GKK570" s="78"/>
      <c r="GKL570" s="78"/>
      <c r="GKM570" s="65"/>
      <c r="GKP570" s="78"/>
      <c r="GKQ570" s="78"/>
      <c r="GKR570" s="65"/>
      <c r="GKU570" s="78"/>
      <c r="GKV570" s="78"/>
      <c r="GKW570" s="65"/>
      <c r="GKZ570" s="78"/>
      <c r="GLA570" s="78"/>
      <c r="GLB570" s="65"/>
      <c r="GLE570" s="78"/>
      <c r="GLF570" s="78"/>
      <c r="GLG570" s="65"/>
      <c r="GLJ570" s="78"/>
      <c r="GLK570" s="78"/>
      <c r="GLL570" s="65"/>
      <c r="GLO570" s="78"/>
      <c r="GLP570" s="78"/>
      <c r="GLQ570" s="65"/>
      <c r="GLT570" s="78"/>
      <c r="GLU570" s="78"/>
      <c r="GLV570" s="65"/>
      <c r="GLY570" s="78"/>
      <c r="GLZ570" s="78"/>
      <c r="GMA570" s="65"/>
      <c r="GMD570" s="78"/>
      <c r="GME570" s="78"/>
      <c r="GMF570" s="65"/>
      <c r="GMI570" s="78"/>
      <c r="GMJ570" s="78"/>
      <c r="GMK570" s="65"/>
      <c r="GMN570" s="78"/>
      <c r="GMO570" s="78"/>
      <c r="GMP570" s="65"/>
      <c r="GMS570" s="78"/>
      <c r="GMT570" s="78"/>
      <c r="GMU570" s="65"/>
      <c r="GMX570" s="78"/>
      <c r="GMY570" s="78"/>
      <c r="GMZ570" s="65"/>
      <c r="GNC570" s="78"/>
      <c r="GND570" s="78"/>
      <c r="GNE570" s="65"/>
      <c r="GNH570" s="78"/>
      <c r="GNI570" s="78"/>
      <c r="GNJ570" s="65"/>
      <c r="GNM570" s="78"/>
      <c r="GNN570" s="78"/>
      <c r="GNO570" s="65"/>
      <c r="GNR570" s="78"/>
      <c r="GNS570" s="78"/>
      <c r="GNT570" s="65"/>
      <c r="GNW570" s="78"/>
      <c r="GNX570" s="78"/>
      <c r="GNY570" s="65"/>
      <c r="GOB570" s="78"/>
      <c r="GOC570" s="78"/>
      <c r="GOD570" s="65"/>
      <c r="GOG570" s="78"/>
      <c r="GOH570" s="78"/>
      <c r="GOI570" s="65"/>
      <c r="GOL570" s="78"/>
      <c r="GOM570" s="78"/>
      <c r="GON570" s="65"/>
      <c r="GOQ570" s="78"/>
      <c r="GOR570" s="78"/>
      <c r="GOS570" s="65"/>
      <c r="GOV570" s="78"/>
      <c r="GOW570" s="78"/>
      <c r="GOX570" s="65"/>
      <c r="GPA570" s="78"/>
      <c r="GPB570" s="78"/>
      <c r="GPC570" s="65"/>
      <c r="GPF570" s="78"/>
      <c r="GPG570" s="78"/>
      <c r="GPH570" s="65"/>
      <c r="GPK570" s="78"/>
      <c r="GPL570" s="78"/>
      <c r="GPM570" s="65"/>
      <c r="GPP570" s="78"/>
      <c r="GPQ570" s="78"/>
      <c r="GPR570" s="65"/>
      <c r="GPU570" s="78"/>
      <c r="GPV570" s="78"/>
      <c r="GPW570" s="65"/>
      <c r="GPZ570" s="78"/>
      <c r="GQA570" s="78"/>
      <c r="GQB570" s="65"/>
      <c r="GQE570" s="78"/>
      <c r="GQF570" s="78"/>
      <c r="GQG570" s="65"/>
      <c r="GQJ570" s="78"/>
      <c r="GQK570" s="78"/>
      <c r="GQL570" s="65"/>
      <c r="GQO570" s="78"/>
      <c r="GQP570" s="78"/>
      <c r="GQQ570" s="65"/>
      <c r="GQT570" s="78"/>
      <c r="GQU570" s="78"/>
      <c r="GQV570" s="65"/>
      <c r="GQY570" s="78"/>
      <c r="GQZ570" s="78"/>
      <c r="GRA570" s="65"/>
      <c r="GRD570" s="78"/>
      <c r="GRE570" s="78"/>
      <c r="GRF570" s="65"/>
      <c r="GRI570" s="78"/>
      <c r="GRJ570" s="78"/>
      <c r="GRK570" s="65"/>
      <c r="GRN570" s="78"/>
      <c r="GRO570" s="78"/>
      <c r="GRP570" s="65"/>
      <c r="GRS570" s="78"/>
      <c r="GRT570" s="78"/>
      <c r="GRU570" s="65"/>
      <c r="GRX570" s="78"/>
      <c r="GRY570" s="78"/>
      <c r="GRZ570" s="65"/>
      <c r="GSC570" s="78"/>
      <c r="GSD570" s="78"/>
      <c r="GSE570" s="65"/>
      <c r="GSH570" s="78"/>
      <c r="GSI570" s="78"/>
      <c r="GSJ570" s="65"/>
      <c r="GSM570" s="78"/>
      <c r="GSN570" s="78"/>
      <c r="GSO570" s="65"/>
      <c r="GSR570" s="78"/>
      <c r="GSS570" s="78"/>
      <c r="GST570" s="65"/>
      <c r="GSW570" s="78"/>
      <c r="GSX570" s="78"/>
      <c r="GSY570" s="65"/>
      <c r="GTB570" s="78"/>
      <c r="GTC570" s="78"/>
      <c r="GTD570" s="65"/>
      <c r="GTG570" s="78"/>
      <c r="GTH570" s="78"/>
      <c r="GTI570" s="65"/>
      <c r="GTL570" s="78"/>
      <c r="GTM570" s="78"/>
      <c r="GTN570" s="65"/>
      <c r="GTQ570" s="78"/>
      <c r="GTR570" s="78"/>
      <c r="GTS570" s="65"/>
      <c r="GTV570" s="78"/>
      <c r="GTW570" s="78"/>
      <c r="GTX570" s="65"/>
      <c r="GUA570" s="78"/>
      <c r="GUB570" s="78"/>
      <c r="GUC570" s="65"/>
      <c r="GUF570" s="78"/>
      <c r="GUG570" s="78"/>
      <c r="GUH570" s="65"/>
      <c r="GUK570" s="78"/>
      <c r="GUL570" s="78"/>
      <c r="GUM570" s="65"/>
      <c r="GUP570" s="78"/>
      <c r="GUQ570" s="78"/>
      <c r="GUR570" s="65"/>
      <c r="GUU570" s="78"/>
      <c r="GUV570" s="78"/>
      <c r="GUW570" s="65"/>
      <c r="GUZ570" s="78"/>
      <c r="GVA570" s="78"/>
      <c r="GVB570" s="65"/>
      <c r="GVE570" s="78"/>
      <c r="GVF570" s="78"/>
      <c r="GVG570" s="65"/>
      <c r="GVJ570" s="78"/>
      <c r="GVK570" s="78"/>
      <c r="GVL570" s="65"/>
      <c r="GVO570" s="78"/>
      <c r="GVP570" s="78"/>
      <c r="GVQ570" s="65"/>
      <c r="GVT570" s="78"/>
      <c r="GVU570" s="78"/>
      <c r="GVV570" s="65"/>
      <c r="GVY570" s="78"/>
      <c r="GVZ570" s="78"/>
      <c r="GWA570" s="65"/>
      <c r="GWD570" s="78"/>
      <c r="GWE570" s="78"/>
      <c r="GWF570" s="65"/>
      <c r="GWI570" s="78"/>
      <c r="GWJ570" s="78"/>
      <c r="GWK570" s="65"/>
      <c r="GWN570" s="78"/>
      <c r="GWO570" s="78"/>
      <c r="GWP570" s="65"/>
      <c r="GWS570" s="78"/>
      <c r="GWT570" s="78"/>
      <c r="GWU570" s="65"/>
      <c r="GWX570" s="78"/>
      <c r="GWY570" s="78"/>
      <c r="GWZ570" s="65"/>
      <c r="GXC570" s="78"/>
      <c r="GXD570" s="78"/>
      <c r="GXE570" s="65"/>
      <c r="GXH570" s="78"/>
      <c r="GXI570" s="78"/>
      <c r="GXJ570" s="65"/>
      <c r="GXM570" s="78"/>
      <c r="GXN570" s="78"/>
      <c r="GXO570" s="65"/>
      <c r="GXR570" s="78"/>
      <c r="GXS570" s="78"/>
      <c r="GXT570" s="65"/>
      <c r="GXW570" s="78"/>
      <c r="GXX570" s="78"/>
      <c r="GXY570" s="65"/>
      <c r="GYB570" s="78"/>
      <c r="GYC570" s="78"/>
      <c r="GYD570" s="65"/>
      <c r="GYG570" s="78"/>
      <c r="GYH570" s="78"/>
      <c r="GYI570" s="65"/>
      <c r="GYL570" s="78"/>
      <c r="GYM570" s="78"/>
      <c r="GYN570" s="65"/>
      <c r="GYQ570" s="78"/>
      <c r="GYR570" s="78"/>
      <c r="GYS570" s="65"/>
      <c r="GYV570" s="78"/>
      <c r="GYW570" s="78"/>
      <c r="GYX570" s="65"/>
      <c r="GZA570" s="78"/>
      <c r="GZB570" s="78"/>
      <c r="GZC570" s="65"/>
      <c r="GZF570" s="78"/>
      <c r="GZG570" s="78"/>
      <c r="GZH570" s="65"/>
      <c r="GZK570" s="78"/>
      <c r="GZL570" s="78"/>
      <c r="GZM570" s="65"/>
      <c r="GZP570" s="78"/>
      <c r="GZQ570" s="78"/>
      <c r="GZR570" s="65"/>
      <c r="GZU570" s="78"/>
      <c r="GZV570" s="78"/>
      <c r="GZW570" s="65"/>
      <c r="GZZ570" s="78"/>
      <c r="HAA570" s="78"/>
      <c r="HAB570" s="65"/>
      <c r="HAE570" s="78"/>
      <c r="HAF570" s="78"/>
      <c r="HAG570" s="65"/>
      <c r="HAJ570" s="78"/>
      <c r="HAK570" s="78"/>
      <c r="HAL570" s="65"/>
      <c r="HAO570" s="78"/>
      <c r="HAP570" s="78"/>
      <c r="HAQ570" s="65"/>
      <c r="HAT570" s="78"/>
      <c r="HAU570" s="78"/>
      <c r="HAV570" s="65"/>
      <c r="HAY570" s="78"/>
      <c r="HAZ570" s="78"/>
      <c r="HBA570" s="65"/>
      <c r="HBD570" s="78"/>
      <c r="HBE570" s="78"/>
      <c r="HBF570" s="65"/>
      <c r="HBI570" s="78"/>
      <c r="HBJ570" s="78"/>
      <c r="HBK570" s="65"/>
      <c r="HBN570" s="78"/>
      <c r="HBO570" s="78"/>
      <c r="HBP570" s="65"/>
      <c r="HBS570" s="78"/>
      <c r="HBT570" s="78"/>
      <c r="HBU570" s="65"/>
      <c r="HBX570" s="78"/>
      <c r="HBY570" s="78"/>
      <c r="HBZ570" s="65"/>
      <c r="HCC570" s="78"/>
      <c r="HCD570" s="78"/>
      <c r="HCE570" s="65"/>
      <c r="HCH570" s="78"/>
      <c r="HCI570" s="78"/>
      <c r="HCJ570" s="65"/>
      <c r="HCM570" s="78"/>
      <c r="HCN570" s="78"/>
      <c r="HCO570" s="65"/>
      <c r="HCR570" s="78"/>
      <c r="HCS570" s="78"/>
      <c r="HCT570" s="65"/>
      <c r="HCW570" s="78"/>
      <c r="HCX570" s="78"/>
      <c r="HCY570" s="65"/>
      <c r="HDB570" s="78"/>
      <c r="HDC570" s="78"/>
      <c r="HDD570" s="65"/>
      <c r="HDG570" s="78"/>
      <c r="HDH570" s="78"/>
      <c r="HDI570" s="65"/>
      <c r="HDL570" s="78"/>
      <c r="HDM570" s="78"/>
      <c r="HDN570" s="65"/>
      <c r="HDQ570" s="78"/>
      <c r="HDR570" s="78"/>
      <c r="HDS570" s="65"/>
      <c r="HDV570" s="78"/>
      <c r="HDW570" s="78"/>
      <c r="HDX570" s="65"/>
      <c r="HEA570" s="78"/>
      <c r="HEB570" s="78"/>
      <c r="HEC570" s="65"/>
      <c r="HEF570" s="78"/>
      <c r="HEG570" s="78"/>
      <c r="HEH570" s="65"/>
      <c r="HEK570" s="78"/>
      <c r="HEL570" s="78"/>
      <c r="HEM570" s="65"/>
      <c r="HEP570" s="78"/>
      <c r="HEQ570" s="78"/>
      <c r="HER570" s="65"/>
      <c r="HEU570" s="78"/>
      <c r="HEV570" s="78"/>
      <c r="HEW570" s="65"/>
      <c r="HEZ570" s="78"/>
      <c r="HFA570" s="78"/>
      <c r="HFB570" s="65"/>
      <c r="HFE570" s="78"/>
      <c r="HFF570" s="78"/>
      <c r="HFG570" s="65"/>
      <c r="HFJ570" s="78"/>
      <c r="HFK570" s="78"/>
      <c r="HFL570" s="65"/>
      <c r="HFO570" s="78"/>
      <c r="HFP570" s="78"/>
      <c r="HFQ570" s="65"/>
      <c r="HFT570" s="78"/>
      <c r="HFU570" s="78"/>
      <c r="HFV570" s="65"/>
      <c r="HFY570" s="78"/>
      <c r="HFZ570" s="78"/>
      <c r="HGA570" s="65"/>
      <c r="HGD570" s="78"/>
      <c r="HGE570" s="78"/>
      <c r="HGF570" s="65"/>
      <c r="HGI570" s="78"/>
      <c r="HGJ570" s="78"/>
      <c r="HGK570" s="65"/>
      <c r="HGN570" s="78"/>
      <c r="HGO570" s="78"/>
      <c r="HGP570" s="65"/>
      <c r="HGS570" s="78"/>
      <c r="HGT570" s="78"/>
      <c r="HGU570" s="65"/>
      <c r="HGX570" s="78"/>
      <c r="HGY570" s="78"/>
      <c r="HGZ570" s="65"/>
      <c r="HHC570" s="78"/>
      <c r="HHD570" s="78"/>
      <c r="HHE570" s="65"/>
      <c r="HHH570" s="78"/>
      <c r="HHI570" s="78"/>
      <c r="HHJ570" s="65"/>
      <c r="HHM570" s="78"/>
      <c r="HHN570" s="78"/>
      <c r="HHO570" s="65"/>
      <c r="HHR570" s="78"/>
      <c r="HHS570" s="78"/>
      <c r="HHT570" s="65"/>
      <c r="HHW570" s="78"/>
      <c r="HHX570" s="78"/>
      <c r="HHY570" s="65"/>
      <c r="HIB570" s="78"/>
      <c r="HIC570" s="78"/>
      <c r="HID570" s="65"/>
      <c r="HIG570" s="78"/>
      <c r="HIH570" s="78"/>
      <c r="HII570" s="65"/>
      <c r="HIL570" s="78"/>
      <c r="HIM570" s="78"/>
      <c r="HIN570" s="65"/>
      <c r="HIQ570" s="78"/>
      <c r="HIR570" s="78"/>
      <c r="HIS570" s="65"/>
      <c r="HIV570" s="78"/>
      <c r="HIW570" s="78"/>
      <c r="HIX570" s="65"/>
      <c r="HJA570" s="78"/>
      <c r="HJB570" s="78"/>
      <c r="HJC570" s="65"/>
      <c r="HJF570" s="78"/>
      <c r="HJG570" s="78"/>
      <c r="HJH570" s="65"/>
      <c r="HJK570" s="78"/>
      <c r="HJL570" s="78"/>
      <c r="HJM570" s="65"/>
      <c r="HJP570" s="78"/>
      <c r="HJQ570" s="78"/>
      <c r="HJR570" s="65"/>
      <c r="HJU570" s="78"/>
      <c r="HJV570" s="78"/>
      <c r="HJW570" s="65"/>
      <c r="HJZ570" s="78"/>
      <c r="HKA570" s="78"/>
      <c r="HKB570" s="65"/>
      <c r="HKE570" s="78"/>
      <c r="HKF570" s="78"/>
      <c r="HKG570" s="65"/>
      <c r="HKJ570" s="78"/>
      <c r="HKK570" s="78"/>
      <c r="HKL570" s="65"/>
      <c r="HKO570" s="78"/>
      <c r="HKP570" s="78"/>
      <c r="HKQ570" s="65"/>
      <c r="HKT570" s="78"/>
      <c r="HKU570" s="78"/>
      <c r="HKV570" s="65"/>
      <c r="HKY570" s="78"/>
      <c r="HKZ570" s="78"/>
      <c r="HLA570" s="65"/>
      <c r="HLD570" s="78"/>
      <c r="HLE570" s="78"/>
      <c r="HLF570" s="65"/>
      <c r="HLI570" s="78"/>
      <c r="HLJ570" s="78"/>
      <c r="HLK570" s="65"/>
      <c r="HLN570" s="78"/>
      <c r="HLO570" s="78"/>
      <c r="HLP570" s="65"/>
      <c r="HLS570" s="78"/>
      <c r="HLT570" s="78"/>
      <c r="HLU570" s="65"/>
      <c r="HLX570" s="78"/>
      <c r="HLY570" s="78"/>
      <c r="HLZ570" s="65"/>
      <c r="HMC570" s="78"/>
      <c r="HMD570" s="78"/>
      <c r="HME570" s="65"/>
      <c r="HMH570" s="78"/>
      <c r="HMI570" s="78"/>
      <c r="HMJ570" s="65"/>
      <c r="HMM570" s="78"/>
      <c r="HMN570" s="78"/>
      <c r="HMO570" s="65"/>
      <c r="HMR570" s="78"/>
      <c r="HMS570" s="78"/>
      <c r="HMT570" s="65"/>
      <c r="HMW570" s="78"/>
      <c r="HMX570" s="78"/>
      <c r="HMY570" s="65"/>
      <c r="HNB570" s="78"/>
      <c r="HNC570" s="78"/>
      <c r="HND570" s="65"/>
      <c r="HNG570" s="78"/>
      <c r="HNH570" s="78"/>
      <c r="HNI570" s="65"/>
      <c r="HNL570" s="78"/>
      <c r="HNM570" s="78"/>
      <c r="HNN570" s="65"/>
      <c r="HNQ570" s="78"/>
      <c r="HNR570" s="78"/>
      <c r="HNS570" s="65"/>
      <c r="HNV570" s="78"/>
      <c r="HNW570" s="78"/>
      <c r="HNX570" s="65"/>
      <c r="HOA570" s="78"/>
      <c r="HOB570" s="78"/>
      <c r="HOC570" s="65"/>
      <c r="HOF570" s="78"/>
      <c r="HOG570" s="78"/>
      <c r="HOH570" s="65"/>
      <c r="HOK570" s="78"/>
      <c r="HOL570" s="78"/>
      <c r="HOM570" s="65"/>
      <c r="HOP570" s="78"/>
      <c r="HOQ570" s="78"/>
      <c r="HOR570" s="65"/>
      <c r="HOU570" s="78"/>
      <c r="HOV570" s="78"/>
      <c r="HOW570" s="65"/>
      <c r="HOZ570" s="78"/>
      <c r="HPA570" s="78"/>
      <c r="HPB570" s="65"/>
      <c r="HPE570" s="78"/>
      <c r="HPF570" s="78"/>
      <c r="HPG570" s="65"/>
      <c r="HPJ570" s="78"/>
      <c r="HPK570" s="78"/>
      <c r="HPL570" s="65"/>
      <c r="HPO570" s="78"/>
      <c r="HPP570" s="78"/>
      <c r="HPQ570" s="65"/>
      <c r="HPT570" s="78"/>
      <c r="HPU570" s="78"/>
      <c r="HPV570" s="65"/>
      <c r="HPY570" s="78"/>
      <c r="HPZ570" s="78"/>
      <c r="HQA570" s="65"/>
      <c r="HQD570" s="78"/>
      <c r="HQE570" s="78"/>
      <c r="HQF570" s="65"/>
      <c r="HQI570" s="78"/>
      <c r="HQJ570" s="78"/>
      <c r="HQK570" s="65"/>
      <c r="HQN570" s="78"/>
      <c r="HQO570" s="78"/>
      <c r="HQP570" s="65"/>
      <c r="HQS570" s="78"/>
      <c r="HQT570" s="78"/>
      <c r="HQU570" s="65"/>
      <c r="HQX570" s="78"/>
      <c r="HQY570" s="78"/>
      <c r="HQZ570" s="65"/>
      <c r="HRC570" s="78"/>
      <c r="HRD570" s="78"/>
      <c r="HRE570" s="65"/>
      <c r="HRH570" s="78"/>
      <c r="HRI570" s="78"/>
      <c r="HRJ570" s="65"/>
      <c r="HRM570" s="78"/>
      <c r="HRN570" s="78"/>
      <c r="HRO570" s="65"/>
      <c r="HRR570" s="78"/>
      <c r="HRS570" s="78"/>
      <c r="HRT570" s="65"/>
      <c r="HRW570" s="78"/>
      <c r="HRX570" s="78"/>
      <c r="HRY570" s="65"/>
      <c r="HSB570" s="78"/>
      <c r="HSC570" s="78"/>
      <c r="HSD570" s="65"/>
      <c r="HSG570" s="78"/>
      <c r="HSH570" s="78"/>
      <c r="HSI570" s="65"/>
      <c r="HSL570" s="78"/>
      <c r="HSM570" s="78"/>
      <c r="HSN570" s="65"/>
      <c r="HSQ570" s="78"/>
      <c r="HSR570" s="78"/>
      <c r="HSS570" s="65"/>
      <c r="HSV570" s="78"/>
      <c r="HSW570" s="78"/>
      <c r="HSX570" s="65"/>
      <c r="HTA570" s="78"/>
      <c r="HTB570" s="78"/>
      <c r="HTC570" s="65"/>
      <c r="HTF570" s="78"/>
      <c r="HTG570" s="78"/>
      <c r="HTH570" s="65"/>
      <c r="HTK570" s="78"/>
      <c r="HTL570" s="78"/>
      <c r="HTM570" s="65"/>
      <c r="HTP570" s="78"/>
      <c r="HTQ570" s="78"/>
      <c r="HTR570" s="65"/>
      <c r="HTU570" s="78"/>
      <c r="HTV570" s="78"/>
      <c r="HTW570" s="65"/>
      <c r="HTZ570" s="78"/>
      <c r="HUA570" s="78"/>
      <c r="HUB570" s="65"/>
      <c r="HUE570" s="78"/>
      <c r="HUF570" s="78"/>
      <c r="HUG570" s="65"/>
      <c r="HUJ570" s="78"/>
      <c r="HUK570" s="78"/>
      <c r="HUL570" s="65"/>
      <c r="HUO570" s="78"/>
      <c r="HUP570" s="78"/>
      <c r="HUQ570" s="65"/>
      <c r="HUT570" s="78"/>
      <c r="HUU570" s="78"/>
      <c r="HUV570" s="65"/>
      <c r="HUY570" s="78"/>
      <c r="HUZ570" s="78"/>
      <c r="HVA570" s="65"/>
      <c r="HVD570" s="78"/>
      <c r="HVE570" s="78"/>
      <c r="HVF570" s="65"/>
      <c r="HVI570" s="78"/>
      <c r="HVJ570" s="78"/>
      <c r="HVK570" s="65"/>
      <c r="HVN570" s="78"/>
      <c r="HVO570" s="78"/>
      <c r="HVP570" s="65"/>
      <c r="HVS570" s="78"/>
      <c r="HVT570" s="78"/>
      <c r="HVU570" s="65"/>
      <c r="HVX570" s="78"/>
      <c r="HVY570" s="78"/>
      <c r="HVZ570" s="65"/>
      <c r="HWC570" s="78"/>
      <c r="HWD570" s="78"/>
      <c r="HWE570" s="65"/>
      <c r="HWH570" s="78"/>
      <c r="HWI570" s="78"/>
      <c r="HWJ570" s="65"/>
      <c r="HWM570" s="78"/>
      <c r="HWN570" s="78"/>
      <c r="HWO570" s="65"/>
      <c r="HWR570" s="78"/>
      <c r="HWS570" s="78"/>
      <c r="HWT570" s="65"/>
      <c r="HWW570" s="78"/>
      <c r="HWX570" s="78"/>
      <c r="HWY570" s="65"/>
      <c r="HXB570" s="78"/>
      <c r="HXC570" s="78"/>
      <c r="HXD570" s="65"/>
      <c r="HXG570" s="78"/>
      <c r="HXH570" s="78"/>
      <c r="HXI570" s="65"/>
      <c r="HXL570" s="78"/>
      <c r="HXM570" s="78"/>
      <c r="HXN570" s="65"/>
      <c r="HXQ570" s="78"/>
      <c r="HXR570" s="78"/>
      <c r="HXS570" s="65"/>
      <c r="HXV570" s="78"/>
      <c r="HXW570" s="78"/>
      <c r="HXX570" s="65"/>
      <c r="HYA570" s="78"/>
      <c r="HYB570" s="78"/>
      <c r="HYC570" s="65"/>
      <c r="HYF570" s="78"/>
      <c r="HYG570" s="78"/>
      <c r="HYH570" s="65"/>
      <c r="HYK570" s="78"/>
      <c r="HYL570" s="78"/>
      <c r="HYM570" s="65"/>
      <c r="HYP570" s="78"/>
      <c r="HYQ570" s="78"/>
      <c r="HYR570" s="65"/>
      <c r="HYU570" s="78"/>
      <c r="HYV570" s="78"/>
      <c r="HYW570" s="65"/>
      <c r="HYZ570" s="78"/>
      <c r="HZA570" s="78"/>
      <c r="HZB570" s="65"/>
      <c r="HZE570" s="78"/>
      <c r="HZF570" s="78"/>
      <c r="HZG570" s="65"/>
      <c r="HZJ570" s="78"/>
      <c r="HZK570" s="78"/>
      <c r="HZL570" s="65"/>
      <c r="HZO570" s="78"/>
      <c r="HZP570" s="78"/>
      <c r="HZQ570" s="65"/>
      <c r="HZT570" s="78"/>
      <c r="HZU570" s="78"/>
      <c r="HZV570" s="65"/>
      <c r="HZY570" s="78"/>
      <c r="HZZ570" s="78"/>
      <c r="IAA570" s="65"/>
      <c r="IAD570" s="78"/>
      <c r="IAE570" s="78"/>
      <c r="IAF570" s="65"/>
      <c r="IAI570" s="78"/>
      <c r="IAJ570" s="78"/>
      <c r="IAK570" s="65"/>
      <c r="IAN570" s="78"/>
      <c r="IAO570" s="78"/>
      <c r="IAP570" s="65"/>
      <c r="IAS570" s="78"/>
      <c r="IAT570" s="78"/>
      <c r="IAU570" s="65"/>
      <c r="IAX570" s="78"/>
      <c r="IAY570" s="78"/>
      <c r="IAZ570" s="65"/>
      <c r="IBC570" s="78"/>
      <c r="IBD570" s="78"/>
      <c r="IBE570" s="65"/>
      <c r="IBH570" s="78"/>
      <c r="IBI570" s="78"/>
      <c r="IBJ570" s="65"/>
      <c r="IBM570" s="78"/>
      <c r="IBN570" s="78"/>
      <c r="IBO570" s="65"/>
      <c r="IBR570" s="78"/>
      <c r="IBS570" s="78"/>
      <c r="IBT570" s="65"/>
      <c r="IBW570" s="78"/>
      <c r="IBX570" s="78"/>
      <c r="IBY570" s="65"/>
      <c r="ICB570" s="78"/>
      <c r="ICC570" s="78"/>
      <c r="ICD570" s="65"/>
      <c r="ICG570" s="78"/>
      <c r="ICH570" s="78"/>
      <c r="ICI570" s="65"/>
      <c r="ICL570" s="78"/>
      <c r="ICM570" s="78"/>
      <c r="ICN570" s="65"/>
      <c r="ICQ570" s="78"/>
      <c r="ICR570" s="78"/>
      <c r="ICS570" s="65"/>
      <c r="ICV570" s="78"/>
      <c r="ICW570" s="78"/>
      <c r="ICX570" s="65"/>
      <c r="IDA570" s="78"/>
      <c r="IDB570" s="78"/>
      <c r="IDC570" s="65"/>
      <c r="IDF570" s="78"/>
      <c r="IDG570" s="78"/>
      <c r="IDH570" s="65"/>
      <c r="IDK570" s="78"/>
      <c r="IDL570" s="78"/>
      <c r="IDM570" s="65"/>
      <c r="IDP570" s="78"/>
      <c r="IDQ570" s="78"/>
      <c r="IDR570" s="65"/>
      <c r="IDU570" s="78"/>
      <c r="IDV570" s="78"/>
      <c r="IDW570" s="65"/>
      <c r="IDZ570" s="78"/>
      <c r="IEA570" s="78"/>
      <c r="IEB570" s="65"/>
      <c r="IEE570" s="78"/>
      <c r="IEF570" s="78"/>
      <c r="IEG570" s="65"/>
      <c r="IEJ570" s="78"/>
      <c r="IEK570" s="78"/>
      <c r="IEL570" s="65"/>
      <c r="IEO570" s="78"/>
      <c r="IEP570" s="78"/>
      <c r="IEQ570" s="65"/>
      <c r="IET570" s="78"/>
      <c r="IEU570" s="78"/>
      <c r="IEV570" s="65"/>
      <c r="IEY570" s="78"/>
      <c r="IEZ570" s="78"/>
      <c r="IFA570" s="65"/>
      <c r="IFD570" s="78"/>
      <c r="IFE570" s="78"/>
      <c r="IFF570" s="65"/>
      <c r="IFI570" s="78"/>
      <c r="IFJ570" s="78"/>
      <c r="IFK570" s="65"/>
      <c r="IFN570" s="78"/>
      <c r="IFO570" s="78"/>
      <c r="IFP570" s="65"/>
      <c r="IFS570" s="78"/>
      <c r="IFT570" s="78"/>
      <c r="IFU570" s="65"/>
      <c r="IFX570" s="78"/>
      <c r="IFY570" s="78"/>
      <c r="IFZ570" s="65"/>
      <c r="IGC570" s="78"/>
      <c r="IGD570" s="78"/>
      <c r="IGE570" s="65"/>
      <c r="IGH570" s="78"/>
      <c r="IGI570" s="78"/>
      <c r="IGJ570" s="65"/>
      <c r="IGM570" s="78"/>
      <c r="IGN570" s="78"/>
      <c r="IGO570" s="65"/>
      <c r="IGR570" s="78"/>
      <c r="IGS570" s="78"/>
      <c r="IGT570" s="65"/>
      <c r="IGW570" s="78"/>
      <c r="IGX570" s="78"/>
      <c r="IGY570" s="65"/>
      <c r="IHB570" s="78"/>
      <c r="IHC570" s="78"/>
      <c r="IHD570" s="65"/>
      <c r="IHG570" s="78"/>
      <c r="IHH570" s="78"/>
      <c r="IHI570" s="65"/>
      <c r="IHL570" s="78"/>
      <c r="IHM570" s="78"/>
      <c r="IHN570" s="65"/>
      <c r="IHQ570" s="78"/>
      <c r="IHR570" s="78"/>
      <c r="IHS570" s="65"/>
      <c r="IHV570" s="78"/>
      <c r="IHW570" s="78"/>
      <c r="IHX570" s="65"/>
      <c r="IIA570" s="78"/>
      <c r="IIB570" s="78"/>
      <c r="IIC570" s="65"/>
      <c r="IIF570" s="78"/>
      <c r="IIG570" s="78"/>
      <c r="IIH570" s="65"/>
      <c r="IIK570" s="78"/>
      <c r="IIL570" s="78"/>
      <c r="IIM570" s="65"/>
      <c r="IIP570" s="78"/>
      <c r="IIQ570" s="78"/>
      <c r="IIR570" s="65"/>
      <c r="IIU570" s="78"/>
      <c r="IIV570" s="78"/>
      <c r="IIW570" s="65"/>
      <c r="IIZ570" s="78"/>
      <c r="IJA570" s="78"/>
      <c r="IJB570" s="65"/>
      <c r="IJE570" s="78"/>
      <c r="IJF570" s="78"/>
      <c r="IJG570" s="65"/>
      <c r="IJJ570" s="78"/>
      <c r="IJK570" s="78"/>
      <c r="IJL570" s="65"/>
      <c r="IJO570" s="78"/>
      <c r="IJP570" s="78"/>
      <c r="IJQ570" s="65"/>
      <c r="IJT570" s="78"/>
      <c r="IJU570" s="78"/>
      <c r="IJV570" s="65"/>
      <c r="IJY570" s="78"/>
      <c r="IJZ570" s="78"/>
      <c r="IKA570" s="65"/>
      <c r="IKD570" s="78"/>
      <c r="IKE570" s="78"/>
      <c r="IKF570" s="65"/>
      <c r="IKI570" s="78"/>
      <c r="IKJ570" s="78"/>
      <c r="IKK570" s="65"/>
      <c r="IKN570" s="78"/>
      <c r="IKO570" s="78"/>
      <c r="IKP570" s="65"/>
      <c r="IKS570" s="78"/>
      <c r="IKT570" s="78"/>
      <c r="IKU570" s="65"/>
      <c r="IKX570" s="78"/>
      <c r="IKY570" s="78"/>
      <c r="IKZ570" s="65"/>
      <c r="ILC570" s="78"/>
      <c r="ILD570" s="78"/>
      <c r="ILE570" s="65"/>
      <c r="ILH570" s="78"/>
      <c r="ILI570" s="78"/>
      <c r="ILJ570" s="65"/>
      <c r="ILM570" s="78"/>
      <c r="ILN570" s="78"/>
      <c r="ILO570" s="65"/>
      <c r="ILR570" s="78"/>
      <c r="ILS570" s="78"/>
      <c r="ILT570" s="65"/>
      <c r="ILW570" s="78"/>
      <c r="ILX570" s="78"/>
      <c r="ILY570" s="65"/>
      <c r="IMB570" s="78"/>
      <c r="IMC570" s="78"/>
      <c r="IMD570" s="65"/>
      <c r="IMG570" s="78"/>
      <c r="IMH570" s="78"/>
      <c r="IMI570" s="65"/>
      <c r="IML570" s="78"/>
      <c r="IMM570" s="78"/>
      <c r="IMN570" s="65"/>
      <c r="IMQ570" s="78"/>
      <c r="IMR570" s="78"/>
      <c r="IMS570" s="65"/>
      <c r="IMV570" s="78"/>
      <c r="IMW570" s="78"/>
      <c r="IMX570" s="65"/>
      <c r="INA570" s="78"/>
      <c r="INB570" s="78"/>
      <c r="INC570" s="65"/>
      <c r="INF570" s="78"/>
      <c r="ING570" s="78"/>
      <c r="INH570" s="65"/>
      <c r="INK570" s="78"/>
      <c r="INL570" s="78"/>
      <c r="INM570" s="65"/>
      <c r="INP570" s="78"/>
      <c r="INQ570" s="78"/>
      <c r="INR570" s="65"/>
      <c r="INU570" s="78"/>
      <c r="INV570" s="78"/>
      <c r="INW570" s="65"/>
      <c r="INZ570" s="78"/>
      <c r="IOA570" s="78"/>
      <c r="IOB570" s="65"/>
      <c r="IOE570" s="78"/>
      <c r="IOF570" s="78"/>
      <c r="IOG570" s="65"/>
      <c r="IOJ570" s="78"/>
      <c r="IOK570" s="78"/>
      <c r="IOL570" s="65"/>
      <c r="IOO570" s="78"/>
      <c r="IOP570" s="78"/>
      <c r="IOQ570" s="65"/>
      <c r="IOT570" s="78"/>
      <c r="IOU570" s="78"/>
      <c r="IOV570" s="65"/>
      <c r="IOY570" s="78"/>
      <c r="IOZ570" s="78"/>
      <c r="IPA570" s="65"/>
      <c r="IPD570" s="78"/>
      <c r="IPE570" s="78"/>
      <c r="IPF570" s="65"/>
      <c r="IPI570" s="78"/>
      <c r="IPJ570" s="78"/>
      <c r="IPK570" s="65"/>
      <c r="IPN570" s="78"/>
      <c r="IPO570" s="78"/>
      <c r="IPP570" s="65"/>
      <c r="IPS570" s="78"/>
      <c r="IPT570" s="78"/>
      <c r="IPU570" s="65"/>
      <c r="IPX570" s="78"/>
      <c r="IPY570" s="78"/>
      <c r="IPZ570" s="65"/>
      <c r="IQC570" s="78"/>
      <c r="IQD570" s="78"/>
      <c r="IQE570" s="65"/>
      <c r="IQH570" s="78"/>
      <c r="IQI570" s="78"/>
      <c r="IQJ570" s="65"/>
      <c r="IQM570" s="78"/>
      <c r="IQN570" s="78"/>
      <c r="IQO570" s="65"/>
      <c r="IQR570" s="78"/>
      <c r="IQS570" s="78"/>
      <c r="IQT570" s="65"/>
      <c r="IQW570" s="78"/>
      <c r="IQX570" s="78"/>
      <c r="IQY570" s="65"/>
      <c r="IRB570" s="78"/>
      <c r="IRC570" s="78"/>
      <c r="IRD570" s="65"/>
      <c r="IRG570" s="78"/>
      <c r="IRH570" s="78"/>
      <c r="IRI570" s="65"/>
      <c r="IRL570" s="78"/>
      <c r="IRM570" s="78"/>
      <c r="IRN570" s="65"/>
      <c r="IRQ570" s="78"/>
      <c r="IRR570" s="78"/>
      <c r="IRS570" s="65"/>
      <c r="IRV570" s="78"/>
      <c r="IRW570" s="78"/>
      <c r="IRX570" s="65"/>
      <c r="ISA570" s="78"/>
      <c r="ISB570" s="78"/>
      <c r="ISC570" s="65"/>
      <c r="ISF570" s="78"/>
      <c r="ISG570" s="78"/>
      <c r="ISH570" s="65"/>
      <c r="ISK570" s="78"/>
      <c r="ISL570" s="78"/>
      <c r="ISM570" s="65"/>
      <c r="ISP570" s="78"/>
      <c r="ISQ570" s="78"/>
      <c r="ISR570" s="65"/>
      <c r="ISU570" s="78"/>
      <c r="ISV570" s="78"/>
      <c r="ISW570" s="65"/>
      <c r="ISZ570" s="78"/>
      <c r="ITA570" s="78"/>
      <c r="ITB570" s="65"/>
      <c r="ITE570" s="78"/>
      <c r="ITF570" s="78"/>
      <c r="ITG570" s="65"/>
      <c r="ITJ570" s="78"/>
      <c r="ITK570" s="78"/>
      <c r="ITL570" s="65"/>
      <c r="ITO570" s="78"/>
      <c r="ITP570" s="78"/>
      <c r="ITQ570" s="65"/>
      <c r="ITT570" s="78"/>
      <c r="ITU570" s="78"/>
      <c r="ITV570" s="65"/>
      <c r="ITY570" s="78"/>
      <c r="ITZ570" s="78"/>
      <c r="IUA570" s="65"/>
      <c r="IUD570" s="78"/>
      <c r="IUE570" s="78"/>
      <c r="IUF570" s="65"/>
      <c r="IUI570" s="78"/>
      <c r="IUJ570" s="78"/>
      <c r="IUK570" s="65"/>
      <c r="IUN570" s="78"/>
      <c r="IUO570" s="78"/>
      <c r="IUP570" s="65"/>
      <c r="IUS570" s="78"/>
      <c r="IUT570" s="78"/>
      <c r="IUU570" s="65"/>
      <c r="IUX570" s="78"/>
      <c r="IUY570" s="78"/>
      <c r="IUZ570" s="65"/>
      <c r="IVC570" s="78"/>
      <c r="IVD570" s="78"/>
      <c r="IVE570" s="65"/>
      <c r="IVH570" s="78"/>
      <c r="IVI570" s="78"/>
      <c r="IVJ570" s="65"/>
      <c r="IVM570" s="78"/>
      <c r="IVN570" s="78"/>
      <c r="IVO570" s="65"/>
      <c r="IVR570" s="78"/>
      <c r="IVS570" s="78"/>
      <c r="IVT570" s="65"/>
      <c r="IVW570" s="78"/>
      <c r="IVX570" s="78"/>
      <c r="IVY570" s="65"/>
      <c r="IWB570" s="78"/>
      <c r="IWC570" s="78"/>
      <c r="IWD570" s="65"/>
      <c r="IWG570" s="78"/>
      <c r="IWH570" s="78"/>
      <c r="IWI570" s="65"/>
      <c r="IWL570" s="78"/>
      <c r="IWM570" s="78"/>
      <c r="IWN570" s="65"/>
      <c r="IWQ570" s="78"/>
      <c r="IWR570" s="78"/>
      <c r="IWS570" s="65"/>
      <c r="IWV570" s="78"/>
      <c r="IWW570" s="78"/>
      <c r="IWX570" s="65"/>
      <c r="IXA570" s="78"/>
      <c r="IXB570" s="78"/>
      <c r="IXC570" s="65"/>
      <c r="IXF570" s="78"/>
      <c r="IXG570" s="78"/>
      <c r="IXH570" s="65"/>
      <c r="IXK570" s="78"/>
      <c r="IXL570" s="78"/>
      <c r="IXM570" s="65"/>
      <c r="IXP570" s="78"/>
      <c r="IXQ570" s="78"/>
      <c r="IXR570" s="65"/>
      <c r="IXU570" s="78"/>
      <c r="IXV570" s="78"/>
      <c r="IXW570" s="65"/>
      <c r="IXZ570" s="78"/>
      <c r="IYA570" s="78"/>
      <c r="IYB570" s="65"/>
      <c r="IYE570" s="78"/>
      <c r="IYF570" s="78"/>
      <c r="IYG570" s="65"/>
      <c r="IYJ570" s="78"/>
      <c r="IYK570" s="78"/>
      <c r="IYL570" s="65"/>
      <c r="IYO570" s="78"/>
      <c r="IYP570" s="78"/>
      <c r="IYQ570" s="65"/>
      <c r="IYT570" s="78"/>
      <c r="IYU570" s="78"/>
      <c r="IYV570" s="65"/>
      <c r="IYY570" s="78"/>
      <c r="IYZ570" s="78"/>
      <c r="IZA570" s="65"/>
      <c r="IZD570" s="78"/>
      <c r="IZE570" s="78"/>
      <c r="IZF570" s="65"/>
      <c r="IZI570" s="78"/>
      <c r="IZJ570" s="78"/>
      <c r="IZK570" s="65"/>
      <c r="IZN570" s="78"/>
      <c r="IZO570" s="78"/>
      <c r="IZP570" s="65"/>
      <c r="IZS570" s="78"/>
      <c r="IZT570" s="78"/>
      <c r="IZU570" s="65"/>
      <c r="IZX570" s="78"/>
      <c r="IZY570" s="78"/>
      <c r="IZZ570" s="65"/>
      <c r="JAC570" s="78"/>
      <c r="JAD570" s="78"/>
      <c r="JAE570" s="65"/>
      <c r="JAH570" s="78"/>
      <c r="JAI570" s="78"/>
      <c r="JAJ570" s="65"/>
      <c r="JAM570" s="78"/>
      <c r="JAN570" s="78"/>
      <c r="JAO570" s="65"/>
      <c r="JAR570" s="78"/>
      <c r="JAS570" s="78"/>
      <c r="JAT570" s="65"/>
      <c r="JAW570" s="78"/>
      <c r="JAX570" s="78"/>
      <c r="JAY570" s="65"/>
      <c r="JBB570" s="78"/>
      <c r="JBC570" s="78"/>
      <c r="JBD570" s="65"/>
      <c r="JBG570" s="78"/>
      <c r="JBH570" s="78"/>
      <c r="JBI570" s="65"/>
      <c r="JBL570" s="78"/>
      <c r="JBM570" s="78"/>
      <c r="JBN570" s="65"/>
      <c r="JBQ570" s="78"/>
      <c r="JBR570" s="78"/>
      <c r="JBS570" s="65"/>
      <c r="JBV570" s="78"/>
      <c r="JBW570" s="78"/>
      <c r="JBX570" s="65"/>
      <c r="JCA570" s="78"/>
      <c r="JCB570" s="78"/>
      <c r="JCC570" s="65"/>
      <c r="JCF570" s="78"/>
      <c r="JCG570" s="78"/>
      <c r="JCH570" s="65"/>
      <c r="JCK570" s="78"/>
      <c r="JCL570" s="78"/>
      <c r="JCM570" s="65"/>
      <c r="JCP570" s="78"/>
      <c r="JCQ570" s="78"/>
      <c r="JCR570" s="65"/>
      <c r="JCU570" s="78"/>
      <c r="JCV570" s="78"/>
      <c r="JCW570" s="65"/>
      <c r="JCZ570" s="78"/>
      <c r="JDA570" s="78"/>
      <c r="JDB570" s="65"/>
      <c r="JDE570" s="78"/>
      <c r="JDF570" s="78"/>
      <c r="JDG570" s="65"/>
      <c r="JDJ570" s="78"/>
      <c r="JDK570" s="78"/>
      <c r="JDL570" s="65"/>
      <c r="JDO570" s="78"/>
      <c r="JDP570" s="78"/>
      <c r="JDQ570" s="65"/>
      <c r="JDT570" s="78"/>
      <c r="JDU570" s="78"/>
      <c r="JDV570" s="65"/>
      <c r="JDY570" s="78"/>
      <c r="JDZ570" s="78"/>
      <c r="JEA570" s="65"/>
      <c r="JED570" s="78"/>
      <c r="JEE570" s="78"/>
      <c r="JEF570" s="65"/>
      <c r="JEI570" s="78"/>
      <c r="JEJ570" s="78"/>
      <c r="JEK570" s="65"/>
      <c r="JEN570" s="78"/>
      <c r="JEO570" s="78"/>
      <c r="JEP570" s="65"/>
      <c r="JES570" s="78"/>
      <c r="JET570" s="78"/>
      <c r="JEU570" s="65"/>
      <c r="JEX570" s="78"/>
      <c r="JEY570" s="78"/>
      <c r="JEZ570" s="65"/>
      <c r="JFC570" s="78"/>
      <c r="JFD570" s="78"/>
      <c r="JFE570" s="65"/>
      <c r="JFH570" s="78"/>
      <c r="JFI570" s="78"/>
      <c r="JFJ570" s="65"/>
      <c r="JFM570" s="78"/>
      <c r="JFN570" s="78"/>
      <c r="JFO570" s="65"/>
      <c r="JFR570" s="78"/>
      <c r="JFS570" s="78"/>
      <c r="JFT570" s="65"/>
      <c r="JFW570" s="78"/>
      <c r="JFX570" s="78"/>
      <c r="JFY570" s="65"/>
      <c r="JGB570" s="78"/>
      <c r="JGC570" s="78"/>
      <c r="JGD570" s="65"/>
      <c r="JGG570" s="78"/>
      <c r="JGH570" s="78"/>
      <c r="JGI570" s="65"/>
      <c r="JGL570" s="78"/>
      <c r="JGM570" s="78"/>
      <c r="JGN570" s="65"/>
      <c r="JGQ570" s="78"/>
      <c r="JGR570" s="78"/>
      <c r="JGS570" s="65"/>
      <c r="JGV570" s="78"/>
      <c r="JGW570" s="78"/>
      <c r="JGX570" s="65"/>
      <c r="JHA570" s="78"/>
      <c r="JHB570" s="78"/>
      <c r="JHC570" s="65"/>
      <c r="JHF570" s="78"/>
      <c r="JHG570" s="78"/>
      <c r="JHH570" s="65"/>
      <c r="JHK570" s="78"/>
      <c r="JHL570" s="78"/>
      <c r="JHM570" s="65"/>
      <c r="JHP570" s="78"/>
      <c r="JHQ570" s="78"/>
      <c r="JHR570" s="65"/>
      <c r="JHU570" s="78"/>
      <c r="JHV570" s="78"/>
      <c r="JHW570" s="65"/>
      <c r="JHZ570" s="78"/>
      <c r="JIA570" s="78"/>
      <c r="JIB570" s="65"/>
      <c r="JIE570" s="78"/>
      <c r="JIF570" s="78"/>
      <c r="JIG570" s="65"/>
      <c r="JIJ570" s="78"/>
      <c r="JIK570" s="78"/>
      <c r="JIL570" s="65"/>
      <c r="JIO570" s="78"/>
      <c r="JIP570" s="78"/>
      <c r="JIQ570" s="65"/>
      <c r="JIT570" s="78"/>
      <c r="JIU570" s="78"/>
      <c r="JIV570" s="65"/>
      <c r="JIY570" s="78"/>
      <c r="JIZ570" s="78"/>
      <c r="JJA570" s="65"/>
      <c r="JJD570" s="78"/>
      <c r="JJE570" s="78"/>
      <c r="JJF570" s="65"/>
      <c r="JJI570" s="78"/>
      <c r="JJJ570" s="78"/>
      <c r="JJK570" s="65"/>
      <c r="JJN570" s="78"/>
      <c r="JJO570" s="78"/>
      <c r="JJP570" s="65"/>
      <c r="JJS570" s="78"/>
      <c r="JJT570" s="78"/>
      <c r="JJU570" s="65"/>
      <c r="JJX570" s="78"/>
      <c r="JJY570" s="78"/>
      <c r="JJZ570" s="65"/>
      <c r="JKC570" s="78"/>
      <c r="JKD570" s="78"/>
      <c r="JKE570" s="65"/>
      <c r="JKH570" s="78"/>
      <c r="JKI570" s="78"/>
      <c r="JKJ570" s="65"/>
      <c r="JKM570" s="78"/>
      <c r="JKN570" s="78"/>
      <c r="JKO570" s="65"/>
      <c r="JKR570" s="78"/>
      <c r="JKS570" s="78"/>
      <c r="JKT570" s="65"/>
      <c r="JKW570" s="78"/>
      <c r="JKX570" s="78"/>
      <c r="JKY570" s="65"/>
      <c r="JLB570" s="78"/>
      <c r="JLC570" s="78"/>
      <c r="JLD570" s="65"/>
      <c r="JLG570" s="78"/>
      <c r="JLH570" s="78"/>
      <c r="JLI570" s="65"/>
      <c r="JLL570" s="78"/>
      <c r="JLM570" s="78"/>
      <c r="JLN570" s="65"/>
      <c r="JLQ570" s="78"/>
      <c r="JLR570" s="78"/>
      <c r="JLS570" s="65"/>
      <c r="JLV570" s="78"/>
      <c r="JLW570" s="78"/>
      <c r="JLX570" s="65"/>
      <c r="JMA570" s="78"/>
      <c r="JMB570" s="78"/>
      <c r="JMC570" s="65"/>
      <c r="JMF570" s="78"/>
      <c r="JMG570" s="78"/>
      <c r="JMH570" s="65"/>
      <c r="JMK570" s="78"/>
      <c r="JML570" s="78"/>
      <c r="JMM570" s="65"/>
      <c r="JMP570" s="78"/>
      <c r="JMQ570" s="78"/>
      <c r="JMR570" s="65"/>
      <c r="JMU570" s="78"/>
      <c r="JMV570" s="78"/>
      <c r="JMW570" s="65"/>
      <c r="JMZ570" s="78"/>
      <c r="JNA570" s="78"/>
      <c r="JNB570" s="65"/>
      <c r="JNE570" s="78"/>
      <c r="JNF570" s="78"/>
      <c r="JNG570" s="65"/>
      <c r="JNJ570" s="78"/>
      <c r="JNK570" s="78"/>
      <c r="JNL570" s="65"/>
      <c r="JNO570" s="78"/>
      <c r="JNP570" s="78"/>
      <c r="JNQ570" s="65"/>
      <c r="JNT570" s="78"/>
      <c r="JNU570" s="78"/>
      <c r="JNV570" s="65"/>
      <c r="JNY570" s="78"/>
      <c r="JNZ570" s="78"/>
      <c r="JOA570" s="65"/>
      <c r="JOD570" s="78"/>
      <c r="JOE570" s="78"/>
      <c r="JOF570" s="65"/>
      <c r="JOI570" s="78"/>
      <c r="JOJ570" s="78"/>
      <c r="JOK570" s="65"/>
      <c r="JON570" s="78"/>
      <c r="JOO570" s="78"/>
      <c r="JOP570" s="65"/>
      <c r="JOS570" s="78"/>
      <c r="JOT570" s="78"/>
      <c r="JOU570" s="65"/>
      <c r="JOX570" s="78"/>
      <c r="JOY570" s="78"/>
      <c r="JOZ570" s="65"/>
      <c r="JPC570" s="78"/>
      <c r="JPD570" s="78"/>
      <c r="JPE570" s="65"/>
      <c r="JPH570" s="78"/>
      <c r="JPI570" s="78"/>
      <c r="JPJ570" s="65"/>
      <c r="JPM570" s="78"/>
      <c r="JPN570" s="78"/>
      <c r="JPO570" s="65"/>
      <c r="JPR570" s="78"/>
      <c r="JPS570" s="78"/>
      <c r="JPT570" s="65"/>
      <c r="JPW570" s="78"/>
      <c r="JPX570" s="78"/>
      <c r="JPY570" s="65"/>
      <c r="JQB570" s="78"/>
      <c r="JQC570" s="78"/>
      <c r="JQD570" s="65"/>
      <c r="JQG570" s="78"/>
      <c r="JQH570" s="78"/>
      <c r="JQI570" s="65"/>
      <c r="JQL570" s="78"/>
      <c r="JQM570" s="78"/>
      <c r="JQN570" s="65"/>
      <c r="JQQ570" s="78"/>
      <c r="JQR570" s="78"/>
      <c r="JQS570" s="65"/>
      <c r="JQV570" s="78"/>
      <c r="JQW570" s="78"/>
      <c r="JQX570" s="65"/>
      <c r="JRA570" s="78"/>
      <c r="JRB570" s="78"/>
      <c r="JRC570" s="65"/>
      <c r="JRF570" s="78"/>
      <c r="JRG570" s="78"/>
      <c r="JRH570" s="65"/>
      <c r="JRK570" s="78"/>
      <c r="JRL570" s="78"/>
      <c r="JRM570" s="65"/>
      <c r="JRP570" s="78"/>
      <c r="JRQ570" s="78"/>
      <c r="JRR570" s="65"/>
      <c r="JRU570" s="78"/>
      <c r="JRV570" s="78"/>
      <c r="JRW570" s="65"/>
      <c r="JRZ570" s="78"/>
      <c r="JSA570" s="78"/>
      <c r="JSB570" s="65"/>
      <c r="JSE570" s="78"/>
      <c r="JSF570" s="78"/>
      <c r="JSG570" s="65"/>
      <c r="JSJ570" s="78"/>
      <c r="JSK570" s="78"/>
      <c r="JSL570" s="65"/>
      <c r="JSO570" s="78"/>
      <c r="JSP570" s="78"/>
      <c r="JSQ570" s="65"/>
      <c r="JST570" s="78"/>
      <c r="JSU570" s="78"/>
      <c r="JSV570" s="65"/>
      <c r="JSY570" s="78"/>
      <c r="JSZ570" s="78"/>
      <c r="JTA570" s="65"/>
      <c r="JTD570" s="78"/>
      <c r="JTE570" s="78"/>
      <c r="JTF570" s="65"/>
      <c r="JTI570" s="78"/>
      <c r="JTJ570" s="78"/>
      <c r="JTK570" s="65"/>
      <c r="JTN570" s="78"/>
      <c r="JTO570" s="78"/>
      <c r="JTP570" s="65"/>
      <c r="JTS570" s="78"/>
      <c r="JTT570" s="78"/>
      <c r="JTU570" s="65"/>
      <c r="JTX570" s="78"/>
      <c r="JTY570" s="78"/>
      <c r="JTZ570" s="65"/>
      <c r="JUC570" s="78"/>
      <c r="JUD570" s="78"/>
      <c r="JUE570" s="65"/>
      <c r="JUH570" s="78"/>
      <c r="JUI570" s="78"/>
      <c r="JUJ570" s="65"/>
      <c r="JUM570" s="78"/>
      <c r="JUN570" s="78"/>
      <c r="JUO570" s="65"/>
      <c r="JUR570" s="78"/>
      <c r="JUS570" s="78"/>
      <c r="JUT570" s="65"/>
      <c r="JUW570" s="78"/>
      <c r="JUX570" s="78"/>
      <c r="JUY570" s="65"/>
      <c r="JVB570" s="78"/>
      <c r="JVC570" s="78"/>
      <c r="JVD570" s="65"/>
      <c r="JVG570" s="78"/>
      <c r="JVH570" s="78"/>
      <c r="JVI570" s="65"/>
      <c r="JVL570" s="78"/>
      <c r="JVM570" s="78"/>
      <c r="JVN570" s="65"/>
      <c r="JVQ570" s="78"/>
      <c r="JVR570" s="78"/>
      <c r="JVS570" s="65"/>
      <c r="JVV570" s="78"/>
      <c r="JVW570" s="78"/>
      <c r="JVX570" s="65"/>
      <c r="JWA570" s="78"/>
      <c r="JWB570" s="78"/>
      <c r="JWC570" s="65"/>
      <c r="JWF570" s="78"/>
      <c r="JWG570" s="78"/>
      <c r="JWH570" s="65"/>
      <c r="JWK570" s="78"/>
      <c r="JWL570" s="78"/>
      <c r="JWM570" s="65"/>
      <c r="JWP570" s="78"/>
      <c r="JWQ570" s="78"/>
      <c r="JWR570" s="65"/>
      <c r="JWU570" s="78"/>
      <c r="JWV570" s="78"/>
      <c r="JWW570" s="65"/>
      <c r="JWZ570" s="78"/>
      <c r="JXA570" s="78"/>
      <c r="JXB570" s="65"/>
      <c r="JXE570" s="78"/>
      <c r="JXF570" s="78"/>
      <c r="JXG570" s="65"/>
      <c r="JXJ570" s="78"/>
      <c r="JXK570" s="78"/>
      <c r="JXL570" s="65"/>
      <c r="JXO570" s="78"/>
      <c r="JXP570" s="78"/>
      <c r="JXQ570" s="65"/>
      <c r="JXT570" s="78"/>
      <c r="JXU570" s="78"/>
      <c r="JXV570" s="65"/>
      <c r="JXY570" s="78"/>
      <c r="JXZ570" s="78"/>
      <c r="JYA570" s="65"/>
      <c r="JYD570" s="78"/>
      <c r="JYE570" s="78"/>
      <c r="JYF570" s="65"/>
      <c r="JYI570" s="78"/>
      <c r="JYJ570" s="78"/>
      <c r="JYK570" s="65"/>
      <c r="JYN570" s="78"/>
      <c r="JYO570" s="78"/>
      <c r="JYP570" s="65"/>
      <c r="JYS570" s="78"/>
      <c r="JYT570" s="78"/>
      <c r="JYU570" s="65"/>
      <c r="JYX570" s="78"/>
      <c r="JYY570" s="78"/>
      <c r="JYZ570" s="65"/>
      <c r="JZC570" s="78"/>
      <c r="JZD570" s="78"/>
      <c r="JZE570" s="65"/>
      <c r="JZH570" s="78"/>
      <c r="JZI570" s="78"/>
      <c r="JZJ570" s="65"/>
      <c r="JZM570" s="78"/>
      <c r="JZN570" s="78"/>
      <c r="JZO570" s="65"/>
      <c r="JZR570" s="78"/>
      <c r="JZS570" s="78"/>
      <c r="JZT570" s="65"/>
      <c r="JZW570" s="78"/>
      <c r="JZX570" s="78"/>
      <c r="JZY570" s="65"/>
      <c r="KAB570" s="78"/>
      <c r="KAC570" s="78"/>
      <c r="KAD570" s="65"/>
      <c r="KAG570" s="78"/>
      <c r="KAH570" s="78"/>
      <c r="KAI570" s="65"/>
      <c r="KAL570" s="78"/>
      <c r="KAM570" s="78"/>
      <c r="KAN570" s="65"/>
      <c r="KAQ570" s="78"/>
      <c r="KAR570" s="78"/>
      <c r="KAS570" s="65"/>
      <c r="KAV570" s="78"/>
      <c r="KAW570" s="78"/>
      <c r="KAX570" s="65"/>
      <c r="KBA570" s="78"/>
      <c r="KBB570" s="78"/>
      <c r="KBC570" s="65"/>
      <c r="KBF570" s="78"/>
      <c r="KBG570" s="78"/>
      <c r="KBH570" s="65"/>
      <c r="KBK570" s="78"/>
      <c r="KBL570" s="78"/>
      <c r="KBM570" s="65"/>
      <c r="KBP570" s="78"/>
      <c r="KBQ570" s="78"/>
      <c r="KBR570" s="65"/>
      <c r="KBU570" s="78"/>
      <c r="KBV570" s="78"/>
      <c r="KBW570" s="65"/>
      <c r="KBZ570" s="78"/>
      <c r="KCA570" s="78"/>
      <c r="KCB570" s="65"/>
      <c r="KCE570" s="78"/>
      <c r="KCF570" s="78"/>
      <c r="KCG570" s="65"/>
      <c r="KCJ570" s="78"/>
      <c r="KCK570" s="78"/>
      <c r="KCL570" s="65"/>
      <c r="KCO570" s="78"/>
      <c r="KCP570" s="78"/>
      <c r="KCQ570" s="65"/>
      <c r="KCT570" s="78"/>
      <c r="KCU570" s="78"/>
      <c r="KCV570" s="65"/>
      <c r="KCY570" s="78"/>
      <c r="KCZ570" s="78"/>
      <c r="KDA570" s="65"/>
      <c r="KDD570" s="78"/>
      <c r="KDE570" s="78"/>
      <c r="KDF570" s="65"/>
      <c r="KDI570" s="78"/>
      <c r="KDJ570" s="78"/>
      <c r="KDK570" s="65"/>
      <c r="KDN570" s="78"/>
      <c r="KDO570" s="78"/>
      <c r="KDP570" s="65"/>
      <c r="KDS570" s="78"/>
      <c r="KDT570" s="78"/>
      <c r="KDU570" s="65"/>
      <c r="KDX570" s="78"/>
      <c r="KDY570" s="78"/>
      <c r="KDZ570" s="65"/>
      <c r="KEC570" s="78"/>
      <c r="KED570" s="78"/>
      <c r="KEE570" s="65"/>
      <c r="KEH570" s="78"/>
      <c r="KEI570" s="78"/>
      <c r="KEJ570" s="65"/>
      <c r="KEM570" s="78"/>
      <c r="KEN570" s="78"/>
      <c r="KEO570" s="65"/>
      <c r="KER570" s="78"/>
      <c r="KES570" s="78"/>
      <c r="KET570" s="65"/>
      <c r="KEW570" s="78"/>
      <c r="KEX570" s="78"/>
      <c r="KEY570" s="65"/>
      <c r="KFB570" s="78"/>
      <c r="KFC570" s="78"/>
      <c r="KFD570" s="65"/>
      <c r="KFG570" s="78"/>
      <c r="KFH570" s="78"/>
      <c r="KFI570" s="65"/>
      <c r="KFL570" s="78"/>
      <c r="KFM570" s="78"/>
      <c r="KFN570" s="65"/>
      <c r="KFQ570" s="78"/>
      <c r="KFR570" s="78"/>
      <c r="KFS570" s="65"/>
      <c r="KFV570" s="78"/>
      <c r="KFW570" s="78"/>
      <c r="KFX570" s="65"/>
      <c r="KGA570" s="78"/>
      <c r="KGB570" s="78"/>
      <c r="KGC570" s="65"/>
      <c r="KGF570" s="78"/>
      <c r="KGG570" s="78"/>
      <c r="KGH570" s="65"/>
      <c r="KGK570" s="78"/>
      <c r="KGL570" s="78"/>
      <c r="KGM570" s="65"/>
      <c r="KGP570" s="78"/>
      <c r="KGQ570" s="78"/>
      <c r="KGR570" s="65"/>
      <c r="KGU570" s="78"/>
      <c r="KGV570" s="78"/>
      <c r="KGW570" s="65"/>
      <c r="KGZ570" s="78"/>
      <c r="KHA570" s="78"/>
      <c r="KHB570" s="65"/>
      <c r="KHE570" s="78"/>
      <c r="KHF570" s="78"/>
      <c r="KHG570" s="65"/>
      <c r="KHJ570" s="78"/>
      <c r="KHK570" s="78"/>
      <c r="KHL570" s="65"/>
      <c r="KHO570" s="78"/>
      <c r="KHP570" s="78"/>
      <c r="KHQ570" s="65"/>
      <c r="KHT570" s="78"/>
      <c r="KHU570" s="78"/>
      <c r="KHV570" s="65"/>
      <c r="KHY570" s="78"/>
      <c r="KHZ570" s="78"/>
      <c r="KIA570" s="65"/>
      <c r="KID570" s="78"/>
      <c r="KIE570" s="78"/>
      <c r="KIF570" s="65"/>
      <c r="KII570" s="78"/>
      <c r="KIJ570" s="78"/>
      <c r="KIK570" s="65"/>
      <c r="KIN570" s="78"/>
      <c r="KIO570" s="78"/>
      <c r="KIP570" s="65"/>
      <c r="KIS570" s="78"/>
      <c r="KIT570" s="78"/>
      <c r="KIU570" s="65"/>
      <c r="KIX570" s="78"/>
      <c r="KIY570" s="78"/>
      <c r="KIZ570" s="65"/>
      <c r="KJC570" s="78"/>
      <c r="KJD570" s="78"/>
      <c r="KJE570" s="65"/>
      <c r="KJH570" s="78"/>
      <c r="KJI570" s="78"/>
      <c r="KJJ570" s="65"/>
      <c r="KJM570" s="78"/>
      <c r="KJN570" s="78"/>
      <c r="KJO570" s="65"/>
      <c r="KJR570" s="78"/>
      <c r="KJS570" s="78"/>
      <c r="KJT570" s="65"/>
      <c r="KJW570" s="78"/>
      <c r="KJX570" s="78"/>
      <c r="KJY570" s="65"/>
      <c r="KKB570" s="78"/>
      <c r="KKC570" s="78"/>
      <c r="KKD570" s="65"/>
      <c r="KKG570" s="78"/>
      <c r="KKH570" s="78"/>
      <c r="KKI570" s="65"/>
      <c r="KKL570" s="78"/>
      <c r="KKM570" s="78"/>
      <c r="KKN570" s="65"/>
      <c r="KKQ570" s="78"/>
      <c r="KKR570" s="78"/>
      <c r="KKS570" s="65"/>
      <c r="KKV570" s="78"/>
      <c r="KKW570" s="78"/>
      <c r="KKX570" s="65"/>
      <c r="KLA570" s="78"/>
      <c r="KLB570" s="78"/>
      <c r="KLC570" s="65"/>
      <c r="KLF570" s="78"/>
      <c r="KLG570" s="78"/>
      <c r="KLH570" s="65"/>
      <c r="KLK570" s="78"/>
      <c r="KLL570" s="78"/>
      <c r="KLM570" s="65"/>
      <c r="KLP570" s="78"/>
      <c r="KLQ570" s="78"/>
      <c r="KLR570" s="65"/>
      <c r="KLU570" s="78"/>
      <c r="KLV570" s="78"/>
      <c r="KLW570" s="65"/>
      <c r="KLZ570" s="78"/>
      <c r="KMA570" s="78"/>
      <c r="KMB570" s="65"/>
      <c r="KME570" s="78"/>
      <c r="KMF570" s="78"/>
      <c r="KMG570" s="65"/>
      <c r="KMJ570" s="78"/>
      <c r="KMK570" s="78"/>
      <c r="KML570" s="65"/>
      <c r="KMO570" s="78"/>
      <c r="KMP570" s="78"/>
      <c r="KMQ570" s="65"/>
      <c r="KMT570" s="78"/>
      <c r="KMU570" s="78"/>
      <c r="KMV570" s="65"/>
      <c r="KMY570" s="78"/>
      <c r="KMZ570" s="78"/>
      <c r="KNA570" s="65"/>
      <c r="KND570" s="78"/>
      <c r="KNE570" s="78"/>
      <c r="KNF570" s="65"/>
      <c r="KNI570" s="78"/>
      <c r="KNJ570" s="78"/>
      <c r="KNK570" s="65"/>
      <c r="KNN570" s="78"/>
      <c r="KNO570" s="78"/>
      <c r="KNP570" s="65"/>
      <c r="KNS570" s="78"/>
      <c r="KNT570" s="78"/>
      <c r="KNU570" s="65"/>
      <c r="KNX570" s="78"/>
      <c r="KNY570" s="78"/>
      <c r="KNZ570" s="65"/>
      <c r="KOC570" s="78"/>
      <c r="KOD570" s="78"/>
      <c r="KOE570" s="65"/>
      <c r="KOH570" s="78"/>
      <c r="KOI570" s="78"/>
      <c r="KOJ570" s="65"/>
      <c r="KOM570" s="78"/>
      <c r="KON570" s="78"/>
      <c r="KOO570" s="65"/>
      <c r="KOR570" s="78"/>
      <c r="KOS570" s="78"/>
      <c r="KOT570" s="65"/>
      <c r="KOW570" s="78"/>
      <c r="KOX570" s="78"/>
      <c r="KOY570" s="65"/>
      <c r="KPB570" s="78"/>
      <c r="KPC570" s="78"/>
      <c r="KPD570" s="65"/>
      <c r="KPG570" s="78"/>
      <c r="KPH570" s="78"/>
      <c r="KPI570" s="65"/>
      <c r="KPL570" s="78"/>
      <c r="KPM570" s="78"/>
      <c r="KPN570" s="65"/>
      <c r="KPQ570" s="78"/>
      <c r="KPR570" s="78"/>
      <c r="KPS570" s="65"/>
      <c r="KPV570" s="78"/>
      <c r="KPW570" s="78"/>
      <c r="KPX570" s="65"/>
      <c r="KQA570" s="78"/>
      <c r="KQB570" s="78"/>
      <c r="KQC570" s="65"/>
      <c r="KQF570" s="78"/>
      <c r="KQG570" s="78"/>
      <c r="KQH570" s="65"/>
      <c r="KQK570" s="78"/>
      <c r="KQL570" s="78"/>
      <c r="KQM570" s="65"/>
      <c r="KQP570" s="78"/>
      <c r="KQQ570" s="78"/>
      <c r="KQR570" s="65"/>
      <c r="KQU570" s="78"/>
      <c r="KQV570" s="78"/>
      <c r="KQW570" s="65"/>
      <c r="KQZ570" s="78"/>
      <c r="KRA570" s="78"/>
      <c r="KRB570" s="65"/>
      <c r="KRE570" s="78"/>
      <c r="KRF570" s="78"/>
      <c r="KRG570" s="65"/>
      <c r="KRJ570" s="78"/>
      <c r="KRK570" s="78"/>
      <c r="KRL570" s="65"/>
      <c r="KRO570" s="78"/>
      <c r="KRP570" s="78"/>
      <c r="KRQ570" s="65"/>
      <c r="KRT570" s="78"/>
      <c r="KRU570" s="78"/>
      <c r="KRV570" s="65"/>
      <c r="KRY570" s="78"/>
      <c r="KRZ570" s="78"/>
      <c r="KSA570" s="65"/>
      <c r="KSD570" s="78"/>
      <c r="KSE570" s="78"/>
      <c r="KSF570" s="65"/>
      <c r="KSI570" s="78"/>
      <c r="KSJ570" s="78"/>
      <c r="KSK570" s="65"/>
      <c r="KSN570" s="78"/>
      <c r="KSO570" s="78"/>
      <c r="KSP570" s="65"/>
      <c r="KSS570" s="78"/>
      <c r="KST570" s="78"/>
      <c r="KSU570" s="65"/>
      <c r="KSX570" s="78"/>
      <c r="KSY570" s="78"/>
      <c r="KSZ570" s="65"/>
      <c r="KTC570" s="78"/>
      <c r="KTD570" s="78"/>
      <c r="KTE570" s="65"/>
      <c r="KTH570" s="78"/>
      <c r="KTI570" s="78"/>
      <c r="KTJ570" s="65"/>
      <c r="KTM570" s="78"/>
      <c r="KTN570" s="78"/>
      <c r="KTO570" s="65"/>
      <c r="KTR570" s="78"/>
      <c r="KTS570" s="78"/>
      <c r="KTT570" s="65"/>
      <c r="KTW570" s="78"/>
      <c r="KTX570" s="78"/>
      <c r="KTY570" s="65"/>
      <c r="KUB570" s="78"/>
      <c r="KUC570" s="78"/>
      <c r="KUD570" s="65"/>
      <c r="KUG570" s="78"/>
      <c r="KUH570" s="78"/>
      <c r="KUI570" s="65"/>
      <c r="KUL570" s="78"/>
      <c r="KUM570" s="78"/>
      <c r="KUN570" s="65"/>
      <c r="KUQ570" s="78"/>
      <c r="KUR570" s="78"/>
      <c r="KUS570" s="65"/>
      <c r="KUV570" s="78"/>
      <c r="KUW570" s="78"/>
      <c r="KUX570" s="65"/>
      <c r="KVA570" s="78"/>
      <c r="KVB570" s="78"/>
      <c r="KVC570" s="65"/>
      <c r="KVF570" s="78"/>
      <c r="KVG570" s="78"/>
      <c r="KVH570" s="65"/>
      <c r="KVK570" s="78"/>
      <c r="KVL570" s="78"/>
      <c r="KVM570" s="65"/>
      <c r="KVP570" s="78"/>
      <c r="KVQ570" s="78"/>
      <c r="KVR570" s="65"/>
      <c r="KVU570" s="78"/>
      <c r="KVV570" s="78"/>
      <c r="KVW570" s="65"/>
      <c r="KVZ570" s="78"/>
      <c r="KWA570" s="78"/>
      <c r="KWB570" s="65"/>
      <c r="KWE570" s="78"/>
      <c r="KWF570" s="78"/>
      <c r="KWG570" s="65"/>
      <c r="KWJ570" s="78"/>
      <c r="KWK570" s="78"/>
      <c r="KWL570" s="65"/>
      <c r="KWO570" s="78"/>
      <c r="KWP570" s="78"/>
      <c r="KWQ570" s="65"/>
      <c r="KWT570" s="78"/>
      <c r="KWU570" s="78"/>
      <c r="KWV570" s="65"/>
      <c r="KWY570" s="78"/>
      <c r="KWZ570" s="78"/>
      <c r="KXA570" s="65"/>
      <c r="KXD570" s="78"/>
      <c r="KXE570" s="78"/>
      <c r="KXF570" s="65"/>
      <c r="KXI570" s="78"/>
      <c r="KXJ570" s="78"/>
      <c r="KXK570" s="65"/>
      <c r="KXN570" s="78"/>
      <c r="KXO570" s="78"/>
      <c r="KXP570" s="65"/>
      <c r="KXS570" s="78"/>
      <c r="KXT570" s="78"/>
      <c r="KXU570" s="65"/>
      <c r="KXX570" s="78"/>
      <c r="KXY570" s="78"/>
      <c r="KXZ570" s="65"/>
      <c r="KYC570" s="78"/>
      <c r="KYD570" s="78"/>
      <c r="KYE570" s="65"/>
      <c r="KYH570" s="78"/>
      <c r="KYI570" s="78"/>
      <c r="KYJ570" s="65"/>
      <c r="KYM570" s="78"/>
      <c r="KYN570" s="78"/>
      <c r="KYO570" s="65"/>
      <c r="KYR570" s="78"/>
      <c r="KYS570" s="78"/>
      <c r="KYT570" s="65"/>
      <c r="KYW570" s="78"/>
      <c r="KYX570" s="78"/>
      <c r="KYY570" s="65"/>
      <c r="KZB570" s="78"/>
      <c r="KZC570" s="78"/>
      <c r="KZD570" s="65"/>
      <c r="KZG570" s="78"/>
      <c r="KZH570" s="78"/>
      <c r="KZI570" s="65"/>
      <c r="KZL570" s="78"/>
      <c r="KZM570" s="78"/>
      <c r="KZN570" s="65"/>
      <c r="KZQ570" s="78"/>
      <c r="KZR570" s="78"/>
      <c r="KZS570" s="65"/>
      <c r="KZV570" s="78"/>
      <c r="KZW570" s="78"/>
      <c r="KZX570" s="65"/>
      <c r="LAA570" s="78"/>
      <c r="LAB570" s="78"/>
      <c r="LAC570" s="65"/>
      <c r="LAF570" s="78"/>
      <c r="LAG570" s="78"/>
      <c r="LAH570" s="65"/>
      <c r="LAK570" s="78"/>
      <c r="LAL570" s="78"/>
      <c r="LAM570" s="65"/>
      <c r="LAP570" s="78"/>
      <c r="LAQ570" s="78"/>
      <c r="LAR570" s="65"/>
      <c r="LAU570" s="78"/>
      <c r="LAV570" s="78"/>
      <c r="LAW570" s="65"/>
      <c r="LAZ570" s="78"/>
      <c r="LBA570" s="78"/>
      <c r="LBB570" s="65"/>
      <c r="LBE570" s="78"/>
      <c r="LBF570" s="78"/>
      <c r="LBG570" s="65"/>
      <c r="LBJ570" s="78"/>
      <c r="LBK570" s="78"/>
      <c r="LBL570" s="65"/>
      <c r="LBO570" s="78"/>
      <c r="LBP570" s="78"/>
      <c r="LBQ570" s="65"/>
      <c r="LBT570" s="78"/>
      <c r="LBU570" s="78"/>
      <c r="LBV570" s="65"/>
      <c r="LBY570" s="78"/>
      <c r="LBZ570" s="78"/>
      <c r="LCA570" s="65"/>
      <c r="LCD570" s="78"/>
      <c r="LCE570" s="78"/>
      <c r="LCF570" s="65"/>
      <c r="LCI570" s="78"/>
      <c r="LCJ570" s="78"/>
      <c r="LCK570" s="65"/>
      <c r="LCN570" s="78"/>
      <c r="LCO570" s="78"/>
      <c r="LCP570" s="65"/>
      <c r="LCS570" s="78"/>
      <c r="LCT570" s="78"/>
      <c r="LCU570" s="65"/>
      <c r="LCX570" s="78"/>
      <c r="LCY570" s="78"/>
      <c r="LCZ570" s="65"/>
      <c r="LDC570" s="78"/>
      <c r="LDD570" s="78"/>
      <c r="LDE570" s="65"/>
      <c r="LDH570" s="78"/>
      <c r="LDI570" s="78"/>
      <c r="LDJ570" s="65"/>
      <c r="LDM570" s="78"/>
      <c r="LDN570" s="78"/>
      <c r="LDO570" s="65"/>
      <c r="LDR570" s="78"/>
      <c r="LDS570" s="78"/>
      <c r="LDT570" s="65"/>
      <c r="LDW570" s="78"/>
      <c r="LDX570" s="78"/>
      <c r="LDY570" s="65"/>
      <c r="LEB570" s="78"/>
      <c r="LEC570" s="78"/>
      <c r="LED570" s="65"/>
      <c r="LEG570" s="78"/>
      <c r="LEH570" s="78"/>
      <c r="LEI570" s="65"/>
      <c r="LEL570" s="78"/>
      <c r="LEM570" s="78"/>
      <c r="LEN570" s="65"/>
      <c r="LEQ570" s="78"/>
      <c r="LER570" s="78"/>
      <c r="LES570" s="65"/>
      <c r="LEV570" s="78"/>
      <c r="LEW570" s="78"/>
      <c r="LEX570" s="65"/>
      <c r="LFA570" s="78"/>
      <c r="LFB570" s="78"/>
      <c r="LFC570" s="65"/>
      <c r="LFF570" s="78"/>
      <c r="LFG570" s="78"/>
      <c r="LFH570" s="65"/>
      <c r="LFK570" s="78"/>
      <c r="LFL570" s="78"/>
      <c r="LFM570" s="65"/>
      <c r="LFP570" s="78"/>
      <c r="LFQ570" s="78"/>
      <c r="LFR570" s="65"/>
      <c r="LFU570" s="78"/>
      <c r="LFV570" s="78"/>
      <c r="LFW570" s="65"/>
      <c r="LFZ570" s="78"/>
      <c r="LGA570" s="78"/>
      <c r="LGB570" s="65"/>
      <c r="LGE570" s="78"/>
      <c r="LGF570" s="78"/>
      <c r="LGG570" s="65"/>
      <c r="LGJ570" s="78"/>
      <c r="LGK570" s="78"/>
      <c r="LGL570" s="65"/>
      <c r="LGO570" s="78"/>
      <c r="LGP570" s="78"/>
      <c r="LGQ570" s="65"/>
      <c r="LGT570" s="78"/>
      <c r="LGU570" s="78"/>
      <c r="LGV570" s="65"/>
      <c r="LGY570" s="78"/>
      <c r="LGZ570" s="78"/>
      <c r="LHA570" s="65"/>
      <c r="LHD570" s="78"/>
      <c r="LHE570" s="78"/>
      <c r="LHF570" s="65"/>
      <c r="LHI570" s="78"/>
      <c r="LHJ570" s="78"/>
      <c r="LHK570" s="65"/>
      <c r="LHN570" s="78"/>
      <c r="LHO570" s="78"/>
      <c r="LHP570" s="65"/>
      <c r="LHS570" s="78"/>
      <c r="LHT570" s="78"/>
      <c r="LHU570" s="65"/>
      <c r="LHX570" s="78"/>
      <c r="LHY570" s="78"/>
      <c r="LHZ570" s="65"/>
      <c r="LIC570" s="78"/>
      <c r="LID570" s="78"/>
      <c r="LIE570" s="65"/>
      <c r="LIH570" s="78"/>
      <c r="LII570" s="78"/>
      <c r="LIJ570" s="65"/>
      <c r="LIM570" s="78"/>
      <c r="LIN570" s="78"/>
      <c r="LIO570" s="65"/>
      <c r="LIR570" s="78"/>
      <c r="LIS570" s="78"/>
      <c r="LIT570" s="65"/>
      <c r="LIW570" s="78"/>
      <c r="LIX570" s="78"/>
      <c r="LIY570" s="65"/>
      <c r="LJB570" s="78"/>
      <c r="LJC570" s="78"/>
      <c r="LJD570" s="65"/>
      <c r="LJG570" s="78"/>
      <c r="LJH570" s="78"/>
      <c r="LJI570" s="65"/>
      <c r="LJL570" s="78"/>
      <c r="LJM570" s="78"/>
      <c r="LJN570" s="65"/>
      <c r="LJQ570" s="78"/>
      <c r="LJR570" s="78"/>
      <c r="LJS570" s="65"/>
      <c r="LJV570" s="78"/>
      <c r="LJW570" s="78"/>
      <c r="LJX570" s="65"/>
      <c r="LKA570" s="78"/>
      <c r="LKB570" s="78"/>
      <c r="LKC570" s="65"/>
      <c r="LKF570" s="78"/>
      <c r="LKG570" s="78"/>
      <c r="LKH570" s="65"/>
      <c r="LKK570" s="78"/>
      <c r="LKL570" s="78"/>
      <c r="LKM570" s="65"/>
      <c r="LKP570" s="78"/>
      <c r="LKQ570" s="78"/>
      <c r="LKR570" s="65"/>
      <c r="LKU570" s="78"/>
      <c r="LKV570" s="78"/>
      <c r="LKW570" s="65"/>
      <c r="LKZ570" s="78"/>
      <c r="LLA570" s="78"/>
      <c r="LLB570" s="65"/>
      <c r="LLE570" s="78"/>
      <c r="LLF570" s="78"/>
      <c r="LLG570" s="65"/>
      <c r="LLJ570" s="78"/>
      <c r="LLK570" s="78"/>
      <c r="LLL570" s="65"/>
      <c r="LLO570" s="78"/>
      <c r="LLP570" s="78"/>
      <c r="LLQ570" s="65"/>
      <c r="LLT570" s="78"/>
      <c r="LLU570" s="78"/>
      <c r="LLV570" s="65"/>
      <c r="LLY570" s="78"/>
      <c r="LLZ570" s="78"/>
      <c r="LMA570" s="65"/>
      <c r="LMD570" s="78"/>
      <c r="LME570" s="78"/>
      <c r="LMF570" s="65"/>
      <c r="LMI570" s="78"/>
      <c r="LMJ570" s="78"/>
      <c r="LMK570" s="65"/>
      <c r="LMN570" s="78"/>
      <c r="LMO570" s="78"/>
      <c r="LMP570" s="65"/>
      <c r="LMS570" s="78"/>
      <c r="LMT570" s="78"/>
      <c r="LMU570" s="65"/>
      <c r="LMX570" s="78"/>
      <c r="LMY570" s="78"/>
      <c r="LMZ570" s="65"/>
      <c r="LNC570" s="78"/>
      <c r="LND570" s="78"/>
      <c r="LNE570" s="65"/>
      <c r="LNH570" s="78"/>
      <c r="LNI570" s="78"/>
      <c r="LNJ570" s="65"/>
      <c r="LNM570" s="78"/>
      <c r="LNN570" s="78"/>
      <c r="LNO570" s="65"/>
      <c r="LNR570" s="78"/>
      <c r="LNS570" s="78"/>
      <c r="LNT570" s="65"/>
      <c r="LNW570" s="78"/>
      <c r="LNX570" s="78"/>
      <c r="LNY570" s="65"/>
      <c r="LOB570" s="78"/>
      <c r="LOC570" s="78"/>
      <c r="LOD570" s="65"/>
      <c r="LOG570" s="78"/>
      <c r="LOH570" s="78"/>
      <c r="LOI570" s="65"/>
      <c r="LOL570" s="78"/>
      <c r="LOM570" s="78"/>
      <c r="LON570" s="65"/>
      <c r="LOQ570" s="78"/>
      <c r="LOR570" s="78"/>
      <c r="LOS570" s="65"/>
      <c r="LOV570" s="78"/>
      <c r="LOW570" s="78"/>
      <c r="LOX570" s="65"/>
      <c r="LPA570" s="78"/>
      <c r="LPB570" s="78"/>
      <c r="LPC570" s="65"/>
      <c r="LPF570" s="78"/>
      <c r="LPG570" s="78"/>
      <c r="LPH570" s="65"/>
      <c r="LPK570" s="78"/>
      <c r="LPL570" s="78"/>
      <c r="LPM570" s="65"/>
      <c r="LPP570" s="78"/>
      <c r="LPQ570" s="78"/>
      <c r="LPR570" s="65"/>
      <c r="LPU570" s="78"/>
      <c r="LPV570" s="78"/>
      <c r="LPW570" s="65"/>
      <c r="LPZ570" s="78"/>
      <c r="LQA570" s="78"/>
      <c r="LQB570" s="65"/>
      <c r="LQE570" s="78"/>
      <c r="LQF570" s="78"/>
      <c r="LQG570" s="65"/>
      <c r="LQJ570" s="78"/>
      <c r="LQK570" s="78"/>
      <c r="LQL570" s="65"/>
      <c r="LQO570" s="78"/>
      <c r="LQP570" s="78"/>
      <c r="LQQ570" s="65"/>
      <c r="LQT570" s="78"/>
      <c r="LQU570" s="78"/>
      <c r="LQV570" s="65"/>
      <c r="LQY570" s="78"/>
      <c r="LQZ570" s="78"/>
      <c r="LRA570" s="65"/>
      <c r="LRD570" s="78"/>
      <c r="LRE570" s="78"/>
      <c r="LRF570" s="65"/>
      <c r="LRI570" s="78"/>
      <c r="LRJ570" s="78"/>
      <c r="LRK570" s="65"/>
      <c r="LRN570" s="78"/>
      <c r="LRO570" s="78"/>
      <c r="LRP570" s="65"/>
      <c r="LRS570" s="78"/>
      <c r="LRT570" s="78"/>
      <c r="LRU570" s="65"/>
      <c r="LRX570" s="78"/>
      <c r="LRY570" s="78"/>
      <c r="LRZ570" s="65"/>
      <c r="LSC570" s="78"/>
      <c r="LSD570" s="78"/>
      <c r="LSE570" s="65"/>
      <c r="LSH570" s="78"/>
      <c r="LSI570" s="78"/>
      <c r="LSJ570" s="65"/>
      <c r="LSM570" s="78"/>
      <c r="LSN570" s="78"/>
      <c r="LSO570" s="65"/>
      <c r="LSR570" s="78"/>
      <c r="LSS570" s="78"/>
      <c r="LST570" s="65"/>
      <c r="LSW570" s="78"/>
      <c r="LSX570" s="78"/>
      <c r="LSY570" s="65"/>
      <c r="LTB570" s="78"/>
      <c r="LTC570" s="78"/>
      <c r="LTD570" s="65"/>
      <c r="LTG570" s="78"/>
      <c r="LTH570" s="78"/>
      <c r="LTI570" s="65"/>
      <c r="LTL570" s="78"/>
      <c r="LTM570" s="78"/>
      <c r="LTN570" s="65"/>
      <c r="LTQ570" s="78"/>
      <c r="LTR570" s="78"/>
      <c r="LTS570" s="65"/>
      <c r="LTV570" s="78"/>
      <c r="LTW570" s="78"/>
      <c r="LTX570" s="65"/>
      <c r="LUA570" s="78"/>
      <c r="LUB570" s="78"/>
      <c r="LUC570" s="65"/>
      <c r="LUF570" s="78"/>
      <c r="LUG570" s="78"/>
      <c r="LUH570" s="65"/>
      <c r="LUK570" s="78"/>
      <c r="LUL570" s="78"/>
      <c r="LUM570" s="65"/>
      <c r="LUP570" s="78"/>
      <c r="LUQ570" s="78"/>
      <c r="LUR570" s="65"/>
      <c r="LUU570" s="78"/>
      <c r="LUV570" s="78"/>
      <c r="LUW570" s="65"/>
      <c r="LUZ570" s="78"/>
      <c r="LVA570" s="78"/>
      <c r="LVB570" s="65"/>
      <c r="LVE570" s="78"/>
      <c r="LVF570" s="78"/>
      <c r="LVG570" s="65"/>
      <c r="LVJ570" s="78"/>
      <c r="LVK570" s="78"/>
      <c r="LVL570" s="65"/>
      <c r="LVO570" s="78"/>
      <c r="LVP570" s="78"/>
      <c r="LVQ570" s="65"/>
      <c r="LVT570" s="78"/>
      <c r="LVU570" s="78"/>
      <c r="LVV570" s="65"/>
      <c r="LVY570" s="78"/>
      <c r="LVZ570" s="78"/>
      <c r="LWA570" s="65"/>
      <c r="LWD570" s="78"/>
      <c r="LWE570" s="78"/>
      <c r="LWF570" s="65"/>
      <c r="LWI570" s="78"/>
      <c r="LWJ570" s="78"/>
      <c r="LWK570" s="65"/>
      <c r="LWN570" s="78"/>
      <c r="LWO570" s="78"/>
      <c r="LWP570" s="65"/>
      <c r="LWS570" s="78"/>
      <c r="LWT570" s="78"/>
      <c r="LWU570" s="65"/>
      <c r="LWX570" s="78"/>
      <c r="LWY570" s="78"/>
      <c r="LWZ570" s="65"/>
      <c r="LXC570" s="78"/>
      <c r="LXD570" s="78"/>
      <c r="LXE570" s="65"/>
      <c r="LXH570" s="78"/>
      <c r="LXI570" s="78"/>
      <c r="LXJ570" s="65"/>
      <c r="LXM570" s="78"/>
      <c r="LXN570" s="78"/>
      <c r="LXO570" s="65"/>
      <c r="LXR570" s="78"/>
      <c r="LXS570" s="78"/>
      <c r="LXT570" s="65"/>
      <c r="LXW570" s="78"/>
      <c r="LXX570" s="78"/>
      <c r="LXY570" s="65"/>
      <c r="LYB570" s="78"/>
      <c r="LYC570" s="78"/>
      <c r="LYD570" s="65"/>
      <c r="LYG570" s="78"/>
      <c r="LYH570" s="78"/>
      <c r="LYI570" s="65"/>
      <c r="LYL570" s="78"/>
      <c r="LYM570" s="78"/>
      <c r="LYN570" s="65"/>
      <c r="LYQ570" s="78"/>
      <c r="LYR570" s="78"/>
      <c r="LYS570" s="65"/>
      <c r="LYV570" s="78"/>
      <c r="LYW570" s="78"/>
      <c r="LYX570" s="65"/>
      <c r="LZA570" s="78"/>
      <c r="LZB570" s="78"/>
      <c r="LZC570" s="65"/>
      <c r="LZF570" s="78"/>
      <c r="LZG570" s="78"/>
      <c r="LZH570" s="65"/>
      <c r="LZK570" s="78"/>
      <c r="LZL570" s="78"/>
      <c r="LZM570" s="65"/>
      <c r="LZP570" s="78"/>
      <c r="LZQ570" s="78"/>
      <c r="LZR570" s="65"/>
      <c r="LZU570" s="78"/>
      <c r="LZV570" s="78"/>
      <c r="LZW570" s="65"/>
      <c r="LZZ570" s="78"/>
      <c r="MAA570" s="78"/>
      <c r="MAB570" s="65"/>
      <c r="MAE570" s="78"/>
      <c r="MAF570" s="78"/>
      <c r="MAG570" s="65"/>
      <c r="MAJ570" s="78"/>
      <c r="MAK570" s="78"/>
      <c r="MAL570" s="65"/>
      <c r="MAO570" s="78"/>
      <c r="MAP570" s="78"/>
      <c r="MAQ570" s="65"/>
      <c r="MAT570" s="78"/>
      <c r="MAU570" s="78"/>
      <c r="MAV570" s="65"/>
      <c r="MAY570" s="78"/>
      <c r="MAZ570" s="78"/>
      <c r="MBA570" s="65"/>
      <c r="MBD570" s="78"/>
      <c r="MBE570" s="78"/>
      <c r="MBF570" s="65"/>
      <c r="MBI570" s="78"/>
      <c r="MBJ570" s="78"/>
      <c r="MBK570" s="65"/>
      <c r="MBN570" s="78"/>
      <c r="MBO570" s="78"/>
      <c r="MBP570" s="65"/>
      <c r="MBS570" s="78"/>
      <c r="MBT570" s="78"/>
      <c r="MBU570" s="65"/>
      <c r="MBX570" s="78"/>
      <c r="MBY570" s="78"/>
      <c r="MBZ570" s="65"/>
      <c r="MCC570" s="78"/>
      <c r="MCD570" s="78"/>
      <c r="MCE570" s="65"/>
      <c r="MCH570" s="78"/>
      <c r="MCI570" s="78"/>
      <c r="MCJ570" s="65"/>
      <c r="MCM570" s="78"/>
      <c r="MCN570" s="78"/>
      <c r="MCO570" s="65"/>
      <c r="MCR570" s="78"/>
      <c r="MCS570" s="78"/>
      <c r="MCT570" s="65"/>
      <c r="MCW570" s="78"/>
      <c r="MCX570" s="78"/>
      <c r="MCY570" s="65"/>
      <c r="MDB570" s="78"/>
      <c r="MDC570" s="78"/>
      <c r="MDD570" s="65"/>
      <c r="MDG570" s="78"/>
      <c r="MDH570" s="78"/>
      <c r="MDI570" s="65"/>
      <c r="MDL570" s="78"/>
      <c r="MDM570" s="78"/>
      <c r="MDN570" s="65"/>
      <c r="MDQ570" s="78"/>
      <c r="MDR570" s="78"/>
      <c r="MDS570" s="65"/>
      <c r="MDV570" s="78"/>
      <c r="MDW570" s="78"/>
      <c r="MDX570" s="65"/>
      <c r="MEA570" s="78"/>
      <c r="MEB570" s="78"/>
      <c r="MEC570" s="65"/>
      <c r="MEF570" s="78"/>
      <c r="MEG570" s="78"/>
      <c r="MEH570" s="65"/>
      <c r="MEK570" s="78"/>
      <c r="MEL570" s="78"/>
      <c r="MEM570" s="65"/>
      <c r="MEP570" s="78"/>
      <c r="MEQ570" s="78"/>
      <c r="MER570" s="65"/>
      <c r="MEU570" s="78"/>
      <c r="MEV570" s="78"/>
      <c r="MEW570" s="65"/>
      <c r="MEZ570" s="78"/>
      <c r="MFA570" s="78"/>
      <c r="MFB570" s="65"/>
      <c r="MFE570" s="78"/>
      <c r="MFF570" s="78"/>
      <c r="MFG570" s="65"/>
      <c r="MFJ570" s="78"/>
      <c r="MFK570" s="78"/>
      <c r="MFL570" s="65"/>
      <c r="MFO570" s="78"/>
      <c r="MFP570" s="78"/>
      <c r="MFQ570" s="65"/>
      <c r="MFT570" s="78"/>
      <c r="MFU570" s="78"/>
      <c r="MFV570" s="65"/>
      <c r="MFY570" s="78"/>
      <c r="MFZ570" s="78"/>
      <c r="MGA570" s="65"/>
      <c r="MGD570" s="78"/>
      <c r="MGE570" s="78"/>
      <c r="MGF570" s="65"/>
      <c r="MGI570" s="78"/>
      <c r="MGJ570" s="78"/>
      <c r="MGK570" s="65"/>
      <c r="MGN570" s="78"/>
      <c r="MGO570" s="78"/>
      <c r="MGP570" s="65"/>
      <c r="MGS570" s="78"/>
      <c r="MGT570" s="78"/>
      <c r="MGU570" s="65"/>
      <c r="MGX570" s="78"/>
      <c r="MGY570" s="78"/>
      <c r="MGZ570" s="65"/>
      <c r="MHC570" s="78"/>
      <c r="MHD570" s="78"/>
      <c r="MHE570" s="65"/>
      <c r="MHH570" s="78"/>
      <c r="MHI570" s="78"/>
      <c r="MHJ570" s="65"/>
      <c r="MHM570" s="78"/>
      <c r="MHN570" s="78"/>
      <c r="MHO570" s="65"/>
      <c r="MHR570" s="78"/>
      <c r="MHS570" s="78"/>
      <c r="MHT570" s="65"/>
      <c r="MHW570" s="78"/>
      <c r="MHX570" s="78"/>
      <c r="MHY570" s="65"/>
      <c r="MIB570" s="78"/>
      <c r="MIC570" s="78"/>
      <c r="MID570" s="65"/>
      <c r="MIG570" s="78"/>
      <c r="MIH570" s="78"/>
      <c r="MII570" s="65"/>
      <c r="MIL570" s="78"/>
      <c r="MIM570" s="78"/>
      <c r="MIN570" s="65"/>
      <c r="MIQ570" s="78"/>
      <c r="MIR570" s="78"/>
      <c r="MIS570" s="65"/>
      <c r="MIV570" s="78"/>
      <c r="MIW570" s="78"/>
      <c r="MIX570" s="65"/>
      <c r="MJA570" s="78"/>
      <c r="MJB570" s="78"/>
      <c r="MJC570" s="65"/>
      <c r="MJF570" s="78"/>
      <c r="MJG570" s="78"/>
      <c r="MJH570" s="65"/>
      <c r="MJK570" s="78"/>
      <c r="MJL570" s="78"/>
      <c r="MJM570" s="65"/>
      <c r="MJP570" s="78"/>
      <c r="MJQ570" s="78"/>
      <c r="MJR570" s="65"/>
      <c r="MJU570" s="78"/>
      <c r="MJV570" s="78"/>
      <c r="MJW570" s="65"/>
      <c r="MJZ570" s="78"/>
      <c r="MKA570" s="78"/>
      <c r="MKB570" s="65"/>
      <c r="MKE570" s="78"/>
      <c r="MKF570" s="78"/>
      <c r="MKG570" s="65"/>
      <c r="MKJ570" s="78"/>
      <c r="MKK570" s="78"/>
      <c r="MKL570" s="65"/>
      <c r="MKO570" s="78"/>
      <c r="MKP570" s="78"/>
      <c r="MKQ570" s="65"/>
      <c r="MKT570" s="78"/>
      <c r="MKU570" s="78"/>
      <c r="MKV570" s="65"/>
      <c r="MKY570" s="78"/>
      <c r="MKZ570" s="78"/>
      <c r="MLA570" s="65"/>
      <c r="MLD570" s="78"/>
      <c r="MLE570" s="78"/>
      <c r="MLF570" s="65"/>
      <c r="MLI570" s="78"/>
      <c r="MLJ570" s="78"/>
      <c r="MLK570" s="65"/>
      <c r="MLN570" s="78"/>
      <c r="MLO570" s="78"/>
      <c r="MLP570" s="65"/>
      <c r="MLS570" s="78"/>
      <c r="MLT570" s="78"/>
      <c r="MLU570" s="65"/>
      <c r="MLX570" s="78"/>
      <c r="MLY570" s="78"/>
      <c r="MLZ570" s="65"/>
      <c r="MMC570" s="78"/>
      <c r="MMD570" s="78"/>
      <c r="MME570" s="65"/>
      <c r="MMH570" s="78"/>
      <c r="MMI570" s="78"/>
      <c r="MMJ570" s="65"/>
      <c r="MMM570" s="78"/>
      <c r="MMN570" s="78"/>
      <c r="MMO570" s="65"/>
      <c r="MMR570" s="78"/>
      <c r="MMS570" s="78"/>
      <c r="MMT570" s="65"/>
      <c r="MMW570" s="78"/>
      <c r="MMX570" s="78"/>
      <c r="MMY570" s="65"/>
      <c r="MNB570" s="78"/>
      <c r="MNC570" s="78"/>
      <c r="MND570" s="65"/>
      <c r="MNG570" s="78"/>
      <c r="MNH570" s="78"/>
      <c r="MNI570" s="65"/>
      <c r="MNL570" s="78"/>
      <c r="MNM570" s="78"/>
      <c r="MNN570" s="65"/>
      <c r="MNQ570" s="78"/>
      <c r="MNR570" s="78"/>
      <c r="MNS570" s="65"/>
      <c r="MNV570" s="78"/>
      <c r="MNW570" s="78"/>
      <c r="MNX570" s="65"/>
      <c r="MOA570" s="78"/>
      <c r="MOB570" s="78"/>
      <c r="MOC570" s="65"/>
      <c r="MOF570" s="78"/>
      <c r="MOG570" s="78"/>
      <c r="MOH570" s="65"/>
      <c r="MOK570" s="78"/>
      <c r="MOL570" s="78"/>
      <c r="MOM570" s="65"/>
      <c r="MOP570" s="78"/>
      <c r="MOQ570" s="78"/>
      <c r="MOR570" s="65"/>
      <c r="MOU570" s="78"/>
      <c r="MOV570" s="78"/>
      <c r="MOW570" s="65"/>
      <c r="MOZ570" s="78"/>
      <c r="MPA570" s="78"/>
      <c r="MPB570" s="65"/>
      <c r="MPE570" s="78"/>
      <c r="MPF570" s="78"/>
      <c r="MPG570" s="65"/>
      <c r="MPJ570" s="78"/>
      <c r="MPK570" s="78"/>
      <c r="MPL570" s="65"/>
      <c r="MPO570" s="78"/>
      <c r="MPP570" s="78"/>
      <c r="MPQ570" s="65"/>
      <c r="MPT570" s="78"/>
      <c r="MPU570" s="78"/>
      <c r="MPV570" s="65"/>
      <c r="MPY570" s="78"/>
      <c r="MPZ570" s="78"/>
      <c r="MQA570" s="65"/>
      <c r="MQD570" s="78"/>
      <c r="MQE570" s="78"/>
      <c r="MQF570" s="65"/>
      <c r="MQI570" s="78"/>
      <c r="MQJ570" s="78"/>
      <c r="MQK570" s="65"/>
      <c r="MQN570" s="78"/>
      <c r="MQO570" s="78"/>
      <c r="MQP570" s="65"/>
      <c r="MQS570" s="78"/>
      <c r="MQT570" s="78"/>
      <c r="MQU570" s="65"/>
      <c r="MQX570" s="78"/>
      <c r="MQY570" s="78"/>
      <c r="MQZ570" s="65"/>
      <c r="MRC570" s="78"/>
      <c r="MRD570" s="78"/>
      <c r="MRE570" s="65"/>
      <c r="MRH570" s="78"/>
      <c r="MRI570" s="78"/>
      <c r="MRJ570" s="65"/>
      <c r="MRM570" s="78"/>
      <c r="MRN570" s="78"/>
      <c r="MRO570" s="65"/>
      <c r="MRR570" s="78"/>
      <c r="MRS570" s="78"/>
      <c r="MRT570" s="65"/>
      <c r="MRW570" s="78"/>
      <c r="MRX570" s="78"/>
      <c r="MRY570" s="65"/>
      <c r="MSB570" s="78"/>
      <c r="MSC570" s="78"/>
      <c r="MSD570" s="65"/>
      <c r="MSG570" s="78"/>
      <c r="MSH570" s="78"/>
      <c r="MSI570" s="65"/>
      <c r="MSL570" s="78"/>
      <c r="MSM570" s="78"/>
      <c r="MSN570" s="65"/>
      <c r="MSQ570" s="78"/>
      <c r="MSR570" s="78"/>
      <c r="MSS570" s="65"/>
      <c r="MSV570" s="78"/>
      <c r="MSW570" s="78"/>
      <c r="MSX570" s="65"/>
      <c r="MTA570" s="78"/>
      <c r="MTB570" s="78"/>
      <c r="MTC570" s="65"/>
      <c r="MTF570" s="78"/>
      <c r="MTG570" s="78"/>
      <c r="MTH570" s="65"/>
      <c r="MTK570" s="78"/>
      <c r="MTL570" s="78"/>
      <c r="MTM570" s="65"/>
      <c r="MTP570" s="78"/>
      <c r="MTQ570" s="78"/>
      <c r="MTR570" s="65"/>
      <c r="MTU570" s="78"/>
      <c r="MTV570" s="78"/>
      <c r="MTW570" s="65"/>
      <c r="MTZ570" s="78"/>
      <c r="MUA570" s="78"/>
      <c r="MUB570" s="65"/>
      <c r="MUE570" s="78"/>
      <c r="MUF570" s="78"/>
      <c r="MUG570" s="65"/>
      <c r="MUJ570" s="78"/>
      <c r="MUK570" s="78"/>
      <c r="MUL570" s="65"/>
      <c r="MUO570" s="78"/>
      <c r="MUP570" s="78"/>
      <c r="MUQ570" s="65"/>
      <c r="MUT570" s="78"/>
      <c r="MUU570" s="78"/>
      <c r="MUV570" s="65"/>
      <c r="MUY570" s="78"/>
      <c r="MUZ570" s="78"/>
      <c r="MVA570" s="65"/>
      <c r="MVD570" s="78"/>
      <c r="MVE570" s="78"/>
      <c r="MVF570" s="65"/>
      <c r="MVI570" s="78"/>
      <c r="MVJ570" s="78"/>
      <c r="MVK570" s="65"/>
      <c r="MVN570" s="78"/>
      <c r="MVO570" s="78"/>
      <c r="MVP570" s="65"/>
      <c r="MVS570" s="78"/>
      <c r="MVT570" s="78"/>
      <c r="MVU570" s="65"/>
      <c r="MVX570" s="78"/>
      <c r="MVY570" s="78"/>
      <c r="MVZ570" s="65"/>
      <c r="MWC570" s="78"/>
      <c r="MWD570" s="78"/>
      <c r="MWE570" s="65"/>
      <c r="MWH570" s="78"/>
      <c r="MWI570" s="78"/>
      <c r="MWJ570" s="65"/>
      <c r="MWM570" s="78"/>
      <c r="MWN570" s="78"/>
      <c r="MWO570" s="65"/>
      <c r="MWR570" s="78"/>
      <c r="MWS570" s="78"/>
      <c r="MWT570" s="65"/>
      <c r="MWW570" s="78"/>
      <c r="MWX570" s="78"/>
      <c r="MWY570" s="65"/>
      <c r="MXB570" s="78"/>
      <c r="MXC570" s="78"/>
      <c r="MXD570" s="65"/>
      <c r="MXG570" s="78"/>
      <c r="MXH570" s="78"/>
      <c r="MXI570" s="65"/>
      <c r="MXL570" s="78"/>
      <c r="MXM570" s="78"/>
      <c r="MXN570" s="65"/>
      <c r="MXQ570" s="78"/>
      <c r="MXR570" s="78"/>
      <c r="MXS570" s="65"/>
      <c r="MXV570" s="78"/>
      <c r="MXW570" s="78"/>
      <c r="MXX570" s="65"/>
      <c r="MYA570" s="78"/>
      <c r="MYB570" s="78"/>
      <c r="MYC570" s="65"/>
      <c r="MYF570" s="78"/>
      <c r="MYG570" s="78"/>
      <c r="MYH570" s="65"/>
      <c r="MYK570" s="78"/>
      <c r="MYL570" s="78"/>
      <c r="MYM570" s="65"/>
      <c r="MYP570" s="78"/>
      <c r="MYQ570" s="78"/>
      <c r="MYR570" s="65"/>
      <c r="MYU570" s="78"/>
      <c r="MYV570" s="78"/>
      <c r="MYW570" s="65"/>
      <c r="MYZ570" s="78"/>
      <c r="MZA570" s="78"/>
      <c r="MZB570" s="65"/>
      <c r="MZE570" s="78"/>
      <c r="MZF570" s="78"/>
      <c r="MZG570" s="65"/>
      <c r="MZJ570" s="78"/>
      <c r="MZK570" s="78"/>
      <c r="MZL570" s="65"/>
      <c r="MZO570" s="78"/>
      <c r="MZP570" s="78"/>
      <c r="MZQ570" s="65"/>
      <c r="MZT570" s="78"/>
      <c r="MZU570" s="78"/>
      <c r="MZV570" s="65"/>
      <c r="MZY570" s="78"/>
      <c r="MZZ570" s="78"/>
      <c r="NAA570" s="65"/>
      <c r="NAD570" s="78"/>
      <c r="NAE570" s="78"/>
      <c r="NAF570" s="65"/>
      <c r="NAI570" s="78"/>
      <c r="NAJ570" s="78"/>
      <c r="NAK570" s="65"/>
      <c r="NAN570" s="78"/>
      <c r="NAO570" s="78"/>
      <c r="NAP570" s="65"/>
      <c r="NAS570" s="78"/>
      <c r="NAT570" s="78"/>
      <c r="NAU570" s="65"/>
      <c r="NAX570" s="78"/>
      <c r="NAY570" s="78"/>
      <c r="NAZ570" s="65"/>
      <c r="NBC570" s="78"/>
      <c r="NBD570" s="78"/>
      <c r="NBE570" s="65"/>
      <c r="NBH570" s="78"/>
      <c r="NBI570" s="78"/>
      <c r="NBJ570" s="65"/>
      <c r="NBM570" s="78"/>
      <c r="NBN570" s="78"/>
      <c r="NBO570" s="65"/>
      <c r="NBR570" s="78"/>
      <c r="NBS570" s="78"/>
      <c r="NBT570" s="65"/>
      <c r="NBW570" s="78"/>
      <c r="NBX570" s="78"/>
      <c r="NBY570" s="65"/>
      <c r="NCB570" s="78"/>
      <c r="NCC570" s="78"/>
      <c r="NCD570" s="65"/>
      <c r="NCG570" s="78"/>
      <c r="NCH570" s="78"/>
      <c r="NCI570" s="65"/>
      <c r="NCL570" s="78"/>
      <c r="NCM570" s="78"/>
      <c r="NCN570" s="65"/>
      <c r="NCQ570" s="78"/>
      <c r="NCR570" s="78"/>
      <c r="NCS570" s="65"/>
      <c r="NCV570" s="78"/>
      <c r="NCW570" s="78"/>
      <c r="NCX570" s="65"/>
      <c r="NDA570" s="78"/>
      <c r="NDB570" s="78"/>
      <c r="NDC570" s="65"/>
      <c r="NDF570" s="78"/>
      <c r="NDG570" s="78"/>
      <c r="NDH570" s="65"/>
      <c r="NDK570" s="78"/>
      <c r="NDL570" s="78"/>
      <c r="NDM570" s="65"/>
      <c r="NDP570" s="78"/>
      <c r="NDQ570" s="78"/>
      <c r="NDR570" s="65"/>
      <c r="NDU570" s="78"/>
      <c r="NDV570" s="78"/>
      <c r="NDW570" s="65"/>
      <c r="NDZ570" s="78"/>
      <c r="NEA570" s="78"/>
      <c r="NEB570" s="65"/>
      <c r="NEE570" s="78"/>
      <c r="NEF570" s="78"/>
      <c r="NEG570" s="65"/>
      <c r="NEJ570" s="78"/>
      <c r="NEK570" s="78"/>
      <c r="NEL570" s="65"/>
      <c r="NEO570" s="78"/>
      <c r="NEP570" s="78"/>
      <c r="NEQ570" s="65"/>
      <c r="NET570" s="78"/>
      <c r="NEU570" s="78"/>
      <c r="NEV570" s="65"/>
      <c r="NEY570" s="78"/>
      <c r="NEZ570" s="78"/>
      <c r="NFA570" s="65"/>
      <c r="NFD570" s="78"/>
      <c r="NFE570" s="78"/>
      <c r="NFF570" s="65"/>
      <c r="NFI570" s="78"/>
      <c r="NFJ570" s="78"/>
      <c r="NFK570" s="65"/>
      <c r="NFN570" s="78"/>
      <c r="NFO570" s="78"/>
      <c r="NFP570" s="65"/>
      <c r="NFS570" s="78"/>
      <c r="NFT570" s="78"/>
      <c r="NFU570" s="65"/>
      <c r="NFX570" s="78"/>
      <c r="NFY570" s="78"/>
      <c r="NFZ570" s="65"/>
      <c r="NGC570" s="78"/>
      <c r="NGD570" s="78"/>
      <c r="NGE570" s="65"/>
      <c r="NGH570" s="78"/>
      <c r="NGI570" s="78"/>
      <c r="NGJ570" s="65"/>
      <c r="NGM570" s="78"/>
      <c r="NGN570" s="78"/>
      <c r="NGO570" s="65"/>
      <c r="NGR570" s="78"/>
      <c r="NGS570" s="78"/>
      <c r="NGT570" s="65"/>
      <c r="NGW570" s="78"/>
      <c r="NGX570" s="78"/>
      <c r="NGY570" s="65"/>
      <c r="NHB570" s="78"/>
      <c r="NHC570" s="78"/>
      <c r="NHD570" s="65"/>
      <c r="NHG570" s="78"/>
      <c r="NHH570" s="78"/>
      <c r="NHI570" s="65"/>
      <c r="NHL570" s="78"/>
      <c r="NHM570" s="78"/>
      <c r="NHN570" s="65"/>
      <c r="NHQ570" s="78"/>
      <c r="NHR570" s="78"/>
      <c r="NHS570" s="65"/>
      <c r="NHV570" s="78"/>
      <c r="NHW570" s="78"/>
      <c r="NHX570" s="65"/>
      <c r="NIA570" s="78"/>
      <c r="NIB570" s="78"/>
      <c r="NIC570" s="65"/>
      <c r="NIF570" s="78"/>
      <c r="NIG570" s="78"/>
      <c r="NIH570" s="65"/>
      <c r="NIK570" s="78"/>
      <c r="NIL570" s="78"/>
      <c r="NIM570" s="65"/>
      <c r="NIP570" s="78"/>
      <c r="NIQ570" s="78"/>
      <c r="NIR570" s="65"/>
      <c r="NIU570" s="78"/>
      <c r="NIV570" s="78"/>
      <c r="NIW570" s="65"/>
      <c r="NIZ570" s="78"/>
      <c r="NJA570" s="78"/>
      <c r="NJB570" s="65"/>
      <c r="NJE570" s="78"/>
      <c r="NJF570" s="78"/>
      <c r="NJG570" s="65"/>
      <c r="NJJ570" s="78"/>
      <c r="NJK570" s="78"/>
      <c r="NJL570" s="65"/>
      <c r="NJO570" s="78"/>
      <c r="NJP570" s="78"/>
      <c r="NJQ570" s="65"/>
      <c r="NJT570" s="78"/>
      <c r="NJU570" s="78"/>
      <c r="NJV570" s="65"/>
      <c r="NJY570" s="78"/>
      <c r="NJZ570" s="78"/>
      <c r="NKA570" s="65"/>
      <c r="NKD570" s="78"/>
      <c r="NKE570" s="78"/>
      <c r="NKF570" s="65"/>
      <c r="NKI570" s="78"/>
      <c r="NKJ570" s="78"/>
      <c r="NKK570" s="65"/>
      <c r="NKN570" s="78"/>
      <c r="NKO570" s="78"/>
      <c r="NKP570" s="65"/>
      <c r="NKS570" s="78"/>
      <c r="NKT570" s="78"/>
      <c r="NKU570" s="65"/>
      <c r="NKX570" s="78"/>
      <c r="NKY570" s="78"/>
      <c r="NKZ570" s="65"/>
      <c r="NLC570" s="78"/>
      <c r="NLD570" s="78"/>
      <c r="NLE570" s="65"/>
      <c r="NLH570" s="78"/>
      <c r="NLI570" s="78"/>
      <c r="NLJ570" s="65"/>
      <c r="NLM570" s="78"/>
      <c r="NLN570" s="78"/>
      <c r="NLO570" s="65"/>
      <c r="NLR570" s="78"/>
      <c r="NLS570" s="78"/>
      <c r="NLT570" s="65"/>
      <c r="NLW570" s="78"/>
      <c r="NLX570" s="78"/>
      <c r="NLY570" s="65"/>
      <c r="NMB570" s="78"/>
      <c r="NMC570" s="78"/>
      <c r="NMD570" s="65"/>
      <c r="NMG570" s="78"/>
      <c r="NMH570" s="78"/>
      <c r="NMI570" s="65"/>
      <c r="NML570" s="78"/>
      <c r="NMM570" s="78"/>
      <c r="NMN570" s="65"/>
      <c r="NMQ570" s="78"/>
      <c r="NMR570" s="78"/>
      <c r="NMS570" s="65"/>
      <c r="NMV570" s="78"/>
      <c r="NMW570" s="78"/>
      <c r="NMX570" s="65"/>
      <c r="NNA570" s="78"/>
      <c r="NNB570" s="78"/>
      <c r="NNC570" s="65"/>
      <c r="NNF570" s="78"/>
      <c r="NNG570" s="78"/>
      <c r="NNH570" s="65"/>
      <c r="NNK570" s="78"/>
      <c r="NNL570" s="78"/>
      <c r="NNM570" s="65"/>
      <c r="NNP570" s="78"/>
      <c r="NNQ570" s="78"/>
      <c r="NNR570" s="65"/>
      <c r="NNU570" s="78"/>
      <c r="NNV570" s="78"/>
      <c r="NNW570" s="65"/>
      <c r="NNZ570" s="78"/>
      <c r="NOA570" s="78"/>
      <c r="NOB570" s="65"/>
      <c r="NOE570" s="78"/>
      <c r="NOF570" s="78"/>
      <c r="NOG570" s="65"/>
      <c r="NOJ570" s="78"/>
      <c r="NOK570" s="78"/>
      <c r="NOL570" s="65"/>
      <c r="NOO570" s="78"/>
      <c r="NOP570" s="78"/>
      <c r="NOQ570" s="65"/>
      <c r="NOT570" s="78"/>
      <c r="NOU570" s="78"/>
      <c r="NOV570" s="65"/>
      <c r="NOY570" s="78"/>
      <c r="NOZ570" s="78"/>
      <c r="NPA570" s="65"/>
      <c r="NPD570" s="78"/>
      <c r="NPE570" s="78"/>
      <c r="NPF570" s="65"/>
      <c r="NPI570" s="78"/>
      <c r="NPJ570" s="78"/>
      <c r="NPK570" s="65"/>
      <c r="NPN570" s="78"/>
      <c r="NPO570" s="78"/>
      <c r="NPP570" s="65"/>
      <c r="NPS570" s="78"/>
      <c r="NPT570" s="78"/>
      <c r="NPU570" s="65"/>
      <c r="NPX570" s="78"/>
      <c r="NPY570" s="78"/>
      <c r="NPZ570" s="65"/>
      <c r="NQC570" s="78"/>
      <c r="NQD570" s="78"/>
      <c r="NQE570" s="65"/>
      <c r="NQH570" s="78"/>
      <c r="NQI570" s="78"/>
      <c r="NQJ570" s="65"/>
      <c r="NQM570" s="78"/>
      <c r="NQN570" s="78"/>
      <c r="NQO570" s="65"/>
      <c r="NQR570" s="78"/>
      <c r="NQS570" s="78"/>
      <c r="NQT570" s="65"/>
      <c r="NQW570" s="78"/>
      <c r="NQX570" s="78"/>
      <c r="NQY570" s="65"/>
      <c r="NRB570" s="78"/>
      <c r="NRC570" s="78"/>
      <c r="NRD570" s="65"/>
      <c r="NRG570" s="78"/>
      <c r="NRH570" s="78"/>
      <c r="NRI570" s="65"/>
      <c r="NRL570" s="78"/>
      <c r="NRM570" s="78"/>
      <c r="NRN570" s="65"/>
      <c r="NRQ570" s="78"/>
      <c r="NRR570" s="78"/>
      <c r="NRS570" s="65"/>
      <c r="NRV570" s="78"/>
      <c r="NRW570" s="78"/>
      <c r="NRX570" s="65"/>
      <c r="NSA570" s="78"/>
      <c r="NSB570" s="78"/>
      <c r="NSC570" s="65"/>
      <c r="NSF570" s="78"/>
      <c r="NSG570" s="78"/>
      <c r="NSH570" s="65"/>
      <c r="NSK570" s="78"/>
      <c r="NSL570" s="78"/>
      <c r="NSM570" s="65"/>
      <c r="NSP570" s="78"/>
      <c r="NSQ570" s="78"/>
      <c r="NSR570" s="65"/>
      <c r="NSU570" s="78"/>
      <c r="NSV570" s="78"/>
      <c r="NSW570" s="65"/>
      <c r="NSZ570" s="78"/>
      <c r="NTA570" s="78"/>
      <c r="NTB570" s="65"/>
      <c r="NTE570" s="78"/>
      <c r="NTF570" s="78"/>
      <c r="NTG570" s="65"/>
      <c r="NTJ570" s="78"/>
      <c r="NTK570" s="78"/>
      <c r="NTL570" s="65"/>
      <c r="NTO570" s="78"/>
      <c r="NTP570" s="78"/>
      <c r="NTQ570" s="65"/>
      <c r="NTT570" s="78"/>
      <c r="NTU570" s="78"/>
      <c r="NTV570" s="65"/>
      <c r="NTY570" s="78"/>
      <c r="NTZ570" s="78"/>
      <c r="NUA570" s="65"/>
      <c r="NUD570" s="78"/>
      <c r="NUE570" s="78"/>
      <c r="NUF570" s="65"/>
      <c r="NUI570" s="78"/>
      <c r="NUJ570" s="78"/>
      <c r="NUK570" s="65"/>
      <c r="NUN570" s="78"/>
      <c r="NUO570" s="78"/>
      <c r="NUP570" s="65"/>
      <c r="NUS570" s="78"/>
      <c r="NUT570" s="78"/>
      <c r="NUU570" s="65"/>
      <c r="NUX570" s="78"/>
      <c r="NUY570" s="78"/>
      <c r="NUZ570" s="65"/>
      <c r="NVC570" s="78"/>
      <c r="NVD570" s="78"/>
      <c r="NVE570" s="65"/>
      <c r="NVH570" s="78"/>
      <c r="NVI570" s="78"/>
      <c r="NVJ570" s="65"/>
      <c r="NVM570" s="78"/>
      <c r="NVN570" s="78"/>
      <c r="NVO570" s="65"/>
      <c r="NVR570" s="78"/>
      <c r="NVS570" s="78"/>
      <c r="NVT570" s="65"/>
      <c r="NVW570" s="78"/>
      <c r="NVX570" s="78"/>
      <c r="NVY570" s="65"/>
      <c r="NWB570" s="78"/>
      <c r="NWC570" s="78"/>
      <c r="NWD570" s="65"/>
      <c r="NWG570" s="78"/>
      <c r="NWH570" s="78"/>
      <c r="NWI570" s="65"/>
      <c r="NWL570" s="78"/>
      <c r="NWM570" s="78"/>
      <c r="NWN570" s="65"/>
      <c r="NWQ570" s="78"/>
      <c r="NWR570" s="78"/>
      <c r="NWS570" s="65"/>
      <c r="NWV570" s="78"/>
      <c r="NWW570" s="78"/>
      <c r="NWX570" s="65"/>
      <c r="NXA570" s="78"/>
      <c r="NXB570" s="78"/>
      <c r="NXC570" s="65"/>
      <c r="NXF570" s="78"/>
      <c r="NXG570" s="78"/>
      <c r="NXH570" s="65"/>
      <c r="NXK570" s="78"/>
      <c r="NXL570" s="78"/>
      <c r="NXM570" s="65"/>
      <c r="NXP570" s="78"/>
      <c r="NXQ570" s="78"/>
      <c r="NXR570" s="65"/>
      <c r="NXU570" s="78"/>
      <c r="NXV570" s="78"/>
      <c r="NXW570" s="65"/>
      <c r="NXZ570" s="78"/>
      <c r="NYA570" s="78"/>
      <c r="NYB570" s="65"/>
      <c r="NYE570" s="78"/>
      <c r="NYF570" s="78"/>
      <c r="NYG570" s="65"/>
      <c r="NYJ570" s="78"/>
      <c r="NYK570" s="78"/>
      <c r="NYL570" s="65"/>
      <c r="NYO570" s="78"/>
      <c r="NYP570" s="78"/>
      <c r="NYQ570" s="65"/>
      <c r="NYT570" s="78"/>
      <c r="NYU570" s="78"/>
      <c r="NYV570" s="65"/>
      <c r="NYY570" s="78"/>
      <c r="NYZ570" s="78"/>
      <c r="NZA570" s="65"/>
      <c r="NZD570" s="78"/>
      <c r="NZE570" s="78"/>
      <c r="NZF570" s="65"/>
      <c r="NZI570" s="78"/>
      <c r="NZJ570" s="78"/>
      <c r="NZK570" s="65"/>
      <c r="NZN570" s="78"/>
      <c r="NZO570" s="78"/>
      <c r="NZP570" s="65"/>
      <c r="NZS570" s="78"/>
      <c r="NZT570" s="78"/>
      <c r="NZU570" s="65"/>
      <c r="NZX570" s="78"/>
      <c r="NZY570" s="78"/>
      <c r="NZZ570" s="65"/>
      <c r="OAC570" s="78"/>
      <c r="OAD570" s="78"/>
      <c r="OAE570" s="65"/>
      <c r="OAH570" s="78"/>
      <c r="OAI570" s="78"/>
      <c r="OAJ570" s="65"/>
      <c r="OAM570" s="78"/>
      <c r="OAN570" s="78"/>
      <c r="OAO570" s="65"/>
      <c r="OAR570" s="78"/>
      <c r="OAS570" s="78"/>
      <c r="OAT570" s="65"/>
      <c r="OAW570" s="78"/>
      <c r="OAX570" s="78"/>
      <c r="OAY570" s="65"/>
      <c r="OBB570" s="78"/>
      <c r="OBC570" s="78"/>
      <c r="OBD570" s="65"/>
      <c r="OBG570" s="78"/>
      <c r="OBH570" s="78"/>
      <c r="OBI570" s="65"/>
      <c r="OBL570" s="78"/>
      <c r="OBM570" s="78"/>
      <c r="OBN570" s="65"/>
      <c r="OBQ570" s="78"/>
      <c r="OBR570" s="78"/>
      <c r="OBS570" s="65"/>
      <c r="OBV570" s="78"/>
      <c r="OBW570" s="78"/>
      <c r="OBX570" s="65"/>
      <c r="OCA570" s="78"/>
      <c r="OCB570" s="78"/>
      <c r="OCC570" s="65"/>
      <c r="OCF570" s="78"/>
      <c r="OCG570" s="78"/>
      <c r="OCH570" s="65"/>
      <c r="OCK570" s="78"/>
      <c r="OCL570" s="78"/>
      <c r="OCM570" s="65"/>
      <c r="OCP570" s="78"/>
      <c r="OCQ570" s="78"/>
      <c r="OCR570" s="65"/>
      <c r="OCU570" s="78"/>
      <c r="OCV570" s="78"/>
      <c r="OCW570" s="65"/>
      <c r="OCZ570" s="78"/>
      <c r="ODA570" s="78"/>
      <c r="ODB570" s="65"/>
      <c r="ODE570" s="78"/>
      <c r="ODF570" s="78"/>
      <c r="ODG570" s="65"/>
      <c r="ODJ570" s="78"/>
      <c r="ODK570" s="78"/>
      <c r="ODL570" s="65"/>
      <c r="ODO570" s="78"/>
      <c r="ODP570" s="78"/>
      <c r="ODQ570" s="65"/>
      <c r="ODT570" s="78"/>
      <c r="ODU570" s="78"/>
      <c r="ODV570" s="65"/>
      <c r="ODY570" s="78"/>
      <c r="ODZ570" s="78"/>
      <c r="OEA570" s="65"/>
      <c r="OED570" s="78"/>
      <c r="OEE570" s="78"/>
      <c r="OEF570" s="65"/>
      <c r="OEI570" s="78"/>
      <c r="OEJ570" s="78"/>
      <c r="OEK570" s="65"/>
      <c r="OEN570" s="78"/>
      <c r="OEO570" s="78"/>
      <c r="OEP570" s="65"/>
      <c r="OES570" s="78"/>
      <c r="OET570" s="78"/>
      <c r="OEU570" s="65"/>
      <c r="OEX570" s="78"/>
      <c r="OEY570" s="78"/>
      <c r="OEZ570" s="65"/>
      <c r="OFC570" s="78"/>
      <c r="OFD570" s="78"/>
      <c r="OFE570" s="65"/>
      <c r="OFH570" s="78"/>
      <c r="OFI570" s="78"/>
      <c r="OFJ570" s="65"/>
      <c r="OFM570" s="78"/>
      <c r="OFN570" s="78"/>
      <c r="OFO570" s="65"/>
      <c r="OFR570" s="78"/>
      <c r="OFS570" s="78"/>
      <c r="OFT570" s="65"/>
      <c r="OFW570" s="78"/>
      <c r="OFX570" s="78"/>
      <c r="OFY570" s="65"/>
      <c r="OGB570" s="78"/>
      <c r="OGC570" s="78"/>
      <c r="OGD570" s="65"/>
      <c r="OGG570" s="78"/>
      <c r="OGH570" s="78"/>
      <c r="OGI570" s="65"/>
      <c r="OGL570" s="78"/>
      <c r="OGM570" s="78"/>
      <c r="OGN570" s="65"/>
      <c r="OGQ570" s="78"/>
      <c r="OGR570" s="78"/>
      <c r="OGS570" s="65"/>
      <c r="OGV570" s="78"/>
      <c r="OGW570" s="78"/>
      <c r="OGX570" s="65"/>
      <c r="OHA570" s="78"/>
      <c r="OHB570" s="78"/>
      <c r="OHC570" s="65"/>
      <c r="OHF570" s="78"/>
      <c r="OHG570" s="78"/>
      <c r="OHH570" s="65"/>
      <c r="OHK570" s="78"/>
      <c r="OHL570" s="78"/>
      <c r="OHM570" s="65"/>
      <c r="OHP570" s="78"/>
      <c r="OHQ570" s="78"/>
      <c r="OHR570" s="65"/>
      <c r="OHU570" s="78"/>
      <c r="OHV570" s="78"/>
      <c r="OHW570" s="65"/>
      <c r="OHZ570" s="78"/>
      <c r="OIA570" s="78"/>
      <c r="OIB570" s="65"/>
      <c r="OIE570" s="78"/>
      <c r="OIF570" s="78"/>
      <c r="OIG570" s="65"/>
      <c r="OIJ570" s="78"/>
      <c r="OIK570" s="78"/>
      <c r="OIL570" s="65"/>
      <c r="OIO570" s="78"/>
      <c r="OIP570" s="78"/>
      <c r="OIQ570" s="65"/>
      <c r="OIT570" s="78"/>
      <c r="OIU570" s="78"/>
      <c r="OIV570" s="65"/>
      <c r="OIY570" s="78"/>
      <c r="OIZ570" s="78"/>
      <c r="OJA570" s="65"/>
      <c r="OJD570" s="78"/>
      <c r="OJE570" s="78"/>
      <c r="OJF570" s="65"/>
      <c r="OJI570" s="78"/>
      <c r="OJJ570" s="78"/>
      <c r="OJK570" s="65"/>
      <c r="OJN570" s="78"/>
      <c r="OJO570" s="78"/>
      <c r="OJP570" s="65"/>
      <c r="OJS570" s="78"/>
      <c r="OJT570" s="78"/>
      <c r="OJU570" s="65"/>
      <c r="OJX570" s="78"/>
      <c r="OJY570" s="78"/>
      <c r="OJZ570" s="65"/>
      <c r="OKC570" s="78"/>
      <c r="OKD570" s="78"/>
      <c r="OKE570" s="65"/>
      <c r="OKH570" s="78"/>
      <c r="OKI570" s="78"/>
      <c r="OKJ570" s="65"/>
      <c r="OKM570" s="78"/>
      <c r="OKN570" s="78"/>
      <c r="OKO570" s="65"/>
      <c r="OKR570" s="78"/>
      <c r="OKS570" s="78"/>
      <c r="OKT570" s="65"/>
      <c r="OKW570" s="78"/>
      <c r="OKX570" s="78"/>
      <c r="OKY570" s="65"/>
      <c r="OLB570" s="78"/>
      <c r="OLC570" s="78"/>
      <c r="OLD570" s="65"/>
      <c r="OLG570" s="78"/>
      <c r="OLH570" s="78"/>
      <c r="OLI570" s="65"/>
      <c r="OLL570" s="78"/>
      <c r="OLM570" s="78"/>
      <c r="OLN570" s="65"/>
      <c r="OLQ570" s="78"/>
      <c r="OLR570" s="78"/>
      <c r="OLS570" s="65"/>
      <c r="OLV570" s="78"/>
      <c r="OLW570" s="78"/>
      <c r="OLX570" s="65"/>
      <c r="OMA570" s="78"/>
      <c r="OMB570" s="78"/>
      <c r="OMC570" s="65"/>
      <c r="OMF570" s="78"/>
      <c r="OMG570" s="78"/>
      <c r="OMH570" s="65"/>
      <c r="OMK570" s="78"/>
      <c r="OML570" s="78"/>
      <c r="OMM570" s="65"/>
      <c r="OMP570" s="78"/>
      <c r="OMQ570" s="78"/>
      <c r="OMR570" s="65"/>
      <c r="OMU570" s="78"/>
      <c r="OMV570" s="78"/>
      <c r="OMW570" s="65"/>
      <c r="OMZ570" s="78"/>
      <c r="ONA570" s="78"/>
      <c r="ONB570" s="65"/>
      <c r="ONE570" s="78"/>
      <c r="ONF570" s="78"/>
      <c r="ONG570" s="65"/>
      <c r="ONJ570" s="78"/>
      <c r="ONK570" s="78"/>
      <c r="ONL570" s="65"/>
      <c r="ONO570" s="78"/>
      <c r="ONP570" s="78"/>
      <c r="ONQ570" s="65"/>
      <c r="ONT570" s="78"/>
      <c r="ONU570" s="78"/>
      <c r="ONV570" s="65"/>
      <c r="ONY570" s="78"/>
      <c r="ONZ570" s="78"/>
      <c r="OOA570" s="65"/>
      <c r="OOD570" s="78"/>
      <c r="OOE570" s="78"/>
      <c r="OOF570" s="65"/>
      <c r="OOI570" s="78"/>
      <c r="OOJ570" s="78"/>
      <c r="OOK570" s="65"/>
      <c r="OON570" s="78"/>
      <c r="OOO570" s="78"/>
      <c r="OOP570" s="65"/>
      <c r="OOS570" s="78"/>
      <c r="OOT570" s="78"/>
      <c r="OOU570" s="65"/>
      <c r="OOX570" s="78"/>
      <c r="OOY570" s="78"/>
      <c r="OOZ570" s="65"/>
      <c r="OPC570" s="78"/>
      <c r="OPD570" s="78"/>
      <c r="OPE570" s="65"/>
      <c r="OPH570" s="78"/>
      <c r="OPI570" s="78"/>
      <c r="OPJ570" s="65"/>
      <c r="OPM570" s="78"/>
      <c r="OPN570" s="78"/>
      <c r="OPO570" s="65"/>
      <c r="OPR570" s="78"/>
      <c r="OPS570" s="78"/>
      <c r="OPT570" s="65"/>
      <c r="OPW570" s="78"/>
      <c r="OPX570" s="78"/>
      <c r="OPY570" s="65"/>
      <c r="OQB570" s="78"/>
      <c r="OQC570" s="78"/>
      <c r="OQD570" s="65"/>
      <c r="OQG570" s="78"/>
      <c r="OQH570" s="78"/>
      <c r="OQI570" s="65"/>
      <c r="OQL570" s="78"/>
      <c r="OQM570" s="78"/>
      <c r="OQN570" s="65"/>
      <c r="OQQ570" s="78"/>
      <c r="OQR570" s="78"/>
      <c r="OQS570" s="65"/>
      <c r="OQV570" s="78"/>
      <c r="OQW570" s="78"/>
      <c r="OQX570" s="65"/>
      <c r="ORA570" s="78"/>
      <c r="ORB570" s="78"/>
      <c r="ORC570" s="65"/>
      <c r="ORF570" s="78"/>
      <c r="ORG570" s="78"/>
      <c r="ORH570" s="65"/>
      <c r="ORK570" s="78"/>
      <c r="ORL570" s="78"/>
      <c r="ORM570" s="65"/>
      <c r="ORP570" s="78"/>
      <c r="ORQ570" s="78"/>
      <c r="ORR570" s="65"/>
      <c r="ORU570" s="78"/>
      <c r="ORV570" s="78"/>
      <c r="ORW570" s="65"/>
      <c r="ORZ570" s="78"/>
      <c r="OSA570" s="78"/>
      <c r="OSB570" s="65"/>
      <c r="OSE570" s="78"/>
      <c r="OSF570" s="78"/>
      <c r="OSG570" s="65"/>
      <c r="OSJ570" s="78"/>
      <c r="OSK570" s="78"/>
      <c r="OSL570" s="65"/>
      <c r="OSO570" s="78"/>
      <c r="OSP570" s="78"/>
      <c r="OSQ570" s="65"/>
      <c r="OST570" s="78"/>
      <c r="OSU570" s="78"/>
      <c r="OSV570" s="65"/>
      <c r="OSY570" s="78"/>
      <c r="OSZ570" s="78"/>
      <c r="OTA570" s="65"/>
      <c r="OTD570" s="78"/>
      <c r="OTE570" s="78"/>
      <c r="OTF570" s="65"/>
      <c r="OTI570" s="78"/>
      <c r="OTJ570" s="78"/>
      <c r="OTK570" s="65"/>
      <c r="OTN570" s="78"/>
      <c r="OTO570" s="78"/>
      <c r="OTP570" s="65"/>
      <c r="OTS570" s="78"/>
      <c r="OTT570" s="78"/>
      <c r="OTU570" s="65"/>
      <c r="OTX570" s="78"/>
      <c r="OTY570" s="78"/>
      <c r="OTZ570" s="65"/>
      <c r="OUC570" s="78"/>
      <c r="OUD570" s="78"/>
      <c r="OUE570" s="65"/>
      <c r="OUH570" s="78"/>
      <c r="OUI570" s="78"/>
      <c r="OUJ570" s="65"/>
      <c r="OUM570" s="78"/>
      <c r="OUN570" s="78"/>
      <c r="OUO570" s="65"/>
      <c r="OUR570" s="78"/>
      <c r="OUS570" s="78"/>
      <c r="OUT570" s="65"/>
      <c r="OUW570" s="78"/>
      <c r="OUX570" s="78"/>
      <c r="OUY570" s="65"/>
      <c r="OVB570" s="78"/>
      <c r="OVC570" s="78"/>
      <c r="OVD570" s="65"/>
      <c r="OVG570" s="78"/>
      <c r="OVH570" s="78"/>
      <c r="OVI570" s="65"/>
      <c r="OVL570" s="78"/>
      <c r="OVM570" s="78"/>
      <c r="OVN570" s="65"/>
      <c r="OVQ570" s="78"/>
      <c r="OVR570" s="78"/>
      <c r="OVS570" s="65"/>
      <c r="OVV570" s="78"/>
      <c r="OVW570" s="78"/>
      <c r="OVX570" s="65"/>
      <c r="OWA570" s="78"/>
      <c r="OWB570" s="78"/>
      <c r="OWC570" s="65"/>
      <c r="OWF570" s="78"/>
      <c r="OWG570" s="78"/>
      <c r="OWH570" s="65"/>
      <c r="OWK570" s="78"/>
      <c r="OWL570" s="78"/>
      <c r="OWM570" s="65"/>
      <c r="OWP570" s="78"/>
      <c r="OWQ570" s="78"/>
      <c r="OWR570" s="65"/>
      <c r="OWU570" s="78"/>
      <c r="OWV570" s="78"/>
      <c r="OWW570" s="65"/>
      <c r="OWZ570" s="78"/>
      <c r="OXA570" s="78"/>
      <c r="OXB570" s="65"/>
      <c r="OXE570" s="78"/>
      <c r="OXF570" s="78"/>
      <c r="OXG570" s="65"/>
      <c r="OXJ570" s="78"/>
      <c r="OXK570" s="78"/>
      <c r="OXL570" s="65"/>
      <c r="OXO570" s="78"/>
      <c r="OXP570" s="78"/>
      <c r="OXQ570" s="65"/>
      <c r="OXT570" s="78"/>
      <c r="OXU570" s="78"/>
      <c r="OXV570" s="65"/>
      <c r="OXY570" s="78"/>
      <c r="OXZ570" s="78"/>
      <c r="OYA570" s="65"/>
      <c r="OYD570" s="78"/>
      <c r="OYE570" s="78"/>
      <c r="OYF570" s="65"/>
      <c r="OYI570" s="78"/>
      <c r="OYJ570" s="78"/>
      <c r="OYK570" s="65"/>
      <c r="OYN570" s="78"/>
      <c r="OYO570" s="78"/>
      <c r="OYP570" s="65"/>
      <c r="OYS570" s="78"/>
      <c r="OYT570" s="78"/>
      <c r="OYU570" s="65"/>
      <c r="OYX570" s="78"/>
      <c r="OYY570" s="78"/>
      <c r="OYZ570" s="65"/>
      <c r="OZC570" s="78"/>
      <c r="OZD570" s="78"/>
      <c r="OZE570" s="65"/>
      <c r="OZH570" s="78"/>
      <c r="OZI570" s="78"/>
      <c r="OZJ570" s="65"/>
      <c r="OZM570" s="78"/>
      <c r="OZN570" s="78"/>
      <c r="OZO570" s="65"/>
      <c r="OZR570" s="78"/>
      <c r="OZS570" s="78"/>
      <c r="OZT570" s="65"/>
      <c r="OZW570" s="78"/>
      <c r="OZX570" s="78"/>
      <c r="OZY570" s="65"/>
      <c r="PAB570" s="78"/>
      <c r="PAC570" s="78"/>
      <c r="PAD570" s="65"/>
      <c r="PAG570" s="78"/>
      <c r="PAH570" s="78"/>
      <c r="PAI570" s="65"/>
      <c r="PAL570" s="78"/>
      <c r="PAM570" s="78"/>
      <c r="PAN570" s="65"/>
      <c r="PAQ570" s="78"/>
      <c r="PAR570" s="78"/>
      <c r="PAS570" s="65"/>
      <c r="PAV570" s="78"/>
      <c r="PAW570" s="78"/>
      <c r="PAX570" s="65"/>
      <c r="PBA570" s="78"/>
      <c r="PBB570" s="78"/>
      <c r="PBC570" s="65"/>
      <c r="PBF570" s="78"/>
      <c r="PBG570" s="78"/>
      <c r="PBH570" s="65"/>
      <c r="PBK570" s="78"/>
      <c r="PBL570" s="78"/>
      <c r="PBM570" s="65"/>
      <c r="PBP570" s="78"/>
      <c r="PBQ570" s="78"/>
      <c r="PBR570" s="65"/>
      <c r="PBU570" s="78"/>
      <c r="PBV570" s="78"/>
      <c r="PBW570" s="65"/>
      <c r="PBZ570" s="78"/>
      <c r="PCA570" s="78"/>
      <c r="PCB570" s="65"/>
      <c r="PCE570" s="78"/>
      <c r="PCF570" s="78"/>
      <c r="PCG570" s="65"/>
      <c r="PCJ570" s="78"/>
      <c r="PCK570" s="78"/>
      <c r="PCL570" s="65"/>
      <c r="PCO570" s="78"/>
      <c r="PCP570" s="78"/>
      <c r="PCQ570" s="65"/>
      <c r="PCT570" s="78"/>
      <c r="PCU570" s="78"/>
      <c r="PCV570" s="65"/>
      <c r="PCY570" s="78"/>
      <c r="PCZ570" s="78"/>
      <c r="PDA570" s="65"/>
      <c r="PDD570" s="78"/>
      <c r="PDE570" s="78"/>
      <c r="PDF570" s="65"/>
      <c r="PDI570" s="78"/>
      <c r="PDJ570" s="78"/>
      <c r="PDK570" s="65"/>
      <c r="PDN570" s="78"/>
      <c r="PDO570" s="78"/>
      <c r="PDP570" s="65"/>
      <c r="PDS570" s="78"/>
      <c r="PDT570" s="78"/>
      <c r="PDU570" s="65"/>
      <c r="PDX570" s="78"/>
      <c r="PDY570" s="78"/>
      <c r="PDZ570" s="65"/>
      <c r="PEC570" s="78"/>
      <c r="PED570" s="78"/>
      <c r="PEE570" s="65"/>
      <c r="PEH570" s="78"/>
      <c r="PEI570" s="78"/>
      <c r="PEJ570" s="65"/>
      <c r="PEM570" s="78"/>
      <c r="PEN570" s="78"/>
      <c r="PEO570" s="65"/>
      <c r="PER570" s="78"/>
      <c r="PES570" s="78"/>
      <c r="PET570" s="65"/>
      <c r="PEW570" s="78"/>
      <c r="PEX570" s="78"/>
      <c r="PEY570" s="65"/>
      <c r="PFB570" s="78"/>
      <c r="PFC570" s="78"/>
      <c r="PFD570" s="65"/>
      <c r="PFG570" s="78"/>
      <c r="PFH570" s="78"/>
      <c r="PFI570" s="65"/>
      <c r="PFL570" s="78"/>
      <c r="PFM570" s="78"/>
      <c r="PFN570" s="65"/>
      <c r="PFQ570" s="78"/>
      <c r="PFR570" s="78"/>
      <c r="PFS570" s="65"/>
      <c r="PFV570" s="78"/>
      <c r="PFW570" s="78"/>
      <c r="PFX570" s="65"/>
      <c r="PGA570" s="78"/>
      <c r="PGB570" s="78"/>
      <c r="PGC570" s="65"/>
      <c r="PGF570" s="78"/>
      <c r="PGG570" s="78"/>
      <c r="PGH570" s="65"/>
      <c r="PGK570" s="78"/>
      <c r="PGL570" s="78"/>
      <c r="PGM570" s="65"/>
      <c r="PGP570" s="78"/>
      <c r="PGQ570" s="78"/>
      <c r="PGR570" s="65"/>
      <c r="PGU570" s="78"/>
      <c r="PGV570" s="78"/>
      <c r="PGW570" s="65"/>
      <c r="PGZ570" s="78"/>
      <c r="PHA570" s="78"/>
      <c r="PHB570" s="65"/>
      <c r="PHE570" s="78"/>
      <c r="PHF570" s="78"/>
      <c r="PHG570" s="65"/>
      <c r="PHJ570" s="78"/>
      <c r="PHK570" s="78"/>
      <c r="PHL570" s="65"/>
      <c r="PHO570" s="78"/>
      <c r="PHP570" s="78"/>
      <c r="PHQ570" s="65"/>
      <c r="PHT570" s="78"/>
      <c r="PHU570" s="78"/>
      <c r="PHV570" s="65"/>
      <c r="PHY570" s="78"/>
      <c r="PHZ570" s="78"/>
      <c r="PIA570" s="65"/>
      <c r="PID570" s="78"/>
      <c r="PIE570" s="78"/>
      <c r="PIF570" s="65"/>
      <c r="PII570" s="78"/>
      <c r="PIJ570" s="78"/>
      <c r="PIK570" s="65"/>
      <c r="PIN570" s="78"/>
      <c r="PIO570" s="78"/>
      <c r="PIP570" s="65"/>
      <c r="PIS570" s="78"/>
      <c r="PIT570" s="78"/>
      <c r="PIU570" s="65"/>
      <c r="PIX570" s="78"/>
      <c r="PIY570" s="78"/>
      <c r="PIZ570" s="65"/>
      <c r="PJC570" s="78"/>
      <c r="PJD570" s="78"/>
      <c r="PJE570" s="65"/>
      <c r="PJH570" s="78"/>
      <c r="PJI570" s="78"/>
      <c r="PJJ570" s="65"/>
      <c r="PJM570" s="78"/>
      <c r="PJN570" s="78"/>
      <c r="PJO570" s="65"/>
      <c r="PJR570" s="78"/>
      <c r="PJS570" s="78"/>
      <c r="PJT570" s="65"/>
      <c r="PJW570" s="78"/>
      <c r="PJX570" s="78"/>
      <c r="PJY570" s="65"/>
      <c r="PKB570" s="78"/>
      <c r="PKC570" s="78"/>
      <c r="PKD570" s="65"/>
      <c r="PKG570" s="78"/>
      <c r="PKH570" s="78"/>
      <c r="PKI570" s="65"/>
      <c r="PKL570" s="78"/>
      <c r="PKM570" s="78"/>
      <c r="PKN570" s="65"/>
      <c r="PKQ570" s="78"/>
      <c r="PKR570" s="78"/>
      <c r="PKS570" s="65"/>
      <c r="PKV570" s="78"/>
      <c r="PKW570" s="78"/>
      <c r="PKX570" s="65"/>
      <c r="PLA570" s="78"/>
      <c r="PLB570" s="78"/>
      <c r="PLC570" s="65"/>
      <c r="PLF570" s="78"/>
      <c r="PLG570" s="78"/>
      <c r="PLH570" s="65"/>
      <c r="PLK570" s="78"/>
      <c r="PLL570" s="78"/>
      <c r="PLM570" s="65"/>
      <c r="PLP570" s="78"/>
      <c r="PLQ570" s="78"/>
      <c r="PLR570" s="65"/>
      <c r="PLU570" s="78"/>
      <c r="PLV570" s="78"/>
      <c r="PLW570" s="65"/>
      <c r="PLZ570" s="78"/>
      <c r="PMA570" s="78"/>
      <c r="PMB570" s="65"/>
      <c r="PME570" s="78"/>
      <c r="PMF570" s="78"/>
      <c r="PMG570" s="65"/>
      <c r="PMJ570" s="78"/>
      <c r="PMK570" s="78"/>
      <c r="PML570" s="65"/>
      <c r="PMO570" s="78"/>
      <c r="PMP570" s="78"/>
      <c r="PMQ570" s="65"/>
      <c r="PMT570" s="78"/>
      <c r="PMU570" s="78"/>
      <c r="PMV570" s="65"/>
      <c r="PMY570" s="78"/>
      <c r="PMZ570" s="78"/>
      <c r="PNA570" s="65"/>
      <c r="PND570" s="78"/>
      <c r="PNE570" s="78"/>
      <c r="PNF570" s="65"/>
      <c r="PNI570" s="78"/>
      <c r="PNJ570" s="78"/>
      <c r="PNK570" s="65"/>
      <c r="PNN570" s="78"/>
      <c r="PNO570" s="78"/>
      <c r="PNP570" s="65"/>
      <c r="PNS570" s="78"/>
      <c r="PNT570" s="78"/>
      <c r="PNU570" s="65"/>
      <c r="PNX570" s="78"/>
      <c r="PNY570" s="78"/>
      <c r="PNZ570" s="65"/>
      <c r="POC570" s="78"/>
      <c r="POD570" s="78"/>
      <c r="POE570" s="65"/>
      <c r="POH570" s="78"/>
      <c r="POI570" s="78"/>
      <c r="POJ570" s="65"/>
      <c r="POM570" s="78"/>
      <c r="PON570" s="78"/>
      <c r="POO570" s="65"/>
      <c r="POR570" s="78"/>
      <c r="POS570" s="78"/>
      <c r="POT570" s="65"/>
      <c r="POW570" s="78"/>
      <c r="POX570" s="78"/>
      <c r="POY570" s="65"/>
      <c r="PPB570" s="78"/>
      <c r="PPC570" s="78"/>
      <c r="PPD570" s="65"/>
      <c r="PPG570" s="78"/>
      <c r="PPH570" s="78"/>
      <c r="PPI570" s="65"/>
      <c r="PPL570" s="78"/>
      <c r="PPM570" s="78"/>
      <c r="PPN570" s="65"/>
      <c r="PPQ570" s="78"/>
      <c r="PPR570" s="78"/>
      <c r="PPS570" s="65"/>
      <c r="PPV570" s="78"/>
      <c r="PPW570" s="78"/>
      <c r="PPX570" s="65"/>
      <c r="PQA570" s="78"/>
      <c r="PQB570" s="78"/>
      <c r="PQC570" s="65"/>
      <c r="PQF570" s="78"/>
      <c r="PQG570" s="78"/>
      <c r="PQH570" s="65"/>
      <c r="PQK570" s="78"/>
      <c r="PQL570" s="78"/>
      <c r="PQM570" s="65"/>
      <c r="PQP570" s="78"/>
      <c r="PQQ570" s="78"/>
      <c r="PQR570" s="65"/>
      <c r="PQU570" s="78"/>
      <c r="PQV570" s="78"/>
      <c r="PQW570" s="65"/>
      <c r="PQZ570" s="78"/>
      <c r="PRA570" s="78"/>
      <c r="PRB570" s="65"/>
      <c r="PRE570" s="78"/>
      <c r="PRF570" s="78"/>
      <c r="PRG570" s="65"/>
      <c r="PRJ570" s="78"/>
      <c r="PRK570" s="78"/>
      <c r="PRL570" s="65"/>
      <c r="PRO570" s="78"/>
      <c r="PRP570" s="78"/>
      <c r="PRQ570" s="65"/>
      <c r="PRT570" s="78"/>
      <c r="PRU570" s="78"/>
      <c r="PRV570" s="65"/>
      <c r="PRY570" s="78"/>
      <c r="PRZ570" s="78"/>
      <c r="PSA570" s="65"/>
      <c r="PSD570" s="78"/>
      <c r="PSE570" s="78"/>
      <c r="PSF570" s="65"/>
      <c r="PSI570" s="78"/>
      <c r="PSJ570" s="78"/>
      <c r="PSK570" s="65"/>
      <c r="PSN570" s="78"/>
      <c r="PSO570" s="78"/>
      <c r="PSP570" s="65"/>
      <c r="PSS570" s="78"/>
      <c r="PST570" s="78"/>
      <c r="PSU570" s="65"/>
      <c r="PSX570" s="78"/>
      <c r="PSY570" s="78"/>
      <c r="PSZ570" s="65"/>
      <c r="PTC570" s="78"/>
      <c r="PTD570" s="78"/>
      <c r="PTE570" s="65"/>
      <c r="PTH570" s="78"/>
      <c r="PTI570" s="78"/>
      <c r="PTJ570" s="65"/>
      <c r="PTM570" s="78"/>
      <c r="PTN570" s="78"/>
      <c r="PTO570" s="65"/>
      <c r="PTR570" s="78"/>
      <c r="PTS570" s="78"/>
      <c r="PTT570" s="65"/>
      <c r="PTW570" s="78"/>
      <c r="PTX570" s="78"/>
      <c r="PTY570" s="65"/>
      <c r="PUB570" s="78"/>
      <c r="PUC570" s="78"/>
      <c r="PUD570" s="65"/>
      <c r="PUG570" s="78"/>
      <c r="PUH570" s="78"/>
      <c r="PUI570" s="65"/>
      <c r="PUL570" s="78"/>
      <c r="PUM570" s="78"/>
      <c r="PUN570" s="65"/>
      <c r="PUQ570" s="78"/>
      <c r="PUR570" s="78"/>
      <c r="PUS570" s="65"/>
      <c r="PUV570" s="78"/>
      <c r="PUW570" s="78"/>
      <c r="PUX570" s="65"/>
      <c r="PVA570" s="78"/>
      <c r="PVB570" s="78"/>
      <c r="PVC570" s="65"/>
      <c r="PVF570" s="78"/>
      <c r="PVG570" s="78"/>
      <c r="PVH570" s="65"/>
      <c r="PVK570" s="78"/>
      <c r="PVL570" s="78"/>
      <c r="PVM570" s="65"/>
      <c r="PVP570" s="78"/>
      <c r="PVQ570" s="78"/>
      <c r="PVR570" s="65"/>
      <c r="PVU570" s="78"/>
      <c r="PVV570" s="78"/>
      <c r="PVW570" s="65"/>
      <c r="PVZ570" s="78"/>
      <c r="PWA570" s="78"/>
      <c r="PWB570" s="65"/>
      <c r="PWE570" s="78"/>
      <c r="PWF570" s="78"/>
      <c r="PWG570" s="65"/>
      <c r="PWJ570" s="78"/>
      <c r="PWK570" s="78"/>
      <c r="PWL570" s="65"/>
      <c r="PWO570" s="78"/>
      <c r="PWP570" s="78"/>
      <c r="PWQ570" s="65"/>
      <c r="PWT570" s="78"/>
      <c r="PWU570" s="78"/>
      <c r="PWV570" s="65"/>
      <c r="PWY570" s="78"/>
      <c r="PWZ570" s="78"/>
      <c r="PXA570" s="65"/>
      <c r="PXD570" s="78"/>
      <c r="PXE570" s="78"/>
      <c r="PXF570" s="65"/>
      <c r="PXI570" s="78"/>
      <c r="PXJ570" s="78"/>
      <c r="PXK570" s="65"/>
      <c r="PXN570" s="78"/>
      <c r="PXO570" s="78"/>
      <c r="PXP570" s="65"/>
      <c r="PXS570" s="78"/>
      <c r="PXT570" s="78"/>
      <c r="PXU570" s="65"/>
      <c r="PXX570" s="78"/>
      <c r="PXY570" s="78"/>
      <c r="PXZ570" s="65"/>
      <c r="PYC570" s="78"/>
      <c r="PYD570" s="78"/>
      <c r="PYE570" s="65"/>
      <c r="PYH570" s="78"/>
      <c r="PYI570" s="78"/>
      <c r="PYJ570" s="65"/>
      <c r="PYM570" s="78"/>
      <c r="PYN570" s="78"/>
      <c r="PYO570" s="65"/>
      <c r="PYR570" s="78"/>
      <c r="PYS570" s="78"/>
      <c r="PYT570" s="65"/>
      <c r="PYW570" s="78"/>
      <c r="PYX570" s="78"/>
      <c r="PYY570" s="65"/>
      <c r="PZB570" s="78"/>
      <c r="PZC570" s="78"/>
      <c r="PZD570" s="65"/>
      <c r="PZG570" s="78"/>
      <c r="PZH570" s="78"/>
      <c r="PZI570" s="65"/>
      <c r="PZL570" s="78"/>
      <c r="PZM570" s="78"/>
      <c r="PZN570" s="65"/>
      <c r="PZQ570" s="78"/>
      <c r="PZR570" s="78"/>
      <c r="PZS570" s="65"/>
      <c r="PZV570" s="78"/>
      <c r="PZW570" s="78"/>
      <c r="PZX570" s="65"/>
      <c r="QAA570" s="78"/>
      <c r="QAB570" s="78"/>
      <c r="QAC570" s="65"/>
      <c r="QAF570" s="78"/>
      <c r="QAG570" s="78"/>
      <c r="QAH570" s="65"/>
      <c r="QAK570" s="78"/>
      <c r="QAL570" s="78"/>
      <c r="QAM570" s="65"/>
      <c r="QAP570" s="78"/>
      <c r="QAQ570" s="78"/>
      <c r="QAR570" s="65"/>
      <c r="QAU570" s="78"/>
      <c r="QAV570" s="78"/>
      <c r="QAW570" s="65"/>
      <c r="QAZ570" s="78"/>
      <c r="QBA570" s="78"/>
      <c r="QBB570" s="65"/>
      <c r="QBE570" s="78"/>
      <c r="QBF570" s="78"/>
      <c r="QBG570" s="65"/>
      <c r="QBJ570" s="78"/>
      <c r="QBK570" s="78"/>
      <c r="QBL570" s="65"/>
      <c r="QBO570" s="78"/>
      <c r="QBP570" s="78"/>
      <c r="QBQ570" s="65"/>
      <c r="QBT570" s="78"/>
      <c r="QBU570" s="78"/>
      <c r="QBV570" s="65"/>
      <c r="QBY570" s="78"/>
      <c r="QBZ570" s="78"/>
      <c r="QCA570" s="65"/>
      <c r="QCD570" s="78"/>
      <c r="QCE570" s="78"/>
      <c r="QCF570" s="65"/>
      <c r="QCI570" s="78"/>
      <c r="QCJ570" s="78"/>
      <c r="QCK570" s="65"/>
      <c r="QCN570" s="78"/>
      <c r="QCO570" s="78"/>
      <c r="QCP570" s="65"/>
      <c r="QCS570" s="78"/>
      <c r="QCT570" s="78"/>
      <c r="QCU570" s="65"/>
      <c r="QCX570" s="78"/>
      <c r="QCY570" s="78"/>
      <c r="QCZ570" s="65"/>
      <c r="QDC570" s="78"/>
      <c r="QDD570" s="78"/>
      <c r="QDE570" s="65"/>
      <c r="QDH570" s="78"/>
      <c r="QDI570" s="78"/>
      <c r="QDJ570" s="65"/>
      <c r="QDM570" s="78"/>
      <c r="QDN570" s="78"/>
      <c r="QDO570" s="65"/>
      <c r="QDR570" s="78"/>
      <c r="QDS570" s="78"/>
      <c r="QDT570" s="65"/>
      <c r="QDW570" s="78"/>
      <c r="QDX570" s="78"/>
      <c r="QDY570" s="65"/>
      <c r="QEB570" s="78"/>
      <c r="QEC570" s="78"/>
      <c r="QED570" s="65"/>
      <c r="QEG570" s="78"/>
      <c r="QEH570" s="78"/>
      <c r="QEI570" s="65"/>
      <c r="QEL570" s="78"/>
      <c r="QEM570" s="78"/>
      <c r="QEN570" s="65"/>
      <c r="QEQ570" s="78"/>
      <c r="QER570" s="78"/>
      <c r="QES570" s="65"/>
      <c r="QEV570" s="78"/>
      <c r="QEW570" s="78"/>
      <c r="QEX570" s="65"/>
      <c r="QFA570" s="78"/>
      <c r="QFB570" s="78"/>
      <c r="QFC570" s="65"/>
      <c r="QFF570" s="78"/>
      <c r="QFG570" s="78"/>
      <c r="QFH570" s="65"/>
      <c r="QFK570" s="78"/>
      <c r="QFL570" s="78"/>
      <c r="QFM570" s="65"/>
      <c r="QFP570" s="78"/>
      <c r="QFQ570" s="78"/>
      <c r="QFR570" s="65"/>
      <c r="QFU570" s="78"/>
      <c r="QFV570" s="78"/>
      <c r="QFW570" s="65"/>
      <c r="QFZ570" s="78"/>
      <c r="QGA570" s="78"/>
      <c r="QGB570" s="65"/>
      <c r="QGE570" s="78"/>
      <c r="QGF570" s="78"/>
      <c r="QGG570" s="65"/>
      <c r="QGJ570" s="78"/>
      <c r="QGK570" s="78"/>
      <c r="QGL570" s="65"/>
      <c r="QGO570" s="78"/>
      <c r="QGP570" s="78"/>
      <c r="QGQ570" s="65"/>
      <c r="QGT570" s="78"/>
      <c r="QGU570" s="78"/>
      <c r="QGV570" s="65"/>
      <c r="QGY570" s="78"/>
      <c r="QGZ570" s="78"/>
      <c r="QHA570" s="65"/>
      <c r="QHD570" s="78"/>
      <c r="QHE570" s="78"/>
      <c r="QHF570" s="65"/>
      <c r="QHI570" s="78"/>
      <c r="QHJ570" s="78"/>
      <c r="QHK570" s="65"/>
      <c r="QHN570" s="78"/>
      <c r="QHO570" s="78"/>
      <c r="QHP570" s="65"/>
      <c r="QHS570" s="78"/>
      <c r="QHT570" s="78"/>
      <c r="QHU570" s="65"/>
      <c r="QHX570" s="78"/>
      <c r="QHY570" s="78"/>
      <c r="QHZ570" s="65"/>
      <c r="QIC570" s="78"/>
      <c r="QID570" s="78"/>
      <c r="QIE570" s="65"/>
      <c r="QIH570" s="78"/>
      <c r="QII570" s="78"/>
      <c r="QIJ570" s="65"/>
      <c r="QIM570" s="78"/>
      <c r="QIN570" s="78"/>
      <c r="QIO570" s="65"/>
      <c r="QIR570" s="78"/>
      <c r="QIS570" s="78"/>
      <c r="QIT570" s="65"/>
      <c r="QIW570" s="78"/>
      <c r="QIX570" s="78"/>
      <c r="QIY570" s="65"/>
      <c r="QJB570" s="78"/>
      <c r="QJC570" s="78"/>
      <c r="QJD570" s="65"/>
      <c r="QJG570" s="78"/>
      <c r="QJH570" s="78"/>
      <c r="QJI570" s="65"/>
      <c r="QJL570" s="78"/>
      <c r="QJM570" s="78"/>
      <c r="QJN570" s="65"/>
      <c r="QJQ570" s="78"/>
      <c r="QJR570" s="78"/>
      <c r="QJS570" s="65"/>
      <c r="QJV570" s="78"/>
      <c r="QJW570" s="78"/>
      <c r="QJX570" s="65"/>
      <c r="QKA570" s="78"/>
      <c r="QKB570" s="78"/>
      <c r="QKC570" s="65"/>
      <c r="QKF570" s="78"/>
      <c r="QKG570" s="78"/>
      <c r="QKH570" s="65"/>
      <c r="QKK570" s="78"/>
      <c r="QKL570" s="78"/>
      <c r="QKM570" s="65"/>
      <c r="QKP570" s="78"/>
      <c r="QKQ570" s="78"/>
      <c r="QKR570" s="65"/>
      <c r="QKU570" s="78"/>
      <c r="QKV570" s="78"/>
      <c r="QKW570" s="65"/>
      <c r="QKZ570" s="78"/>
      <c r="QLA570" s="78"/>
      <c r="QLB570" s="65"/>
      <c r="QLE570" s="78"/>
      <c r="QLF570" s="78"/>
      <c r="QLG570" s="65"/>
      <c r="QLJ570" s="78"/>
      <c r="QLK570" s="78"/>
      <c r="QLL570" s="65"/>
      <c r="QLO570" s="78"/>
      <c r="QLP570" s="78"/>
      <c r="QLQ570" s="65"/>
      <c r="QLT570" s="78"/>
      <c r="QLU570" s="78"/>
      <c r="QLV570" s="65"/>
      <c r="QLY570" s="78"/>
      <c r="QLZ570" s="78"/>
      <c r="QMA570" s="65"/>
      <c r="QMD570" s="78"/>
      <c r="QME570" s="78"/>
      <c r="QMF570" s="65"/>
      <c r="QMI570" s="78"/>
      <c r="QMJ570" s="78"/>
      <c r="QMK570" s="65"/>
      <c r="QMN570" s="78"/>
      <c r="QMO570" s="78"/>
      <c r="QMP570" s="65"/>
      <c r="QMS570" s="78"/>
      <c r="QMT570" s="78"/>
      <c r="QMU570" s="65"/>
      <c r="QMX570" s="78"/>
      <c r="QMY570" s="78"/>
      <c r="QMZ570" s="65"/>
      <c r="QNC570" s="78"/>
      <c r="QND570" s="78"/>
      <c r="QNE570" s="65"/>
      <c r="QNH570" s="78"/>
      <c r="QNI570" s="78"/>
      <c r="QNJ570" s="65"/>
      <c r="QNM570" s="78"/>
      <c r="QNN570" s="78"/>
      <c r="QNO570" s="65"/>
      <c r="QNR570" s="78"/>
      <c r="QNS570" s="78"/>
      <c r="QNT570" s="65"/>
      <c r="QNW570" s="78"/>
      <c r="QNX570" s="78"/>
      <c r="QNY570" s="65"/>
      <c r="QOB570" s="78"/>
      <c r="QOC570" s="78"/>
      <c r="QOD570" s="65"/>
      <c r="QOG570" s="78"/>
      <c r="QOH570" s="78"/>
      <c r="QOI570" s="65"/>
      <c r="QOL570" s="78"/>
      <c r="QOM570" s="78"/>
      <c r="QON570" s="65"/>
      <c r="QOQ570" s="78"/>
      <c r="QOR570" s="78"/>
      <c r="QOS570" s="65"/>
      <c r="QOV570" s="78"/>
      <c r="QOW570" s="78"/>
      <c r="QOX570" s="65"/>
      <c r="QPA570" s="78"/>
      <c r="QPB570" s="78"/>
      <c r="QPC570" s="65"/>
      <c r="QPF570" s="78"/>
      <c r="QPG570" s="78"/>
      <c r="QPH570" s="65"/>
      <c r="QPK570" s="78"/>
      <c r="QPL570" s="78"/>
      <c r="QPM570" s="65"/>
      <c r="QPP570" s="78"/>
      <c r="QPQ570" s="78"/>
      <c r="QPR570" s="65"/>
      <c r="QPU570" s="78"/>
      <c r="QPV570" s="78"/>
      <c r="QPW570" s="65"/>
      <c r="QPZ570" s="78"/>
      <c r="QQA570" s="78"/>
      <c r="QQB570" s="65"/>
      <c r="QQE570" s="78"/>
      <c r="QQF570" s="78"/>
      <c r="QQG570" s="65"/>
      <c r="QQJ570" s="78"/>
      <c r="QQK570" s="78"/>
      <c r="QQL570" s="65"/>
      <c r="QQO570" s="78"/>
      <c r="QQP570" s="78"/>
      <c r="QQQ570" s="65"/>
      <c r="QQT570" s="78"/>
      <c r="QQU570" s="78"/>
      <c r="QQV570" s="65"/>
      <c r="QQY570" s="78"/>
      <c r="QQZ570" s="78"/>
      <c r="QRA570" s="65"/>
      <c r="QRD570" s="78"/>
      <c r="QRE570" s="78"/>
      <c r="QRF570" s="65"/>
      <c r="QRI570" s="78"/>
      <c r="QRJ570" s="78"/>
      <c r="QRK570" s="65"/>
      <c r="QRN570" s="78"/>
      <c r="QRO570" s="78"/>
      <c r="QRP570" s="65"/>
      <c r="QRS570" s="78"/>
      <c r="QRT570" s="78"/>
      <c r="QRU570" s="65"/>
      <c r="QRX570" s="78"/>
      <c r="QRY570" s="78"/>
      <c r="QRZ570" s="65"/>
      <c r="QSC570" s="78"/>
      <c r="QSD570" s="78"/>
      <c r="QSE570" s="65"/>
      <c r="QSH570" s="78"/>
      <c r="QSI570" s="78"/>
      <c r="QSJ570" s="65"/>
      <c r="QSM570" s="78"/>
      <c r="QSN570" s="78"/>
      <c r="QSO570" s="65"/>
      <c r="QSR570" s="78"/>
      <c r="QSS570" s="78"/>
      <c r="QST570" s="65"/>
      <c r="QSW570" s="78"/>
      <c r="QSX570" s="78"/>
      <c r="QSY570" s="65"/>
      <c r="QTB570" s="78"/>
      <c r="QTC570" s="78"/>
      <c r="QTD570" s="65"/>
      <c r="QTG570" s="78"/>
      <c r="QTH570" s="78"/>
      <c r="QTI570" s="65"/>
      <c r="QTL570" s="78"/>
      <c r="QTM570" s="78"/>
      <c r="QTN570" s="65"/>
      <c r="QTQ570" s="78"/>
      <c r="QTR570" s="78"/>
      <c r="QTS570" s="65"/>
      <c r="QTV570" s="78"/>
      <c r="QTW570" s="78"/>
      <c r="QTX570" s="65"/>
      <c r="QUA570" s="78"/>
      <c r="QUB570" s="78"/>
      <c r="QUC570" s="65"/>
      <c r="QUF570" s="78"/>
      <c r="QUG570" s="78"/>
      <c r="QUH570" s="65"/>
      <c r="QUK570" s="78"/>
      <c r="QUL570" s="78"/>
      <c r="QUM570" s="65"/>
      <c r="QUP570" s="78"/>
      <c r="QUQ570" s="78"/>
      <c r="QUR570" s="65"/>
      <c r="QUU570" s="78"/>
      <c r="QUV570" s="78"/>
      <c r="QUW570" s="65"/>
      <c r="QUZ570" s="78"/>
      <c r="QVA570" s="78"/>
      <c r="QVB570" s="65"/>
      <c r="QVE570" s="78"/>
      <c r="QVF570" s="78"/>
      <c r="QVG570" s="65"/>
      <c r="QVJ570" s="78"/>
      <c r="QVK570" s="78"/>
      <c r="QVL570" s="65"/>
      <c r="QVO570" s="78"/>
      <c r="QVP570" s="78"/>
      <c r="QVQ570" s="65"/>
      <c r="QVT570" s="78"/>
      <c r="QVU570" s="78"/>
      <c r="QVV570" s="65"/>
      <c r="QVY570" s="78"/>
      <c r="QVZ570" s="78"/>
      <c r="QWA570" s="65"/>
      <c r="QWD570" s="78"/>
      <c r="QWE570" s="78"/>
      <c r="QWF570" s="65"/>
      <c r="QWI570" s="78"/>
      <c r="QWJ570" s="78"/>
      <c r="QWK570" s="65"/>
      <c r="QWN570" s="78"/>
      <c r="QWO570" s="78"/>
      <c r="QWP570" s="65"/>
      <c r="QWS570" s="78"/>
      <c r="QWT570" s="78"/>
      <c r="QWU570" s="65"/>
      <c r="QWX570" s="78"/>
      <c r="QWY570" s="78"/>
      <c r="QWZ570" s="65"/>
      <c r="QXC570" s="78"/>
      <c r="QXD570" s="78"/>
      <c r="QXE570" s="65"/>
      <c r="QXH570" s="78"/>
      <c r="QXI570" s="78"/>
      <c r="QXJ570" s="65"/>
      <c r="QXM570" s="78"/>
      <c r="QXN570" s="78"/>
      <c r="QXO570" s="65"/>
      <c r="QXR570" s="78"/>
      <c r="QXS570" s="78"/>
      <c r="QXT570" s="65"/>
      <c r="QXW570" s="78"/>
      <c r="QXX570" s="78"/>
      <c r="QXY570" s="65"/>
      <c r="QYB570" s="78"/>
      <c r="QYC570" s="78"/>
      <c r="QYD570" s="65"/>
      <c r="QYG570" s="78"/>
      <c r="QYH570" s="78"/>
      <c r="QYI570" s="65"/>
      <c r="QYL570" s="78"/>
      <c r="QYM570" s="78"/>
      <c r="QYN570" s="65"/>
      <c r="QYQ570" s="78"/>
      <c r="QYR570" s="78"/>
      <c r="QYS570" s="65"/>
      <c r="QYV570" s="78"/>
      <c r="QYW570" s="78"/>
      <c r="QYX570" s="65"/>
      <c r="QZA570" s="78"/>
      <c r="QZB570" s="78"/>
      <c r="QZC570" s="65"/>
      <c r="QZF570" s="78"/>
      <c r="QZG570" s="78"/>
      <c r="QZH570" s="65"/>
      <c r="QZK570" s="78"/>
      <c r="QZL570" s="78"/>
      <c r="QZM570" s="65"/>
      <c r="QZP570" s="78"/>
      <c r="QZQ570" s="78"/>
      <c r="QZR570" s="65"/>
      <c r="QZU570" s="78"/>
      <c r="QZV570" s="78"/>
      <c r="QZW570" s="65"/>
      <c r="QZZ570" s="78"/>
      <c r="RAA570" s="78"/>
      <c r="RAB570" s="65"/>
      <c r="RAE570" s="78"/>
      <c r="RAF570" s="78"/>
      <c r="RAG570" s="65"/>
      <c r="RAJ570" s="78"/>
      <c r="RAK570" s="78"/>
      <c r="RAL570" s="65"/>
      <c r="RAO570" s="78"/>
      <c r="RAP570" s="78"/>
      <c r="RAQ570" s="65"/>
      <c r="RAT570" s="78"/>
      <c r="RAU570" s="78"/>
      <c r="RAV570" s="65"/>
      <c r="RAY570" s="78"/>
      <c r="RAZ570" s="78"/>
      <c r="RBA570" s="65"/>
      <c r="RBD570" s="78"/>
      <c r="RBE570" s="78"/>
      <c r="RBF570" s="65"/>
      <c r="RBI570" s="78"/>
      <c r="RBJ570" s="78"/>
      <c r="RBK570" s="65"/>
      <c r="RBN570" s="78"/>
      <c r="RBO570" s="78"/>
      <c r="RBP570" s="65"/>
      <c r="RBS570" s="78"/>
      <c r="RBT570" s="78"/>
      <c r="RBU570" s="65"/>
      <c r="RBX570" s="78"/>
      <c r="RBY570" s="78"/>
      <c r="RBZ570" s="65"/>
      <c r="RCC570" s="78"/>
      <c r="RCD570" s="78"/>
      <c r="RCE570" s="65"/>
      <c r="RCH570" s="78"/>
      <c r="RCI570" s="78"/>
      <c r="RCJ570" s="65"/>
      <c r="RCM570" s="78"/>
      <c r="RCN570" s="78"/>
      <c r="RCO570" s="65"/>
      <c r="RCR570" s="78"/>
      <c r="RCS570" s="78"/>
      <c r="RCT570" s="65"/>
      <c r="RCW570" s="78"/>
      <c r="RCX570" s="78"/>
      <c r="RCY570" s="65"/>
      <c r="RDB570" s="78"/>
      <c r="RDC570" s="78"/>
      <c r="RDD570" s="65"/>
      <c r="RDG570" s="78"/>
      <c r="RDH570" s="78"/>
      <c r="RDI570" s="65"/>
      <c r="RDL570" s="78"/>
      <c r="RDM570" s="78"/>
      <c r="RDN570" s="65"/>
      <c r="RDQ570" s="78"/>
      <c r="RDR570" s="78"/>
      <c r="RDS570" s="65"/>
      <c r="RDV570" s="78"/>
      <c r="RDW570" s="78"/>
      <c r="RDX570" s="65"/>
      <c r="REA570" s="78"/>
      <c r="REB570" s="78"/>
      <c r="REC570" s="65"/>
      <c r="REF570" s="78"/>
      <c r="REG570" s="78"/>
      <c r="REH570" s="65"/>
      <c r="REK570" s="78"/>
      <c r="REL570" s="78"/>
      <c r="REM570" s="65"/>
      <c r="REP570" s="78"/>
      <c r="REQ570" s="78"/>
      <c r="RER570" s="65"/>
      <c r="REU570" s="78"/>
      <c r="REV570" s="78"/>
      <c r="REW570" s="65"/>
      <c r="REZ570" s="78"/>
      <c r="RFA570" s="78"/>
      <c r="RFB570" s="65"/>
      <c r="RFE570" s="78"/>
      <c r="RFF570" s="78"/>
      <c r="RFG570" s="65"/>
      <c r="RFJ570" s="78"/>
      <c r="RFK570" s="78"/>
      <c r="RFL570" s="65"/>
      <c r="RFO570" s="78"/>
      <c r="RFP570" s="78"/>
      <c r="RFQ570" s="65"/>
      <c r="RFT570" s="78"/>
      <c r="RFU570" s="78"/>
      <c r="RFV570" s="65"/>
      <c r="RFY570" s="78"/>
      <c r="RFZ570" s="78"/>
      <c r="RGA570" s="65"/>
      <c r="RGD570" s="78"/>
      <c r="RGE570" s="78"/>
      <c r="RGF570" s="65"/>
      <c r="RGI570" s="78"/>
      <c r="RGJ570" s="78"/>
      <c r="RGK570" s="65"/>
      <c r="RGN570" s="78"/>
      <c r="RGO570" s="78"/>
      <c r="RGP570" s="65"/>
      <c r="RGS570" s="78"/>
      <c r="RGT570" s="78"/>
      <c r="RGU570" s="65"/>
      <c r="RGX570" s="78"/>
      <c r="RGY570" s="78"/>
      <c r="RGZ570" s="65"/>
      <c r="RHC570" s="78"/>
      <c r="RHD570" s="78"/>
      <c r="RHE570" s="65"/>
      <c r="RHH570" s="78"/>
      <c r="RHI570" s="78"/>
      <c r="RHJ570" s="65"/>
      <c r="RHM570" s="78"/>
      <c r="RHN570" s="78"/>
      <c r="RHO570" s="65"/>
      <c r="RHR570" s="78"/>
      <c r="RHS570" s="78"/>
      <c r="RHT570" s="65"/>
      <c r="RHW570" s="78"/>
      <c r="RHX570" s="78"/>
      <c r="RHY570" s="65"/>
      <c r="RIB570" s="78"/>
      <c r="RIC570" s="78"/>
      <c r="RID570" s="65"/>
      <c r="RIG570" s="78"/>
      <c r="RIH570" s="78"/>
      <c r="RII570" s="65"/>
      <c r="RIL570" s="78"/>
      <c r="RIM570" s="78"/>
      <c r="RIN570" s="65"/>
      <c r="RIQ570" s="78"/>
      <c r="RIR570" s="78"/>
      <c r="RIS570" s="65"/>
      <c r="RIV570" s="78"/>
      <c r="RIW570" s="78"/>
      <c r="RIX570" s="65"/>
      <c r="RJA570" s="78"/>
      <c r="RJB570" s="78"/>
      <c r="RJC570" s="65"/>
      <c r="RJF570" s="78"/>
      <c r="RJG570" s="78"/>
      <c r="RJH570" s="65"/>
      <c r="RJK570" s="78"/>
      <c r="RJL570" s="78"/>
      <c r="RJM570" s="65"/>
      <c r="RJP570" s="78"/>
      <c r="RJQ570" s="78"/>
      <c r="RJR570" s="65"/>
      <c r="RJU570" s="78"/>
      <c r="RJV570" s="78"/>
      <c r="RJW570" s="65"/>
      <c r="RJZ570" s="78"/>
      <c r="RKA570" s="78"/>
      <c r="RKB570" s="65"/>
      <c r="RKE570" s="78"/>
      <c r="RKF570" s="78"/>
      <c r="RKG570" s="65"/>
      <c r="RKJ570" s="78"/>
      <c r="RKK570" s="78"/>
      <c r="RKL570" s="65"/>
      <c r="RKO570" s="78"/>
      <c r="RKP570" s="78"/>
      <c r="RKQ570" s="65"/>
      <c r="RKT570" s="78"/>
      <c r="RKU570" s="78"/>
      <c r="RKV570" s="65"/>
      <c r="RKY570" s="78"/>
      <c r="RKZ570" s="78"/>
      <c r="RLA570" s="65"/>
      <c r="RLD570" s="78"/>
      <c r="RLE570" s="78"/>
      <c r="RLF570" s="65"/>
      <c r="RLI570" s="78"/>
      <c r="RLJ570" s="78"/>
      <c r="RLK570" s="65"/>
      <c r="RLN570" s="78"/>
      <c r="RLO570" s="78"/>
      <c r="RLP570" s="65"/>
      <c r="RLS570" s="78"/>
      <c r="RLT570" s="78"/>
      <c r="RLU570" s="65"/>
      <c r="RLX570" s="78"/>
      <c r="RLY570" s="78"/>
      <c r="RLZ570" s="65"/>
      <c r="RMC570" s="78"/>
      <c r="RMD570" s="78"/>
      <c r="RME570" s="65"/>
      <c r="RMH570" s="78"/>
      <c r="RMI570" s="78"/>
      <c r="RMJ570" s="65"/>
      <c r="RMM570" s="78"/>
      <c r="RMN570" s="78"/>
      <c r="RMO570" s="65"/>
      <c r="RMR570" s="78"/>
      <c r="RMS570" s="78"/>
      <c r="RMT570" s="65"/>
      <c r="RMW570" s="78"/>
      <c r="RMX570" s="78"/>
      <c r="RMY570" s="65"/>
      <c r="RNB570" s="78"/>
      <c r="RNC570" s="78"/>
      <c r="RND570" s="65"/>
      <c r="RNG570" s="78"/>
      <c r="RNH570" s="78"/>
      <c r="RNI570" s="65"/>
      <c r="RNL570" s="78"/>
      <c r="RNM570" s="78"/>
      <c r="RNN570" s="65"/>
      <c r="RNQ570" s="78"/>
      <c r="RNR570" s="78"/>
      <c r="RNS570" s="65"/>
      <c r="RNV570" s="78"/>
      <c r="RNW570" s="78"/>
      <c r="RNX570" s="65"/>
      <c r="ROA570" s="78"/>
      <c r="ROB570" s="78"/>
      <c r="ROC570" s="65"/>
      <c r="ROF570" s="78"/>
      <c r="ROG570" s="78"/>
      <c r="ROH570" s="65"/>
      <c r="ROK570" s="78"/>
      <c r="ROL570" s="78"/>
      <c r="ROM570" s="65"/>
      <c r="ROP570" s="78"/>
      <c r="ROQ570" s="78"/>
      <c r="ROR570" s="65"/>
      <c r="ROU570" s="78"/>
      <c r="ROV570" s="78"/>
      <c r="ROW570" s="65"/>
      <c r="ROZ570" s="78"/>
      <c r="RPA570" s="78"/>
      <c r="RPB570" s="65"/>
      <c r="RPE570" s="78"/>
      <c r="RPF570" s="78"/>
      <c r="RPG570" s="65"/>
      <c r="RPJ570" s="78"/>
      <c r="RPK570" s="78"/>
      <c r="RPL570" s="65"/>
      <c r="RPO570" s="78"/>
      <c r="RPP570" s="78"/>
      <c r="RPQ570" s="65"/>
      <c r="RPT570" s="78"/>
      <c r="RPU570" s="78"/>
      <c r="RPV570" s="65"/>
      <c r="RPY570" s="78"/>
      <c r="RPZ570" s="78"/>
      <c r="RQA570" s="65"/>
      <c r="RQD570" s="78"/>
      <c r="RQE570" s="78"/>
      <c r="RQF570" s="65"/>
      <c r="RQI570" s="78"/>
      <c r="RQJ570" s="78"/>
      <c r="RQK570" s="65"/>
      <c r="RQN570" s="78"/>
      <c r="RQO570" s="78"/>
      <c r="RQP570" s="65"/>
      <c r="RQS570" s="78"/>
      <c r="RQT570" s="78"/>
      <c r="RQU570" s="65"/>
      <c r="RQX570" s="78"/>
      <c r="RQY570" s="78"/>
      <c r="RQZ570" s="65"/>
      <c r="RRC570" s="78"/>
      <c r="RRD570" s="78"/>
      <c r="RRE570" s="65"/>
      <c r="RRH570" s="78"/>
      <c r="RRI570" s="78"/>
      <c r="RRJ570" s="65"/>
      <c r="RRM570" s="78"/>
      <c r="RRN570" s="78"/>
      <c r="RRO570" s="65"/>
      <c r="RRR570" s="78"/>
      <c r="RRS570" s="78"/>
      <c r="RRT570" s="65"/>
      <c r="RRW570" s="78"/>
      <c r="RRX570" s="78"/>
      <c r="RRY570" s="65"/>
      <c r="RSB570" s="78"/>
      <c r="RSC570" s="78"/>
      <c r="RSD570" s="65"/>
      <c r="RSG570" s="78"/>
      <c r="RSH570" s="78"/>
      <c r="RSI570" s="65"/>
      <c r="RSL570" s="78"/>
      <c r="RSM570" s="78"/>
      <c r="RSN570" s="65"/>
      <c r="RSQ570" s="78"/>
      <c r="RSR570" s="78"/>
      <c r="RSS570" s="65"/>
      <c r="RSV570" s="78"/>
      <c r="RSW570" s="78"/>
      <c r="RSX570" s="65"/>
      <c r="RTA570" s="78"/>
      <c r="RTB570" s="78"/>
      <c r="RTC570" s="65"/>
      <c r="RTF570" s="78"/>
      <c r="RTG570" s="78"/>
      <c r="RTH570" s="65"/>
      <c r="RTK570" s="78"/>
      <c r="RTL570" s="78"/>
      <c r="RTM570" s="65"/>
      <c r="RTP570" s="78"/>
      <c r="RTQ570" s="78"/>
      <c r="RTR570" s="65"/>
      <c r="RTU570" s="78"/>
      <c r="RTV570" s="78"/>
      <c r="RTW570" s="65"/>
      <c r="RTZ570" s="78"/>
      <c r="RUA570" s="78"/>
      <c r="RUB570" s="65"/>
      <c r="RUE570" s="78"/>
      <c r="RUF570" s="78"/>
      <c r="RUG570" s="65"/>
      <c r="RUJ570" s="78"/>
      <c r="RUK570" s="78"/>
      <c r="RUL570" s="65"/>
      <c r="RUO570" s="78"/>
      <c r="RUP570" s="78"/>
      <c r="RUQ570" s="65"/>
      <c r="RUT570" s="78"/>
      <c r="RUU570" s="78"/>
      <c r="RUV570" s="65"/>
      <c r="RUY570" s="78"/>
      <c r="RUZ570" s="78"/>
      <c r="RVA570" s="65"/>
      <c r="RVD570" s="78"/>
      <c r="RVE570" s="78"/>
      <c r="RVF570" s="65"/>
      <c r="RVI570" s="78"/>
      <c r="RVJ570" s="78"/>
      <c r="RVK570" s="65"/>
      <c r="RVN570" s="78"/>
      <c r="RVO570" s="78"/>
      <c r="RVP570" s="65"/>
      <c r="RVS570" s="78"/>
      <c r="RVT570" s="78"/>
      <c r="RVU570" s="65"/>
      <c r="RVX570" s="78"/>
      <c r="RVY570" s="78"/>
      <c r="RVZ570" s="65"/>
      <c r="RWC570" s="78"/>
      <c r="RWD570" s="78"/>
      <c r="RWE570" s="65"/>
      <c r="RWH570" s="78"/>
      <c r="RWI570" s="78"/>
      <c r="RWJ570" s="65"/>
      <c r="RWM570" s="78"/>
      <c r="RWN570" s="78"/>
      <c r="RWO570" s="65"/>
      <c r="RWR570" s="78"/>
      <c r="RWS570" s="78"/>
      <c r="RWT570" s="65"/>
      <c r="RWW570" s="78"/>
      <c r="RWX570" s="78"/>
      <c r="RWY570" s="65"/>
      <c r="RXB570" s="78"/>
      <c r="RXC570" s="78"/>
      <c r="RXD570" s="65"/>
      <c r="RXG570" s="78"/>
      <c r="RXH570" s="78"/>
      <c r="RXI570" s="65"/>
      <c r="RXL570" s="78"/>
      <c r="RXM570" s="78"/>
      <c r="RXN570" s="65"/>
      <c r="RXQ570" s="78"/>
      <c r="RXR570" s="78"/>
      <c r="RXS570" s="65"/>
      <c r="RXV570" s="78"/>
      <c r="RXW570" s="78"/>
      <c r="RXX570" s="65"/>
      <c r="RYA570" s="78"/>
      <c r="RYB570" s="78"/>
      <c r="RYC570" s="65"/>
      <c r="RYF570" s="78"/>
      <c r="RYG570" s="78"/>
      <c r="RYH570" s="65"/>
      <c r="RYK570" s="78"/>
      <c r="RYL570" s="78"/>
      <c r="RYM570" s="65"/>
      <c r="RYP570" s="78"/>
      <c r="RYQ570" s="78"/>
      <c r="RYR570" s="65"/>
      <c r="RYU570" s="78"/>
      <c r="RYV570" s="78"/>
      <c r="RYW570" s="65"/>
      <c r="RYZ570" s="78"/>
      <c r="RZA570" s="78"/>
      <c r="RZB570" s="65"/>
      <c r="RZE570" s="78"/>
      <c r="RZF570" s="78"/>
      <c r="RZG570" s="65"/>
      <c r="RZJ570" s="78"/>
      <c r="RZK570" s="78"/>
      <c r="RZL570" s="65"/>
      <c r="RZO570" s="78"/>
      <c r="RZP570" s="78"/>
      <c r="RZQ570" s="65"/>
      <c r="RZT570" s="78"/>
      <c r="RZU570" s="78"/>
      <c r="RZV570" s="65"/>
      <c r="RZY570" s="78"/>
      <c r="RZZ570" s="78"/>
      <c r="SAA570" s="65"/>
      <c r="SAD570" s="78"/>
      <c r="SAE570" s="78"/>
      <c r="SAF570" s="65"/>
      <c r="SAI570" s="78"/>
      <c r="SAJ570" s="78"/>
      <c r="SAK570" s="65"/>
      <c r="SAN570" s="78"/>
      <c r="SAO570" s="78"/>
      <c r="SAP570" s="65"/>
      <c r="SAS570" s="78"/>
      <c r="SAT570" s="78"/>
      <c r="SAU570" s="65"/>
      <c r="SAX570" s="78"/>
      <c r="SAY570" s="78"/>
      <c r="SAZ570" s="65"/>
      <c r="SBC570" s="78"/>
      <c r="SBD570" s="78"/>
      <c r="SBE570" s="65"/>
      <c r="SBH570" s="78"/>
      <c r="SBI570" s="78"/>
      <c r="SBJ570" s="65"/>
      <c r="SBM570" s="78"/>
      <c r="SBN570" s="78"/>
      <c r="SBO570" s="65"/>
      <c r="SBR570" s="78"/>
      <c r="SBS570" s="78"/>
      <c r="SBT570" s="65"/>
      <c r="SBW570" s="78"/>
      <c r="SBX570" s="78"/>
      <c r="SBY570" s="65"/>
      <c r="SCB570" s="78"/>
      <c r="SCC570" s="78"/>
      <c r="SCD570" s="65"/>
      <c r="SCG570" s="78"/>
      <c r="SCH570" s="78"/>
      <c r="SCI570" s="65"/>
      <c r="SCL570" s="78"/>
      <c r="SCM570" s="78"/>
      <c r="SCN570" s="65"/>
      <c r="SCQ570" s="78"/>
      <c r="SCR570" s="78"/>
      <c r="SCS570" s="65"/>
      <c r="SCV570" s="78"/>
      <c r="SCW570" s="78"/>
      <c r="SCX570" s="65"/>
      <c r="SDA570" s="78"/>
      <c r="SDB570" s="78"/>
      <c r="SDC570" s="65"/>
      <c r="SDF570" s="78"/>
      <c r="SDG570" s="78"/>
      <c r="SDH570" s="65"/>
      <c r="SDK570" s="78"/>
      <c r="SDL570" s="78"/>
      <c r="SDM570" s="65"/>
      <c r="SDP570" s="78"/>
      <c r="SDQ570" s="78"/>
      <c r="SDR570" s="65"/>
      <c r="SDU570" s="78"/>
      <c r="SDV570" s="78"/>
      <c r="SDW570" s="65"/>
      <c r="SDZ570" s="78"/>
      <c r="SEA570" s="78"/>
      <c r="SEB570" s="65"/>
      <c r="SEE570" s="78"/>
      <c r="SEF570" s="78"/>
      <c r="SEG570" s="65"/>
      <c r="SEJ570" s="78"/>
      <c r="SEK570" s="78"/>
      <c r="SEL570" s="65"/>
      <c r="SEO570" s="78"/>
      <c r="SEP570" s="78"/>
      <c r="SEQ570" s="65"/>
      <c r="SET570" s="78"/>
      <c r="SEU570" s="78"/>
      <c r="SEV570" s="65"/>
      <c r="SEY570" s="78"/>
      <c r="SEZ570" s="78"/>
      <c r="SFA570" s="65"/>
      <c r="SFD570" s="78"/>
      <c r="SFE570" s="78"/>
      <c r="SFF570" s="65"/>
      <c r="SFI570" s="78"/>
      <c r="SFJ570" s="78"/>
      <c r="SFK570" s="65"/>
      <c r="SFN570" s="78"/>
      <c r="SFO570" s="78"/>
      <c r="SFP570" s="65"/>
      <c r="SFS570" s="78"/>
      <c r="SFT570" s="78"/>
      <c r="SFU570" s="65"/>
      <c r="SFX570" s="78"/>
      <c r="SFY570" s="78"/>
      <c r="SFZ570" s="65"/>
      <c r="SGC570" s="78"/>
      <c r="SGD570" s="78"/>
      <c r="SGE570" s="65"/>
      <c r="SGH570" s="78"/>
      <c r="SGI570" s="78"/>
      <c r="SGJ570" s="65"/>
      <c r="SGM570" s="78"/>
      <c r="SGN570" s="78"/>
      <c r="SGO570" s="65"/>
      <c r="SGR570" s="78"/>
      <c r="SGS570" s="78"/>
      <c r="SGT570" s="65"/>
      <c r="SGW570" s="78"/>
      <c r="SGX570" s="78"/>
      <c r="SGY570" s="65"/>
      <c r="SHB570" s="78"/>
      <c r="SHC570" s="78"/>
      <c r="SHD570" s="65"/>
      <c r="SHG570" s="78"/>
      <c r="SHH570" s="78"/>
      <c r="SHI570" s="65"/>
      <c r="SHL570" s="78"/>
      <c r="SHM570" s="78"/>
      <c r="SHN570" s="65"/>
      <c r="SHQ570" s="78"/>
      <c r="SHR570" s="78"/>
      <c r="SHS570" s="65"/>
      <c r="SHV570" s="78"/>
      <c r="SHW570" s="78"/>
      <c r="SHX570" s="65"/>
      <c r="SIA570" s="78"/>
      <c r="SIB570" s="78"/>
      <c r="SIC570" s="65"/>
      <c r="SIF570" s="78"/>
      <c r="SIG570" s="78"/>
      <c r="SIH570" s="65"/>
      <c r="SIK570" s="78"/>
      <c r="SIL570" s="78"/>
      <c r="SIM570" s="65"/>
      <c r="SIP570" s="78"/>
      <c r="SIQ570" s="78"/>
      <c r="SIR570" s="65"/>
      <c r="SIU570" s="78"/>
      <c r="SIV570" s="78"/>
      <c r="SIW570" s="65"/>
      <c r="SIZ570" s="78"/>
      <c r="SJA570" s="78"/>
      <c r="SJB570" s="65"/>
      <c r="SJE570" s="78"/>
      <c r="SJF570" s="78"/>
      <c r="SJG570" s="65"/>
      <c r="SJJ570" s="78"/>
      <c r="SJK570" s="78"/>
      <c r="SJL570" s="65"/>
      <c r="SJO570" s="78"/>
      <c r="SJP570" s="78"/>
      <c r="SJQ570" s="65"/>
      <c r="SJT570" s="78"/>
      <c r="SJU570" s="78"/>
      <c r="SJV570" s="65"/>
      <c r="SJY570" s="78"/>
      <c r="SJZ570" s="78"/>
      <c r="SKA570" s="65"/>
      <c r="SKD570" s="78"/>
      <c r="SKE570" s="78"/>
      <c r="SKF570" s="65"/>
      <c r="SKI570" s="78"/>
      <c r="SKJ570" s="78"/>
      <c r="SKK570" s="65"/>
      <c r="SKN570" s="78"/>
      <c r="SKO570" s="78"/>
      <c r="SKP570" s="65"/>
      <c r="SKS570" s="78"/>
      <c r="SKT570" s="78"/>
      <c r="SKU570" s="65"/>
      <c r="SKX570" s="78"/>
      <c r="SKY570" s="78"/>
      <c r="SKZ570" s="65"/>
      <c r="SLC570" s="78"/>
      <c r="SLD570" s="78"/>
      <c r="SLE570" s="65"/>
      <c r="SLH570" s="78"/>
      <c r="SLI570" s="78"/>
      <c r="SLJ570" s="65"/>
      <c r="SLM570" s="78"/>
      <c r="SLN570" s="78"/>
      <c r="SLO570" s="65"/>
      <c r="SLR570" s="78"/>
      <c r="SLS570" s="78"/>
      <c r="SLT570" s="65"/>
      <c r="SLW570" s="78"/>
      <c r="SLX570" s="78"/>
      <c r="SLY570" s="65"/>
      <c r="SMB570" s="78"/>
      <c r="SMC570" s="78"/>
      <c r="SMD570" s="65"/>
      <c r="SMG570" s="78"/>
      <c r="SMH570" s="78"/>
      <c r="SMI570" s="65"/>
      <c r="SML570" s="78"/>
      <c r="SMM570" s="78"/>
      <c r="SMN570" s="65"/>
      <c r="SMQ570" s="78"/>
      <c r="SMR570" s="78"/>
      <c r="SMS570" s="65"/>
      <c r="SMV570" s="78"/>
      <c r="SMW570" s="78"/>
      <c r="SMX570" s="65"/>
      <c r="SNA570" s="78"/>
      <c r="SNB570" s="78"/>
      <c r="SNC570" s="65"/>
      <c r="SNF570" s="78"/>
      <c r="SNG570" s="78"/>
      <c r="SNH570" s="65"/>
      <c r="SNK570" s="78"/>
      <c r="SNL570" s="78"/>
      <c r="SNM570" s="65"/>
      <c r="SNP570" s="78"/>
      <c r="SNQ570" s="78"/>
      <c r="SNR570" s="65"/>
      <c r="SNU570" s="78"/>
      <c r="SNV570" s="78"/>
      <c r="SNW570" s="65"/>
      <c r="SNZ570" s="78"/>
      <c r="SOA570" s="78"/>
      <c r="SOB570" s="65"/>
      <c r="SOE570" s="78"/>
      <c r="SOF570" s="78"/>
      <c r="SOG570" s="65"/>
      <c r="SOJ570" s="78"/>
      <c r="SOK570" s="78"/>
      <c r="SOL570" s="65"/>
      <c r="SOO570" s="78"/>
      <c r="SOP570" s="78"/>
      <c r="SOQ570" s="65"/>
      <c r="SOT570" s="78"/>
      <c r="SOU570" s="78"/>
      <c r="SOV570" s="65"/>
      <c r="SOY570" s="78"/>
      <c r="SOZ570" s="78"/>
      <c r="SPA570" s="65"/>
      <c r="SPD570" s="78"/>
      <c r="SPE570" s="78"/>
      <c r="SPF570" s="65"/>
      <c r="SPI570" s="78"/>
      <c r="SPJ570" s="78"/>
      <c r="SPK570" s="65"/>
      <c r="SPN570" s="78"/>
      <c r="SPO570" s="78"/>
      <c r="SPP570" s="65"/>
      <c r="SPS570" s="78"/>
      <c r="SPT570" s="78"/>
      <c r="SPU570" s="65"/>
      <c r="SPX570" s="78"/>
      <c r="SPY570" s="78"/>
      <c r="SPZ570" s="65"/>
      <c r="SQC570" s="78"/>
      <c r="SQD570" s="78"/>
      <c r="SQE570" s="65"/>
      <c r="SQH570" s="78"/>
      <c r="SQI570" s="78"/>
      <c r="SQJ570" s="65"/>
      <c r="SQM570" s="78"/>
      <c r="SQN570" s="78"/>
      <c r="SQO570" s="65"/>
      <c r="SQR570" s="78"/>
      <c r="SQS570" s="78"/>
      <c r="SQT570" s="65"/>
      <c r="SQW570" s="78"/>
      <c r="SQX570" s="78"/>
      <c r="SQY570" s="65"/>
      <c r="SRB570" s="78"/>
      <c r="SRC570" s="78"/>
      <c r="SRD570" s="65"/>
      <c r="SRG570" s="78"/>
      <c r="SRH570" s="78"/>
      <c r="SRI570" s="65"/>
      <c r="SRL570" s="78"/>
      <c r="SRM570" s="78"/>
      <c r="SRN570" s="65"/>
      <c r="SRQ570" s="78"/>
      <c r="SRR570" s="78"/>
      <c r="SRS570" s="65"/>
      <c r="SRV570" s="78"/>
      <c r="SRW570" s="78"/>
      <c r="SRX570" s="65"/>
      <c r="SSA570" s="78"/>
      <c r="SSB570" s="78"/>
      <c r="SSC570" s="65"/>
      <c r="SSF570" s="78"/>
      <c r="SSG570" s="78"/>
      <c r="SSH570" s="65"/>
      <c r="SSK570" s="78"/>
      <c r="SSL570" s="78"/>
      <c r="SSM570" s="65"/>
      <c r="SSP570" s="78"/>
      <c r="SSQ570" s="78"/>
      <c r="SSR570" s="65"/>
      <c r="SSU570" s="78"/>
      <c r="SSV570" s="78"/>
      <c r="SSW570" s="65"/>
      <c r="SSZ570" s="78"/>
      <c r="STA570" s="78"/>
      <c r="STB570" s="65"/>
      <c r="STE570" s="78"/>
      <c r="STF570" s="78"/>
      <c r="STG570" s="65"/>
      <c r="STJ570" s="78"/>
      <c r="STK570" s="78"/>
      <c r="STL570" s="65"/>
      <c r="STO570" s="78"/>
      <c r="STP570" s="78"/>
      <c r="STQ570" s="65"/>
      <c r="STT570" s="78"/>
      <c r="STU570" s="78"/>
      <c r="STV570" s="65"/>
      <c r="STY570" s="78"/>
      <c r="STZ570" s="78"/>
      <c r="SUA570" s="65"/>
      <c r="SUD570" s="78"/>
      <c r="SUE570" s="78"/>
      <c r="SUF570" s="65"/>
      <c r="SUI570" s="78"/>
      <c r="SUJ570" s="78"/>
      <c r="SUK570" s="65"/>
      <c r="SUN570" s="78"/>
      <c r="SUO570" s="78"/>
      <c r="SUP570" s="65"/>
      <c r="SUS570" s="78"/>
      <c r="SUT570" s="78"/>
      <c r="SUU570" s="65"/>
      <c r="SUX570" s="78"/>
      <c r="SUY570" s="78"/>
      <c r="SUZ570" s="65"/>
      <c r="SVC570" s="78"/>
      <c r="SVD570" s="78"/>
      <c r="SVE570" s="65"/>
      <c r="SVH570" s="78"/>
      <c r="SVI570" s="78"/>
      <c r="SVJ570" s="65"/>
      <c r="SVM570" s="78"/>
      <c r="SVN570" s="78"/>
      <c r="SVO570" s="65"/>
      <c r="SVR570" s="78"/>
      <c r="SVS570" s="78"/>
      <c r="SVT570" s="65"/>
      <c r="SVW570" s="78"/>
      <c r="SVX570" s="78"/>
      <c r="SVY570" s="65"/>
      <c r="SWB570" s="78"/>
      <c r="SWC570" s="78"/>
      <c r="SWD570" s="65"/>
      <c r="SWG570" s="78"/>
      <c r="SWH570" s="78"/>
      <c r="SWI570" s="65"/>
      <c r="SWL570" s="78"/>
      <c r="SWM570" s="78"/>
      <c r="SWN570" s="65"/>
      <c r="SWQ570" s="78"/>
      <c r="SWR570" s="78"/>
      <c r="SWS570" s="65"/>
      <c r="SWV570" s="78"/>
      <c r="SWW570" s="78"/>
      <c r="SWX570" s="65"/>
      <c r="SXA570" s="78"/>
      <c r="SXB570" s="78"/>
      <c r="SXC570" s="65"/>
      <c r="SXF570" s="78"/>
      <c r="SXG570" s="78"/>
      <c r="SXH570" s="65"/>
      <c r="SXK570" s="78"/>
      <c r="SXL570" s="78"/>
      <c r="SXM570" s="65"/>
      <c r="SXP570" s="78"/>
      <c r="SXQ570" s="78"/>
      <c r="SXR570" s="65"/>
      <c r="SXU570" s="78"/>
      <c r="SXV570" s="78"/>
      <c r="SXW570" s="65"/>
      <c r="SXZ570" s="78"/>
      <c r="SYA570" s="78"/>
      <c r="SYB570" s="65"/>
      <c r="SYE570" s="78"/>
      <c r="SYF570" s="78"/>
      <c r="SYG570" s="65"/>
      <c r="SYJ570" s="78"/>
      <c r="SYK570" s="78"/>
      <c r="SYL570" s="65"/>
      <c r="SYO570" s="78"/>
      <c r="SYP570" s="78"/>
      <c r="SYQ570" s="65"/>
      <c r="SYT570" s="78"/>
      <c r="SYU570" s="78"/>
      <c r="SYV570" s="65"/>
      <c r="SYY570" s="78"/>
      <c r="SYZ570" s="78"/>
      <c r="SZA570" s="65"/>
      <c r="SZD570" s="78"/>
      <c r="SZE570" s="78"/>
      <c r="SZF570" s="65"/>
      <c r="SZI570" s="78"/>
      <c r="SZJ570" s="78"/>
      <c r="SZK570" s="65"/>
      <c r="SZN570" s="78"/>
      <c r="SZO570" s="78"/>
      <c r="SZP570" s="65"/>
      <c r="SZS570" s="78"/>
      <c r="SZT570" s="78"/>
      <c r="SZU570" s="65"/>
      <c r="SZX570" s="78"/>
      <c r="SZY570" s="78"/>
      <c r="SZZ570" s="65"/>
      <c r="TAC570" s="78"/>
      <c r="TAD570" s="78"/>
      <c r="TAE570" s="65"/>
      <c r="TAH570" s="78"/>
      <c r="TAI570" s="78"/>
      <c r="TAJ570" s="65"/>
      <c r="TAM570" s="78"/>
      <c r="TAN570" s="78"/>
      <c r="TAO570" s="65"/>
      <c r="TAR570" s="78"/>
      <c r="TAS570" s="78"/>
      <c r="TAT570" s="65"/>
      <c r="TAW570" s="78"/>
      <c r="TAX570" s="78"/>
      <c r="TAY570" s="65"/>
      <c r="TBB570" s="78"/>
      <c r="TBC570" s="78"/>
      <c r="TBD570" s="65"/>
      <c r="TBG570" s="78"/>
      <c r="TBH570" s="78"/>
      <c r="TBI570" s="65"/>
      <c r="TBL570" s="78"/>
      <c r="TBM570" s="78"/>
      <c r="TBN570" s="65"/>
      <c r="TBQ570" s="78"/>
      <c r="TBR570" s="78"/>
      <c r="TBS570" s="65"/>
      <c r="TBV570" s="78"/>
      <c r="TBW570" s="78"/>
      <c r="TBX570" s="65"/>
      <c r="TCA570" s="78"/>
      <c r="TCB570" s="78"/>
      <c r="TCC570" s="65"/>
      <c r="TCF570" s="78"/>
      <c r="TCG570" s="78"/>
      <c r="TCH570" s="65"/>
      <c r="TCK570" s="78"/>
      <c r="TCL570" s="78"/>
      <c r="TCM570" s="65"/>
      <c r="TCP570" s="78"/>
      <c r="TCQ570" s="78"/>
      <c r="TCR570" s="65"/>
      <c r="TCU570" s="78"/>
      <c r="TCV570" s="78"/>
      <c r="TCW570" s="65"/>
      <c r="TCZ570" s="78"/>
      <c r="TDA570" s="78"/>
      <c r="TDB570" s="65"/>
      <c r="TDE570" s="78"/>
      <c r="TDF570" s="78"/>
      <c r="TDG570" s="65"/>
      <c r="TDJ570" s="78"/>
      <c r="TDK570" s="78"/>
      <c r="TDL570" s="65"/>
      <c r="TDO570" s="78"/>
      <c r="TDP570" s="78"/>
      <c r="TDQ570" s="65"/>
      <c r="TDT570" s="78"/>
      <c r="TDU570" s="78"/>
      <c r="TDV570" s="65"/>
      <c r="TDY570" s="78"/>
      <c r="TDZ570" s="78"/>
      <c r="TEA570" s="65"/>
      <c r="TED570" s="78"/>
      <c r="TEE570" s="78"/>
      <c r="TEF570" s="65"/>
      <c r="TEI570" s="78"/>
      <c r="TEJ570" s="78"/>
      <c r="TEK570" s="65"/>
      <c r="TEN570" s="78"/>
      <c r="TEO570" s="78"/>
      <c r="TEP570" s="65"/>
      <c r="TES570" s="78"/>
      <c r="TET570" s="78"/>
      <c r="TEU570" s="65"/>
      <c r="TEX570" s="78"/>
      <c r="TEY570" s="78"/>
      <c r="TEZ570" s="65"/>
      <c r="TFC570" s="78"/>
      <c r="TFD570" s="78"/>
      <c r="TFE570" s="65"/>
      <c r="TFH570" s="78"/>
      <c r="TFI570" s="78"/>
      <c r="TFJ570" s="65"/>
      <c r="TFM570" s="78"/>
      <c r="TFN570" s="78"/>
      <c r="TFO570" s="65"/>
      <c r="TFR570" s="78"/>
      <c r="TFS570" s="78"/>
      <c r="TFT570" s="65"/>
      <c r="TFW570" s="78"/>
      <c r="TFX570" s="78"/>
      <c r="TFY570" s="65"/>
      <c r="TGB570" s="78"/>
      <c r="TGC570" s="78"/>
      <c r="TGD570" s="65"/>
      <c r="TGG570" s="78"/>
      <c r="TGH570" s="78"/>
      <c r="TGI570" s="65"/>
      <c r="TGL570" s="78"/>
      <c r="TGM570" s="78"/>
      <c r="TGN570" s="65"/>
      <c r="TGQ570" s="78"/>
      <c r="TGR570" s="78"/>
      <c r="TGS570" s="65"/>
      <c r="TGV570" s="78"/>
      <c r="TGW570" s="78"/>
      <c r="TGX570" s="65"/>
      <c r="THA570" s="78"/>
      <c r="THB570" s="78"/>
      <c r="THC570" s="65"/>
      <c r="THF570" s="78"/>
      <c r="THG570" s="78"/>
      <c r="THH570" s="65"/>
      <c r="THK570" s="78"/>
      <c r="THL570" s="78"/>
      <c r="THM570" s="65"/>
      <c r="THP570" s="78"/>
      <c r="THQ570" s="78"/>
      <c r="THR570" s="65"/>
      <c r="THU570" s="78"/>
      <c r="THV570" s="78"/>
      <c r="THW570" s="65"/>
      <c r="THZ570" s="78"/>
      <c r="TIA570" s="78"/>
      <c r="TIB570" s="65"/>
      <c r="TIE570" s="78"/>
      <c r="TIF570" s="78"/>
      <c r="TIG570" s="65"/>
      <c r="TIJ570" s="78"/>
      <c r="TIK570" s="78"/>
      <c r="TIL570" s="65"/>
      <c r="TIO570" s="78"/>
      <c r="TIP570" s="78"/>
      <c r="TIQ570" s="65"/>
      <c r="TIT570" s="78"/>
      <c r="TIU570" s="78"/>
      <c r="TIV570" s="65"/>
      <c r="TIY570" s="78"/>
      <c r="TIZ570" s="78"/>
      <c r="TJA570" s="65"/>
      <c r="TJD570" s="78"/>
      <c r="TJE570" s="78"/>
      <c r="TJF570" s="65"/>
      <c r="TJI570" s="78"/>
      <c r="TJJ570" s="78"/>
      <c r="TJK570" s="65"/>
      <c r="TJN570" s="78"/>
      <c r="TJO570" s="78"/>
      <c r="TJP570" s="65"/>
      <c r="TJS570" s="78"/>
      <c r="TJT570" s="78"/>
      <c r="TJU570" s="65"/>
      <c r="TJX570" s="78"/>
      <c r="TJY570" s="78"/>
      <c r="TJZ570" s="65"/>
      <c r="TKC570" s="78"/>
      <c r="TKD570" s="78"/>
      <c r="TKE570" s="65"/>
      <c r="TKH570" s="78"/>
      <c r="TKI570" s="78"/>
      <c r="TKJ570" s="65"/>
      <c r="TKM570" s="78"/>
      <c r="TKN570" s="78"/>
      <c r="TKO570" s="65"/>
      <c r="TKR570" s="78"/>
      <c r="TKS570" s="78"/>
      <c r="TKT570" s="65"/>
      <c r="TKW570" s="78"/>
      <c r="TKX570" s="78"/>
      <c r="TKY570" s="65"/>
      <c r="TLB570" s="78"/>
      <c r="TLC570" s="78"/>
      <c r="TLD570" s="65"/>
      <c r="TLG570" s="78"/>
      <c r="TLH570" s="78"/>
      <c r="TLI570" s="65"/>
      <c r="TLL570" s="78"/>
      <c r="TLM570" s="78"/>
      <c r="TLN570" s="65"/>
      <c r="TLQ570" s="78"/>
      <c r="TLR570" s="78"/>
      <c r="TLS570" s="65"/>
      <c r="TLV570" s="78"/>
      <c r="TLW570" s="78"/>
      <c r="TLX570" s="65"/>
      <c r="TMA570" s="78"/>
      <c r="TMB570" s="78"/>
      <c r="TMC570" s="65"/>
      <c r="TMF570" s="78"/>
      <c r="TMG570" s="78"/>
      <c r="TMH570" s="65"/>
      <c r="TMK570" s="78"/>
      <c r="TML570" s="78"/>
      <c r="TMM570" s="65"/>
      <c r="TMP570" s="78"/>
      <c r="TMQ570" s="78"/>
      <c r="TMR570" s="65"/>
      <c r="TMU570" s="78"/>
      <c r="TMV570" s="78"/>
      <c r="TMW570" s="65"/>
      <c r="TMZ570" s="78"/>
      <c r="TNA570" s="78"/>
      <c r="TNB570" s="65"/>
      <c r="TNE570" s="78"/>
      <c r="TNF570" s="78"/>
      <c r="TNG570" s="65"/>
      <c r="TNJ570" s="78"/>
      <c r="TNK570" s="78"/>
      <c r="TNL570" s="65"/>
      <c r="TNO570" s="78"/>
      <c r="TNP570" s="78"/>
      <c r="TNQ570" s="65"/>
      <c r="TNT570" s="78"/>
      <c r="TNU570" s="78"/>
      <c r="TNV570" s="65"/>
      <c r="TNY570" s="78"/>
      <c r="TNZ570" s="78"/>
      <c r="TOA570" s="65"/>
      <c r="TOD570" s="78"/>
      <c r="TOE570" s="78"/>
      <c r="TOF570" s="65"/>
      <c r="TOI570" s="78"/>
      <c r="TOJ570" s="78"/>
      <c r="TOK570" s="65"/>
      <c r="TON570" s="78"/>
      <c r="TOO570" s="78"/>
      <c r="TOP570" s="65"/>
      <c r="TOS570" s="78"/>
      <c r="TOT570" s="78"/>
      <c r="TOU570" s="65"/>
      <c r="TOX570" s="78"/>
      <c r="TOY570" s="78"/>
      <c r="TOZ570" s="65"/>
      <c r="TPC570" s="78"/>
      <c r="TPD570" s="78"/>
      <c r="TPE570" s="65"/>
      <c r="TPH570" s="78"/>
      <c r="TPI570" s="78"/>
      <c r="TPJ570" s="65"/>
      <c r="TPM570" s="78"/>
      <c r="TPN570" s="78"/>
      <c r="TPO570" s="65"/>
      <c r="TPR570" s="78"/>
      <c r="TPS570" s="78"/>
      <c r="TPT570" s="65"/>
      <c r="TPW570" s="78"/>
      <c r="TPX570" s="78"/>
      <c r="TPY570" s="65"/>
      <c r="TQB570" s="78"/>
      <c r="TQC570" s="78"/>
      <c r="TQD570" s="65"/>
      <c r="TQG570" s="78"/>
      <c r="TQH570" s="78"/>
      <c r="TQI570" s="65"/>
      <c r="TQL570" s="78"/>
      <c r="TQM570" s="78"/>
      <c r="TQN570" s="65"/>
      <c r="TQQ570" s="78"/>
      <c r="TQR570" s="78"/>
      <c r="TQS570" s="65"/>
      <c r="TQV570" s="78"/>
      <c r="TQW570" s="78"/>
      <c r="TQX570" s="65"/>
      <c r="TRA570" s="78"/>
      <c r="TRB570" s="78"/>
      <c r="TRC570" s="65"/>
      <c r="TRF570" s="78"/>
      <c r="TRG570" s="78"/>
      <c r="TRH570" s="65"/>
      <c r="TRK570" s="78"/>
      <c r="TRL570" s="78"/>
      <c r="TRM570" s="65"/>
      <c r="TRP570" s="78"/>
      <c r="TRQ570" s="78"/>
      <c r="TRR570" s="65"/>
      <c r="TRU570" s="78"/>
      <c r="TRV570" s="78"/>
      <c r="TRW570" s="65"/>
      <c r="TRZ570" s="78"/>
      <c r="TSA570" s="78"/>
      <c r="TSB570" s="65"/>
      <c r="TSE570" s="78"/>
      <c r="TSF570" s="78"/>
      <c r="TSG570" s="65"/>
      <c r="TSJ570" s="78"/>
      <c r="TSK570" s="78"/>
      <c r="TSL570" s="65"/>
      <c r="TSO570" s="78"/>
      <c r="TSP570" s="78"/>
      <c r="TSQ570" s="65"/>
      <c r="TST570" s="78"/>
      <c r="TSU570" s="78"/>
      <c r="TSV570" s="65"/>
      <c r="TSY570" s="78"/>
      <c r="TSZ570" s="78"/>
      <c r="TTA570" s="65"/>
      <c r="TTD570" s="78"/>
      <c r="TTE570" s="78"/>
      <c r="TTF570" s="65"/>
      <c r="TTI570" s="78"/>
      <c r="TTJ570" s="78"/>
      <c r="TTK570" s="65"/>
      <c r="TTN570" s="78"/>
      <c r="TTO570" s="78"/>
      <c r="TTP570" s="65"/>
      <c r="TTS570" s="78"/>
      <c r="TTT570" s="78"/>
      <c r="TTU570" s="65"/>
      <c r="TTX570" s="78"/>
      <c r="TTY570" s="78"/>
      <c r="TTZ570" s="65"/>
      <c r="TUC570" s="78"/>
      <c r="TUD570" s="78"/>
      <c r="TUE570" s="65"/>
      <c r="TUH570" s="78"/>
      <c r="TUI570" s="78"/>
      <c r="TUJ570" s="65"/>
      <c r="TUM570" s="78"/>
      <c r="TUN570" s="78"/>
      <c r="TUO570" s="65"/>
      <c r="TUR570" s="78"/>
      <c r="TUS570" s="78"/>
      <c r="TUT570" s="65"/>
      <c r="TUW570" s="78"/>
      <c r="TUX570" s="78"/>
      <c r="TUY570" s="65"/>
      <c r="TVB570" s="78"/>
      <c r="TVC570" s="78"/>
      <c r="TVD570" s="65"/>
      <c r="TVG570" s="78"/>
      <c r="TVH570" s="78"/>
      <c r="TVI570" s="65"/>
      <c r="TVL570" s="78"/>
      <c r="TVM570" s="78"/>
      <c r="TVN570" s="65"/>
      <c r="TVQ570" s="78"/>
      <c r="TVR570" s="78"/>
      <c r="TVS570" s="65"/>
      <c r="TVV570" s="78"/>
      <c r="TVW570" s="78"/>
      <c r="TVX570" s="65"/>
      <c r="TWA570" s="78"/>
      <c r="TWB570" s="78"/>
      <c r="TWC570" s="65"/>
      <c r="TWF570" s="78"/>
      <c r="TWG570" s="78"/>
      <c r="TWH570" s="65"/>
      <c r="TWK570" s="78"/>
      <c r="TWL570" s="78"/>
      <c r="TWM570" s="65"/>
      <c r="TWP570" s="78"/>
      <c r="TWQ570" s="78"/>
      <c r="TWR570" s="65"/>
      <c r="TWU570" s="78"/>
      <c r="TWV570" s="78"/>
      <c r="TWW570" s="65"/>
      <c r="TWZ570" s="78"/>
      <c r="TXA570" s="78"/>
      <c r="TXB570" s="65"/>
      <c r="TXE570" s="78"/>
      <c r="TXF570" s="78"/>
      <c r="TXG570" s="65"/>
      <c r="TXJ570" s="78"/>
      <c r="TXK570" s="78"/>
      <c r="TXL570" s="65"/>
      <c r="TXO570" s="78"/>
      <c r="TXP570" s="78"/>
      <c r="TXQ570" s="65"/>
      <c r="TXT570" s="78"/>
      <c r="TXU570" s="78"/>
      <c r="TXV570" s="65"/>
      <c r="TXY570" s="78"/>
      <c r="TXZ570" s="78"/>
      <c r="TYA570" s="65"/>
      <c r="TYD570" s="78"/>
      <c r="TYE570" s="78"/>
      <c r="TYF570" s="65"/>
      <c r="TYI570" s="78"/>
      <c r="TYJ570" s="78"/>
      <c r="TYK570" s="65"/>
      <c r="TYN570" s="78"/>
      <c r="TYO570" s="78"/>
      <c r="TYP570" s="65"/>
      <c r="TYS570" s="78"/>
      <c r="TYT570" s="78"/>
      <c r="TYU570" s="65"/>
      <c r="TYX570" s="78"/>
      <c r="TYY570" s="78"/>
      <c r="TYZ570" s="65"/>
      <c r="TZC570" s="78"/>
      <c r="TZD570" s="78"/>
      <c r="TZE570" s="65"/>
      <c r="TZH570" s="78"/>
      <c r="TZI570" s="78"/>
      <c r="TZJ570" s="65"/>
      <c r="TZM570" s="78"/>
      <c r="TZN570" s="78"/>
      <c r="TZO570" s="65"/>
      <c r="TZR570" s="78"/>
      <c r="TZS570" s="78"/>
      <c r="TZT570" s="65"/>
      <c r="TZW570" s="78"/>
      <c r="TZX570" s="78"/>
      <c r="TZY570" s="65"/>
      <c r="UAB570" s="78"/>
      <c r="UAC570" s="78"/>
      <c r="UAD570" s="65"/>
      <c r="UAG570" s="78"/>
      <c r="UAH570" s="78"/>
      <c r="UAI570" s="65"/>
      <c r="UAL570" s="78"/>
      <c r="UAM570" s="78"/>
      <c r="UAN570" s="65"/>
      <c r="UAQ570" s="78"/>
      <c r="UAR570" s="78"/>
      <c r="UAS570" s="65"/>
      <c r="UAV570" s="78"/>
      <c r="UAW570" s="78"/>
      <c r="UAX570" s="65"/>
      <c r="UBA570" s="78"/>
      <c r="UBB570" s="78"/>
      <c r="UBC570" s="65"/>
      <c r="UBF570" s="78"/>
      <c r="UBG570" s="78"/>
      <c r="UBH570" s="65"/>
      <c r="UBK570" s="78"/>
      <c r="UBL570" s="78"/>
      <c r="UBM570" s="65"/>
      <c r="UBP570" s="78"/>
      <c r="UBQ570" s="78"/>
      <c r="UBR570" s="65"/>
      <c r="UBU570" s="78"/>
      <c r="UBV570" s="78"/>
      <c r="UBW570" s="65"/>
      <c r="UBZ570" s="78"/>
      <c r="UCA570" s="78"/>
      <c r="UCB570" s="65"/>
      <c r="UCE570" s="78"/>
      <c r="UCF570" s="78"/>
      <c r="UCG570" s="65"/>
      <c r="UCJ570" s="78"/>
      <c r="UCK570" s="78"/>
      <c r="UCL570" s="65"/>
      <c r="UCO570" s="78"/>
      <c r="UCP570" s="78"/>
      <c r="UCQ570" s="65"/>
      <c r="UCT570" s="78"/>
      <c r="UCU570" s="78"/>
      <c r="UCV570" s="65"/>
      <c r="UCY570" s="78"/>
      <c r="UCZ570" s="78"/>
      <c r="UDA570" s="65"/>
      <c r="UDD570" s="78"/>
      <c r="UDE570" s="78"/>
      <c r="UDF570" s="65"/>
      <c r="UDI570" s="78"/>
      <c r="UDJ570" s="78"/>
      <c r="UDK570" s="65"/>
      <c r="UDN570" s="78"/>
      <c r="UDO570" s="78"/>
      <c r="UDP570" s="65"/>
      <c r="UDS570" s="78"/>
      <c r="UDT570" s="78"/>
      <c r="UDU570" s="65"/>
      <c r="UDX570" s="78"/>
      <c r="UDY570" s="78"/>
      <c r="UDZ570" s="65"/>
      <c r="UEC570" s="78"/>
      <c r="UED570" s="78"/>
      <c r="UEE570" s="65"/>
      <c r="UEH570" s="78"/>
      <c r="UEI570" s="78"/>
      <c r="UEJ570" s="65"/>
      <c r="UEM570" s="78"/>
      <c r="UEN570" s="78"/>
      <c r="UEO570" s="65"/>
      <c r="UER570" s="78"/>
      <c r="UES570" s="78"/>
      <c r="UET570" s="65"/>
      <c r="UEW570" s="78"/>
      <c r="UEX570" s="78"/>
      <c r="UEY570" s="65"/>
      <c r="UFB570" s="78"/>
      <c r="UFC570" s="78"/>
      <c r="UFD570" s="65"/>
      <c r="UFG570" s="78"/>
      <c r="UFH570" s="78"/>
      <c r="UFI570" s="65"/>
      <c r="UFL570" s="78"/>
      <c r="UFM570" s="78"/>
      <c r="UFN570" s="65"/>
      <c r="UFQ570" s="78"/>
      <c r="UFR570" s="78"/>
      <c r="UFS570" s="65"/>
      <c r="UFV570" s="78"/>
      <c r="UFW570" s="78"/>
      <c r="UFX570" s="65"/>
      <c r="UGA570" s="78"/>
      <c r="UGB570" s="78"/>
      <c r="UGC570" s="65"/>
      <c r="UGF570" s="78"/>
      <c r="UGG570" s="78"/>
      <c r="UGH570" s="65"/>
      <c r="UGK570" s="78"/>
      <c r="UGL570" s="78"/>
      <c r="UGM570" s="65"/>
      <c r="UGP570" s="78"/>
      <c r="UGQ570" s="78"/>
      <c r="UGR570" s="65"/>
      <c r="UGU570" s="78"/>
      <c r="UGV570" s="78"/>
      <c r="UGW570" s="65"/>
      <c r="UGZ570" s="78"/>
      <c r="UHA570" s="78"/>
      <c r="UHB570" s="65"/>
      <c r="UHE570" s="78"/>
      <c r="UHF570" s="78"/>
      <c r="UHG570" s="65"/>
      <c r="UHJ570" s="78"/>
      <c r="UHK570" s="78"/>
      <c r="UHL570" s="65"/>
      <c r="UHO570" s="78"/>
      <c r="UHP570" s="78"/>
      <c r="UHQ570" s="65"/>
      <c r="UHT570" s="78"/>
      <c r="UHU570" s="78"/>
      <c r="UHV570" s="65"/>
      <c r="UHY570" s="78"/>
      <c r="UHZ570" s="78"/>
      <c r="UIA570" s="65"/>
      <c r="UID570" s="78"/>
      <c r="UIE570" s="78"/>
      <c r="UIF570" s="65"/>
      <c r="UII570" s="78"/>
      <c r="UIJ570" s="78"/>
      <c r="UIK570" s="65"/>
      <c r="UIN570" s="78"/>
      <c r="UIO570" s="78"/>
      <c r="UIP570" s="65"/>
      <c r="UIS570" s="78"/>
      <c r="UIT570" s="78"/>
      <c r="UIU570" s="65"/>
      <c r="UIX570" s="78"/>
      <c r="UIY570" s="78"/>
      <c r="UIZ570" s="65"/>
      <c r="UJC570" s="78"/>
      <c r="UJD570" s="78"/>
      <c r="UJE570" s="65"/>
      <c r="UJH570" s="78"/>
      <c r="UJI570" s="78"/>
      <c r="UJJ570" s="65"/>
      <c r="UJM570" s="78"/>
      <c r="UJN570" s="78"/>
      <c r="UJO570" s="65"/>
      <c r="UJR570" s="78"/>
      <c r="UJS570" s="78"/>
      <c r="UJT570" s="65"/>
      <c r="UJW570" s="78"/>
      <c r="UJX570" s="78"/>
      <c r="UJY570" s="65"/>
      <c r="UKB570" s="78"/>
      <c r="UKC570" s="78"/>
      <c r="UKD570" s="65"/>
      <c r="UKG570" s="78"/>
      <c r="UKH570" s="78"/>
      <c r="UKI570" s="65"/>
      <c r="UKL570" s="78"/>
      <c r="UKM570" s="78"/>
      <c r="UKN570" s="65"/>
      <c r="UKQ570" s="78"/>
      <c r="UKR570" s="78"/>
      <c r="UKS570" s="65"/>
      <c r="UKV570" s="78"/>
      <c r="UKW570" s="78"/>
      <c r="UKX570" s="65"/>
      <c r="ULA570" s="78"/>
      <c r="ULB570" s="78"/>
      <c r="ULC570" s="65"/>
      <c r="ULF570" s="78"/>
      <c r="ULG570" s="78"/>
      <c r="ULH570" s="65"/>
      <c r="ULK570" s="78"/>
      <c r="ULL570" s="78"/>
      <c r="ULM570" s="65"/>
      <c r="ULP570" s="78"/>
      <c r="ULQ570" s="78"/>
      <c r="ULR570" s="65"/>
      <c r="ULU570" s="78"/>
      <c r="ULV570" s="78"/>
      <c r="ULW570" s="65"/>
      <c r="ULZ570" s="78"/>
      <c r="UMA570" s="78"/>
      <c r="UMB570" s="65"/>
      <c r="UME570" s="78"/>
      <c r="UMF570" s="78"/>
      <c r="UMG570" s="65"/>
      <c r="UMJ570" s="78"/>
      <c r="UMK570" s="78"/>
      <c r="UML570" s="65"/>
      <c r="UMO570" s="78"/>
      <c r="UMP570" s="78"/>
      <c r="UMQ570" s="65"/>
      <c r="UMT570" s="78"/>
      <c r="UMU570" s="78"/>
      <c r="UMV570" s="65"/>
      <c r="UMY570" s="78"/>
      <c r="UMZ570" s="78"/>
      <c r="UNA570" s="65"/>
      <c r="UND570" s="78"/>
      <c r="UNE570" s="78"/>
      <c r="UNF570" s="65"/>
      <c r="UNI570" s="78"/>
      <c r="UNJ570" s="78"/>
      <c r="UNK570" s="65"/>
      <c r="UNN570" s="78"/>
      <c r="UNO570" s="78"/>
      <c r="UNP570" s="65"/>
      <c r="UNS570" s="78"/>
      <c r="UNT570" s="78"/>
      <c r="UNU570" s="65"/>
      <c r="UNX570" s="78"/>
      <c r="UNY570" s="78"/>
      <c r="UNZ570" s="65"/>
      <c r="UOC570" s="78"/>
      <c r="UOD570" s="78"/>
      <c r="UOE570" s="65"/>
      <c r="UOH570" s="78"/>
      <c r="UOI570" s="78"/>
      <c r="UOJ570" s="65"/>
      <c r="UOM570" s="78"/>
      <c r="UON570" s="78"/>
      <c r="UOO570" s="65"/>
      <c r="UOR570" s="78"/>
      <c r="UOS570" s="78"/>
      <c r="UOT570" s="65"/>
      <c r="UOW570" s="78"/>
      <c r="UOX570" s="78"/>
      <c r="UOY570" s="65"/>
      <c r="UPB570" s="78"/>
      <c r="UPC570" s="78"/>
      <c r="UPD570" s="65"/>
      <c r="UPG570" s="78"/>
      <c r="UPH570" s="78"/>
      <c r="UPI570" s="65"/>
      <c r="UPL570" s="78"/>
      <c r="UPM570" s="78"/>
      <c r="UPN570" s="65"/>
      <c r="UPQ570" s="78"/>
      <c r="UPR570" s="78"/>
      <c r="UPS570" s="65"/>
      <c r="UPV570" s="78"/>
      <c r="UPW570" s="78"/>
      <c r="UPX570" s="65"/>
      <c r="UQA570" s="78"/>
      <c r="UQB570" s="78"/>
      <c r="UQC570" s="65"/>
      <c r="UQF570" s="78"/>
      <c r="UQG570" s="78"/>
      <c r="UQH570" s="65"/>
      <c r="UQK570" s="78"/>
      <c r="UQL570" s="78"/>
      <c r="UQM570" s="65"/>
      <c r="UQP570" s="78"/>
      <c r="UQQ570" s="78"/>
      <c r="UQR570" s="65"/>
      <c r="UQU570" s="78"/>
      <c r="UQV570" s="78"/>
      <c r="UQW570" s="65"/>
      <c r="UQZ570" s="78"/>
      <c r="URA570" s="78"/>
      <c r="URB570" s="65"/>
      <c r="URE570" s="78"/>
      <c r="URF570" s="78"/>
      <c r="URG570" s="65"/>
      <c r="URJ570" s="78"/>
      <c r="URK570" s="78"/>
      <c r="URL570" s="65"/>
      <c r="URO570" s="78"/>
      <c r="URP570" s="78"/>
      <c r="URQ570" s="65"/>
      <c r="URT570" s="78"/>
      <c r="URU570" s="78"/>
      <c r="URV570" s="65"/>
      <c r="URY570" s="78"/>
      <c r="URZ570" s="78"/>
      <c r="USA570" s="65"/>
      <c r="USD570" s="78"/>
      <c r="USE570" s="78"/>
      <c r="USF570" s="65"/>
      <c r="USI570" s="78"/>
      <c r="USJ570" s="78"/>
      <c r="USK570" s="65"/>
      <c r="USN570" s="78"/>
      <c r="USO570" s="78"/>
      <c r="USP570" s="65"/>
      <c r="USS570" s="78"/>
      <c r="UST570" s="78"/>
      <c r="USU570" s="65"/>
      <c r="USX570" s="78"/>
      <c r="USY570" s="78"/>
      <c r="USZ570" s="65"/>
      <c r="UTC570" s="78"/>
      <c r="UTD570" s="78"/>
      <c r="UTE570" s="65"/>
      <c r="UTH570" s="78"/>
      <c r="UTI570" s="78"/>
      <c r="UTJ570" s="65"/>
      <c r="UTM570" s="78"/>
      <c r="UTN570" s="78"/>
      <c r="UTO570" s="65"/>
      <c r="UTR570" s="78"/>
      <c r="UTS570" s="78"/>
      <c r="UTT570" s="65"/>
      <c r="UTW570" s="78"/>
      <c r="UTX570" s="78"/>
      <c r="UTY570" s="65"/>
      <c r="UUB570" s="78"/>
      <c r="UUC570" s="78"/>
      <c r="UUD570" s="65"/>
      <c r="UUG570" s="78"/>
      <c r="UUH570" s="78"/>
      <c r="UUI570" s="65"/>
      <c r="UUL570" s="78"/>
      <c r="UUM570" s="78"/>
      <c r="UUN570" s="65"/>
      <c r="UUQ570" s="78"/>
      <c r="UUR570" s="78"/>
      <c r="UUS570" s="65"/>
      <c r="UUV570" s="78"/>
      <c r="UUW570" s="78"/>
      <c r="UUX570" s="65"/>
      <c r="UVA570" s="78"/>
      <c r="UVB570" s="78"/>
      <c r="UVC570" s="65"/>
      <c r="UVF570" s="78"/>
      <c r="UVG570" s="78"/>
      <c r="UVH570" s="65"/>
      <c r="UVK570" s="78"/>
      <c r="UVL570" s="78"/>
      <c r="UVM570" s="65"/>
      <c r="UVP570" s="78"/>
      <c r="UVQ570" s="78"/>
      <c r="UVR570" s="65"/>
      <c r="UVU570" s="78"/>
      <c r="UVV570" s="78"/>
      <c r="UVW570" s="65"/>
      <c r="UVZ570" s="78"/>
      <c r="UWA570" s="78"/>
      <c r="UWB570" s="65"/>
      <c r="UWE570" s="78"/>
      <c r="UWF570" s="78"/>
      <c r="UWG570" s="65"/>
      <c r="UWJ570" s="78"/>
      <c r="UWK570" s="78"/>
      <c r="UWL570" s="65"/>
      <c r="UWO570" s="78"/>
      <c r="UWP570" s="78"/>
      <c r="UWQ570" s="65"/>
      <c r="UWT570" s="78"/>
      <c r="UWU570" s="78"/>
      <c r="UWV570" s="65"/>
      <c r="UWY570" s="78"/>
      <c r="UWZ570" s="78"/>
      <c r="UXA570" s="65"/>
      <c r="UXD570" s="78"/>
      <c r="UXE570" s="78"/>
      <c r="UXF570" s="65"/>
      <c r="UXI570" s="78"/>
      <c r="UXJ570" s="78"/>
      <c r="UXK570" s="65"/>
      <c r="UXN570" s="78"/>
      <c r="UXO570" s="78"/>
      <c r="UXP570" s="65"/>
      <c r="UXS570" s="78"/>
      <c r="UXT570" s="78"/>
      <c r="UXU570" s="65"/>
      <c r="UXX570" s="78"/>
      <c r="UXY570" s="78"/>
      <c r="UXZ570" s="65"/>
      <c r="UYC570" s="78"/>
      <c r="UYD570" s="78"/>
      <c r="UYE570" s="65"/>
      <c r="UYH570" s="78"/>
      <c r="UYI570" s="78"/>
      <c r="UYJ570" s="65"/>
      <c r="UYM570" s="78"/>
      <c r="UYN570" s="78"/>
      <c r="UYO570" s="65"/>
      <c r="UYR570" s="78"/>
      <c r="UYS570" s="78"/>
      <c r="UYT570" s="65"/>
      <c r="UYW570" s="78"/>
      <c r="UYX570" s="78"/>
      <c r="UYY570" s="65"/>
      <c r="UZB570" s="78"/>
      <c r="UZC570" s="78"/>
      <c r="UZD570" s="65"/>
      <c r="UZG570" s="78"/>
      <c r="UZH570" s="78"/>
      <c r="UZI570" s="65"/>
      <c r="UZL570" s="78"/>
      <c r="UZM570" s="78"/>
      <c r="UZN570" s="65"/>
      <c r="UZQ570" s="78"/>
      <c r="UZR570" s="78"/>
      <c r="UZS570" s="65"/>
      <c r="UZV570" s="78"/>
      <c r="UZW570" s="78"/>
      <c r="UZX570" s="65"/>
      <c r="VAA570" s="78"/>
      <c r="VAB570" s="78"/>
      <c r="VAC570" s="65"/>
      <c r="VAF570" s="78"/>
      <c r="VAG570" s="78"/>
      <c r="VAH570" s="65"/>
      <c r="VAK570" s="78"/>
      <c r="VAL570" s="78"/>
      <c r="VAM570" s="65"/>
      <c r="VAP570" s="78"/>
      <c r="VAQ570" s="78"/>
      <c r="VAR570" s="65"/>
      <c r="VAU570" s="78"/>
      <c r="VAV570" s="78"/>
      <c r="VAW570" s="65"/>
      <c r="VAZ570" s="78"/>
      <c r="VBA570" s="78"/>
      <c r="VBB570" s="65"/>
      <c r="VBE570" s="78"/>
      <c r="VBF570" s="78"/>
      <c r="VBG570" s="65"/>
      <c r="VBJ570" s="78"/>
      <c r="VBK570" s="78"/>
      <c r="VBL570" s="65"/>
      <c r="VBO570" s="78"/>
      <c r="VBP570" s="78"/>
      <c r="VBQ570" s="65"/>
      <c r="VBT570" s="78"/>
      <c r="VBU570" s="78"/>
      <c r="VBV570" s="65"/>
      <c r="VBY570" s="78"/>
      <c r="VBZ570" s="78"/>
      <c r="VCA570" s="65"/>
      <c r="VCD570" s="78"/>
      <c r="VCE570" s="78"/>
      <c r="VCF570" s="65"/>
      <c r="VCI570" s="78"/>
      <c r="VCJ570" s="78"/>
      <c r="VCK570" s="65"/>
      <c r="VCN570" s="78"/>
      <c r="VCO570" s="78"/>
      <c r="VCP570" s="65"/>
      <c r="VCS570" s="78"/>
      <c r="VCT570" s="78"/>
      <c r="VCU570" s="65"/>
      <c r="VCX570" s="78"/>
      <c r="VCY570" s="78"/>
      <c r="VCZ570" s="65"/>
      <c r="VDC570" s="78"/>
      <c r="VDD570" s="78"/>
      <c r="VDE570" s="65"/>
      <c r="VDH570" s="78"/>
      <c r="VDI570" s="78"/>
      <c r="VDJ570" s="65"/>
      <c r="VDM570" s="78"/>
      <c r="VDN570" s="78"/>
      <c r="VDO570" s="65"/>
      <c r="VDR570" s="78"/>
      <c r="VDS570" s="78"/>
      <c r="VDT570" s="65"/>
      <c r="VDW570" s="78"/>
      <c r="VDX570" s="78"/>
      <c r="VDY570" s="65"/>
      <c r="VEB570" s="78"/>
      <c r="VEC570" s="78"/>
      <c r="VED570" s="65"/>
      <c r="VEG570" s="78"/>
      <c r="VEH570" s="78"/>
      <c r="VEI570" s="65"/>
      <c r="VEL570" s="78"/>
      <c r="VEM570" s="78"/>
      <c r="VEN570" s="65"/>
      <c r="VEQ570" s="78"/>
      <c r="VER570" s="78"/>
      <c r="VES570" s="65"/>
      <c r="VEV570" s="78"/>
      <c r="VEW570" s="78"/>
      <c r="VEX570" s="65"/>
      <c r="VFA570" s="78"/>
      <c r="VFB570" s="78"/>
      <c r="VFC570" s="65"/>
      <c r="VFF570" s="78"/>
      <c r="VFG570" s="78"/>
      <c r="VFH570" s="65"/>
      <c r="VFK570" s="78"/>
      <c r="VFL570" s="78"/>
      <c r="VFM570" s="65"/>
      <c r="VFP570" s="78"/>
      <c r="VFQ570" s="78"/>
      <c r="VFR570" s="65"/>
      <c r="VFU570" s="78"/>
      <c r="VFV570" s="78"/>
      <c r="VFW570" s="65"/>
      <c r="VFZ570" s="78"/>
      <c r="VGA570" s="78"/>
      <c r="VGB570" s="65"/>
      <c r="VGE570" s="78"/>
      <c r="VGF570" s="78"/>
      <c r="VGG570" s="65"/>
      <c r="VGJ570" s="78"/>
      <c r="VGK570" s="78"/>
      <c r="VGL570" s="65"/>
      <c r="VGO570" s="78"/>
      <c r="VGP570" s="78"/>
      <c r="VGQ570" s="65"/>
      <c r="VGT570" s="78"/>
      <c r="VGU570" s="78"/>
      <c r="VGV570" s="65"/>
      <c r="VGY570" s="78"/>
      <c r="VGZ570" s="78"/>
      <c r="VHA570" s="65"/>
      <c r="VHD570" s="78"/>
      <c r="VHE570" s="78"/>
      <c r="VHF570" s="65"/>
      <c r="VHI570" s="78"/>
      <c r="VHJ570" s="78"/>
      <c r="VHK570" s="65"/>
      <c r="VHN570" s="78"/>
      <c r="VHO570" s="78"/>
      <c r="VHP570" s="65"/>
      <c r="VHS570" s="78"/>
      <c r="VHT570" s="78"/>
      <c r="VHU570" s="65"/>
      <c r="VHX570" s="78"/>
      <c r="VHY570" s="78"/>
      <c r="VHZ570" s="65"/>
      <c r="VIC570" s="78"/>
      <c r="VID570" s="78"/>
      <c r="VIE570" s="65"/>
      <c r="VIH570" s="78"/>
      <c r="VII570" s="78"/>
      <c r="VIJ570" s="65"/>
      <c r="VIM570" s="78"/>
      <c r="VIN570" s="78"/>
      <c r="VIO570" s="65"/>
      <c r="VIR570" s="78"/>
      <c r="VIS570" s="78"/>
      <c r="VIT570" s="65"/>
      <c r="VIW570" s="78"/>
      <c r="VIX570" s="78"/>
      <c r="VIY570" s="65"/>
      <c r="VJB570" s="78"/>
      <c r="VJC570" s="78"/>
      <c r="VJD570" s="65"/>
      <c r="VJG570" s="78"/>
      <c r="VJH570" s="78"/>
      <c r="VJI570" s="65"/>
      <c r="VJL570" s="78"/>
      <c r="VJM570" s="78"/>
      <c r="VJN570" s="65"/>
      <c r="VJQ570" s="78"/>
      <c r="VJR570" s="78"/>
      <c r="VJS570" s="65"/>
      <c r="VJV570" s="78"/>
      <c r="VJW570" s="78"/>
      <c r="VJX570" s="65"/>
      <c r="VKA570" s="78"/>
      <c r="VKB570" s="78"/>
      <c r="VKC570" s="65"/>
      <c r="VKF570" s="78"/>
      <c r="VKG570" s="78"/>
      <c r="VKH570" s="65"/>
      <c r="VKK570" s="78"/>
      <c r="VKL570" s="78"/>
      <c r="VKM570" s="65"/>
      <c r="VKP570" s="78"/>
      <c r="VKQ570" s="78"/>
      <c r="VKR570" s="65"/>
      <c r="VKU570" s="78"/>
      <c r="VKV570" s="78"/>
      <c r="VKW570" s="65"/>
      <c r="VKZ570" s="78"/>
      <c r="VLA570" s="78"/>
      <c r="VLB570" s="65"/>
      <c r="VLE570" s="78"/>
      <c r="VLF570" s="78"/>
      <c r="VLG570" s="65"/>
      <c r="VLJ570" s="78"/>
      <c r="VLK570" s="78"/>
      <c r="VLL570" s="65"/>
      <c r="VLO570" s="78"/>
      <c r="VLP570" s="78"/>
      <c r="VLQ570" s="65"/>
      <c r="VLT570" s="78"/>
      <c r="VLU570" s="78"/>
      <c r="VLV570" s="65"/>
      <c r="VLY570" s="78"/>
      <c r="VLZ570" s="78"/>
      <c r="VMA570" s="65"/>
      <c r="VMD570" s="78"/>
      <c r="VME570" s="78"/>
      <c r="VMF570" s="65"/>
      <c r="VMI570" s="78"/>
      <c r="VMJ570" s="78"/>
      <c r="VMK570" s="65"/>
      <c r="VMN570" s="78"/>
      <c r="VMO570" s="78"/>
      <c r="VMP570" s="65"/>
      <c r="VMS570" s="78"/>
      <c r="VMT570" s="78"/>
      <c r="VMU570" s="65"/>
      <c r="VMX570" s="78"/>
      <c r="VMY570" s="78"/>
      <c r="VMZ570" s="65"/>
      <c r="VNC570" s="78"/>
      <c r="VND570" s="78"/>
      <c r="VNE570" s="65"/>
      <c r="VNH570" s="78"/>
      <c r="VNI570" s="78"/>
      <c r="VNJ570" s="65"/>
      <c r="VNM570" s="78"/>
      <c r="VNN570" s="78"/>
      <c r="VNO570" s="65"/>
      <c r="VNR570" s="78"/>
      <c r="VNS570" s="78"/>
      <c r="VNT570" s="65"/>
      <c r="VNW570" s="78"/>
      <c r="VNX570" s="78"/>
      <c r="VNY570" s="65"/>
      <c r="VOB570" s="78"/>
      <c r="VOC570" s="78"/>
      <c r="VOD570" s="65"/>
      <c r="VOG570" s="78"/>
      <c r="VOH570" s="78"/>
      <c r="VOI570" s="65"/>
      <c r="VOL570" s="78"/>
      <c r="VOM570" s="78"/>
      <c r="VON570" s="65"/>
      <c r="VOQ570" s="78"/>
      <c r="VOR570" s="78"/>
      <c r="VOS570" s="65"/>
      <c r="VOV570" s="78"/>
      <c r="VOW570" s="78"/>
      <c r="VOX570" s="65"/>
      <c r="VPA570" s="78"/>
      <c r="VPB570" s="78"/>
      <c r="VPC570" s="65"/>
      <c r="VPF570" s="78"/>
      <c r="VPG570" s="78"/>
      <c r="VPH570" s="65"/>
      <c r="VPK570" s="78"/>
      <c r="VPL570" s="78"/>
      <c r="VPM570" s="65"/>
      <c r="VPP570" s="78"/>
      <c r="VPQ570" s="78"/>
      <c r="VPR570" s="65"/>
      <c r="VPU570" s="78"/>
      <c r="VPV570" s="78"/>
      <c r="VPW570" s="65"/>
      <c r="VPZ570" s="78"/>
      <c r="VQA570" s="78"/>
      <c r="VQB570" s="65"/>
      <c r="VQE570" s="78"/>
      <c r="VQF570" s="78"/>
      <c r="VQG570" s="65"/>
      <c r="VQJ570" s="78"/>
      <c r="VQK570" s="78"/>
      <c r="VQL570" s="65"/>
      <c r="VQO570" s="78"/>
      <c r="VQP570" s="78"/>
      <c r="VQQ570" s="65"/>
      <c r="VQT570" s="78"/>
      <c r="VQU570" s="78"/>
      <c r="VQV570" s="65"/>
      <c r="VQY570" s="78"/>
      <c r="VQZ570" s="78"/>
      <c r="VRA570" s="65"/>
      <c r="VRD570" s="78"/>
      <c r="VRE570" s="78"/>
      <c r="VRF570" s="65"/>
      <c r="VRI570" s="78"/>
      <c r="VRJ570" s="78"/>
      <c r="VRK570" s="65"/>
      <c r="VRN570" s="78"/>
      <c r="VRO570" s="78"/>
      <c r="VRP570" s="65"/>
      <c r="VRS570" s="78"/>
      <c r="VRT570" s="78"/>
      <c r="VRU570" s="65"/>
      <c r="VRX570" s="78"/>
      <c r="VRY570" s="78"/>
      <c r="VRZ570" s="65"/>
      <c r="VSC570" s="78"/>
      <c r="VSD570" s="78"/>
      <c r="VSE570" s="65"/>
      <c r="VSH570" s="78"/>
      <c r="VSI570" s="78"/>
      <c r="VSJ570" s="65"/>
      <c r="VSM570" s="78"/>
      <c r="VSN570" s="78"/>
      <c r="VSO570" s="65"/>
      <c r="VSR570" s="78"/>
      <c r="VSS570" s="78"/>
      <c r="VST570" s="65"/>
      <c r="VSW570" s="78"/>
      <c r="VSX570" s="78"/>
      <c r="VSY570" s="65"/>
      <c r="VTB570" s="78"/>
      <c r="VTC570" s="78"/>
      <c r="VTD570" s="65"/>
      <c r="VTG570" s="78"/>
      <c r="VTH570" s="78"/>
      <c r="VTI570" s="65"/>
      <c r="VTL570" s="78"/>
      <c r="VTM570" s="78"/>
      <c r="VTN570" s="65"/>
      <c r="VTQ570" s="78"/>
      <c r="VTR570" s="78"/>
      <c r="VTS570" s="65"/>
      <c r="VTV570" s="78"/>
      <c r="VTW570" s="78"/>
      <c r="VTX570" s="65"/>
      <c r="VUA570" s="78"/>
      <c r="VUB570" s="78"/>
      <c r="VUC570" s="65"/>
      <c r="VUF570" s="78"/>
      <c r="VUG570" s="78"/>
      <c r="VUH570" s="65"/>
      <c r="VUK570" s="78"/>
      <c r="VUL570" s="78"/>
      <c r="VUM570" s="65"/>
      <c r="VUP570" s="78"/>
      <c r="VUQ570" s="78"/>
      <c r="VUR570" s="65"/>
      <c r="VUU570" s="78"/>
      <c r="VUV570" s="78"/>
      <c r="VUW570" s="65"/>
      <c r="VUZ570" s="78"/>
      <c r="VVA570" s="78"/>
      <c r="VVB570" s="65"/>
      <c r="VVE570" s="78"/>
      <c r="VVF570" s="78"/>
      <c r="VVG570" s="65"/>
      <c r="VVJ570" s="78"/>
      <c r="VVK570" s="78"/>
      <c r="VVL570" s="65"/>
      <c r="VVO570" s="78"/>
      <c r="VVP570" s="78"/>
      <c r="VVQ570" s="65"/>
      <c r="VVT570" s="78"/>
      <c r="VVU570" s="78"/>
      <c r="VVV570" s="65"/>
      <c r="VVY570" s="78"/>
      <c r="VVZ570" s="78"/>
      <c r="VWA570" s="65"/>
      <c r="VWD570" s="78"/>
      <c r="VWE570" s="78"/>
      <c r="VWF570" s="65"/>
      <c r="VWI570" s="78"/>
      <c r="VWJ570" s="78"/>
      <c r="VWK570" s="65"/>
      <c r="VWN570" s="78"/>
      <c r="VWO570" s="78"/>
      <c r="VWP570" s="65"/>
      <c r="VWS570" s="78"/>
      <c r="VWT570" s="78"/>
      <c r="VWU570" s="65"/>
      <c r="VWX570" s="78"/>
      <c r="VWY570" s="78"/>
      <c r="VWZ570" s="65"/>
      <c r="VXC570" s="78"/>
      <c r="VXD570" s="78"/>
      <c r="VXE570" s="65"/>
      <c r="VXH570" s="78"/>
      <c r="VXI570" s="78"/>
      <c r="VXJ570" s="65"/>
      <c r="VXM570" s="78"/>
      <c r="VXN570" s="78"/>
      <c r="VXO570" s="65"/>
      <c r="VXR570" s="78"/>
      <c r="VXS570" s="78"/>
      <c r="VXT570" s="65"/>
      <c r="VXW570" s="78"/>
      <c r="VXX570" s="78"/>
      <c r="VXY570" s="65"/>
      <c r="VYB570" s="78"/>
      <c r="VYC570" s="78"/>
      <c r="VYD570" s="65"/>
      <c r="VYG570" s="78"/>
      <c r="VYH570" s="78"/>
      <c r="VYI570" s="65"/>
      <c r="VYL570" s="78"/>
      <c r="VYM570" s="78"/>
      <c r="VYN570" s="65"/>
      <c r="VYQ570" s="78"/>
      <c r="VYR570" s="78"/>
      <c r="VYS570" s="65"/>
      <c r="VYV570" s="78"/>
      <c r="VYW570" s="78"/>
      <c r="VYX570" s="65"/>
      <c r="VZA570" s="78"/>
      <c r="VZB570" s="78"/>
      <c r="VZC570" s="65"/>
      <c r="VZF570" s="78"/>
      <c r="VZG570" s="78"/>
      <c r="VZH570" s="65"/>
      <c r="VZK570" s="78"/>
      <c r="VZL570" s="78"/>
      <c r="VZM570" s="65"/>
      <c r="VZP570" s="78"/>
      <c r="VZQ570" s="78"/>
      <c r="VZR570" s="65"/>
      <c r="VZU570" s="78"/>
      <c r="VZV570" s="78"/>
      <c r="VZW570" s="65"/>
      <c r="VZZ570" s="78"/>
      <c r="WAA570" s="78"/>
      <c r="WAB570" s="65"/>
      <c r="WAE570" s="78"/>
      <c r="WAF570" s="78"/>
      <c r="WAG570" s="65"/>
      <c r="WAJ570" s="78"/>
      <c r="WAK570" s="78"/>
      <c r="WAL570" s="65"/>
      <c r="WAO570" s="78"/>
      <c r="WAP570" s="78"/>
      <c r="WAQ570" s="65"/>
      <c r="WAT570" s="78"/>
      <c r="WAU570" s="78"/>
      <c r="WAV570" s="65"/>
      <c r="WAY570" s="78"/>
      <c r="WAZ570" s="78"/>
      <c r="WBA570" s="65"/>
      <c r="WBD570" s="78"/>
      <c r="WBE570" s="78"/>
      <c r="WBF570" s="65"/>
      <c r="WBI570" s="78"/>
      <c r="WBJ570" s="78"/>
      <c r="WBK570" s="65"/>
      <c r="WBN570" s="78"/>
      <c r="WBO570" s="78"/>
      <c r="WBP570" s="65"/>
      <c r="WBS570" s="78"/>
      <c r="WBT570" s="78"/>
      <c r="WBU570" s="65"/>
      <c r="WBX570" s="78"/>
      <c r="WBY570" s="78"/>
      <c r="WBZ570" s="65"/>
      <c r="WCC570" s="78"/>
      <c r="WCD570" s="78"/>
      <c r="WCE570" s="65"/>
      <c r="WCH570" s="78"/>
      <c r="WCI570" s="78"/>
      <c r="WCJ570" s="65"/>
      <c r="WCM570" s="78"/>
      <c r="WCN570" s="78"/>
      <c r="WCO570" s="65"/>
      <c r="WCR570" s="78"/>
      <c r="WCS570" s="78"/>
      <c r="WCT570" s="65"/>
      <c r="WCW570" s="78"/>
      <c r="WCX570" s="78"/>
      <c r="WCY570" s="65"/>
      <c r="WDB570" s="78"/>
      <c r="WDC570" s="78"/>
      <c r="WDD570" s="65"/>
      <c r="WDG570" s="78"/>
      <c r="WDH570" s="78"/>
      <c r="WDI570" s="65"/>
      <c r="WDL570" s="78"/>
      <c r="WDM570" s="78"/>
      <c r="WDN570" s="65"/>
      <c r="WDQ570" s="78"/>
      <c r="WDR570" s="78"/>
      <c r="WDS570" s="65"/>
      <c r="WDV570" s="78"/>
      <c r="WDW570" s="78"/>
      <c r="WDX570" s="65"/>
      <c r="WEA570" s="78"/>
      <c r="WEB570" s="78"/>
      <c r="WEC570" s="65"/>
      <c r="WEF570" s="78"/>
      <c r="WEG570" s="78"/>
      <c r="WEH570" s="65"/>
      <c r="WEK570" s="78"/>
      <c r="WEL570" s="78"/>
      <c r="WEM570" s="65"/>
      <c r="WEP570" s="78"/>
      <c r="WEQ570" s="78"/>
      <c r="WER570" s="65"/>
      <c r="WEU570" s="78"/>
      <c r="WEV570" s="78"/>
      <c r="WEW570" s="65"/>
      <c r="WEZ570" s="78"/>
      <c r="WFA570" s="78"/>
      <c r="WFB570" s="65"/>
      <c r="WFE570" s="78"/>
      <c r="WFF570" s="78"/>
      <c r="WFG570" s="65"/>
      <c r="WFJ570" s="78"/>
      <c r="WFK570" s="78"/>
      <c r="WFL570" s="65"/>
      <c r="WFO570" s="78"/>
      <c r="WFP570" s="78"/>
      <c r="WFQ570" s="65"/>
      <c r="WFT570" s="78"/>
      <c r="WFU570" s="78"/>
      <c r="WFV570" s="65"/>
      <c r="WFY570" s="78"/>
      <c r="WFZ570" s="78"/>
      <c r="WGA570" s="65"/>
      <c r="WGD570" s="78"/>
      <c r="WGE570" s="78"/>
      <c r="WGF570" s="65"/>
      <c r="WGI570" s="78"/>
      <c r="WGJ570" s="78"/>
      <c r="WGK570" s="65"/>
      <c r="WGN570" s="78"/>
      <c r="WGO570" s="78"/>
      <c r="WGP570" s="65"/>
      <c r="WGS570" s="78"/>
      <c r="WGT570" s="78"/>
      <c r="WGU570" s="65"/>
      <c r="WGX570" s="78"/>
      <c r="WGY570" s="78"/>
      <c r="WGZ570" s="65"/>
      <c r="WHC570" s="78"/>
      <c r="WHD570" s="78"/>
      <c r="WHE570" s="65"/>
      <c r="WHH570" s="78"/>
      <c r="WHI570" s="78"/>
      <c r="WHJ570" s="65"/>
      <c r="WHM570" s="78"/>
      <c r="WHN570" s="78"/>
      <c r="WHO570" s="65"/>
      <c r="WHR570" s="78"/>
      <c r="WHS570" s="78"/>
      <c r="WHT570" s="65"/>
      <c r="WHW570" s="78"/>
      <c r="WHX570" s="78"/>
      <c r="WHY570" s="65"/>
      <c r="WIB570" s="78"/>
      <c r="WIC570" s="78"/>
      <c r="WID570" s="65"/>
      <c r="WIG570" s="78"/>
      <c r="WIH570" s="78"/>
      <c r="WII570" s="65"/>
      <c r="WIL570" s="78"/>
      <c r="WIM570" s="78"/>
      <c r="WIN570" s="65"/>
      <c r="WIQ570" s="78"/>
      <c r="WIR570" s="78"/>
      <c r="WIS570" s="65"/>
      <c r="WIV570" s="78"/>
      <c r="WIW570" s="78"/>
      <c r="WIX570" s="65"/>
      <c r="WJA570" s="78"/>
      <c r="WJB570" s="78"/>
      <c r="WJC570" s="65"/>
      <c r="WJF570" s="78"/>
      <c r="WJG570" s="78"/>
      <c r="WJH570" s="65"/>
      <c r="WJK570" s="78"/>
      <c r="WJL570" s="78"/>
      <c r="WJM570" s="65"/>
      <c r="WJP570" s="78"/>
      <c r="WJQ570" s="78"/>
      <c r="WJR570" s="65"/>
      <c r="WJU570" s="78"/>
      <c r="WJV570" s="78"/>
      <c r="WJW570" s="65"/>
      <c r="WJZ570" s="78"/>
      <c r="WKA570" s="78"/>
      <c r="WKB570" s="65"/>
      <c r="WKE570" s="78"/>
      <c r="WKF570" s="78"/>
      <c r="WKG570" s="65"/>
      <c r="WKJ570" s="78"/>
      <c r="WKK570" s="78"/>
      <c r="WKL570" s="65"/>
      <c r="WKO570" s="78"/>
      <c r="WKP570" s="78"/>
      <c r="WKQ570" s="65"/>
      <c r="WKT570" s="78"/>
      <c r="WKU570" s="78"/>
      <c r="WKV570" s="65"/>
      <c r="WKY570" s="78"/>
      <c r="WKZ570" s="78"/>
      <c r="WLA570" s="65"/>
      <c r="WLD570" s="78"/>
      <c r="WLE570" s="78"/>
      <c r="WLF570" s="65"/>
      <c r="WLI570" s="78"/>
      <c r="WLJ570" s="78"/>
      <c r="WLK570" s="65"/>
      <c r="WLN570" s="78"/>
      <c r="WLO570" s="78"/>
      <c r="WLP570" s="65"/>
      <c r="WLS570" s="78"/>
      <c r="WLT570" s="78"/>
      <c r="WLU570" s="65"/>
      <c r="WLX570" s="78"/>
      <c r="WLY570" s="78"/>
      <c r="WLZ570" s="65"/>
      <c r="WMC570" s="78"/>
      <c r="WMD570" s="78"/>
      <c r="WME570" s="65"/>
      <c r="WMH570" s="78"/>
      <c r="WMI570" s="78"/>
      <c r="WMJ570" s="65"/>
      <c r="WMM570" s="78"/>
      <c r="WMN570" s="78"/>
      <c r="WMO570" s="65"/>
      <c r="WMR570" s="78"/>
      <c r="WMS570" s="78"/>
      <c r="WMT570" s="65"/>
      <c r="WMW570" s="78"/>
      <c r="WMX570" s="78"/>
      <c r="WMY570" s="65"/>
      <c r="WNB570" s="78"/>
      <c r="WNC570" s="78"/>
      <c r="WND570" s="65"/>
      <c r="WNG570" s="78"/>
      <c r="WNH570" s="78"/>
      <c r="WNI570" s="65"/>
      <c r="WNL570" s="78"/>
      <c r="WNM570" s="78"/>
      <c r="WNN570" s="65"/>
      <c r="WNQ570" s="78"/>
      <c r="WNR570" s="78"/>
      <c r="WNS570" s="65"/>
      <c r="WNV570" s="78"/>
      <c r="WNW570" s="78"/>
      <c r="WNX570" s="65"/>
      <c r="WOA570" s="78"/>
      <c r="WOB570" s="78"/>
      <c r="WOC570" s="65"/>
      <c r="WOF570" s="78"/>
      <c r="WOG570" s="78"/>
      <c r="WOH570" s="65"/>
      <c r="WOK570" s="78"/>
      <c r="WOL570" s="78"/>
      <c r="WOM570" s="65"/>
      <c r="WOP570" s="78"/>
      <c r="WOQ570" s="78"/>
      <c r="WOR570" s="65"/>
      <c r="WOU570" s="78"/>
      <c r="WOV570" s="78"/>
      <c r="WOW570" s="65"/>
      <c r="WOZ570" s="78"/>
      <c r="WPA570" s="78"/>
      <c r="WPB570" s="65"/>
      <c r="WPE570" s="78"/>
      <c r="WPF570" s="78"/>
      <c r="WPG570" s="65"/>
      <c r="WPJ570" s="78"/>
      <c r="WPK570" s="78"/>
      <c r="WPL570" s="65"/>
      <c r="WPO570" s="78"/>
      <c r="WPP570" s="78"/>
      <c r="WPQ570" s="65"/>
      <c r="WPT570" s="78"/>
      <c r="WPU570" s="78"/>
      <c r="WPV570" s="65"/>
      <c r="WPY570" s="78"/>
      <c r="WPZ570" s="78"/>
      <c r="WQA570" s="65"/>
      <c r="WQD570" s="78"/>
      <c r="WQE570" s="78"/>
      <c r="WQF570" s="65"/>
      <c r="WQI570" s="78"/>
      <c r="WQJ570" s="78"/>
      <c r="WQK570" s="65"/>
      <c r="WQN570" s="78"/>
      <c r="WQO570" s="78"/>
      <c r="WQP570" s="65"/>
      <c r="WQS570" s="78"/>
      <c r="WQT570" s="78"/>
      <c r="WQU570" s="65"/>
      <c r="WQX570" s="78"/>
      <c r="WQY570" s="78"/>
      <c r="WQZ570" s="65"/>
      <c r="WRC570" s="78"/>
      <c r="WRD570" s="78"/>
      <c r="WRE570" s="65"/>
      <c r="WRH570" s="78"/>
      <c r="WRI570" s="78"/>
      <c r="WRJ570" s="65"/>
      <c r="WRM570" s="78"/>
      <c r="WRN570" s="78"/>
      <c r="WRO570" s="65"/>
      <c r="WRR570" s="78"/>
      <c r="WRS570" s="78"/>
      <c r="WRT570" s="65"/>
      <c r="WRW570" s="78"/>
      <c r="WRX570" s="78"/>
      <c r="WRY570" s="65"/>
      <c r="WSB570" s="78"/>
      <c r="WSC570" s="78"/>
      <c r="WSD570" s="65"/>
      <c r="WSG570" s="78"/>
      <c r="WSH570" s="78"/>
      <c r="WSI570" s="65"/>
      <c r="WSL570" s="78"/>
      <c r="WSM570" s="78"/>
      <c r="WSN570" s="65"/>
      <c r="WSQ570" s="78"/>
      <c r="WSR570" s="78"/>
      <c r="WSS570" s="65"/>
      <c r="WSV570" s="78"/>
      <c r="WSW570" s="78"/>
      <c r="WSX570" s="65"/>
      <c r="WTA570" s="78"/>
      <c r="WTB570" s="78"/>
      <c r="WTC570" s="65"/>
      <c r="WTF570" s="78"/>
      <c r="WTG570" s="78"/>
      <c r="WTH570" s="65"/>
      <c r="WTK570" s="78"/>
      <c r="WTL570" s="78"/>
      <c r="WTM570" s="65"/>
      <c r="WTP570" s="78"/>
      <c r="WTQ570" s="78"/>
      <c r="WTR570" s="65"/>
      <c r="WTU570" s="78"/>
      <c r="WTV570" s="78"/>
      <c r="WTW570" s="65"/>
      <c r="WTZ570" s="78"/>
      <c r="WUA570" s="78"/>
      <c r="WUB570" s="65"/>
      <c r="WUE570" s="78"/>
      <c r="WUF570" s="78"/>
      <c r="WUG570" s="65"/>
      <c r="WUJ570" s="78"/>
      <c r="WUK570" s="78"/>
      <c r="WUL570" s="65"/>
      <c r="WUO570" s="78"/>
      <c r="WUP570" s="78"/>
      <c r="WUQ570" s="65"/>
      <c r="WUT570" s="78"/>
      <c r="WUU570" s="78"/>
      <c r="WUV570" s="65"/>
      <c r="WUY570" s="78"/>
      <c r="WUZ570" s="78"/>
      <c r="WVA570" s="65"/>
      <c r="WVD570" s="78"/>
      <c r="WVE570" s="78"/>
      <c r="WVF570" s="65"/>
      <c r="WVI570" s="78"/>
      <c r="WVJ570" s="78"/>
      <c r="WVK570" s="65"/>
      <c r="WVN570" s="78"/>
      <c r="WVO570" s="78"/>
      <c r="WVP570" s="65"/>
      <c r="WVS570" s="78"/>
      <c r="WVT570" s="78"/>
      <c r="WVU570" s="65"/>
      <c r="WVX570" s="78"/>
      <c r="WVY570" s="78"/>
      <c r="WVZ570" s="65"/>
      <c r="WWC570" s="78"/>
      <c r="WWD570" s="78"/>
      <c r="WWE570" s="65"/>
      <c r="WWH570" s="78"/>
      <c r="WWI570" s="78"/>
      <c r="WWJ570" s="65"/>
      <c r="WWM570" s="78"/>
      <c r="WWN570" s="78"/>
      <c r="WWO570" s="65"/>
      <c r="WWR570" s="78"/>
      <c r="WWS570" s="78"/>
      <c r="WWT570" s="65"/>
      <c r="WWW570" s="78"/>
      <c r="WWX570" s="78"/>
      <c r="WWY570" s="65"/>
      <c r="WXB570" s="78"/>
      <c r="WXC570" s="78"/>
      <c r="WXD570" s="65"/>
      <c r="WXG570" s="78"/>
      <c r="WXH570" s="78"/>
      <c r="WXI570" s="65"/>
      <c r="WXL570" s="78"/>
      <c r="WXM570" s="78"/>
      <c r="WXN570" s="65"/>
      <c r="WXQ570" s="78"/>
      <c r="WXR570" s="78"/>
      <c r="WXS570" s="65"/>
      <c r="WXV570" s="78"/>
      <c r="WXW570" s="78"/>
      <c r="WXX570" s="65"/>
      <c r="WYA570" s="78"/>
      <c r="WYB570" s="78"/>
      <c r="WYC570" s="65"/>
      <c r="WYF570" s="78"/>
      <c r="WYG570" s="78"/>
      <c r="WYH570" s="65"/>
      <c r="WYK570" s="78"/>
      <c r="WYL570" s="78"/>
      <c r="WYM570" s="65"/>
      <c r="WYP570" s="78"/>
      <c r="WYQ570" s="78"/>
      <c r="WYR570" s="65"/>
      <c r="WYU570" s="78"/>
      <c r="WYV570" s="78"/>
      <c r="WYW570" s="65"/>
      <c r="WYZ570" s="78"/>
      <c r="WZA570" s="78"/>
      <c r="WZB570" s="65"/>
      <c r="WZE570" s="78"/>
      <c r="WZF570" s="78"/>
      <c r="WZG570" s="65"/>
      <c r="WZJ570" s="78"/>
      <c r="WZK570" s="78"/>
      <c r="WZL570" s="65"/>
      <c r="WZO570" s="78"/>
      <c r="WZP570" s="78"/>
      <c r="WZQ570" s="65"/>
      <c r="WZT570" s="78"/>
      <c r="WZU570" s="78"/>
      <c r="WZV570" s="65"/>
      <c r="WZY570" s="78"/>
      <c r="WZZ570" s="78"/>
      <c r="XAA570" s="65"/>
      <c r="XAD570" s="78"/>
      <c r="XAE570" s="78"/>
      <c r="XAF570" s="65"/>
      <c r="XAI570" s="78"/>
      <c r="XAJ570" s="78"/>
      <c r="XAK570" s="65"/>
      <c r="XAN570" s="78"/>
      <c r="XAO570" s="78"/>
      <c r="XAP570" s="65"/>
      <c r="XAS570" s="78"/>
      <c r="XAT570" s="78"/>
      <c r="XAU570" s="65"/>
      <c r="XAX570" s="78"/>
      <c r="XAY570" s="78"/>
      <c r="XAZ570" s="65"/>
      <c r="XBC570" s="78"/>
      <c r="XBD570" s="78"/>
      <c r="XBE570" s="65"/>
      <c r="XBH570" s="78"/>
      <c r="XBI570" s="78"/>
      <c r="XBJ570" s="65"/>
      <c r="XBM570" s="78"/>
      <c r="XBN570" s="78"/>
      <c r="XBO570" s="65"/>
      <c r="XBR570" s="78"/>
      <c r="XBS570" s="78"/>
      <c r="XBT570" s="65"/>
      <c r="XBW570" s="78"/>
      <c r="XBX570" s="78"/>
      <c r="XBY570" s="65"/>
      <c r="XCB570" s="78"/>
      <c r="XCC570" s="78"/>
      <c r="XCD570" s="65"/>
      <c r="XCG570" s="78"/>
      <c r="XCH570" s="78"/>
      <c r="XCI570" s="65"/>
      <c r="XCL570" s="78"/>
      <c r="XCM570" s="78"/>
      <c r="XCN570" s="65"/>
      <c r="XCQ570" s="78"/>
      <c r="XCR570" s="78"/>
      <c r="XCS570" s="65"/>
      <c r="XCV570" s="78"/>
      <c r="XCW570" s="78"/>
      <c r="XCX570" s="65"/>
      <c r="XDA570" s="78"/>
      <c r="XDB570" s="78"/>
      <c r="XDC570" s="65"/>
      <c r="XDF570" s="78"/>
      <c r="XDG570" s="78"/>
      <c r="XDH570" s="65"/>
      <c r="XDK570" s="78"/>
      <c r="XDL570" s="78"/>
      <c r="XDM570" s="65"/>
      <c r="XDP570" s="78"/>
      <c r="XDQ570" s="78"/>
      <c r="XDR570" s="65"/>
      <c r="XDU570" s="78"/>
      <c r="XDV570" s="78"/>
      <c r="XDW570" s="65"/>
      <c r="XDZ570" s="78"/>
      <c r="XEA570" s="78"/>
      <c r="XEB570" s="65"/>
      <c r="XEE570" s="78"/>
      <c r="XEF570" s="78"/>
      <c r="XEG570" s="65"/>
      <c r="XEJ570" s="78"/>
      <c r="XEK570" s="78"/>
      <c r="XEL570" s="65"/>
      <c r="XEO570" s="78"/>
      <c r="XEP570" s="78"/>
      <c r="XEQ570" s="65"/>
      <c r="XET570" s="78"/>
      <c r="XEU570" s="78"/>
      <c r="XEV570" s="65"/>
      <c r="XEY570" s="78"/>
      <c r="XEZ570" s="78"/>
      <c r="XFA570" s="65"/>
      <c r="XFD570" s="78"/>
    </row>
    <row r="571" spans="1:2046 2049:3071 3074:4096 4099:7166 7169:8191 8194:9216 9219:12286 12289:13311 13314:14336 14339:16384" x14ac:dyDescent="0.25">
      <c r="A571" s="5" t="s">
        <v>30</v>
      </c>
    </row>
    <row r="572" spans="1:2046 2049:3071 3074:4096 4099:7166 7169:8191 8194:9216 9219:12286 12289:13311 13314:14336 14339:16384" ht="14.45" customHeight="1" x14ac:dyDescent="0.25">
      <c r="A572" s="91" t="s">
        <v>31</v>
      </c>
      <c r="B572" s="92"/>
      <c r="C572" s="92"/>
      <c r="D572" s="92"/>
      <c r="E572" s="93"/>
    </row>
    <row r="573" spans="1:2046 2049:3071 3074:4096 4099:7166 7169:8191 8194:9216 9219:12286 12289:13311 13314:14336 14339:16384" x14ac:dyDescent="0.25">
      <c r="A573" s="94" t="s">
        <v>32</v>
      </c>
      <c r="B573" s="94"/>
      <c r="C573" s="94"/>
      <c r="D573" s="94"/>
      <c r="E573" s="94"/>
    </row>
    <row r="574" spans="1:2046 2049:3071 3074:4096 4099:7166 7169:8191 8194:9216 9219:12286 12289:13311 13314:14336 14339:16384" x14ac:dyDescent="0.25">
      <c r="A574" s="29" t="s">
        <v>33</v>
      </c>
      <c r="B574" s="29" t="s">
        <v>34</v>
      </c>
      <c r="C574" s="29" t="s">
        <v>35</v>
      </c>
      <c r="D574" s="30" t="s">
        <v>0</v>
      </c>
      <c r="E574" s="30" t="s">
        <v>1</v>
      </c>
    </row>
    <row r="575" spans="1:2046 2049:3071 3074:4096 4099:7166 7169:8191 8194:9216 9219:12286 12289:13311 13314:14336 14339:16384" x14ac:dyDescent="0.25">
      <c r="A575" s="31" t="s">
        <v>36</v>
      </c>
      <c r="B575" s="57">
        <v>44433</v>
      </c>
      <c r="C575" s="57">
        <v>46260</v>
      </c>
      <c r="D575" s="58">
        <v>9.7757779176934706E-2</v>
      </c>
      <c r="E575" s="59">
        <v>3</v>
      </c>
    </row>
    <row r="576" spans="1:2046 2049:3071 3074:4096 4099:7166 7169:8191 8194:9216 9219:12286 12289:13311 13314:14336 14339:16384" x14ac:dyDescent="0.25">
      <c r="A576" s="31" t="s">
        <v>37</v>
      </c>
      <c r="B576" s="57">
        <v>44405</v>
      </c>
      <c r="C576" s="57">
        <v>46232</v>
      </c>
      <c r="D576" s="58">
        <v>9.7891192753521108E-2</v>
      </c>
      <c r="E576" s="59">
        <v>3</v>
      </c>
    </row>
    <row r="577" spans="1:5" x14ac:dyDescent="0.25">
      <c r="A577" s="60" t="s">
        <v>38</v>
      </c>
      <c r="B577" s="57">
        <v>44370</v>
      </c>
      <c r="C577" s="57">
        <v>46197</v>
      </c>
      <c r="D577" s="58">
        <v>9.8044273677064517E-2</v>
      </c>
      <c r="E577" s="59">
        <v>3</v>
      </c>
    </row>
    <row r="578" spans="1:5" x14ac:dyDescent="0.25">
      <c r="A578" s="60" t="s">
        <v>39</v>
      </c>
      <c r="B578" s="57">
        <v>44342</v>
      </c>
      <c r="C578" s="57">
        <v>46169</v>
      </c>
      <c r="D578" s="58">
        <v>9.8037041541638295E-2</v>
      </c>
      <c r="E578" s="59">
        <v>3</v>
      </c>
    </row>
    <row r="579" spans="1:5" x14ac:dyDescent="0.25">
      <c r="A579" s="60" t="s">
        <v>40</v>
      </c>
      <c r="B579" s="57">
        <v>44314</v>
      </c>
      <c r="C579" s="57">
        <v>46141</v>
      </c>
      <c r="D579" s="58">
        <v>9.8500000000000004E-2</v>
      </c>
      <c r="E579" s="59">
        <v>3</v>
      </c>
    </row>
    <row r="581" spans="1:5" x14ac:dyDescent="0.25">
      <c r="A581" s="102" t="s">
        <v>218</v>
      </c>
      <c r="B581" s="103"/>
      <c r="C581" s="103"/>
      <c r="D581" s="103"/>
      <c r="E581" s="103"/>
    </row>
    <row r="582" spans="1:5" ht="14.45" customHeight="1" x14ac:dyDescent="0.25">
      <c r="A582" s="1" t="s">
        <v>958</v>
      </c>
      <c r="B582" s="2"/>
      <c r="C582" s="96" t="s">
        <v>3</v>
      </c>
      <c r="D582" s="96" t="s">
        <v>959</v>
      </c>
      <c r="E582" s="96"/>
    </row>
    <row r="583" spans="1:5" x14ac:dyDescent="0.25">
      <c r="A583" s="74" t="s">
        <v>1151</v>
      </c>
      <c r="B583" s="75"/>
      <c r="C583" s="97"/>
      <c r="D583" s="97"/>
      <c r="E583" s="97"/>
    </row>
    <row r="584" spans="1:5" x14ac:dyDescent="0.25">
      <c r="A584" s="76" t="s">
        <v>6</v>
      </c>
      <c r="B584" s="77"/>
      <c r="C584" s="98"/>
      <c r="D584" s="98"/>
      <c r="E584" s="98"/>
    </row>
    <row r="585" spans="1:5" x14ac:dyDescent="0.25">
      <c r="A585" s="8" t="s">
        <v>7</v>
      </c>
      <c r="B585" s="9" t="s">
        <v>960</v>
      </c>
      <c r="C585" s="10"/>
      <c r="D585" s="11"/>
      <c r="E585" s="11"/>
    </row>
    <row r="586" spans="1:5" x14ac:dyDescent="0.25">
      <c r="A586" s="12"/>
      <c r="B586" s="13" t="s">
        <v>9</v>
      </c>
      <c r="C586" s="14"/>
      <c r="D586" s="15"/>
      <c r="E586" s="15"/>
    </row>
    <row r="587" spans="1:5" x14ac:dyDescent="0.25">
      <c r="A587" s="8" t="s">
        <v>10</v>
      </c>
      <c r="B587" s="16" t="s">
        <v>11</v>
      </c>
      <c r="C587" s="53">
        <v>6160</v>
      </c>
      <c r="D587" s="54">
        <v>6340</v>
      </c>
      <c r="E587" s="55" t="s">
        <v>14</v>
      </c>
    </row>
    <row r="588" spans="1:5" x14ac:dyDescent="0.25">
      <c r="A588" s="19"/>
      <c r="B588" s="20" t="s">
        <v>15</v>
      </c>
      <c r="C588" s="56">
        <v>-0.38413957404614202</v>
      </c>
      <c r="D588" s="56">
        <v>-0.14113521530791601</v>
      </c>
      <c r="E588" s="22"/>
    </row>
    <row r="589" spans="1:5" x14ac:dyDescent="0.25">
      <c r="A589" s="8" t="s">
        <v>16</v>
      </c>
      <c r="B589" s="16" t="s">
        <v>11</v>
      </c>
      <c r="C589" s="53">
        <v>7950</v>
      </c>
      <c r="D589" s="53">
        <v>7890</v>
      </c>
      <c r="E589" s="55" t="s">
        <v>14</v>
      </c>
    </row>
    <row r="590" spans="1:5" x14ac:dyDescent="0.25">
      <c r="A590" s="19"/>
      <c r="B590" s="20" t="s">
        <v>15</v>
      </c>
      <c r="C590" s="56">
        <v>-0.20462937972863801</v>
      </c>
      <c r="D590" s="56">
        <v>-7.6060994733829296E-2</v>
      </c>
      <c r="E590" s="22"/>
    </row>
    <row r="591" spans="1:5" x14ac:dyDescent="0.25">
      <c r="A591" s="8" t="s">
        <v>19</v>
      </c>
      <c r="B591" s="16" t="s">
        <v>11</v>
      </c>
      <c r="C591" s="53">
        <v>9510</v>
      </c>
      <c r="D591" s="53">
        <v>10030</v>
      </c>
      <c r="E591" s="55" t="s">
        <v>14</v>
      </c>
    </row>
    <row r="592" spans="1:5" x14ac:dyDescent="0.25">
      <c r="A592" s="19"/>
      <c r="B592" s="20" t="s">
        <v>15</v>
      </c>
      <c r="C592" s="56">
        <v>-4.9472130375587502E-2</v>
      </c>
      <c r="D592" s="56">
        <v>1.0515007284097599E-3</v>
      </c>
      <c r="E592" s="22"/>
    </row>
    <row r="593" spans="1:5" x14ac:dyDescent="0.25">
      <c r="A593" s="8" t="s">
        <v>22</v>
      </c>
      <c r="B593" s="16" t="s">
        <v>11</v>
      </c>
      <c r="C593" s="53">
        <v>12570</v>
      </c>
      <c r="D593" s="53">
        <v>12300</v>
      </c>
      <c r="E593" s="55" t="s">
        <v>14</v>
      </c>
    </row>
    <row r="594" spans="1:5" x14ac:dyDescent="0.25">
      <c r="A594" s="19"/>
      <c r="B594" s="20" t="s">
        <v>15</v>
      </c>
      <c r="C594" s="56">
        <v>0.25663387132434201</v>
      </c>
      <c r="D594" s="56">
        <v>7.1580962201388099E-2</v>
      </c>
      <c r="E594" s="22"/>
    </row>
    <row r="595" spans="1:5" ht="34.9" customHeight="1" x14ac:dyDescent="0.25">
      <c r="A595" s="90" t="s">
        <v>25</v>
      </c>
      <c r="B595" s="90"/>
      <c r="C595" s="90"/>
      <c r="D595" s="90"/>
      <c r="E595" s="90"/>
    </row>
    <row r="596" spans="1:5" x14ac:dyDescent="0.25">
      <c r="A596" s="5" t="s">
        <v>26</v>
      </c>
    </row>
    <row r="597" spans="1:5" x14ac:dyDescent="0.25">
      <c r="A597" s="65" t="s">
        <v>961</v>
      </c>
      <c r="D597" s="78"/>
      <c r="E597" s="78"/>
    </row>
    <row r="598" spans="1:5" x14ac:dyDescent="0.25">
      <c r="A598" s="65" t="s">
        <v>1202</v>
      </c>
      <c r="D598" s="78"/>
      <c r="E598" s="78"/>
    </row>
    <row r="599" spans="1:5" x14ac:dyDescent="0.25">
      <c r="A599" s="65" t="s">
        <v>966</v>
      </c>
      <c r="D599" s="78"/>
      <c r="E599" s="78"/>
    </row>
    <row r="600" spans="1:5" x14ac:dyDescent="0.25">
      <c r="A600" s="5" t="s">
        <v>30</v>
      </c>
    </row>
    <row r="601" spans="1:5" ht="14.45" customHeight="1" x14ac:dyDescent="0.25">
      <c r="A601" s="99" t="s">
        <v>31</v>
      </c>
      <c r="B601" s="100"/>
      <c r="C601" s="100"/>
      <c r="D601" s="100"/>
      <c r="E601" s="101"/>
    </row>
    <row r="602" spans="1:5" x14ac:dyDescent="0.25">
      <c r="A602" s="94" t="s">
        <v>32</v>
      </c>
      <c r="B602" s="94"/>
      <c r="C602" s="94"/>
      <c r="D602" s="94"/>
      <c r="E602" s="94"/>
    </row>
    <row r="603" spans="1:5" x14ac:dyDescent="0.25">
      <c r="A603" s="29" t="s">
        <v>33</v>
      </c>
      <c r="B603" s="29" t="s">
        <v>34</v>
      </c>
      <c r="C603" s="29" t="s">
        <v>35</v>
      </c>
      <c r="D603" s="30" t="s">
        <v>0</v>
      </c>
      <c r="E603" s="30" t="s">
        <v>1</v>
      </c>
    </row>
    <row r="604" spans="1:5" x14ac:dyDescent="0.25">
      <c r="A604" s="31" t="s">
        <v>36</v>
      </c>
      <c r="B604" s="57">
        <v>44432</v>
      </c>
      <c r="C604" s="57">
        <v>46259</v>
      </c>
      <c r="D604" s="58">
        <v>6.9752804281771094E-2</v>
      </c>
      <c r="E604" s="59">
        <v>3</v>
      </c>
    </row>
    <row r="605" spans="1:5" x14ac:dyDescent="0.25">
      <c r="A605" s="31" t="s">
        <v>37</v>
      </c>
      <c r="B605" s="57">
        <v>44404</v>
      </c>
      <c r="C605" s="57">
        <v>46231</v>
      </c>
      <c r="D605" s="58">
        <v>6.9702306411746309E-2</v>
      </c>
      <c r="E605" s="59">
        <v>3</v>
      </c>
    </row>
    <row r="606" spans="1:5" x14ac:dyDescent="0.25">
      <c r="A606" s="60" t="s">
        <v>38</v>
      </c>
      <c r="B606" s="57">
        <v>44376</v>
      </c>
      <c r="C606" s="57">
        <v>46203</v>
      </c>
      <c r="D606" s="58">
        <v>7.0028876935751036E-2</v>
      </c>
      <c r="E606" s="59">
        <v>3</v>
      </c>
    </row>
    <row r="607" spans="1:5" x14ac:dyDescent="0.25">
      <c r="A607" s="60" t="s">
        <v>39</v>
      </c>
      <c r="B607" s="57">
        <v>44341</v>
      </c>
      <c r="C607" s="57">
        <v>46168</v>
      </c>
      <c r="D607" s="58">
        <v>6.97458499401655E-2</v>
      </c>
      <c r="E607" s="59">
        <v>3</v>
      </c>
    </row>
    <row r="608" spans="1:5" x14ac:dyDescent="0.25">
      <c r="A608" s="60" t="s">
        <v>40</v>
      </c>
      <c r="B608" s="57">
        <v>44313</v>
      </c>
      <c r="C608" s="57">
        <v>46140</v>
      </c>
      <c r="D608" s="58">
        <v>6.9400000000000003E-2</v>
      </c>
      <c r="E608" s="59">
        <v>3</v>
      </c>
    </row>
    <row r="610" spans="1:5" x14ac:dyDescent="0.25">
      <c r="A610" s="102" t="s">
        <v>226</v>
      </c>
      <c r="B610" s="103"/>
      <c r="C610" s="103"/>
      <c r="D610" s="103"/>
      <c r="E610" s="103"/>
    </row>
    <row r="611" spans="1:5" ht="14.45" customHeight="1" x14ac:dyDescent="0.25">
      <c r="A611" s="1" t="s">
        <v>958</v>
      </c>
      <c r="B611" s="2"/>
      <c r="C611" s="96" t="s">
        <v>3</v>
      </c>
      <c r="D611" s="96" t="s">
        <v>959</v>
      </c>
      <c r="E611" s="96"/>
    </row>
    <row r="612" spans="1:5" x14ac:dyDescent="0.25">
      <c r="A612" s="74" t="s">
        <v>1151</v>
      </c>
      <c r="B612" s="75"/>
      <c r="C612" s="97"/>
      <c r="D612" s="97"/>
      <c r="E612" s="97"/>
    </row>
    <row r="613" spans="1:5" x14ac:dyDescent="0.25">
      <c r="A613" s="76" t="s">
        <v>6</v>
      </c>
      <c r="B613" s="77"/>
      <c r="C613" s="98"/>
      <c r="D613" s="98"/>
      <c r="E613" s="98"/>
    </row>
    <row r="614" spans="1:5" x14ac:dyDescent="0.25">
      <c r="A614" s="8" t="s">
        <v>7</v>
      </c>
      <c r="B614" s="9" t="s">
        <v>960</v>
      </c>
      <c r="C614" s="10"/>
      <c r="D614" s="11"/>
      <c r="E614" s="11"/>
    </row>
    <row r="615" spans="1:5" x14ac:dyDescent="0.25">
      <c r="A615" s="12"/>
      <c r="B615" s="13" t="s">
        <v>9</v>
      </c>
      <c r="C615" s="14"/>
      <c r="D615" s="15"/>
      <c r="E615" s="15"/>
    </row>
    <row r="616" spans="1:5" x14ac:dyDescent="0.25">
      <c r="A616" s="8" t="s">
        <v>10</v>
      </c>
      <c r="B616" s="16" t="s">
        <v>11</v>
      </c>
      <c r="C616" s="53">
        <v>7170</v>
      </c>
      <c r="D616" s="54">
        <v>7280</v>
      </c>
      <c r="E616" s="55" t="s">
        <v>14</v>
      </c>
    </row>
    <row r="617" spans="1:5" x14ac:dyDescent="0.25">
      <c r="A617" s="19"/>
      <c r="B617" s="20" t="s">
        <v>15</v>
      </c>
      <c r="C617" s="56">
        <v>-0.28308188799888401</v>
      </c>
      <c r="D617" s="56">
        <v>-0.100473353219797</v>
      </c>
      <c r="E617" s="22"/>
    </row>
    <row r="618" spans="1:5" x14ac:dyDescent="0.25">
      <c r="A618" s="8" t="s">
        <v>16</v>
      </c>
      <c r="B618" s="16" t="s">
        <v>11</v>
      </c>
      <c r="C618" s="53">
        <v>8120</v>
      </c>
      <c r="D618" s="53">
        <v>8180</v>
      </c>
      <c r="E618" s="55" t="s">
        <v>14</v>
      </c>
    </row>
    <row r="619" spans="1:5" x14ac:dyDescent="0.25">
      <c r="A619" s="19"/>
      <c r="B619" s="20" t="s">
        <v>15</v>
      </c>
      <c r="C619" s="56">
        <v>-0.18822297773285601</v>
      </c>
      <c r="D619" s="56">
        <v>-6.4630706136288602E-2</v>
      </c>
      <c r="E619" s="22"/>
    </row>
    <row r="620" spans="1:5" x14ac:dyDescent="0.25">
      <c r="A620" s="8" t="s">
        <v>19</v>
      </c>
      <c r="B620" s="16" t="s">
        <v>11</v>
      </c>
      <c r="C620" s="53">
        <v>9500</v>
      </c>
      <c r="D620" s="53">
        <v>9950</v>
      </c>
      <c r="E620" s="55" t="s">
        <v>14</v>
      </c>
    </row>
    <row r="621" spans="1:5" x14ac:dyDescent="0.25">
      <c r="A621" s="19"/>
      <c r="B621" s="20" t="s">
        <v>15</v>
      </c>
      <c r="C621" s="56">
        <v>-4.9974801061008198E-2</v>
      </c>
      <c r="D621" s="56">
        <v>-1.5998075003978999E-3</v>
      </c>
      <c r="E621" s="22"/>
    </row>
    <row r="622" spans="1:5" x14ac:dyDescent="0.25">
      <c r="A622" s="8" t="s">
        <v>22</v>
      </c>
      <c r="B622" s="16" t="s">
        <v>11</v>
      </c>
      <c r="C622" s="53">
        <v>11620</v>
      </c>
      <c r="D622" s="53">
        <v>11590</v>
      </c>
      <c r="E622" s="55" t="s">
        <v>14</v>
      </c>
    </row>
    <row r="623" spans="1:5" x14ac:dyDescent="0.25">
      <c r="A623" s="19"/>
      <c r="B623" s="20" t="s">
        <v>15</v>
      </c>
      <c r="C623" s="56">
        <v>0.162463666807175</v>
      </c>
      <c r="D623" s="56">
        <v>5.0388336731111802E-2</v>
      </c>
      <c r="E623" s="22"/>
    </row>
    <row r="624" spans="1:5" ht="35.450000000000003" customHeight="1" x14ac:dyDescent="0.25">
      <c r="A624" s="90" t="s">
        <v>25</v>
      </c>
      <c r="B624" s="90"/>
      <c r="C624" s="90"/>
      <c r="D624" s="90"/>
      <c r="E624" s="90"/>
    </row>
    <row r="625" spans="1:5" x14ac:dyDescent="0.25">
      <c r="A625" s="5" t="s">
        <v>26</v>
      </c>
    </row>
    <row r="626" spans="1:5" x14ac:dyDescent="0.25">
      <c r="A626" s="65" t="s">
        <v>961</v>
      </c>
      <c r="D626" s="78"/>
      <c r="E626" s="78"/>
    </row>
    <row r="627" spans="1:5" x14ac:dyDescent="0.25">
      <c r="A627" s="65" t="s">
        <v>987</v>
      </c>
      <c r="D627" s="78"/>
      <c r="E627" s="78"/>
    </row>
    <row r="628" spans="1:5" x14ac:dyDescent="0.25">
      <c r="A628" s="65" t="s">
        <v>966</v>
      </c>
      <c r="D628" s="78"/>
      <c r="E628" s="78"/>
    </row>
    <row r="629" spans="1:5" x14ac:dyDescent="0.25">
      <c r="A629" s="5" t="s">
        <v>30</v>
      </c>
    </row>
    <row r="630" spans="1:5" ht="14.45" customHeight="1" x14ac:dyDescent="0.25">
      <c r="A630" s="91" t="s">
        <v>31</v>
      </c>
      <c r="B630" s="92"/>
      <c r="C630" s="92"/>
      <c r="D630" s="92"/>
      <c r="E630" s="93"/>
    </row>
    <row r="631" spans="1:5" x14ac:dyDescent="0.25">
      <c r="A631" s="94" t="s">
        <v>32</v>
      </c>
      <c r="B631" s="94"/>
      <c r="C631" s="94"/>
      <c r="D631" s="94"/>
      <c r="E631" s="94"/>
    </row>
    <row r="632" spans="1:5" x14ac:dyDescent="0.25">
      <c r="A632" s="29" t="s">
        <v>33</v>
      </c>
      <c r="B632" s="29" t="s">
        <v>34</v>
      </c>
      <c r="C632" s="29" t="s">
        <v>35</v>
      </c>
      <c r="D632" s="30" t="s">
        <v>0</v>
      </c>
      <c r="E632" s="30" t="s">
        <v>1</v>
      </c>
    </row>
    <row r="633" spans="1:5" x14ac:dyDescent="0.25">
      <c r="A633" s="31" t="s">
        <v>36</v>
      </c>
      <c r="B633" s="57">
        <v>44432</v>
      </c>
      <c r="C633" s="57">
        <v>46259</v>
      </c>
      <c r="D633" s="58">
        <v>4.9586562484035701E-2</v>
      </c>
      <c r="E633" s="59">
        <v>2</v>
      </c>
    </row>
    <row r="634" spans="1:5" x14ac:dyDescent="0.25">
      <c r="A634" s="31" t="s">
        <v>37</v>
      </c>
      <c r="B634" s="57">
        <v>44404</v>
      </c>
      <c r="C634" s="57">
        <v>46231</v>
      </c>
      <c r="D634" s="58">
        <v>4.951960165427409E-2</v>
      </c>
      <c r="E634" s="59">
        <v>2</v>
      </c>
    </row>
    <row r="635" spans="1:5" x14ac:dyDescent="0.25">
      <c r="A635" s="60" t="s">
        <v>38</v>
      </c>
      <c r="B635" s="57">
        <v>44376</v>
      </c>
      <c r="C635" s="57">
        <v>46203</v>
      </c>
      <c r="D635" s="58">
        <v>4.9579874280926306E-2</v>
      </c>
      <c r="E635" s="59">
        <v>2</v>
      </c>
    </row>
    <row r="636" spans="1:5" x14ac:dyDescent="0.25">
      <c r="A636" s="60" t="s">
        <v>39</v>
      </c>
      <c r="B636" s="57">
        <v>44341</v>
      </c>
      <c r="C636" s="57">
        <v>46168</v>
      </c>
      <c r="D636" s="58">
        <v>4.9316237250026103E-2</v>
      </c>
      <c r="E636" s="59">
        <v>2</v>
      </c>
    </row>
    <row r="637" spans="1:5" x14ac:dyDescent="0.25">
      <c r="A637" s="60" t="s">
        <v>40</v>
      </c>
      <c r="B637" s="57">
        <v>44313</v>
      </c>
      <c r="C637" s="57">
        <v>46140</v>
      </c>
      <c r="D637" s="58">
        <v>4.9000000000000002E-2</v>
      </c>
      <c r="E637" s="59">
        <v>2</v>
      </c>
    </row>
  </sheetData>
  <mergeCells count="170">
    <mergeCell ref="A22:E22"/>
    <mergeCell ref="A30:E30"/>
    <mergeCell ref="C31:C33"/>
    <mergeCell ref="D31:D33"/>
    <mergeCell ref="E31:E33"/>
    <mergeCell ref="A44:E44"/>
    <mergeCell ref="A1:E1"/>
    <mergeCell ref="C2:C4"/>
    <mergeCell ref="D2:D4"/>
    <mergeCell ref="E2:E4"/>
    <mergeCell ref="A15:E15"/>
    <mergeCell ref="A21:E21"/>
    <mergeCell ref="A73:E73"/>
    <mergeCell ref="A79:E79"/>
    <mergeCell ref="A80:E80"/>
    <mergeCell ref="A88:E88"/>
    <mergeCell ref="C89:C91"/>
    <mergeCell ref="D89:D91"/>
    <mergeCell ref="E89:E91"/>
    <mergeCell ref="A50:E50"/>
    <mergeCell ref="A51:E51"/>
    <mergeCell ref="A59:E59"/>
    <mergeCell ref="C60:C62"/>
    <mergeCell ref="D60:D62"/>
    <mergeCell ref="E60:E62"/>
    <mergeCell ref="A131:E131"/>
    <mergeCell ref="A137:E137"/>
    <mergeCell ref="A138:E138"/>
    <mergeCell ref="A146:E146"/>
    <mergeCell ref="C147:C149"/>
    <mergeCell ref="D147:D149"/>
    <mergeCell ref="E147:E149"/>
    <mergeCell ref="A102:E102"/>
    <mergeCell ref="A108:E108"/>
    <mergeCell ref="A109:E109"/>
    <mergeCell ref="A117:E117"/>
    <mergeCell ref="C118:C120"/>
    <mergeCell ref="D118:D120"/>
    <mergeCell ref="E118:E120"/>
    <mergeCell ref="A189:E189"/>
    <mergeCell ref="A195:E195"/>
    <mergeCell ref="A196:E196"/>
    <mergeCell ref="A204:E204"/>
    <mergeCell ref="C205:C207"/>
    <mergeCell ref="D205:D207"/>
    <mergeCell ref="E205:E207"/>
    <mergeCell ref="A160:E160"/>
    <mergeCell ref="A166:E166"/>
    <mergeCell ref="A167:E167"/>
    <mergeCell ref="A175:E175"/>
    <mergeCell ref="C176:C178"/>
    <mergeCell ref="D176:D178"/>
    <mergeCell ref="E176:E178"/>
    <mergeCell ref="A247:E247"/>
    <mergeCell ref="A253:E253"/>
    <mergeCell ref="A254:E254"/>
    <mergeCell ref="A262:E262"/>
    <mergeCell ref="C263:C265"/>
    <mergeCell ref="D263:D265"/>
    <mergeCell ref="E263:E265"/>
    <mergeCell ref="A218:E218"/>
    <mergeCell ref="A224:E224"/>
    <mergeCell ref="A225:E225"/>
    <mergeCell ref="A233:E233"/>
    <mergeCell ref="C234:C236"/>
    <mergeCell ref="D234:D236"/>
    <mergeCell ref="E234:E236"/>
    <mergeCell ref="A305:E305"/>
    <mergeCell ref="A311:E311"/>
    <mergeCell ref="A320:E320"/>
    <mergeCell ref="C321:C323"/>
    <mergeCell ref="D321:D323"/>
    <mergeCell ref="E321:E323"/>
    <mergeCell ref="A312:E312"/>
    <mergeCell ref="A276:E276"/>
    <mergeCell ref="A282:E282"/>
    <mergeCell ref="A283:E283"/>
    <mergeCell ref="A291:E291"/>
    <mergeCell ref="A363:E363"/>
    <mergeCell ref="A369:E369"/>
    <mergeCell ref="A370:E370"/>
    <mergeCell ref="A378:E378"/>
    <mergeCell ref="C379:C381"/>
    <mergeCell ref="D379:D381"/>
    <mergeCell ref="E379:E381"/>
    <mergeCell ref="A334:E334"/>
    <mergeCell ref="A340:E340"/>
    <mergeCell ref="A341:E341"/>
    <mergeCell ref="A349:E349"/>
    <mergeCell ref="C350:C352"/>
    <mergeCell ref="D350:D352"/>
    <mergeCell ref="E350:E352"/>
    <mergeCell ref="A392:E392"/>
    <mergeCell ref="A398:E398"/>
    <mergeCell ref="A399:E399"/>
    <mergeCell ref="A407:E407"/>
    <mergeCell ref="C408:C410"/>
    <mergeCell ref="D408:D410"/>
    <mergeCell ref="E408:E410"/>
    <mergeCell ref="A394:E394"/>
    <mergeCell ref="A395:E395"/>
    <mergeCell ref="A396:E396"/>
    <mergeCell ref="A421:E421"/>
    <mergeCell ref="A427:E427"/>
    <mergeCell ref="A428:E428"/>
    <mergeCell ref="A436:E436"/>
    <mergeCell ref="C437:C439"/>
    <mergeCell ref="D437:D439"/>
    <mergeCell ref="E437:E439"/>
    <mergeCell ref="A423:E423"/>
    <mergeCell ref="A424:E424"/>
    <mergeCell ref="A425:E425"/>
    <mergeCell ref="E495:E497"/>
    <mergeCell ref="D481:E481"/>
    <mergeCell ref="D483:E483"/>
    <mergeCell ref="A450:E450"/>
    <mergeCell ref="A456:E456"/>
    <mergeCell ref="A457:E457"/>
    <mergeCell ref="A465:E465"/>
    <mergeCell ref="C466:C468"/>
    <mergeCell ref="D466:D468"/>
    <mergeCell ref="E466:E468"/>
    <mergeCell ref="A18:E18"/>
    <mergeCell ref="D46:E46"/>
    <mergeCell ref="C292:C294"/>
    <mergeCell ref="D292:D294"/>
    <mergeCell ref="E292:E294"/>
    <mergeCell ref="A595:E595"/>
    <mergeCell ref="A601:E601"/>
    <mergeCell ref="A602:E602"/>
    <mergeCell ref="A610:E610"/>
    <mergeCell ref="A566:E566"/>
    <mergeCell ref="A572:E572"/>
    <mergeCell ref="A573:E573"/>
    <mergeCell ref="A581:E581"/>
    <mergeCell ref="C582:C584"/>
    <mergeCell ref="D582:D584"/>
    <mergeCell ref="E582:E584"/>
    <mergeCell ref="A537:E537"/>
    <mergeCell ref="A543:E543"/>
    <mergeCell ref="A544:E544"/>
    <mergeCell ref="A552:E552"/>
    <mergeCell ref="C553:C555"/>
    <mergeCell ref="D553:D555"/>
    <mergeCell ref="E553:E555"/>
    <mergeCell ref="A508:E508"/>
    <mergeCell ref="A452:E452"/>
    <mergeCell ref="A453:E453"/>
    <mergeCell ref="A454:E454"/>
    <mergeCell ref="D48:E48"/>
    <mergeCell ref="D76:E76"/>
    <mergeCell ref="D77:E77"/>
    <mergeCell ref="A624:E624"/>
    <mergeCell ref="A630:E630"/>
    <mergeCell ref="A631:E631"/>
    <mergeCell ref="C611:C613"/>
    <mergeCell ref="D611:D613"/>
    <mergeCell ref="E611:E613"/>
    <mergeCell ref="A514:E514"/>
    <mergeCell ref="A515:E515"/>
    <mergeCell ref="A523:E523"/>
    <mergeCell ref="C524:C526"/>
    <mergeCell ref="D524:D526"/>
    <mergeCell ref="E524:E526"/>
    <mergeCell ref="A479:E479"/>
    <mergeCell ref="A485:E485"/>
    <mergeCell ref="A486:E486"/>
    <mergeCell ref="A494:E494"/>
    <mergeCell ref="C495:C497"/>
    <mergeCell ref="D495:D497"/>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81031-C045-487B-8114-6FDB7B737BAB}">
  <dimension ref="A1:XFD637"/>
  <sheetViews>
    <sheetView tabSelected="1" zoomScaleNormal="100" workbookViewId="0">
      <selection activeCell="H16" sqref="H16"/>
    </sheetView>
  </sheetViews>
  <sheetFormatPr baseColWidth="10" defaultRowHeight="15" x14ac:dyDescent="0.25"/>
  <cols>
    <col min="1" max="1" width="20.85546875" customWidth="1"/>
    <col min="2" max="2" width="51.7109375" customWidth="1"/>
    <col min="5" max="5" width="16.85546875" customWidth="1"/>
  </cols>
  <sheetData>
    <row r="1" spans="1:8" x14ac:dyDescent="0.25">
      <c r="A1" s="102" t="s">
        <v>61</v>
      </c>
      <c r="B1" s="103"/>
      <c r="C1" s="103"/>
      <c r="D1" s="103"/>
      <c r="E1" s="103"/>
    </row>
    <row r="2" spans="1:8" ht="14.45" customHeight="1" x14ac:dyDescent="0.25">
      <c r="A2" s="139" t="s">
        <v>958</v>
      </c>
      <c r="B2" s="140"/>
      <c r="C2" s="141" t="s">
        <v>3</v>
      </c>
      <c r="D2" s="141" t="s">
        <v>959</v>
      </c>
      <c r="E2" s="141"/>
    </row>
    <row r="3" spans="1:8" x14ac:dyDescent="0.25">
      <c r="A3" s="142" t="s">
        <v>1151</v>
      </c>
      <c r="B3" s="143"/>
      <c r="C3" s="144"/>
      <c r="D3" s="144"/>
      <c r="E3" s="144"/>
    </row>
    <row r="4" spans="1:8" x14ac:dyDescent="0.25">
      <c r="A4" s="145" t="s">
        <v>6</v>
      </c>
      <c r="B4" s="146"/>
      <c r="C4" s="147"/>
      <c r="D4" s="147"/>
      <c r="E4" s="147"/>
    </row>
    <row r="5" spans="1:8" x14ac:dyDescent="0.25">
      <c r="A5" s="148" t="s">
        <v>7</v>
      </c>
      <c r="B5" s="9" t="s">
        <v>960</v>
      </c>
      <c r="C5" s="10"/>
      <c r="D5" s="11"/>
      <c r="E5" s="149"/>
    </row>
    <row r="6" spans="1:8" x14ac:dyDescent="0.25">
      <c r="A6" s="150"/>
      <c r="B6" s="13" t="s">
        <v>9</v>
      </c>
      <c r="C6" s="14"/>
      <c r="D6" s="15"/>
      <c r="E6" s="151"/>
    </row>
    <row r="7" spans="1:8" x14ac:dyDescent="0.25">
      <c r="A7" s="148" t="s">
        <v>10</v>
      </c>
      <c r="B7" s="16" t="s">
        <v>11</v>
      </c>
      <c r="C7" s="53">
        <v>7100</v>
      </c>
      <c r="D7" s="54">
        <v>7260</v>
      </c>
      <c r="E7" s="55" t="s">
        <v>14</v>
      </c>
    </row>
    <row r="8" spans="1:8" x14ac:dyDescent="0.25">
      <c r="A8" s="152"/>
      <c r="B8" s="20" t="s">
        <v>15</v>
      </c>
      <c r="C8" s="56">
        <v>-0.29020000000000001</v>
      </c>
      <c r="D8" s="56">
        <v>-0.101443294477435</v>
      </c>
      <c r="E8" s="153"/>
    </row>
    <row r="9" spans="1:8" x14ac:dyDescent="0.25">
      <c r="A9" s="148" t="s">
        <v>16</v>
      </c>
      <c r="B9" s="16" t="s">
        <v>11</v>
      </c>
      <c r="C9" s="53">
        <v>8530</v>
      </c>
      <c r="D9" s="53">
        <v>8820</v>
      </c>
      <c r="E9" s="55" t="s">
        <v>14</v>
      </c>
    </row>
    <row r="10" spans="1:8" x14ac:dyDescent="0.25">
      <c r="A10" s="152"/>
      <c r="B10" s="20" t="s">
        <v>15</v>
      </c>
      <c r="C10" s="56">
        <v>-0.14655585631166201</v>
      </c>
      <c r="D10" s="56">
        <v>-4.1129285621054897E-2</v>
      </c>
      <c r="E10" s="153"/>
    </row>
    <row r="11" spans="1:8" x14ac:dyDescent="0.25">
      <c r="A11" s="148" t="s">
        <v>19</v>
      </c>
      <c r="B11" s="16" t="s">
        <v>11</v>
      </c>
      <c r="C11" s="53">
        <v>9560</v>
      </c>
      <c r="D11" s="53">
        <v>9990</v>
      </c>
      <c r="E11" s="55" t="s">
        <v>14</v>
      </c>
    </row>
    <row r="12" spans="1:8" x14ac:dyDescent="0.25">
      <c r="A12" s="152"/>
      <c r="B12" s="20" t="s">
        <v>15</v>
      </c>
      <c r="C12" s="56">
        <v>-4.3999999999999997E-2</v>
      </c>
      <c r="D12" s="56">
        <v>-4.7941457449896002E-4</v>
      </c>
      <c r="E12" s="153"/>
    </row>
    <row r="13" spans="1:8" x14ac:dyDescent="0.25">
      <c r="A13" s="148" t="s">
        <v>22</v>
      </c>
      <c r="B13" s="16" t="s">
        <v>11</v>
      </c>
      <c r="C13" s="53">
        <v>10850</v>
      </c>
      <c r="D13" s="53">
        <v>11060</v>
      </c>
      <c r="E13" s="55" t="s">
        <v>14</v>
      </c>
    </row>
    <row r="14" spans="1:8" x14ac:dyDescent="0.25">
      <c r="A14" s="152"/>
      <c r="B14" s="20" t="s">
        <v>15</v>
      </c>
      <c r="C14" s="56">
        <v>8.5465692927901404E-2</v>
      </c>
      <c r="D14" s="56">
        <v>3.4010635496638998E-2</v>
      </c>
      <c r="E14" s="153"/>
    </row>
    <row r="15" spans="1:8" ht="34.15" customHeight="1" x14ac:dyDescent="0.25">
      <c r="A15" s="154" t="s">
        <v>25</v>
      </c>
      <c r="B15" s="154"/>
      <c r="C15" s="154"/>
      <c r="D15" s="154"/>
      <c r="E15" s="154"/>
      <c r="H15" s="51"/>
    </row>
    <row r="16" spans="1:8" x14ac:dyDescent="0.25">
      <c r="A16" s="155" t="s">
        <v>26</v>
      </c>
      <c r="B16" s="156"/>
      <c r="C16" s="156"/>
      <c r="D16" s="156"/>
      <c r="E16" s="156"/>
    </row>
    <row r="17" spans="1:5" x14ac:dyDescent="0.25">
      <c r="A17" s="168" t="s">
        <v>961</v>
      </c>
      <c r="B17" s="168"/>
      <c r="C17" s="168"/>
      <c r="D17" s="168"/>
      <c r="E17" s="168"/>
    </row>
    <row r="18" spans="1:5" x14ac:dyDescent="0.25">
      <c r="A18" s="171" t="s">
        <v>992</v>
      </c>
      <c r="B18" s="172"/>
      <c r="C18" s="172"/>
      <c r="D18" s="86"/>
      <c r="E18" s="86"/>
    </row>
    <row r="19" spans="1:5" x14ac:dyDescent="0.25">
      <c r="A19" s="171" t="s">
        <v>963</v>
      </c>
      <c r="B19" s="172"/>
      <c r="C19" s="172"/>
      <c r="D19" s="86"/>
      <c r="E19" s="86"/>
    </row>
    <row r="20" spans="1:5" x14ac:dyDescent="0.25">
      <c r="A20" s="155" t="s">
        <v>30</v>
      </c>
      <c r="B20" s="156"/>
      <c r="C20" s="156"/>
      <c r="D20" s="156"/>
      <c r="E20" s="156"/>
    </row>
    <row r="21" spans="1:5" ht="14.45" customHeight="1" x14ac:dyDescent="0.25">
      <c r="A21" s="158" t="s">
        <v>31</v>
      </c>
      <c r="B21" s="159"/>
      <c r="C21" s="159"/>
      <c r="D21" s="159"/>
      <c r="E21" s="160"/>
    </row>
    <row r="22" spans="1:5" x14ac:dyDescent="0.25">
      <c r="A22" s="161" t="s">
        <v>32</v>
      </c>
      <c r="B22" s="161"/>
      <c r="C22" s="161"/>
      <c r="D22" s="161"/>
      <c r="E22" s="161"/>
    </row>
    <row r="23" spans="1:5" x14ac:dyDescent="0.25">
      <c r="A23" s="162" t="s">
        <v>33</v>
      </c>
      <c r="B23" s="162" t="s">
        <v>34</v>
      </c>
      <c r="C23" s="162" t="s">
        <v>35</v>
      </c>
      <c r="D23" s="163" t="s">
        <v>0</v>
      </c>
      <c r="E23" s="163" t="s">
        <v>1</v>
      </c>
    </row>
    <row r="24" spans="1:5" x14ac:dyDescent="0.25">
      <c r="A24" s="164" t="s">
        <v>36</v>
      </c>
      <c r="B24" s="165">
        <v>44467</v>
      </c>
      <c r="C24" s="165">
        <v>46294</v>
      </c>
      <c r="D24" s="166">
        <v>4.4974492097563899E-2</v>
      </c>
      <c r="E24" s="167">
        <v>2</v>
      </c>
    </row>
    <row r="25" spans="1:5" x14ac:dyDescent="0.25">
      <c r="A25" s="164" t="s">
        <v>37</v>
      </c>
      <c r="B25" s="165">
        <v>44432</v>
      </c>
      <c r="C25" s="165">
        <v>46259</v>
      </c>
      <c r="D25" s="166">
        <v>4.4530878586474899E-2</v>
      </c>
      <c r="E25" s="167">
        <v>2</v>
      </c>
    </row>
    <row r="26" spans="1:5" x14ac:dyDescent="0.25">
      <c r="A26" s="60" t="s">
        <v>38</v>
      </c>
      <c r="B26" s="165">
        <v>44404</v>
      </c>
      <c r="C26" s="165">
        <v>46231</v>
      </c>
      <c r="D26" s="166">
        <v>4.4633105512086504E-2</v>
      </c>
      <c r="E26" s="167">
        <v>2</v>
      </c>
    </row>
    <row r="27" spans="1:5" x14ac:dyDescent="0.25">
      <c r="A27" s="60" t="s">
        <v>39</v>
      </c>
      <c r="B27" s="165">
        <v>44376</v>
      </c>
      <c r="C27" s="165">
        <v>46203</v>
      </c>
      <c r="D27" s="166">
        <v>4.4822311017523028E-2</v>
      </c>
      <c r="E27" s="167">
        <v>2</v>
      </c>
    </row>
    <row r="28" spans="1:5" x14ac:dyDescent="0.25">
      <c r="A28" s="60" t="s">
        <v>40</v>
      </c>
      <c r="B28" s="165">
        <v>44341</v>
      </c>
      <c r="C28" s="165">
        <v>46168</v>
      </c>
      <c r="D28" s="166">
        <v>4.4816915243876598E-2</v>
      </c>
      <c r="E28" s="167">
        <v>2</v>
      </c>
    </row>
    <row r="30" spans="1:5" x14ac:dyDescent="0.25">
      <c r="A30" s="102" t="s">
        <v>63</v>
      </c>
      <c r="B30" s="103"/>
      <c r="C30" s="103"/>
      <c r="D30" s="103"/>
      <c r="E30" s="103"/>
    </row>
    <row r="31" spans="1:5" ht="14.45" customHeight="1" x14ac:dyDescent="0.25">
      <c r="A31" s="139" t="s">
        <v>958</v>
      </c>
      <c r="B31" s="140"/>
      <c r="C31" s="141" t="s">
        <v>3</v>
      </c>
      <c r="D31" s="141" t="s">
        <v>959</v>
      </c>
      <c r="E31" s="141"/>
    </row>
    <row r="32" spans="1:5" x14ac:dyDescent="0.25">
      <c r="A32" s="142" t="s">
        <v>1151</v>
      </c>
      <c r="B32" s="143"/>
      <c r="C32" s="144"/>
      <c r="D32" s="144"/>
      <c r="E32" s="144"/>
    </row>
    <row r="33" spans="1:5" x14ac:dyDescent="0.25">
      <c r="A33" s="145" t="s">
        <v>6</v>
      </c>
      <c r="B33" s="146"/>
      <c r="C33" s="147"/>
      <c r="D33" s="147"/>
      <c r="E33" s="147"/>
    </row>
    <row r="34" spans="1:5" x14ac:dyDescent="0.25">
      <c r="A34" s="148" t="s">
        <v>7</v>
      </c>
      <c r="B34" s="9" t="s">
        <v>960</v>
      </c>
      <c r="C34" s="10"/>
      <c r="D34" s="11"/>
      <c r="E34" s="149"/>
    </row>
    <row r="35" spans="1:5" x14ac:dyDescent="0.25">
      <c r="A35" s="150"/>
      <c r="B35" s="13" t="s">
        <v>9</v>
      </c>
      <c r="C35" s="14"/>
      <c r="D35" s="15"/>
      <c r="E35" s="151"/>
    </row>
    <row r="36" spans="1:5" x14ac:dyDescent="0.25">
      <c r="A36" s="148" t="s">
        <v>10</v>
      </c>
      <c r="B36" s="16" t="s">
        <v>11</v>
      </c>
      <c r="C36" s="53">
        <v>6170</v>
      </c>
      <c r="D36" s="54">
        <v>6390</v>
      </c>
      <c r="E36" s="55" t="s">
        <v>14</v>
      </c>
    </row>
    <row r="37" spans="1:5" x14ac:dyDescent="0.25">
      <c r="A37" s="152"/>
      <c r="B37" s="20" t="s">
        <v>15</v>
      </c>
      <c r="C37" s="56">
        <v>-0.38329999999999997</v>
      </c>
      <c r="D37" s="56">
        <v>-0.13863456647131001</v>
      </c>
      <c r="E37" s="153"/>
    </row>
    <row r="38" spans="1:5" x14ac:dyDescent="0.25">
      <c r="A38" s="148" t="s">
        <v>16</v>
      </c>
      <c r="B38" s="16" t="s">
        <v>11</v>
      </c>
      <c r="C38" s="53">
        <v>8000</v>
      </c>
      <c r="D38" s="53">
        <v>7950</v>
      </c>
      <c r="E38" s="55" t="s">
        <v>14</v>
      </c>
    </row>
    <row r="39" spans="1:5" x14ac:dyDescent="0.25">
      <c r="A39" s="152"/>
      <c r="B39" s="20" t="s">
        <v>15</v>
      </c>
      <c r="C39" s="56">
        <v>-0.20008647300317001</v>
      </c>
      <c r="D39" s="56">
        <v>-7.3435633933990302E-2</v>
      </c>
      <c r="E39" s="153"/>
    </row>
    <row r="40" spans="1:5" x14ac:dyDescent="0.25">
      <c r="A40" s="148" t="s">
        <v>19</v>
      </c>
      <c r="B40" s="16" t="s">
        <v>11</v>
      </c>
      <c r="C40" s="53">
        <v>9410</v>
      </c>
      <c r="D40" s="53">
        <v>10010</v>
      </c>
      <c r="E40" s="55" t="s">
        <v>14</v>
      </c>
    </row>
    <row r="41" spans="1:5" x14ac:dyDescent="0.25">
      <c r="A41" s="152"/>
      <c r="B41" s="20" t="s">
        <v>15</v>
      </c>
      <c r="C41" s="56">
        <v>-5.9128189144663702E-2</v>
      </c>
      <c r="D41" s="56">
        <v>2.2377572142562299E-4</v>
      </c>
      <c r="E41" s="153"/>
    </row>
    <row r="42" spans="1:5" x14ac:dyDescent="0.25">
      <c r="A42" s="148" t="s">
        <v>22</v>
      </c>
      <c r="B42" s="16" t="s">
        <v>11</v>
      </c>
      <c r="C42" s="53">
        <v>11260</v>
      </c>
      <c r="D42" s="53">
        <v>11250</v>
      </c>
      <c r="E42" s="55" t="s">
        <v>14</v>
      </c>
    </row>
    <row r="43" spans="1:5" x14ac:dyDescent="0.25">
      <c r="A43" s="152"/>
      <c r="B43" s="20" t="s">
        <v>15</v>
      </c>
      <c r="C43" s="56">
        <v>0.126302168503377</v>
      </c>
      <c r="D43" s="56">
        <v>4.0148084570122103E-2</v>
      </c>
      <c r="E43" s="153"/>
    </row>
    <row r="44" spans="1:5" ht="35.450000000000003" customHeight="1" x14ac:dyDescent="0.25">
      <c r="A44" s="154" t="s">
        <v>25</v>
      </c>
      <c r="B44" s="154"/>
      <c r="C44" s="154"/>
      <c r="D44" s="154"/>
      <c r="E44" s="154"/>
    </row>
    <row r="45" spans="1:5" x14ac:dyDescent="0.25">
      <c r="A45" s="155" t="s">
        <v>26</v>
      </c>
      <c r="B45" s="156"/>
      <c r="C45" s="156"/>
      <c r="D45" s="156"/>
      <c r="E45" s="156"/>
    </row>
    <row r="46" spans="1:5" x14ac:dyDescent="0.25">
      <c r="A46" s="157" t="s">
        <v>964</v>
      </c>
      <c r="B46" s="156"/>
      <c r="C46" s="156"/>
      <c r="D46" s="78"/>
      <c r="E46" s="78"/>
    </row>
    <row r="47" spans="1:5" x14ac:dyDescent="0.25">
      <c r="A47" s="157" t="s">
        <v>1130</v>
      </c>
      <c r="B47" s="156"/>
      <c r="C47" s="156"/>
      <c r="D47" s="78"/>
      <c r="E47" s="78"/>
    </row>
    <row r="48" spans="1:5" x14ac:dyDescent="0.25">
      <c r="A48" s="157" t="s">
        <v>1191</v>
      </c>
      <c r="B48" s="156"/>
      <c r="C48" s="156"/>
      <c r="D48" s="78"/>
      <c r="E48" s="78"/>
    </row>
    <row r="49" spans="1:5" x14ac:dyDescent="0.25">
      <c r="A49" s="155" t="s">
        <v>51</v>
      </c>
      <c r="B49" s="156"/>
      <c r="C49" s="156"/>
      <c r="D49" s="156"/>
      <c r="E49" s="156"/>
    </row>
    <row r="50" spans="1:5" ht="14.45" customHeight="1" x14ac:dyDescent="0.25">
      <c r="A50" s="158" t="s">
        <v>31</v>
      </c>
      <c r="B50" s="159"/>
      <c r="C50" s="159"/>
      <c r="D50" s="159"/>
      <c r="E50" s="160"/>
    </row>
    <row r="51" spans="1:5" x14ac:dyDescent="0.25">
      <c r="A51" s="161" t="s">
        <v>32</v>
      </c>
      <c r="B51" s="161"/>
      <c r="C51" s="161"/>
      <c r="D51" s="161"/>
      <c r="E51" s="161"/>
    </row>
    <row r="52" spans="1:5" x14ac:dyDescent="0.25">
      <c r="A52" s="162" t="s">
        <v>33</v>
      </c>
      <c r="B52" s="162" t="s">
        <v>34</v>
      </c>
      <c r="C52" s="162" t="s">
        <v>35</v>
      </c>
      <c r="D52" s="163" t="s">
        <v>0</v>
      </c>
      <c r="E52" s="163" t="s">
        <v>1</v>
      </c>
    </row>
    <row r="53" spans="1:5" x14ac:dyDescent="0.25">
      <c r="A53" s="164" t="s">
        <v>36</v>
      </c>
      <c r="B53" s="165">
        <v>44467</v>
      </c>
      <c r="C53" s="165">
        <v>46294</v>
      </c>
      <c r="D53" s="166">
        <v>7.3072597745433204E-2</v>
      </c>
      <c r="E53" s="167">
        <v>3</v>
      </c>
    </row>
    <row r="54" spans="1:5" x14ac:dyDescent="0.25">
      <c r="A54" s="164" t="s">
        <v>37</v>
      </c>
      <c r="B54" s="165">
        <v>44432</v>
      </c>
      <c r="C54" s="165">
        <v>46259</v>
      </c>
      <c r="D54" s="166">
        <v>7.2085137762692195E-2</v>
      </c>
      <c r="E54" s="167">
        <v>3</v>
      </c>
    </row>
    <row r="55" spans="1:5" x14ac:dyDescent="0.25">
      <c r="A55" s="60" t="s">
        <v>38</v>
      </c>
      <c r="B55" s="165">
        <v>44404</v>
      </c>
      <c r="C55" s="165">
        <v>46231</v>
      </c>
      <c r="D55" s="166">
        <v>7.2040820863154609E-2</v>
      </c>
      <c r="E55" s="167">
        <v>3</v>
      </c>
    </row>
    <row r="56" spans="1:5" x14ac:dyDescent="0.25">
      <c r="A56" s="60" t="s">
        <v>39</v>
      </c>
      <c r="B56" s="165">
        <v>44376</v>
      </c>
      <c r="C56" s="165">
        <v>46203</v>
      </c>
      <c r="D56" s="166">
        <v>7.2230778494409897E-2</v>
      </c>
      <c r="E56" s="167">
        <v>3</v>
      </c>
    </row>
    <row r="57" spans="1:5" x14ac:dyDescent="0.25">
      <c r="A57" s="60" t="s">
        <v>40</v>
      </c>
      <c r="B57" s="165">
        <v>44341</v>
      </c>
      <c r="C57" s="165">
        <v>46168</v>
      </c>
      <c r="D57" s="166">
        <v>7.18812621707796E-2</v>
      </c>
      <c r="E57" s="167">
        <v>3</v>
      </c>
    </row>
    <row r="59" spans="1:5" ht="15" customHeight="1" x14ac:dyDescent="0.25">
      <c r="A59" s="102" t="s">
        <v>1083</v>
      </c>
      <c r="B59" s="103"/>
      <c r="C59" s="103"/>
      <c r="D59" s="103"/>
      <c r="E59" s="103"/>
    </row>
    <row r="60" spans="1:5" ht="14.45" customHeight="1" x14ac:dyDescent="0.25">
      <c r="A60" s="139" t="s">
        <v>968</v>
      </c>
      <c r="B60" s="140"/>
      <c r="C60" s="141" t="s">
        <v>3</v>
      </c>
      <c r="D60" s="141" t="s">
        <v>969</v>
      </c>
      <c r="E60" s="141"/>
    </row>
    <row r="61" spans="1:5" x14ac:dyDescent="0.25">
      <c r="A61" s="142" t="s">
        <v>1151</v>
      </c>
      <c r="B61" s="143"/>
      <c r="C61" s="144"/>
      <c r="D61" s="144"/>
      <c r="E61" s="144"/>
    </row>
    <row r="62" spans="1:5" x14ac:dyDescent="0.25">
      <c r="A62" s="145" t="s">
        <v>6</v>
      </c>
      <c r="B62" s="146"/>
      <c r="C62" s="147"/>
      <c r="D62" s="147"/>
      <c r="E62" s="147"/>
    </row>
    <row r="63" spans="1:5" x14ac:dyDescent="0.25">
      <c r="A63" s="148" t="s">
        <v>7</v>
      </c>
      <c r="B63" s="9" t="s">
        <v>960</v>
      </c>
      <c r="C63" s="10"/>
      <c r="D63" s="11"/>
      <c r="E63" s="149"/>
    </row>
    <row r="64" spans="1:5" x14ac:dyDescent="0.25">
      <c r="A64" s="150"/>
      <c r="B64" s="13" t="s">
        <v>9</v>
      </c>
      <c r="C64" s="14"/>
      <c r="D64" s="15"/>
      <c r="E64" s="151"/>
    </row>
    <row r="65" spans="1:5" x14ac:dyDescent="0.25">
      <c r="A65" s="148" t="s">
        <v>10</v>
      </c>
      <c r="B65" s="16" t="s">
        <v>11</v>
      </c>
      <c r="C65" s="53">
        <v>5480</v>
      </c>
      <c r="D65" s="54">
        <v>4710</v>
      </c>
      <c r="E65" s="55" t="s">
        <v>14</v>
      </c>
    </row>
    <row r="66" spans="1:5" x14ac:dyDescent="0.25">
      <c r="A66" s="152"/>
      <c r="B66" s="20" t="s">
        <v>15</v>
      </c>
      <c r="C66" s="56">
        <v>-0.451682328653639</v>
      </c>
      <c r="D66" s="56">
        <v>-0.139898350298202</v>
      </c>
      <c r="E66" s="153"/>
    </row>
    <row r="67" spans="1:5" x14ac:dyDescent="0.25">
      <c r="A67" s="148" t="s">
        <v>16</v>
      </c>
      <c r="B67" s="16" t="s">
        <v>11</v>
      </c>
      <c r="C67" s="53">
        <v>8080</v>
      </c>
      <c r="D67" s="53">
        <v>10090</v>
      </c>
      <c r="E67" s="55" t="s">
        <v>14</v>
      </c>
    </row>
    <row r="68" spans="1:5" x14ac:dyDescent="0.25">
      <c r="A68" s="152"/>
      <c r="B68" s="20" t="s">
        <v>15</v>
      </c>
      <c r="C68" s="56">
        <v>-0.19161951219512199</v>
      </c>
      <c r="D68" s="56">
        <v>1.9E-3</v>
      </c>
      <c r="E68" s="153"/>
    </row>
    <row r="69" spans="1:5" x14ac:dyDescent="0.25">
      <c r="A69" s="148" t="s">
        <v>19</v>
      </c>
      <c r="B69" s="16" t="s">
        <v>11</v>
      </c>
      <c r="C69" s="53">
        <v>9840</v>
      </c>
      <c r="D69" s="53">
        <v>12920</v>
      </c>
      <c r="E69" s="55" t="s">
        <v>14</v>
      </c>
    </row>
    <row r="70" spans="1:5" x14ac:dyDescent="0.25">
      <c r="A70" s="152"/>
      <c r="B70" s="20" t="s">
        <v>15</v>
      </c>
      <c r="C70" s="56">
        <v>-1.6244317581139801E-2</v>
      </c>
      <c r="D70" s="56">
        <v>5.2600000000000001E-2</v>
      </c>
      <c r="E70" s="153"/>
    </row>
    <row r="71" spans="1:5" x14ac:dyDescent="0.25">
      <c r="A71" s="148" t="s">
        <v>22</v>
      </c>
      <c r="B71" s="16" t="s">
        <v>11</v>
      </c>
      <c r="C71" s="53">
        <v>12490</v>
      </c>
      <c r="D71" s="53">
        <v>15730</v>
      </c>
      <c r="E71" s="55" t="s">
        <v>14</v>
      </c>
    </row>
    <row r="72" spans="1:5" ht="15" customHeight="1" x14ac:dyDescent="0.25">
      <c r="A72" s="152"/>
      <c r="B72" s="20" t="s">
        <v>15</v>
      </c>
      <c r="C72" s="56">
        <v>0.249093052330773</v>
      </c>
      <c r="D72" s="56">
        <v>9.4799999999999995E-2</v>
      </c>
      <c r="E72" s="153"/>
    </row>
    <row r="73" spans="1:5" ht="34.15" customHeight="1" x14ac:dyDescent="0.25">
      <c r="A73" s="154" t="s">
        <v>25</v>
      </c>
      <c r="B73" s="154"/>
      <c r="C73" s="154"/>
      <c r="D73" s="154"/>
      <c r="E73" s="154"/>
    </row>
    <row r="74" spans="1:5" x14ac:dyDescent="0.25">
      <c r="A74" s="155" t="s">
        <v>26</v>
      </c>
      <c r="B74" s="156"/>
      <c r="C74" s="156"/>
      <c r="D74" s="156"/>
      <c r="E74" s="156"/>
    </row>
    <row r="75" spans="1:5" x14ac:dyDescent="0.25">
      <c r="A75" s="337" t="s">
        <v>1220</v>
      </c>
      <c r="B75" s="319"/>
      <c r="C75" s="319"/>
      <c r="D75" s="78"/>
      <c r="E75" s="78"/>
    </row>
    <row r="76" spans="1:5" x14ac:dyDescent="0.25">
      <c r="A76" s="337" t="s">
        <v>1221</v>
      </c>
      <c r="B76" s="319"/>
      <c r="C76" s="319"/>
      <c r="D76" s="78"/>
      <c r="E76" s="78"/>
    </row>
    <row r="77" spans="1:5" x14ac:dyDescent="0.25">
      <c r="A77" s="337" t="s">
        <v>1171</v>
      </c>
      <c r="B77" s="319"/>
      <c r="C77" s="319"/>
      <c r="D77" s="78"/>
      <c r="E77" s="78"/>
    </row>
    <row r="78" spans="1:5" x14ac:dyDescent="0.25">
      <c r="A78" s="155" t="s">
        <v>30</v>
      </c>
      <c r="B78" s="156"/>
      <c r="C78" s="156"/>
      <c r="D78" s="156"/>
      <c r="E78" s="156"/>
    </row>
    <row r="79" spans="1:5" ht="14.45" customHeight="1" x14ac:dyDescent="0.25">
      <c r="A79" s="158" t="s">
        <v>31</v>
      </c>
      <c r="B79" s="159"/>
      <c r="C79" s="159"/>
      <c r="D79" s="159"/>
      <c r="E79" s="160"/>
    </row>
    <row r="80" spans="1:5" x14ac:dyDescent="0.25">
      <c r="A80" s="161" t="s">
        <v>32</v>
      </c>
      <c r="B80" s="161"/>
      <c r="C80" s="161"/>
      <c r="D80" s="161"/>
      <c r="E80" s="161"/>
    </row>
    <row r="81" spans="1:5" x14ac:dyDescent="0.25">
      <c r="A81" s="162" t="s">
        <v>33</v>
      </c>
      <c r="B81" s="162" t="s">
        <v>34</v>
      </c>
      <c r="C81" s="162" t="s">
        <v>35</v>
      </c>
      <c r="D81" s="163" t="s">
        <v>0</v>
      </c>
      <c r="E81" s="163" t="s">
        <v>1</v>
      </c>
    </row>
    <row r="82" spans="1:5" x14ac:dyDescent="0.25">
      <c r="A82" s="164" t="s">
        <v>36</v>
      </c>
      <c r="B82" s="165">
        <v>44468</v>
      </c>
      <c r="C82" s="165">
        <v>46295</v>
      </c>
      <c r="D82" s="166">
        <v>0.107016498167713</v>
      </c>
      <c r="E82" s="167">
        <v>3</v>
      </c>
    </row>
    <row r="83" spans="1:5" x14ac:dyDescent="0.25">
      <c r="A83" s="164" t="s">
        <v>37</v>
      </c>
      <c r="B83" s="165">
        <v>44433</v>
      </c>
      <c r="C83" s="165">
        <v>46260</v>
      </c>
      <c r="D83" s="166">
        <v>0.10690842364870901</v>
      </c>
      <c r="E83" s="167">
        <v>4</v>
      </c>
    </row>
    <row r="84" spans="1:5" x14ac:dyDescent="0.25">
      <c r="A84" s="60" t="s">
        <v>38</v>
      </c>
      <c r="B84" s="165">
        <v>44405</v>
      </c>
      <c r="C84" s="165">
        <v>46232</v>
      </c>
      <c r="D84" s="166">
        <v>0.10632840717346674</v>
      </c>
      <c r="E84" s="167">
        <v>4</v>
      </c>
    </row>
    <row r="85" spans="1:5" x14ac:dyDescent="0.25">
      <c r="A85" s="60" t="s">
        <v>39</v>
      </c>
      <c r="B85" s="165">
        <v>44370</v>
      </c>
      <c r="C85" s="165">
        <v>46197</v>
      </c>
      <c r="D85" s="166">
        <v>0.10630000000000001</v>
      </c>
      <c r="E85" s="167">
        <v>4</v>
      </c>
    </row>
    <row r="86" spans="1:5" x14ac:dyDescent="0.25">
      <c r="A86" s="60" t="s">
        <v>40</v>
      </c>
      <c r="B86" s="165">
        <v>44342</v>
      </c>
      <c r="C86" s="165">
        <v>46169</v>
      </c>
      <c r="D86" s="166">
        <v>0.10583450100170599</v>
      </c>
      <c r="E86" s="167">
        <v>4</v>
      </c>
    </row>
    <row r="88" spans="1:5" x14ac:dyDescent="0.25">
      <c r="A88" s="102" t="s">
        <v>73</v>
      </c>
      <c r="B88" s="103"/>
      <c r="C88" s="103"/>
      <c r="D88" s="103"/>
      <c r="E88" s="103"/>
    </row>
    <row r="89" spans="1:5" ht="14.45" customHeight="1" x14ac:dyDescent="0.25">
      <c r="A89" s="139" t="s">
        <v>958</v>
      </c>
      <c r="B89" s="140"/>
      <c r="C89" s="141" t="s">
        <v>3</v>
      </c>
      <c r="D89" s="141" t="s">
        <v>959</v>
      </c>
      <c r="E89" s="141"/>
    </row>
    <row r="90" spans="1:5" x14ac:dyDescent="0.25">
      <c r="A90" s="142" t="s">
        <v>1151</v>
      </c>
      <c r="B90" s="143"/>
      <c r="C90" s="144"/>
      <c r="D90" s="144"/>
      <c r="E90" s="144"/>
    </row>
    <row r="91" spans="1:5" x14ac:dyDescent="0.25">
      <c r="A91" s="145" t="s">
        <v>6</v>
      </c>
      <c r="B91" s="146"/>
      <c r="C91" s="147"/>
      <c r="D91" s="147"/>
      <c r="E91" s="147"/>
    </row>
    <row r="92" spans="1:5" x14ac:dyDescent="0.25">
      <c r="A92" s="148" t="s">
        <v>7</v>
      </c>
      <c r="B92" s="9" t="s">
        <v>960</v>
      </c>
      <c r="C92" s="10"/>
      <c r="D92" s="11"/>
      <c r="E92" s="149"/>
    </row>
    <row r="93" spans="1:5" x14ac:dyDescent="0.25">
      <c r="A93" s="150"/>
      <c r="B93" s="13" t="s">
        <v>9</v>
      </c>
      <c r="C93" s="14"/>
      <c r="D93" s="15"/>
      <c r="E93" s="151"/>
    </row>
    <row r="94" spans="1:5" x14ac:dyDescent="0.25">
      <c r="A94" s="148" t="s">
        <v>10</v>
      </c>
      <c r="B94" s="16" t="s">
        <v>11</v>
      </c>
      <c r="C94" s="53">
        <v>7090</v>
      </c>
      <c r="D94" s="54">
        <v>7280</v>
      </c>
      <c r="E94" s="55" t="s">
        <v>14</v>
      </c>
    </row>
    <row r="95" spans="1:5" x14ac:dyDescent="0.25">
      <c r="A95" s="152"/>
      <c r="B95" s="20" t="s">
        <v>15</v>
      </c>
      <c r="C95" s="56">
        <v>-0.29139999999999999</v>
      </c>
      <c r="D95" s="56">
        <v>-0.100373365871796</v>
      </c>
      <c r="E95" s="153"/>
    </row>
    <row r="96" spans="1:5" x14ac:dyDescent="0.25">
      <c r="A96" s="148" t="s">
        <v>16</v>
      </c>
      <c r="B96" s="16" t="s">
        <v>11</v>
      </c>
      <c r="C96" s="53">
        <v>8160</v>
      </c>
      <c r="D96" s="53">
        <v>7910</v>
      </c>
      <c r="E96" s="55" t="s">
        <v>14</v>
      </c>
    </row>
    <row r="97" spans="1:5" x14ac:dyDescent="0.25">
      <c r="A97" s="152"/>
      <c r="B97" s="20" t="s">
        <v>15</v>
      </c>
      <c r="C97" s="56">
        <v>-0.184192551682961</v>
      </c>
      <c r="D97" s="56">
        <v>-7.5222610605281098E-2</v>
      </c>
      <c r="E97" s="153"/>
    </row>
    <row r="98" spans="1:5" x14ac:dyDescent="0.25">
      <c r="A98" s="148" t="s">
        <v>19</v>
      </c>
      <c r="B98" s="16" t="s">
        <v>11</v>
      </c>
      <c r="C98" s="53">
        <v>9430</v>
      </c>
      <c r="D98" s="53">
        <v>9850</v>
      </c>
      <c r="E98" s="55" t="s">
        <v>14</v>
      </c>
    </row>
    <row r="99" spans="1:5" x14ac:dyDescent="0.25">
      <c r="A99" s="152"/>
      <c r="B99" s="20" t="s">
        <v>15</v>
      </c>
      <c r="C99" s="56">
        <v>-5.7206652831075303E-2</v>
      </c>
      <c r="D99" s="56">
        <v>-4.8999999999999998E-3</v>
      </c>
      <c r="E99" s="153"/>
    </row>
    <row r="100" spans="1:5" x14ac:dyDescent="0.25">
      <c r="A100" s="148" t="s">
        <v>22</v>
      </c>
      <c r="B100" s="16" t="s">
        <v>11</v>
      </c>
      <c r="C100" s="53">
        <v>11880</v>
      </c>
      <c r="D100" s="53">
        <v>11630</v>
      </c>
      <c r="E100" s="55" t="s">
        <v>14</v>
      </c>
    </row>
    <row r="101" spans="1:5" x14ac:dyDescent="0.25">
      <c r="A101" s="152"/>
      <c r="B101" s="20" t="s">
        <v>15</v>
      </c>
      <c r="C101" s="56">
        <v>0.18768540419526</v>
      </c>
      <c r="D101" s="56">
        <v>5.17325466379372E-2</v>
      </c>
      <c r="E101" s="153"/>
    </row>
    <row r="102" spans="1:5" ht="36" customHeight="1" x14ac:dyDescent="0.25">
      <c r="A102" s="154" t="s">
        <v>25</v>
      </c>
      <c r="B102" s="154"/>
      <c r="C102" s="154"/>
      <c r="D102" s="154"/>
      <c r="E102" s="154"/>
    </row>
    <row r="103" spans="1:5" x14ac:dyDescent="0.25">
      <c r="A103" s="155" t="s">
        <v>26</v>
      </c>
      <c r="B103" s="156"/>
      <c r="C103" s="156"/>
      <c r="D103" s="156"/>
      <c r="E103" s="156"/>
    </row>
    <row r="104" spans="1:5" s="85" customFormat="1" x14ac:dyDescent="0.25">
      <c r="A104" s="337" t="s">
        <v>961</v>
      </c>
      <c r="B104" s="319"/>
      <c r="C104" s="319"/>
      <c r="D104" s="78"/>
      <c r="E104" s="78"/>
    </row>
    <row r="105" spans="1:5" s="85" customFormat="1" x14ac:dyDescent="0.25">
      <c r="A105" s="337" t="s">
        <v>1222</v>
      </c>
      <c r="B105" s="319"/>
      <c r="C105" s="319"/>
      <c r="D105" s="78"/>
      <c r="E105" s="78"/>
    </row>
    <row r="106" spans="1:5" s="85" customFormat="1" x14ac:dyDescent="0.25">
      <c r="A106" s="337" t="s">
        <v>966</v>
      </c>
      <c r="B106" s="319"/>
      <c r="C106" s="319"/>
      <c r="D106" s="78"/>
      <c r="E106" s="78"/>
    </row>
    <row r="107" spans="1:5" x14ac:dyDescent="0.25">
      <c r="A107" s="155" t="s">
        <v>30</v>
      </c>
      <c r="B107" s="156"/>
      <c r="C107" s="156"/>
      <c r="D107" s="156"/>
      <c r="E107" s="156"/>
    </row>
    <row r="108" spans="1:5" ht="14.45" customHeight="1" x14ac:dyDescent="0.25">
      <c r="A108" s="158" t="s">
        <v>31</v>
      </c>
      <c r="B108" s="159"/>
      <c r="C108" s="159"/>
      <c r="D108" s="159"/>
      <c r="E108" s="160"/>
    </row>
    <row r="109" spans="1:5" x14ac:dyDescent="0.25">
      <c r="A109" s="161" t="s">
        <v>32</v>
      </c>
      <c r="B109" s="161"/>
      <c r="C109" s="161"/>
      <c r="D109" s="161"/>
      <c r="E109" s="161"/>
    </row>
    <row r="110" spans="1:5" x14ac:dyDescent="0.25">
      <c r="A110" s="162" t="s">
        <v>33</v>
      </c>
      <c r="B110" s="162" t="s">
        <v>34</v>
      </c>
      <c r="C110" s="162" t="s">
        <v>35</v>
      </c>
      <c r="D110" s="163" t="s">
        <v>0</v>
      </c>
      <c r="E110" s="163" t="s">
        <v>1</v>
      </c>
    </row>
    <row r="111" spans="1:5" x14ac:dyDescent="0.25">
      <c r="A111" s="164" t="s">
        <v>36</v>
      </c>
      <c r="B111" s="165">
        <v>44467</v>
      </c>
      <c r="C111" s="165">
        <v>46294</v>
      </c>
      <c r="D111" s="166">
        <v>4.8275518453414601E-2</v>
      </c>
      <c r="E111" s="167">
        <v>2</v>
      </c>
    </row>
    <row r="112" spans="1:5" x14ac:dyDescent="0.25">
      <c r="A112" s="164" t="s">
        <v>37</v>
      </c>
      <c r="B112" s="165">
        <v>44432</v>
      </c>
      <c r="C112" s="165">
        <v>46259</v>
      </c>
      <c r="D112" s="166">
        <v>4.7668588609732901E-2</v>
      </c>
      <c r="E112" s="167">
        <v>2</v>
      </c>
    </row>
    <row r="113" spans="1:5" x14ac:dyDescent="0.25">
      <c r="A113" s="60" t="s">
        <v>38</v>
      </c>
      <c r="B113" s="165">
        <v>44404</v>
      </c>
      <c r="C113" s="165">
        <v>46231</v>
      </c>
      <c r="D113" s="166">
        <v>4.7594660433351629E-2</v>
      </c>
      <c r="E113" s="167">
        <v>2</v>
      </c>
    </row>
    <row r="114" spans="1:5" x14ac:dyDescent="0.25">
      <c r="A114" s="60" t="s">
        <v>39</v>
      </c>
      <c r="B114" s="165">
        <v>44376</v>
      </c>
      <c r="C114" s="165">
        <v>46203</v>
      </c>
      <c r="D114" s="166">
        <v>4.7628438767691725E-2</v>
      </c>
      <c r="E114" s="167">
        <v>2</v>
      </c>
    </row>
    <row r="115" spans="1:5" x14ac:dyDescent="0.25">
      <c r="A115" s="60" t="s">
        <v>40</v>
      </c>
      <c r="B115" s="165">
        <v>44341</v>
      </c>
      <c r="C115" s="165">
        <v>46168</v>
      </c>
      <c r="D115" s="166">
        <v>4.7412080163217997E-2</v>
      </c>
      <c r="E115" s="167">
        <v>2</v>
      </c>
    </row>
    <row r="117" spans="1:5" x14ac:dyDescent="0.25">
      <c r="A117" s="102" t="s">
        <v>93</v>
      </c>
      <c r="B117" s="103"/>
      <c r="C117" s="103"/>
      <c r="D117" s="103"/>
      <c r="E117" s="103"/>
    </row>
    <row r="118" spans="1:5" ht="14.45" customHeight="1" x14ac:dyDescent="0.25">
      <c r="A118" s="1" t="s">
        <v>968</v>
      </c>
      <c r="B118" s="2"/>
      <c r="C118" s="96" t="s">
        <v>3</v>
      </c>
      <c r="D118" s="96" t="s">
        <v>969</v>
      </c>
      <c r="E118" s="96"/>
    </row>
    <row r="119" spans="1:5" x14ac:dyDescent="0.25">
      <c r="A119" s="74" t="s">
        <v>1151</v>
      </c>
      <c r="B119" s="75"/>
      <c r="C119" s="97"/>
      <c r="D119" s="97"/>
      <c r="E119" s="97"/>
    </row>
    <row r="120" spans="1:5" x14ac:dyDescent="0.25">
      <c r="A120" s="76" t="s">
        <v>6</v>
      </c>
      <c r="B120" s="77"/>
      <c r="C120" s="98"/>
      <c r="D120" s="98"/>
      <c r="E120" s="98"/>
    </row>
    <row r="121" spans="1:5" x14ac:dyDescent="0.25">
      <c r="A121" s="8" t="s">
        <v>7</v>
      </c>
      <c r="B121" s="9" t="s">
        <v>960</v>
      </c>
      <c r="C121" s="10"/>
      <c r="D121" s="11"/>
      <c r="E121" s="11"/>
    </row>
    <row r="122" spans="1:5" x14ac:dyDescent="0.25">
      <c r="A122" s="12"/>
      <c r="B122" s="13" t="s">
        <v>9</v>
      </c>
      <c r="C122" s="14"/>
      <c r="D122" s="15"/>
      <c r="E122" s="15"/>
    </row>
    <row r="123" spans="1:5" x14ac:dyDescent="0.25">
      <c r="A123" s="8" t="s">
        <v>10</v>
      </c>
      <c r="B123" s="16" t="s">
        <v>11</v>
      </c>
      <c r="C123" s="53">
        <v>4810</v>
      </c>
      <c r="D123" s="54">
        <v>3990</v>
      </c>
      <c r="E123" s="55" t="s">
        <v>14</v>
      </c>
    </row>
    <row r="124" spans="1:5" x14ac:dyDescent="0.25">
      <c r="A124" s="19"/>
      <c r="B124" s="20" t="s">
        <v>15</v>
      </c>
      <c r="C124" s="56">
        <v>-0.51854971973544195</v>
      </c>
      <c r="D124" s="56">
        <v>-0.16799625735930299</v>
      </c>
      <c r="E124" s="22"/>
    </row>
    <row r="125" spans="1:5" x14ac:dyDescent="0.25">
      <c r="A125" s="8" t="s">
        <v>16</v>
      </c>
      <c r="B125" s="16" t="s">
        <v>11</v>
      </c>
      <c r="C125" s="53">
        <v>6990</v>
      </c>
      <c r="D125" s="53">
        <v>9580</v>
      </c>
      <c r="E125" s="55" t="s">
        <v>14</v>
      </c>
    </row>
    <row r="126" spans="1:5" x14ac:dyDescent="0.25">
      <c r="A126" s="19"/>
      <c r="B126" s="20" t="s">
        <v>15</v>
      </c>
      <c r="C126" s="56">
        <v>-0.30071299716519201</v>
      </c>
      <c r="D126" s="56">
        <v>-8.4453188939267402E-3</v>
      </c>
      <c r="E126" s="22"/>
    </row>
    <row r="127" spans="1:5" x14ac:dyDescent="0.25">
      <c r="A127" s="8" t="s">
        <v>19</v>
      </c>
      <c r="B127" s="16" t="s">
        <v>11</v>
      </c>
      <c r="C127" s="53">
        <v>10210</v>
      </c>
      <c r="D127" s="53">
        <v>14140</v>
      </c>
      <c r="E127" s="55" t="s">
        <v>14</v>
      </c>
    </row>
    <row r="128" spans="1:5" x14ac:dyDescent="0.25">
      <c r="A128" s="19"/>
      <c r="B128" s="20" t="s">
        <v>15</v>
      </c>
      <c r="C128" s="56">
        <v>2.06125574272586E-2</v>
      </c>
      <c r="D128" s="56">
        <v>7.1680705310972898E-2</v>
      </c>
      <c r="E128" s="22"/>
    </row>
    <row r="129" spans="1:2046 2049:3071 3074:4096 4099:7166 7169:8191 8194:9216 9219:12286 12289:13311 13314:14336 14339:16384" x14ac:dyDescent="0.25">
      <c r="A129" s="8" t="s">
        <v>22</v>
      </c>
      <c r="B129" s="16" t="s">
        <v>11</v>
      </c>
      <c r="C129" s="53">
        <v>14680</v>
      </c>
      <c r="D129" s="53">
        <v>19000</v>
      </c>
      <c r="E129" s="55" t="s">
        <v>14</v>
      </c>
    </row>
    <row r="130" spans="1:2046 2049:3071 3074:4096 4099:7166 7169:8191 8194:9216 9219:12286 12289:13311 13314:14336 14339:16384" x14ac:dyDescent="0.25">
      <c r="A130" s="19"/>
      <c r="B130" s="20" t="s">
        <v>15</v>
      </c>
      <c r="C130" s="56">
        <v>0.468309154577289</v>
      </c>
      <c r="D130" s="56">
        <v>0.13700083069659499</v>
      </c>
      <c r="E130" s="22"/>
    </row>
    <row r="131" spans="1:2046 2049:3071 3074:4096 4099:7166 7169:8191 8194:9216 9219:12286 12289:13311 13314:14336 14339:16384" ht="34.9" customHeight="1" x14ac:dyDescent="0.25">
      <c r="A131" s="90" t="s">
        <v>25</v>
      </c>
      <c r="B131" s="90"/>
      <c r="C131" s="90"/>
      <c r="D131" s="90"/>
      <c r="E131" s="90"/>
    </row>
    <row r="132" spans="1:2046 2049:3071 3074:4096 4099:7166 7169:8191 8194:9216 9219:12286 12289:13311 13314:14336 14339:16384" x14ac:dyDescent="0.25">
      <c r="A132" s="5" t="s">
        <v>26</v>
      </c>
    </row>
    <row r="133" spans="1:2046 2049:3071 3074:4096 4099:7166 7169:8191 8194:9216 9219:12286 12289:13311 13314:14336 14339:16384" x14ac:dyDescent="0.25">
      <c r="A133" s="65" t="s">
        <v>983</v>
      </c>
      <c r="D133" s="78"/>
      <c r="E133" s="78"/>
    </row>
    <row r="134" spans="1:2046 2049:3071 3074:4096 4099:7166 7169:8191 8194:9216 9219:12286 12289:13311 13314:14336 14339:16384" x14ac:dyDescent="0.25">
      <c r="A134" s="65" t="s">
        <v>1197</v>
      </c>
      <c r="D134" s="78"/>
      <c r="E134" s="78"/>
      <c r="F134" s="65"/>
      <c r="I134" s="78"/>
      <c r="J134" s="78"/>
      <c r="K134" s="65"/>
      <c r="N134" s="78"/>
      <c r="O134" s="78"/>
      <c r="P134" s="65"/>
      <c r="S134" s="78"/>
      <c r="T134" s="78"/>
      <c r="U134" s="65"/>
      <c r="X134" s="78"/>
      <c r="Y134" s="78"/>
      <c r="Z134" s="65"/>
      <c r="AC134" s="78"/>
      <c r="AD134" s="78"/>
      <c r="AE134" s="65"/>
      <c r="AH134" s="78"/>
      <c r="AI134" s="78"/>
      <c r="AJ134" s="65"/>
      <c r="AM134" s="78"/>
      <c r="AN134" s="78"/>
      <c r="AO134" s="65"/>
      <c r="AR134" s="78"/>
      <c r="AS134" s="78"/>
      <c r="AT134" s="65"/>
      <c r="AW134" s="78"/>
      <c r="AX134" s="78"/>
      <c r="AY134" s="65"/>
      <c r="BB134" s="78"/>
      <c r="BC134" s="78"/>
      <c r="BD134" s="65"/>
      <c r="BG134" s="78"/>
      <c r="BH134" s="78"/>
      <c r="BI134" s="65"/>
      <c r="BL134" s="78"/>
      <c r="BM134" s="78"/>
      <c r="BN134" s="65"/>
      <c r="BQ134" s="78"/>
      <c r="BR134" s="78"/>
      <c r="BS134" s="65"/>
      <c r="BV134" s="78"/>
      <c r="BW134" s="78"/>
      <c r="BX134" s="65"/>
      <c r="CA134" s="78"/>
      <c r="CB134" s="78"/>
      <c r="CC134" s="65"/>
      <c r="CF134" s="78"/>
      <c r="CG134" s="78"/>
      <c r="CH134" s="65"/>
      <c r="CK134" s="78"/>
      <c r="CL134" s="78"/>
      <c r="CM134" s="65"/>
      <c r="CP134" s="78"/>
      <c r="CQ134" s="78"/>
      <c r="CR134" s="65"/>
      <c r="CU134" s="78"/>
      <c r="CV134" s="78"/>
      <c r="CW134" s="65"/>
      <c r="CZ134" s="78"/>
      <c r="DA134" s="78"/>
      <c r="DB134" s="65"/>
      <c r="DE134" s="78"/>
      <c r="DF134" s="78"/>
      <c r="DG134" s="65"/>
      <c r="DJ134" s="78"/>
      <c r="DK134" s="78"/>
      <c r="DL134" s="65"/>
      <c r="DO134" s="78"/>
      <c r="DP134" s="78"/>
      <c r="DQ134" s="65"/>
      <c r="DT134" s="78"/>
      <c r="DU134" s="78"/>
      <c r="DV134" s="65"/>
      <c r="DY134" s="78"/>
      <c r="DZ134" s="78"/>
      <c r="EA134" s="65"/>
      <c r="ED134" s="78"/>
      <c r="EE134" s="78"/>
      <c r="EF134" s="65"/>
      <c r="EI134" s="78"/>
      <c r="EJ134" s="78"/>
      <c r="EK134" s="65"/>
      <c r="EN134" s="78"/>
      <c r="EO134" s="78"/>
      <c r="EP134" s="65"/>
      <c r="ES134" s="78"/>
      <c r="ET134" s="78"/>
      <c r="EU134" s="65"/>
      <c r="EX134" s="78"/>
      <c r="EY134" s="78"/>
      <c r="EZ134" s="65"/>
      <c r="FC134" s="78"/>
      <c r="FD134" s="78"/>
      <c r="FE134" s="65"/>
      <c r="FH134" s="78"/>
      <c r="FI134" s="78"/>
      <c r="FJ134" s="65"/>
      <c r="FM134" s="78"/>
      <c r="FN134" s="78"/>
      <c r="FO134" s="65"/>
      <c r="FR134" s="78"/>
      <c r="FS134" s="78"/>
      <c r="FT134" s="65"/>
      <c r="FW134" s="78"/>
      <c r="FX134" s="78"/>
      <c r="FY134" s="65"/>
      <c r="GB134" s="78"/>
      <c r="GC134" s="78"/>
      <c r="GD134" s="65"/>
      <c r="GG134" s="78"/>
      <c r="GH134" s="78"/>
      <c r="GI134" s="65"/>
      <c r="GL134" s="78"/>
      <c r="GM134" s="78"/>
      <c r="GN134" s="65"/>
      <c r="GQ134" s="78"/>
      <c r="GR134" s="78"/>
      <c r="GS134" s="65"/>
      <c r="GV134" s="78"/>
      <c r="GW134" s="78"/>
      <c r="GX134" s="65"/>
      <c r="HA134" s="78"/>
      <c r="HB134" s="78"/>
      <c r="HC134" s="65"/>
      <c r="HF134" s="78"/>
      <c r="HG134" s="78"/>
      <c r="HH134" s="65"/>
      <c r="HK134" s="78"/>
      <c r="HL134" s="78"/>
      <c r="HM134" s="65"/>
      <c r="HP134" s="78"/>
      <c r="HQ134" s="78"/>
      <c r="HR134" s="65"/>
      <c r="HU134" s="78"/>
      <c r="HV134" s="78"/>
      <c r="HW134" s="65"/>
      <c r="HZ134" s="78"/>
      <c r="IA134" s="78"/>
      <c r="IB134" s="65"/>
      <c r="IE134" s="78"/>
      <c r="IF134" s="78"/>
      <c r="IG134" s="65"/>
      <c r="IJ134" s="78"/>
      <c r="IK134" s="78"/>
      <c r="IL134" s="65"/>
      <c r="IO134" s="78"/>
      <c r="IP134" s="78"/>
      <c r="IQ134" s="65"/>
      <c r="IT134" s="78"/>
      <c r="IU134" s="78"/>
      <c r="IV134" s="65"/>
      <c r="IY134" s="78"/>
      <c r="IZ134" s="78"/>
      <c r="JA134" s="65"/>
      <c r="JD134" s="78"/>
      <c r="JE134" s="78"/>
      <c r="JF134" s="65"/>
      <c r="JI134" s="78"/>
      <c r="JJ134" s="78"/>
      <c r="JK134" s="65"/>
      <c r="JN134" s="78"/>
      <c r="JO134" s="78"/>
      <c r="JP134" s="65"/>
      <c r="JS134" s="78"/>
      <c r="JT134" s="78"/>
      <c r="JU134" s="65"/>
      <c r="JX134" s="78"/>
      <c r="JY134" s="78"/>
      <c r="JZ134" s="65"/>
      <c r="KC134" s="78"/>
      <c r="KD134" s="78"/>
      <c r="KE134" s="65"/>
      <c r="KH134" s="78"/>
      <c r="KI134" s="78"/>
      <c r="KJ134" s="65"/>
      <c r="KM134" s="78"/>
      <c r="KN134" s="78"/>
      <c r="KO134" s="65"/>
      <c r="KR134" s="78"/>
      <c r="KS134" s="78"/>
      <c r="KT134" s="65"/>
      <c r="KW134" s="78"/>
      <c r="KX134" s="78"/>
      <c r="KY134" s="65"/>
      <c r="LB134" s="78"/>
      <c r="LC134" s="78"/>
      <c r="LD134" s="65"/>
      <c r="LG134" s="78"/>
      <c r="LH134" s="78"/>
      <c r="LI134" s="65"/>
      <c r="LL134" s="78"/>
      <c r="LM134" s="78"/>
      <c r="LN134" s="65"/>
      <c r="LQ134" s="78"/>
      <c r="LR134" s="78"/>
      <c r="LS134" s="65"/>
      <c r="LV134" s="78"/>
      <c r="LW134" s="78"/>
      <c r="LX134" s="65"/>
      <c r="MA134" s="78"/>
      <c r="MB134" s="78"/>
      <c r="MC134" s="65"/>
      <c r="MF134" s="78"/>
      <c r="MG134" s="78"/>
      <c r="MH134" s="65"/>
      <c r="MK134" s="78"/>
      <c r="ML134" s="78"/>
      <c r="MM134" s="65"/>
      <c r="MP134" s="78"/>
      <c r="MQ134" s="78"/>
      <c r="MR134" s="65"/>
      <c r="MU134" s="78"/>
      <c r="MV134" s="78"/>
      <c r="MW134" s="65"/>
      <c r="MZ134" s="78"/>
      <c r="NA134" s="78"/>
      <c r="NB134" s="65"/>
      <c r="NE134" s="78"/>
      <c r="NF134" s="78"/>
      <c r="NG134" s="65"/>
      <c r="NJ134" s="78"/>
      <c r="NK134" s="78"/>
      <c r="NL134" s="65"/>
      <c r="NO134" s="78"/>
      <c r="NP134" s="78"/>
      <c r="NQ134" s="65"/>
      <c r="NT134" s="78"/>
      <c r="NU134" s="78"/>
      <c r="NV134" s="65"/>
      <c r="NY134" s="78"/>
      <c r="NZ134" s="78"/>
      <c r="OA134" s="65"/>
      <c r="OD134" s="78"/>
      <c r="OE134" s="78"/>
      <c r="OF134" s="65"/>
      <c r="OI134" s="78"/>
      <c r="OJ134" s="78"/>
      <c r="OK134" s="65"/>
      <c r="ON134" s="78"/>
      <c r="OO134" s="78"/>
      <c r="OP134" s="65"/>
      <c r="OS134" s="78"/>
      <c r="OT134" s="78"/>
      <c r="OU134" s="65"/>
      <c r="OX134" s="78"/>
      <c r="OY134" s="78"/>
      <c r="OZ134" s="65"/>
      <c r="PC134" s="78"/>
      <c r="PD134" s="78"/>
      <c r="PE134" s="65"/>
      <c r="PH134" s="78"/>
      <c r="PI134" s="78"/>
      <c r="PJ134" s="65"/>
      <c r="PM134" s="78"/>
      <c r="PN134" s="78"/>
      <c r="PO134" s="65"/>
      <c r="PR134" s="78"/>
      <c r="PS134" s="78"/>
      <c r="PT134" s="65"/>
      <c r="PW134" s="78"/>
      <c r="PX134" s="78"/>
      <c r="PY134" s="65"/>
      <c r="QB134" s="78"/>
      <c r="QC134" s="78"/>
      <c r="QD134" s="65"/>
      <c r="QG134" s="78"/>
      <c r="QH134" s="78"/>
      <c r="QI134" s="65"/>
      <c r="QL134" s="78"/>
      <c r="QM134" s="78"/>
      <c r="QN134" s="65"/>
      <c r="QQ134" s="78"/>
      <c r="QR134" s="78"/>
      <c r="QS134" s="65"/>
      <c r="QV134" s="78"/>
      <c r="QW134" s="78"/>
      <c r="QX134" s="65"/>
      <c r="RA134" s="78"/>
      <c r="RB134" s="78"/>
      <c r="RC134" s="65"/>
      <c r="RF134" s="78"/>
      <c r="RG134" s="78"/>
      <c r="RH134" s="65"/>
      <c r="RK134" s="78"/>
      <c r="RL134" s="78"/>
      <c r="RM134" s="65"/>
      <c r="RP134" s="78"/>
      <c r="RQ134" s="78"/>
      <c r="RR134" s="65"/>
      <c r="RU134" s="78"/>
      <c r="RV134" s="78"/>
      <c r="RW134" s="65"/>
      <c r="RZ134" s="78"/>
      <c r="SA134" s="78"/>
      <c r="SB134" s="65"/>
      <c r="SE134" s="78"/>
      <c r="SF134" s="78"/>
      <c r="SG134" s="65"/>
      <c r="SJ134" s="78"/>
      <c r="SK134" s="78"/>
      <c r="SL134" s="65"/>
      <c r="SO134" s="78"/>
      <c r="SP134" s="78"/>
      <c r="SQ134" s="65"/>
      <c r="ST134" s="78"/>
      <c r="SU134" s="78"/>
      <c r="SV134" s="65"/>
      <c r="SY134" s="78"/>
      <c r="SZ134" s="78"/>
      <c r="TA134" s="65"/>
      <c r="TD134" s="78"/>
      <c r="TE134" s="78"/>
      <c r="TF134" s="65"/>
      <c r="TI134" s="78"/>
      <c r="TJ134" s="78"/>
      <c r="TK134" s="65"/>
      <c r="TN134" s="78"/>
      <c r="TO134" s="78"/>
      <c r="TP134" s="65"/>
      <c r="TS134" s="78"/>
      <c r="TT134" s="78"/>
      <c r="TU134" s="65"/>
      <c r="TX134" s="78"/>
      <c r="TY134" s="78"/>
      <c r="TZ134" s="65"/>
      <c r="UC134" s="78"/>
      <c r="UD134" s="78"/>
      <c r="UE134" s="65"/>
      <c r="UH134" s="78"/>
      <c r="UI134" s="78"/>
      <c r="UJ134" s="65"/>
      <c r="UM134" s="78"/>
      <c r="UN134" s="78"/>
      <c r="UO134" s="65"/>
      <c r="UR134" s="78"/>
      <c r="US134" s="78"/>
      <c r="UT134" s="65"/>
      <c r="UW134" s="78"/>
      <c r="UX134" s="78"/>
      <c r="UY134" s="65"/>
      <c r="VB134" s="78"/>
      <c r="VC134" s="78"/>
      <c r="VD134" s="65"/>
      <c r="VG134" s="78"/>
      <c r="VH134" s="78"/>
      <c r="VI134" s="65"/>
      <c r="VL134" s="78"/>
      <c r="VM134" s="78"/>
      <c r="VN134" s="65"/>
      <c r="VQ134" s="78"/>
      <c r="VR134" s="78"/>
      <c r="VS134" s="65"/>
      <c r="VV134" s="78"/>
      <c r="VW134" s="78"/>
      <c r="VX134" s="65"/>
      <c r="WA134" s="78"/>
      <c r="WB134" s="78"/>
      <c r="WC134" s="65"/>
      <c r="WF134" s="78"/>
      <c r="WG134" s="78"/>
      <c r="WH134" s="65"/>
      <c r="WK134" s="78"/>
      <c r="WL134" s="78"/>
      <c r="WM134" s="65"/>
      <c r="WP134" s="78"/>
      <c r="WQ134" s="78"/>
      <c r="WR134" s="65"/>
      <c r="WU134" s="78"/>
      <c r="WV134" s="78"/>
      <c r="WW134" s="65"/>
      <c r="WZ134" s="78"/>
      <c r="XA134" s="78"/>
      <c r="XB134" s="65"/>
      <c r="XE134" s="78"/>
      <c r="XF134" s="78"/>
      <c r="XG134" s="65"/>
      <c r="XJ134" s="78"/>
      <c r="XK134" s="78"/>
      <c r="XL134" s="65"/>
      <c r="XO134" s="78"/>
      <c r="XP134" s="78"/>
      <c r="XQ134" s="65"/>
      <c r="XT134" s="78"/>
      <c r="XU134" s="78"/>
      <c r="XV134" s="65"/>
      <c r="XY134" s="78"/>
      <c r="XZ134" s="78"/>
      <c r="YA134" s="65"/>
      <c r="YD134" s="78"/>
      <c r="YE134" s="78"/>
      <c r="YF134" s="65"/>
      <c r="YI134" s="78"/>
      <c r="YJ134" s="78"/>
      <c r="YK134" s="65"/>
      <c r="YN134" s="78"/>
      <c r="YO134" s="78"/>
      <c r="YP134" s="65"/>
      <c r="YS134" s="78"/>
      <c r="YT134" s="78"/>
      <c r="YU134" s="65"/>
      <c r="YX134" s="78"/>
      <c r="YY134" s="78"/>
      <c r="YZ134" s="65"/>
      <c r="ZC134" s="78"/>
      <c r="ZD134" s="78"/>
      <c r="ZE134" s="65"/>
      <c r="ZH134" s="78"/>
      <c r="ZI134" s="78"/>
      <c r="ZJ134" s="65"/>
      <c r="ZM134" s="78"/>
      <c r="ZN134" s="78"/>
      <c r="ZO134" s="65"/>
      <c r="ZR134" s="78"/>
      <c r="ZS134" s="78"/>
      <c r="ZT134" s="65"/>
      <c r="ZW134" s="78"/>
      <c r="ZX134" s="78"/>
      <c r="ZY134" s="65"/>
      <c r="AAB134" s="78"/>
      <c r="AAC134" s="78"/>
      <c r="AAD134" s="65"/>
      <c r="AAG134" s="78"/>
      <c r="AAH134" s="78"/>
      <c r="AAI134" s="65"/>
      <c r="AAL134" s="78"/>
      <c r="AAM134" s="78"/>
      <c r="AAN134" s="65"/>
      <c r="AAQ134" s="78"/>
      <c r="AAR134" s="78"/>
      <c r="AAS134" s="65"/>
      <c r="AAV134" s="78"/>
      <c r="AAW134" s="78"/>
      <c r="AAX134" s="65"/>
      <c r="ABA134" s="78"/>
      <c r="ABB134" s="78"/>
      <c r="ABC134" s="65"/>
      <c r="ABF134" s="78"/>
      <c r="ABG134" s="78"/>
      <c r="ABH134" s="65"/>
      <c r="ABK134" s="78"/>
      <c r="ABL134" s="78"/>
      <c r="ABM134" s="65"/>
      <c r="ABP134" s="78"/>
      <c r="ABQ134" s="78"/>
      <c r="ABR134" s="65"/>
      <c r="ABU134" s="78"/>
      <c r="ABV134" s="78"/>
      <c r="ABW134" s="65"/>
      <c r="ABZ134" s="78"/>
      <c r="ACA134" s="78"/>
      <c r="ACB134" s="65"/>
      <c r="ACE134" s="78"/>
      <c r="ACF134" s="78"/>
      <c r="ACG134" s="65"/>
      <c r="ACJ134" s="78"/>
      <c r="ACK134" s="78"/>
      <c r="ACL134" s="65"/>
      <c r="ACO134" s="78"/>
      <c r="ACP134" s="78"/>
      <c r="ACQ134" s="65"/>
      <c r="ACT134" s="78"/>
      <c r="ACU134" s="78"/>
      <c r="ACV134" s="65"/>
      <c r="ACY134" s="78"/>
      <c r="ACZ134" s="78"/>
      <c r="ADA134" s="65"/>
      <c r="ADD134" s="78"/>
      <c r="ADE134" s="78"/>
      <c r="ADF134" s="65"/>
      <c r="ADI134" s="78"/>
      <c r="ADJ134" s="78"/>
      <c r="ADK134" s="65"/>
      <c r="ADN134" s="78"/>
      <c r="ADO134" s="78"/>
      <c r="ADP134" s="65"/>
      <c r="ADS134" s="78"/>
      <c r="ADT134" s="78"/>
      <c r="ADU134" s="65"/>
      <c r="ADX134" s="78"/>
      <c r="ADY134" s="78"/>
      <c r="ADZ134" s="65"/>
      <c r="AEC134" s="78"/>
      <c r="AED134" s="78"/>
      <c r="AEE134" s="65"/>
      <c r="AEH134" s="78"/>
      <c r="AEI134" s="78"/>
      <c r="AEJ134" s="65"/>
      <c r="AEM134" s="78"/>
      <c r="AEN134" s="78"/>
      <c r="AEO134" s="65"/>
      <c r="AER134" s="78"/>
      <c r="AES134" s="78"/>
      <c r="AET134" s="65"/>
      <c r="AEW134" s="78"/>
      <c r="AEX134" s="78"/>
      <c r="AEY134" s="65"/>
      <c r="AFB134" s="78"/>
      <c r="AFC134" s="78"/>
      <c r="AFD134" s="65"/>
      <c r="AFG134" s="78"/>
      <c r="AFH134" s="78"/>
      <c r="AFI134" s="65"/>
      <c r="AFL134" s="78"/>
      <c r="AFM134" s="78"/>
      <c r="AFN134" s="65"/>
      <c r="AFQ134" s="78"/>
      <c r="AFR134" s="78"/>
      <c r="AFS134" s="65"/>
      <c r="AFV134" s="78"/>
      <c r="AFW134" s="78"/>
      <c r="AFX134" s="65"/>
      <c r="AGA134" s="78"/>
      <c r="AGB134" s="78"/>
      <c r="AGC134" s="65"/>
      <c r="AGF134" s="78"/>
      <c r="AGG134" s="78"/>
      <c r="AGH134" s="65"/>
      <c r="AGK134" s="78"/>
      <c r="AGL134" s="78"/>
      <c r="AGM134" s="65"/>
      <c r="AGP134" s="78"/>
      <c r="AGQ134" s="78"/>
      <c r="AGR134" s="65"/>
      <c r="AGU134" s="78"/>
      <c r="AGV134" s="78"/>
      <c r="AGW134" s="65"/>
      <c r="AGZ134" s="78"/>
      <c r="AHA134" s="78"/>
      <c r="AHB134" s="65"/>
      <c r="AHE134" s="78"/>
      <c r="AHF134" s="78"/>
      <c r="AHG134" s="65"/>
      <c r="AHJ134" s="78"/>
      <c r="AHK134" s="78"/>
      <c r="AHL134" s="65"/>
      <c r="AHO134" s="78"/>
      <c r="AHP134" s="78"/>
      <c r="AHQ134" s="65"/>
      <c r="AHT134" s="78"/>
      <c r="AHU134" s="78"/>
      <c r="AHV134" s="65"/>
      <c r="AHY134" s="78"/>
      <c r="AHZ134" s="78"/>
      <c r="AIA134" s="65"/>
      <c r="AID134" s="78"/>
      <c r="AIE134" s="78"/>
      <c r="AIF134" s="65"/>
      <c r="AII134" s="78"/>
      <c r="AIJ134" s="78"/>
      <c r="AIK134" s="65"/>
      <c r="AIN134" s="78"/>
      <c r="AIO134" s="78"/>
      <c r="AIP134" s="65"/>
      <c r="AIS134" s="78"/>
      <c r="AIT134" s="78"/>
      <c r="AIU134" s="65"/>
      <c r="AIX134" s="78"/>
      <c r="AIY134" s="78"/>
      <c r="AIZ134" s="65"/>
      <c r="AJC134" s="78"/>
      <c r="AJD134" s="78"/>
      <c r="AJE134" s="65"/>
      <c r="AJH134" s="78"/>
      <c r="AJI134" s="78"/>
      <c r="AJJ134" s="65"/>
      <c r="AJM134" s="78"/>
      <c r="AJN134" s="78"/>
      <c r="AJO134" s="65"/>
      <c r="AJR134" s="78"/>
      <c r="AJS134" s="78"/>
      <c r="AJT134" s="65"/>
      <c r="AJW134" s="78"/>
      <c r="AJX134" s="78"/>
      <c r="AJY134" s="65"/>
      <c r="AKB134" s="78"/>
      <c r="AKC134" s="78"/>
      <c r="AKD134" s="65"/>
      <c r="AKG134" s="78"/>
      <c r="AKH134" s="78"/>
      <c r="AKI134" s="65"/>
      <c r="AKL134" s="78"/>
      <c r="AKM134" s="78"/>
      <c r="AKN134" s="65"/>
      <c r="AKQ134" s="78"/>
      <c r="AKR134" s="78"/>
      <c r="AKS134" s="65"/>
      <c r="AKV134" s="78"/>
      <c r="AKW134" s="78"/>
      <c r="AKX134" s="65"/>
      <c r="ALA134" s="78"/>
      <c r="ALB134" s="78"/>
      <c r="ALC134" s="65"/>
      <c r="ALF134" s="78"/>
      <c r="ALG134" s="78"/>
      <c r="ALH134" s="65"/>
      <c r="ALK134" s="78"/>
      <c r="ALL134" s="78"/>
      <c r="ALM134" s="65"/>
      <c r="ALP134" s="78"/>
      <c r="ALQ134" s="78"/>
      <c r="ALR134" s="65"/>
      <c r="ALU134" s="78"/>
      <c r="ALV134" s="78"/>
      <c r="ALW134" s="65"/>
      <c r="ALZ134" s="78"/>
      <c r="AMA134" s="78"/>
      <c r="AMB134" s="65"/>
      <c r="AME134" s="78"/>
      <c r="AMF134" s="78"/>
      <c r="AMG134" s="65"/>
      <c r="AMJ134" s="78"/>
      <c r="AMK134" s="78"/>
      <c r="AML134" s="65"/>
      <c r="AMO134" s="78"/>
      <c r="AMP134" s="78"/>
      <c r="AMQ134" s="65"/>
      <c r="AMT134" s="78"/>
      <c r="AMU134" s="78"/>
      <c r="AMV134" s="65"/>
      <c r="AMY134" s="78"/>
      <c r="AMZ134" s="78"/>
      <c r="ANA134" s="65"/>
      <c r="AND134" s="78"/>
      <c r="ANE134" s="78"/>
      <c r="ANF134" s="65"/>
      <c r="ANI134" s="78"/>
      <c r="ANJ134" s="78"/>
      <c r="ANK134" s="65"/>
      <c r="ANN134" s="78"/>
      <c r="ANO134" s="78"/>
      <c r="ANP134" s="65"/>
      <c r="ANS134" s="78"/>
      <c r="ANT134" s="78"/>
      <c r="ANU134" s="65"/>
      <c r="ANX134" s="78"/>
      <c r="ANY134" s="78"/>
      <c r="ANZ134" s="65"/>
      <c r="AOC134" s="78"/>
      <c r="AOD134" s="78"/>
      <c r="AOE134" s="65"/>
      <c r="AOH134" s="78"/>
      <c r="AOI134" s="78"/>
      <c r="AOJ134" s="65"/>
      <c r="AOM134" s="78"/>
      <c r="AON134" s="78"/>
      <c r="AOO134" s="65"/>
      <c r="AOR134" s="78"/>
      <c r="AOS134" s="78"/>
      <c r="AOT134" s="65"/>
      <c r="AOW134" s="78"/>
      <c r="AOX134" s="78"/>
      <c r="AOY134" s="65"/>
      <c r="APB134" s="78"/>
      <c r="APC134" s="78"/>
      <c r="APD134" s="65"/>
      <c r="APG134" s="78"/>
      <c r="APH134" s="78"/>
      <c r="API134" s="65"/>
      <c r="APL134" s="78"/>
      <c r="APM134" s="78"/>
      <c r="APN134" s="65"/>
      <c r="APQ134" s="78"/>
      <c r="APR134" s="78"/>
      <c r="APS134" s="65"/>
      <c r="APV134" s="78"/>
      <c r="APW134" s="78"/>
      <c r="APX134" s="65"/>
      <c r="AQA134" s="78"/>
      <c r="AQB134" s="78"/>
      <c r="AQC134" s="65"/>
      <c r="AQF134" s="78"/>
      <c r="AQG134" s="78"/>
      <c r="AQH134" s="65"/>
      <c r="AQK134" s="78"/>
      <c r="AQL134" s="78"/>
      <c r="AQM134" s="65"/>
      <c r="AQP134" s="78"/>
      <c r="AQQ134" s="78"/>
      <c r="AQR134" s="65"/>
      <c r="AQU134" s="78"/>
      <c r="AQV134" s="78"/>
      <c r="AQW134" s="65"/>
      <c r="AQZ134" s="78"/>
      <c r="ARA134" s="78"/>
      <c r="ARB134" s="65"/>
      <c r="ARE134" s="78"/>
      <c r="ARF134" s="78"/>
      <c r="ARG134" s="65"/>
      <c r="ARJ134" s="78"/>
      <c r="ARK134" s="78"/>
      <c r="ARL134" s="65"/>
      <c r="ARO134" s="78"/>
      <c r="ARP134" s="78"/>
      <c r="ARQ134" s="65"/>
      <c r="ART134" s="78"/>
      <c r="ARU134" s="78"/>
      <c r="ARV134" s="65"/>
      <c r="ARY134" s="78"/>
      <c r="ARZ134" s="78"/>
      <c r="ASA134" s="65"/>
      <c r="ASD134" s="78"/>
      <c r="ASE134" s="78"/>
      <c r="ASF134" s="65"/>
      <c r="ASI134" s="78"/>
      <c r="ASJ134" s="78"/>
      <c r="ASK134" s="65"/>
      <c r="ASN134" s="78"/>
      <c r="ASO134" s="78"/>
      <c r="ASP134" s="65"/>
      <c r="ASS134" s="78"/>
      <c r="AST134" s="78"/>
      <c r="ASU134" s="65"/>
      <c r="ASX134" s="78"/>
      <c r="ASY134" s="78"/>
      <c r="ASZ134" s="65"/>
      <c r="ATC134" s="78"/>
      <c r="ATD134" s="78"/>
      <c r="ATE134" s="65"/>
      <c r="ATH134" s="78"/>
      <c r="ATI134" s="78"/>
      <c r="ATJ134" s="65"/>
      <c r="ATM134" s="78"/>
      <c r="ATN134" s="78"/>
      <c r="ATO134" s="65"/>
      <c r="ATR134" s="78"/>
      <c r="ATS134" s="78"/>
      <c r="ATT134" s="65"/>
      <c r="ATW134" s="78"/>
      <c r="ATX134" s="78"/>
      <c r="ATY134" s="65"/>
      <c r="AUB134" s="78"/>
      <c r="AUC134" s="78"/>
      <c r="AUD134" s="65"/>
      <c r="AUG134" s="78"/>
      <c r="AUH134" s="78"/>
      <c r="AUI134" s="65"/>
      <c r="AUL134" s="78"/>
      <c r="AUM134" s="78"/>
      <c r="AUN134" s="65"/>
      <c r="AUQ134" s="78"/>
      <c r="AUR134" s="78"/>
      <c r="AUS134" s="65"/>
      <c r="AUV134" s="78"/>
      <c r="AUW134" s="78"/>
      <c r="AUX134" s="65"/>
      <c r="AVA134" s="78"/>
      <c r="AVB134" s="78"/>
      <c r="AVC134" s="65"/>
      <c r="AVF134" s="78"/>
      <c r="AVG134" s="78"/>
      <c r="AVH134" s="65"/>
      <c r="AVK134" s="78"/>
      <c r="AVL134" s="78"/>
      <c r="AVM134" s="65"/>
      <c r="AVP134" s="78"/>
      <c r="AVQ134" s="78"/>
      <c r="AVR134" s="65"/>
      <c r="AVU134" s="78"/>
      <c r="AVV134" s="78"/>
      <c r="AVW134" s="65"/>
      <c r="AVZ134" s="78"/>
      <c r="AWA134" s="78"/>
      <c r="AWB134" s="65"/>
      <c r="AWE134" s="78"/>
      <c r="AWF134" s="78"/>
      <c r="AWG134" s="65"/>
      <c r="AWJ134" s="78"/>
      <c r="AWK134" s="78"/>
      <c r="AWL134" s="65"/>
      <c r="AWO134" s="78"/>
      <c r="AWP134" s="78"/>
      <c r="AWQ134" s="65"/>
      <c r="AWT134" s="78"/>
      <c r="AWU134" s="78"/>
      <c r="AWV134" s="65"/>
      <c r="AWY134" s="78"/>
      <c r="AWZ134" s="78"/>
      <c r="AXA134" s="65"/>
      <c r="AXD134" s="78"/>
      <c r="AXE134" s="78"/>
      <c r="AXF134" s="65"/>
      <c r="AXI134" s="78"/>
      <c r="AXJ134" s="78"/>
      <c r="AXK134" s="65"/>
      <c r="AXN134" s="78"/>
      <c r="AXO134" s="78"/>
      <c r="AXP134" s="65"/>
      <c r="AXS134" s="78"/>
      <c r="AXT134" s="78"/>
      <c r="AXU134" s="65"/>
      <c r="AXX134" s="78"/>
      <c r="AXY134" s="78"/>
      <c r="AXZ134" s="65"/>
      <c r="AYC134" s="78"/>
      <c r="AYD134" s="78"/>
      <c r="AYE134" s="65"/>
      <c r="AYH134" s="78"/>
      <c r="AYI134" s="78"/>
      <c r="AYJ134" s="65"/>
      <c r="AYM134" s="78"/>
      <c r="AYN134" s="78"/>
      <c r="AYO134" s="65"/>
      <c r="AYR134" s="78"/>
      <c r="AYS134" s="78"/>
      <c r="AYT134" s="65"/>
      <c r="AYW134" s="78"/>
      <c r="AYX134" s="78"/>
      <c r="AYY134" s="65"/>
      <c r="AZB134" s="78"/>
      <c r="AZC134" s="78"/>
      <c r="AZD134" s="65"/>
      <c r="AZG134" s="78"/>
      <c r="AZH134" s="78"/>
      <c r="AZI134" s="65"/>
      <c r="AZL134" s="78"/>
      <c r="AZM134" s="78"/>
      <c r="AZN134" s="65"/>
      <c r="AZQ134" s="78"/>
      <c r="AZR134" s="78"/>
      <c r="AZS134" s="65"/>
      <c r="AZV134" s="78"/>
      <c r="AZW134" s="78"/>
      <c r="AZX134" s="65"/>
      <c r="BAA134" s="78"/>
      <c r="BAB134" s="78"/>
      <c r="BAC134" s="65"/>
      <c r="BAF134" s="78"/>
      <c r="BAG134" s="78"/>
      <c r="BAH134" s="65"/>
      <c r="BAK134" s="78"/>
      <c r="BAL134" s="78"/>
      <c r="BAM134" s="65"/>
      <c r="BAP134" s="78"/>
      <c r="BAQ134" s="78"/>
      <c r="BAR134" s="65"/>
      <c r="BAU134" s="78"/>
      <c r="BAV134" s="78"/>
      <c r="BAW134" s="65"/>
      <c r="BAZ134" s="78"/>
      <c r="BBA134" s="78"/>
      <c r="BBB134" s="65"/>
      <c r="BBE134" s="78"/>
      <c r="BBF134" s="78"/>
      <c r="BBG134" s="65"/>
      <c r="BBJ134" s="78"/>
      <c r="BBK134" s="78"/>
      <c r="BBL134" s="65"/>
      <c r="BBO134" s="78"/>
      <c r="BBP134" s="78"/>
      <c r="BBQ134" s="65"/>
      <c r="BBT134" s="78"/>
      <c r="BBU134" s="78"/>
      <c r="BBV134" s="65"/>
      <c r="BBY134" s="78"/>
      <c r="BBZ134" s="78"/>
      <c r="BCA134" s="65"/>
      <c r="BCD134" s="78"/>
      <c r="BCE134" s="78"/>
      <c r="BCF134" s="65"/>
      <c r="BCI134" s="78"/>
      <c r="BCJ134" s="78"/>
      <c r="BCK134" s="65"/>
      <c r="BCN134" s="78"/>
      <c r="BCO134" s="78"/>
      <c r="BCP134" s="65"/>
      <c r="BCS134" s="78"/>
      <c r="BCT134" s="78"/>
      <c r="BCU134" s="65"/>
      <c r="BCX134" s="78"/>
      <c r="BCY134" s="78"/>
      <c r="BCZ134" s="65"/>
      <c r="BDC134" s="78"/>
      <c r="BDD134" s="78"/>
      <c r="BDE134" s="65"/>
      <c r="BDH134" s="78"/>
      <c r="BDI134" s="78"/>
      <c r="BDJ134" s="65"/>
      <c r="BDM134" s="78"/>
      <c r="BDN134" s="78"/>
      <c r="BDO134" s="65"/>
      <c r="BDR134" s="78"/>
      <c r="BDS134" s="78"/>
      <c r="BDT134" s="65"/>
      <c r="BDW134" s="78"/>
      <c r="BDX134" s="78"/>
      <c r="BDY134" s="65"/>
      <c r="BEB134" s="78"/>
      <c r="BEC134" s="78"/>
      <c r="BED134" s="65"/>
      <c r="BEG134" s="78"/>
      <c r="BEH134" s="78"/>
      <c r="BEI134" s="65"/>
      <c r="BEL134" s="78"/>
      <c r="BEM134" s="78"/>
      <c r="BEN134" s="65"/>
      <c r="BEQ134" s="78"/>
      <c r="BER134" s="78"/>
      <c r="BES134" s="65"/>
      <c r="BEV134" s="78"/>
      <c r="BEW134" s="78"/>
      <c r="BEX134" s="65"/>
      <c r="BFA134" s="78"/>
      <c r="BFB134" s="78"/>
      <c r="BFC134" s="65"/>
      <c r="BFF134" s="78"/>
      <c r="BFG134" s="78"/>
      <c r="BFH134" s="65"/>
      <c r="BFK134" s="78"/>
      <c r="BFL134" s="78"/>
      <c r="BFM134" s="65"/>
      <c r="BFP134" s="78"/>
      <c r="BFQ134" s="78"/>
      <c r="BFR134" s="65"/>
      <c r="BFU134" s="78"/>
      <c r="BFV134" s="78"/>
      <c r="BFW134" s="65"/>
      <c r="BFZ134" s="78"/>
      <c r="BGA134" s="78"/>
      <c r="BGB134" s="65"/>
      <c r="BGE134" s="78"/>
      <c r="BGF134" s="78"/>
      <c r="BGG134" s="65"/>
      <c r="BGJ134" s="78"/>
      <c r="BGK134" s="78"/>
      <c r="BGL134" s="65"/>
      <c r="BGO134" s="78"/>
      <c r="BGP134" s="78"/>
      <c r="BGQ134" s="65"/>
      <c r="BGT134" s="78"/>
      <c r="BGU134" s="78"/>
      <c r="BGV134" s="65"/>
      <c r="BGY134" s="78"/>
      <c r="BGZ134" s="78"/>
      <c r="BHA134" s="65"/>
      <c r="BHD134" s="78"/>
      <c r="BHE134" s="78"/>
      <c r="BHF134" s="65"/>
      <c r="BHI134" s="78"/>
      <c r="BHJ134" s="78"/>
      <c r="BHK134" s="65"/>
      <c r="BHN134" s="78"/>
      <c r="BHO134" s="78"/>
      <c r="BHP134" s="65"/>
      <c r="BHS134" s="78"/>
      <c r="BHT134" s="78"/>
      <c r="BHU134" s="65"/>
      <c r="BHX134" s="78"/>
      <c r="BHY134" s="78"/>
      <c r="BHZ134" s="65"/>
      <c r="BIC134" s="78"/>
      <c r="BID134" s="78"/>
      <c r="BIE134" s="65"/>
      <c r="BIH134" s="78"/>
      <c r="BII134" s="78"/>
      <c r="BIJ134" s="65"/>
      <c r="BIM134" s="78"/>
      <c r="BIN134" s="78"/>
      <c r="BIO134" s="65"/>
      <c r="BIR134" s="78"/>
      <c r="BIS134" s="78"/>
      <c r="BIT134" s="65"/>
      <c r="BIW134" s="78"/>
      <c r="BIX134" s="78"/>
      <c r="BIY134" s="65"/>
      <c r="BJB134" s="78"/>
      <c r="BJC134" s="78"/>
      <c r="BJD134" s="65"/>
      <c r="BJG134" s="78"/>
      <c r="BJH134" s="78"/>
      <c r="BJI134" s="65"/>
      <c r="BJL134" s="78"/>
      <c r="BJM134" s="78"/>
      <c r="BJN134" s="65"/>
      <c r="BJQ134" s="78"/>
      <c r="BJR134" s="78"/>
      <c r="BJS134" s="65"/>
      <c r="BJV134" s="78"/>
      <c r="BJW134" s="78"/>
      <c r="BJX134" s="65"/>
      <c r="BKA134" s="78"/>
      <c r="BKB134" s="78"/>
      <c r="BKC134" s="65"/>
      <c r="BKF134" s="78"/>
      <c r="BKG134" s="78"/>
      <c r="BKH134" s="65"/>
      <c r="BKK134" s="78"/>
      <c r="BKL134" s="78"/>
      <c r="BKM134" s="65"/>
      <c r="BKP134" s="78"/>
      <c r="BKQ134" s="78"/>
      <c r="BKR134" s="65"/>
      <c r="BKU134" s="78"/>
      <c r="BKV134" s="78"/>
      <c r="BKW134" s="65"/>
      <c r="BKZ134" s="78"/>
      <c r="BLA134" s="78"/>
      <c r="BLB134" s="65"/>
      <c r="BLE134" s="78"/>
      <c r="BLF134" s="78"/>
      <c r="BLG134" s="65"/>
      <c r="BLJ134" s="78"/>
      <c r="BLK134" s="78"/>
      <c r="BLL134" s="65"/>
      <c r="BLO134" s="78"/>
      <c r="BLP134" s="78"/>
      <c r="BLQ134" s="65"/>
      <c r="BLT134" s="78"/>
      <c r="BLU134" s="78"/>
      <c r="BLV134" s="65"/>
      <c r="BLY134" s="78"/>
      <c r="BLZ134" s="78"/>
      <c r="BMA134" s="65"/>
      <c r="BMD134" s="78"/>
      <c r="BME134" s="78"/>
      <c r="BMF134" s="65"/>
      <c r="BMI134" s="78"/>
      <c r="BMJ134" s="78"/>
      <c r="BMK134" s="65"/>
      <c r="BMN134" s="78"/>
      <c r="BMO134" s="78"/>
      <c r="BMP134" s="65"/>
      <c r="BMS134" s="78"/>
      <c r="BMT134" s="78"/>
      <c r="BMU134" s="65"/>
      <c r="BMX134" s="78"/>
      <c r="BMY134" s="78"/>
      <c r="BMZ134" s="65"/>
      <c r="BNC134" s="78"/>
      <c r="BND134" s="78"/>
      <c r="BNE134" s="65"/>
      <c r="BNH134" s="78"/>
      <c r="BNI134" s="78"/>
      <c r="BNJ134" s="65"/>
      <c r="BNM134" s="78"/>
      <c r="BNN134" s="78"/>
      <c r="BNO134" s="65"/>
      <c r="BNR134" s="78"/>
      <c r="BNS134" s="78"/>
      <c r="BNT134" s="65"/>
      <c r="BNW134" s="78"/>
      <c r="BNX134" s="78"/>
      <c r="BNY134" s="65"/>
      <c r="BOB134" s="78"/>
      <c r="BOC134" s="78"/>
      <c r="BOD134" s="65"/>
      <c r="BOG134" s="78"/>
      <c r="BOH134" s="78"/>
      <c r="BOI134" s="65"/>
      <c r="BOL134" s="78"/>
      <c r="BOM134" s="78"/>
      <c r="BON134" s="65"/>
      <c r="BOQ134" s="78"/>
      <c r="BOR134" s="78"/>
      <c r="BOS134" s="65"/>
      <c r="BOV134" s="78"/>
      <c r="BOW134" s="78"/>
      <c r="BOX134" s="65"/>
      <c r="BPA134" s="78"/>
      <c r="BPB134" s="78"/>
      <c r="BPC134" s="65"/>
      <c r="BPF134" s="78"/>
      <c r="BPG134" s="78"/>
      <c r="BPH134" s="65"/>
      <c r="BPK134" s="78"/>
      <c r="BPL134" s="78"/>
      <c r="BPM134" s="65"/>
      <c r="BPP134" s="78"/>
      <c r="BPQ134" s="78"/>
      <c r="BPR134" s="65"/>
      <c r="BPU134" s="78"/>
      <c r="BPV134" s="78"/>
      <c r="BPW134" s="65"/>
      <c r="BPZ134" s="78"/>
      <c r="BQA134" s="78"/>
      <c r="BQB134" s="65"/>
      <c r="BQE134" s="78"/>
      <c r="BQF134" s="78"/>
      <c r="BQG134" s="65"/>
      <c r="BQJ134" s="78"/>
      <c r="BQK134" s="78"/>
      <c r="BQL134" s="65"/>
      <c r="BQO134" s="78"/>
      <c r="BQP134" s="78"/>
      <c r="BQQ134" s="65"/>
      <c r="BQT134" s="78"/>
      <c r="BQU134" s="78"/>
      <c r="BQV134" s="65"/>
      <c r="BQY134" s="78"/>
      <c r="BQZ134" s="78"/>
      <c r="BRA134" s="65"/>
      <c r="BRD134" s="78"/>
      <c r="BRE134" s="78"/>
      <c r="BRF134" s="65"/>
      <c r="BRI134" s="78"/>
      <c r="BRJ134" s="78"/>
      <c r="BRK134" s="65"/>
      <c r="BRN134" s="78"/>
      <c r="BRO134" s="78"/>
      <c r="BRP134" s="65"/>
      <c r="BRS134" s="78"/>
      <c r="BRT134" s="78"/>
      <c r="BRU134" s="65"/>
      <c r="BRX134" s="78"/>
      <c r="BRY134" s="78"/>
      <c r="BRZ134" s="65"/>
      <c r="BSC134" s="78"/>
      <c r="BSD134" s="78"/>
      <c r="BSE134" s="65"/>
      <c r="BSH134" s="78"/>
      <c r="BSI134" s="78"/>
      <c r="BSJ134" s="65"/>
      <c r="BSM134" s="78"/>
      <c r="BSN134" s="78"/>
      <c r="BSO134" s="65"/>
      <c r="BSR134" s="78"/>
      <c r="BSS134" s="78"/>
      <c r="BST134" s="65"/>
      <c r="BSW134" s="78"/>
      <c r="BSX134" s="78"/>
      <c r="BSY134" s="65"/>
      <c r="BTB134" s="78"/>
      <c r="BTC134" s="78"/>
      <c r="BTD134" s="65"/>
      <c r="BTG134" s="78"/>
      <c r="BTH134" s="78"/>
      <c r="BTI134" s="65"/>
      <c r="BTL134" s="78"/>
      <c r="BTM134" s="78"/>
      <c r="BTN134" s="65"/>
      <c r="BTQ134" s="78"/>
      <c r="BTR134" s="78"/>
      <c r="BTS134" s="65"/>
      <c r="BTV134" s="78"/>
      <c r="BTW134" s="78"/>
      <c r="BTX134" s="65"/>
      <c r="BUA134" s="78"/>
      <c r="BUB134" s="78"/>
      <c r="BUC134" s="65"/>
      <c r="BUF134" s="78"/>
      <c r="BUG134" s="78"/>
      <c r="BUH134" s="65"/>
      <c r="BUK134" s="78"/>
      <c r="BUL134" s="78"/>
      <c r="BUM134" s="65"/>
      <c r="BUP134" s="78"/>
      <c r="BUQ134" s="78"/>
      <c r="BUR134" s="65"/>
      <c r="BUU134" s="78"/>
      <c r="BUV134" s="78"/>
      <c r="BUW134" s="65"/>
      <c r="BUZ134" s="78"/>
      <c r="BVA134" s="78"/>
      <c r="BVB134" s="65"/>
      <c r="BVE134" s="78"/>
      <c r="BVF134" s="78"/>
      <c r="BVG134" s="65"/>
      <c r="BVJ134" s="78"/>
      <c r="BVK134" s="78"/>
      <c r="BVL134" s="65"/>
      <c r="BVO134" s="78"/>
      <c r="BVP134" s="78"/>
      <c r="BVQ134" s="65"/>
      <c r="BVT134" s="78"/>
      <c r="BVU134" s="78"/>
      <c r="BVV134" s="65"/>
      <c r="BVY134" s="78"/>
      <c r="BVZ134" s="78"/>
      <c r="BWA134" s="65"/>
      <c r="BWD134" s="78"/>
      <c r="BWE134" s="78"/>
      <c r="BWF134" s="65"/>
      <c r="BWI134" s="78"/>
      <c r="BWJ134" s="78"/>
      <c r="BWK134" s="65"/>
      <c r="BWN134" s="78"/>
      <c r="BWO134" s="78"/>
      <c r="BWP134" s="65"/>
      <c r="BWS134" s="78"/>
      <c r="BWT134" s="78"/>
      <c r="BWU134" s="65"/>
      <c r="BWX134" s="78"/>
      <c r="BWY134" s="78"/>
      <c r="BWZ134" s="65"/>
      <c r="BXC134" s="78"/>
      <c r="BXD134" s="78"/>
      <c r="BXE134" s="65"/>
      <c r="BXH134" s="78"/>
      <c r="BXI134" s="78"/>
      <c r="BXJ134" s="65"/>
      <c r="BXM134" s="78"/>
      <c r="BXN134" s="78"/>
      <c r="BXO134" s="65"/>
      <c r="BXR134" s="78"/>
      <c r="BXS134" s="78"/>
      <c r="BXT134" s="65"/>
      <c r="BXW134" s="78"/>
      <c r="BXX134" s="78"/>
      <c r="BXY134" s="65"/>
      <c r="BYB134" s="78"/>
      <c r="BYC134" s="78"/>
      <c r="BYD134" s="65"/>
      <c r="BYG134" s="78"/>
      <c r="BYH134" s="78"/>
      <c r="BYI134" s="65"/>
      <c r="BYL134" s="78"/>
      <c r="BYM134" s="78"/>
      <c r="BYN134" s="65"/>
      <c r="BYQ134" s="78"/>
      <c r="BYR134" s="78"/>
      <c r="BYS134" s="65"/>
      <c r="BYV134" s="78"/>
      <c r="BYW134" s="78"/>
      <c r="BYX134" s="65"/>
      <c r="BZA134" s="78"/>
      <c r="BZB134" s="78"/>
      <c r="BZC134" s="65"/>
      <c r="BZF134" s="78"/>
      <c r="BZG134" s="78"/>
      <c r="BZH134" s="65"/>
      <c r="BZK134" s="78"/>
      <c r="BZL134" s="78"/>
      <c r="BZM134" s="65"/>
      <c r="BZP134" s="78"/>
      <c r="BZQ134" s="78"/>
      <c r="BZR134" s="65"/>
      <c r="BZU134" s="78"/>
      <c r="BZV134" s="78"/>
      <c r="BZW134" s="65"/>
      <c r="BZZ134" s="78"/>
      <c r="CAA134" s="78"/>
      <c r="CAB134" s="65"/>
      <c r="CAE134" s="78"/>
      <c r="CAF134" s="78"/>
      <c r="CAG134" s="65"/>
      <c r="CAJ134" s="78"/>
      <c r="CAK134" s="78"/>
      <c r="CAL134" s="65"/>
      <c r="CAO134" s="78"/>
      <c r="CAP134" s="78"/>
      <c r="CAQ134" s="65"/>
      <c r="CAT134" s="78"/>
      <c r="CAU134" s="78"/>
      <c r="CAV134" s="65"/>
      <c r="CAY134" s="78"/>
      <c r="CAZ134" s="78"/>
      <c r="CBA134" s="65"/>
      <c r="CBD134" s="78"/>
      <c r="CBE134" s="78"/>
      <c r="CBF134" s="65"/>
      <c r="CBI134" s="78"/>
      <c r="CBJ134" s="78"/>
      <c r="CBK134" s="65"/>
      <c r="CBN134" s="78"/>
      <c r="CBO134" s="78"/>
      <c r="CBP134" s="65"/>
      <c r="CBS134" s="78"/>
      <c r="CBT134" s="78"/>
      <c r="CBU134" s="65"/>
      <c r="CBX134" s="78"/>
      <c r="CBY134" s="78"/>
      <c r="CBZ134" s="65"/>
      <c r="CCC134" s="78"/>
      <c r="CCD134" s="78"/>
      <c r="CCE134" s="65"/>
      <c r="CCH134" s="78"/>
      <c r="CCI134" s="78"/>
      <c r="CCJ134" s="65"/>
      <c r="CCM134" s="78"/>
      <c r="CCN134" s="78"/>
      <c r="CCO134" s="65"/>
      <c r="CCR134" s="78"/>
      <c r="CCS134" s="78"/>
      <c r="CCT134" s="65"/>
      <c r="CCW134" s="78"/>
      <c r="CCX134" s="78"/>
      <c r="CCY134" s="65"/>
      <c r="CDB134" s="78"/>
      <c r="CDC134" s="78"/>
      <c r="CDD134" s="65"/>
      <c r="CDG134" s="78"/>
      <c r="CDH134" s="78"/>
      <c r="CDI134" s="65"/>
      <c r="CDL134" s="78"/>
      <c r="CDM134" s="78"/>
      <c r="CDN134" s="65"/>
      <c r="CDQ134" s="78"/>
      <c r="CDR134" s="78"/>
      <c r="CDS134" s="65"/>
      <c r="CDV134" s="78"/>
      <c r="CDW134" s="78"/>
      <c r="CDX134" s="65"/>
      <c r="CEA134" s="78"/>
      <c r="CEB134" s="78"/>
      <c r="CEC134" s="65"/>
      <c r="CEF134" s="78"/>
      <c r="CEG134" s="78"/>
      <c r="CEH134" s="65"/>
      <c r="CEK134" s="78"/>
      <c r="CEL134" s="78"/>
      <c r="CEM134" s="65"/>
      <c r="CEP134" s="78"/>
      <c r="CEQ134" s="78"/>
      <c r="CER134" s="65"/>
      <c r="CEU134" s="78"/>
      <c r="CEV134" s="78"/>
      <c r="CEW134" s="65"/>
      <c r="CEZ134" s="78"/>
      <c r="CFA134" s="78"/>
      <c r="CFB134" s="65"/>
      <c r="CFE134" s="78"/>
      <c r="CFF134" s="78"/>
      <c r="CFG134" s="65"/>
      <c r="CFJ134" s="78"/>
      <c r="CFK134" s="78"/>
      <c r="CFL134" s="65"/>
      <c r="CFO134" s="78"/>
      <c r="CFP134" s="78"/>
      <c r="CFQ134" s="65"/>
      <c r="CFT134" s="78"/>
      <c r="CFU134" s="78"/>
      <c r="CFV134" s="65"/>
      <c r="CFY134" s="78"/>
      <c r="CFZ134" s="78"/>
      <c r="CGA134" s="65"/>
      <c r="CGD134" s="78"/>
      <c r="CGE134" s="78"/>
      <c r="CGF134" s="65"/>
      <c r="CGI134" s="78"/>
      <c r="CGJ134" s="78"/>
      <c r="CGK134" s="65"/>
      <c r="CGN134" s="78"/>
      <c r="CGO134" s="78"/>
      <c r="CGP134" s="65"/>
      <c r="CGS134" s="78"/>
      <c r="CGT134" s="78"/>
      <c r="CGU134" s="65"/>
      <c r="CGX134" s="78"/>
      <c r="CGY134" s="78"/>
      <c r="CGZ134" s="65"/>
      <c r="CHC134" s="78"/>
      <c r="CHD134" s="78"/>
      <c r="CHE134" s="65"/>
      <c r="CHH134" s="78"/>
      <c r="CHI134" s="78"/>
      <c r="CHJ134" s="65"/>
      <c r="CHM134" s="78"/>
      <c r="CHN134" s="78"/>
      <c r="CHO134" s="65"/>
      <c r="CHR134" s="78"/>
      <c r="CHS134" s="78"/>
      <c r="CHT134" s="65"/>
      <c r="CHW134" s="78"/>
      <c r="CHX134" s="78"/>
      <c r="CHY134" s="65"/>
      <c r="CIB134" s="78"/>
      <c r="CIC134" s="78"/>
      <c r="CID134" s="65"/>
      <c r="CIG134" s="78"/>
      <c r="CIH134" s="78"/>
      <c r="CII134" s="65"/>
      <c r="CIL134" s="78"/>
      <c r="CIM134" s="78"/>
      <c r="CIN134" s="65"/>
      <c r="CIQ134" s="78"/>
      <c r="CIR134" s="78"/>
      <c r="CIS134" s="65"/>
      <c r="CIV134" s="78"/>
      <c r="CIW134" s="78"/>
      <c r="CIX134" s="65"/>
      <c r="CJA134" s="78"/>
      <c r="CJB134" s="78"/>
      <c r="CJC134" s="65"/>
      <c r="CJF134" s="78"/>
      <c r="CJG134" s="78"/>
      <c r="CJH134" s="65"/>
      <c r="CJK134" s="78"/>
      <c r="CJL134" s="78"/>
      <c r="CJM134" s="65"/>
      <c r="CJP134" s="78"/>
      <c r="CJQ134" s="78"/>
      <c r="CJR134" s="65"/>
      <c r="CJU134" s="78"/>
      <c r="CJV134" s="78"/>
      <c r="CJW134" s="65"/>
      <c r="CJZ134" s="78"/>
      <c r="CKA134" s="78"/>
      <c r="CKB134" s="65"/>
      <c r="CKE134" s="78"/>
      <c r="CKF134" s="78"/>
      <c r="CKG134" s="65"/>
      <c r="CKJ134" s="78"/>
      <c r="CKK134" s="78"/>
      <c r="CKL134" s="65"/>
      <c r="CKO134" s="78"/>
      <c r="CKP134" s="78"/>
      <c r="CKQ134" s="65"/>
      <c r="CKT134" s="78"/>
      <c r="CKU134" s="78"/>
      <c r="CKV134" s="65"/>
      <c r="CKY134" s="78"/>
      <c r="CKZ134" s="78"/>
      <c r="CLA134" s="65"/>
      <c r="CLD134" s="78"/>
      <c r="CLE134" s="78"/>
      <c r="CLF134" s="65"/>
      <c r="CLI134" s="78"/>
      <c r="CLJ134" s="78"/>
      <c r="CLK134" s="65"/>
      <c r="CLN134" s="78"/>
      <c r="CLO134" s="78"/>
      <c r="CLP134" s="65"/>
      <c r="CLS134" s="78"/>
      <c r="CLT134" s="78"/>
      <c r="CLU134" s="65"/>
      <c r="CLX134" s="78"/>
      <c r="CLY134" s="78"/>
      <c r="CLZ134" s="65"/>
      <c r="CMC134" s="78"/>
      <c r="CMD134" s="78"/>
      <c r="CME134" s="65"/>
      <c r="CMH134" s="78"/>
      <c r="CMI134" s="78"/>
      <c r="CMJ134" s="65"/>
      <c r="CMM134" s="78"/>
      <c r="CMN134" s="78"/>
      <c r="CMO134" s="65"/>
      <c r="CMR134" s="78"/>
      <c r="CMS134" s="78"/>
      <c r="CMT134" s="65"/>
      <c r="CMW134" s="78"/>
      <c r="CMX134" s="78"/>
      <c r="CMY134" s="65"/>
      <c r="CNB134" s="78"/>
      <c r="CNC134" s="78"/>
      <c r="CND134" s="65"/>
      <c r="CNG134" s="78"/>
      <c r="CNH134" s="78"/>
      <c r="CNI134" s="65"/>
      <c r="CNL134" s="78"/>
      <c r="CNM134" s="78"/>
      <c r="CNN134" s="65"/>
      <c r="CNQ134" s="78"/>
      <c r="CNR134" s="78"/>
      <c r="CNS134" s="65"/>
      <c r="CNV134" s="78"/>
      <c r="CNW134" s="78"/>
      <c r="CNX134" s="65"/>
      <c r="COA134" s="78"/>
      <c r="COB134" s="78"/>
      <c r="COC134" s="65"/>
      <c r="COF134" s="78"/>
      <c r="COG134" s="78"/>
      <c r="COH134" s="65"/>
      <c r="COK134" s="78"/>
      <c r="COL134" s="78"/>
      <c r="COM134" s="65"/>
      <c r="COP134" s="78"/>
      <c r="COQ134" s="78"/>
      <c r="COR134" s="65"/>
      <c r="COU134" s="78"/>
      <c r="COV134" s="78"/>
      <c r="COW134" s="65"/>
      <c r="COZ134" s="78"/>
      <c r="CPA134" s="78"/>
      <c r="CPB134" s="65"/>
      <c r="CPE134" s="78"/>
      <c r="CPF134" s="78"/>
      <c r="CPG134" s="65"/>
      <c r="CPJ134" s="78"/>
      <c r="CPK134" s="78"/>
      <c r="CPL134" s="65"/>
      <c r="CPO134" s="78"/>
      <c r="CPP134" s="78"/>
      <c r="CPQ134" s="65"/>
      <c r="CPT134" s="78"/>
      <c r="CPU134" s="78"/>
      <c r="CPV134" s="65"/>
      <c r="CPY134" s="78"/>
      <c r="CPZ134" s="78"/>
      <c r="CQA134" s="65"/>
      <c r="CQD134" s="78"/>
      <c r="CQE134" s="78"/>
      <c r="CQF134" s="65"/>
      <c r="CQI134" s="78"/>
      <c r="CQJ134" s="78"/>
      <c r="CQK134" s="65"/>
      <c r="CQN134" s="78"/>
      <c r="CQO134" s="78"/>
      <c r="CQP134" s="65"/>
      <c r="CQS134" s="78"/>
      <c r="CQT134" s="78"/>
      <c r="CQU134" s="65"/>
      <c r="CQX134" s="78"/>
      <c r="CQY134" s="78"/>
      <c r="CQZ134" s="65"/>
      <c r="CRC134" s="78"/>
      <c r="CRD134" s="78"/>
      <c r="CRE134" s="65"/>
      <c r="CRH134" s="78"/>
      <c r="CRI134" s="78"/>
      <c r="CRJ134" s="65"/>
      <c r="CRM134" s="78"/>
      <c r="CRN134" s="78"/>
      <c r="CRO134" s="65"/>
      <c r="CRR134" s="78"/>
      <c r="CRS134" s="78"/>
      <c r="CRT134" s="65"/>
      <c r="CRW134" s="78"/>
      <c r="CRX134" s="78"/>
      <c r="CRY134" s="65"/>
      <c r="CSB134" s="78"/>
      <c r="CSC134" s="78"/>
      <c r="CSD134" s="65"/>
      <c r="CSG134" s="78"/>
      <c r="CSH134" s="78"/>
      <c r="CSI134" s="65"/>
      <c r="CSL134" s="78"/>
      <c r="CSM134" s="78"/>
      <c r="CSN134" s="65"/>
      <c r="CSQ134" s="78"/>
      <c r="CSR134" s="78"/>
      <c r="CSS134" s="65"/>
      <c r="CSV134" s="78"/>
      <c r="CSW134" s="78"/>
      <c r="CSX134" s="65"/>
      <c r="CTA134" s="78"/>
      <c r="CTB134" s="78"/>
      <c r="CTC134" s="65"/>
      <c r="CTF134" s="78"/>
      <c r="CTG134" s="78"/>
      <c r="CTH134" s="65"/>
      <c r="CTK134" s="78"/>
      <c r="CTL134" s="78"/>
      <c r="CTM134" s="65"/>
      <c r="CTP134" s="78"/>
      <c r="CTQ134" s="78"/>
      <c r="CTR134" s="65"/>
      <c r="CTU134" s="78"/>
      <c r="CTV134" s="78"/>
      <c r="CTW134" s="65"/>
      <c r="CTZ134" s="78"/>
      <c r="CUA134" s="78"/>
      <c r="CUB134" s="65"/>
      <c r="CUE134" s="78"/>
      <c r="CUF134" s="78"/>
      <c r="CUG134" s="65"/>
      <c r="CUJ134" s="78"/>
      <c r="CUK134" s="78"/>
      <c r="CUL134" s="65"/>
      <c r="CUO134" s="78"/>
      <c r="CUP134" s="78"/>
      <c r="CUQ134" s="65"/>
      <c r="CUT134" s="78"/>
      <c r="CUU134" s="78"/>
      <c r="CUV134" s="65"/>
      <c r="CUY134" s="78"/>
      <c r="CUZ134" s="78"/>
      <c r="CVA134" s="65"/>
      <c r="CVD134" s="78"/>
      <c r="CVE134" s="78"/>
      <c r="CVF134" s="65"/>
      <c r="CVI134" s="78"/>
      <c r="CVJ134" s="78"/>
      <c r="CVK134" s="65"/>
      <c r="CVN134" s="78"/>
      <c r="CVO134" s="78"/>
      <c r="CVP134" s="65"/>
      <c r="CVS134" s="78"/>
      <c r="CVT134" s="78"/>
      <c r="CVU134" s="65"/>
      <c r="CVX134" s="78"/>
      <c r="CVY134" s="78"/>
      <c r="CVZ134" s="65"/>
      <c r="CWC134" s="78"/>
      <c r="CWD134" s="78"/>
      <c r="CWE134" s="65"/>
      <c r="CWH134" s="78"/>
      <c r="CWI134" s="78"/>
      <c r="CWJ134" s="65"/>
      <c r="CWM134" s="78"/>
      <c r="CWN134" s="78"/>
      <c r="CWO134" s="65"/>
      <c r="CWR134" s="78"/>
      <c r="CWS134" s="78"/>
      <c r="CWT134" s="65"/>
      <c r="CWW134" s="78"/>
      <c r="CWX134" s="78"/>
      <c r="CWY134" s="65"/>
      <c r="CXB134" s="78"/>
      <c r="CXC134" s="78"/>
      <c r="CXD134" s="65"/>
      <c r="CXG134" s="78"/>
      <c r="CXH134" s="78"/>
      <c r="CXI134" s="65"/>
      <c r="CXL134" s="78"/>
      <c r="CXM134" s="78"/>
      <c r="CXN134" s="65"/>
      <c r="CXQ134" s="78"/>
      <c r="CXR134" s="78"/>
      <c r="CXS134" s="65"/>
      <c r="CXV134" s="78"/>
      <c r="CXW134" s="78"/>
      <c r="CXX134" s="65"/>
      <c r="CYA134" s="78"/>
      <c r="CYB134" s="78"/>
      <c r="CYC134" s="65"/>
      <c r="CYF134" s="78"/>
      <c r="CYG134" s="78"/>
      <c r="CYH134" s="65"/>
      <c r="CYK134" s="78"/>
      <c r="CYL134" s="78"/>
      <c r="CYM134" s="65"/>
      <c r="CYP134" s="78"/>
      <c r="CYQ134" s="78"/>
      <c r="CYR134" s="65"/>
      <c r="CYU134" s="78"/>
      <c r="CYV134" s="78"/>
      <c r="CYW134" s="65"/>
      <c r="CYZ134" s="78"/>
      <c r="CZA134" s="78"/>
      <c r="CZB134" s="65"/>
      <c r="CZE134" s="78"/>
      <c r="CZF134" s="78"/>
      <c r="CZG134" s="65"/>
      <c r="CZJ134" s="78"/>
      <c r="CZK134" s="78"/>
      <c r="CZL134" s="65"/>
      <c r="CZO134" s="78"/>
      <c r="CZP134" s="78"/>
      <c r="CZQ134" s="65"/>
      <c r="CZT134" s="78"/>
      <c r="CZU134" s="78"/>
      <c r="CZV134" s="65"/>
      <c r="CZY134" s="78"/>
      <c r="CZZ134" s="78"/>
      <c r="DAA134" s="65"/>
      <c r="DAD134" s="78"/>
      <c r="DAE134" s="78"/>
      <c r="DAF134" s="65"/>
      <c r="DAI134" s="78"/>
      <c r="DAJ134" s="78"/>
      <c r="DAK134" s="65"/>
      <c r="DAN134" s="78"/>
      <c r="DAO134" s="78"/>
      <c r="DAP134" s="65"/>
      <c r="DAS134" s="78"/>
      <c r="DAT134" s="78"/>
      <c r="DAU134" s="65"/>
      <c r="DAX134" s="78"/>
      <c r="DAY134" s="78"/>
      <c r="DAZ134" s="65"/>
      <c r="DBC134" s="78"/>
      <c r="DBD134" s="78"/>
      <c r="DBE134" s="65"/>
      <c r="DBH134" s="78"/>
      <c r="DBI134" s="78"/>
      <c r="DBJ134" s="65"/>
      <c r="DBM134" s="78"/>
      <c r="DBN134" s="78"/>
      <c r="DBO134" s="65"/>
      <c r="DBR134" s="78"/>
      <c r="DBS134" s="78"/>
      <c r="DBT134" s="65"/>
      <c r="DBW134" s="78"/>
      <c r="DBX134" s="78"/>
      <c r="DBY134" s="65"/>
      <c r="DCB134" s="78"/>
      <c r="DCC134" s="78"/>
      <c r="DCD134" s="65"/>
      <c r="DCG134" s="78"/>
      <c r="DCH134" s="78"/>
      <c r="DCI134" s="65"/>
      <c r="DCL134" s="78"/>
      <c r="DCM134" s="78"/>
      <c r="DCN134" s="65"/>
      <c r="DCQ134" s="78"/>
      <c r="DCR134" s="78"/>
      <c r="DCS134" s="65"/>
      <c r="DCV134" s="78"/>
      <c r="DCW134" s="78"/>
      <c r="DCX134" s="65"/>
      <c r="DDA134" s="78"/>
      <c r="DDB134" s="78"/>
      <c r="DDC134" s="65"/>
      <c r="DDF134" s="78"/>
      <c r="DDG134" s="78"/>
      <c r="DDH134" s="65"/>
      <c r="DDK134" s="78"/>
      <c r="DDL134" s="78"/>
      <c r="DDM134" s="65"/>
      <c r="DDP134" s="78"/>
      <c r="DDQ134" s="78"/>
      <c r="DDR134" s="65"/>
      <c r="DDU134" s="78"/>
      <c r="DDV134" s="78"/>
      <c r="DDW134" s="65"/>
      <c r="DDZ134" s="78"/>
      <c r="DEA134" s="78"/>
      <c r="DEB134" s="65"/>
      <c r="DEE134" s="78"/>
      <c r="DEF134" s="78"/>
      <c r="DEG134" s="65"/>
      <c r="DEJ134" s="78"/>
      <c r="DEK134" s="78"/>
      <c r="DEL134" s="65"/>
      <c r="DEO134" s="78"/>
      <c r="DEP134" s="78"/>
      <c r="DEQ134" s="65"/>
      <c r="DET134" s="78"/>
      <c r="DEU134" s="78"/>
      <c r="DEV134" s="65"/>
      <c r="DEY134" s="78"/>
      <c r="DEZ134" s="78"/>
      <c r="DFA134" s="65"/>
      <c r="DFD134" s="78"/>
      <c r="DFE134" s="78"/>
      <c r="DFF134" s="65"/>
      <c r="DFI134" s="78"/>
      <c r="DFJ134" s="78"/>
      <c r="DFK134" s="65"/>
      <c r="DFN134" s="78"/>
      <c r="DFO134" s="78"/>
      <c r="DFP134" s="65"/>
      <c r="DFS134" s="78"/>
      <c r="DFT134" s="78"/>
      <c r="DFU134" s="65"/>
      <c r="DFX134" s="78"/>
      <c r="DFY134" s="78"/>
      <c r="DFZ134" s="65"/>
      <c r="DGC134" s="78"/>
      <c r="DGD134" s="78"/>
      <c r="DGE134" s="65"/>
      <c r="DGH134" s="78"/>
      <c r="DGI134" s="78"/>
      <c r="DGJ134" s="65"/>
      <c r="DGM134" s="78"/>
      <c r="DGN134" s="78"/>
      <c r="DGO134" s="65"/>
      <c r="DGR134" s="78"/>
      <c r="DGS134" s="78"/>
      <c r="DGT134" s="65"/>
      <c r="DGW134" s="78"/>
      <c r="DGX134" s="78"/>
      <c r="DGY134" s="65"/>
      <c r="DHB134" s="78"/>
      <c r="DHC134" s="78"/>
      <c r="DHD134" s="65"/>
      <c r="DHG134" s="78"/>
      <c r="DHH134" s="78"/>
      <c r="DHI134" s="65"/>
      <c r="DHL134" s="78"/>
      <c r="DHM134" s="78"/>
      <c r="DHN134" s="65"/>
      <c r="DHQ134" s="78"/>
      <c r="DHR134" s="78"/>
      <c r="DHS134" s="65"/>
      <c r="DHV134" s="78"/>
      <c r="DHW134" s="78"/>
      <c r="DHX134" s="65"/>
      <c r="DIA134" s="78"/>
      <c r="DIB134" s="78"/>
      <c r="DIC134" s="65"/>
      <c r="DIF134" s="78"/>
      <c r="DIG134" s="78"/>
      <c r="DIH134" s="65"/>
      <c r="DIK134" s="78"/>
      <c r="DIL134" s="78"/>
      <c r="DIM134" s="65"/>
      <c r="DIP134" s="78"/>
      <c r="DIQ134" s="78"/>
      <c r="DIR134" s="65"/>
      <c r="DIU134" s="78"/>
      <c r="DIV134" s="78"/>
      <c r="DIW134" s="65"/>
      <c r="DIZ134" s="78"/>
      <c r="DJA134" s="78"/>
      <c r="DJB134" s="65"/>
      <c r="DJE134" s="78"/>
      <c r="DJF134" s="78"/>
      <c r="DJG134" s="65"/>
      <c r="DJJ134" s="78"/>
      <c r="DJK134" s="78"/>
      <c r="DJL134" s="65"/>
      <c r="DJO134" s="78"/>
      <c r="DJP134" s="78"/>
      <c r="DJQ134" s="65"/>
      <c r="DJT134" s="78"/>
      <c r="DJU134" s="78"/>
      <c r="DJV134" s="65"/>
      <c r="DJY134" s="78"/>
      <c r="DJZ134" s="78"/>
      <c r="DKA134" s="65"/>
      <c r="DKD134" s="78"/>
      <c r="DKE134" s="78"/>
      <c r="DKF134" s="65"/>
      <c r="DKI134" s="78"/>
      <c r="DKJ134" s="78"/>
      <c r="DKK134" s="65"/>
      <c r="DKN134" s="78"/>
      <c r="DKO134" s="78"/>
      <c r="DKP134" s="65"/>
      <c r="DKS134" s="78"/>
      <c r="DKT134" s="78"/>
      <c r="DKU134" s="65"/>
      <c r="DKX134" s="78"/>
      <c r="DKY134" s="78"/>
      <c r="DKZ134" s="65"/>
      <c r="DLC134" s="78"/>
      <c r="DLD134" s="78"/>
      <c r="DLE134" s="65"/>
      <c r="DLH134" s="78"/>
      <c r="DLI134" s="78"/>
      <c r="DLJ134" s="65"/>
      <c r="DLM134" s="78"/>
      <c r="DLN134" s="78"/>
      <c r="DLO134" s="65"/>
      <c r="DLR134" s="78"/>
      <c r="DLS134" s="78"/>
      <c r="DLT134" s="65"/>
      <c r="DLW134" s="78"/>
      <c r="DLX134" s="78"/>
      <c r="DLY134" s="65"/>
      <c r="DMB134" s="78"/>
      <c r="DMC134" s="78"/>
      <c r="DMD134" s="65"/>
      <c r="DMG134" s="78"/>
      <c r="DMH134" s="78"/>
      <c r="DMI134" s="65"/>
      <c r="DML134" s="78"/>
      <c r="DMM134" s="78"/>
      <c r="DMN134" s="65"/>
      <c r="DMQ134" s="78"/>
      <c r="DMR134" s="78"/>
      <c r="DMS134" s="65"/>
      <c r="DMV134" s="78"/>
      <c r="DMW134" s="78"/>
      <c r="DMX134" s="65"/>
      <c r="DNA134" s="78"/>
      <c r="DNB134" s="78"/>
      <c r="DNC134" s="65"/>
      <c r="DNF134" s="78"/>
      <c r="DNG134" s="78"/>
      <c r="DNH134" s="65"/>
      <c r="DNK134" s="78"/>
      <c r="DNL134" s="78"/>
      <c r="DNM134" s="65"/>
      <c r="DNP134" s="78"/>
      <c r="DNQ134" s="78"/>
      <c r="DNR134" s="65"/>
      <c r="DNU134" s="78"/>
      <c r="DNV134" s="78"/>
      <c r="DNW134" s="65"/>
      <c r="DNZ134" s="78"/>
      <c r="DOA134" s="78"/>
      <c r="DOB134" s="65"/>
      <c r="DOE134" s="78"/>
      <c r="DOF134" s="78"/>
      <c r="DOG134" s="65"/>
      <c r="DOJ134" s="78"/>
      <c r="DOK134" s="78"/>
      <c r="DOL134" s="65"/>
      <c r="DOO134" s="78"/>
      <c r="DOP134" s="78"/>
      <c r="DOQ134" s="65"/>
      <c r="DOT134" s="78"/>
      <c r="DOU134" s="78"/>
      <c r="DOV134" s="65"/>
      <c r="DOY134" s="78"/>
      <c r="DOZ134" s="78"/>
      <c r="DPA134" s="65"/>
      <c r="DPD134" s="78"/>
      <c r="DPE134" s="78"/>
      <c r="DPF134" s="65"/>
      <c r="DPI134" s="78"/>
      <c r="DPJ134" s="78"/>
      <c r="DPK134" s="65"/>
      <c r="DPN134" s="78"/>
      <c r="DPO134" s="78"/>
      <c r="DPP134" s="65"/>
      <c r="DPS134" s="78"/>
      <c r="DPT134" s="78"/>
      <c r="DPU134" s="65"/>
      <c r="DPX134" s="78"/>
      <c r="DPY134" s="78"/>
      <c r="DPZ134" s="65"/>
      <c r="DQC134" s="78"/>
      <c r="DQD134" s="78"/>
      <c r="DQE134" s="65"/>
      <c r="DQH134" s="78"/>
      <c r="DQI134" s="78"/>
      <c r="DQJ134" s="65"/>
      <c r="DQM134" s="78"/>
      <c r="DQN134" s="78"/>
      <c r="DQO134" s="65"/>
      <c r="DQR134" s="78"/>
      <c r="DQS134" s="78"/>
      <c r="DQT134" s="65"/>
      <c r="DQW134" s="78"/>
      <c r="DQX134" s="78"/>
      <c r="DQY134" s="65"/>
      <c r="DRB134" s="78"/>
      <c r="DRC134" s="78"/>
      <c r="DRD134" s="65"/>
      <c r="DRG134" s="78"/>
      <c r="DRH134" s="78"/>
      <c r="DRI134" s="65"/>
      <c r="DRL134" s="78"/>
      <c r="DRM134" s="78"/>
      <c r="DRN134" s="65"/>
      <c r="DRQ134" s="78"/>
      <c r="DRR134" s="78"/>
      <c r="DRS134" s="65"/>
      <c r="DRV134" s="78"/>
      <c r="DRW134" s="78"/>
      <c r="DRX134" s="65"/>
      <c r="DSA134" s="78"/>
      <c r="DSB134" s="78"/>
      <c r="DSC134" s="65"/>
      <c r="DSF134" s="78"/>
      <c r="DSG134" s="78"/>
      <c r="DSH134" s="65"/>
      <c r="DSK134" s="78"/>
      <c r="DSL134" s="78"/>
      <c r="DSM134" s="65"/>
      <c r="DSP134" s="78"/>
      <c r="DSQ134" s="78"/>
      <c r="DSR134" s="65"/>
      <c r="DSU134" s="78"/>
      <c r="DSV134" s="78"/>
      <c r="DSW134" s="65"/>
      <c r="DSZ134" s="78"/>
      <c r="DTA134" s="78"/>
      <c r="DTB134" s="65"/>
      <c r="DTE134" s="78"/>
      <c r="DTF134" s="78"/>
      <c r="DTG134" s="65"/>
      <c r="DTJ134" s="78"/>
      <c r="DTK134" s="78"/>
      <c r="DTL134" s="65"/>
      <c r="DTO134" s="78"/>
      <c r="DTP134" s="78"/>
      <c r="DTQ134" s="65"/>
      <c r="DTT134" s="78"/>
      <c r="DTU134" s="78"/>
      <c r="DTV134" s="65"/>
      <c r="DTY134" s="78"/>
      <c r="DTZ134" s="78"/>
      <c r="DUA134" s="65"/>
      <c r="DUD134" s="78"/>
      <c r="DUE134" s="78"/>
      <c r="DUF134" s="65"/>
      <c r="DUI134" s="78"/>
      <c r="DUJ134" s="78"/>
      <c r="DUK134" s="65"/>
      <c r="DUN134" s="78"/>
      <c r="DUO134" s="78"/>
      <c r="DUP134" s="65"/>
      <c r="DUS134" s="78"/>
      <c r="DUT134" s="78"/>
      <c r="DUU134" s="65"/>
      <c r="DUX134" s="78"/>
      <c r="DUY134" s="78"/>
      <c r="DUZ134" s="65"/>
      <c r="DVC134" s="78"/>
      <c r="DVD134" s="78"/>
      <c r="DVE134" s="65"/>
      <c r="DVH134" s="78"/>
      <c r="DVI134" s="78"/>
      <c r="DVJ134" s="65"/>
      <c r="DVM134" s="78"/>
      <c r="DVN134" s="78"/>
      <c r="DVO134" s="65"/>
      <c r="DVR134" s="78"/>
      <c r="DVS134" s="78"/>
      <c r="DVT134" s="65"/>
      <c r="DVW134" s="78"/>
      <c r="DVX134" s="78"/>
      <c r="DVY134" s="65"/>
      <c r="DWB134" s="78"/>
      <c r="DWC134" s="78"/>
      <c r="DWD134" s="65"/>
      <c r="DWG134" s="78"/>
      <c r="DWH134" s="78"/>
      <c r="DWI134" s="65"/>
      <c r="DWL134" s="78"/>
      <c r="DWM134" s="78"/>
      <c r="DWN134" s="65"/>
      <c r="DWQ134" s="78"/>
      <c r="DWR134" s="78"/>
      <c r="DWS134" s="65"/>
      <c r="DWV134" s="78"/>
      <c r="DWW134" s="78"/>
      <c r="DWX134" s="65"/>
      <c r="DXA134" s="78"/>
      <c r="DXB134" s="78"/>
      <c r="DXC134" s="65"/>
      <c r="DXF134" s="78"/>
      <c r="DXG134" s="78"/>
      <c r="DXH134" s="65"/>
      <c r="DXK134" s="78"/>
      <c r="DXL134" s="78"/>
      <c r="DXM134" s="65"/>
      <c r="DXP134" s="78"/>
      <c r="DXQ134" s="78"/>
      <c r="DXR134" s="65"/>
      <c r="DXU134" s="78"/>
      <c r="DXV134" s="78"/>
      <c r="DXW134" s="65"/>
      <c r="DXZ134" s="78"/>
      <c r="DYA134" s="78"/>
      <c r="DYB134" s="65"/>
      <c r="DYE134" s="78"/>
      <c r="DYF134" s="78"/>
      <c r="DYG134" s="65"/>
      <c r="DYJ134" s="78"/>
      <c r="DYK134" s="78"/>
      <c r="DYL134" s="65"/>
      <c r="DYO134" s="78"/>
      <c r="DYP134" s="78"/>
      <c r="DYQ134" s="65"/>
      <c r="DYT134" s="78"/>
      <c r="DYU134" s="78"/>
      <c r="DYV134" s="65"/>
      <c r="DYY134" s="78"/>
      <c r="DYZ134" s="78"/>
      <c r="DZA134" s="65"/>
      <c r="DZD134" s="78"/>
      <c r="DZE134" s="78"/>
      <c r="DZF134" s="65"/>
      <c r="DZI134" s="78"/>
      <c r="DZJ134" s="78"/>
      <c r="DZK134" s="65"/>
      <c r="DZN134" s="78"/>
      <c r="DZO134" s="78"/>
      <c r="DZP134" s="65"/>
      <c r="DZS134" s="78"/>
      <c r="DZT134" s="78"/>
      <c r="DZU134" s="65"/>
      <c r="DZX134" s="78"/>
      <c r="DZY134" s="78"/>
      <c r="DZZ134" s="65"/>
      <c r="EAC134" s="78"/>
      <c r="EAD134" s="78"/>
      <c r="EAE134" s="65"/>
      <c r="EAH134" s="78"/>
      <c r="EAI134" s="78"/>
      <c r="EAJ134" s="65"/>
      <c r="EAM134" s="78"/>
      <c r="EAN134" s="78"/>
      <c r="EAO134" s="65"/>
      <c r="EAR134" s="78"/>
      <c r="EAS134" s="78"/>
      <c r="EAT134" s="65"/>
      <c r="EAW134" s="78"/>
      <c r="EAX134" s="78"/>
      <c r="EAY134" s="65"/>
      <c r="EBB134" s="78"/>
      <c r="EBC134" s="78"/>
      <c r="EBD134" s="65"/>
      <c r="EBG134" s="78"/>
      <c r="EBH134" s="78"/>
      <c r="EBI134" s="65"/>
      <c r="EBL134" s="78"/>
      <c r="EBM134" s="78"/>
      <c r="EBN134" s="65"/>
      <c r="EBQ134" s="78"/>
      <c r="EBR134" s="78"/>
      <c r="EBS134" s="65"/>
      <c r="EBV134" s="78"/>
      <c r="EBW134" s="78"/>
      <c r="EBX134" s="65"/>
      <c r="ECA134" s="78"/>
      <c r="ECB134" s="78"/>
      <c r="ECC134" s="65"/>
      <c r="ECF134" s="78"/>
      <c r="ECG134" s="78"/>
      <c r="ECH134" s="65"/>
      <c r="ECK134" s="78"/>
      <c r="ECL134" s="78"/>
      <c r="ECM134" s="65"/>
      <c r="ECP134" s="78"/>
      <c r="ECQ134" s="78"/>
      <c r="ECR134" s="65"/>
      <c r="ECU134" s="78"/>
      <c r="ECV134" s="78"/>
      <c r="ECW134" s="65"/>
      <c r="ECZ134" s="78"/>
      <c r="EDA134" s="78"/>
      <c r="EDB134" s="65"/>
      <c r="EDE134" s="78"/>
      <c r="EDF134" s="78"/>
      <c r="EDG134" s="65"/>
      <c r="EDJ134" s="78"/>
      <c r="EDK134" s="78"/>
      <c r="EDL134" s="65"/>
      <c r="EDO134" s="78"/>
      <c r="EDP134" s="78"/>
      <c r="EDQ134" s="65"/>
      <c r="EDT134" s="78"/>
      <c r="EDU134" s="78"/>
      <c r="EDV134" s="65"/>
      <c r="EDY134" s="78"/>
      <c r="EDZ134" s="78"/>
      <c r="EEA134" s="65"/>
      <c r="EED134" s="78"/>
      <c r="EEE134" s="78"/>
      <c r="EEF134" s="65"/>
      <c r="EEI134" s="78"/>
      <c r="EEJ134" s="78"/>
      <c r="EEK134" s="65"/>
      <c r="EEN134" s="78"/>
      <c r="EEO134" s="78"/>
      <c r="EEP134" s="65"/>
      <c r="EES134" s="78"/>
      <c r="EET134" s="78"/>
      <c r="EEU134" s="65"/>
      <c r="EEX134" s="78"/>
      <c r="EEY134" s="78"/>
      <c r="EEZ134" s="65"/>
      <c r="EFC134" s="78"/>
      <c r="EFD134" s="78"/>
      <c r="EFE134" s="65"/>
      <c r="EFH134" s="78"/>
      <c r="EFI134" s="78"/>
      <c r="EFJ134" s="65"/>
      <c r="EFM134" s="78"/>
      <c r="EFN134" s="78"/>
      <c r="EFO134" s="65"/>
      <c r="EFR134" s="78"/>
      <c r="EFS134" s="78"/>
      <c r="EFT134" s="65"/>
      <c r="EFW134" s="78"/>
      <c r="EFX134" s="78"/>
      <c r="EFY134" s="65"/>
      <c r="EGB134" s="78"/>
      <c r="EGC134" s="78"/>
      <c r="EGD134" s="65"/>
      <c r="EGG134" s="78"/>
      <c r="EGH134" s="78"/>
      <c r="EGI134" s="65"/>
      <c r="EGL134" s="78"/>
      <c r="EGM134" s="78"/>
      <c r="EGN134" s="65"/>
      <c r="EGQ134" s="78"/>
      <c r="EGR134" s="78"/>
      <c r="EGS134" s="65"/>
      <c r="EGV134" s="78"/>
      <c r="EGW134" s="78"/>
      <c r="EGX134" s="65"/>
      <c r="EHA134" s="78"/>
      <c r="EHB134" s="78"/>
      <c r="EHC134" s="65"/>
      <c r="EHF134" s="78"/>
      <c r="EHG134" s="78"/>
      <c r="EHH134" s="65"/>
      <c r="EHK134" s="78"/>
      <c r="EHL134" s="78"/>
      <c r="EHM134" s="65"/>
      <c r="EHP134" s="78"/>
      <c r="EHQ134" s="78"/>
      <c r="EHR134" s="65"/>
      <c r="EHU134" s="78"/>
      <c r="EHV134" s="78"/>
      <c r="EHW134" s="65"/>
      <c r="EHZ134" s="78"/>
      <c r="EIA134" s="78"/>
      <c r="EIB134" s="65"/>
      <c r="EIE134" s="78"/>
      <c r="EIF134" s="78"/>
      <c r="EIG134" s="65"/>
      <c r="EIJ134" s="78"/>
      <c r="EIK134" s="78"/>
      <c r="EIL134" s="65"/>
      <c r="EIO134" s="78"/>
      <c r="EIP134" s="78"/>
      <c r="EIQ134" s="65"/>
      <c r="EIT134" s="78"/>
      <c r="EIU134" s="78"/>
      <c r="EIV134" s="65"/>
      <c r="EIY134" s="78"/>
      <c r="EIZ134" s="78"/>
      <c r="EJA134" s="65"/>
      <c r="EJD134" s="78"/>
      <c r="EJE134" s="78"/>
      <c r="EJF134" s="65"/>
      <c r="EJI134" s="78"/>
      <c r="EJJ134" s="78"/>
      <c r="EJK134" s="65"/>
      <c r="EJN134" s="78"/>
      <c r="EJO134" s="78"/>
      <c r="EJP134" s="65"/>
      <c r="EJS134" s="78"/>
      <c r="EJT134" s="78"/>
      <c r="EJU134" s="65"/>
      <c r="EJX134" s="78"/>
      <c r="EJY134" s="78"/>
      <c r="EJZ134" s="65"/>
      <c r="EKC134" s="78"/>
      <c r="EKD134" s="78"/>
      <c r="EKE134" s="65"/>
      <c r="EKH134" s="78"/>
      <c r="EKI134" s="78"/>
      <c r="EKJ134" s="65"/>
      <c r="EKM134" s="78"/>
      <c r="EKN134" s="78"/>
      <c r="EKO134" s="65"/>
      <c r="EKR134" s="78"/>
      <c r="EKS134" s="78"/>
      <c r="EKT134" s="65"/>
      <c r="EKW134" s="78"/>
      <c r="EKX134" s="78"/>
      <c r="EKY134" s="65"/>
      <c r="ELB134" s="78"/>
      <c r="ELC134" s="78"/>
      <c r="ELD134" s="65"/>
      <c r="ELG134" s="78"/>
      <c r="ELH134" s="78"/>
      <c r="ELI134" s="65"/>
      <c r="ELL134" s="78"/>
      <c r="ELM134" s="78"/>
      <c r="ELN134" s="65"/>
      <c r="ELQ134" s="78"/>
      <c r="ELR134" s="78"/>
      <c r="ELS134" s="65"/>
      <c r="ELV134" s="78"/>
      <c r="ELW134" s="78"/>
      <c r="ELX134" s="65"/>
      <c r="EMA134" s="78"/>
      <c r="EMB134" s="78"/>
      <c r="EMC134" s="65"/>
      <c r="EMF134" s="78"/>
      <c r="EMG134" s="78"/>
      <c r="EMH134" s="65"/>
      <c r="EMK134" s="78"/>
      <c r="EML134" s="78"/>
      <c r="EMM134" s="65"/>
      <c r="EMP134" s="78"/>
      <c r="EMQ134" s="78"/>
      <c r="EMR134" s="65"/>
      <c r="EMU134" s="78"/>
      <c r="EMV134" s="78"/>
      <c r="EMW134" s="65"/>
      <c r="EMZ134" s="78"/>
      <c r="ENA134" s="78"/>
      <c r="ENB134" s="65"/>
      <c r="ENE134" s="78"/>
      <c r="ENF134" s="78"/>
      <c r="ENG134" s="65"/>
      <c r="ENJ134" s="78"/>
      <c r="ENK134" s="78"/>
      <c r="ENL134" s="65"/>
      <c r="ENO134" s="78"/>
      <c r="ENP134" s="78"/>
      <c r="ENQ134" s="65"/>
      <c r="ENT134" s="78"/>
      <c r="ENU134" s="78"/>
      <c r="ENV134" s="65"/>
      <c r="ENY134" s="78"/>
      <c r="ENZ134" s="78"/>
      <c r="EOA134" s="65"/>
      <c r="EOD134" s="78"/>
      <c r="EOE134" s="78"/>
      <c r="EOF134" s="65"/>
      <c r="EOI134" s="78"/>
      <c r="EOJ134" s="78"/>
      <c r="EOK134" s="65"/>
      <c r="EON134" s="78"/>
      <c r="EOO134" s="78"/>
      <c r="EOP134" s="65"/>
      <c r="EOS134" s="78"/>
      <c r="EOT134" s="78"/>
      <c r="EOU134" s="65"/>
      <c r="EOX134" s="78"/>
      <c r="EOY134" s="78"/>
      <c r="EOZ134" s="65"/>
      <c r="EPC134" s="78"/>
      <c r="EPD134" s="78"/>
      <c r="EPE134" s="65"/>
      <c r="EPH134" s="78"/>
      <c r="EPI134" s="78"/>
      <c r="EPJ134" s="65"/>
      <c r="EPM134" s="78"/>
      <c r="EPN134" s="78"/>
      <c r="EPO134" s="65"/>
      <c r="EPR134" s="78"/>
      <c r="EPS134" s="78"/>
      <c r="EPT134" s="65"/>
      <c r="EPW134" s="78"/>
      <c r="EPX134" s="78"/>
      <c r="EPY134" s="65"/>
      <c r="EQB134" s="78"/>
      <c r="EQC134" s="78"/>
      <c r="EQD134" s="65"/>
      <c r="EQG134" s="78"/>
      <c r="EQH134" s="78"/>
      <c r="EQI134" s="65"/>
      <c r="EQL134" s="78"/>
      <c r="EQM134" s="78"/>
      <c r="EQN134" s="65"/>
      <c r="EQQ134" s="78"/>
      <c r="EQR134" s="78"/>
      <c r="EQS134" s="65"/>
      <c r="EQV134" s="78"/>
      <c r="EQW134" s="78"/>
      <c r="EQX134" s="65"/>
      <c r="ERA134" s="78"/>
      <c r="ERB134" s="78"/>
      <c r="ERC134" s="65"/>
      <c r="ERF134" s="78"/>
      <c r="ERG134" s="78"/>
      <c r="ERH134" s="65"/>
      <c r="ERK134" s="78"/>
      <c r="ERL134" s="78"/>
      <c r="ERM134" s="65"/>
      <c r="ERP134" s="78"/>
      <c r="ERQ134" s="78"/>
      <c r="ERR134" s="65"/>
      <c r="ERU134" s="78"/>
      <c r="ERV134" s="78"/>
      <c r="ERW134" s="65"/>
      <c r="ERZ134" s="78"/>
      <c r="ESA134" s="78"/>
      <c r="ESB134" s="65"/>
      <c r="ESE134" s="78"/>
      <c r="ESF134" s="78"/>
      <c r="ESG134" s="65"/>
      <c r="ESJ134" s="78"/>
      <c r="ESK134" s="78"/>
      <c r="ESL134" s="65"/>
      <c r="ESO134" s="78"/>
      <c r="ESP134" s="78"/>
      <c r="ESQ134" s="65"/>
      <c r="EST134" s="78"/>
      <c r="ESU134" s="78"/>
      <c r="ESV134" s="65"/>
      <c r="ESY134" s="78"/>
      <c r="ESZ134" s="78"/>
      <c r="ETA134" s="65"/>
      <c r="ETD134" s="78"/>
      <c r="ETE134" s="78"/>
      <c r="ETF134" s="65"/>
      <c r="ETI134" s="78"/>
      <c r="ETJ134" s="78"/>
      <c r="ETK134" s="65"/>
      <c r="ETN134" s="78"/>
      <c r="ETO134" s="78"/>
      <c r="ETP134" s="65"/>
      <c r="ETS134" s="78"/>
      <c r="ETT134" s="78"/>
      <c r="ETU134" s="65"/>
      <c r="ETX134" s="78"/>
      <c r="ETY134" s="78"/>
      <c r="ETZ134" s="65"/>
      <c r="EUC134" s="78"/>
      <c r="EUD134" s="78"/>
      <c r="EUE134" s="65"/>
      <c r="EUH134" s="78"/>
      <c r="EUI134" s="78"/>
      <c r="EUJ134" s="65"/>
      <c r="EUM134" s="78"/>
      <c r="EUN134" s="78"/>
      <c r="EUO134" s="65"/>
      <c r="EUR134" s="78"/>
      <c r="EUS134" s="78"/>
      <c r="EUT134" s="65"/>
      <c r="EUW134" s="78"/>
      <c r="EUX134" s="78"/>
      <c r="EUY134" s="65"/>
      <c r="EVB134" s="78"/>
      <c r="EVC134" s="78"/>
      <c r="EVD134" s="65"/>
      <c r="EVG134" s="78"/>
      <c r="EVH134" s="78"/>
      <c r="EVI134" s="65"/>
      <c r="EVL134" s="78"/>
      <c r="EVM134" s="78"/>
      <c r="EVN134" s="65"/>
      <c r="EVQ134" s="78"/>
      <c r="EVR134" s="78"/>
      <c r="EVS134" s="65"/>
      <c r="EVV134" s="78"/>
      <c r="EVW134" s="78"/>
      <c r="EVX134" s="65"/>
      <c r="EWA134" s="78"/>
      <c r="EWB134" s="78"/>
      <c r="EWC134" s="65"/>
      <c r="EWF134" s="78"/>
      <c r="EWG134" s="78"/>
      <c r="EWH134" s="65"/>
      <c r="EWK134" s="78"/>
      <c r="EWL134" s="78"/>
      <c r="EWM134" s="65"/>
      <c r="EWP134" s="78"/>
      <c r="EWQ134" s="78"/>
      <c r="EWR134" s="65"/>
      <c r="EWU134" s="78"/>
      <c r="EWV134" s="78"/>
      <c r="EWW134" s="65"/>
      <c r="EWZ134" s="78"/>
      <c r="EXA134" s="78"/>
      <c r="EXB134" s="65"/>
      <c r="EXE134" s="78"/>
      <c r="EXF134" s="78"/>
      <c r="EXG134" s="65"/>
      <c r="EXJ134" s="78"/>
      <c r="EXK134" s="78"/>
      <c r="EXL134" s="65"/>
      <c r="EXO134" s="78"/>
      <c r="EXP134" s="78"/>
      <c r="EXQ134" s="65"/>
      <c r="EXT134" s="78"/>
      <c r="EXU134" s="78"/>
      <c r="EXV134" s="65"/>
      <c r="EXY134" s="78"/>
      <c r="EXZ134" s="78"/>
      <c r="EYA134" s="65"/>
      <c r="EYD134" s="78"/>
      <c r="EYE134" s="78"/>
      <c r="EYF134" s="65"/>
      <c r="EYI134" s="78"/>
      <c r="EYJ134" s="78"/>
      <c r="EYK134" s="65"/>
      <c r="EYN134" s="78"/>
      <c r="EYO134" s="78"/>
      <c r="EYP134" s="65"/>
      <c r="EYS134" s="78"/>
      <c r="EYT134" s="78"/>
      <c r="EYU134" s="65"/>
      <c r="EYX134" s="78"/>
      <c r="EYY134" s="78"/>
      <c r="EYZ134" s="65"/>
      <c r="EZC134" s="78"/>
      <c r="EZD134" s="78"/>
      <c r="EZE134" s="65"/>
      <c r="EZH134" s="78"/>
      <c r="EZI134" s="78"/>
      <c r="EZJ134" s="65"/>
      <c r="EZM134" s="78"/>
      <c r="EZN134" s="78"/>
      <c r="EZO134" s="65"/>
      <c r="EZR134" s="78"/>
      <c r="EZS134" s="78"/>
      <c r="EZT134" s="65"/>
      <c r="EZW134" s="78"/>
      <c r="EZX134" s="78"/>
      <c r="EZY134" s="65"/>
      <c r="FAB134" s="78"/>
      <c r="FAC134" s="78"/>
      <c r="FAD134" s="65"/>
      <c r="FAG134" s="78"/>
      <c r="FAH134" s="78"/>
      <c r="FAI134" s="65"/>
      <c r="FAL134" s="78"/>
      <c r="FAM134" s="78"/>
      <c r="FAN134" s="65"/>
      <c r="FAQ134" s="78"/>
      <c r="FAR134" s="78"/>
      <c r="FAS134" s="65"/>
      <c r="FAV134" s="78"/>
      <c r="FAW134" s="78"/>
      <c r="FAX134" s="65"/>
      <c r="FBA134" s="78"/>
      <c r="FBB134" s="78"/>
      <c r="FBC134" s="65"/>
      <c r="FBF134" s="78"/>
      <c r="FBG134" s="78"/>
      <c r="FBH134" s="65"/>
      <c r="FBK134" s="78"/>
      <c r="FBL134" s="78"/>
      <c r="FBM134" s="65"/>
      <c r="FBP134" s="78"/>
      <c r="FBQ134" s="78"/>
      <c r="FBR134" s="65"/>
      <c r="FBU134" s="78"/>
      <c r="FBV134" s="78"/>
      <c r="FBW134" s="65"/>
      <c r="FBZ134" s="78"/>
      <c r="FCA134" s="78"/>
      <c r="FCB134" s="65"/>
      <c r="FCE134" s="78"/>
      <c r="FCF134" s="78"/>
      <c r="FCG134" s="65"/>
      <c r="FCJ134" s="78"/>
      <c r="FCK134" s="78"/>
      <c r="FCL134" s="65"/>
      <c r="FCO134" s="78"/>
      <c r="FCP134" s="78"/>
      <c r="FCQ134" s="65"/>
      <c r="FCT134" s="78"/>
      <c r="FCU134" s="78"/>
      <c r="FCV134" s="65"/>
      <c r="FCY134" s="78"/>
      <c r="FCZ134" s="78"/>
      <c r="FDA134" s="65"/>
      <c r="FDD134" s="78"/>
      <c r="FDE134" s="78"/>
      <c r="FDF134" s="65"/>
      <c r="FDI134" s="78"/>
      <c r="FDJ134" s="78"/>
      <c r="FDK134" s="65"/>
      <c r="FDN134" s="78"/>
      <c r="FDO134" s="78"/>
      <c r="FDP134" s="65"/>
      <c r="FDS134" s="78"/>
      <c r="FDT134" s="78"/>
      <c r="FDU134" s="65"/>
      <c r="FDX134" s="78"/>
      <c r="FDY134" s="78"/>
      <c r="FDZ134" s="65"/>
      <c r="FEC134" s="78"/>
      <c r="FED134" s="78"/>
      <c r="FEE134" s="65"/>
      <c r="FEH134" s="78"/>
      <c r="FEI134" s="78"/>
      <c r="FEJ134" s="65"/>
      <c r="FEM134" s="78"/>
      <c r="FEN134" s="78"/>
      <c r="FEO134" s="65"/>
      <c r="FER134" s="78"/>
      <c r="FES134" s="78"/>
      <c r="FET134" s="65"/>
      <c r="FEW134" s="78"/>
      <c r="FEX134" s="78"/>
      <c r="FEY134" s="65"/>
      <c r="FFB134" s="78"/>
      <c r="FFC134" s="78"/>
      <c r="FFD134" s="65"/>
      <c r="FFG134" s="78"/>
      <c r="FFH134" s="78"/>
      <c r="FFI134" s="65"/>
      <c r="FFL134" s="78"/>
      <c r="FFM134" s="78"/>
      <c r="FFN134" s="65"/>
      <c r="FFQ134" s="78"/>
      <c r="FFR134" s="78"/>
      <c r="FFS134" s="65"/>
      <c r="FFV134" s="78"/>
      <c r="FFW134" s="78"/>
      <c r="FFX134" s="65"/>
      <c r="FGA134" s="78"/>
      <c r="FGB134" s="78"/>
      <c r="FGC134" s="65"/>
      <c r="FGF134" s="78"/>
      <c r="FGG134" s="78"/>
      <c r="FGH134" s="65"/>
      <c r="FGK134" s="78"/>
      <c r="FGL134" s="78"/>
      <c r="FGM134" s="65"/>
      <c r="FGP134" s="78"/>
      <c r="FGQ134" s="78"/>
      <c r="FGR134" s="65"/>
      <c r="FGU134" s="78"/>
      <c r="FGV134" s="78"/>
      <c r="FGW134" s="65"/>
      <c r="FGZ134" s="78"/>
      <c r="FHA134" s="78"/>
      <c r="FHB134" s="65"/>
      <c r="FHE134" s="78"/>
      <c r="FHF134" s="78"/>
      <c r="FHG134" s="65"/>
      <c r="FHJ134" s="78"/>
      <c r="FHK134" s="78"/>
      <c r="FHL134" s="65"/>
      <c r="FHO134" s="78"/>
      <c r="FHP134" s="78"/>
      <c r="FHQ134" s="65"/>
      <c r="FHT134" s="78"/>
      <c r="FHU134" s="78"/>
      <c r="FHV134" s="65"/>
      <c r="FHY134" s="78"/>
      <c r="FHZ134" s="78"/>
      <c r="FIA134" s="65"/>
      <c r="FID134" s="78"/>
      <c r="FIE134" s="78"/>
      <c r="FIF134" s="65"/>
      <c r="FII134" s="78"/>
      <c r="FIJ134" s="78"/>
      <c r="FIK134" s="65"/>
      <c r="FIN134" s="78"/>
      <c r="FIO134" s="78"/>
      <c r="FIP134" s="65"/>
      <c r="FIS134" s="78"/>
      <c r="FIT134" s="78"/>
      <c r="FIU134" s="65"/>
      <c r="FIX134" s="78"/>
      <c r="FIY134" s="78"/>
      <c r="FIZ134" s="65"/>
      <c r="FJC134" s="78"/>
      <c r="FJD134" s="78"/>
      <c r="FJE134" s="65"/>
      <c r="FJH134" s="78"/>
      <c r="FJI134" s="78"/>
      <c r="FJJ134" s="65"/>
      <c r="FJM134" s="78"/>
      <c r="FJN134" s="78"/>
      <c r="FJO134" s="65"/>
      <c r="FJR134" s="78"/>
      <c r="FJS134" s="78"/>
      <c r="FJT134" s="65"/>
      <c r="FJW134" s="78"/>
      <c r="FJX134" s="78"/>
      <c r="FJY134" s="65"/>
      <c r="FKB134" s="78"/>
      <c r="FKC134" s="78"/>
      <c r="FKD134" s="65"/>
      <c r="FKG134" s="78"/>
      <c r="FKH134" s="78"/>
      <c r="FKI134" s="65"/>
      <c r="FKL134" s="78"/>
      <c r="FKM134" s="78"/>
      <c r="FKN134" s="65"/>
      <c r="FKQ134" s="78"/>
      <c r="FKR134" s="78"/>
      <c r="FKS134" s="65"/>
      <c r="FKV134" s="78"/>
      <c r="FKW134" s="78"/>
      <c r="FKX134" s="65"/>
      <c r="FLA134" s="78"/>
      <c r="FLB134" s="78"/>
      <c r="FLC134" s="65"/>
      <c r="FLF134" s="78"/>
      <c r="FLG134" s="78"/>
      <c r="FLH134" s="65"/>
      <c r="FLK134" s="78"/>
      <c r="FLL134" s="78"/>
      <c r="FLM134" s="65"/>
      <c r="FLP134" s="78"/>
      <c r="FLQ134" s="78"/>
      <c r="FLR134" s="65"/>
      <c r="FLU134" s="78"/>
      <c r="FLV134" s="78"/>
      <c r="FLW134" s="65"/>
      <c r="FLZ134" s="78"/>
      <c r="FMA134" s="78"/>
      <c r="FMB134" s="65"/>
      <c r="FME134" s="78"/>
      <c r="FMF134" s="78"/>
      <c r="FMG134" s="65"/>
      <c r="FMJ134" s="78"/>
      <c r="FMK134" s="78"/>
      <c r="FML134" s="65"/>
      <c r="FMO134" s="78"/>
      <c r="FMP134" s="78"/>
      <c r="FMQ134" s="65"/>
      <c r="FMT134" s="78"/>
      <c r="FMU134" s="78"/>
      <c r="FMV134" s="65"/>
      <c r="FMY134" s="78"/>
      <c r="FMZ134" s="78"/>
      <c r="FNA134" s="65"/>
      <c r="FND134" s="78"/>
      <c r="FNE134" s="78"/>
      <c r="FNF134" s="65"/>
      <c r="FNI134" s="78"/>
      <c r="FNJ134" s="78"/>
      <c r="FNK134" s="65"/>
      <c r="FNN134" s="78"/>
      <c r="FNO134" s="78"/>
      <c r="FNP134" s="65"/>
      <c r="FNS134" s="78"/>
      <c r="FNT134" s="78"/>
      <c r="FNU134" s="65"/>
      <c r="FNX134" s="78"/>
      <c r="FNY134" s="78"/>
      <c r="FNZ134" s="65"/>
      <c r="FOC134" s="78"/>
      <c r="FOD134" s="78"/>
      <c r="FOE134" s="65"/>
      <c r="FOH134" s="78"/>
      <c r="FOI134" s="78"/>
      <c r="FOJ134" s="65"/>
      <c r="FOM134" s="78"/>
      <c r="FON134" s="78"/>
      <c r="FOO134" s="65"/>
      <c r="FOR134" s="78"/>
      <c r="FOS134" s="78"/>
      <c r="FOT134" s="65"/>
      <c r="FOW134" s="78"/>
      <c r="FOX134" s="78"/>
      <c r="FOY134" s="65"/>
      <c r="FPB134" s="78"/>
      <c r="FPC134" s="78"/>
      <c r="FPD134" s="65"/>
      <c r="FPG134" s="78"/>
      <c r="FPH134" s="78"/>
      <c r="FPI134" s="65"/>
      <c r="FPL134" s="78"/>
      <c r="FPM134" s="78"/>
      <c r="FPN134" s="65"/>
      <c r="FPQ134" s="78"/>
      <c r="FPR134" s="78"/>
      <c r="FPS134" s="65"/>
      <c r="FPV134" s="78"/>
      <c r="FPW134" s="78"/>
      <c r="FPX134" s="65"/>
      <c r="FQA134" s="78"/>
      <c r="FQB134" s="78"/>
      <c r="FQC134" s="65"/>
      <c r="FQF134" s="78"/>
      <c r="FQG134" s="78"/>
      <c r="FQH134" s="65"/>
      <c r="FQK134" s="78"/>
      <c r="FQL134" s="78"/>
      <c r="FQM134" s="65"/>
      <c r="FQP134" s="78"/>
      <c r="FQQ134" s="78"/>
      <c r="FQR134" s="65"/>
      <c r="FQU134" s="78"/>
      <c r="FQV134" s="78"/>
      <c r="FQW134" s="65"/>
      <c r="FQZ134" s="78"/>
      <c r="FRA134" s="78"/>
      <c r="FRB134" s="65"/>
      <c r="FRE134" s="78"/>
      <c r="FRF134" s="78"/>
      <c r="FRG134" s="65"/>
      <c r="FRJ134" s="78"/>
      <c r="FRK134" s="78"/>
      <c r="FRL134" s="65"/>
      <c r="FRO134" s="78"/>
      <c r="FRP134" s="78"/>
      <c r="FRQ134" s="65"/>
      <c r="FRT134" s="78"/>
      <c r="FRU134" s="78"/>
      <c r="FRV134" s="65"/>
      <c r="FRY134" s="78"/>
      <c r="FRZ134" s="78"/>
      <c r="FSA134" s="65"/>
      <c r="FSD134" s="78"/>
      <c r="FSE134" s="78"/>
      <c r="FSF134" s="65"/>
      <c r="FSI134" s="78"/>
      <c r="FSJ134" s="78"/>
      <c r="FSK134" s="65"/>
      <c r="FSN134" s="78"/>
      <c r="FSO134" s="78"/>
      <c r="FSP134" s="65"/>
      <c r="FSS134" s="78"/>
      <c r="FST134" s="78"/>
      <c r="FSU134" s="65"/>
      <c r="FSX134" s="78"/>
      <c r="FSY134" s="78"/>
      <c r="FSZ134" s="65"/>
      <c r="FTC134" s="78"/>
      <c r="FTD134" s="78"/>
      <c r="FTE134" s="65"/>
      <c r="FTH134" s="78"/>
      <c r="FTI134" s="78"/>
      <c r="FTJ134" s="65"/>
      <c r="FTM134" s="78"/>
      <c r="FTN134" s="78"/>
      <c r="FTO134" s="65"/>
      <c r="FTR134" s="78"/>
      <c r="FTS134" s="78"/>
      <c r="FTT134" s="65"/>
      <c r="FTW134" s="78"/>
      <c r="FTX134" s="78"/>
      <c r="FTY134" s="65"/>
      <c r="FUB134" s="78"/>
      <c r="FUC134" s="78"/>
      <c r="FUD134" s="65"/>
      <c r="FUG134" s="78"/>
      <c r="FUH134" s="78"/>
      <c r="FUI134" s="65"/>
      <c r="FUL134" s="78"/>
      <c r="FUM134" s="78"/>
      <c r="FUN134" s="65"/>
      <c r="FUQ134" s="78"/>
      <c r="FUR134" s="78"/>
      <c r="FUS134" s="65"/>
      <c r="FUV134" s="78"/>
      <c r="FUW134" s="78"/>
      <c r="FUX134" s="65"/>
      <c r="FVA134" s="78"/>
      <c r="FVB134" s="78"/>
      <c r="FVC134" s="65"/>
      <c r="FVF134" s="78"/>
      <c r="FVG134" s="78"/>
      <c r="FVH134" s="65"/>
      <c r="FVK134" s="78"/>
      <c r="FVL134" s="78"/>
      <c r="FVM134" s="65"/>
      <c r="FVP134" s="78"/>
      <c r="FVQ134" s="78"/>
      <c r="FVR134" s="65"/>
      <c r="FVU134" s="78"/>
      <c r="FVV134" s="78"/>
      <c r="FVW134" s="65"/>
      <c r="FVZ134" s="78"/>
      <c r="FWA134" s="78"/>
      <c r="FWB134" s="65"/>
      <c r="FWE134" s="78"/>
      <c r="FWF134" s="78"/>
      <c r="FWG134" s="65"/>
      <c r="FWJ134" s="78"/>
      <c r="FWK134" s="78"/>
      <c r="FWL134" s="65"/>
      <c r="FWO134" s="78"/>
      <c r="FWP134" s="78"/>
      <c r="FWQ134" s="65"/>
      <c r="FWT134" s="78"/>
      <c r="FWU134" s="78"/>
      <c r="FWV134" s="65"/>
      <c r="FWY134" s="78"/>
      <c r="FWZ134" s="78"/>
      <c r="FXA134" s="65"/>
      <c r="FXD134" s="78"/>
      <c r="FXE134" s="78"/>
      <c r="FXF134" s="65"/>
      <c r="FXI134" s="78"/>
      <c r="FXJ134" s="78"/>
      <c r="FXK134" s="65"/>
      <c r="FXN134" s="78"/>
      <c r="FXO134" s="78"/>
      <c r="FXP134" s="65"/>
      <c r="FXS134" s="78"/>
      <c r="FXT134" s="78"/>
      <c r="FXU134" s="65"/>
      <c r="FXX134" s="78"/>
      <c r="FXY134" s="78"/>
      <c r="FXZ134" s="65"/>
      <c r="FYC134" s="78"/>
      <c r="FYD134" s="78"/>
      <c r="FYE134" s="65"/>
      <c r="FYH134" s="78"/>
      <c r="FYI134" s="78"/>
      <c r="FYJ134" s="65"/>
      <c r="FYM134" s="78"/>
      <c r="FYN134" s="78"/>
      <c r="FYO134" s="65"/>
      <c r="FYR134" s="78"/>
      <c r="FYS134" s="78"/>
      <c r="FYT134" s="65"/>
      <c r="FYW134" s="78"/>
      <c r="FYX134" s="78"/>
      <c r="FYY134" s="65"/>
      <c r="FZB134" s="78"/>
      <c r="FZC134" s="78"/>
      <c r="FZD134" s="65"/>
      <c r="FZG134" s="78"/>
      <c r="FZH134" s="78"/>
      <c r="FZI134" s="65"/>
      <c r="FZL134" s="78"/>
      <c r="FZM134" s="78"/>
      <c r="FZN134" s="65"/>
      <c r="FZQ134" s="78"/>
      <c r="FZR134" s="78"/>
      <c r="FZS134" s="65"/>
      <c r="FZV134" s="78"/>
      <c r="FZW134" s="78"/>
      <c r="FZX134" s="65"/>
      <c r="GAA134" s="78"/>
      <c r="GAB134" s="78"/>
      <c r="GAC134" s="65"/>
      <c r="GAF134" s="78"/>
      <c r="GAG134" s="78"/>
      <c r="GAH134" s="65"/>
      <c r="GAK134" s="78"/>
      <c r="GAL134" s="78"/>
      <c r="GAM134" s="65"/>
      <c r="GAP134" s="78"/>
      <c r="GAQ134" s="78"/>
      <c r="GAR134" s="65"/>
      <c r="GAU134" s="78"/>
      <c r="GAV134" s="78"/>
      <c r="GAW134" s="65"/>
      <c r="GAZ134" s="78"/>
      <c r="GBA134" s="78"/>
      <c r="GBB134" s="65"/>
      <c r="GBE134" s="78"/>
      <c r="GBF134" s="78"/>
      <c r="GBG134" s="65"/>
      <c r="GBJ134" s="78"/>
      <c r="GBK134" s="78"/>
      <c r="GBL134" s="65"/>
      <c r="GBO134" s="78"/>
      <c r="GBP134" s="78"/>
      <c r="GBQ134" s="65"/>
      <c r="GBT134" s="78"/>
      <c r="GBU134" s="78"/>
      <c r="GBV134" s="65"/>
      <c r="GBY134" s="78"/>
      <c r="GBZ134" s="78"/>
      <c r="GCA134" s="65"/>
      <c r="GCD134" s="78"/>
      <c r="GCE134" s="78"/>
      <c r="GCF134" s="65"/>
      <c r="GCI134" s="78"/>
      <c r="GCJ134" s="78"/>
      <c r="GCK134" s="65"/>
      <c r="GCN134" s="78"/>
      <c r="GCO134" s="78"/>
      <c r="GCP134" s="65"/>
      <c r="GCS134" s="78"/>
      <c r="GCT134" s="78"/>
      <c r="GCU134" s="65"/>
      <c r="GCX134" s="78"/>
      <c r="GCY134" s="78"/>
      <c r="GCZ134" s="65"/>
      <c r="GDC134" s="78"/>
      <c r="GDD134" s="78"/>
      <c r="GDE134" s="65"/>
      <c r="GDH134" s="78"/>
      <c r="GDI134" s="78"/>
      <c r="GDJ134" s="65"/>
      <c r="GDM134" s="78"/>
      <c r="GDN134" s="78"/>
      <c r="GDO134" s="65"/>
      <c r="GDR134" s="78"/>
      <c r="GDS134" s="78"/>
      <c r="GDT134" s="65"/>
      <c r="GDW134" s="78"/>
      <c r="GDX134" s="78"/>
      <c r="GDY134" s="65"/>
      <c r="GEB134" s="78"/>
      <c r="GEC134" s="78"/>
      <c r="GED134" s="65"/>
      <c r="GEG134" s="78"/>
      <c r="GEH134" s="78"/>
      <c r="GEI134" s="65"/>
      <c r="GEL134" s="78"/>
      <c r="GEM134" s="78"/>
      <c r="GEN134" s="65"/>
      <c r="GEQ134" s="78"/>
      <c r="GER134" s="78"/>
      <c r="GES134" s="65"/>
      <c r="GEV134" s="78"/>
      <c r="GEW134" s="78"/>
      <c r="GEX134" s="65"/>
      <c r="GFA134" s="78"/>
      <c r="GFB134" s="78"/>
      <c r="GFC134" s="65"/>
      <c r="GFF134" s="78"/>
      <c r="GFG134" s="78"/>
      <c r="GFH134" s="65"/>
      <c r="GFK134" s="78"/>
      <c r="GFL134" s="78"/>
      <c r="GFM134" s="65"/>
      <c r="GFP134" s="78"/>
      <c r="GFQ134" s="78"/>
      <c r="GFR134" s="65"/>
      <c r="GFU134" s="78"/>
      <c r="GFV134" s="78"/>
      <c r="GFW134" s="65"/>
      <c r="GFZ134" s="78"/>
      <c r="GGA134" s="78"/>
      <c r="GGB134" s="65"/>
      <c r="GGE134" s="78"/>
      <c r="GGF134" s="78"/>
      <c r="GGG134" s="65"/>
      <c r="GGJ134" s="78"/>
      <c r="GGK134" s="78"/>
      <c r="GGL134" s="65"/>
      <c r="GGO134" s="78"/>
      <c r="GGP134" s="78"/>
      <c r="GGQ134" s="65"/>
      <c r="GGT134" s="78"/>
      <c r="GGU134" s="78"/>
      <c r="GGV134" s="65"/>
      <c r="GGY134" s="78"/>
      <c r="GGZ134" s="78"/>
      <c r="GHA134" s="65"/>
      <c r="GHD134" s="78"/>
      <c r="GHE134" s="78"/>
      <c r="GHF134" s="65"/>
      <c r="GHI134" s="78"/>
      <c r="GHJ134" s="78"/>
      <c r="GHK134" s="65"/>
      <c r="GHN134" s="78"/>
      <c r="GHO134" s="78"/>
      <c r="GHP134" s="65"/>
      <c r="GHS134" s="78"/>
      <c r="GHT134" s="78"/>
      <c r="GHU134" s="65"/>
      <c r="GHX134" s="78"/>
      <c r="GHY134" s="78"/>
      <c r="GHZ134" s="65"/>
      <c r="GIC134" s="78"/>
      <c r="GID134" s="78"/>
      <c r="GIE134" s="65"/>
      <c r="GIH134" s="78"/>
      <c r="GII134" s="78"/>
      <c r="GIJ134" s="65"/>
      <c r="GIM134" s="78"/>
      <c r="GIN134" s="78"/>
      <c r="GIO134" s="65"/>
      <c r="GIR134" s="78"/>
      <c r="GIS134" s="78"/>
      <c r="GIT134" s="65"/>
      <c r="GIW134" s="78"/>
      <c r="GIX134" s="78"/>
      <c r="GIY134" s="65"/>
      <c r="GJB134" s="78"/>
      <c r="GJC134" s="78"/>
      <c r="GJD134" s="65"/>
      <c r="GJG134" s="78"/>
      <c r="GJH134" s="78"/>
      <c r="GJI134" s="65"/>
      <c r="GJL134" s="78"/>
      <c r="GJM134" s="78"/>
      <c r="GJN134" s="65"/>
      <c r="GJQ134" s="78"/>
      <c r="GJR134" s="78"/>
      <c r="GJS134" s="65"/>
      <c r="GJV134" s="78"/>
      <c r="GJW134" s="78"/>
      <c r="GJX134" s="65"/>
      <c r="GKA134" s="78"/>
      <c r="GKB134" s="78"/>
      <c r="GKC134" s="65"/>
      <c r="GKF134" s="78"/>
      <c r="GKG134" s="78"/>
      <c r="GKH134" s="65"/>
      <c r="GKK134" s="78"/>
      <c r="GKL134" s="78"/>
      <c r="GKM134" s="65"/>
      <c r="GKP134" s="78"/>
      <c r="GKQ134" s="78"/>
      <c r="GKR134" s="65"/>
      <c r="GKU134" s="78"/>
      <c r="GKV134" s="78"/>
      <c r="GKW134" s="65"/>
      <c r="GKZ134" s="78"/>
      <c r="GLA134" s="78"/>
      <c r="GLB134" s="65"/>
      <c r="GLE134" s="78"/>
      <c r="GLF134" s="78"/>
      <c r="GLG134" s="65"/>
      <c r="GLJ134" s="78"/>
      <c r="GLK134" s="78"/>
      <c r="GLL134" s="65"/>
      <c r="GLO134" s="78"/>
      <c r="GLP134" s="78"/>
      <c r="GLQ134" s="65"/>
      <c r="GLT134" s="78"/>
      <c r="GLU134" s="78"/>
      <c r="GLV134" s="65"/>
      <c r="GLY134" s="78"/>
      <c r="GLZ134" s="78"/>
      <c r="GMA134" s="65"/>
      <c r="GMD134" s="78"/>
      <c r="GME134" s="78"/>
      <c r="GMF134" s="65"/>
      <c r="GMI134" s="78"/>
      <c r="GMJ134" s="78"/>
      <c r="GMK134" s="65"/>
      <c r="GMN134" s="78"/>
      <c r="GMO134" s="78"/>
      <c r="GMP134" s="65"/>
      <c r="GMS134" s="78"/>
      <c r="GMT134" s="78"/>
      <c r="GMU134" s="65"/>
      <c r="GMX134" s="78"/>
      <c r="GMY134" s="78"/>
      <c r="GMZ134" s="65"/>
      <c r="GNC134" s="78"/>
      <c r="GND134" s="78"/>
      <c r="GNE134" s="65"/>
      <c r="GNH134" s="78"/>
      <c r="GNI134" s="78"/>
      <c r="GNJ134" s="65"/>
      <c r="GNM134" s="78"/>
      <c r="GNN134" s="78"/>
      <c r="GNO134" s="65"/>
      <c r="GNR134" s="78"/>
      <c r="GNS134" s="78"/>
      <c r="GNT134" s="65"/>
      <c r="GNW134" s="78"/>
      <c r="GNX134" s="78"/>
      <c r="GNY134" s="65"/>
      <c r="GOB134" s="78"/>
      <c r="GOC134" s="78"/>
      <c r="GOD134" s="65"/>
      <c r="GOG134" s="78"/>
      <c r="GOH134" s="78"/>
      <c r="GOI134" s="65"/>
      <c r="GOL134" s="78"/>
      <c r="GOM134" s="78"/>
      <c r="GON134" s="65"/>
      <c r="GOQ134" s="78"/>
      <c r="GOR134" s="78"/>
      <c r="GOS134" s="65"/>
      <c r="GOV134" s="78"/>
      <c r="GOW134" s="78"/>
      <c r="GOX134" s="65"/>
      <c r="GPA134" s="78"/>
      <c r="GPB134" s="78"/>
      <c r="GPC134" s="65"/>
      <c r="GPF134" s="78"/>
      <c r="GPG134" s="78"/>
      <c r="GPH134" s="65"/>
      <c r="GPK134" s="78"/>
      <c r="GPL134" s="78"/>
      <c r="GPM134" s="65"/>
      <c r="GPP134" s="78"/>
      <c r="GPQ134" s="78"/>
      <c r="GPR134" s="65"/>
      <c r="GPU134" s="78"/>
      <c r="GPV134" s="78"/>
      <c r="GPW134" s="65"/>
      <c r="GPZ134" s="78"/>
      <c r="GQA134" s="78"/>
      <c r="GQB134" s="65"/>
      <c r="GQE134" s="78"/>
      <c r="GQF134" s="78"/>
      <c r="GQG134" s="65"/>
      <c r="GQJ134" s="78"/>
      <c r="GQK134" s="78"/>
      <c r="GQL134" s="65"/>
      <c r="GQO134" s="78"/>
      <c r="GQP134" s="78"/>
      <c r="GQQ134" s="65"/>
      <c r="GQT134" s="78"/>
      <c r="GQU134" s="78"/>
      <c r="GQV134" s="65"/>
      <c r="GQY134" s="78"/>
      <c r="GQZ134" s="78"/>
      <c r="GRA134" s="65"/>
      <c r="GRD134" s="78"/>
      <c r="GRE134" s="78"/>
      <c r="GRF134" s="65"/>
      <c r="GRI134" s="78"/>
      <c r="GRJ134" s="78"/>
      <c r="GRK134" s="65"/>
      <c r="GRN134" s="78"/>
      <c r="GRO134" s="78"/>
      <c r="GRP134" s="65"/>
      <c r="GRS134" s="78"/>
      <c r="GRT134" s="78"/>
      <c r="GRU134" s="65"/>
      <c r="GRX134" s="78"/>
      <c r="GRY134" s="78"/>
      <c r="GRZ134" s="65"/>
      <c r="GSC134" s="78"/>
      <c r="GSD134" s="78"/>
      <c r="GSE134" s="65"/>
      <c r="GSH134" s="78"/>
      <c r="GSI134" s="78"/>
      <c r="GSJ134" s="65"/>
      <c r="GSM134" s="78"/>
      <c r="GSN134" s="78"/>
      <c r="GSO134" s="65"/>
      <c r="GSR134" s="78"/>
      <c r="GSS134" s="78"/>
      <c r="GST134" s="65"/>
      <c r="GSW134" s="78"/>
      <c r="GSX134" s="78"/>
      <c r="GSY134" s="65"/>
      <c r="GTB134" s="78"/>
      <c r="GTC134" s="78"/>
      <c r="GTD134" s="65"/>
      <c r="GTG134" s="78"/>
      <c r="GTH134" s="78"/>
      <c r="GTI134" s="65"/>
      <c r="GTL134" s="78"/>
      <c r="GTM134" s="78"/>
      <c r="GTN134" s="65"/>
      <c r="GTQ134" s="78"/>
      <c r="GTR134" s="78"/>
      <c r="GTS134" s="65"/>
      <c r="GTV134" s="78"/>
      <c r="GTW134" s="78"/>
      <c r="GTX134" s="65"/>
      <c r="GUA134" s="78"/>
      <c r="GUB134" s="78"/>
      <c r="GUC134" s="65"/>
      <c r="GUF134" s="78"/>
      <c r="GUG134" s="78"/>
      <c r="GUH134" s="65"/>
      <c r="GUK134" s="78"/>
      <c r="GUL134" s="78"/>
      <c r="GUM134" s="65"/>
      <c r="GUP134" s="78"/>
      <c r="GUQ134" s="78"/>
      <c r="GUR134" s="65"/>
      <c r="GUU134" s="78"/>
      <c r="GUV134" s="78"/>
      <c r="GUW134" s="65"/>
      <c r="GUZ134" s="78"/>
      <c r="GVA134" s="78"/>
      <c r="GVB134" s="65"/>
      <c r="GVE134" s="78"/>
      <c r="GVF134" s="78"/>
      <c r="GVG134" s="65"/>
      <c r="GVJ134" s="78"/>
      <c r="GVK134" s="78"/>
      <c r="GVL134" s="65"/>
      <c r="GVO134" s="78"/>
      <c r="GVP134" s="78"/>
      <c r="GVQ134" s="65"/>
      <c r="GVT134" s="78"/>
      <c r="GVU134" s="78"/>
      <c r="GVV134" s="65"/>
      <c r="GVY134" s="78"/>
      <c r="GVZ134" s="78"/>
      <c r="GWA134" s="65"/>
      <c r="GWD134" s="78"/>
      <c r="GWE134" s="78"/>
      <c r="GWF134" s="65"/>
      <c r="GWI134" s="78"/>
      <c r="GWJ134" s="78"/>
      <c r="GWK134" s="65"/>
      <c r="GWN134" s="78"/>
      <c r="GWO134" s="78"/>
      <c r="GWP134" s="65"/>
      <c r="GWS134" s="78"/>
      <c r="GWT134" s="78"/>
      <c r="GWU134" s="65"/>
      <c r="GWX134" s="78"/>
      <c r="GWY134" s="78"/>
      <c r="GWZ134" s="65"/>
      <c r="GXC134" s="78"/>
      <c r="GXD134" s="78"/>
      <c r="GXE134" s="65"/>
      <c r="GXH134" s="78"/>
      <c r="GXI134" s="78"/>
      <c r="GXJ134" s="65"/>
      <c r="GXM134" s="78"/>
      <c r="GXN134" s="78"/>
      <c r="GXO134" s="65"/>
      <c r="GXR134" s="78"/>
      <c r="GXS134" s="78"/>
      <c r="GXT134" s="65"/>
      <c r="GXW134" s="78"/>
      <c r="GXX134" s="78"/>
      <c r="GXY134" s="65"/>
      <c r="GYB134" s="78"/>
      <c r="GYC134" s="78"/>
      <c r="GYD134" s="65"/>
      <c r="GYG134" s="78"/>
      <c r="GYH134" s="78"/>
      <c r="GYI134" s="65"/>
      <c r="GYL134" s="78"/>
      <c r="GYM134" s="78"/>
      <c r="GYN134" s="65"/>
      <c r="GYQ134" s="78"/>
      <c r="GYR134" s="78"/>
      <c r="GYS134" s="65"/>
      <c r="GYV134" s="78"/>
      <c r="GYW134" s="78"/>
      <c r="GYX134" s="65"/>
      <c r="GZA134" s="78"/>
      <c r="GZB134" s="78"/>
      <c r="GZC134" s="65"/>
      <c r="GZF134" s="78"/>
      <c r="GZG134" s="78"/>
      <c r="GZH134" s="65"/>
      <c r="GZK134" s="78"/>
      <c r="GZL134" s="78"/>
      <c r="GZM134" s="65"/>
      <c r="GZP134" s="78"/>
      <c r="GZQ134" s="78"/>
      <c r="GZR134" s="65"/>
      <c r="GZU134" s="78"/>
      <c r="GZV134" s="78"/>
      <c r="GZW134" s="65"/>
      <c r="GZZ134" s="78"/>
      <c r="HAA134" s="78"/>
      <c r="HAB134" s="65"/>
      <c r="HAE134" s="78"/>
      <c r="HAF134" s="78"/>
      <c r="HAG134" s="65"/>
      <c r="HAJ134" s="78"/>
      <c r="HAK134" s="78"/>
      <c r="HAL134" s="65"/>
      <c r="HAO134" s="78"/>
      <c r="HAP134" s="78"/>
      <c r="HAQ134" s="65"/>
      <c r="HAT134" s="78"/>
      <c r="HAU134" s="78"/>
      <c r="HAV134" s="65"/>
      <c r="HAY134" s="78"/>
      <c r="HAZ134" s="78"/>
      <c r="HBA134" s="65"/>
      <c r="HBD134" s="78"/>
      <c r="HBE134" s="78"/>
      <c r="HBF134" s="65"/>
      <c r="HBI134" s="78"/>
      <c r="HBJ134" s="78"/>
      <c r="HBK134" s="65"/>
      <c r="HBN134" s="78"/>
      <c r="HBO134" s="78"/>
      <c r="HBP134" s="65"/>
      <c r="HBS134" s="78"/>
      <c r="HBT134" s="78"/>
      <c r="HBU134" s="65"/>
      <c r="HBX134" s="78"/>
      <c r="HBY134" s="78"/>
      <c r="HBZ134" s="65"/>
      <c r="HCC134" s="78"/>
      <c r="HCD134" s="78"/>
      <c r="HCE134" s="65"/>
      <c r="HCH134" s="78"/>
      <c r="HCI134" s="78"/>
      <c r="HCJ134" s="65"/>
      <c r="HCM134" s="78"/>
      <c r="HCN134" s="78"/>
      <c r="HCO134" s="65"/>
      <c r="HCR134" s="78"/>
      <c r="HCS134" s="78"/>
      <c r="HCT134" s="65"/>
      <c r="HCW134" s="78"/>
      <c r="HCX134" s="78"/>
      <c r="HCY134" s="65"/>
      <c r="HDB134" s="78"/>
      <c r="HDC134" s="78"/>
      <c r="HDD134" s="65"/>
      <c r="HDG134" s="78"/>
      <c r="HDH134" s="78"/>
      <c r="HDI134" s="65"/>
      <c r="HDL134" s="78"/>
      <c r="HDM134" s="78"/>
      <c r="HDN134" s="65"/>
      <c r="HDQ134" s="78"/>
      <c r="HDR134" s="78"/>
      <c r="HDS134" s="65"/>
      <c r="HDV134" s="78"/>
      <c r="HDW134" s="78"/>
      <c r="HDX134" s="65"/>
      <c r="HEA134" s="78"/>
      <c r="HEB134" s="78"/>
      <c r="HEC134" s="65"/>
      <c r="HEF134" s="78"/>
      <c r="HEG134" s="78"/>
      <c r="HEH134" s="65"/>
      <c r="HEK134" s="78"/>
      <c r="HEL134" s="78"/>
      <c r="HEM134" s="65"/>
      <c r="HEP134" s="78"/>
      <c r="HEQ134" s="78"/>
      <c r="HER134" s="65"/>
      <c r="HEU134" s="78"/>
      <c r="HEV134" s="78"/>
      <c r="HEW134" s="65"/>
      <c r="HEZ134" s="78"/>
      <c r="HFA134" s="78"/>
      <c r="HFB134" s="65"/>
      <c r="HFE134" s="78"/>
      <c r="HFF134" s="78"/>
      <c r="HFG134" s="65"/>
      <c r="HFJ134" s="78"/>
      <c r="HFK134" s="78"/>
      <c r="HFL134" s="65"/>
      <c r="HFO134" s="78"/>
      <c r="HFP134" s="78"/>
      <c r="HFQ134" s="65"/>
      <c r="HFT134" s="78"/>
      <c r="HFU134" s="78"/>
      <c r="HFV134" s="65"/>
      <c r="HFY134" s="78"/>
      <c r="HFZ134" s="78"/>
      <c r="HGA134" s="65"/>
      <c r="HGD134" s="78"/>
      <c r="HGE134" s="78"/>
      <c r="HGF134" s="65"/>
      <c r="HGI134" s="78"/>
      <c r="HGJ134" s="78"/>
      <c r="HGK134" s="65"/>
      <c r="HGN134" s="78"/>
      <c r="HGO134" s="78"/>
      <c r="HGP134" s="65"/>
      <c r="HGS134" s="78"/>
      <c r="HGT134" s="78"/>
      <c r="HGU134" s="65"/>
      <c r="HGX134" s="78"/>
      <c r="HGY134" s="78"/>
      <c r="HGZ134" s="65"/>
      <c r="HHC134" s="78"/>
      <c r="HHD134" s="78"/>
      <c r="HHE134" s="65"/>
      <c r="HHH134" s="78"/>
      <c r="HHI134" s="78"/>
      <c r="HHJ134" s="65"/>
      <c r="HHM134" s="78"/>
      <c r="HHN134" s="78"/>
      <c r="HHO134" s="65"/>
      <c r="HHR134" s="78"/>
      <c r="HHS134" s="78"/>
      <c r="HHT134" s="65"/>
      <c r="HHW134" s="78"/>
      <c r="HHX134" s="78"/>
      <c r="HHY134" s="65"/>
      <c r="HIB134" s="78"/>
      <c r="HIC134" s="78"/>
      <c r="HID134" s="65"/>
      <c r="HIG134" s="78"/>
      <c r="HIH134" s="78"/>
      <c r="HII134" s="65"/>
      <c r="HIL134" s="78"/>
      <c r="HIM134" s="78"/>
      <c r="HIN134" s="65"/>
      <c r="HIQ134" s="78"/>
      <c r="HIR134" s="78"/>
      <c r="HIS134" s="65"/>
      <c r="HIV134" s="78"/>
      <c r="HIW134" s="78"/>
      <c r="HIX134" s="65"/>
      <c r="HJA134" s="78"/>
      <c r="HJB134" s="78"/>
      <c r="HJC134" s="65"/>
      <c r="HJF134" s="78"/>
      <c r="HJG134" s="78"/>
      <c r="HJH134" s="65"/>
      <c r="HJK134" s="78"/>
      <c r="HJL134" s="78"/>
      <c r="HJM134" s="65"/>
      <c r="HJP134" s="78"/>
      <c r="HJQ134" s="78"/>
      <c r="HJR134" s="65"/>
      <c r="HJU134" s="78"/>
      <c r="HJV134" s="78"/>
      <c r="HJW134" s="65"/>
      <c r="HJZ134" s="78"/>
      <c r="HKA134" s="78"/>
      <c r="HKB134" s="65"/>
      <c r="HKE134" s="78"/>
      <c r="HKF134" s="78"/>
      <c r="HKG134" s="65"/>
      <c r="HKJ134" s="78"/>
      <c r="HKK134" s="78"/>
      <c r="HKL134" s="65"/>
      <c r="HKO134" s="78"/>
      <c r="HKP134" s="78"/>
      <c r="HKQ134" s="65"/>
      <c r="HKT134" s="78"/>
      <c r="HKU134" s="78"/>
      <c r="HKV134" s="65"/>
      <c r="HKY134" s="78"/>
      <c r="HKZ134" s="78"/>
      <c r="HLA134" s="65"/>
      <c r="HLD134" s="78"/>
      <c r="HLE134" s="78"/>
      <c r="HLF134" s="65"/>
      <c r="HLI134" s="78"/>
      <c r="HLJ134" s="78"/>
      <c r="HLK134" s="65"/>
      <c r="HLN134" s="78"/>
      <c r="HLO134" s="78"/>
      <c r="HLP134" s="65"/>
      <c r="HLS134" s="78"/>
      <c r="HLT134" s="78"/>
      <c r="HLU134" s="65"/>
      <c r="HLX134" s="78"/>
      <c r="HLY134" s="78"/>
      <c r="HLZ134" s="65"/>
      <c r="HMC134" s="78"/>
      <c r="HMD134" s="78"/>
      <c r="HME134" s="65"/>
      <c r="HMH134" s="78"/>
      <c r="HMI134" s="78"/>
      <c r="HMJ134" s="65"/>
      <c r="HMM134" s="78"/>
      <c r="HMN134" s="78"/>
      <c r="HMO134" s="65"/>
      <c r="HMR134" s="78"/>
      <c r="HMS134" s="78"/>
      <c r="HMT134" s="65"/>
      <c r="HMW134" s="78"/>
      <c r="HMX134" s="78"/>
      <c r="HMY134" s="65"/>
      <c r="HNB134" s="78"/>
      <c r="HNC134" s="78"/>
      <c r="HND134" s="65"/>
      <c r="HNG134" s="78"/>
      <c r="HNH134" s="78"/>
      <c r="HNI134" s="65"/>
      <c r="HNL134" s="78"/>
      <c r="HNM134" s="78"/>
      <c r="HNN134" s="65"/>
      <c r="HNQ134" s="78"/>
      <c r="HNR134" s="78"/>
      <c r="HNS134" s="65"/>
      <c r="HNV134" s="78"/>
      <c r="HNW134" s="78"/>
      <c r="HNX134" s="65"/>
      <c r="HOA134" s="78"/>
      <c r="HOB134" s="78"/>
      <c r="HOC134" s="65"/>
      <c r="HOF134" s="78"/>
      <c r="HOG134" s="78"/>
      <c r="HOH134" s="65"/>
      <c r="HOK134" s="78"/>
      <c r="HOL134" s="78"/>
      <c r="HOM134" s="65"/>
      <c r="HOP134" s="78"/>
      <c r="HOQ134" s="78"/>
      <c r="HOR134" s="65"/>
      <c r="HOU134" s="78"/>
      <c r="HOV134" s="78"/>
      <c r="HOW134" s="65"/>
      <c r="HOZ134" s="78"/>
      <c r="HPA134" s="78"/>
      <c r="HPB134" s="65"/>
      <c r="HPE134" s="78"/>
      <c r="HPF134" s="78"/>
      <c r="HPG134" s="65"/>
      <c r="HPJ134" s="78"/>
      <c r="HPK134" s="78"/>
      <c r="HPL134" s="65"/>
      <c r="HPO134" s="78"/>
      <c r="HPP134" s="78"/>
      <c r="HPQ134" s="65"/>
      <c r="HPT134" s="78"/>
      <c r="HPU134" s="78"/>
      <c r="HPV134" s="65"/>
      <c r="HPY134" s="78"/>
      <c r="HPZ134" s="78"/>
      <c r="HQA134" s="65"/>
      <c r="HQD134" s="78"/>
      <c r="HQE134" s="78"/>
      <c r="HQF134" s="65"/>
      <c r="HQI134" s="78"/>
      <c r="HQJ134" s="78"/>
      <c r="HQK134" s="65"/>
      <c r="HQN134" s="78"/>
      <c r="HQO134" s="78"/>
      <c r="HQP134" s="65"/>
      <c r="HQS134" s="78"/>
      <c r="HQT134" s="78"/>
      <c r="HQU134" s="65"/>
      <c r="HQX134" s="78"/>
      <c r="HQY134" s="78"/>
      <c r="HQZ134" s="65"/>
      <c r="HRC134" s="78"/>
      <c r="HRD134" s="78"/>
      <c r="HRE134" s="65"/>
      <c r="HRH134" s="78"/>
      <c r="HRI134" s="78"/>
      <c r="HRJ134" s="65"/>
      <c r="HRM134" s="78"/>
      <c r="HRN134" s="78"/>
      <c r="HRO134" s="65"/>
      <c r="HRR134" s="78"/>
      <c r="HRS134" s="78"/>
      <c r="HRT134" s="65"/>
      <c r="HRW134" s="78"/>
      <c r="HRX134" s="78"/>
      <c r="HRY134" s="65"/>
      <c r="HSB134" s="78"/>
      <c r="HSC134" s="78"/>
      <c r="HSD134" s="65"/>
      <c r="HSG134" s="78"/>
      <c r="HSH134" s="78"/>
      <c r="HSI134" s="65"/>
      <c r="HSL134" s="78"/>
      <c r="HSM134" s="78"/>
      <c r="HSN134" s="65"/>
      <c r="HSQ134" s="78"/>
      <c r="HSR134" s="78"/>
      <c r="HSS134" s="65"/>
      <c r="HSV134" s="78"/>
      <c r="HSW134" s="78"/>
      <c r="HSX134" s="65"/>
      <c r="HTA134" s="78"/>
      <c r="HTB134" s="78"/>
      <c r="HTC134" s="65"/>
      <c r="HTF134" s="78"/>
      <c r="HTG134" s="78"/>
      <c r="HTH134" s="65"/>
      <c r="HTK134" s="78"/>
      <c r="HTL134" s="78"/>
      <c r="HTM134" s="65"/>
      <c r="HTP134" s="78"/>
      <c r="HTQ134" s="78"/>
      <c r="HTR134" s="65"/>
      <c r="HTU134" s="78"/>
      <c r="HTV134" s="78"/>
      <c r="HTW134" s="65"/>
      <c r="HTZ134" s="78"/>
      <c r="HUA134" s="78"/>
      <c r="HUB134" s="65"/>
      <c r="HUE134" s="78"/>
      <c r="HUF134" s="78"/>
      <c r="HUG134" s="65"/>
      <c r="HUJ134" s="78"/>
      <c r="HUK134" s="78"/>
      <c r="HUL134" s="65"/>
      <c r="HUO134" s="78"/>
      <c r="HUP134" s="78"/>
      <c r="HUQ134" s="65"/>
      <c r="HUT134" s="78"/>
      <c r="HUU134" s="78"/>
      <c r="HUV134" s="65"/>
      <c r="HUY134" s="78"/>
      <c r="HUZ134" s="78"/>
      <c r="HVA134" s="65"/>
      <c r="HVD134" s="78"/>
      <c r="HVE134" s="78"/>
      <c r="HVF134" s="65"/>
      <c r="HVI134" s="78"/>
      <c r="HVJ134" s="78"/>
      <c r="HVK134" s="65"/>
      <c r="HVN134" s="78"/>
      <c r="HVO134" s="78"/>
      <c r="HVP134" s="65"/>
      <c r="HVS134" s="78"/>
      <c r="HVT134" s="78"/>
      <c r="HVU134" s="65"/>
      <c r="HVX134" s="78"/>
      <c r="HVY134" s="78"/>
      <c r="HVZ134" s="65"/>
      <c r="HWC134" s="78"/>
      <c r="HWD134" s="78"/>
      <c r="HWE134" s="65"/>
      <c r="HWH134" s="78"/>
      <c r="HWI134" s="78"/>
      <c r="HWJ134" s="65"/>
      <c r="HWM134" s="78"/>
      <c r="HWN134" s="78"/>
      <c r="HWO134" s="65"/>
      <c r="HWR134" s="78"/>
      <c r="HWS134" s="78"/>
      <c r="HWT134" s="65"/>
      <c r="HWW134" s="78"/>
      <c r="HWX134" s="78"/>
      <c r="HWY134" s="65"/>
      <c r="HXB134" s="78"/>
      <c r="HXC134" s="78"/>
      <c r="HXD134" s="65"/>
      <c r="HXG134" s="78"/>
      <c r="HXH134" s="78"/>
      <c r="HXI134" s="65"/>
      <c r="HXL134" s="78"/>
      <c r="HXM134" s="78"/>
      <c r="HXN134" s="65"/>
      <c r="HXQ134" s="78"/>
      <c r="HXR134" s="78"/>
      <c r="HXS134" s="65"/>
      <c r="HXV134" s="78"/>
      <c r="HXW134" s="78"/>
      <c r="HXX134" s="65"/>
      <c r="HYA134" s="78"/>
      <c r="HYB134" s="78"/>
      <c r="HYC134" s="65"/>
      <c r="HYF134" s="78"/>
      <c r="HYG134" s="78"/>
      <c r="HYH134" s="65"/>
      <c r="HYK134" s="78"/>
      <c r="HYL134" s="78"/>
      <c r="HYM134" s="65"/>
      <c r="HYP134" s="78"/>
      <c r="HYQ134" s="78"/>
      <c r="HYR134" s="65"/>
      <c r="HYU134" s="78"/>
      <c r="HYV134" s="78"/>
      <c r="HYW134" s="65"/>
      <c r="HYZ134" s="78"/>
      <c r="HZA134" s="78"/>
      <c r="HZB134" s="65"/>
      <c r="HZE134" s="78"/>
      <c r="HZF134" s="78"/>
      <c r="HZG134" s="65"/>
      <c r="HZJ134" s="78"/>
      <c r="HZK134" s="78"/>
      <c r="HZL134" s="65"/>
      <c r="HZO134" s="78"/>
      <c r="HZP134" s="78"/>
      <c r="HZQ134" s="65"/>
      <c r="HZT134" s="78"/>
      <c r="HZU134" s="78"/>
      <c r="HZV134" s="65"/>
      <c r="HZY134" s="78"/>
      <c r="HZZ134" s="78"/>
      <c r="IAA134" s="65"/>
      <c r="IAD134" s="78"/>
      <c r="IAE134" s="78"/>
      <c r="IAF134" s="65"/>
      <c r="IAI134" s="78"/>
      <c r="IAJ134" s="78"/>
      <c r="IAK134" s="65"/>
      <c r="IAN134" s="78"/>
      <c r="IAO134" s="78"/>
      <c r="IAP134" s="65"/>
      <c r="IAS134" s="78"/>
      <c r="IAT134" s="78"/>
      <c r="IAU134" s="65"/>
      <c r="IAX134" s="78"/>
      <c r="IAY134" s="78"/>
      <c r="IAZ134" s="65"/>
      <c r="IBC134" s="78"/>
      <c r="IBD134" s="78"/>
      <c r="IBE134" s="65"/>
      <c r="IBH134" s="78"/>
      <c r="IBI134" s="78"/>
      <c r="IBJ134" s="65"/>
      <c r="IBM134" s="78"/>
      <c r="IBN134" s="78"/>
      <c r="IBO134" s="65"/>
      <c r="IBR134" s="78"/>
      <c r="IBS134" s="78"/>
      <c r="IBT134" s="65"/>
      <c r="IBW134" s="78"/>
      <c r="IBX134" s="78"/>
      <c r="IBY134" s="65"/>
      <c r="ICB134" s="78"/>
      <c r="ICC134" s="78"/>
      <c r="ICD134" s="65"/>
      <c r="ICG134" s="78"/>
      <c r="ICH134" s="78"/>
      <c r="ICI134" s="65"/>
      <c r="ICL134" s="78"/>
      <c r="ICM134" s="78"/>
      <c r="ICN134" s="65"/>
      <c r="ICQ134" s="78"/>
      <c r="ICR134" s="78"/>
      <c r="ICS134" s="65"/>
      <c r="ICV134" s="78"/>
      <c r="ICW134" s="78"/>
      <c r="ICX134" s="65"/>
      <c r="IDA134" s="78"/>
      <c r="IDB134" s="78"/>
      <c r="IDC134" s="65"/>
      <c r="IDF134" s="78"/>
      <c r="IDG134" s="78"/>
      <c r="IDH134" s="65"/>
      <c r="IDK134" s="78"/>
      <c r="IDL134" s="78"/>
      <c r="IDM134" s="65"/>
      <c r="IDP134" s="78"/>
      <c r="IDQ134" s="78"/>
      <c r="IDR134" s="65"/>
      <c r="IDU134" s="78"/>
      <c r="IDV134" s="78"/>
      <c r="IDW134" s="65"/>
      <c r="IDZ134" s="78"/>
      <c r="IEA134" s="78"/>
      <c r="IEB134" s="65"/>
      <c r="IEE134" s="78"/>
      <c r="IEF134" s="78"/>
      <c r="IEG134" s="65"/>
      <c r="IEJ134" s="78"/>
      <c r="IEK134" s="78"/>
      <c r="IEL134" s="65"/>
      <c r="IEO134" s="78"/>
      <c r="IEP134" s="78"/>
      <c r="IEQ134" s="65"/>
      <c r="IET134" s="78"/>
      <c r="IEU134" s="78"/>
      <c r="IEV134" s="65"/>
      <c r="IEY134" s="78"/>
      <c r="IEZ134" s="78"/>
      <c r="IFA134" s="65"/>
      <c r="IFD134" s="78"/>
      <c r="IFE134" s="78"/>
      <c r="IFF134" s="65"/>
      <c r="IFI134" s="78"/>
      <c r="IFJ134" s="78"/>
      <c r="IFK134" s="65"/>
      <c r="IFN134" s="78"/>
      <c r="IFO134" s="78"/>
      <c r="IFP134" s="65"/>
      <c r="IFS134" s="78"/>
      <c r="IFT134" s="78"/>
      <c r="IFU134" s="65"/>
      <c r="IFX134" s="78"/>
      <c r="IFY134" s="78"/>
      <c r="IFZ134" s="65"/>
      <c r="IGC134" s="78"/>
      <c r="IGD134" s="78"/>
      <c r="IGE134" s="65"/>
      <c r="IGH134" s="78"/>
      <c r="IGI134" s="78"/>
      <c r="IGJ134" s="65"/>
      <c r="IGM134" s="78"/>
      <c r="IGN134" s="78"/>
      <c r="IGO134" s="65"/>
      <c r="IGR134" s="78"/>
      <c r="IGS134" s="78"/>
      <c r="IGT134" s="65"/>
      <c r="IGW134" s="78"/>
      <c r="IGX134" s="78"/>
      <c r="IGY134" s="65"/>
      <c r="IHB134" s="78"/>
      <c r="IHC134" s="78"/>
      <c r="IHD134" s="65"/>
      <c r="IHG134" s="78"/>
      <c r="IHH134" s="78"/>
      <c r="IHI134" s="65"/>
      <c r="IHL134" s="78"/>
      <c r="IHM134" s="78"/>
      <c r="IHN134" s="65"/>
      <c r="IHQ134" s="78"/>
      <c r="IHR134" s="78"/>
      <c r="IHS134" s="65"/>
      <c r="IHV134" s="78"/>
      <c r="IHW134" s="78"/>
      <c r="IHX134" s="65"/>
      <c r="IIA134" s="78"/>
      <c r="IIB134" s="78"/>
      <c r="IIC134" s="65"/>
      <c r="IIF134" s="78"/>
      <c r="IIG134" s="78"/>
      <c r="IIH134" s="65"/>
      <c r="IIK134" s="78"/>
      <c r="IIL134" s="78"/>
      <c r="IIM134" s="65"/>
      <c r="IIP134" s="78"/>
      <c r="IIQ134" s="78"/>
      <c r="IIR134" s="65"/>
      <c r="IIU134" s="78"/>
      <c r="IIV134" s="78"/>
      <c r="IIW134" s="65"/>
      <c r="IIZ134" s="78"/>
      <c r="IJA134" s="78"/>
      <c r="IJB134" s="65"/>
      <c r="IJE134" s="78"/>
      <c r="IJF134" s="78"/>
      <c r="IJG134" s="65"/>
      <c r="IJJ134" s="78"/>
      <c r="IJK134" s="78"/>
      <c r="IJL134" s="65"/>
      <c r="IJO134" s="78"/>
      <c r="IJP134" s="78"/>
      <c r="IJQ134" s="65"/>
      <c r="IJT134" s="78"/>
      <c r="IJU134" s="78"/>
      <c r="IJV134" s="65"/>
      <c r="IJY134" s="78"/>
      <c r="IJZ134" s="78"/>
      <c r="IKA134" s="65"/>
      <c r="IKD134" s="78"/>
      <c r="IKE134" s="78"/>
      <c r="IKF134" s="65"/>
      <c r="IKI134" s="78"/>
      <c r="IKJ134" s="78"/>
      <c r="IKK134" s="65"/>
      <c r="IKN134" s="78"/>
      <c r="IKO134" s="78"/>
      <c r="IKP134" s="65"/>
      <c r="IKS134" s="78"/>
      <c r="IKT134" s="78"/>
      <c r="IKU134" s="65"/>
      <c r="IKX134" s="78"/>
      <c r="IKY134" s="78"/>
      <c r="IKZ134" s="65"/>
      <c r="ILC134" s="78"/>
      <c r="ILD134" s="78"/>
      <c r="ILE134" s="65"/>
      <c r="ILH134" s="78"/>
      <c r="ILI134" s="78"/>
      <c r="ILJ134" s="65"/>
      <c r="ILM134" s="78"/>
      <c r="ILN134" s="78"/>
      <c r="ILO134" s="65"/>
      <c r="ILR134" s="78"/>
      <c r="ILS134" s="78"/>
      <c r="ILT134" s="65"/>
      <c r="ILW134" s="78"/>
      <c r="ILX134" s="78"/>
      <c r="ILY134" s="65"/>
      <c r="IMB134" s="78"/>
      <c r="IMC134" s="78"/>
      <c r="IMD134" s="65"/>
      <c r="IMG134" s="78"/>
      <c r="IMH134" s="78"/>
      <c r="IMI134" s="65"/>
      <c r="IML134" s="78"/>
      <c r="IMM134" s="78"/>
      <c r="IMN134" s="65"/>
      <c r="IMQ134" s="78"/>
      <c r="IMR134" s="78"/>
      <c r="IMS134" s="65"/>
      <c r="IMV134" s="78"/>
      <c r="IMW134" s="78"/>
      <c r="IMX134" s="65"/>
      <c r="INA134" s="78"/>
      <c r="INB134" s="78"/>
      <c r="INC134" s="65"/>
      <c r="INF134" s="78"/>
      <c r="ING134" s="78"/>
      <c r="INH134" s="65"/>
      <c r="INK134" s="78"/>
      <c r="INL134" s="78"/>
      <c r="INM134" s="65"/>
      <c r="INP134" s="78"/>
      <c r="INQ134" s="78"/>
      <c r="INR134" s="65"/>
      <c r="INU134" s="78"/>
      <c r="INV134" s="78"/>
      <c r="INW134" s="65"/>
      <c r="INZ134" s="78"/>
      <c r="IOA134" s="78"/>
      <c r="IOB134" s="65"/>
      <c r="IOE134" s="78"/>
      <c r="IOF134" s="78"/>
      <c r="IOG134" s="65"/>
      <c r="IOJ134" s="78"/>
      <c r="IOK134" s="78"/>
      <c r="IOL134" s="65"/>
      <c r="IOO134" s="78"/>
      <c r="IOP134" s="78"/>
      <c r="IOQ134" s="65"/>
      <c r="IOT134" s="78"/>
      <c r="IOU134" s="78"/>
      <c r="IOV134" s="65"/>
      <c r="IOY134" s="78"/>
      <c r="IOZ134" s="78"/>
      <c r="IPA134" s="65"/>
      <c r="IPD134" s="78"/>
      <c r="IPE134" s="78"/>
      <c r="IPF134" s="65"/>
      <c r="IPI134" s="78"/>
      <c r="IPJ134" s="78"/>
      <c r="IPK134" s="65"/>
      <c r="IPN134" s="78"/>
      <c r="IPO134" s="78"/>
      <c r="IPP134" s="65"/>
      <c r="IPS134" s="78"/>
      <c r="IPT134" s="78"/>
      <c r="IPU134" s="65"/>
      <c r="IPX134" s="78"/>
      <c r="IPY134" s="78"/>
      <c r="IPZ134" s="65"/>
      <c r="IQC134" s="78"/>
      <c r="IQD134" s="78"/>
      <c r="IQE134" s="65"/>
      <c r="IQH134" s="78"/>
      <c r="IQI134" s="78"/>
      <c r="IQJ134" s="65"/>
      <c r="IQM134" s="78"/>
      <c r="IQN134" s="78"/>
      <c r="IQO134" s="65"/>
      <c r="IQR134" s="78"/>
      <c r="IQS134" s="78"/>
      <c r="IQT134" s="65"/>
      <c r="IQW134" s="78"/>
      <c r="IQX134" s="78"/>
      <c r="IQY134" s="65"/>
      <c r="IRB134" s="78"/>
      <c r="IRC134" s="78"/>
      <c r="IRD134" s="65"/>
      <c r="IRG134" s="78"/>
      <c r="IRH134" s="78"/>
      <c r="IRI134" s="65"/>
      <c r="IRL134" s="78"/>
      <c r="IRM134" s="78"/>
      <c r="IRN134" s="65"/>
      <c r="IRQ134" s="78"/>
      <c r="IRR134" s="78"/>
      <c r="IRS134" s="65"/>
      <c r="IRV134" s="78"/>
      <c r="IRW134" s="78"/>
      <c r="IRX134" s="65"/>
      <c r="ISA134" s="78"/>
      <c r="ISB134" s="78"/>
      <c r="ISC134" s="65"/>
      <c r="ISF134" s="78"/>
      <c r="ISG134" s="78"/>
      <c r="ISH134" s="65"/>
      <c r="ISK134" s="78"/>
      <c r="ISL134" s="78"/>
      <c r="ISM134" s="65"/>
      <c r="ISP134" s="78"/>
      <c r="ISQ134" s="78"/>
      <c r="ISR134" s="65"/>
      <c r="ISU134" s="78"/>
      <c r="ISV134" s="78"/>
      <c r="ISW134" s="65"/>
      <c r="ISZ134" s="78"/>
      <c r="ITA134" s="78"/>
      <c r="ITB134" s="65"/>
      <c r="ITE134" s="78"/>
      <c r="ITF134" s="78"/>
      <c r="ITG134" s="65"/>
      <c r="ITJ134" s="78"/>
      <c r="ITK134" s="78"/>
      <c r="ITL134" s="65"/>
      <c r="ITO134" s="78"/>
      <c r="ITP134" s="78"/>
      <c r="ITQ134" s="65"/>
      <c r="ITT134" s="78"/>
      <c r="ITU134" s="78"/>
      <c r="ITV134" s="65"/>
      <c r="ITY134" s="78"/>
      <c r="ITZ134" s="78"/>
      <c r="IUA134" s="65"/>
      <c r="IUD134" s="78"/>
      <c r="IUE134" s="78"/>
      <c r="IUF134" s="65"/>
      <c r="IUI134" s="78"/>
      <c r="IUJ134" s="78"/>
      <c r="IUK134" s="65"/>
      <c r="IUN134" s="78"/>
      <c r="IUO134" s="78"/>
      <c r="IUP134" s="65"/>
      <c r="IUS134" s="78"/>
      <c r="IUT134" s="78"/>
      <c r="IUU134" s="65"/>
      <c r="IUX134" s="78"/>
      <c r="IUY134" s="78"/>
      <c r="IUZ134" s="65"/>
      <c r="IVC134" s="78"/>
      <c r="IVD134" s="78"/>
      <c r="IVE134" s="65"/>
      <c r="IVH134" s="78"/>
      <c r="IVI134" s="78"/>
      <c r="IVJ134" s="65"/>
      <c r="IVM134" s="78"/>
      <c r="IVN134" s="78"/>
      <c r="IVO134" s="65"/>
      <c r="IVR134" s="78"/>
      <c r="IVS134" s="78"/>
      <c r="IVT134" s="65"/>
      <c r="IVW134" s="78"/>
      <c r="IVX134" s="78"/>
      <c r="IVY134" s="65"/>
      <c r="IWB134" s="78"/>
      <c r="IWC134" s="78"/>
      <c r="IWD134" s="65"/>
      <c r="IWG134" s="78"/>
      <c r="IWH134" s="78"/>
      <c r="IWI134" s="65"/>
      <c r="IWL134" s="78"/>
      <c r="IWM134" s="78"/>
      <c r="IWN134" s="65"/>
      <c r="IWQ134" s="78"/>
      <c r="IWR134" s="78"/>
      <c r="IWS134" s="65"/>
      <c r="IWV134" s="78"/>
      <c r="IWW134" s="78"/>
      <c r="IWX134" s="65"/>
      <c r="IXA134" s="78"/>
      <c r="IXB134" s="78"/>
      <c r="IXC134" s="65"/>
      <c r="IXF134" s="78"/>
      <c r="IXG134" s="78"/>
      <c r="IXH134" s="65"/>
      <c r="IXK134" s="78"/>
      <c r="IXL134" s="78"/>
      <c r="IXM134" s="65"/>
      <c r="IXP134" s="78"/>
      <c r="IXQ134" s="78"/>
      <c r="IXR134" s="65"/>
      <c r="IXU134" s="78"/>
      <c r="IXV134" s="78"/>
      <c r="IXW134" s="65"/>
      <c r="IXZ134" s="78"/>
      <c r="IYA134" s="78"/>
      <c r="IYB134" s="65"/>
      <c r="IYE134" s="78"/>
      <c r="IYF134" s="78"/>
      <c r="IYG134" s="65"/>
      <c r="IYJ134" s="78"/>
      <c r="IYK134" s="78"/>
      <c r="IYL134" s="65"/>
      <c r="IYO134" s="78"/>
      <c r="IYP134" s="78"/>
      <c r="IYQ134" s="65"/>
      <c r="IYT134" s="78"/>
      <c r="IYU134" s="78"/>
      <c r="IYV134" s="65"/>
      <c r="IYY134" s="78"/>
      <c r="IYZ134" s="78"/>
      <c r="IZA134" s="65"/>
      <c r="IZD134" s="78"/>
      <c r="IZE134" s="78"/>
      <c r="IZF134" s="65"/>
      <c r="IZI134" s="78"/>
      <c r="IZJ134" s="78"/>
      <c r="IZK134" s="65"/>
      <c r="IZN134" s="78"/>
      <c r="IZO134" s="78"/>
      <c r="IZP134" s="65"/>
      <c r="IZS134" s="78"/>
      <c r="IZT134" s="78"/>
      <c r="IZU134" s="65"/>
      <c r="IZX134" s="78"/>
      <c r="IZY134" s="78"/>
      <c r="IZZ134" s="65"/>
      <c r="JAC134" s="78"/>
      <c r="JAD134" s="78"/>
      <c r="JAE134" s="65"/>
      <c r="JAH134" s="78"/>
      <c r="JAI134" s="78"/>
      <c r="JAJ134" s="65"/>
      <c r="JAM134" s="78"/>
      <c r="JAN134" s="78"/>
      <c r="JAO134" s="65"/>
      <c r="JAR134" s="78"/>
      <c r="JAS134" s="78"/>
      <c r="JAT134" s="65"/>
      <c r="JAW134" s="78"/>
      <c r="JAX134" s="78"/>
      <c r="JAY134" s="65"/>
      <c r="JBB134" s="78"/>
      <c r="JBC134" s="78"/>
      <c r="JBD134" s="65"/>
      <c r="JBG134" s="78"/>
      <c r="JBH134" s="78"/>
      <c r="JBI134" s="65"/>
      <c r="JBL134" s="78"/>
      <c r="JBM134" s="78"/>
      <c r="JBN134" s="65"/>
      <c r="JBQ134" s="78"/>
      <c r="JBR134" s="78"/>
      <c r="JBS134" s="65"/>
      <c r="JBV134" s="78"/>
      <c r="JBW134" s="78"/>
      <c r="JBX134" s="65"/>
      <c r="JCA134" s="78"/>
      <c r="JCB134" s="78"/>
      <c r="JCC134" s="65"/>
      <c r="JCF134" s="78"/>
      <c r="JCG134" s="78"/>
      <c r="JCH134" s="65"/>
      <c r="JCK134" s="78"/>
      <c r="JCL134" s="78"/>
      <c r="JCM134" s="65"/>
      <c r="JCP134" s="78"/>
      <c r="JCQ134" s="78"/>
      <c r="JCR134" s="65"/>
      <c r="JCU134" s="78"/>
      <c r="JCV134" s="78"/>
      <c r="JCW134" s="65"/>
      <c r="JCZ134" s="78"/>
      <c r="JDA134" s="78"/>
      <c r="JDB134" s="65"/>
      <c r="JDE134" s="78"/>
      <c r="JDF134" s="78"/>
      <c r="JDG134" s="65"/>
      <c r="JDJ134" s="78"/>
      <c r="JDK134" s="78"/>
      <c r="JDL134" s="65"/>
      <c r="JDO134" s="78"/>
      <c r="JDP134" s="78"/>
      <c r="JDQ134" s="65"/>
      <c r="JDT134" s="78"/>
      <c r="JDU134" s="78"/>
      <c r="JDV134" s="65"/>
      <c r="JDY134" s="78"/>
      <c r="JDZ134" s="78"/>
      <c r="JEA134" s="65"/>
      <c r="JED134" s="78"/>
      <c r="JEE134" s="78"/>
      <c r="JEF134" s="65"/>
      <c r="JEI134" s="78"/>
      <c r="JEJ134" s="78"/>
      <c r="JEK134" s="65"/>
      <c r="JEN134" s="78"/>
      <c r="JEO134" s="78"/>
      <c r="JEP134" s="65"/>
      <c r="JES134" s="78"/>
      <c r="JET134" s="78"/>
      <c r="JEU134" s="65"/>
      <c r="JEX134" s="78"/>
      <c r="JEY134" s="78"/>
      <c r="JEZ134" s="65"/>
      <c r="JFC134" s="78"/>
      <c r="JFD134" s="78"/>
      <c r="JFE134" s="65"/>
      <c r="JFH134" s="78"/>
      <c r="JFI134" s="78"/>
      <c r="JFJ134" s="65"/>
      <c r="JFM134" s="78"/>
      <c r="JFN134" s="78"/>
      <c r="JFO134" s="65"/>
      <c r="JFR134" s="78"/>
      <c r="JFS134" s="78"/>
      <c r="JFT134" s="65"/>
      <c r="JFW134" s="78"/>
      <c r="JFX134" s="78"/>
      <c r="JFY134" s="65"/>
      <c r="JGB134" s="78"/>
      <c r="JGC134" s="78"/>
      <c r="JGD134" s="65"/>
      <c r="JGG134" s="78"/>
      <c r="JGH134" s="78"/>
      <c r="JGI134" s="65"/>
      <c r="JGL134" s="78"/>
      <c r="JGM134" s="78"/>
      <c r="JGN134" s="65"/>
      <c r="JGQ134" s="78"/>
      <c r="JGR134" s="78"/>
      <c r="JGS134" s="65"/>
      <c r="JGV134" s="78"/>
      <c r="JGW134" s="78"/>
      <c r="JGX134" s="65"/>
      <c r="JHA134" s="78"/>
      <c r="JHB134" s="78"/>
      <c r="JHC134" s="65"/>
      <c r="JHF134" s="78"/>
      <c r="JHG134" s="78"/>
      <c r="JHH134" s="65"/>
      <c r="JHK134" s="78"/>
      <c r="JHL134" s="78"/>
      <c r="JHM134" s="65"/>
      <c r="JHP134" s="78"/>
      <c r="JHQ134" s="78"/>
      <c r="JHR134" s="65"/>
      <c r="JHU134" s="78"/>
      <c r="JHV134" s="78"/>
      <c r="JHW134" s="65"/>
      <c r="JHZ134" s="78"/>
      <c r="JIA134" s="78"/>
      <c r="JIB134" s="65"/>
      <c r="JIE134" s="78"/>
      <c r="JIF134" s="78"/>
      <c r="JIG134" s="65"/>
      <c r="JIJ134" s="78"/>
      <c r="JIK134" s="78"/>
      <c r="JIL134" s="65"/>
      <c r="JIO134" s="78"/>
      <c r="JIP134" s="78"/>
      <c r="JIQ134" s="65"/>
      <c r="JIT134" s="78"/>
      <c r="JIU134" s="78"/>
      <c r="JIV134" s="65"/>
      <c r="JIY134" s="78"/>
      <c r="JIZ134" s="78"/>
      <c r="JJA134" s="65"/>
      <c r="JJD134" s="78"/>
      <c r="JJE134" s="78"/>
      <c r="JJF134" s="65"/>
      <c r="JJI134" s="78"/>
      <c r="JJJ134" s="78"/>
      <c r="JJK134" s="65"/>
      <c r="JJN134" s="78"/>
      <c r="JJO134" s="78"/>
      <c r="JJP134" s="65"/>
      <c r="JJS134" s="78"/>
      <c r="JJT134" s="78"/>
      <c r="JJU134" s="65"/>
      <c r="JJX134" s="78"/>
      <c r="JJY134" s="78"/>
      <c r="JJZ134" s="65"/>
      <c r="JKC134" s="78"/>
      <c r="JKD134" s="78"/>
      <c r="JKE134" s="65"/>
      <c r="JKH134" s="78"/>
      <c r="JKI134" s="78"/>
      <c r="JKJ134" s="65"/>
      <c r="JKM134" s="78"/>
      <c r="JKN134" s="78"/>
      <c r="JKO134" s="65"/>
      <c r="JKR134" s="78"/>
      <c r="JKS134" s="78"/>
      <c r="JKT134" s="65"/>
      <c r="JKW134" s="78"/>
      <c r="JKX134" s="78"/>
      <c r="JKY134" s="65"/>
      <c r="JLB134" s="78"/>
      <c r="JLC134" s="78"/>
      <c r="JLD134" s="65"/>
      <c r="JLG134" s="78"/>
      <c r="JLH134" s="78"/>
      <c r="JLI134" s="65"/>
      <c r="JLL134" s="78"/>
      <c r="JLM134" s="78"/>
      <c r="JLN134" s="65"/>
      <c r="JLQ134" s="78"/>
      <c r="JLR134" s="78"/>
      <c r="JLS134" s="65"/>
      <c r="JLV134" s="78"/>
      <c r="JLW134" s="78"/>
      <c r="JLX134" s="65"/>
      <c r="JMA134" s="78"/>
      <c r="JMB134" s="78"/>
      <c r="JMC134" s="65"/>
      <c r="JMF134" s="78"/>
      <c r="JMG134" s="78"/>
      <c r="JMH134" s="65"/>
      <c r="JMK134" s="78"/>
      <c r="JML134" s="78"/>
      <c r="JMM134" s="65"/>
      <c r="JMP134" s="78"/>
      <c r="JMQ134" s="78"/>
      <c r="JMR134" s="65"/>
      <c r="JMU134" s="78"/>
      <c r="JMV134" s="78"/>
      <c r="JMW134" s="65"/>
      <c r="JMZ134" s="78"/>
      <c r="JNA134" s="78"/>
      <c r="JNB134" s="65"/>
      <c r="JNE134" s="78"/>
      <c r="JNF134" s="78"/>
      <c r="JNG134" s="65"/>
      <c r="JNJ134" s="78"/>
      <c r="JNK134" s="78"/>
      <c r="JNL134" s="65"/>
      <c r="JNO134" s="78"/>
      <c r="JNP134" s="78"/>
      <c r="JNQ134" s="65"/>
      <c r="JNT134" s="78"/>
      <c r="JNU134" s="78"/>
      <c r="JNV134" s="65"/>
      <c r="JNY134" s="78"/>
      <c r="JNZ134" s="78"/>
      <c r="JOA134" s="65"/>
      <c r="JOD134" s="78"/>
      <c r="JOE134" s="78"/>
      <c r="JOF134" s="65"/>
      <c r="JOI134" s="78"/>
      <c r="JOJ134" s="78"/>
      <c r="JOK134" s="65"/>
      <c r="JON134" s="78"/>
      <c r="JOO134" s="78"/>
      <c r="JOP134" s="65"/>
      <c r="JOS134" s="78"/>
      <c r="JOT134" s="78"/>
      <c r="JOU134" s="65"/>
      <c r="JOX134" s="78"/>
      <c r="JOY134" s="78"/>
      <c r="JOZ134" s="65"/>
      <c r="JPC134" s="78"/>
      <c r="JPD134" s="78"/>
      <c r="JPE134" s="65"/>
      <c r="JPH134" s="78"/>
      <c r="JPI134" s="78"/>
      <c r="JPJ134" s="65"/>
      <c r="JPM134" s="78"/>
      <c r="JPN134" s="78"/>
      <c r="JPO134" s="65"/>
      <c r="JPR134" s="78"/>
      <c r="JPS134" s="78"/>
      <c r="JPT134" s="65"/>
      <c r="JPW134" s="78"/>
      <c r="JPX134" s="78"/>
      <c r="JPY134" s="65"/>
      <c r="JQB134" s="78"/>
      <c r="JQC134" s="78"/>
      <c r="JQD134" s="65"/>
      <c r="JQG134" s="78"/>
      <c r="JQH134" s="78"/>
      <c r="JQI134" s="65"/>
      <c r="JQL134" s="78"/>
      <c r="JQM134" s="78"/>
      <c r="JQN134" s="65"/>
      <c r="JQQ134" s="78"/>
      <c r="JQR134" s="78"/>
      <c r="JQS134" s="65"/>
      <c r="JQV134" s="78"/>
      <c r="JQW134" s="78"/>
      <c r="JQX134" s="65"/>
      <c r="JRA134" s="78"/>
      <c r="JRB134" s="78"/>
      <c r="JRC134" s="65"/>
      <c r="JRF134" s="78"/>
      <c r="JRG134" s="78"/>
      <c r="JRH134" s="65"/>
      <c r="JRK134" s="78"/>
      <c r="JRL134" s="78"/>
      <c r="JRM134" s="65"/>
      <c r="JRP134" s="78"/>
      <c r="JRQ134" s="78"/>
      <c r="JRR134" s="65"/>
      <c r="JRU134" s="78"/>
      <c r="JRV134" s="78"/>
      <c r="JRW134" s="65"/>
      <c r="JRZ134" s="78"/>
      <c r="JSA134" s="78"/>
      <c r="JSB134" s="65"/>
      <c r="JSE134" s="78"/>
      <c r="JSF134" s="78"/>
      <c r="JSG134" s="65"/>
      <c r="JSJ134" s="78"/>
      <c r="JSK134" s="78"/>
      <c r="JSL134" s="65"/>
      <c r="JSO134" s="78"/>
      <c r="JSP134" s="78"/>
      <c r="JSQ134" s="65"/>
      <c r="JST134" s="78"/>
      <c r="JSU134" s="78"/>
      <c r="JSV134" s="65"/>
      <c r="JSY134" s="78"/>
      <c r="JSZ134" s="78"/>
      <c r="JTA134" s="65"/>
      <c r="JTD134" s="78"/>
      <c r="JTE134" s="78"/>
      <c r="JTF134" s="65"/>
      <c r="JTI134" s="78"/>
      <c r="JTJ134" s="78"/>
      <c r="JTK134" s="65"/>
      <c r="JTN134" s="78"/>
      <c r="JTO134" s="78"/>
      <c r="JTP134" s="65"/>
      <c r="JTS134" s="78"/>
      <c r="JTT134" s="78"/>
      <c r="JTU134" s="65"/>
      <c r="JTX134" s="78"/>
      <c r="JTY134" s="78"/>
      <c r="JTZ134" s="65"/>
      <c r="JUC134" s="78"/>
      <c r="JUD134" s="78"/>
      <c r="JUE134" s="65"/>
      <c r="JUH134" s="78"/>
      <c r="JUI134" s="78"/>
      <c r="JUJ134" s="65"/>
      <c r="JUM134" s="78"/>
      <c r="JUN134" s="78"/>
      <c r="JUO134" s="65"/>
      <c r="JUR134" s="78"/>
      <c r="JUS134" s="78"/>
      <c r="JUT134" s="65"/>
      <c r="JUW134" s="78"/>
      <c r="JUX134" s="78"/>
      <c r="JUY134" s="65"/>
      <c r="JVB134" s="78"/>
      <c r="JVC134" s="78"/>
      <c r="JVD134" s="65"/>
      <c r="JVG134" s="78"/>
      <c r="JVH134" s="78"/>
      <c r="JVI134" s="65"/>
      <c r="JVL134" s="78"/>
      <c r="JVM134" s="78"/>
      <c r="JVN134" s="65"/>
      <c r="JVQ134" s="78"/>
      <c r="JVR134" s="78"/>
      <c r="JVS134" s="65"/>
      <c r="JVV134" s="78"/>
      <c r="JVW134" s="78"/>
      <c r="JVX134" s="65"/>
      <c r="JWA134" s="78"/>
      <c r="JWB134" s="78"/>
      <c r="JWC134" s="65"/>
      <c r="JWF134" s="78"/>
      <c r="JWG134" s="78"/>
      <c r="JWH134" s="65"/>
      <c r="JWK134" s="78"/>
      <c r="JWL134" s="78"/>
      <c r="JWM134" s="65"/>
      <c r="JWP134" s="78"/>
      <c r="JWQ134" s="78"/>
      <c r="JWR134" s="65"/>
      <c r="JWU134" s="78"/>
      <c r="JWV134" s="78"/>
      <c r="JWW134" s="65"/>
      <c r="JWZ134" s="78"/>
      <c r="JXA134" s="78"/>
      <c r="JXB134" s="65"/>
      <c r="JXE134" s="78"/>
      <c r="JXF134" s="78"/>
      <c r="JXG134" s="65"/>
      <c r="JXJ134" s="78"/>
      <c r="JXK134" s="78"/>
      <c r="JXL134" s="65"/>
      <c r="JXO134" s="78"/>
      <c r="JXP134" s="78"/>
      <c r="JXQ134" s="65"/>
      <c r="JXT134" s="78"/>
      <c r="JXU134" s="78"/>
      <c r="JXV134" s="65"/>
      <c r="JXY134" s="78"/>
      <c r="JXZ134" s="78"/>
      <c r="JYA134" s="65"/>
      <c r="JYD134" s="78"/>
      <c r="JYE134" s="78"/>
      <c r="JYF134" s="65"/>
      <c r="JYI134" s="78"/>
      <c r="JYJ134" s="78"/>
      <c r="JYK134" s="65"/>
      <c r="JYN134" s="78"/>
      <c r="JYO134" s="78"/>
      <c r="JYP134" s="65"/>
      <c r="JYS134" s="78"/>
      <c r="JYT134" s="78"/>
      <c r="JYU134" s="65"/>
      <c r="JYX134" s="78"/>
      <c r="JYY134" s="78"/>
      <c r="JYZ134" s="65"/>
      <c r="JZC134" s="78"/>
      <c r="JZD134" s="78"/>
      <c r="JZE134" s="65"/>
      <c r="JZH134" s="78"/>
      <c r="JZI134" s="78"/>
      <c r="JZJ134" s="65"/>
      <c r="JZM134" s="78"/>
      <c r="JZN134" s="78"/>
      <c r="JZO134" s="65"/>
      <c r="JZR134" s="78"/>
      <c r="JZS134" s="78"/>
      <c r="JZT134" s="65"/>
      <c r="JZW134" s="78"/>
      <c r="JZX134" s="78"/>
      <c r="JZY134" s="65"/>
      <c r="KAB134" s="78"/>
      <c r="KAC134" s="78"/>
      <c r="KAD134" s="65"/>
      <c r="KAG134" s="78"/>
      <c r="KAH134" s="78"/>
      <c r="KAI134" s="65"/>
      <c r="KAL134" s="78"/>
      <c r="KAM134" s="78"/>
      <c r="KAN134" s="65"/>
      <c r="KAQ134" s="78"/>
      <c r="KAR134" s="78"/>
      <c r="KAS134" s="65"/>
      <c r="KAV134" s="78"/>
      <c r="KAW134" s="78"/>
      <c r="KAX134" s="65"/>
      <c r="KBA134" s="78"/>
      <c r="KBB134" s="78"/>
      <c r="KBC134" s="65"/>
      <c r="KBF134" s="78"/>
      <c r="KBG134" s="78"/>
      <c r="KBH134" s="65"/>
      <c r="KBK134" s="78"/>
      <c r="KBL134" s="78"/>
      <c r="KBM134" s="65"/>
      <c r="KBP134" s="78"/>
      <c r="KBQ134" s="78"/>
      <c r="KBR134" s="65"/>
      <c r="KBU134" s="78"/>
      <c r="KBV134" s="78"/>
      <c r="KBW134" s="65"/>
      <c r="KBZ134" s="78"/>
      <c r="KCA134" s="78"/>
      <c r="KCB134" s="65"/>
      <c r="KCE134" s="78"/>
      <c r="KCF134" s="78"/>
      <c r="KCG134" s="65"/>
      <c r="KCJ134" s="78"/>
      <c r="KCK134" s="78"/>
      <c r="KCL134" s="65"/>
      <c r="KCO134" s="78"/>
      <c r="KCP134" s="78"/>
      <c r="KCQ134" s="65"/>
      <c r="KCT134" s="78"/>
      <c r="KCU134" s="78"/>
      <c r="KCV134" s="65"/>
      <c r="KCY134" s="78"/>
      <c r="KCZ134" s="78"/>
      <c r="KDA134" s="65"/>
      <c r="KDD134" s="78"/>
      <c r="KDE134" s="78"/>
      <c r="KDF134" s="65"/>
      <c r="KDI134" s="78"/>
      <c r="KDJ134" s="78"/>
      <c r="KDK134" s="65"/>
      <c r="KDN134" s="78"/>
      <c r="KDO134" s="78"/>
      <c r="KDP134" s="65"/>
      <c r="KDS134" s="78"/>
      <c r="KDT134" s="78"/>
      <c r="KDU134" s="65"/>
      <c r="KDX134" s="78"/>
      <c r="KDY134" s="78"/>
      <c r="KDZ134" s="65"/>
      <c r="KEC134" s="78"/>
      <c r="KED134" s="78"/>
      <c r="KEE134" s="65"/>
      <c r="KEH134" s="78"/>
      <c r="KEI134" s="78"/>
      <c r="KEJ134" s="65"/>
      <c r="KEM134" s="78"/>
      <c r="KEN134" s="78"/>
      <c r="KEO134" s="65"/>
      <c r="KER134" s="78"/>
      <c r="KES134" s="78"/>
      <c r="KET134" s="65"/>
      <c r="KEW134" s="78"/>
      <c r="KEX134" s="78"/>
      <c r="KEY134" s="65"/>
      <c r="KFB134" s="78"/>
      <c r="KFC134" s="78"/>
      <c r="KFD134" s="65"/>
      <c r="KFG134" s="78"/>
      <c r="KFH134" s="78"/>
      <c r="KFI134" s="65"/>
      <c r="KFL134" s="78"/>
      <c r="KFM134" s="78"/>
      <c r="KFN134" s="65"/>
      <c r="KFQ134" s="78"/>
      <c r="KFR134" s="78"/>
      <c r="KFS134" s="65"/>
      <c r="KFV134" s="78"/>
      <c r="KFW134" s="78"/>
      <c r="KFX134" s="65"/>
      <c r="KGA134" s="78"/>
      <c r="KGB134" s="78"/>
      <c r="KGC134" s="65"/>
      <c r="KGF134" s="78"/>
      <c r="KGG134" s="78"/>
      <c r="KGH134" s="65"/>
      <c r="KGK134" s="78"/>
      <c r="KGL134" s="78"/>
      <c r="KGM134" s="65"/>
      <c r="KGP134" s="78"/>
      <c r="KGQ134" s="78"/>
      <c r="KGR134" s="65"/>
      <c r="KGU134" s="78"/>
      <c r="KGV134" s="78"/>
      <c r="KGW134" s="65"/>
      <c r="KGZ134" s="78"/>
      <c r="KHA134" s="78"/>
      <c r="KHB134" s="65"/>
      <c r="KHE134" s="78"/>
      <c r="KHF134" s="78"/>
      <c r="KHG134" s="65"/>
      <c r="KHJ134" s="78"/>
      <c r="KHK134" s="78"/>
      <c r="KHL134" s="65"/>
      <c r="KHO134" s="78"/>
      <c r="KHP134" s="78"/>
      <c r="KHQ134" s="65"/>
      <c r="KHT134" s="78"/>
      <c r="KHU134" s="78"/>
      <c r="KHV134" s="65"/>
      <c r="KHY134" s="78"/>
      <c r="KHZ134" s="78"/>
      <c r="KIA134" s="65"/>
      <c r="KID134" s="78"/>
      <c r="KIE134" s="78"/>
      <c r="KIF134" s="65"/>
      <c r="KII134" s="78"/>
      <c r="KIJ134" s="78"/>
      <c r="KIK134" s="65"/>
      <c r="KIN134" s="78"/>
      <c r="KIO134" s="78"/>
      <c r="KIP134" s="65"/>
      <c r="KIS134" s="78"/>
      <c r="KIT134" s="78"/>
      <c r="KIU134" s="65"/>
      <c r="KIX134" s="78"/>
      <c r="KIY134" s="78"/>
      <c r="KIZ134" s="65"/>
      <c r="KJC134" s="78"/>
      <c r="KJD134" s="78"/>
      <c r="KJE134" s="65"/>
      <c r="KJH134" s="78"/>
      <c r="KJI134" s="78"/>
      <c r="KJJ134" s="65"/>
      <c r="KJM134" s="78"/>
      <c r="KJN134" s="78"/>
      <c r="KJO134" s="65"/>
      <c r="KJR134" s="78"/>
      <c r="KJS134" s="78"/>
      <c r="KJT134" s="65"/>
      <c r="KJW134" s="78"/>
      <c r="KJX134" s="78"/>
      <c r="KJY134" s="65"/>
      <c r="KKB134" s="78"/>
      <c r="KKC134" s="78"/>
      <c r="KKD134" s="65"/>
      <c r="KKG134" s="78"/>
      <c r="KKH134" s="78"/>
      <c r="KKI134" s="65"/>
      <c r="KKL134" s="78"/>
      <c r="KKM134" s="78"/>
      <c r="KKN134" s="65"/>
      <c r="KKQ134" s="78"/>
      <c r="KKR134" s="78"/>
      <c r="KKS134" s="65"/>
      <c r="KKV134" s="78"/>
      <c r="KKW134" s="78"/>
      <c r="KKX134" s="65"/>
      <c r="KLA134" s="78"/>
      <c r="KLB134" s="78"/>
      <c r="KLC134" s="65"/>
      <c r="KLF134" s="78"/>
      <c r="KLG134" s="78"/>
      <c r="KLH134" s="65"/>
      <c r="KLK134" s="78"/>
      <c r="KLL134" s="78"/>
      <c r="KLM134" s="65"/>
      <c r="KLP134" s="78"/>
      <c r="KLQ134" s="78"/>
      <c r="KLR134" s="65"/>
      <c r="KLU134" s="78"/>
      <c r="KLV134" s="78"/>
      <c r="KLW134" s="65"/>
      <c r="KLZ134" s="78"/>
      <c r="KMA134" s="78"/>
      <c r="KMB134" s="65"/>
      <c r="KME134" s="78"/>
      <c r="KMF134" s="78"/>
      <c r="KMG134" s="65"/>
      <c r="KMJ134" s="78"/>
      <c r="KMK134" s="78"/>
      <c r="KML134" s="65"/>
      <c r="KMO134" s="78"/>
      <c r="KMP134" s="78"/>
      <c r="KMQ134" s="65"/>
      <c r="KMT134" s="78"/>
      <c r="KMU134" s="78"/>
      <c r="KMV134" s="65"/>
      <c r="KMY134" s="78"/>
      <c r="KMZ134" s="78"/>
      <c r="KNA134" s="65"/>
      <c r="KND134" s="78"/>
      <c r="KNE134" s="78"/>
      <c r="KNF134" s="65"/>
      <c r="KNI134" s="78"/>
      <c r="KNJ134" s="78"/>
      <c r="KNK134" s="65"/>
      <c r="KNN134" s="78"/>
      <c r="KNO134" s="78"/>
      <c r="KNP134" s="65"/>
      <c r="KNS134" s="78"/>
      <c r="KNT134" s="78"/>
      <c r="KNU134" s="65"/>
      <c r="KNX134" s="78"/>
      <c r="KNY134" s="78"/>
      <c r="KNZ134" s="65"/>
      <c r="KOC134" s="78"/>
      <c r="KOD134" s="78"/>
      <c r="KOE134" s="65"/>
      <c r="KOH134" s="78"/>
      <c r="KOI134" s="78"/>
      <c r="KOJ134" s="65"/>
      <c r="KOM134" s="78"/>
      <c r="KON134" s="78"/>
      <c r="KOO134" s="65"/>
      <c r="KOR134" s="78"/>
      <c r="KOS134" s="78"/>
      <c r="KOT134" s="65"/>
      <c r="KOW134" s="78"/>
      <c r="KOX134" s="78"/>
      <c r="KOY134" s="65"/>
      <c r="KPB134" s="78"/>
      <c r="KPC134" s="78"/>
      <c r="KPD134" s="65"/>
      <c r="KPG134" s="78"/>
      <c r="KPH134" s="78"/>
      <c r="KPI134" s="65"/>
      <c r="KPL134" s="78"/>
      <c r="KPM134" s="78"/>
      <c r="KPN134" s="65"/>
      <c r="KPQ134" s="78"/>
      <c r="KPR134" s="78"/>
      <c r="KPS134" s="65"/>
      <c r="KPV134" s="78"/>
      <c r="KPW134" s="78"/>
      <c r="KPX134" s="65"/>
      <c r="KQA134" s="78"/>
      <c r="KQB134" s="78"/>
      <c r="KQC134" s="65"/>
      <c r="KQF134" s="78"/>
      <c r="KQG134" s="78"/>
      <c r="KQH134" s="65"/>
      <c r="KQK134" s="78"/>
      <c r="KQL134" s="78"/>
      <c r="KQM134" s="65"/>
      <c r="KQP134" s="78"/>
      <c r="KQQ134" s="78"/>
      <c r="KQR134" s="65"/>
      <c r="KQU134" s="78"/>
      <c r="KQV134" s="78"/>
      <c r="KQW134" s="65"/>
      <c r="KQZ134" s="78"/>
      <c r="KRA134" s="78"/>
      <c r="KRB134" s="65"/>
      <c r="KRE134" s="78"/>
      <c r="KRF134" s="78"/>
      <c r="KRG134" s="65"/>
      <c r="KRJ134" s="78"/>
      <c r="KRK134" s="78"/>
      <c r="KRL134" s="65"/>
      <c r="KRO134" s="78"/>
      <c r="KRP134" s="78"/>
      <c r="KRQ134" s="65"/>
      <c r="KRT134" s="78"/>
      <c r="KRU134" s="78"/>
      <c r="KRV134" s="65"/>
      <c r="KRY134" s="78"/>
      <c r="KRZ134" s="78"/>
      <c r="KSA134" s="65"/>
      <c r="KSD134" s="78"/>
      <c r="KSE134" s="78"/>
      <c r="KSF134" s="65"/>
      <c r="KSI134" s="78"/>
      <c r="KSJ134" s="78"/>
      <c r="KSK134" s="65"/>
      <c r="KSN134" s="78"/>
      <c r="KSO134" s="78"/>
      <c r="KSP134" s="65"/>
      <c r="KSS134" s="78"/>
      <c r="KST134" s="78"/>
      <c r="KSU134" s="65"/>
      <c r="KSX134" s="78"/>
      <c r="KSY134" s="78"/>
      <c r="KSZ134" s="65"/>
      <c r="KTC134" s="78"/>
      <c r="KTD134" s="78"/>
      <c r="KTE134" s="65"/>
      <c r="KTH134" s="78"/>
      <c r="KTI134" s="78"/>
      <c r="KTJ134" s="65"/>
      <c r="KTM134" s="78"/>
      <c r="KTN134" s="78"/>
      <c r="KTO134" s="65"/>
      <c r="KTR134" s="78"/>
      <c r="KTS134" s="78"/>
      <c r="KTT134" s="65"/>
      <c r="KTW134" s="78"/>
      <c r="KTX134" s="78"/>
      <c r="KTY134" s="65"/>
      <c r="KUB134" s="78"/>
      <c r="KUC134" s="78"/>
      <c r="KUD134" s="65"/>
      <c r="KUG134" s="78"/>
      <c r="KUH134" s="78"/>
      <c r="KUI134" s="65"/>
      <c r="KUL134" s="78"/>
      <c r="KUM134" s="78"/>
      <c r="KUN134" s="65"/>
      <c r="KUQ134" s="78"/>
      <c r="KUR134" s="78"/>
      <c r="KUS134" s="65"/>
      <c r="KUV134" s="78"/>
      <c r="KUW134" s="78"/>
      <c r="KUX134" s="65"/>
      <c r="KVA134" s="78"/>
      <c r="KVB134" s="78"/>
      <c r="KVC134" s="65"/>
      <c r="KVF134" s="78"/>
      <c r="KVG134" s="78"/>
      <c r="KVH134" s="65"/>
      <c r="KVK134" s="78"/>
      <c r="KVL134" s="78"/>
      <c r="KVM134" s="65"/>
      <c r="KVP134" s="78"/>
      <c r="KVQ134" s="78"/>
      <c r="KVR134" s="65"/>
      <c r="KVU134" s="78"/>
      <c r="KVV134" s="78"/>
      <c r="KVW134" s="65"/>
      <c r="KVZ134" s="78"/>
      <c r="KWA134" s="78"/>
      <c r="KWB134" s="65"/>
      <c r="KWE134" s="78"/>
      <c r="KWF134" s="78"/>
      <c r="KWG134" s="65"/>
      <c r="KWJ134" s="78"/>
      <c r="KWK134" s="78"/>
      <c r="KWL134" s="65"/>
      <c r="KWO134" s="78"/>
      <c r="KWP134" s="78"/>
      <c r="KWQ134" s="65"/>
      <c r="KWT134" s="78"/>
      <c r="KWU134" s="78"/>
      <c r="KWV134" s="65"/>
      <c r="KWY134" s="78"/>
      <c r="KWZ134" s="78"/>
      <c r="KXA134" s="65"/>
      <c r="KXD134" s="78"/>
      <c r="KXE134" s="78"/>
      <c r="KXF134" s="65"/>
      <c r="KXI134" s="78"/>
      <c r="KXJ134" s="78"/>
      <c r="KXK134" s="65"/>
      <c r="KXN134" s="78"/>
      <c r="KXO134" s="78"/>
      <c r="KXP134" s="65"/>
      <c r="KXS134" s="78"/>
      <c r="KXT134" s="78"/>
      <c r="KXU134" s="65"/>
      <c r="KXX134" s="78"/>
      <c r="KXY134" s="78"/>
      <c r="KXZ134" s="65"/>
      <c r="KYC134" s="78"/>
      <c r="KYD134" s="78"/>
      <c r="KYE134" s="65"/>
      <c r="KYH134" s="78"/>
      <c r="KYI134" s="78"/>
      <c r="KYJ134" s="65"/>
      <c r="KYM134" s="78"/>
      <c r="KYN134" s="78"/>
      <c r="KYO134" s="65"/>
      <c r="KYR134" s="78"/>
      <c r="KYS134" s="78"/>
      <c r="KYT134" s="65"/>
      <c r="KYW134" s="78"/>
      <c r="KYX134" s="78"/>
      <c r="KYY134" s="65"/>
      <c r="KZB134" s="78"/>
      <c r="KZC134" s="78"/>
      <c r="KZD134" s="65"/>
      <c r="KZG134" s="78"/>
      <c r="KZH134" s="78"/>
      <c r="KZI134" s="65"/>
      <c r="KZL134" s="78"/>
      <c r="KZM134" s="78"/>
      <c r="KZN134" s="65"/>
      <c r="KZQ134" s="78"/>
      <c r="KZR134" s="78"/>
      <c r="KZS134" s="65"/>
      <c r="KZV134" s="78"/>
      <c r="KZW134" s="78"/>
      <c r="KZX134" s="65"/>
      <c r="LAA134" s="78"/>
      <c r="LAB134" s="78"/>
      <c r="LAC134" s="65"/>
      <c r="LAF134" s="78"/>
      <c r="LAG134" s="78"/>
      <c r="LAH134" s="65"/>
      <c r="LAK134" s="78"/>
      <c r="LAL134" s="78"/>
      <c r="LAM134" s="65"/>
      <c r="LAP134" s="78"/>
      <c r="LAQ134" s="78"/>
      <c r="LAR134" s="65"/>
      <c r="LAU134" s="78"/>
      <c r="LAV134" s="78"/>
      <c r="LAW134" s="65"/>
      <c r="LAZ134" s="78"/>
      <c r="LBA134" s="78"/>
      <c r="LBB134" s="65"/>
      <c r="LBE134" s="78"/>
      <c r="LBF134" s="78"/>
      <c r="LBG134" s="65"/>
      <c r="LBJ134" s="78"/>
      <c r="LBK134" s="78"/>
      <c r="LBL134" s="65"/>
      <c r="LBO134" s="78"/>
      <c r="LBP134" s="78"/>
      <c r="LBQ134" s="65"/>
      <c r="LBT134" s="78"/>
      <c r="LBU134" s="78"/>
      <c r="LBV134" s="65"/>
      <c r="LBY134" s="78"/>
      <c r="LBZ134" s="78"/>
      <c r="LCA134" s="65"/>
      <c r="LCD134" s="78"/>
      <c r="LCE134" s="78"/>
      <c r="LCF134" s="65"/>
      <c r="LCI134" s="78"/>
      <c r="LCJ134" s="78"/>
      <c r="LCK134" s="65"/>
      <c r="LCN134" s="78"/>
      <c r="LCO134" s="78"/>
      <c r="LCP134" s="65"/>
      <c r="LCS134" s="78"/>
      <c r="LCT134" s="78"/>
      <c r="LCU134" s="65"/>
      <c r="LCX134" s="78"/>
      <c r="LCY134" s="78"/>
      <c r="LCZ134" s="65"/>
      <c r="LDC134" s="78"/>
      <c r="LDD134" s="78"/>
      <c r="LDE134" s="65"/>
      <c r="LDH134" s="78"/>
      <c r="LDI134" s="78"/>
      <c r="LDJ134" s="65"/>
      <c r="LDM134" s="78"/>
      <c r="LDN134" s="78"/>
      <c r="LDO134" s="65"/>
      <c r="LDR134" s="78"/>
      <c r="LDS134" s="78"/>
      <c r="LDT134" s="65"/>
      <c r="LDW134" s="78"/>
      <c r="LDX134" s="78"/>
      <c r="LDY134" s="65"/>
      <c r="LEB134" s="78"/>
      <c r="LEC134" s="78"/>
      <c r="LED134" s="65"/>
      <c r="LEG134" s="78"/>
      <c r="LEH134" s="78"/>
      <c r="LEI134" s="65"/>
      <c r="LEL134" s="78"/>
      <c r="LEM134" s="78"/>
      <c r="LEN134" s="65"/>
      <c r="LEQ134" s="78"/>
      <c r="LER134" s="78"/>
      <c r="LES134" s="65"/>
      <c r="LEV134" s="78"/>
      <c r="LEW134" s="78"/>
      <c r="LEX134" s="65"/>
      <c r="LFA134" s="78"/>
      <c r="LFB134" s="78"/>
      <c r="LFC134" s="65"/>
      <c r="LFF134" s="78"/>
      <c r="LFG134" s="78"/>
      <c r="LFH134" s="65"/>
      <c r="LFK134" s="78"/>
      <c r="LFL134" s="78"/>
      <c r="LFM134" s="65"/>
      <c r="LFP134" s="78"/>
      <c r="LFQ134" s="78"/>
      <c r="LFR134" s="65"/>
      <c r="LFU134" s="78"/>
      <c r="LFV134" s="78"/>
      <c r="LFW134" s="65"/>
      <c r="LFZ134" s="78"/>
      <c r="LGA134" s="78"/>
      <c r="LGB134" s="65"/>
      <c r="LGE134" s="78"/>
      <c r="LGF134" s="78"/>
      <c r="LGG134" s="65"/>
      <c r="LGJ134" s="78"/>
      <c r="LGK134" s="78"/>
      <c r="LGL134" s="65"/>
      <c r="LGO134" s="78"/>
      <c r="LGP134" s="78"/>
      <c r="LGQ134" s="65"/>
      <c r="LGT134" s="78"/>
      <c r="LGU134" s="78"/>
      <c r="LGV134" s="65"/>
      <c r="LGY134" s="78"/>
      <c r="LGZ134" s="78"/>
      <c r="LHA134" s="65"/>
      <c r="LHD134" s="78"/>
      <c r="LHE134" s="78"/>
      <c r="LHF134" s="65"/>
      <c r="LHI134" s="78"/>
      <c r="LHJ134" s="78"/>
      <c r="LHK134" s="65"/>
      <c r="LHN134" s="78"/>
      <c r="LHO134" s="78"/>
      <c r="LHP134" s="65"/>
      <c r="LHS134" s="78"/>
      <c r="LHT134" s="78"/>
      <c r="LHU134" s="65"/>
      <c r="LHX134" s="78"/>
      <c r="LHY134" s="78"/>
      <c r="LHZ134" s="65"/>
      <c r="LIC134" s="78"/>
      <c r="LID134" s="78"/>
      <c r="LIE134" s="65"/>
      <c r="LIH134" s="78"/>
      <c r="LII134" s="78"/>
      <c r="LIJ134" s="65"/>
      <c r="LIM134" s="78"/>
      <c r="LIN134" s="78"/>
      <c r="LIO134" s="65"/>
      <c r="LIR134" s="78"/>
      <c r="LIS134" s="78"/>
      <c r="LIT134" s="65"/>
      <c r="LIW134" s="78"/>
      <c r="LIX134" s="78"/>
      <c r="LIY134" s="65"/>
      <c r="LJB134" s="78"/>
      <c r="LJC134" s="78"/>
      <c r="LJD134" s="65"/>
      <c r="LJG134" s="78"/>
      <c r="LJH134" s="78"/>
      <c r="LJI134" s="65"/>
      <c r="LJL134" s="78"/>
      <c r="LJM134" s="78"/>
      <c r="LJN134" s="65"/>
      <c r="LJQ134" s="78"/>
      <c r="LJR134" s="78"/>
      <c r="LJS134" s="65"/>
      <c r="LJV134" s="78"/>
      <c r="LJW134" s="78"/>
      <c r="LJX134" s="65"/>
      <c r="LKA134" s="78"/>
      <c r="LKB134" s="78"/>
      <c r="LKC134" s="65"/>
      <c r="LKF134" s="78"/>
      <c r="LKG134" s="78"/>
      <c r="LKH134" s="65"/>
      <c r="LKK134" s="78"/>
      <c r="LKL134" s="78"/>
      <c r="LKM134" s="65"/>
      <c r="LKP134" s="78"/>
      <c r="LKQ134" s="78"/>
      <c r="LKR134" s="65"/>
      <c r="LKU134" s="78"/>
      <c r="LKV134" s="78"/>
      <c r="LKW134" s="65"/>
      <c r="LKZ134" s="78"/>
      <c r="LLA134" s="78"/>
      <c r="LLB134" s="65"/>
      <c r="LLE134" s="78"/>
      <c r="LLF134" s="78"/>
      <c r="LLG134" s="65"/>
      <c r="LLJ134" s="78"/>
      <c r="LLK134" s="78"/>
      <c r="LLL134" s="65"/>
      <c r="LLO134" s="78"/>
      <c r="LLP134" s="78"/>
      <c r="LLQ134" s="65"/>
      <c r="LLT134" s="78"/>
      <c r="LLU134" s="78"/>
      <c r="LLV134" s="65"/>
      <c r="LLY134" s="78"/>
      <c r="LLZ134" s="78"/>
      <c r="LMA134" s="65"/>
      <c r="LMD134" s="78"/>
      <c r="LME134" s="78"/>
      <c r="LMF134" s="65"/>
      <c r="LMI134" s="78"/>
      <c r="LMJ134" s="78"/>
      <c r="LMK134" s="65"/>
      <c r="LMN134" s="78"/>
      <c r="LMO134" s="78"/>
      <c r="LMP134" s="65"/>
      <c r="LMS134" s="78"/>
      <c r="LMT134" s="78"/>
      <c r="LMU134" s="65"/>
      <c r="LMX134" s="78"/>
      <c r="LMY134" s="78"/>
      <c r="LMZ134" s="65"/>
      <c r="LNC134" s="78"/>
      <c r="LND134" s="78"/>
      <c r="LNE134" s="65"/>
      <c r="LNH134" s="78"/>
      <c r="LNI134" s="78"/>
      <c r="LNJ134" s="65"/>
      <c r="LNM134" s="78"/>
      <c r="LNN134" s="78"/>
      <c r="LNO134" s="65"/>
      <c r="LNR134" s="78"/>
      <c r="LNS134" s="78"/>
      <c r="LNT134" s="65"/>
      <c r="LNW134" s="78"/>
      <c r="LNX134" s="78"/>
      <c r="LNY134" s="65"/>
      <c r="LOB134" s="78"/>
      <c r="LOC134" s="78"/>
      <c r="LOD134" s="65"/>
      <c r="LOG134" s="78"/>
      <c r="LOH134" s="78"/>
      <c r="LOI134" s="65"/>
      <c r="LOL134" s="78"/>
      <c r="LOM134" s="78"/>
      <c r="LON134" s="65"/>
      <c r="LOQ134" s="78"/>
      <c r="LOR134" s="78"/>
      <c r="LOS134" s="65"/>
      <c r="LOV134" s="78"/>
      <c r="LOW134" s="78"/>
      <c r="LOX134" s="65"/>
      <c r="LPA134" s="78"/>
      <c r="LPB134" s="78"/>
      <c r="LPC134" s="65"/>
      <c r="LPF134" s="78"/>
      <c r="LPG134" s="78"/>
      <c r="LPH134" s="65"/>
      <c r="LPK134" s="78"/>
      <c r="LPL134" s="78"/>
      <c r="LPM134" s="65"/>
      <c r="LPP134" s="78"/>
      <c r="LPQ134" s="78"/>
      <c r="LPR134" s="65"/>
      <c r="LPU134" s="78"/>
      <c r="LPV134" s="78"/>
      <c r="LPW134" s="65"/>
      <c r="LPZ134" s="78"/>
      <c r="LQA134" s="78"/>
      <c r="LQB134" s="65"/>
      <c r="LQE134" s="78"/>
      <c r="LQF134" s="78"/>
      <c r="LQG134" s="65"/>
      <c r="LQJ134" s="78"/>
      <c r="LQK134" s="78"/>
      <c r="LQL134" s="65"/>
      <c r="LQO134" s="78"/>
      <c r="LQP134" s="78"/>
      <c r="LQQ134" s="65"/>
      <c r="LQT134" s="78"/>
      <c r="LQU134" s="78"/>
      <c r="LQV134" s="65"/>
      <c r="LQY134" s="78"/>
      <c r="LQZ134" s="78"/>
      <c r="LRA134" s="65"/>
      <c r="LRD134" s="78"/>
      <c r="LRE134" s="78"/>
      <c r="LRF134" s="65"/>
      <c r="LRI134" s="78"/>
      <c r="LRJ134" s="78"/>
      <c r="LRK134" s="65"/>
      <c r="LRN134" s="78"/>
      <c r="LRO134" s="78"/>
      <c r="LRP134" s="65"/>
      <c r="LRS134" s="78"/>
      <c r="LRT134" s="78"/>
      <c r="LRU134" s="65"/>
      <c r="LRX134" s="78"/>
      <c r="LRY134" s="78"/>
      <c r="LRZ134" s="65"/>
      <c r="LSC134" s="78"/>
      <c r="LSD134" s="78"/>
      <c r="LSE134" s="65"/>
      <c r="LSH134" s="78"/>
      <c r="LSI134" s="78"/>
      <c r="LSJ134" s="65"/>
      <c r="LSM134" s="78"/>
      <c r="LSN134" s="78"/>
      <c r="LSO134" s="65"/>
      <c r="LSR134" s="78"/>
      <c r="LSS134" s="78"/>
      <c r="LST134" s="65"/>
      <c r="LSW134" s="78"/>
      <c r="LSX134" s="78"/>
      <c r="LSY134" s="65"/>
      <c r="LTB134" s="78"/>
      <c r="LTC134" s="78"/>
      <c r="LTD134" s="65"/>
      <c r="LTG134" s="78"/>
      <c r="LTH134" s="78"/>
      <c r="LTI134" s="65"/>
      <c r="LTL134" s="78"/>
      <c r="LTM134" s="78"/>
      <c r="LTN134" s="65"/>
      <c r="LTQ134" s="78"/>
      <c r="LTR134" s="78"/>
      <c r="LTS134" s="65"/>
      <c r="LTV134" s="78"/>
      <c r="LTW134" s="78"/>
      <c r="LTX134" s="65"/>
      <c r="LUA134" s="78"/>
      <c r="LUB134" s="78"/>
      <c r="LUC134" s="65"/>
      <c r="LUF134" s="78"/>
      <c r="LUG134" s="78"/>
      <c r="LUH134" s="65"/>
      <c r="LUK134" s="78"/>
      <c r="LUL134" s="78"/>
      <c r="LUM134" s="65"/>
      <c r="LUP134" s="78"/>
      <c r="LUQ134" s="78"/>
      <c r="LUR134" s="65"/>
      <c r="LUU134" s="78"/>
      <c r="LUV134" s="78"/>
      <c r="LUW134" s="65"/>
      <c r="LUZ134" s="78"/>
      <c r="LVA134" s="78"/>
      <c r="LVB134" s="65"/>
      <c r="LVE134" s="78"/>
      <c r="LVF134" s="78"/>
      <c r="LVG134" s="65"/>
      <c r="LVJ134" s="78"/>
      <c r="LVK134" s="78"/>
      <c r="LVL134" s="65"/>
      <c r="LVO134" s="78"/>
      <c r="LVP134" s="78"/>
      <c r="LVQ134" s="65"/>
      <c r="LVT134" s="78"/>
      <c r="LVU134" s="78"/>
      <c r="LVV134" s="65"/>
      <c r="LVY134" s="78"/>
      <c r="LVZ134" s="78"/>
      <c r="LWA134" s="65"/>
      <c r="LWD134" s="78"/>
      <c r="LWE134" s="78"/>
      <c r="LWF134" s="65"/>
      <c r="LWI134" s="78"/>
      <c r="LWJ134" s="78"/>
      <c r="LWK134" s="65"/>
      <c r="LWN134" s="78"/>
      <c r="LWO134" s="78"/>
      <c r="LWP134" s="65"/>
      <c r="LWS134" s="78"/>
      <c r="LWT134" s="78"/>
      <c r="LWU134" s="65"/>
      <c r="LWX134" s="78"/>
      <c r="LWY134" s="78"/>
      <c r="LWZ134" s="65"/>
      <c r="LXC134" s="78"/>
      <c r="LXD134" s="78"/>
      <c r="LXE134" s="65"/>
      <c r="LXH134" s="78"/>
      <c r="LXI134" s="78"/>
      <c r="LXJ134" s="65"/>
      <c r="LXM134" s="78"/>
      <c r="LXN134" s="78"/>
      <c r="LXO134" s="65"/>
      <c r="LXR134" s="78"/>
      <c r="LXS134" s="78"/>
      <c r="LXT134" s="65"/>
      <c r="LXW134" s="78"/>
      <c r="LXX134" s="78"/>
      <c r="LXY134" s="65"/>
      <c r="LYB134" s="78"/>
      <c r="LYC134" s="78"/>
      <c r="LYD134" s="65"/>
      <c r="LYG134" s="78"/>
      <c r="LYH134" s="78"/>
      <c r="LYI134" s="65"/>
      <c r="LYL134" s="78"/>
      <c r="LYM134" s="78"/>
      <c r="LYN134" s="65"/>
      <c r="LYQ134" s="78"/>
      <c r="LYR134" s="78"/>
      <c r="LYS134" s="65"/>
      <c r="LYV134" s="78"/>
      <c r="LYW134" s="78"/>
      <c r="LYX134" s="65"/>
      <c r="LZA134" s="78"/>
      <c r="LZB134" s="78"/>
      <c r="LZC134" s="65"/>
      <c r="LZF134" s="78"/>
      <c r="LZG134" s="78"/>
      <c r="LZH134" s="65"/>
      <c r="LZK134" s="78"/>
      <c r="LZL134" s="78"/>
      <c r="LZM134" s="65"/>
      <c r="LZP134" s="78"/>
      <c r="LZQ134" s="78"/>
      <c r="LZR134" s="65"/>
      <c r="LZU134" s="78"/>
      <c r="LZV134" s="78"/>
      <c r="LZW134" s="65"/>
      <c r="LZZ134" s="78"/>
      <c r="MAA134" s="78"/>
      <c r="MAB134" s="65"/>
      <c r="MAE134" s="78"/>
      <c r="MAF134" s="78"/>
      <c r="MAG134" s="65"/>
      <c r="MAJ134" s="78"/>
      <c r="MAK134" s="78"/>
      <c r="MAL134" s="65"/>
      <c r="MAO134" s="78"/>
      <c r="MAP134" s="78"/>
      <c r="MAQ134" s="65"/>
      <c r="MAT134" s="78"/>
      <c r="MAU134" s="78"/>
      <c r="MAV134" s="65"/>
      <c r="MAY134" s="78"/>
      <c r="MAZ134" s="78"/>
      <c r="MBA134" s="65"/>
      <c r="MBD134" s="78"/>
      <c r="MBE134" s="78"/>
      <c r="MBF134" s="65"/>
      <c r="MBI134" s="78"/>
      <c r="MBJ134" s="78"/>
      <c r="MBK134" s="65"/>
      <c r="MBN134" s="78"/>
      <c r="MBO134" s="78"/>
      <c r="MBP134" s="65"/>
      <c r="MBS134" s="78"/>
      <c r="MBT134" s="78"/>
      <c r="MBU134" s="65"/>
      <c r="MBX134" s="78"/>
      <c r="MBY134" s="78"/>
      <c r="MBZ134" s="65"/>
      <c r="MCC134" s="78"/>
      <c r="MCD134" s="78"/>
      <c r="MCE134" s="65"/>
      <c r="MCH134" s="78"/>
      <c r="MCI134" s="78"/>
      <c r="MCJ134" s="65"/>
      <c r="MCM134" s="78"/>
      <c r="MCN134" s="78"/>
      <c r="MCO134" s="65"/>
      <c r="MCR134" s="78"/>
      <c r="MCS134" s="78"/>
      <c r="MCT134" s="65"/>
      <c r="MCW134" s="78"/>
      <c r="MCX134" s="78"/>
      <c r="MCY134" s="65"/>
      <c r="MDB134" s="78"/>
      <c r="MDC134" s="78"/>
      <c r="MDD134" s="65"/>
      <c r="MDG134" s="78"/>
      <c r="MDH134" s="78"/>
      <c r="MDI134" s="65"/>
      <c r="MDL134" s="78"/>
      <c r="MDM134" s="78"/>
      <c r="MDN134" s="65"/>
      <c r="MDQ134" s="78"/>
      <c r="MDR134" s="78"/>
      <c r="MDS134" s="65"/>
      <c r="MDV134" s="78"/>
      <c r="MDW134" s="78"/>
      <c r="MDX134" s="65"/>
      <c r="MEA134" s="78"/>
      <c r="MEB134" s="78"/>
      <c r="MEC134" s="65"/>
      <c r="MEF134" s="78"/>
      <c r="MEG134" s="78"/>
      <c r="MEH134" s="65"/>
      <c r="MEK134" s="78"/>
      <c r="MEL134" s="78"/>
      <c r="MEM134" s="65"/>
      <c r="MEP134" s="78"/>
      <c r="MEQ134" s="78"/>
      <c r="MER134" s="65"/>
      <c r="MEU134" s="78"/>
      <c r="MEV134" s="78"/>
      <c r="MEW134" s="65"/>
      <c r="MEZ134" s="78"/>
      <c r="MFA134" s="78"/>
      <c r="MFB134" s="65"/>
      <c r="MFE134" s="78"/>
      <c r="MFF134" s="78"/>
      <c r="MFG134" s="65"/>
      <c r="MFJ134" s="78"/>
      <c r="MFK134" s="78"/>
      <c r="MFL134" s="65"/>
      <c r="MFO134" s="78"/>
      <c r="MFP134" s="78"/>
      <c r="MFQ134" s="65"/>
      <c r="MFT134" s="78"/>
      <c r="MFU134" s="78"/>
      <c r="MFV134" s="65"/>
      <c r="MFY134" s="78"/>
      <c r="MFZ134" s="78"/>
      <c r="MGA134" s="65"/>
      <c r="MGD134" s="78"/>
      <c r="MGE134" s="78"/>
      <c r="MGF134" s="65"/>
      <c r="MGI134" s="78"/>
      <c r="MGJ134" s="78"/>
      <c r="MGK134" s="65"/>
      <c r="MGN134" s="78"/>
      <c r="MGO134" s="78"/>
      <c r="MGP134" s="65"/>
      <c r="MGS134" s="78"/>
      <c r="MGT134" s="78"/>
      <c r="MGU134" s="65"/>
      <c r="MGX134" s="78"/>
      <c r="MGY134" s="78"/>
      <c r="MGZ134" s="65"/>
      <c r="MHC134" s="78"/>
      <c r="MHD134" s="78"/>
      <c r="MHE134" s="65"/>
      <c r="MHH134" s="78"/>
      <c r="MHI134" s="78"/>
      <c r="MHJ134" s="65"/>
      <c r="MHM134" s="78"/>
      <c r="MHN134" s="78"/>
      <c r="MHO134" s="65"/>
      <c r="MHR134" s="78"/>
      <c r="MHS134" s="78"/>
      <c r="MHT134" s="65"/>
      <c r="MHW134" s="78"/>
      <c r="MHX134" s="78"/>
      <c r="MHY134" s="65"/>
      <c r="MIB134" s="78"/>
      <c r="MIC134" s="78"/>
      <c r="MID134" s="65"/>
      <c r="MIG134" s="78"/>
      <c r="MIH134" s="78"/>
      <c r="MII134" s="65"/>
      <c r="MIL134" s="78"/>
      <c r="MIM134" s="78"/>
      <c r="MIN134" s="65"/>
      <c r="MIQ134" s="78"/>
      <c r="MIR134" s="78"/>
      <c r="MIS134" s="65"/>
      <c r="MIV134" s="78"/>
      <c r="MIW134" s="78"/>
      <c r="MIX134" s="65"/>
      <c r="MJA134" s="78"/>
      <c r="MJB134" s="78"/>
      <c r="MJC134" s="65"/>
      <c r="MJF134" s="78"/>
      <c r="MJG134" s="78"/>
      <c r="MJH134" s="65"/>
      <c r="MJK134" s="78"/>
      <c r="MJL134" s="78"/>
      <c r="MJM134" s="65"/>
      <c r="MJP134" s="78"/>
      <c r="MJQ134" s="78"/>
      <c r="MJR134" s="65"/>
      <c r="MJU134" s="78"/>
      <c r="MJV134" s="78"/>
      <c r="MJW134" s="65"/>
      <c r="MJZ134" s="78"/>
      <c r="MKA134" s="78"/>
      <c r="MKB134" s="65"/>
      <c r="MKE134" s="78"/>
      <c r="MKF134" s="78"/>
      <c r="MKG134" s="65"/>
      <c r="MKJ134" s="78"/>
      <c r="MKK134" s="78"/>
      <c r="MKL134" s="65"/>
      <c r="MKO134" s="78"/>
      <c r="MKP134" s="78"/>
      <c r="MKQ134" s="65"/>
      <c r="MKT134" s="78"/>
      <c r="MKU134" s="78"/>
      <c r="MKV134" s="65"/>
      <c r="MKY134" s="78"/>
      <c r="MKZ134" s="78"/>
      <c r="MLA134" s="65"/>
      <c r="MLD134" s="78"/>
      <c r="MLE134" s="78"/>
      <c r="MLF134" s="65"/>
      <c r="MLI134" s="78"/>
      <c r="MLJ134" s="78"/>
      <c r="MLK134" s="65"/>
      <c r="MLN134" s="78"/>
      <c r="MLO134" s="78"/>
      <c r="MLP134" s="65"/>
      <c r="MLS134" s="78"/>
      <c r="MLT134" s="78"/>
      <c r="MLU134" s="65"/>
      <c r="MLX134" s="78"/>
      <c r="MLY134" s="78"/>
      <c r="MLZ134" s="65"/>
      <c r="MMC134" s="78"/>
      <c r="MMD134" s="78"/>
      <c r="MME134" s="65"/>
      <c r="MMH134" s="78"/>
      <c r="MMI134" s="78"/>
      <c r="MMJ134" s="65"/>
      <c r="MMM134" s="78"/>
      <c r="MMN134" s="78"/>
      <c r="MMO134" s="65"/>
      <c r="MMR134" s="78"/>
      <c r="MMS134" s="78"/>
      <c r="MMT134" s="65"/>
      <c r="MMW134" s="78"/>
      <c r="MMX134" s="78"/>
      <c r="MMY134" s="65"/>
      <c r="MNB134" s="78"/>
      <c r="MNC134" s="78"/>
      <c r="MND134" s="65"/>
      <c r="MNG134" s="78"/>
      <c r="MNH134" s="78"/>
      <c r="MNI134" s="65"/>
      <c r="MNL134" s="78"/>
      <c r="MNM134" s="78"/>
      <c r="MNN134" s="65"/>
      <c r="MNQ134" s="78"/>
      <c r="MNR134" s="78"/>
      <c r="MNS134" s="65"/>
      <c r="MNV134" s="78"/>
      <c r="MNW134" s="78"/>
      <c r="MNX134" s="65"/>
      <c r="MOA134" s="78"/>
      <c r="MOB134" s="78"/>
      <c r="MOC134" s="65"/>
      <c r="MOF134" s="78"/>
      <c r="MOG134" s="78"/>
      <c r="MOH134" s="65"/>
      <c r="MOK134" s="78"/>
      <c r="MOL134" s="78"/>
      <c r="MOM134" s="65"/>
      <c r="MOP134" s="78"/>
      <c r="MOQ134" s="78"/>
      <c r="MOR134" s="65"/>
      <c r="MOU134" s="78"/>
      <c r="MOV134" s="78"/>
      <c r="MOW134" s="65"/>
      <c r="MOZ134" s="78"/>
      <c r="MPA134" s="78"/>
      <c r="MPB134" s="65"/>
      <c r="MPE134" s="78"/>
      <c r="MPF134" s="78"/>
      <c r="MPG134" s="65"/>
      <c r="MPJ134" s="78"/>
      <c r="MPK134" s="78"/>
      <c r="MPL134" s="65"/>
      <c r="MPO134" s="78"/>
      <c r="MPP134" s="78"/>
      <c r="MPQ134" s="65"/>
      <c r="MPT134" s="78"/>
      <c r="MPU134" s="78"/>
      <c r="MPV134" s="65"/>
      <c r="MPY134" s="78"/>
      <c r="MPZ134" s="78"/>
      <c r="MQA134" s="65"/>
      <c r="MQD134" s="78"/>
      <c r="MQE134" s="78"/>
      <c r="MQF134" s="65"/>
      <c r="MQI134" s="78"/>
      <c r="MQJ134" s="78"/>
      <c r="MQK134" s="65"/>
      <c r="MQN134" s="78"/>
      <c r="MQO134" s="78"/>
      <c r="MQP134" s="65"/>
      <c r="MQS134" s="78"/>
      <c r="MQT134" s="78"/>
      <c r="MQU134" s="65"/>
      <c r="MQX134" s="78"/>
      <c r="MQY134" s="78"/>
      <c r="MQZ134" s="65"/>
      <c r="MRC134" s="78"/>
      <c r="MRD134" s="78"/>
      <c r="MRE134" s="65"/>
      <c r="MRH134" s="78"/>
      <c r="MRI134" s="78"/>
      <c r="MRJ134" s="65"/>
      <c r="MRM134" s="78"/>
      <c r="MRN134" s="78"/>
      <c r="MRO134" s="65"/>
      <c r="MRR134" s="78"/>
      <c r="MRS134" s="78"/>
      <c r="MRT134" s="65"/>
      <c r="MRW134" s="78"/>
      <c r="MRX134" s="78"/>
      <c r="MRY134" s="65"/>
      <c r="MSB134" s="78"/>
      <c r="MSC134" s="78"/>
      <c r="MSD134" s="65"/>
      <c r="MSG134" s="78"/>
      <c r="MSH134" s="78"/>
      <c r="MSI134" s="65"/>
      <c r="MSL134" s="78"/>
      <c r="MSM134" s="78"/>
      <c r="MSN134" s="65"/>
      <c r="MSQ134" s="78"/>
      <c r="MSR134" s="78"/>
      <c r="MSS134" s="65"/>
      <c r="MSV134" s="78"/>
      <c r="MSW134" s="78"/>
      <c r="MSX134" s="65"/>
      <c r="MTA134" s="78"/>
      <c r="MTB134" s="78"/>
      <c r="MTC134" s="65"/>
      <c r="MTF134" s="78"/>
      <c r="MTG134" s="78"/>
      <c r="MTH134" s="65"/>
      <c r="MTK134" s="78"/>
      <c r="MTL134" s="78"/>
      <c r="MTM134" s="65"/>
      <c r="MTP134" s="78"/>
      <c r="MTQ134" s="78"/>
      <c r="MTR134" s="65"/>
      <c r="MTU134" s="78"/>
      <c r="MTV134" s="78"/>
      <c r="MTW134" s="65"/>
      <c r="MTZ134" s="78"/>
      <c r="MUA134" s="78"/>
      <c r="MUB134" s="65"/>
      <c r="MUE134" s="78"/>
      <c r="MUF134" s="78"/>
      <c r="MUG134" s="65"/>
      <c r="MUJ134" s="78"/>
      <c r="MUK134" s="78"/>
      <c r="MUL134" s="65"/>
      <c r="MUO134" s="78"/>
      <c r="MUP134" s="78"/>
      <c r="MUQ134" s="65"/>
      <c r="MUT134" s="78"/>
      <c r="MUU134" s="78"/>
      <c r="MUV134" s="65"/>
      <c r="MUY134" s="78"/>
      <c r="MUZ134" s="78"/>
      <c r="MVA134" s="65"/>
      <c r="MVD134" s="78"/>
      <c r="MVE134" s="78"/>
      <c r="MVF134" s="65"/>
      <c r="MVI134" s="78"/>
      <c r="MVJ134" s="78"/>
      <c r="MVK134" s="65"/>
      <c r="MVN134" s="78"/>
      <c r="MVO134" s="78"/>
      <c r="MVP134" s="65"/>
      <c r="MVS134" s="78"/>
      <c r="MVT134" s="78"/>
      <c r="MVU134" s="65"/>
      <c r="MVX134" s="78"/>
      <c r="MVY134" s="78"/>
      <c r="MVZ134" s="65"/>
      <c r="MWC134" s="78"/>
      <c r="MWD134" s="78"/>
      <c r="MWE134" s="65"/>
      <c r="MWH134" s="78"/>
      <c r="MWI134" s="78"/>
      <c r="MWJ134" s="65"/>
      <c r="MWM134" s="78"/>
      <c r="MWN134" s="78"/>
      <c r="MWO134" s="65"/>
      <c r="MWR134" s="78"/>
      <c r="MWS134" s="78"/>
      <c r="MWT134" s="65"/>
      <c r="MWW134" s="78"/>
      <c r="MWX134" s="78"/>
      <c r="MWY134" s="65"/>
      <c r="MXB134" s="78"/>
      <c r="MXC134" s="78"/>
      <c r="MXD134" s="65"/>
      <c r="MXG134" s="78"/>
      <c r="MXH134" s="78"/>
      <c r="MXI134" s="65"/>
      <c r="MXL134" s="78"/>
      <c r="MXM134" s="78"/>
      <c r="MXN134" s="65"/>
      <c r="MXQ134" s="78"/>
      <c r="MXR134" s="78"/>
      <c r="MXS134" s="65"/>
      <c r="MXV134" s="78"/>
      <c r="MXW134" s="78"/>
      <c r="MXX134" s="65"/>
      <c r="MYA134" s="78"/>
      <c r="MYB134" s="78"/>
      <c r="MYC134" s="65"/>
      <c r="MYF134" s="78"/>
      <c r="MYG134" s="78"/>
      <c r="MYH134" s="65"/>
      <c r="MYK134" s="78"/>
      <c r="MYL134" s="78"/>
      <c r="MYM134" s="65"/>
      <c r="MYP134" s="78"/>
      <c r="MYQ134" s="78"/>
      <c r="MYR134" s="65"/>
      <c r="MYU134" s="78"/>
      <c r="MYV134" s="78"/>
      <c r="MYW134" s="65"/>
      <c r="MYZ134" s="78"/>
      <c r="MZA134" s="78"/>
      <c r="MZB134" s="65"/>
      <c r="MZE134" s="78"/>
      <c r="MZF134" s="78"/>
      <c r="MZG134" s="65"/>
      <c r="MZJ134" s="78"/>
      <c r="MZK134" s="78"/>
      <c r="MZL134" s="65"/>
      <c r="MZO134" s="78"/>
      <c r="MZP134" s="78"/>
      <c r="MZQ134" s="65"/>
      <c r="MZT134" s="78"/>
      <c r="MZU134" s="78"/>
      <c r="MZV134" s="65"/>
      <c r="MZY134" s="78"/>
      <c r="MZZ134" s="78"/>
      <c r="NAA134" s="65"/>
      <c r="NAD134" s="78"/>
      <c r="NAE134" s="78"/>
      <c r="NAF134" s="65"/>
      <c r="NAI134" s="78"/>
      <c r="NAJ134" s="78"/>
      <c r="NAK134" s="65"/>
      <c r="NAN134" s="78"/>
      <c r="NAO134" s="78"/>
      <c r="NAP134" s="65"/>
      <c r="NAS134" s="78"/>
      <c r="NAT134" s="78"/>
      <c r="NAU134" s="65"/>
      <c r="NAX134" s="78"/>
      <c r="NAY134" s="78"/>
      <c r="NAZ134" s="65"/>
      <c r="NBC134" s="78"/>
      <c r="NBD134" s="78"/>
      <c r="NBE134" s="65"/>
      <c r="NBH134" s="78"/>
      <c r="NBI134" s="78"/>
      <c r="NBJ134" s="65"/>
      <c r="NBM134" s="78"/>
      <c r="NBN134" s="78"/>
      <c r="NBO134" s="65"/>
      <c r="NBR134" s="78"/>
      <c r="NBS134" s="78"/>
      <c r="NBT134" s="65"/>
      <c r="NBW134" s="78"/>
      <c r="NBX134" s="78"/>
      <c r="NBY134" s="65"/>
      <c r="NCB134" s="78"/>
      <c r="NCC134" s="78"/>
      <c r="NCD134" s="65"/>
      <c r="NCG134" s="78"/>
      <c r="NCH134" s="78"/>
      <c r="NCI134" s="65"/>
      <c r="NCL134" s="78"/>
      <c r="NCM134" s="78"/>
      <c r="NCN134" s="65"/>
      <c r="NCQ134" s="78"/>
      <c r="NCR134" s="78"/>
      <c r="NCS134" s="65"/>
      <c r="NCV134" s="78"/>
      <c r="NCW134" s="78"/>
      <c r="NCX134" s="65"/>
      <c r="NDA134" s="78"/>
      <c r="NDB134" s="78"/>
      <c r="NDC134" s="65"/>
      <c r="NDF134" s="78"/>
      <c r="NDG134" s="78"/>
      <c r="NDH134" s="65"/>
      <c r="NDK134" s="78"/>
      <c r="NDL134" s="78"/>
      <c r="NDM134" s="65"/>
      <c r="NDP134" s="78"/>
      <c r="NDQ134" s="78"/>
      <c r="NDR134" s="65"/>
      <c r="NDU134" s="78"/>
      <c r="NDV134" s="78"/>
      <c r="NDW134" s="65"/>
      <c r="NDZ134" s="78"/>
      <c r="NEA134" s="78"/>
      <c r="NEB134" s="65"/>
      <c r="NEE134" s="78"/>
      <c r="NEF134" s="78"/>
      <c r="NEG134" s="65"/>
      <c r="NEJ134" s="78"/>
      <c r="NEK134" s="78"/>
      <c r="NEL134" s="65"/>
      <c r="NEO134" s="78"/>
      <c r="NEP134" s="78"/>
      <c r="NEQ134" s="65"/>
      <c r="NET134" s="78"/>
      <c r="NEU134" s="78"/>
      <c r="NEV134" s="65"/>
      <c r="NEY134" s="78"/>
      <c r="NEZ134" s="78"/>
      <c r="NFA134" s="65"/>
      <c r="NFD134" s="78"/>
      <c r="NFE134" s="78"/>
      <c r="NFF134" s="65"/>
      <c r="NFI134" s="78"/>
      <c r="NFJ134" s="78"/>
      <c r="NFK134" s="65"/>
      <c r="NFN134" s="78"/>
      <c r="NFO134" s="78"/>
      <c r="NFP134" s="65"/>
      <c r="NFS134" s="78"/>
      <c r="NFT134" s="78"/>
      <c r="NFU134" s="65"/>
      <c r="NFX134" s="78"/>
      <c r="NFY134" s="78"/>
      <c r="NFZ134" s="65"/>
      <c r="NGC134" s="78"/>
      <c r="NGD134" s="78"/>
      <c r="NGE134" s="65"/>
      <c r="NGH134" s="78"/>
      <c r="NGI134" s="78"/>
      <c r="NGJ134" s="65"/>
      <c r="NGM134" s="78"/>
      <c r="NGN134" s="78"/>
      <c r="NGO134" s="65"/>
      <c r="NGR134" s="78"/>
      <c r="NGS134" s="78"/>
      <c r="NGT134" s="65"/>
      <c r="NGW134" s="78"/>
      <c r="NGX134" s="78"/>
      <c r="NGY134" s="65"/>
      <c r="NHB134" s="78"/>
      <c r="NHC134" s="78"/>
      <c r="NHD134" s="65"/>
      <c r="NHG134" s="78"/>
      <c r="NHH134" s="78"/>
      <c r="NHI134" s="65"/>
      <c r="NHL134" s="78"/>
      <c r="NHM134" s="78"/>
      <c r="NHN134" s="65"/>
      <c r="NHQ134" s="78"/>
      <c r="NHR134" s="78"/>
      <c r="NHS134" s="65"/>
      <c r="NHV134" s="78"/>
      <c r="NHW134" s="78"/>
      <c r="NHX134" s="65"/>
      <c r="NIA134" s="78"/>
      <c r="NIB134" s="78"/>
      <c r="NIC134" s="65"/>
      <c r="NIF134" s="78"/>
      <c r="NIG134" s="78"/>
      <c r="NIH134" s="65"/>
      <c r="NIK134" s="78"/>
      <c r="NIL134" s="78"/>
      <c r="NIM134" s="65"/>
      <c r="NIP134" s="78"/>
      <c r="NIQ134" s="78"/>
      <c r="NIR134" s="65"/>
      <c r="NIU134" s="78"/>
      <c r="NIV134" s="78"/>
      <c r="NIW134" s="65"/>
      <c r="NIZ134" s="78"/>
      <c r="NJA134" s="78"/>
      <c r="NJB134" s="65"/>
      <c r="NJE134" s="78"/>
      <c r="NJF134" s="78"/>
      <c r="NJG134" s="65"/>
      <c r="NJJ134" s="78"/>
      <c r="NJK134" s="78"/>
      <c r="NJL134" s="65"/>
      <c r="NJO134" s="78"/>
      <c r="NJP134" s="78"/>
      <c r="NJQ134" s="65"/>
      <c r="NJT134" s="78"/>
      <c r="NJU134" s="78"/>
      <c r="NJV134" s="65"/>
      <c r="NJY134" s="78"/>
      <c r="NJZ134" s="78"/>
      <c r="NKA134" s="65"/>
      <c r="NKD134" s="78"/>
      <c r="NKE134" s="78"/>
      <c r="NKF134" s="65"/>
      <c r="NKI134" s="78"/>
      <c r="NKJ134" s="78"/>
      <c r="NKK134" s="65"/>
      <c r="NKN134" s="78"/>
      <c r="NKO134" s="78"/>
      <c r="NKP134" s="65"/>
      <c r="NKS134" s="78"/>
      <c r="NKT134" s="78"/>
      <c r="NKU134" s="65"/>
      <c r="NKX134" s="78"/>
      <c r="NKY134" s="78"/>
      <c r="NKZ134" s="65"/>
      <c r="NLC134" s="78"/>
      <c r="NLD134" s="78"/>
      <c r="NLE134" s="65"/>
      <c r="NLH134" s="78"/>
      <c r="NLI134" s="78"/>
      <c r="NLJ134" s="65"/>
      <c r="NLM134" s="78"/>
      <c r="NLN134" s="78"/>
      <c r="NLO134" s="65"/>
      <c r="NLR134" s="78"/>
      <c r="NLS134" s="78"/>
      <c r="NLT134" s="65"/>
      <c r="NLW134" s="78"/>
      <c r="NLX134" s="78"/>
      <c r="NLY134" s="65"/>
      <c r="NMB134" s="78"/>
      <c r="NMC134" s="78"/>
      <c r="NMD134" s="65"/>
      <c r="NMG134" s="78"/>
      <c r="NMH134" s="78"/>
      <c r="NMI134" s="65"/>
      <c r="NML134" s="78"/>
      <c r="NMM134" s="78"/>
      <c r="NMN134" s="65"/>
      <c r="NMQ134" s="78"/>
      <c r="NMR134" s="78"/>
      <c r="NMS134" s="65"/>
      <c r="NMV134" s="78"/>
      <c r="NMW134" s="78"/>
      <c r="NMX134" s="65"/>
      <c r="NNA134" s="78"/>
      <c r="NNB134" s="78"/>
      <c r="NNC134" s="65"/>
      <c r="NNF134" s="78"/>
      <c r="NNG134" s="78"/>
      <c r="NNH134" s="65"/>
      <c r="NNK134" s="78"/>
      <c r="NNL134" s="78"/>
      <c r="NNM134" s="65"/>
      <c r="NNP134" s="78"/>
      <c r="NNQ134" s="78"/>
      <c r="NNR134" s="65"/>
      <c r="NNU134" s="78"/>
      <c r="NNV134" s="78"/>
      <c r="NNW134" s="65"/>
      <c r="NNZ134" s="78"/>
      <c r="NOA134" s="78"/>
      <c r="NOB134" s="65"/>
      <c r="NOE134" s="78"/>
      <c r="NOF134" s="78"/>
      <c r="NOG134" s="65"/>
      <c r="NOJ134" s="78"/>
      <c r="NOK134" s="78"/>
      <c r="NOL134" s="65"/>
      <c r="NOO134" s="78"/>
      <c r="NOP134" s="78"/>
      <c r="NOQ134" s="65"/>
      <c r="NOT134" s="78"/>
      <c r="NOU134" s="78"/>
      <c r="NOV134" s="65"/>
      <c r="NOY134" s="78"/>
      <c r="NOZ134" s="78"/>
      <c r="NPA134" s="65"/>
      <c r="NPD134" s="78"/>
      <c r="NPE134" s="78"/>
      <c r="NPF134" s="65"/>
      <c r="NPI134" s="78"/>
      <c r="NPJ134" s="78"/>
      <c r="NPK134" s="65"/>
      <c r="NPN134" s="78"/>
      <c r="NPO134" s="78"/>
      <c r="NPP134" s="65"/>
      <c r="NPS134" s="78"/>
      <c r="NPT134" s="78"/>
      <c r="NPU134" s="65"/>
      <c r="NPX134" s="78"/>
      <c r="NPY134" s="78"/>
      <c r="NPZ134" s="65"/>
      <c r="NQC134" s="78"/>
      <c r="NQD134" s="78"/>
      <c r="NQE134" s="65"/>
      <c r="NQH134" s="78"/>
      <c r="NQI134" s="78"/>
      <c r="NQJ134" s="65"/>
      <c r="NQM134" s="78"/>
      <c r="NQN134" s="78"/>
      <c r="NQO134" s="65"/>
      <c r="NQR134" s="78"/>
      <c r="NQS134" s="78"/>
      <c r="NQT134" s="65"/>
      <c r="NQW134" s="78"/>
      <c r="NQX134" s="78"/>
      <c r="NQY134" s="65"/>
      <c r="NRB134" s="78"/>
      <c r="NRC134" s="78"/>
      <c r="NRD134" s="65"/>
      <c r="NRG134" s="78"/>
      <c r="NRH134" s="78"/>
      <c r="NRI134" s="65"/>
      <c r="NRL134" s="78"/>
      <c r="NRM134" s="78"/>
      <c r="NRN134" s="65"/>
      <c r="NRQ134" s="78"/>
      <c r="NRR134" s="78"/>
      <c r="NRS134" s="65"/>
      <c r="NRV134" s="78"/>
      <c r="NRW134" s="78"/>
      <c r="NRX134" s="65"/>
      <c r="NSA134" s="78"/>
      <c r="NSB134" s="78"/>
      <c r="NSC134" s="65"/>
      <c r="NSF134" s="78"/>
      <c r="NSG134" s="78"/>
      <c r="NSH134" s="65"/>
      <c r="NSK134" s="78"/>
      <c r="NSL134" s="78"/>
      <c r="NSM134" s="65"/>
      <c r="NSP134" s="78"/>
      <c r="NSQ134" s="78"/>
      <c r="NSR134" s="65"/>
      <c r="NSU134" s="78"/>
      <c r="NSV134" s="78"/>
      <c r="NSW134" s="65"/>
      <c r="NSZ134" s="78"/>
      <c r="NTA134" s="78"/>
      <c r="NTB134" s="65"/>
      <c r="NTE134" s="78"/>
      <c r="NTF134" s="78"/>
      <c r="NTG134" s="65"/>
      <c r="NTJ134" s="78"/>
      <c r="NTK134" s="78"/>
      <c r="NTL134" s="65"/>
      <c r="NTO134" s="78"/>
      <c r="NTP134" s="78"/>
      <c r="NTQ134" s="65"/>
      <c r="NTT134" s="78"/>
      <c r="NTU134" s="78"/>
      <c r="NTV134" s="65"/>
      <c r="NTY134" s="78"/>
      <c r="NTZ134" s="78"/>
      <c r="NUA134" s="65"/>
      <c r="NUD134" s="78"/>
      <c r="NUE134" s="78"/>
      <c r="NUF134" s="65"/>
      <c r="NUI134" s="78"/>
      <c r="NUJ134" s="78"/>
      <c r="NUK134" s="65"/>
      <c r="NUN134" s="78"/>
      <c r="NUO134" s="78"/>
      <c r="NUP134" s="65"/>
      <c r="NUS134" s="78"/>
      <c r="NUT134" s="78"/>
      <c r="NUU134" s="65"/>
      <c r="NUX134" s="78"/>
      <c r="NUY134" s="78"/>
      <c r="NUZ134" s="65"/>
      <c r="NVC134" s="78"/>
      <c r="NVD134" s="78"/>
      <c r="NVE134" s="65"/>
      <c r="NVH134" s="78"/>
      <c r="NVI134" s="78"/>
      <c r="NVJ134" s="65"/>
      <c r="NVM134" s="78"/>
      <c r="NVN134" s="78"/>
      <c r="NVO134" s="65"/>
      <c r="NVR134" s="78"/>
      <c r="NVS134" s="78"/>
      <c r="NVT134" s="65"/>
      <c r="NVW134" s="78"/>
      <c r="NVX134" s="78"/>
      <c r="NVY134" s="65"/>
      <c r="NWB134" s="78"/>
      <c r="NWC134" s="78"/>
      <c r="NWD134" s="65"/>
      <c r="NWG134" s="78"/>
      <c r="NWH134" s="78"/>
      <c r="NWI134" s="65"/>
      <c r="NWL134" s="78"/>
      <c r="NWM134" s="78"/>
      <c r="NWN134" s="65"/>
      <c r="NWQ134" s="78"/>
      <c r="NWR134" s="78"/>
      <c r="NWS134" s="65"/>
      <c r="NWV134" s="78"/>
      <c r="NWW134" s="78"/>
      <c r="NWX134" s="65"/>
      <c r="NXA134" s="78"/>
      <c r="NXB134" s="78"/>
      <c r="NXC134" s="65"/>
      <c r="NXF134" s="78"/>
      <c r="NXG134" s="78"/>
      <c r="NXH134" s="65"/>
      <c r="NXK134" s="78"/>
      <c r="NXL134" s="78"/>
      <c r="NXM134" s="65"/>
      <c r="NXP134" s="78"/>
      <c r="NXQ134" s="78"/>
      <c r="NXR134" s="65"/>
      <c r="NXU134" s="78"/>
      <c r="NXV134" s="78"/>
      <c r="NXW134" s="65"/>
      <c r="NXZ134" s="78"/>
      <c r="NYA134" s="78"/>
      <c r="NYB134" s="65"/>
      <c r="NYE134" s="78"/>
      <c r="NYF134" s="78"/>
      <c r="NYG134" s="65"/>
      <c r="NYJ134" s="78"/>
      <c r="NYK134" s="78"/>
      <c r="NYL134" s="65"/>
      <c r="NYO134" s="78"/>
      <c r="NYP134" s="78"/>
      <c r="NYQ134" s="65"/>
      <c r="NYT134" s="78"/>
      <c r="NYU134" s="78"/>
      <c r="NYV134" s="65"/>
      <c r="NYY134" s="78"/>
      <c r="NYZ134" s="78"/>
      <c r="NZA134" s="65"/>
      <c r="NZD134" s="78"/>
      <c r="NZE134" s="78"/>
      <c r="NZF134" s="65"/>
      <c r="NZI134" s="78"/>
      <c r="NZJ134" s="78"/>
      <c r="NZK134" s="65"/>
      <c r="NZN134" s="78"/>
      <c r="NZO134" s="78"/>
      <c r="NZP134" s="65"/>
      <c r="NZS134" s="78"/>
      <c r="NZT134" s="78"/>
      <c r="NZU134" s="65"/>
      <c r="NZX134" s="78"/>
      <c r="NZY134" s="78"/>
      <c r="NZZ134" s="65"/>
      <c r="OAC134" s="78"/>
      <c r="OAD134" s="78"/>
      <c r="OAE134" s="65"/>
      <c r="OAH134" s="78"/>
      <c r="OAI134" s="78"/>
      <c r="OAJ134" s="65"/>
      <c r="OAM134" s="78"/>
      <c r="OAN134" s="78"/>
      <c r="OAO134" s="65"/>
      <c r="OAR134" s="78"/>
      <c r="OAS134" s="78"/>
      <c r="OAT134" s="65"/>
      <c r="OAW134" s="78"/>
      <c r="OAX134" s="78"/>
      <c r="OAY134" s="65"/>
      <c r="OBB134" s="78"/>
      <c r="OBC134" s="78"/>
      <c r="OBD134" s="65"/>
      <c r="OBG134" s="78"/>
      <c r="OBH134" s="78"/>
      <c r="OBI134" s="65"/>
      <c r="OBL134" s="78"/>
      <c r="OBM134" s="78"/>
      <c r="OBN134" s="65"/>
      <c r="OBQ134" s="78"/>
      <c r="OBR134" s="78"/>
      <c r="OBS134" s="65"/>
      <c r="OBV134" s="78"/>
      <c r="OBW134" s="78"/>
      <c r="OBX134" s="65"/>
      <c r="OCA134" s="78"/>
      <c r="OCB134" s="78"/>
      <c r="OCC134" s="65"/>
      <c r="OCF134" s="78"/>
      <c r="OCG134" s="78"/>
      <c r="OCH134" s="65"/>
      <c r="OCK134" s="78"/>
      <c r="OCL134" s="78"/>
      <c r="OCM134" s="65"/>
      <c r="OCP134" s="78"/>
      <c r="OCQ134" s="78"/>
      <c r="OCR134" s="65"/>
      <c r="OCU134" s="78"/>
      <c r="OCV134" s="78"/>
      <c r="OCW134" s="65"/>
      <c r="OCZ134" s="78"/>
      <c r="ODA134" s="78"/>
      <c r="ODB134" s="65"/>
      <c r="ODE134" s="78"/>
      <c r="ODF134" s="78"/>
      <c r="ODG134" s="65"/>
      <c r="ODJ134" s="78"/>
      <c r="ODK134" s="78"/>
      <c r="ODL134" s="65"/>
      <c r="ODO134" s="78"/>
      <c r="ODP134" s="78"/>
      <c r="ODQ134" s="65"/>
      <c r="ODT134" s="78"/>
      <c r="ODU134" s="78"/>
      <c r="ODV134" s="65"/>
      <c r="ODY134" s="78"/>
      <c r="ODZ134" s="78"/>
      <c r="OEA134" s="65"/>
      <c r="OED134" s="78"/>
      <c r="OEE134" s="78"/>
      <c r="OEF134" s="65"/>
      <c r="OEI134" s="78"/>
      <c r="OEJ134" s="78"/>
      <c r="OEK134" s="65"/>
      <c r="OEN134" s="78"/>
      <c r="OEO134" s="78"/>
      <c r="OEP134" s="65"/>
      <c r="OES134" s="78"/>
      <c r="OET134" s="78"/>
      <c r="OEU134" s="65"/>
      <c r="OEX134" s="78"/>
      <c r="OEY134" s="78"/>
      <c r="OEZ134" s="65"/>
      <c r="OFC134" s="78"/>
      <c r="OFD134" s="78"/>
      <c r="OFE134" s="65"/>
      <c r="OFH134" s="78"/>
      <c r="OFI134" s="78"/>
      <c r="OFJ134" s="65"/>
      <c r="OFM134" s="78"/>
      <c r="OFN134" s="78"/>
      <c r="OFO134" s="65"/>
      <c r="OFR134" s="78"/>
      <c r="OFS134" s="78"/>
      <c r="OFT134" s="65"/>
      <c r="OFW134" s="78"/>
      <c r="OFX134" s="78"/>
      <c r="OFY134" s="65"/>
      <c r="OGB134" s="78"/>
      <c r="OGC134" s="78"/>
      <c r="OGD134" s="65"/>
      <c r="OGG134" s="78"/>
      <c r="OGH134" s="78"/>
      <c r="OGI134" s="65"/>
      <c r="OGL134" s="78"/>
      <c r="OGM134" s="78"/>
      <c r="OGN134" s="65"/>
      <c r="OGQ134" s="78"/>
      <c r="OGR134" s="78"/>
      <c r="OGS134" s="65"/>
      <c r="OGV134" s="78"/>
      <c r="OGW134" s="78"/>
      <c r="OGX134" s="65"/>
      <c r="OHA134" s="78"/>
      <c r="OHB134" s="78"/>
      <c r="OHC134" s="65"/>
      <c r="OHF134" s="78"/>
      <c r="OHG134" s="78"/>
      <c r="OHH134" s="65"/>
      <c r="OHK134" s="78"/>
      <c r="OHL134" s="78"/>
      <c r="OHM134" s="65"/>
      <c r="OHP134" s="78"/>
      <c r="OHQ134" s="78"/>
      <c r="OHR134" s="65"/>
      <c r="OHU134" s="78"/>
      <c r="OHV134" s="78"/>
      <c r="OHW134" s="65"/>
      <c r="OHZ134" s="78"/>
      <c r="OIA134" s="78"/>
      <c r="OIB134" s="65"/>
      <c r="OIE134" s="78"/>
      <c r="OIF134" s="78"/>
      <c r="OIG134" s="65"/>
      <c r="OIJ134" s="78"/>
      <c r="OIK134" s="78"/>
      <c r="OIL134" s="65"/>
      <c r="OIO134" s="78"/>
      <c r="OIP134" s="78"/>
      <c r="OIQ134" s="65"/>
      <c r="OIT134" s="78"/>
      <c r="OIU134" s="78"/>
      <c r="OIV134" s="65"/>
      <c r="OIY134" s="78"/>
      <c r="OIZ134" s="78"/>
      <c r="OJA134" s="65"/>
      <c r="OJD134" s="78"/>
      <c r="OJE134" s="78"/>
      <c r="OJF134" s="65"/>
      <c r="OJI134" s="78"/>
      <c r="OJJ134" s="78"/>
      <c r="OJK134" s="65"/>
      <c r="OJN134" s="78"/>
      <c r="OJO134" s="78"/>
      <c r="OJP134" s="65"/>
      <c r="OJS134" s="78"/>
      <c r="OJT134" s="78"/>
      <c r="OJU134" s="65"/>
      <c r="OJX134" s="78"/>
      <c r="OJY134" s="78"/>
      <c r="OJZ134" s="65"/>
      <c r="OKC134" s="78"/>
      <c r="OKD134" s="78"/>
      <c r="OKE134" s="65"/>
      <c r="OKH134" s="78"/>
      <c r="OKI134" s="78"/>
      <c r="OKJ134" s="65"/>
      <c r="OKM134" s="78"/>
      <c r="OKN134" s="78"/>
      <c r="OKO134" s="65"/>
      <c r="OKR134" s="78"/>
      <c r="OKS134" s="78"/>
      <c r="OKT134" s="65"/>
      <c r="OKW134" s="78"/>
      <c r="OKX134" s="78"/>
      <c r="OKY134" s="65"/>
      <c r="OLB134" s="78"/>
      <c r="OLC134" s="78"/>
      <c r="OLD134" s="65"/>
      <c r="OLG134" s="78"/>
      <c r="OLH134" s="78"/>
      <c r="OLI134" s="65"/>
      <c r="OLL134" s="78"/>
      <c r="OLM134" s="78"/>
      <c r="OLN134" s="65"/>
      <c r="OLQ134" s="78"/>
      <c r="OLR134" s="78"/>
      <c r="OLS134" s="65"/>
      <c r="OLV134" s="78"/>
      <c r="OLW134" s="78"/>
      <c r="OLX134" s="65"/>
      <c r="OMA134" s="78"/>
      <c r="OMB134" s="78"/>
      <c r="OMC134" s="65"/>
      <c r="OMF134" s="78"/>
      <c r="OMG134" s="78"/>
      <c r="OMH134" s="65"/>
      <c r="OMK134" s="78"/>
      <c r="OML134" s="78"/>
      <c r="OMM134" s="65"/>
      <c r="OMP134" s="78"/>
      <c r="OMQ134" s="78"/>
      <c r="OMR134" s="65"/>
      <c r="OMU134" s="78"/>
      <c r="OMV134" s="78"/>
      <c r="OMW134" s="65"/>
      <c r="OMZ134" s="78"/>
      <c r="ONA134" s="78"/>
      <c r="ONB134" s="65"/>
      <c r="ONE134" s="78"/>
      <c r="ONF134" s="78"/>
      <c r="ONG134" s="65"/>
      <c r="ONJ134" s="78"/>
      <c r="ONK134" s="78"/>
      <c r="ONL134" s="65"/>
      <c r="ONO134" s="78"/>
      <c r="ONP134" s="78"/>
      <c r="ONQ134" s="65"/>
      <c r="ONT134" s="78"/>
      <c r="ONU134" s="78"/>
      <c r="ONV134" s="65"/>
      <c r="ONY134" s="78"/>
      <c r="ONZ134" s="78"/>
      <c r="OOA134" s="65"/>
      <c r="OOD134" s="78"/>
      <c r="OOE134" s="78"/>
      <c r="OOF134" s="65"/>
      <c r="OOI134" s="78"/>
      <c r="OOJ134" s="78"/>
      <c r="OOK134" s="65"/>
      <c r="OON134" s="78"/>
      <c r="OOO134" s="78"/>
      <c r="OOP134" s="65"/>
      <c r="OOS134" s="78"/>
      <c r="OOT134" s="78"/>
      <c r="OOU134" s="65"/>
      <c r="OOX134" s="78"/>
      <c r="OOY134" s="78"/>
      <c r="OOZ134" s="65"/>
      <c r="OPC134" s="78"/>
      <c r="OPD134" s="78"/>
      <c r="OPE134" s="65"/>
      <c r="OPH134" s="78"/>
      <c r="OPI134" s="78"/>
      <c r="OPJ134" s="65"/>
      <c r="OPM134" s="78"/>
      <c r="OPN134" s="78"/>
      <c r="OPO134" s="65"/>
      <c r="OPR134" s="78"/>
      <c r="OPS134" s="78"/>
      <c r="OPT134" s="65"/>
      <c r="OPW134" s="78"/>
      <c r="OPX134" s="78"/>
      <c r="OPY134" s="65"/>
      <c r="OQB134" s="78"/>
      <c r="OQC134" s="78"/>
      <c r="OQD134" s="65"/>
      <c r="OQG134" s="78"/>
      <c r="OQH134" s="78"/>
      <c r="OQI134" s="65"/>
      <c r="OQL134" s="78"/>
      <c r="OQM134" s="78"/>
      <c r="OQN134" s="65"/>
      <c r="OQQ134" s="78"/>
      <c r="OQR134" s="78"/>
      <c r="OQS134" s="65"/>
      <c r="OQV134" s="78"/>
      <c r="OQW134" s="78"/>
      <c r="OQX134" s="65"/>
      <c r="ORA134" s="78"/>
      <c r="ORB134" s="78"/>
      <c r="ORC134" s="65"/>
      <c r="ORF134" s="78"/>
      <c r="ORG134" s="78"/>
      <c r="ORH134" s="65"/>
      <c r="ORK134" s="78"/>
      <c r="ORL134" s="78"/>
      <c r="ORM134" s="65"/>
      <c r="ORP134" s="78"/>
      <c r="ORQ134" s="78"/>
      <c r="ORR134" s="65"/>
      <c r="ORU134" s="78"/>
      <c r="ORV134" s="78"/>
      <c r="ORW134" s="65"/>
      <c r="ORZ134" s="78"/>
      <c r="OSA134" s="78"/>
      <c r="OSB134" s="65"/>
      <c r="OSE134" s="78"/>
      <c r="OSF134" s="78"/>
      <c r="OSG134" s="65"/>
      <c r="OSJ134" s="78"/>
      <c r="OSK134" s="78"/>
      <c r="OSL134" s="65"/>
      <c r="OSO134" s="78"/>
      <c r="OSP134" s="78"/>
      <c r="OSQ134" s="65"/>
      <c r="OST134" s="78"/>
      <c r="OSU134" s="78"/>
      <c r="OSV134" s="65"/>
      <c r="OSY134" s="78"/>
      <c r="OSZ134" s="78"/>
      <c r="OTA134" s="65"/>
      <c r="OTD134" s="78"/>
      <c r="OTE134" s="78"/>
      <c r="OTF134" s="65"/>
      <c r="OTI134" s="78"/>
      <c r="OTJ134" s="78"/>
      <c r="OTK134" s="65"/>
      <c r="OTN134" s="78"/>
      <c r="OTO134" s="78"/>
      <c r="OTP134" s="65"/>
      <c r="OTS134" s="78"/>
      <c r="OTT134" s="78"/>
      <c r="OTU134" s="65"/>
      <c r="OTX134" s="78"/>
      <c r="OTY134" s="78"/>
      <c r="OTZ134" s="65"/>
      <c r="OUC134" s="78"/>
      <c r="OUD134" s="78"/>
      <c r="OUE134" s="65"/>
      <c r="OUH134" s="78"/>
      <c r="OUI134" s="78"/>
      <c r="OUJ134" s="65"/>
      <c r="OUM134" s="78"/>
      <c r="OUN134" s="78"/>
      <c r="OUO134" s="65"/>
      <c r="OUR134" s="78"/>
      <c r="OUS134" s="78"/>
      <c r="OUT134" s="65"/>
      <c r="OUW134" s="78"/>
      <c r="OUX134" s="78"/>
      <c r="OUY134" s="65"/>
      <c r="OVB134" s="78"/>
      <c r="OVC134" s="78"/>
      <c r="OVD134" s="65"/>
      <c r="OVG134" s="78"/>
      <c r="OVH134" s="78"/>
      <c r="OVI134" s="65"/>
      <c r="OVL134" s="78"/>
      <c r="OVM134" s="78"/>
      <c r="OVN134" s="65"/>
      <c r="OVQ134" s="78"/>
      <c r="OVR134" s="78"/>
      <c r="OVS134" s="65"/>
      <c r="OVV134" s="78"/>
      <c r="OVW134" s="78"/>
      <c r="OVX134" s="65"/>
      <c r="OWA134" s="78"/>
      <c r="OWB134" s="78"/>
      <c r="OWC134" s="65"/>
      <c r="OWF134" s="78"/>
      <c r="OWG134" s="78"/>
      <c r="OWH134" s="65"/>
      <c r="OWK134" s="78"/>
      <c r="OWL134" s="78"/>
      <c r="OWM134" s="65"/>
      <c r="OWP134" s="78"/>
      <c r="OWQ134" s="78"/>
      <c r="OWR134" s="65"/>
      <c r="OWU134" s="78"/>
      <c r="OWV134" s="78"/>
      <c r="OWW134" s="65"/>
      <c r="OWZ134" s="78"/>
      <c r="OXA134" s="78"/>
      <c r="OXB134" s="65"/>
      <c r="OXE134" s="78"/>
      <c r="OXF134" s="78"/>
      <c r="OXG134" s="65"/>
      <c r="OXJ134" s="78"/>
      <c r="OXK134" s="78"/>
      <c r="OXL134" s="65"/>
      <c r="OXO134" s="78"/>
      <c r="OXP134" s="78"/>
      <c r="OXQ134" s="65"/>
      <c r="OXT134" s="78"/>
      <c r="OXU134" s="78"/>
      <c r="OXV134" s="65"/>
      <c r="OXY134" s="78"/>
      <c r="OXZ134" s="78"/>
      <c r="OYA134" s="65"/>
      <c r="OYD134" s="78"/>
      <c r="OYE134" s="78"/>
      <c r="OYF134" s="65"/>
      <c r="OYI134" s="78"/>
      <c r="OYJ134" s="78"/>
      <c r="OYK134" s="65"/>
      <c r="OYN134" s="78"/>
      <c r="OYO134" s="78"/>
      <c r="OYP134" s="65"/>
      <c r="OYS134" s="78"/>
      <c r="OYT134" s="78"/>
      <c r="OYU134" s="65"/>
      <c r="OYX134" s="78"/>
      <c r="OYY134" s="78"/>
      <c r="OYZ134" s="65"/>
      <c r="OZC134" s="78"/>
      <c r="OZD134" s="78"/>
      <c r="OZE134" s="65"/>
      <c r="OZH134" s="78"/>
      <c r="OZI134" s="78"/>
      <c r="OZJ134" s="65"/>
      <c r="OZM134" s="78"/>
      <c r="OZN134" s="78"/>
      <c r="OZO134" s="65"/>
      <c r="OZR134" s="78"/>
      <c r="OZS134" s="78"/>
      <c r="OZT134" s="65"/>
      <c r="OZW134" s="78"/>
      <c r="OZX134" s="78"/>
      <c r="OZY134" s="65"/>
      <c r="PAB134" s="78"/>
      <c r="PAC134" s="78"/>
      <c r="PAD134" s="65"/>
      <c r="PAG134" s="78"/>
      <c r="PAH134" s="78"/>
      <c r="PAI134" s="65"/>
      <c r="PAL134" s="78"/>
      <c r="PAM134" s="78"/>
      <c r="PAN134" s="65"/>
      <c r="PAQ134" s="78"/>
      <c r="PAR134" s="78"/>
      <c r="PAS134" s="65"/>
      <c r="PAV134" s="78"/>
      <c r="PAW134" s="78"/>
      <c r="PAX134" s="65"/>
      <c r="PBA134" s="78"/>
      <c r="PBB134" s="78"/>
      <c r="PBC134" s="65"/>
      <c r="PBF134" s="78"/>
      <c r="PBG134" s="78"/>
      <c r="PBH134" s="65"/>
      <c r="PBK134" s="78"/>
      <c r="PBL134" s="78"/>
      <c r="PBM134" s="65"/>
      <c r="PBP134" s="78"/>
      <c r="PBQ134" s="78"/>
      <c r="PBR134" s="65"/>
      <c r="PBU134" s="78"/>
      <c r="PBV134" s="78"/>
      <c r="PBW134" s="65"/>
      <c r="PBZ134" s="78"/>
      <c r="PCA134" s="78"/>
      <c r="PCB134" s="65"/>
      <c r="PCE134" s="78"/>
      <c r="PCF134" s="78"/>
      <c r="PCG134" s="65"/>
      <c r="PCJ134" s="78"/>
      <c r="PCK134" s="78"/>
      <c r="PCL134" s="65"/>
      <c r="PCO134" s="78"/>
      <c r="PCP134" s="78"/>
      <c r="PCQ134" s="65"/>
      <c r="PCT134" s="78"/>
      <c r="PCU134" s="78"/>
      <c r="PCV134" s="65"/>
      <c r="PCY134" s="78"/>
      <c r="PCZ134" s="78"/>
      <c r="PDA134" s="65"/>
      <c r="PDD134" s="78"/>
      <c r="PDE134" s="78"/>
      <c r="PDF134" s="65"/>
      <c r="PDI134" s="78"/>
      <c r="PDJ134" s="78"/>
      <c r="PDK134" s="65"/>
      <c r="PDN134" s="78"/>
      <c r="PDO134" s="78"/>
      <c r="PDP134" s="65"/>
      <c r="PDS134" s="78"/>
      <c r="PDT134" s="78"/>
      <c r="PDU134" s="65"/>
      <c r="PDX134" s="78"/>
      <c r="PDY134" s="78"/>
      <c r="PDZ134" s="65"/>
      <c r="PEC134" s="78"/>
      <c r="PED134" s="78"/>
      <c r="PEE134" s="65"/>
      <c r="PEH134" s="78"/>
      <c r="PEI134" s="78"/>
      <c r="PEJ134" s="65"/>
      <c r="PEM134" s="78"/>
      <c r="PEN134" s="78"/>
      <c r="PEO134" s="65"/>
      <c r="PER134" s="78"/>
      <c r="PES134" s="78"/>
      <c r="PET134" s="65"/>
      <c r="PEW134" s="78"/>
      <c r="PEX134" s="78"/>
      <c r="PEY134" s="65"/>
      <c r="PFB134" s="78"/>
      <c r="PFC134" s="78"/>
      <c r="PFD134" s="65"/>
      <c r="PFG134" s="78"/>
      <c r="PFH134" s="78"/>
      <c r="PFI134" s="65"/>
      <c r="PFL134" s="78"/>
      <c r="PFM134" s="78"/>
      <c r="PFN134" s="65"/>
      <c r="PFQ134" s="78"/>
      <c r="PFR134" s="78"/>
      <c r="PFS134" s="65"/>
      <c r="PFV134" s="78"/>
      <c r="PFW134" s="78"/>
      <c r="PFX134" s="65"/>
      <c r="PGA134" s="78"/>
      <c r="PGB134" s="78"/>
      <c r="PGC134" s="65"/>
      <c r="PGF134" s="78"/>
      <c r="PGG134" s="78"/>
      <c r="PGH134" s="65"/>
      <c r="PGK134" s="78"/>
      <c r="PGL134" s="78"/>
      <c r="PGM134" s="65"/>
      <c r="PGP134" s="78"/>
      <c r="PGQ134" s="78"/>
      <c r="PGR134" s="65"/>
      <c r="PGU134" s="78"/>
      <c r="PGV134" s="78"/>
      <c r="PGW134" s="65"/>
      <c r="PGZ134" s="78"/>
      <c r="PHA134" s="78"/>
      <c r="PHB134" s="65"/>
      <c r="PHE134" s="78"/>
      <c r="PHF134" s="78"/>
      <c r="PHG134" s="65"/>
      <c r="PHJ134" s="78"/>
      <c r="PHK134" s="78"/>
      <c r="PHL134" s="65"/>
      <c r="PHO134" s="78"/>
      <c r="PHP134" s="78"/>
      <c r="PHQ134" s="65"/>
      <c r="PHT134" s="78"/>
      <c r="PHU134" s="78"/>
      <c r="PHV134" s="65"/>
      <c r="PHY134" s="78"/>
      <c r="PHZ134" s="78"/>
      <c r="PIA134" s="65"/>
      <c r="PID134" s="78"/>
      <c r="PIE134" s="78"/>
      <c r="PIF134" s="65"/>
      <c r="PII134" s="78"/>
      <c r="PIJ134" s="78"/>
      <c r="PIK134" s="65"/>
      <c r="PIN134" s="78"/>
      <c r="PIO134" s="78"/>
      <c r="PIP134" s="65"/>
      <c r="PIS134" s="78"/>
      <c r="PIT134" s="78"/>
      <c r="PIU134" s="65"/>
      <c r="PIX134" s="78"/>
      <c r="PIY134" s="78"/>
      <c r="PIZ134" s="65"/>
      <c r="PJC134" s="78"/>
      <c r="PJD134" s="78"/>
      <c r="PJE134" s="65"/>
      <c r="PJH134" s="78"/>
      <c r="PJI134" s="78"/>
      <c r="PJJ134" s="65"/>
      <c r="PJM134" s="78"/>
      <c r="PJN134" s="78"/>
      <c r="PJO134" s="65"/>
      <c r="PJR134" s="78"/>
      <c r="PJS134" s="78"/>
      <c r="PJT134" s="65"/>
      <c r="PJW134" s="78"/>
      <c r="PJX134" s="78"/>
      <c r="PJY134" s="65"/>
      <c r="PKB134" s="78"/>
      <c r="PKC134" s="78"/>
      <c r="PKD134" s="65"/>
      <c r="PKG134" s="78"/>
      <c r="PKH134" s="78"/>
      <c r="PKI134" s="65"/>
      <c r="PKL134" s="78"/>
      <c r="PKM134" s="78"/>
      <c r="PKN134" s="65"/>
      <c r="PKQ134" s="78"/>
      <c r="PKR134" s="78"/>
      <c r="PKS134" s="65"/>
      <c r="PKV134" s="78"/>
      <c r="PKW134" s="78"/>
      <c r="PKX134" s="65"/>
      <c r="PLA134" s="78"/>
      <c r="PLB134" s="78"/>
      <c r="PLC134" s="65"/>
      <c r="PLF134" s="78"/>
      <c r="PLG134" s="78"/>
      <c r="PLH134" s="65"/>
      <c r="PLK134" s="78"/>
      <c r="PLL134" s="78"/>
      <c r="PLM134" s="65"/>
      <c r="PLP134" s="78"/>
      <c r="PLQ134" s="78"/>
      <c r="PLR134" s="65"/>
      <c r="PLU134" s="78"/>
      <c r="PLV134" s="78"/>
      <c r="PLW134" s="65"/>
      <c r="PLZ134" s="78"/>
      <c r="PMA134" s="78"/>
      <c r="PMB134" s="65"/>
      <c r="PME134" s="78"/>
      <c r="PMF134" s="78"/>
      <c r="PMG134" s="65"/>
      <c r="PMJ134" s="78"/>
      <c r="PMK134" s="78"/>
      <c r="PML134" s="65"/>
      <c r="PMO134" s="78"/>
      <c r="PMP134" s="78"/>
      <c r="PMQ134" s="65"/>
      <c r="PMT134" s="78"/>
      <c r="PMU134" s="78"/>
      <c r="PMV134" s="65"/>
      <c r="PMY134" s="78"/>
      <c r="PMZ134" s="78"/>
      <c r="PNA134" s="65"/>
      <c r="PND134" s="78"/>
      <c r="PNE134" s="78"/>
      <c r="PNF134" s="65"/>
      <c r="PNI134" s="78"/>
      <c r="PNJ134" s="78"/>
      <c r="PNK134" s="65"/>
      <c r="PNN134" s="78"/>
      <c r="PNO134" s="78"/>
      <c r="PNP134" s="65"/>
      <c r="PNS134" s="78"/>
      <c r="PNT134" s="78"/>
      <c r="PNU134" s="65"/>
      <c r="PNX134" s="78"/>
      <c r="PNY134" s="78"/>
      <c r="PNZ134" s="65"/>
      <c r="POC134" s="78"/>
      <c r="POD134" s="78"/>
      <c r="POE134" s="65"/>
      <c r="POH134" s="78"/>
      <c r="POI134" s="78"/>
      <c r="POJ134" s="65"/>
      <c r="POM134" s="78"/>
      <c r="PON134" s="78"/>
      <c r="POO134" s="65"/>
      <c r="POR134" s="78"/>
      <c r="POS134" s="78"/>
      <c r="POT134" s="65"/>
      <c r="POW134" s="78"/>
      <c r="POX134" s="78"/>
      <c r="POY134" s="65"/>
      <c r="PPB134" s="78"/>
      <c r="PPC134" s="78"/>
      <c r="PPD134" s="65"/>
      <c r="PPG134" s="78"/>
      <c r="PPH134" s="78"/>
      <c r="PPI134" s="65"/>
      <c r="PPL134" s="78"/>
      <c r="PPM134" s="78"/>
      <c r="PPN134" s="65"/>
      <c r="PPQ134" s="78"/>
      <c r="PPR134" s="78"/>
      <c r="PPS134" s="65"/>
      <c r="PPV134" s="78"/>
      <c r="PPW134" s="78"/>
      <c r="PPX134" s="65"/>
      <c r="PQA134" s="78"/>
      <c r="PQB134" s="78"/>
      <c r="PQC134" s="65"/>
      <c r="PQF134" s="78"/>
      <c r="PQG134" s="78"/>
      <c r="PQH134" s="65"/>
      <c r="PQK134" s="78"/>
      <c r="PQL134" s="78"/>
      <c r="PQM134" s="65"/>
      <c r="PQP134" s="78"/>
      <c r="PQQ134" s="78"/>
      <c r="PQR134" s="65"/>
      <c r="PQU134" s="78"/>
      <c r="PQV134" s="78"/>
      <c r="PQW134" s="65"/>
      <c r="PQZ134" s="78"/>
      <c r="PRA134" s="78"/>
      <c r="PRB134" s="65"/>
      <c r="PRE134" s="78"/>
      <c r="PRF134" s="78"/>
      <c r="PRG134" s="65"/>
      <c r="PRJ134" s="78"/>
      <c r="PRK134" s="78"/>
      <c r="PRL134" s="65"/>
      <c r="PRO134" s="78"/>
      <c r="PRP134" s="78"/>
      <c r="PRQ134" s="65"/>
      <c r="PRT134" s="78"/>
      <c r="PRU134" s="78"/>
      <c r="PRV134" s="65"/>
      <c r="PRY134" s="78"/>
      <c r="PRZ134" s="78"/>
      <c r="PSA134" s="65"/>
      <c r="PSD134" s="78"/>
      <c r="PSE134" s="78"/>
      <c r="PSF134" s="65"/>
      <c r="PSI134" s="78"/>
      <c r="PSJ134" s="78"/>
      <c r="PSK134" s="65"/>
      <c r="PSN134" s="78"/>
      <c r="PSO134" s="78"/>
      <c r="PSP134" s="65"/>
      <c r="PSS134" s="78"/>
      <c r="PST134" s="78"/>
      <c r="PSU134" s="65"/>
      <c r="PSX134" s="78"/>
      <c r="PSY134" s="78"/>
      <c r="PSZ134" s="65"/>
      <c r="PTC134" s="78"/>
      <c r="PTD134" s="78"/>
      <c r="PTE134" s="65"/>
      <c r="PTH134" s="78"/>
      <c r="PTI134" s="78"/>
      <c r="PTJ134" s="65"/>
      <c r="PTM134" s="78"/>
      <c r="PTN134" s="78"/>
      <c r="PTO134" s="65"/>
      <c r="PTR134" s="78"/>
      <c r="PTS134" s="78"/>
      <c r="PTT134" s="65"/>
      <c r="PTW134" s="78"/>
      <c r="PTX134" s="78"/>
      <c r="PTY134" s="65"/>
      <c r="PUB134" s="78"/>
      <c r="PUC134" s="78"/>
      <c r="PUD134" s="65"/>
      <c r="PUG134" s="78"/>
      <c r="PUH134" s="78"/>
      <c r="PUI134" s="65"/>
      <c r="PUL134" s="78"/>
      <c r="PUM134" s="78"/>
      <c r="PUN134" s="65"/>
      <c r="PUQ134" s="78"/>
      <c r="PUR134" s="78"/>
      <c r="PUS134" s="65"/>
      <c r="PUV134" s="78"/>
      <c r="PUW134" s="78"/>
      <c r="PUX134" s="65"/>
      <c r="PVA134" s="78"/>
      <c r="PVB134" s="78"/>
      <c r="PVC134" s="65"/>
      <c r="PVF134" s="78"/>
      <c r="PVG134" s="78"/>
      <c r="PVH134" s="65"/>
      <c r="PVK134" s="78"/>
      <c r="PVL134" s="78"/>
      <c r="PVM134" s="65"/>
      <c r="PVP134" s="78"/>
      <c r="PVQ134" s="78"/>
      <c r="PVR134" s="65"/>
      <c r="PVU134" s="78"/>
      <c r="PVV134" s="78"/>
      <c r="PVW134" s="65"/>
      <c r="PVZ134" s="78"/>
      <c r="PWA134" s="78"/>
      <c r="PWB134" s="65"/>
      <c r="PWE134" s="78"/>
      <c r="PWF134" s="78"/>
      <c r="PWG134" s="65"/>
      <c r="PWJ134" s="78"/>
      <c r="PWK134" s="78"/>
      <c r="PWL134" s="65"/>
      <c r="PWO134" s="78"/>
      <c r="PWP134" s="78"/>
      <c r="PWQ134" s="65"/>
      <c r="PWT134" s="78"/>
      <c r="PWU134" s="78"/>
      <c r="PWV134" s="65"/>
      <c r="PWY134" s="78"/>
      <c r="PWZ134" s="78"/>
      <c r="PXA134" s="65"/>
      <c r="PXD134" s="78"/>
      <c r="PXE134" s="78"/>
      <c r="PXF134" s="65"/>
      <c r="PXI134" s="78"/>
      <c r="PXJ134" s="78"/>
      <c r="PXK134" s="65"/>
      <c r="PXN134" s="78"/>
      <c r="PXO134" s="78"/>
      <c r="PXP134" s="65"/>
      <c r="PXS134" s="78"/>
      <c r="PXT134" s="78"/>
      <c r="PXU134" s="65"/>
      <c r="PXX134" s="78"/>
      <c r="PXY134" s="78"/>
      <c r="PXZ134" s="65"/>
      <c r="PYC134" s="78"/>
      <c r="PYD134" s="78"/>
      <c r="PYE134" s="65"/>
      <c r="PYH134" s="78"/>
      <c r="PYI134" s="78"/>
      <c r="PYJ134" s="65"/>
      <c r="PYM134" s="78"/>
      <c r="PYN134" s="78"/>
      <c r="PYO134" s="65"/>
      <c r="PYR134" s="78"/>
      <c r="PYS134" s="78"/>
      <c r="PYT134" s="65"/>
      <c r="PYW134" s="78"/>
      <c r="PYX134" s="78"/>
      <c r="PYY134" s="65"/>
      <c r="PZB134" s="78"/>
      <c r="PZC134" s="78"/>
      <c r="PZD134" s="65"/>
      <c r="PZG134" s="78"/>
      <c r="PZH134" s="78"/>
      <c r="PZI134" s="65"/>
      <c r="PZL134" s="78"/>
      <c r="PZM134" s="78"/>
      <c r="PZN134" s="65"/>
      <c r="PZQ134" s="78"/>
      <c r="PZR134" s="78"/>
      <c r="PZS134" s="65"/>
      <c r="PZV134" s="78"/>
      <c r="PZW134" s="78"/>
      <c r="PZX134" s="65"/>
      <c r="QAA134" s="78"/>
      <c r="QAB134" s="78"/>
      <c r="QAC134" s="65"/>
      <c r="QAF134" s="78"/>
      <c r="QAG134" s="78"/>
      <c r="QAH134" s="65"/>
      <c r="QAK134" s="78"/>
      <c r="QAL134" s="78"/>
      <c r="QAM134" s="65"/>
      <c r="QAP134" s="78"/>
      <c r="QAQ134" s="78"/>
      <c r="QAR134" s="65"/>
      <c r="QAU134" s="78"/>
      <c r="QAV134" s="78"/>
      <c r="QAW134" s="65"/>
      <c r="QAZ134" s="78"/>
      <c r="QBA134" s="78"/>
      <c r="QBB134" s="65"/>
      <c r="QBE134" s="78"/>
      <c r="QBF134" s="78"/>
      <c r="QBG134" s="65"/>
      <c r="QBJ134" s="78"/>
      <c r="QBK134" s="78"/>
      <c r="QBL134" s="65"/>
      <c r="QBO134" s="78"/>
      <c r="QBP134" s="78"/>
      <c r="QBQ134" s="65"/>
      <c r="QBT134" s="78"/>
      <c r="QBU134" s="78"/>
      <c r="QBV134" s="65"/>
      <c r="QBY134" s="78"/>
      <c r="QBZ134" s="78"/>
      <c r="QCA134" s="65"/>
      <c r="QCD134" s="78"/>
      <c r="QCE134" s="78"/>
      <c r="QCF134" s="65"/>
      <c r="QCI134" s="78"/>
      <c r="QCJ134" s="78"/>
      <c r="QCK134" s="65"/>
      <c r="QCN134" s="78"/>
      <c r="QCO134" s="78"/>
      <c r="QCP134" s="65"/>
      <c r="QCS134" s="78"/>
      <c r="QCT134" s="78"/>
      <c r="QCU134" s="65"/>
      <c r="QCX134" s="78"/>
      <c r="QCY134" s="78"/>
      <c r="QCZ134" s="65"/>
      <c r="QDC134" s="78"/>
      <c r="QDD134" s="78"/>
      <c r="QDE134" s="65"/>
      <c r="QDH134" s="78"/>
      <c r="QDI134" s="78"/>
      <c r="QDJ134" s="65"/>
      <c r="QDM134" s="78"/>
      <c r="QDN134" s="78"/>
      <c r="QDO134" s="65"/>
      <c r="QDR134" s="78"/>
      <c r="QDS134" s="78"/>
      <c r="QDT134" s="65"/>
      <c r="QDW134" s="78"/>
      <c r="QDX134" s="78"/>
      <c r="QDY134" s="65"/>
      <c r="QEB134" s="78"/>
      <c r="QEC134" s="78"/>
      <c r="QED134" s="65"/>
      <c r="QEG134" s="78"/>
      <c r="QEH134" s="78"/>
      <c r="QEI134" s="65"/>
      <c r="QEL134" s="78"/>
      <c r="QEM134" s="78"/>
      <c r="QEN134" s="65"/>
      <c r="QEQ134" s="78"/>
      <c r="QER134" s="78"/>
      <c r="QES134" s="65"/>
      <c r="QEV134" s="78"/>
      <c r="QEW134" s="78"/>
      <c r="QEX134" s="65"/>
      <c r="QFA134" s="78"/>
      <c r="QFB134" s="78"/>
      <c r="QFC134" s="65"/>
      <c r="QFF134" s="78"/>
      <c r="QFG134" s="78"/>
      <c r="QFH134" s="65"/>
      <c r="QFK134" s="78"/>
      <c r="QFL134" s="78"/>
      <c r="QFM134" s="65"/>
      <c r="QFP134" s="78"/>
      <c r="QFQ134" s="78"/>
      <c r="QFR134" s="65"/>
      <c r="QFU134" s="78"/>
      <c r="QFV134" s="78"/>
      <c r="QFW134" s="65"/>
      <c r="QFZ134" s="78"/>
      <c r="QGA134" s="78"/>
      <c r="QGB134" s="65"/>
      <c r="QGE134" s="78"/>
      <c r="QGF134" s="78"/>
      <c r="QGG134" s="65"/>
      <c r="QGJ134" s="78"/>
      <c r="QGK134" s="78"/>
      <c r="QGL134" s="65"/>
      <c r="QGO134" s="78"/>
      <c r="QGP134" s="78"/>
      <c r="QGQ134" s="65"/>
      <c r="QGT134" s="78"/>
      <c r="QGU134" s="78"/>
      <c r="QGV134" s="65"/>
      <c r="QGY134" s="78"/>
      <c r="QGZ134" s="78"/>
      <c r="QHA134" s="65"/>
      <c r="QHD134" s="78"/>
      <c r="QHE134" s="78"/>
      <c r="QHF134" s="65"/>
      <c r="QHI134" s="78"/>
      <c r="QHJ134" s="78"/>
      <c r="QHK134" s="65"/>
      <c r="QHN134" s="78"/>
      <c r="QHO134" s="78"/>
      <c r="QHP134" s="65"/>
      <c r="QHS134" s="78"/>
      <c r="QHT134" s="78"/>
      <c r="QHU134" s="65"/>
      <c r="QHX134" s="78"/>
      <c r="QHY134" s="78"/>
      <c r="QHZ134" s="65"/>
      <c r="QIC134" s="78"/>
      <c r="QID134" s="78"/>
      <c r="QIE134" s="65"/>
      <c r="QIH134" s="78"/>
      <c r="QII134" s="78"/>
      <c r="QIJ134" s="65"/>
      <c r="QIM134" s="78"/>
      <c r="QIN134" s="78"/>
      <c r="QIO134" s="65"/>
      <c r="QIR134" s="78"/>
      <c r="QIS134" s="78"/>
      <c r="QIT134" s="65"/>
      <c r="QIW134" s="78"/>
      <c r="QIX134" s="78"/>
      <c r="QIY134" s="65"/>
      <c r="QJB134" s="78"/>
      <c r="QJC134" s="78"/>
      <c r="QJD134" s="65"/>
      <c r="QJG134" s="78"/>
      <c r="QJH134" s="78"/>
      <c r="QJI134" s="65"/>
      <c r="QJL134" s="78"/>
      <c r="QJM134" s="78"/>
      <c r="QJN134" s="65"/>
      <c r="QJQ134" s="78"/>
      <c r="QJR134" s="78"/>
      <c r="QJS134" s="65"/>
      <c r="QJV134" s="78"/>
      <c r="QJW134" s="78"/>
      <c r="QJX134" s="65"/>
      <c r="QKA134" s="78"/>
      <c r="QKB134" s="78"/>
      <c r="QKC134" s="65"/>
      <c r="QKF134" s="78"/>
      <c r="QKG134" s="78"/>
      <c r="QKH134" s="65"/>
      <c r="QKK134" s="78"/>
      <c r="QKL134" s="78"/>
      <c r="QKM134" s="65"/>
      <c r="QKP134" s="78"/>
      <c r="QKQ134" s="78"/>
      <c r="QKR134" s="65"/>
      <c r="QKU134" s="78"/>
      <c r="QKV134" s="78"/>
      <c r="QKW134" s="65"/>
      <c r="QKZ134" s="78"/>
      <c r="QLA134" s="78"/>
      <c r="QLB134" s="65"/>
      <c r="QLE134" s="78"/>
      <c r="QLF134" s="78"/>
      <c r="QLG134" s="65"/>
      <c r="QLJ134" s="78"/>
      <c r="QLK134" s="78"/>
      <c r="QLL134" s="65"/>
      <c r="QLO134" s="78"/>
      <c r="QLP134" s="78"/>
      <c r="QLQ134" s="65"/>
      <c r="QLT134" s="78"/>
      <c r="QLU134" s="78"/>
      <c r="QLV134" s="65"/>
      <c r="QLY134" s="78"/>
      <c r="QLZ134" s="78"/>
      <c r="QMA134" s="65"/>
      <c r="QMD134" s="78"/>
      <c r="QME134" s="78"/>
      <c r="QMF134" s="65"/>
      <c r="QMI134" s="78"/>
      <c r="QMJ134" s="78"/>
      <c r="QMK134" s="65"/>
      <c r="QMN134" s="78"/>
      <c r="QMO134" s="78"/>
      <c r="QMP134" s="65"/>
      <c r="QMS134" s="78"/>
      <c r="QMT134" s="78"/>
      <c r="QMU134" s="65"/>
      <c r="QMX134" s="78"/>
      <c r="QMY134" s="78"/>
      <c r="QMZ134" s="65"/>
      <c r="QNC134" s="78"/>
      <c r="QND134" s="78"/>
      <c r="QNE134" s="65"/>
      <c r="QNH134" s="78"/>
      <c r="QNI134" s="78"/>
      <c r="QNJ134" s="65"/>
      <c r="QNM134" s="78"/>
      <c r="QNN134" s="78"/>
      <c r="QNO134" s="65"/>
      <c r="QNR134" s="78"/>
      <c r="QNS134" s="78"/>
      <c r="QNT134" s="65"/>
      <c r="QNW134" s="78"/>
      <c r="QNX134" s="78"/>
      <c r="QNY134" s="65"/>
      <c r="QOB134" s="78"/>
      <c r="QOC134" s="78"/>
      <c r="QOD134" s="65"/>
      <c r="QOG134" s="78"/>
      <c r="QOH134" s="78"/>
      <c r="QOI134" s="65"/>
      <c r="QOL134" s="78"/>
      <c r="QOM134" s="78"/>
      <c r="QON134" s="65"/>
      <c r="QOQ134" s="78"/>
      <c r="QOR134" s="78"/>
      <c r="QOS134" s="65"/>
      <c r="QOV134" s="78"/>
      <c r="QOW134" s="78"/>
      <c r="QOX134" s="65"/>
      <c r="QPA134" s="78"/>
      <c r="QPB134" s="78"/>
      <c r="QPC134" s="65"/>
      <c r="QPF134" s="78"/>
      <c r="QPG134" s="78"/>
      <c r="QPH134" s="65"/>
      <c r="QPK134" s="78"/>
      <c r="QPL134" s="78"/>
      <c r="QPM134" s="65"/>
      <c r="QPP134" s="78"/>
      <c r="QPQ134" s="78"/>
      <c r="QPR134" s="65"/>
      <c r="QPU134" s="78"/>
      <c r="QPV134" s="78"/>
      <c r="QPW134" s="65"/>
      <c r="QPZ134" s="78"/>
      <c r="QQA134" s="78"/>
      <c r="QQB134" s="65"/>
      <c r="QQE134" s="78"/>
      <c r="QQF134" s="78"/>
      <c r="QQG134" s="65"/>
      <c r="QQJ134" s="78"/>
      <c r="QQK134" s="78"/>
      <c r="QQL134" s="65"/>
      <c r="QQO134" s="78"/>
      <c r="QQP134" s="78"/>
      <c r="QQQ134" s="65"/>
      <c r="QQT134" s="78"/>
      <c r="QQU134" s="78"/>
      <c r="QQV134" s="65"/>
      <c r="QQY134" s="78"/>
      <c r="QQZ134" s="78"/>
      <c r="QRA134" s="65"/>
      <c r="QRD134" s="78"/>
      <c r="QRE134" s="78"/>
      <c r="QRF134" s="65"/>
      <c r="QRI134" s="78"/>
      <c r="QRJ134" s="78"/>
      <c r="QRK134" s="65"/>
      <c r="QRN134" s="78"/>
      <c r="QRO134" s="78"/>
      <c r="QRP134" s="65"/>
      <c r="QRS134" s="78"/>
      <c r="QRT134" s="78"/>
      <c r="QRU134" s="65"/>
      <c r="QRX134" s="78"/>
      <c r="QRY134" s="78"/>
      <c r="QRZ134" s="65"/>
      <c r="QSC134" s="78"/>
      <c r="QSD134" s="78"/>
      <c r="QSE134" s="65"/>
      <c r="QSH134" s="78"/>
      <c r="QSI134" s="78"/>
      <c r="QSJ134" s="65"/>
      <c r="QSM134" s="78"/>
      <c r="QSN134" s="78"/>
      <c r="QSO134" s="65"/>
      <c r="QSR134" s="78"/>
      <c r="QSS134" s="78"/>
      <c r="QST134" s="65"/>
      <c r="QSW134" s="78"/>
      <c r="QSX134" s="78"/>
      <c r="QSY134" s="65"/>
      <c r="QTB134" s="78"/>
      <c r="QTC134" s="78"/>
      <c r="QTD134" s="65"/>
      <c r="QTG134" s="78"/>
      <c r="QTH134" s="78"/>
      <c r="QTI134" s="65"/>
      <c r="QTL134" s="78"/>
      <c r="QTM134" s="78"/>
      <c r="QTN134" s="65"/>
      <c r="QTQ134" s="78"/>
      <c r="QTR134" s="78"/>
      <c r="QTS134" s="65"/>
      <c r="QTV134" s="78"/>
      <c r="QTW134" s="78"/>
      <c r="QTX134" s="65"/>
      <c r="QUA134" s="78"/>
      <c r="QUB134" s="78"/>
      <c r="QUC134" s="65"/>
      <c r="QUF134" s="78"/>
      <c r="QUG134" s="78"/>
      <c r="QUH134" s="65"/>
      <c r="QUK134" s="78"/>
      <c r="QUL134" s="78"/>
      <c r="QUM134" s="65"/>
      <c r="QUP134" s="78"/>
      <c r="QUQ134" s="78"/>
      <c r="QUR134" s="65"/>
      <c r="QUU134" s="78"/>
      <c r="QUV134" s="78"/>
      <c r="QUW134" s="65"/>
      <c r="QUZ134" s="78"/>
      <c r="QVA134" s="78"/>
      <c r="QVB134" s="65"/>
      <c r="QVE134" s="78"/>
      <c r="QVF134" s="78"/>
      <c r="QVG134" s="65"/>
      <c r="QVJ134" s="78"/>
      <c r="QVK134" s="78"/>
      <c r="QVL134" s="65"/>
      <c r="QVO134" s="78"/>
      <c r="QVP134" s="78"/>
      <c r="QVQ134" s="65"/>
      <c r="QVT134" s="78"/>
      <c r="QVU134" s="78"/>
      <c r="QVV134" s="65"/>
      <c r="QVY134" s="78"/>
      <c r="QVZ134" s="78"/>
      <c r="QWA134" s="65"/>
      <c r="QWD134" s="78"/>
      <c r="QWE134" s="78"/>
      <c r="QWF134" s="65"/>
      <c r="QWI134" s="78"/>
      <c r="QWJ134" s="78"/>
      <c r="QWK134" s="65"/>
      <c r="QWN134" s="78"/>
      <c r="QWO134" s="78"/>
      <c r="QWP134" s="65"/>
      <c r="QWS134" s="78"/>
      <c r="QWT134" s="78"/>
      <c r="QWU134" s="65"/>
      <c r="QWX134" s="78"/>
      <c r="QWY134" s="78"/>
      <c r="QWZ134" s="65"/>
      <c r="QXC134" s="78"/>
      <c r="QXD134" s="78"/>
      <c r="QXE134" s="65"/>
      <c r="QXH134" s="78"/>
      <c r="QXI134" s="78"/>
      <c r="QXJ134" s="65"/>
      <c r="QXM134" s="78"/>
      <c r="QXN134" s="78"/>
      <c r="QXO134" s="65"/>
      <c r="QXR134" s="78"/>
      <c r="QXS134" s="78"/>
      <c r="QXT134" s="65"/>
      <c r="QXW134" s="78"/>
      <c r="QXX134" s="78"/>
      <c r="QXY134" s="65"/>
      <c r="QYB134" s="78"/>
      <c r="QYC134" s="78"/>
      <c r="QYD134" s="65"/>
      <c r="QYG134" s="78"/>
      <c r="QYH134" s="78"/>
      <c r="QYI134" s="65"/>
      <c r="QYL134" s="78"/>
      <c r="QYM134" s="78"/>
      <c r="QYN134" s="65"/>
      <c r="QYQ134" s="78"/>
      <c r="QYR134" s="78"/>
      <c r="QYS134" s="65"/>
      <c r="QYV134" s="78"/>
      <c r="QYW134" s="78"/>
      <c r="QYX134" s="65"/>
      <c r="QZA134" s="78"/>
      <c r="QZB134" s="78"/>
      <c r="QZC134" s="65"/>
      <c r="QZF134" s="78"/>
      <c r="QZG134" s="78"/>
      <c r="QZH134" s="65"/>
      <c r="QZK134" s="78"/>
      <c r="QZL134" s="78"/>
      <c r="QZM134" s="65"/>
      <c r="QZP134" s="78"/>
      <c r="QZQ134" s="78"/>
      <c r="QZR134" s="65"/>
      <c r="QZU134" s="78"/>
      <c r="QZV134" s="78"/>
      <c r="QZW134" s="65"/>
      <c r="QZZ134" s="78"/>
      <c r="RAA134" s="78"/>
      <c r="RAB134" s="65"/>
      <c r="RAE134" s="78"/>
      <c r="RAF134" s="78"/>
      <c r="RAG134" s="65"/>
      <c r="RAJ134" s="78"/>
      <c r="RAK134" s="78"/>
      <c r="RAL134" s="65"/>
      <c r="RAO134" s="78"/>
      <c r="RAP134" s="78"/>
      <c r="RAQ134" s="65"/>
      <c r="RAT134" s="78"/>
      <c r="RAU134" s="78"/>
      <c r="RAV134" s="65"/>
      <c r="RAY134" s="78"/>
      <c r="RAZ134" s="78"/>
      <c r="RBA134" s="65"/>
      <c r="RBD134" s="78"/>
      <c r="RBE134" s="78"/>
      <c r="RBF134" s="65"/>
      <c r="RBI134" s="78"/>
      <c r="RBJ134" s="78"/>
      <c r="RBK134" s="65"/>
      <c r="RBN134" s="78"/>
      <c r="RBO134" s="78"/>
      <c r="RBP134" s="65"/>
      <c r="RBS134" s="78"/>
      <c r="RBT134" s="78"/>
      <c r="RBU134" s="65"/>
      <c r="RBX134" s="78"/>
      <c r="RBY134" s="78"/>
      <c r="RBZ134" s="65"/>
      <c r="RCC134" s="78"/>
      <c r="RCD134" s="78"/>
      <c r="RCE134" s="65"/>
      <c r="RCH134" s="78"/>
      <c r="RCI134" s="78"/>
      <c r="RCJ134" s="65"/>
      <c r="RCM134" s="78"/>
      <c r="RCN134" s="78"/>
      <c r="RCO134" s="65"/>
      <c r="RCR134" s="78"/>
      <c r="RCS134" s="78"/>
      <c r="RCT134" s="65"/>
      <c r="RCW134" s="78"/>
      <c r="RCX134" s="78"/>
      <c r="RCY134" s="65"/>
      <c r="RDB134" s="78"/>
      <c r="RDC134" s="78"/>
      <c r="RDD134" s="65"/>
      <c r="RDG134" s="78"/>
      <c r="RDH134" s="78"/>
      <c r="RDI134" s="65"/>
      <c r="RDL134" s="78"/>
      <c r="RDM134" s="78"/>
      <c r="RDN134" s="65"/>
      <c r="RDQ134" s="78"/>
      <c r="RDR134" s="78"/>
      <c r="RDS134" s="65"/>
      <c r="RDV134" s="78"/>
      <c r="RDW134" s="78"/>
      <c r="RDX134" s="65"/>
      <c r="REA134" s="78"/>
      <c r="REB134" s="78"/>
      <c r="REC134" s="65"/>
      <c r="REF134" s="78"/>
      <c r="REG134" s="78"/>
      <c r="REH134" s="65"/>
      <c r="REK134" s="78"/>
      <c r="REL134" s="78"/>
      <c r="REM134" s="65"/>
      <c r="REP134" s="78"/>
      <c r="REQ134" s="78"/>
      <c r="RER134" s="65"/>
      <c r="REU134" s="78"/>
      <c r="REV134" s="78"/>
      <c r="REW134" s="65"/>
      <c r="REZ134" s="78"/>
      <c r="RFA134" s="78"/>
      <c r="RFB134" s="65"/>
      <c r="RFE134" s="78"/>
      <c r="RFF134" s="78"/>
      <c r="RFG134" s="65"/>
      <c r="RFJ134" s="78"/>
      <c r="RFK134" s="78"/>
      <c r="RFL134" s="65"/>
      <c r="RFO134" s="78"/>
      <c r="RFP134" s="78"/>
      <c r="RFQ134" s="65"/>
      <c r="RFT134" s="78"/>
      <c r="RFU134" s="78"/>
      <c r="RFV134" s="65"/>
      <c r="RFY134" s="78"/>
      <c r="RFZ134" s="78"/>
      <c r="RGA134" s="65"/>
      <c r="RGD134" s="78"/>
      <c r="RGE134" s="78"/>
      <c r="RGF134" s="65"/>
      <c r="RGI134" s="78"/>
      <c r="RGJ134" s="78"/>
      <c r="RGK134" s="65"/>
      <c r="RGN134" s="78"/>
      <c r="RGO134" s="78"/>
      <c r="RGP134" s="65"/>
      <c r="RGS134" s="78"/>
      <c r="RGT134" s="78"/>
      <c r="RGU134" s="65"/>
      <c r="RGX134" s="78"/>
      <c r="RGY134" s="78"/>
      <c r="RGZ134" s="65"/>
      <c r="RHC134" s="78"/>
      <c r="RHD134" s="78"/>
      <c r="RHE134" s="65"/>
      <c r="RHH134" s="78"/>
      <c r="RHI134" s="78"/>
      <c r="RHJ134" s="65"/>
      <c r="RHM134" s="78"/>
      <c r="RHN134" s="78"/>
      <c r="RHO134" s="65"/>
      <c r="RHR134" s="78"/>
      <c r="RHS134" s="78"/>
      <c r="RHT134" s="65"/>
      <c r="RHW134" s="78"/>
      <c r="RHX134" s="78"/>
      <c r="RHY134" s="65"/>
      <c r="RIB134" s="78"/>
      <c r="RIC134" s="78"/>
      <c r="RID134" s="65"/>
      <c r="RIG134" s="78"/>
      <c r="RIH134" s="78"/>
      <c r="RII134" s="65"/>
      <c r="RIL134" s="78"/>
      <c r="RIM134" s="78"/>
      <c r="RIN134" s="65"/>
      <c r="RIQ134" s="78"/>
      <c r="RIR134" s="78"/>
      <c r="RIS134" s="65"/>
      <c r="RIV134" s="78"/>
      <c r="RIW134" s="78"/>
      <c r="RIX134" s="65"/>
      <c r="RJA134" s="78"/>
      <c r="RJB134" s="78"/>
      <c r="RJC134" s="65"/>
      <c r="RJF134" s="78"/>
      <c r="RJG134" s="78"/>
      <c r="RJH134" s="65"/>
      <c r="RJK134" s="78"/>
      <c r="RJL134" s="78"/>
      <c r="RJM134" s="65"/>
      <c r="RJP134" s="78"/>
      <c r="RJQ134" s="78"/>
      <c r="RJR134" s="65"/>
      <c r="RJU134" s="78"/>
      <c r="RJV134" s="78"/>
      <c r="RJW134" s="65"/>
      <c r="RJZ134" s="78"/>
      <c r="RKA134" s="78"/>
      <c r="RKB134" s="65"/>
      <c r="RKE134" s="78"/>
      <c r="RKF134" s="78"/>
      <c r="RKG134" s="65"/>
      <c r="RKJ134" s="78"/>
      <c r="RKK134" s="78"/>
      <c r="RKL134" s="65"/>
      <c r="RKO134" s="78"/>
      <c r="RKP134" s="78"/>
      <c r="RKQ134" s="65"/>
      <c r="RKT134" s="78"/>
      <c r="RKU134" s="78"/>
      <c r="RKV134" s="65"/>
      <c r="RKY134" s="78"/>
      <c r="RKZ134" s="78"/>
      <c r="RLA134" s="65"/>
      <c r="RLD134" s="78"/>
      <c r="RLE134" s="78"/>
      <c r="RLF134" s="65"/>
      <c r="RLI134" s="78"/>
      <c r="RLJ134" s="78"/>
      <c r="RLK134" s="65"/>
      <c r="RLN134" s="78"/>
      <c r="RLO134" s="78"/>
      <c r="RLP134" s="65"/>
      <c r="RLS134" s="78"/>
      <c r="RLT134" s="78"/>
      <c r="RLU134" s="65"/>
      <c r="RLX134" s="78"/>
      <c r="RLY134" s="78"/>
      <c r="RLZ134" s="65"/>
      <c r="RMC134" s="78"/>
      <c r="RMD134" s="78"/>
      <c r="RME134" s="65"/>
      <c r="RMH134" s="78"/>
      <c r="RMI134" s="78"/>
      <c r="RMJ134" s="65"/>
      <c r="RMM134" s="78"/>
      <c r="RMN134" s="78"/>
      <c r="RMO134" s="65"/>
      <c r="RMR134" s="78"/>
      <c r="RMS134" s="78"/>
      <c r="RMT134" s="65"/>
      <c r="RMW134" s="78"/>
      <c r="RMX134" s="78"/>
      <c r="RMY134" s="65"/>
      <c r="RNB134" s="78"/>
      <c r="RNC134" s="78"/>
      <c r="RND134" s="65"/>
      <c r="RNG134" s="78"/>
      <c r="RNH134" s="78"/>
      <c r="RNI134" s="65"/>
      <c r="RNL134" s="78"/>
      <c r="RNM134" s="78"/>
      <c r="RNN134" s="65"/>
      <c r="RNQ134" s="78"/>
      <c r="RNR134" s="78"/>
      <c r="RNS134" s="65"/>
      <c r="RNV134" s="78"/>
      <c r="RNW134" s="78"/>
      <c r="RNX134" s="65"/>
      <c r="ROA134" s="78"/>
      <c r="ROB134" s="78"/>
      <c r="ROC134" s="65"/>
      <c r="ROF134" s="78"/>
      <c r="ROG134" s="78"/>
      <c r="ROH134" s="65"/>
      <c r="ROK134" s="78"/>
      <c r="ROL134" s="78"/>
      <c r="ROM134" s="65"/>
      <c r="ROP134" s="78"/>
      <c r="ROQ134" s="78"/>
      <c r="ROR134" s="65"/>
      <c r="ROU134" s="78"/>
      <c r="ROV134" s="78"/>
      <c r="ROW134" s="65"/>
      <c r="ROZ134" s="78"/>
      <c r="RPA134" s="78"/>
      <c r="RPB134" s="65"/>
      <c r="RPE134" s="78"/>
      <c r="RPF134" s="78"/>
      <c r="RPG134" s="65"/>
      <c r="RPJ134" s="78"/>
      <c r="RPK134" s="78"/>
      <c r="RPL134" s="65"/>
      <c r="RPO134" s="78"/>
      <c r="RPP134" s="78"/>
      <c r="RPQ134" s="65"/>
      <c r="RPT134" s="78"/>
      <c r="RPU134" s="78"/>
      <c r="RPV134" s="65"/>
      <c r="RPY134" s="78"/>
      <c r="RPZ134" s="78"/>
      <c r="RQA134" s="65"/>
      <c r="RQD134" s="78"/>
      <c r="RQE134" s="78"/>
      <c r="RQF134" s="65"/>
      <c r="RQI134" s="78"/>
      <c r="RQJ134" s="78"/>
      <c r="RQK134" s="65"/>
      <c r="RQN134" s="78"/>
      <c r="RQO134" s="78"/>
      <c r="RQP134" s="65"/>
      <c r="RQS134" s="78"/>
      <c r="RQT134" s="78"/>
      <c r="RQU134" s="65"/>
      <c r="RQX134" s="78"/>
      <c r="RQY134" s="78"/>
      <c r="RQZ134" s="65"/>
      <c r="RRC134" s="78"/>
      <c r="RRD134" s="78"/>
      <c r="RRE134" s="65"/>
      <c r="RRH134" s="78"/>
      <c r="RRI134" s="78"/>
      <c r="RRJ134" s="65"/>
      <c r="RRM134" s="78"/>
      <c r="RRN134" s="78"/>
      <c r="RRO134" s="65"/>
      <c r="RRR134" s="78"/>
      <c r="RRS134" s="78"/>
      <c r="RRT134" s="65"/>
      <c r="RRW134" s="78"/>
      <c r="RRX134" s="78"/>
      <c r="RRY134" s="65"/>
      <c r="RSB134" s="78"/>
      <c r="RSC134" s="78"/>
      <c r="RSD134" s="65"/>
      <c r="RSG134" s="78"/>
      <c r="RSH134" s="78"/>
      <c r="RSI134" s="65"/>
      <c r="RSL134" s="78"/>
      <c r="RSM134" s="78"/>
      <c r="RSN134" s="65"/>
      <c r="RSQ134" s="78"/>
      <c r="RSR134" s="78"/>
      <c r="RSS134" s="65"/>
      <c r="RSV134" s="78"/>
      <c r="RSW134" s="78"/>
      <c r="RSX134" s="65"/>
      <c r="RTA134" s="78"/>
      <c r="RTB134" s="78"/>
      <c r="RTC134" s="65"/>
      <c r="RTF134" s="78"/>
      <c r="RTG134" s="78"/>
      <c r="RTH134" s="65"/>
      <c r="RTK134" s="78"/>
      <c r="RTL134" s="78"/>
      <c r="RTM134" s="65"/>
      <c r="RTP134" s="78"/>
      <c r="RTQ134" s="78"/>
      <c r="RTR134" s="65"/>
      <c r="RTU134" s="78"/>
      <c r="RTV134" s="78"/>
      <c r="RTW134" s="65"/>
      <c r="RTZ134" s="78"/>
      <c r="RUA134" s="78"/>
      <c r="RUB134" s="65"/>
      <c r="RUE134" s="78"/>
      <c r="RUF134" s="78"/>
      <c r="RUG134" s="65"/>
      <c r="RUJ134" s="78"/>
      <c r="RUK134" s="78"/>
      <c r="RUL134" s="65"/>
      <c r="RUO134" s="78"/>
      <c r="RUP134" s="78"/>
      <c r="RUQ134" s="65"/>
      <c r="RUT134" s="78"/>
      <c r="RUU134" s="78"/>
      <c r="RUV134" s="65"/>
      <c r="RUY134" s="78"/>
      <c r="RUZ134" s="78"/>
      <c r="RVA134" s="65"/>
      <c r="RVD134" s="78"/>
      <c r="RVE134" s="78"/>
      <c r="RVF134" s="65"/>
      <c r="RVI134" s="78"/>
      <c r="RVJ134" s="78"/>
      <c r="RVK134" s="65"/>
      <c r="RVN134" s="78"/>
      <c r="RVO134" s="78"/>
      <c r="RVP134" s="65"/>
      <c r="RVS134" s="78"/>
      <c r="RVT134" s="78"/>
      <c r="RVU134" s="65"/>
      <c r="RVX134" s="78"/>
      <c r="RVY134" s="78"/>
      <c r="RVZ134" s="65"/>
      <c r="RWC134" s="78"/>
      <c r="RWD134" s="78"/>
      <c r="RWE134" s="65"/>
      <c r="RWH134" s="78"/>
      <c r="RWI134" s="78"/>
      <c r="RWJ134" s="65"/>
      <c r="RWM134" s="78"/>
      <c r="RWN134" s="78"/>
      <c r="RWO134" s="65"/>
      <c r="RWR134" s="78"/>
      <c r="RWS134" s="78"/>
      <c r="RWT134" s="65"/>
      <c r="RWW134" s="78"/>
      <c r="RWX134" s="78"/>
      <c r="RWY134" s="65"/>
      <c r="RXB134" s="78"/>
      <c r="RXC134" s="78"/>
      <c r="RXD134" s="65"/>
      <c r="RXG134" s="78"/>
      <c r="RXH134" s="78"/>
      <c r="RXI134" s="65"/>
      <c r="RXL134" s="78"/>
      <c r="RXM134" s="78"/>
      <c r="RXN134" s="65"/>
      <c r="RXQ134" s="78"/>
      <c r="RXR134" s="78"/>
      <c r="RXS134" s="65"/>
      <c r="RXV134" s="78"/>
      <c r="RXW134" s="78"/>
      <c r="RXX134" s="65"/>
      <c r="RYA134" s="78"/>
      <c r="RYB134" s="78"/>
      <c r="RYC134" s="65"/>
      <c r="RYF134" s="78"/>
      <c r="RYG134" s="78"/>
      <c r="RYH134" s="65"/>
      <c r="RYK134" s="78"/>
      <c r="RYL134" s="78"/>
      <c r="RYM134" s="65"/>
      <c r="RYP134" s="78"/>
      <c r="RYQ134" s="78"/>
      <c r="RYR134" s="65"/>
      <c r="RYU134" s="78"/>
      <c r="RYV134" s="78"/>
      <c r="RYW134" s="65"/>
      <c r="RYZ134" s="78"/>
      <c r="RZA134" s="78"/>
      <c r="RZB134" s="65"/>
      <c r="RZE134" s="78"/>
      <c r="RZF134" s="78"/>
      <c r="RZG134" s="65"/>
      <c r="RZJ134" s="78"/>
      <c r="RZK134" s="78"/>
      <c r="RZL134" s="65"/>
      <c r="RZO134" s="78"/>
      <c r="RZP134" s="78"/>
      <c r="RZQ134" s="65"/>
      <c r="RZT134" s="78"/>
      <c r="RZU134" s="78"/>
      <c r="RZV134" s="65"/>
      <c r="RZY134" s="78"/>
      <c r="RZZ134" s="78"/>
      <c r="SAA134" s="65"/>
      <c r="SAD134" s="78"/>
      <c r="SAE134" s="78"/>
      <c r="SAF134" s="65"/>
      <c r="SAI134" s="78"/>
      <c r="SAJ134" s="78"/>
      <c r="SAK134" s="65"/>
      <c r="SAN134" s="78"/>
      <c r="SAO134" s="78"/>
      <c r="SAP134" s="65"/>
      <c r="SAS134" s="78"/>
      <c r="SAT134" s="78"/>
      <c r="SAU134" s="65"/>
      <c r="SAX134" s="78"/>
      <c r="SAY134" s="78"/>
      <c r="SAZ134" s="65"/>
      <c r="SBC134" s="78"/>
      <c r="SBD134" s="78"/>
      <c r="SBE134" s="65"/>
      <c r="SBH134" s="78"/>
      <c r="SBI134" s="78"/>
      <c r="SBJ134" s="65"/>
      <c r="SBM134" s="78"/>
      <c r="SBN134" s="78"/>
      <c r="SBO134" s="65"/>
      <c r="SBR134" s="78"/>
      <c r="SBS134" s="78"/>
      <c r="SBT134" s="65"/>
      <c r="SBW134" s="78"/>
      <c r="SBX134" s="78"/>
      <c r="SBY134" s="65"/>
      <c r="SCB134" s="78"/>
      <c r="SCC134" s="78"/>
      <c r="SCD134" s="65"/>
      <c r="SCG134" s="78"/>
      <c r="SCH134" s="78"/>
      <c r="SCI134" s="65"/>
      <c r="SCL134" s="78"/>
      <c r="SCM134" s="78"/>
      <c r="SCN134" s="65"/>
      <c r="SCQ134" s="78"/>
      <c r="SCR134" s="78"/>
      <c r="SCS134" s="65"/>
      <c r="SCV134" s="78"/>
      <c r="SCW134" s="78"/>
      <c r="SCX134" s="65"/>
      <c r="SDA134" s="78"/>
      <c r="SDB134" s="78"/>
      <c r="SDC134" s="65"/>
      <c r="SDF134" s="78"/>
      <c r="SDG134" s="78"/>
      <c r="SDH134" s="65"/>
      <c r="SDK134" s="78"/>
      <c r="SDL134" s="78"/>
      <c r="SDM134" s="65"/>
      <c r="SDP134" s="78"/>
      <c r="SDQ134" s="78"/>
      <c r="SDR134" s="65"/>
      <c r="SDU134" s="78"/>
      <c r="SDV134" s="78"/>
      <c r="SDW134" s="65"/>
      <c r="SDZ134" s="78"/>
      <c r="SEA134" s="78"/>
      <c r="SEB134" s="65"/>
      <c r="SEE134" s="78"/>
      <c r="SEF134" s="78"/>
      <c r="SEG134" s="65"/>
      <c r="SEJ134" s="78"/>
      <c r="SEK134" s="78"/>
      <c r="SEL134" s="65"/>
      <c r="SEO134" s="78"/>
      <c r="SEP134" s="78"/>
      <c r="SEQ134" s="65"/>
      <c r="SET134" s="78"/>
      <c r="SEU134" s="78"/>
      <c r="SEV134" s="65"/>
      <c r="SEY134" s="78"/>
      <c r="SEZ134" s="78"/>
      <c r="SFA134" s="65"/>
      <c r="SFD134" s="78"/>
      <c r="SFE134" s="78"/>
      <c r="SFF134" s="65"/>
      <c r="SFI134" s="78"/>
      <c r="SFJ134" s="78"/>
      <c r="SFK134" s="65"/>
      <c r="SFN134" s="78"/>
      <c r="SFO134" s="78"/>
      <c r="SFP134" s="65"/>
      <c r="SFS134" s="78"/>
      <c r="SFT134" s="78"/>
      <c r="SFU134" s="65"/>
      <c r="SFX134" s="78"/>
      <c r="SFY134" s="78"/>
      <c r="SFZ134" s="65"/>
      <c r="SGC134" s="78"/>
      <c r="SGD134" s="78"/>
      <c r="SGE134" s="65"/>
      <c r="SGH134" s="78"/>
      <c r="SGI134" s="78"/>
      <c r="SGJ134" s="65"/>
      <c r="SGM134" s="78"/>
      <c r="SGN134" s="78"/>
      <c r="SGO134" s="65"/>
      <c r="SGR134" s="78"/>
      <c r="SGS134" s="78"/>
      <c r="SGT134" s="65"/>
      <c r="SGW134" s="78"/>
      <c r="SGX134" s="78"/>
      <c r="SGY134" s="65"/>
      <c r="SHB134" s="78"/>
      <c r="SHC134" s="78"/>
      <c r="SHD134" s="65"/>
      <c r="SHG134" s="78"/>
      <c r="SHH134" s="78"/>
      <c r="SHI134" s="65"/>
      <c r="SHL134" s="78"/>
      <c r="SHM134" s="78"/>
      <c r="SHN134" s="65"/>
      <c r="SHQ134" s="78"/>
      <c r="SHR134" s="78"/>
      <c r="SHS134" s="65"/>
      <c r="SHV134" s="78"/>
      <c r="SHW134" s="78"/>
      <c r="SHX134" s="65"/>
      <c r="SIA134" s="78"/>
      <c r="SIB134" s="78"/>
      <c r="SIC134" s="65"/>
      <c r="SIF134" s="78"/>
      <c r="SIG134" s="78"/>
      <c r="SIH134" s="65"/>
      <c r="SIK134" s="78"/>
      <c r="SIL134" s="78"/>
      <c r="SIM134" s="65"/>
      <c r="SIP134" s="78"/>
      <c r="SIQ134" s="78"/>
      <c r="SIR134" s="65"/>
      <c r="SIU134" s="78"/>
      <c r="SIV134" s="78"/>
      <c r="SIW134" s="65"/>
      <c r="SIZ134" s="78"/>
      <c r="SJA134" s="78"/>
      <c r="SJB134" s="65"/>
      <c r="SJE134" s="78"/>
      <c r="SJF134" s="78"/>
      <c r="SJG134" s="65"/>
      <c r="SJJ134" s="78"/>
      <c r="SJK134" s="78"/>
      <c r="SJL134" s="65"/>
      <c r="SJO134" s="78"/>
      <c r="SJP134" s="78"/>
      <c r="SJQ134" s="65"/>
      <c r="SJT134" s="78"/>
      <c r="SJU134" s="78"/>
      <c r="SJV134" s="65"/>
      <c r="SJY134" s="78"/>
      <c r="SJZ134" s="78"/>
      <c r="SKA134" s="65"/>
      <c r="SKD134" s="78"/>
      <c r="SKE134" s="78"/>
      <c r="SKF134" s="65"/>
      <c r="SKI134" s="78"/>
      <c r="SKJ134" s="78"/>
      <c r="SKK134" s="65"/>
      <c r="SKN134" s="78"/>
      <c r="SKO134" s="78"/>
      <c r="SKP134" s="65"/>
      <c r="SKS134" s="78"/>
      <c r="SKT134" s="78"/>
      <c r="SKU134" s="65"/>
      <c r="SKX134" s="78"/>
      <c r="SKY134" s="78"/>
      <c r="SKZ134" s="65"/>
      <c r="SLC134" s="78"/>
      <c r="SLD134" s="78"/>
      <c r="SLE134" s="65"/>
      <c r="SLH134" s="78"/>
      <c r="SLI134" s="78"/>
      <c r="SLJ134" s="65"/>
      <c r="SLM134" s="78"/>
      <c r="SLN134" s="78"/>
      <c r="SLO134" s="65"/>
      <c r="SLR134" s="78"/>
      <c r="SLS134" s="78"/>
      <c r="SLT134" s="65"/>
      <c r="SLW134" s="78"/>
      <c r="SLX134" s="78"/>
      <c r="SLY134" s="65"/>
      <c r="SMB134" s="78"/>
      <c r="SMC134" s="78"/>
      <c r="SMD134" s="65"/>
      <c r="SMG134" s="78"/>
      <c r="SMH134" s="78"/>
      <c r="SMI134" s="65"/>
      <c r="SML134" s="78"/>
      <c r="SMM134" s="78"/>
      <c r="SMN134" s="65"/>
      <c r="SMQ134" s="78"/>
      <c r="SMR134" s="78"/>
      <c r="SMS134" s="65"/>
      <c r="SMV134" s="78"/>
      <c r="SMW134" s="78"/>
      <c r="SMX134" s="65"/>
      <c r="SNA134" s="78"/>
      <c r="SNB134" s="78"/>
      <c r="SNC134" s="65"/>
      <c r="SNF134" s="78"/>
      <c r="SNG134" s="78"/>
      <c r="SNH134" s="65"/>
      <c r="SNK134" s="78"/>
      <c r="SNL134" s="78"/>
      <c r="SNM134" s="65"/>
      <c r="SNP134" s="78"/>
      <c r="SNQ134" s="78"/>
      <c r="SNR134" s="65"/>
      <c r="SNU134" s="78"/>
      <c r="SNV134" s="78"/>
      <c r="SNW134" s="65"/>
      <c r="SNZ134" s="78"/>
      <c r="SOA134" s="78"/>
      <c r="SOB134" s="65"/>
      <c r="SOE134" s="78"/>
      <c r="SOF134" s="78"/>
      <c r="SOG134" s="65"/>
      <c r="SOJ134" s="78"/>
      <c r="SOK134" s="78"/>
      <c r="SOL134" s="65"/>
      <c r="SOO134" s="78"/>
      <c r="SOP134" s="78"/>
      <c r="SOQ134" s="65"/>
      <c r="SOT134" s="78"/>
      <c r="SOU134" s="78"/>
      <c r="SOV134" s="65"/>
      <c r="SOY134" s="78"/>
      <c r="SOZ134" s="78"/>
      <c r="SPA134" s="65"/>
      <c r="SPD134" s="78"/>
      <c r="SPE134" s="78"/>
      <c r="SPF134" s="65"/>
      <c r="SPI134" s="78"/>
      <c r="SPJ134" s="78"/>
      <c r="SPK134" s="65"/>
      <c r="SPN134" s="78"/>
      <c r="SPO134" s="78"/>
      <c r="SPP134" s="65"/>
      <c r="SPS134" s="78"/>
      <c r="SPT134" s="78"/>
      <c r="SPU134" s="65"/>
      <c r="SPX134" s="78"/>
      <c r="SPY134" s="78"/>
      <c r="SPZ134" s="65"/>
      <c r="SQC134" s="78"/>
      <c r="SQD134" s="78"/>
      <c r="SQE134" s="65"/>
      <c r="SQH134" s="78"/>
      <c r="SQI134" s="78"/>
      <c r="SQJ134" s="65"/>
      <c r="SQM134" s="78"/>
      <c r="SQN134" s="78"/>
      <c r="SQO134" s="65"/>
      <c r="SQR134" s="78"/>
      <c r="SQS134" s="78"/>
      <c r="SQT134" s="65"/>
      <c r="SQW134" s="78"/>
      <c r="SQX134" s="78"/>
      <c r="SQY134" s="65"/>
      <c r="SRB134" s="78"/>
      <c r="SRC134" s="78"/>
      <c r="SRD134" s="65"/>
      <c r="SRG134" s="78"/>
      <c r="SRH134" s="78"/>
      <c r="SRI134" s="65"/>
      <c r="SRL134" s="78"/>
      <c r="SRM134" s="78"/>
      <c r="SRN134" s="65"/>
      <c r="SRQ134" s="78"/>
      <c r="SRR134" s="78"/>
      <c r="SRS134" s="65"/>
      <c r="SRV134" s="78"/>
      <c r="SRW134" s="78"/>
      <c r="SRX134" s="65"/>
      <c r="SSA134" s="78"/>
      <c r="SSB134" s="78"/>
      <c r="SSC134" s="65"/>
      <c r="SSF134" s="78"/>
      <c r="SSG134" s="78"/>
      <c r="SSH134" s="65"/>
      <c r="SSK134" s="78"/>
      <c r="SSL134" s="78"/>
      <c r="SSM134" s="65"/>
      <c r="SSP134" s="78"/>
      <c r="SSQ134" s="78"/>
      <c r="SSR134" s="65"/>
      <c r="SSU134" s="78"/>
      <c r="SSV134" s="78"/>
      <c r="SSW134" s="65"/>
      <c r="SSZ134" s="78"/>
      <c r="STA134" s="78"/>
      <c r="STB134" s="65"/>
      <c r="STE134" s="78"/>
      <c r="STF134" s="78"/>
      <c r="STG134" s="65"/>
      <c r="STJ134" s="78"/>
      <c r="STK134" s="78"/>
      <c r="STL134" s="65"/>
      <c r="STO134" s="78"/>
      <c r="STP134" s="78"/>
      <c r="STQ134" s="65"/>
      <c r="STT134" s="78"/>
      <c r="STU134" s="78"/>
      <c r="STV134" s="65"/>
      <c r="STY134" s="78"/>
      <c r="STZ134" s="78"/>
      <c r="SUA134" s="65"/>
      <c r="SUD134" s="78"/>
      <c r="SUE134" s="78"/>
      <c r="SUF134" s="65"/>
      <c r="SUI134" s="78"/>
      <c r="SUJ134" s="78"/>
      <c r="SUK134" s="65"/>
      <c r="SUN134" s="78"/>
      <c r="SUO134" s="78"/>
      <c r="SUP134" s="65"/>
      <c r="SUS134" s="78"/>
      <c r="SUT134" s="78"/>
      <c r="SUU134" s="65"/>
      <c r="SUX134" s="78"/>
      <c r="SUY134" s="78"/>
      <c r="SUZ134" s="65"/>
      <c r="SVC134" s="78"/>
      <c r="SVD134" s="78"/>
      <c r="SVE134" s="65"/>
      <c r="SVH134" s="78"/>
      <c r="SVI134" s="78"/>
      <c r="SVJ134" s="65"/>
      <c r="SVM134" s="78"/>
      <c r="SVN134" s="78"/>
      <c r="SVO134" s="65"/>
      <c r="SVR134" s="78"/>
      <c r="SVS134" s="78"/>
      <c r="SVT134" s="65"/>
      <c r="SVW134" s="78"/>
      <c r="SVX134" s="78"/>
      <c r="SVY134" s="65"/>
      <c r="SWB134" s="78"/>
      <c r="SWC134" s="78"/>
      <c r="SWD134" s="65"/>
      <c r="SWG134" s="78"/>
      <c r="SWH134" s="78"/>
      <c r="SWI134" s="65"/>
      <c r="SWL134" s="78"/>
      <c r="SWM134" s="78"/>
      <c r="SWN134" s="65"/>
      <c r="SWQ134" s="78"/>
      <c r="SWR134" s="78"/>
      <c r="SWS134" s="65"/>
      <c r="SWV134" s="78"/>
      <c r="SWW134" s="78"/>
      <c r="SWX134" s="65"/>
      <c r="SXA134" s="78"/>
      <c r="SXB134" s="78"/>
      <c r="SXC134" s="65"/>
      <c r="SXF134" s="78"/>
      <c r="SXG134" s="78"/>
      <c r="SXH134" s="65"/>
      <c r="SXK134" s="78"/>
      <c r="SXL134" s="78"/>
      <c r="SXM134" s="65"/>
      <c r="SXP134" s="78"/>
      <c r="SXQ134" s="78"/>
      <c r="SXR134" s="65"/>
      <c r="SXU134" s="78"/>
      <c r="SXV134" s="78"/>
      <c r="SXW134" s="65"/>
      <c r="SXZ134" s="78"/>
      <c r="SYA134" s="78"/>
      <c r="SYB134" s="65"/>
      <c r="SYE134" s="78"/>
      <c r="SYF134" s="78"/>
      <c r="SYG134" s="65"/>
      <c r="SYJ134" s="78"/>
      <c r="SYK134" s="78"/>
      <c r="SYL134" s="65"/>
      <c r="SYO134" s="78"/>
      <c r="SYP134" s="78"/>
      <c r="SYQ134" s="65"/>
      <c r="SYT134" s="78"/>
      <c r="SYU134" s="78"/>
      <c r="SYV134" s="65"/>
      <c r="SYY134" s="78"/>
      <c r="SYZ134" s="78"/>
      <c r="SZA134" s="65"/>
      <c r="SZD134" s="78"/>
      <c r="SZE134" s="78"/>
      <c r="SZF134" s="65"/>
      <c r="SZI134" s="78"/>
      <c r="SZJ134" s="78"/>
      <c r="SZK134" s="65"/>
      <c r="SZN134" s="78"/>
      <c r="SZO134" s="78"/>
      <c r="SZP134" s="65"/>
      <c r="SZS134" s="78"/>
      <c r="SZT134" s="78"/>
      <c r="SZU134" s="65"/>
      <c r="SZX134" s="78"/>
      <c r="SZY134" s="78"/>
      <c r="SZZ134" s="65"/>
      <c r="TAC134" s="78"/>
      <c r="TAD134" s="78"/>
      <c r="TAE134" s="65"/>
      <c r="TAH134" s="78"/>
      <c r="TAI134" s="78"/>
      <c r="TAJ134" s="65"/>
      <c r="TAM134" s="78"/>
      <c r="TAN134" s="78"/>
      <c r="TAO134" s="65"/>
      <c r="TAR134" s="78"/>
      <c r="TAS134" s="78"/>
      <c r="TAT134" s="65"/>
      <c r="TAW134" s="78"/>
      <c r="TAX134" s="78"/>
      <c r="TAY134" s="65"/>
      <c r="TBB134" s="78"/>
      <c r="TBC134" s="78"/>
      <c r="TBD134" s="65"/>
      <c r="TBG134" s="78"/>
      <c r="TBH134" s="78"/>
      <c r="TBI134" s="65"/>
      <c r="TBL134" s="78"/>
      <c r="TBM134" s="78"/>
      <c r="TBN134" s="65"/>
      <c r="TBQ134" s="78"/>
      <c r="TBR134" s="78"/>
      <c r="TBS134" s="65"/>
      <c r="TBV134" s="78"/>
      <c r="TBW134" s="78"/>
      <c r="TBX134" s="65"/>
      <c r="TCA134" s="78"/>
      <c r="TCB134" s="78"/>
      <c r="TCC134" s="65"/>
      <c r="TCF134" s="78"/>
      <c r="TCG134" s="78"/>
      <c r="TCH134" s="65"/>
      <c r="TCK134" s="78"/>
      <c r="TCL134" s="78"/>
      <c r="TCM134" s="65"/>
      <c r="TCP134" s="78"/>
      <c r="TCQ134" s="78"/>
      <c r="TCR134" s="65"/>
      <c r="TCU134" s="78"/>
      <c r="TCV134" s="78"/>
      <c r="TCW134" s="65"/>
      <c r="TCZ134" s="78"/>
      <c r="TDA134" s="78"/>
      <c r="TDB134" s="65"/>
      <c r="TDE134" s="78"/>
      <c r="TDF134" s="78"/>
      <c r="TDG134" s="65"/>
      <c r="TDJ134" s="78"/>
      <c r="TDK134" s="78"/>
      <c r="TDL134" s="65"/>
      <c r="TDO134" s="78"/>
      <c r="TDP134" s="78"/>
      <c r="TDQ134" s="65"/>
      <c r="TDT134" s="78"/>
      <c r="TDU134" s="78"/>
      <c r="TDV134" s="65"/>
      <c r="TDY134" s="78"/>
      <c r="TDZ134" s="78"/>
      <c r="TEA134" s="65"/>
      <c r="TED134" s="78"/>
      <c r="TEE134" s="78"/>
      <c r="TEF134" s="65"/>
      <c r="TEI134" s="78"/>
      <c r="TEJ134" s="78"/>
      <c r="TEK134" s="65"/>
      <c r="TEN134" s="78"/>
      <c r="TEO134" s="78"/>
      <c r="TEP134" s="65"/>
      <c r="TES134" s="78"/>
      <c r="TET134" s="78"/>
      <c r="TEU134" s="65"/>
      <c r="TEX134" s="78"/>
      <c r="TEY134" s="78"/>
      <c r="TEZ134" s="65"/>
      <c r="TFC134" s="78"/>
      <c r="TFD134" s="78"/>
      <c r="TFE134" s="65"/>
      <c r="TFH134" s="78"/>
      <c r="TFI134" s="78"/>
      <c r="TFJ134" s="65"/>
      <c r="TFM134" s="78"/>
      <c r="TFN134" s="78"/>
      <c r="TFO134" s="65"/>
      <c r="TFR134" s="78"/>
      <c r="TFS134" s="78"/>
      <c r="TFT134" s="65"/>
      <c r="TFW134" s="78"/>
      <c r="TFX134" s="78"/>
      <c r="TFY134" s="65"/>
      <c r="TGB134" s="78"/>
      <c r="TGC134" s="78"/>
      <c r="TGD134" s="65"/>
      <c r="TGG134" s="78"/>
      <c r="TGH134" s="78"/>
      <c r="TGI134" s="65"/>
      <c r="TGL134" s="78"/>
      <c r="TGM134" s="78"/>
      <c r="TGN134" s="65"/>
      <c r="TGQ134" s="78"/>
      <c r="TGR134" s="78"/>
      <c r="TGS134" s="65"/>
      <c r="TGV134" s="78"/>
      <c r="TGW134" s="78"/>
      <c r="TGX134" s="65"/>
      <c r="THA134" s="78"/>
      <c r="THB134" s="78"/>
      <c r="THC134" s="65"/>
      <c r="THF134" s="78"/>
      <c r="THG134" s="78"/>
      <c r="THH134" s="65"/>
      <c r="THK134" s="78"/>
      <c r="THL134" s="78"/>
      <c r="THM134" s="65"/>
      <c r="THP134" s="78"/>
      <c r="THQ134" s="78"/>
      <c r="THR134" s="65"/>
      <c r="THU134" s="78"/>
      <c r="THV134" s="78"/>
      <c r="THW134" s="65"/>
      <c r="THZ134" s="78"/>
      <c r="TIA134" s="78"/>
      <c r="TIB134" s="65"/>
      <c r="TIE134" s="78"/>
      <c r="TIF134" s="78"/>
      <c r="TIG134" s="65"/>
      <c r="TIJ134" s="78"/>
      <c r="TIK134" s="78"/>
      <c r="TIL134" s="65"/>
      <c r="TIO134" s="78"/>
      <c r="TIP134" s="78"/>
      <c r="TIQ134" s="65"/>
      <c r="TIT134" s="78"/>
      <c r="TIU134" s="78"/>
      <c r="TIV134" s="65"/>
      <c r="TIY134" s="78"/>
      <c r="TIZ134" s="78"/>
      <c r="TJA134" s="65"/>
      <c r="TJD134" s="78"/>
      <c r="TJE134" s="78"/>
      <c r="TJF134" s="65"/>
      <c r="TJI134" s="78"/>
      <c r="TJJ134" s="78"/>
      <c r="TJK134" s="65"/>
      <c r="TJN134" s="78"/>
      <c r="TJO134" s="78"/>
      <c r="TJP134" s="65"/>
      <c r="TJS134" s="78"/>
      <c r="TJT134" s="78"/>
      <c r="TJU134" s="65"/>
      <c r="TJX134" s="78"/>
      <c r="TJY134" s="78"/>
      <c r="TJZ134" s="65"/>
      <c r="TKC134" s="78"/>
      <c r="TKD134" s="78"/>
      <c r="TKE134" s="65"/>
      <c r="TKH134" s="78"/>
      <c r="TKI134" s="78"/>
      <c r="TKJ134" s="65"/>
      <c r="TKM134" s="78"/>
      <c r="TKN134" s="78"/>
      <c r="TKO134" s="65"/>
      <c r="TKR134" s="78"/>
      <c r="TKS134" s="78"/>
      <c r="TKT134" s="65"/>
      <c r="TKW134" s="78"/>
      <c r="TKX134" s="78"/>
      <c r="TKY134" s="65"/>
      <c r="TLB134" s="78"/>
      <c r="TLC134" s="78"/>
      <c r="TLD134" s="65"/>
      <c r="TLG134" s="78"/>
      <c r="TLH134" s="78"/>
      <c r="TLI134" s="65"/>
      <c r="TLL134" s="78"/>
      <c r="TLM134" s="78"/>
      <c r="TLN134" s="65"/>
      <c r="TLQ134" s="78"/>
      <c r="TLR134" s="78"/>
      <c r="TLS134" s="65"/>
      <c r="TLV134" s="78"/>
      <c r="TLW134" s="78"/>
      <c r="TLX134" s="65"/>
      <c r="TMA134" s="78"/>
      <c r="TMB134" s="78"/>
      <c r="TMC134" s="65"/>
      <c r="TMF134" s="78"/>
      <c r="TMG134" s="78"/>
      <c r="TMH134" s="65"/>
      <c r="TMK134" s="78"/>
      <c r="TML134" s="78"/>
      <c r="TMM134" s="65"/>
      <c r="TMP134" s="78"/>
      <c r="TMQ134" s="78"/>
      <c r="TMR134" s="65"/>
      <c r="TMU134" s="78"/>
      <c r="TMV134" s="78"/>
      <c r="TMW134" s="65"/>
      <c r="TMZ134" s="78"/>
      <c r="TNA134" s="78"/>
      <c r="TNB134" s="65"/>
      <c r="TNE134" s="78"/>
      <c r="TNF134" s="78"/>
      <c r="TNG134" s="65"/>
      <c r="TNJ134" s="78"/>
      <c r="TNK134" s="78"/>
      <c r="TNL134" s="65"/>
      <c r="TNO134" s="78"/>
      <c r="TNP134" s="78"/>
      <c r="TNQ134" s="65"/>
      <c r="TNT134" s="78"/>
      <c r="TNU134" s="78"/>
      <c r="TNV134" s="65"/>
      <c r="TNY134" s="78"/>
      <c r="TNZ134" s="78"/>
      <c r="TOA134" s="65"/>
      <c r="TOD134" s="78"/>
      <c r="TOE134" s="78"/>
      <c r="TOF134" s="65"/>
      <c r="TOI134" s="78"/>
      <c r="TOJ134" s="78"/>
      <c r="TOK134" s="65"/>
      <c r="TON134" s="78"/>
      <c r="TOO134" s="78"/>
      <c r="TOP134" s="65"/>
      <c r="TOS134" s="78"/>
      <c r="TOT134" s="78"/>
      <c r="TOU134" s="65"/>
      <c r="TOX134" s="78"/>
      <c r="TOY134" s="78"/>
      <c r="TOZ134" s="65"/>
      <c r="TPC134" s="78"/>
      <c r="TPD134" s="78"/>
      <c r="TPE134" s="65"/>
      <c r="TPH134" s="78"/>
      <c r="TPI134" s="78"/>
      <c r="TPJ134" s="65"/>
      <c r="TPM134" s="78"/>
      <c r="TPN134" s="78"/>
      <c r="TPO134" s="65"/>
      <c r="TPR134" s="78"/>
      <c r="TPS134" s="78"/>
      <c r="TPT134" s="65"/>
      <c r="TPW134" s="78"/>
      <c r="TPX134" s="78"/>
      <c r="TPY134" s="65"/>
      <c r="TQB134" s="78"/>
      <c r="TQC134" s="78"/>
      <c r="TQD134" s="65"/>
      <c r="TQG134" s="78"/>
      <c r="TQH134" s="78"/>
      <c r="TQI134" s="65"/>
      <c r="TQL134" s="78"/>
      <c r="TQM134" s="78"/>
      <c r="TQN134" s="65"/>
      <c r="TQQ134" s="78"/>
      <c r="TQR134" s="78"/>
      <c r="TQS134" s="65"/>
      <c r="TQV134" s="78"/>
      <c r="TQW134" s="78"/>
      <c r="TQX134" s="65"/>
      <c r="TRA134" s="78"/>
      <c r="TRB134" s="78"/>
      <c r="TRC134" s="65"/>
      <c r="TRF134" s="78"/>
      <c r="TRG134" s="78"/>
      <c r="TRH134" s="65"/>
      <c r="TRK134" s="78"/>
      <c r="TRL134" s="78"/>
      <c r="TRM134" s="65"/>
      <c r="TRP134" s="78"/>
      <c r="TRQ134" s="78"/>
      <c r="TRR134" s="65"/>
      <c r="TRU134" s="78"/>
      <c r="TRV134" s="78"/>
      <c r="TRW134" s="65"/>
      <c r="TRZ134" s="78"/>
      <c r="TSA134" s="78"/>
      <c r="TSB134" s="65"/>
      <c r="TSE134" s="78"/>
      <c r="TSF134" s="78"/>
      <c r="TSG134" s="65"/>
      <c r="TSJ134" s="78"/>
      <c r="TSK134" s="78"/>
      <c r="TSL134" s="65"/>
      <c r="TSO134" s="78"/>
      <c r="TSP134" s="78"/>
      <c r="TSQ134" s="65"/>
      <c r="TST134" s="78"/>
      <c r="TSU134" s="78"/>
      <c r="TSV134" s="65"/>
      <c r="TSY134" s="78"/>
      <c r="TSZ134" s="78"/>
      <c r="TTA134" s="65"/>
      <c r="TTD134" s="78"/>
      <c r="TTE134" s="78"/>
      <c r="TTF134" s="65"/>
      <c r="TTI134" s="78"/>
      <c r="TTJ134" s="78"/>
      <c r="TTK134" s="65"/>
      <c r="TTN134" s="78"/>
      <c r="TTO134" s="78"/>
      <c r="TTP134" s="65"/>
      <c r="TTS134" s="78"/>
      <c r="TTT134" s="78"/>
      <c r="TTU134" s="65"/>
      <c r="TTX134" s="78"/>
      <c r="TTY134" s="78"/>
      <c r="TTZ134" s="65"/>
      <c r="TUC134" s="78"/>
      <c r="TUD134" s="78"/>
      <c r="TUE134" s="65"/>
      <c r="TUH134" s="78"/>
      <c r="TUI134" s="78"/>
      <c r="TUJ134" s="65"/>
      <c r="TUM134" s="78"/>
      <c r="TUN134" s="78"/>
      <c r="TUO134" s="65"/>
      <c r="TUR134" s="78"/>
      <c r="TUS134" s="78"/>
      <c r="TUT134" s="65"/>
      <c r="TUW134" s="78"/>
      <c r="TUX134" s="78"/>
      <c r="TUY134" s="65"/>
      <c r="TVB134" s="78"/>
      <c r="TVC134" s="78"/>
      <c r="TVD134" s="65"/>
      <c r="TVG134" s="78"/>
      <c r="TVH134" s="78"/>
      <c r="TVI134" s="65"/>
      <c r="TVL134" s="78"/>
      <c r="TVM134" s="78"/>
      <c r="TVN134" s="65"/>
      <c r="TVQ134" s="78"/>
      <c r="TVR134" s="78"/>
      <c r="TVS134" s="65"/>
      <c r="TVV134" s="78"/>
      <c r="TVW134" s="78"/>
      <c r="TVX134" s="65"/>
      <c r="TWA134" s="78"/>
      <c r="TWB134" s="78"/>
      <c r="TWC134" s="65"/>
      <c r="TWF134" s="78"/>
      <c r="TWG134" s="78"/>
      <c r="TWH134" s="65"/>
      <c r="TWK134" s="78"/>
      <c r="TWL134" s="78"/>
      <c r="TWM134" s="65"/>
      <c r="TWP134" s="78"/>
      <c r="TWQ134" s="78"/>
      <c r="TWR134" s="65"/>
      <c r="TWU134" s="78"/>
      <c r="TWV134" s="78"/>
      <c r="TWW134" s="65"/>
      <c r="TWZ134" s="78"/>
      <c r="TXA134" s="78"/>
      <c r="TXB134" s="65"/>
      <c r="TXE134" s="78"/>
      <c r="TXF134" s="78"/>
      <c r="TXG134" s="65"/>
      <c r="TXJ134" s="78"/>
      <c r="TXK134" s="78"/>
      <c r="TXL134" s="65"/>
      <c r="TXO134" s="78"/>
      <c r="TXP134" s="78"/>
      <c r="TXQ134" s="65"/>
      <c r="TXT134" s="78"/>
      <c r="TXU134" s="78"/>
      <c r="TXV134" s="65"/>
      <c r="TXY134" s="78"/>
      <c r="TXZ134" s="78"/>
      <c r="TYA134" s="65"/>
      <c r="TYD134" s="78"/>
      <c r="TYE134" s="78"/>
      <c r="TYF134" s="65"/>
      <c r="TYI134" s="78"/>
      <c r="TYJ134" s="78"/>
      <c r="TYK134" s="65"/>
      <c r="TYN134" s="78"/>
      <c r="TYO134" s="78"/>
      <c r="TYP134" s="65"/>
      <c r="TYS134" s="78"/>
      <c r="TYT134" s="78"/>
      <c r="TYU134" s="65"/>
      <c r="TYX134" s="78"/>
      <c r="TYY134" s="78"/>
      <c r="TYZ134" s="65"/>
      <c r="TZC134" s="78"/>
      <c r="TZD134" s="78"/>
      <c r="TZE134" s="65"/>
      <c r="TZH134" s="78"/>
      <c r="TZI134" s="78"/>
      <c r="TZJ134" s="65"/>
      <c r="TZM134" s="78"/>
      <c r="TZN134" s="78"/>
      <c r="TZO134" s="65"/>
      <c r="TZR134" s="78"/>
      <c r="TZS134" s="78"/>
      <c r="TZT134" s="65"/>
      <c r="TZW134" s="78"/>
      <c r="TZX134" s="78"/>
      <c r="TZY134" s="65"/>
      <c r="UAB134" s="78"/>
      <c r="UAC134" s="78"/>
      <c r="UAD134" s="65"/>
      <c r="UAG134" s="78"/>
      <c r="UAH134" s="78"/>
      <c r="UAI134" s="65"/>
      <c r="UAL134" s="78"/>
      <c r="UAM134" s="78"/>
      <c r="UAN134" s="65"/>
      <c r="UAQ134" s="78"/>
      <c r="UAR134" s="78"/>
      <c r="UAS134" s="65"/>
      <c r="UAV134" s="78"/>
      <c r="UAW134" s="78"/>
      <c r="UAX134" s="65"/>
      <c r="UBA134" s="78"/>
      <c r="UBB134" s="78"/>
      <c r="UBC134" s="65"/>
      <c r="UBF134" s="78"/>
      <c r="UBG134" s="78"/>
      <c r="UBH134" s="65"/>
      <c r="UBK134" s="78"/>
      <c r="UBL134" s="78"/>
      <c r="UBM134" s="65"/>
      <c r="UBP134" s="78"/>
      <c r="UBQ134" s="78"/>
      <c r="UBR134" s="65"/>
      <c r="UBU134" s="78"/>
      <c r="UBV134" s="78"/>
      <c r="UBW134" s="65"/>
      <c r="UBZ134" s="78"/>
      <c r="UCA134" s="78"/>
      <c r="UCB134" s="65"/>
      <c r="UCE134" s="78"/>
      <c r="UCF134" s="78"/>
      <c r="UCG134" s="65"/>
      <c r="UCJ134" s="78"/>
      <c r="UCK134" s="78"/>
      <c r="UCL134" s="65"/>
      <c r="UCO134" s="78"/>
      <c r="UCP134" s="78"/>
      <c r="UCQ134" s="65"/>
      <c r="UCT134" s="78"/>
      <c r="UCU134" s="78"/>
      <c r="UCV134" s="65"/>
      <c r="UCY134" s="78"/>
      <c r="UCZ134" s="78"/>
      <c r="UDA134" s="65"/>
      <c r="UDD134" s="78"/>
      <c r="UDE134" s="78"/>
      <c r="UDF134" s="65"/>
      <c r="UDI134" s="78"/>
      <c r="UDJ134" s="78"/>
      <c r="UDK134" s="65"/>
      <c r="UDN134" s="78"/>
      <c r="UDO134" s="78"/>
      <c r="UDP134" s="65"/>
      <c r="UDS134" s="78"/>
      <c r="UDT134" s="78"/>
      <c r="UDU134" s="65"/>
      <c r="UDX134" s="78"/>
      <c r="UDY134" s="78"/>
      <c r="UDZ134" s="65"/>
      <c r="UEC134" s="78"/>
      <c r="UED134" s="78"/>
      <c r="UEE134" s="65"/>
      <c r="UEH134" s="78"/>
      <c r="UEI134" s="78"/>
      <c r="UEJ134" s="65"/>
      <c r="UEM134" s="78"/>
      <c r="UEN134" s="78"/>
      <c r="UEO134" s="65"/>
      <c r="UER134" s="78"/>
      <c r="UES134" s="78"/>
      <c r="UET134" s="65"/>
      <c r="UEW134" s="78"/>
      <c r="UEX134" s="78"/>
      <c r="UEY134" s="65"/>
      <c r="UFB134" s="78"/>
      <c r="UFC134" s="78"/>
      <c r="UFD134" s="65"/>
      <c r="UFG134" s="78"/>
      <c r="UFH134" s="78"/>
      <c r="UFI134" s="65"/>
      <c r="UFL134" s="78"/>
      <c r="UFM134" s="78"/>
      <c r="UFN134" s="65"/>
      <c r="UFQ134" s="78"/>
      <c r="UFR134" s="78"/>
      <c r="UFS134" s="65"/>
      <c r="UFV134" s="78"/>
      <c r="UFW134" s="78"/>
      <c r="UFX134" s="65"/>
      <c r="UGA134" s="78"/>
      <c r="UGB134" s="78"/>
      <c r="UGC134" s="65"/>
      <c r="UGF134" s="78"/>
      <c r="UGG134" s="78"/>
      <c r="UGH134" s="65"/>
      <c r="UGK134" s="78"/>
      <c r="UGL134" s="78"/>
      <c r="UGM134" s="65"/>
      <c r="UGP134" s="78"/>
      <c r="UGQ134" s="78"/>
      <c r="UGR134" s="65"/>
      <c r="UGU134" s="78"/>
      <c r="UGV134" s="78"/>
      <c r="UGW134" s="65"/>
      <c r="UGZ134" s="78"/>
      <c r="UHA134" s="78"/>
      <c r="UHB134" s="65"/>
      <c r="UHE134" s="78"/>
      <c r="UHF134" s="78"/>
      <c r="UHG134" s="65"/>
      <c r="UHJ134" s="78"/>
      <c r="UHK134" s="78"/>
      <c r="UHL134" s="65"/>
      <c r="UHO134" s="78"/>
      <c r="UHP134" s="78"/>
      <c r="UHQ134" s="65"/>
      <c r="UHT134" s="78"/>
      <c r="UHU134" s="78"/>
      <c r="UHV134" s="65"/>
      <c r="UHY134" s="78"/>
      <c r="UHZ134" s="78"/>
      <c r="UIA134" s="65"/>
      <c r="UID134" s="78"/>
      <c r="UIE134" s="78"/>
      <c r="UIF134" s="65"/>
      <c r="UII134" s="78"/>
      <c r="UIJ134" s="78"/>
      <c r="UIK134" s="65"/>
      <c r="UIN134" s="78"/>
      <c r="UIO134" s="78"/>
      <c r="UIP134" s="65"/>
      <c r="UIS134" s="78"/>
      <c r="UIT134" s="78"/>
      <c r="UIU134" s="65"/>
      <c r="UIX134" s="78"/>
      <c r="UIY134" s="78"/>
      <c r="UIZ134" s="65"/>
      <c r="UJC134" s="78"/>
      <c r="UJD134" s="78"/>
      <c r="UJE134" s="65"/>
      <c r="UJH134" s="78"/>
      <c r="UJI134" s="78"/>
      <c r="UJJ134" s="65"/>
      <c r="UJM134" s="78"/>
      <c r="UJN134" s="78"/>
      <c r="UJO134" s="65"/>
      <c r="UJR134" s="78"/>
      <c r="UJS134" s="78"/>
      <c r="UJT134" s="65"/>
      <c r="UJW134" s="78"/>
      <c r="UJX134" s="78"/>
      <c r="UJY134" s="65"/>
      <c r="UKB134" s="78"/>
      <c r="UKC134" s="78"/>
      <c r="UKD134" s="65"/>
      <c r="UKG134" s="78"/>
      <c r="UKH134" s="78"/>
      <c r="UKI134" s="65"/>
      <c r="UKL134" s="78"/>
      <c r="UKM134" s="78"/>
      <c r="UKN134" s="65"/>
      <c r="UKQ134" s="78"/>
      <c r="UKR134" s="78"/>
      <c r="UKS134" s="65"/>
      <c r="UKV134" s="78"/>
      <c r="UKW134" s="78"/>
      <c r="UKX134" s="65"/>
      <c r="ULA134" s="78"/>
      <c r="ULB134" s="78"/>
      <c r="ULC134" s="65"/>
      <c r="ULF134" s="78"/>
      <c r="ULG134" s="78"/>
      <c r="ULH134" s="65"/>
      <c r="ULK134" s="78"/>
      <c r="ULL134" s="78"/>
      <c r="ULM134" s="65"/>
      <c r="ULP134" s="78"/>
      <c r="ULQ134" s="78"/>
      <c r="ULR134" s="65"/>
      <c r="ULU134" s="78"/>
      <c r="ULV134" s="78"/>
      <c r="ULW134" s="65"/>
      <c r="ULZ134" s="78"/>
      <c r="UMA134" s="78"/>
      <c r="UMB134" s="65"/>
      <c r="UME134" s="78"/>
      <c r="UMF134" s="78"/>
      <c r="UMG134" s="65"/>
      <c r="UMJ134" s="78"/>
      <c r="UMK134" s="78"/>
      <c r="UML134" s="65"/>
      <c r="UMO134" s="78"/>
      <c r="UMP134" s="78"/>
      <c r="UMQ134" s="65"/>
      <c r="UMT134" s="78"/>
      <c r="UMU134" s="78"/>
      <c r="UMV134" s="65"/>
      <c r="UMY134" s="78"/>
      <c r="UMZ134" s="78"/>
      <c r="UNA134" s="65"/>
      <c r="UND134" s="78"/>
      <c r="UNE134" s="78"/>
      <c r="UNF134" s="65"/>
      <c r="UNI134" s="78"/>
      <c r="UNJ134" s="78"/>
      <c r="UNK134" s="65"/>
      <c r="UNN134" s="78"/>
      <c r="UNO134" s="78"/>
      <c r="UNP134" s="65"/>
      <c r="UNS134" s="78"/>
      <c r="UNT134" s="78"/>
      <c r="UNU134" s="65"/>
      <c r="UNX134" s="78"/>
      <c r="UNY134" s="78"/>
      <c r="UNZ134" s="65"/>
      <c r="UOC134" s="78"/>
      <c r="UOD134" s="78"/>
      <c r="UOE134" s="65"/>
      <c r="UOH134" s="78"/>
      <c r="UOI134" s="78"/>
      <c r="UOJ134" s="65"/>
      <c r="UOM134" s="78"/>
      <c r="UON134" s="78"/>
      <c r="UOO134" s="65"/>
      <c r="UOR134" s="78"/>
      <c r="UOS134" s="78"/>
      <c r="UOT134" s="65"/>
      <c r="UOW134" s="78"/>
      <c r="UOX134" s="78"/>
      <c r="UOY134" s="65"/>
      <c r="UPB134" s="78"/>
      <c r="UPC134" s="78"/>
      <c r="UPD134" s="65"/>
      <c r="UPG134" s="78"/>
      <c r="UPH134" s="78"/>
      <c r="UPI134" s="65"/>
      <c r="UPL134" s="78"/>
      <c r="UPM134" s="78"/>
      <c r="UPN134" s="65"/>
      <c r="UPQ134" s="78"/>
      <c r="UPR134" s="78"/>
      <c r="UPS134" s="65"/>
      <c r="UPV134" s="78"/>
      <c r="UPW134" s="78"/>
      <c r="UPX134" s="65"/>
      <c r="UQA134" s="78"/>
      <c r="UQB134" s="78"/>
      <c r="UQC134" s="65"/>
      <c r="UQF134" s="78"/>
      <c r="UQG134" s="78"/>
      <c r="UQH134" s="65"/>
      <c r="UQK134" s="78"/>
      <c r="UQL134" s="78"/>
      <c r="UQM134" s="65"/>
      <c r="UQP134" s="78"/>
      <c r="UQQ134" s="78"/>
      <c r="UQR134" s="65"/>
      <c r="UQU134" s="78"/>
      <c r="UQV134" s="78"/>
      <c r="UQW134" s="65"/>
      <c r="UQZ134" s="78"/>
      <c r="URA134" s="78"/>
      <c r="URB134" s="65"/>
      <c r="URE134" s="78"/>
      <c r="URF134" s="78"/>
      <c r="URG134" s="65"/>
      <c r="URJ134" s="78"/>
      <c r="URK134" s="78"/>
      <c r="URL134" s="65"/>
      <c r="URO134" s="78"/>
      <c r="URP134" s="78"/>
      <c r="URQ134" s="65"/>
      <c r="URT134" s="78"/>
      <c r="URU134" s="78"/>
      <c r="URV134" s="65"/>
      <c r="URY134" s="78"/>
      <c r="URZ134" s="78"/>
      <c r="USA134" s="65"/>
      <c r="USD134" s="78"/>
      <c r="USE134" s="78"/>
      <c r="USF134" s="65"/>
      <c r="USI134" s="78"/>
      <c r="USJ134" s="78"/>
      <c r="USK134" s="65"/>
      <c r="USN134" s="78"/>
      <c r="USO134" s="78"/>
      <c r="USP134" s="65"/>
      <c r="USS134" s="78"/>
      <c r="UST134" s="78"/>
      <c r="USU134" s="65"/>
      <c r="USX134" s="78"/>
      <c r="USY134" s="78"/>
      <c r="USZ134" s="65"/>
      <c r="UTC134" s="78"/>
      <c r="UTD134" s="78"/>
      <c r="UTE134" s="65"/>
      <c r="UTH134" s="78"/>
      <c r="UTI134" s="78"/>
      <c r="UTJ134" s="65"/>
      <c r="UTM134" s="78"/>
      <c r="UTN134" s="78"/>
      <c r="UTO134" s="65"/>
      <c r="UTR134" s="78"/>
      <c r="UTS134" s="78"/>
      <c r="UTT134" s="65"/>
      <c r="UTW134" s="78"/>
      <c r="UTX134" s="78"/>
      <c r="UTY134" s="65"/>
      <c r="UUB134" s="78"/>
      <c r="UUC134" s="78"/>
      <c r="UUD134" s="65"/>
      <c r="UUG134" s="78"/>
      <c r="UUH134" s="78"/>
      <c r="UUI134" s="65"/>
      <c r="UUL134" s="78"/>
      <c r="UUM134" s="78"/>
      <c r="UUN134" s="65"/>
      <c r="UUQ134" s="78"/>
      <c r="UUR134" s="78"/>
      <c r="UUS134" s="65"/>
      <c r="UUV134" s="78"/>
      <c r="UUW134" s="78"/>
      <c r="UUX134" s="65"/>
      <c r="UVA134" s="78"/>
      <c r="UVB134" s="78"/>
      <c r="UVC134" s="65"/>
      <c r="UVF134" s="78"/>
      <c r="UVG134" s="78"/>
      <c r="UVH134" s="65"/>
      <c r="UVK134" s="78"/>
      <c r="UVL134" s="78"/>
      <c r="UVM134" s="65"/>
      <c r="UVP134" s="78"/>
      <c r="UVQ134" s="78"/>
      <c r="UVR134" s="65"/>
      <c r="UVU134" s="78"/>
      <c r="UVV134" s="78"/>
      <c r="UVW134" s="65"/>
      <c r="UVZ134" s="78"/>
      <c r="UWA134" s="78"/>
      <c r="UWB134" s="65"/>
      <c r="UWE134" s="78"/>
      <c r="UWF134" s="78"/>
      <c r="UWG134" s="65"/>
      <c r="UWJ134" s="78"/>
      <c r="UWK134" s="78"/>
      <c r="UWL134" s="65"/>
      <c r="UWO134" s="78"/>
      <c r="UWP134" s="78"/>
      <c r="UWQ134" s="65"/>
      <c r="UWT134" s="78"/>
      <c r="UWU134" s="78"/>
      <c r="UWV134" s="65"/>
      <c r="UWY134" s="78"/>
      <c r="UWZ134" s="78"/>
      <c r="UXA134" s="65"/>
      <c r="UXD134" s="78"/>
      <c r="UXE134" s="78"/>
      <c r="UXF134" s="65"/>
      <c r="UXI134" s="78"/>
      <c r="UXJ134" s="78"/>
      <c r="UXK134" s="65"/>
      <c r="UXN134" s="78"/>
      <c r="UXO134" s="78"/>
      <c r="UXP134" s="65"/>
      <c r="UXS134" s="78"/>
      <c r="UXT134" s="78"/>
      <c r="UXU134" s="65"/>
      <c r="UXX134" s="78"/>
      <c r="UXY134" s="78"/>
      <c r="UXZ134" s="65"/>
      <c r="UYC134" s="78"/>
      <c r="UYD134" s="78"/>
      <c r="UYE134" s="65"/>
      <c r="UYH134" s="78"/>
      <c r="UYI134" s="78"/>
      <c r="UYJ134" s="65"/>
      <c r="UYM134" s="78"/>
      <c r="UYN134" s="78"/>
      <c r="UYO134" s="65"/>
      <c r="UYR134" s="78"/>
      <c r="UYS134" s="78"/>
      <c r="UYT134" s="65"/>
      <c r="UYW134" s="78"/>
      <c r="UYX134" s="78"/>
      <c r="UYY134" s="65"/>
      <c r="UZB134" s="78"/>
      <c r="UZC134" s="78"/>
      <c r="UZD134" s="65"/>
      <c r="UZG134" s="78"/>
      <c r="UZH134" s="78"/>
      <c r="UZI134" s="65"/>
      <c r="UZL134" s="78"/>
      <c r="UZM134" s="78"/>
      <c r="UZN134" s="65"/>
      <c r="UZQ134" s="78"/>
      <c r="UZR134" s="78"/>
      <c r="UZS134" s="65"/>
      <c r="UZV134" s="78"/>
      <c r="UZW134" s="78"/>
      <c r="UZX134" s="65"/>
      <c r="VAA134" s="78"/>
      <c r="VAB134" s="78"/>
      <c r="VAC134" s="65"/>
      <c r="VAF134" s="78"/>
      <c r="VAG134" s="78"/>
      <c r="VAH134" s="65"/>
      <c r="VAK134" s="78"/>
      <c r="VAL134" s="78"/>
      <c r="VAM134" s="65"/>
      <c r="VAP134" s="78"/>
      <c r="VAQ134" s="78"/>
      <c r="VAR134" s="65"/>
      <c r="VAU134" s="78"/>
      <c r="VAV134" s="78"/>
      <c r="VAW134" s="65"/>
      <c r="VAZ134" s="78"/>
      <c r="VBA134" s="78"/>
      <c r="VBB134" s="65"/>
      <c r="VBE134" s="78"/>
      <c r="VBF134" s="78"/>
      <c r="VBG134" s="65"/>
      <c r="VBJ134" s="78"/>
      <c r="VBK134" s="78"/>
      <c r="VBL134" s="65"/>
      <c r="VBO134" s="78"/>
      <c r="VBP134" s="78"/>
      <c r="VBQ134" s="65"/>
      <c r="VBT134" s="78"/>
      <c r="VBU134" s="78"/>
      <c r="VBV134" s="65"/>
      <c r="VBY134" s="78"/>
      <c r="VBZ134" s="78"/>
      <c r="VCA134" s="65"/>
      <c r="VCD134" s="78"/>
      <c r="VCE134" s="78"/>
      <c r="VCF134" s="65"/>
      <c r="VCI134" s="78"/>
      <c r="VCJ134" s="78"/>
      <c r="VCK134" s="65"/>
      <c r="VCN134" s="78"/>
      <c r="VCO134" s="78"/>
      <c r="VCP134" s="65"/>
      <c r="VCS134" s="78"/>
      <c r="VCT134" s="78"/>
      <c r="VCU134" s="65"/>
      <c r="VCX134" s="78"/>
      <c r="VCY134" s="78"/>
      <c r="VCZ134" s="65"/>
      <c r="VDC134" s="78"/>
      <c r="VDD134" s="78"/>
      <c r="VDE134" s="65"/>
      <c r="VDH134" s="78"/>
      <c r="VDI134" s="78"/>
      <c r="VDJ134" s="65"/>
      <c r="VDM134" s="78"/>
      <c r="VDN134" s="78"/>
      <c r="VDO134" s="65"/>
      <c r="VDR134" s="78"/>
      <c r="VDS134" s="78"/>
      <c r="VDT134" s="65"/>
      <c r="VDW134" s="78"/>
      <c r="VDX134" s="78"/>
      <c r="VDY134" s="65"/>
      <c r="VEB134" s="78"/>
      <c r="VEC134" s="78"/>
      <c r="VED134" s="65"/>
      <c r="VEG134" s="78"/>
      <c r="VEH134" s="78"/>
      <c r="VEI134" s="65"/>
      <c r="VEL134" s="78"/>
      <c r="VEM134" s="78"/>
      <c r="VEN134" s="65"/>
      <c r="VEQ134" s="78"/>
      <c r="VER134" s="78"/>
      <c r="VES134" s="65"/>
      <c r="VEV134" s="78"/>
      <c r="VEW134" s="78"/>
      <c r="VEX134" s="65"/>
      <c r="VFA134" s="78"/>
      <c r="VFB134" s="78"/>
      <c r="VFC134" s="65"/>
      <c r="VFF134" s="78"/>
      <c r="VFG134" s="78"/>
      <c r="VFH134" s="65"/>
      <c r="VFK134" s="78"/>
      <c r="VFL134" s="78"/>
      <c r="VFM134" s="65"/>
      <c r="VFP134" s="78"/>
      <c r="VFQ134" s="78"/>
      <c r="VFR134" s="65"/>
      <c r="VFU134" s="78"/>
      <c r="VFV134" s="78"/>
      <c r="VFW134" s="65"/>
      <c r="VFZ134" s="78"/>
      <c r="VGA134" s="78"/>
      <c r="VGB134" s="65"/>
      <c r="VGE134" s="78"/>
      <c r="VGF134" s="78"/>
      <c r="VGG134" s="65"/>
      <c r="VGJ134" s="78"/>
      <c r="VGK134" s="78"/>
      <c r="VGL134" s="65"/>
      <c r="VGO134" s="78"/>
      <c r="VGP134" s="78"/>
      <c r="VGQ134" s="65"/>
      <c r="VGT134" s="78"/>
      <c r="VGU134" s="78"/>
      <c r="VGV134" s="65"/>
      <c r="VGY134" s="78"/>
      <c r="VGZ134" s="78"/>
      <c r="VHA134" s="65"/>
      <c r="VHD134" s="78"/>
      <c r="VHE134" s="78"/>
      <c r="VHF134" s="65"/>
      <c r="VHI134" s="78"/>
      <c r="VHJ134" s="78"/>
      <c r="VHK134" s="65"/>
      <c r="VHN134" s="78"/>
      <c r="VHO134" s="78"/>
      <c r="VHP134" s="65"/>
      <c r="VHS134" s="78"/>
      <c r="VHT134" s="78"/>
      <c r="VHU134" s="65"/>
      <c r="VHX134" s="78"/>
      <c r="VHY134" s="78"/>
      <c r="VHZ134" s="65"/>
      <c r="VIC134" s="78"/>
      <c r="VID134" s="78"/>
      <c r="VIE134" s="65"/>
      <c r="VIH134" s="78"/>
      <c r="VII134" s="78"/>
      <c r="VIJ134" s="65"/>
      <c r="VIM134" s="78"/>
      <c r="VIN134" s="78"/>
      <c r="VIO134" s="65"/>
      <c r="VIR134" s="78"/>
      <c r="VIS134" s="78"/>
      <c r="VIT134" s="65"/>
      <c r="VIW134" s="78"/>
      <c r="VIX134" s="78"/>
      <c r="VIY134" s="65"/>
      <c r="VJB134" s="78"/>
      <c r="VJC134" s="78"/>
      <c r="VJD134" s="65"/>
      <c r="VJG134" s="78"/>
      <c r="VJH134" s="78"/>
      <c r="VJI134" s="65"/>
      <c r="VJL134" s="78"/>
      <c r="VJM134" s="78"/>
      <c r="VJN134" s="65"/>
      <c r="VJQ134" s="78"/>
      <c r="VJR134" s="78"/>
      <c r="VJS134" s="65"/>
      <c r="VJV134" s="78"/>
      <c r="VJW134" s="78"/>
      <c r="VJX134" s="65"/>
      <c r="VKA134" s="78"/>
      <c r="VKB134" s="78"/>
      <c r="VKC134" s="65"/>
      <c r="VKF134" s="78"/>
      <c r="VKG134" s="78"/>
      <c r="VKH134" s="65"/>
      <c r="VKK134" s="78"/>
      <c r="VKL134" s="78"/>
      <c r="VKM134" s="65"/>
      <c r="VKP134" s="78"/>
      <c r="VKQ134" s="78"/>
      <c r="VKR134" s="65"/>
      <c r="VKU134" s="78"/>
      <c r="VKV134" s="78"/>
      <c r="VKW134" s="65"/>
      <c r="VKZ134" s="78"/>
      <c r="VLA134" s="78"/>
      <c r="VLB134" s="65"/>
      <c r="VLE134" s="78"/>
      <c r="VLF134" s="78"/>
      <c r="VLG134" s="65"/>
      <c r="VLJ134" s="78"/>
      <c r="VLK134" s="78"/>
      <c r="VLL134" s="65"/>
      <c r="VLO134" s="78"/>
      <c r="VLP134" s="78"/>
      <c r="VLQ134" s="65"/>
      <c r="VLT134" s="78"/>
      <c r="VLU134" s="78"/>
      <c r="VLV134" s="65"/>
      <c r="VLY134" s="78"/>
      <c r="VLZ134" s="78"/>
      <c r="VMA134" s="65"/>
      <c r="VMD134" s="78"/>
      <c r="VME134" s="78"/>
      <c r="VMF134" s="65"/>
      <c r="VMI134" s="78"/>
      <c r="VMJ134" s="78"/>
      <c r="VMK134" s="65"/>
      <c r="VMN134" s="78"/>
      <c r="VMO134" s="78"/>
      <c r="VMP134" s="65"/>
      <c r="VMS134" s="78"/>
      <c r="VMT134" s="78"/>
      <c r="VMU134" s="65"/>
      <c r="VMX134" s="78"/>
      <c r="VMY134" s="78"/>
      <c r="VMZ134" s="65"/>
      <c r="VNC134" s="78"/>
      <c r="VND134" s="78"/>
      <c r="VNE134" s="65"/>
      <c r="VNH134" s="78"/>
      <c r="VNI134" s="78"/>
      <c r="VNJ134" s="65"/>
      <c r="VNM134" s="78"/>
      <c r="VNN134" s="78"/>
      <c r="VNO134" s="65"/>
      <c r="VNR134" s="78"/>
      <c r="VNS134" s="78"/>
      <c r="VNT134" s="65"/>
      <c r="VNW134" s="78"/>
      <c r="VNX134" s="78"/>
      <c r="VNY134" s="65"/>
      <c r="VOB134" s="78"/>
      <c r="VOC134" s="78"/>
      <c r="VOD134" s="65"/>
      <c r="VOG134" s="78"/>
      <c r="VOH134" s="78"/>
      <c r="VOI134" s="65"/>
      <c r="VOL134" s="78"/>
      <c r="VOM134" s="78"/>
      <c r="VON134" s="65"/>
      <c r="VOQ134" s="78"/>
      <c r="VOR134" s="78"/>
      <c r="VOS134" s="65"/>
      <c r="VOV134" s="78"/>
      <c r="VOW134" s="78"/>
      <c r="VOX134" s="65"/>
      <c r="VPA134" s="78"/>
      <c r="VPB134" s="78"/>
      <c r="VPC134" s="65"/>
      <c r="VPF134" s="78"/>
      <c r="VPG134" s="78"/>
      <c r="VPH134" s="65"/>
      <c r="VPK134" s="78"/>
      <c r="VPL134" s="78"/>
      <c r="VPM134" s="65"/>
      <c r="VPP134" s="78"/>
      <c r="VPQ134" s="78"/>
      <c r="VPR134" s="65"/>
      <c r="VPU134" s="78"/>
      <c r="VPV134" s="78"/>
      <c r="VPW134" s="65"/>
      <c r="VPZ134" s="78"/>
      <c r="VQA134" s="78"/>
      <c r="VQB134" s="65"/>
      <c r="VQE134" s="78"/>
      <c r="VQF134" s="78"/>
      <c r="VQG134" s="65"/>
      <c r="VQJ134" s="78"/>
      <c r="VQK134" s="78"/>
      <c r="VQL134" s="65"/>
      <c r="VQO134" s="78"/>
      <c r="VQP134" s="78"/>
      <c r="VQQ134" s="65"/>
      <c r="VQT134" s="78"/>
      <c r="VQU134" s="78"/>
      <c r="VQV134" s="65"/>
      <c r="VQY134" s="78"/>
      <c r="VQZ134" s="78"/>
      <c r="VRA134" s="65"/>
      <c r="VRD134" s="78"/>
      <c r="VRE134" s="78"/>
      <c r="VRF134" s="65"/>
      <c r="VRI134" s="78"/>
      <c r="VRJ134" s="78"/>
      <c r="VRK134" s="65"/>
      <c r="VRN134" s="78"/>
      <c r="VRO134" s="78"/>
      <c r="VRP134" s="65"/>
      <c r="VRS134" s="78"/>
      <c r="VRT134" s="78"/>
      <c r="VRU134" s="65"/>
      <c r="VRX134" s="78"/>
      <c r="VRY134" s="78"/>
      <c r="VRZ134" s="65"/>
      <c r="VSC134" s="78"/>
      <c r="VSD134" s="78"/>
      <c r="VSE134" s="65"/>
      <c r="VSH134" s="78"/>
      <c r="VSI134" s="78"/>
      <c r="VSJ134" s="65"/>
      <c r="VSM134" s="78"/>
      <c r="VSN134" s="78"/>
      <c r="VSO134" s="65"/>
      <c r="VSR134" s="78"/>
      <c r="VSS134" s="78"/>
      <c r="VST134" s="65"/>
      <c r="VSW134" s="78"/>
      <c r="VSX134" s="78"/>
      <c r="VSY134" s="65"/>
      <c r="VTB134" s="78"/>
      <c r="VTC134" s="78"/>
      <c r="VTD134" s="65"/>
      <c r="VTG134" s="78"/>
      <c r="VTH134" s="78"/>
      <c r="VTI134" s="65"/>
      <c r="VTL134" s="78"/>
      <c r="VTM134" s="78"/>
      <c r="VTN134" s="65"/>
      <c r="VTQ134" s="78"/>
      <c r="VTR134" s="78"/>
      <c r="VTS134" s="65"/>
      <c r="VTV134" s="78"/>
      <c r="VTW134" s="78"/>
      <c r="VTX134" s="65"/>
      <c r="VUA134" s="78"/>
      <c r="VUB134" s="78"/>
      <c r="VUC134" s="65"/>
      <c r="VUF134" s="78"/>
      <c r="VUG134" s="78"/>
      <c r="VUH134" s="65"/>
      <c r="VUK134" s="78"/>
      <c r="VUL134" s="78"/>
      <c r="VUM134" s="65"/>
      <c r="VUP134" s="78"/>
      <c r="VUQ134" s="78"/>
      <c r="VUR134" s="65"/>
      <c r="VUU134" s="78"/>
      <c r="VUV134" s="78"/>
      <c r="VUW134" s="65"/>
      <c r="VUZ134" s="78"/>
      <c r="VVA134" s="78"/>
      <c r="VVB134" s="65"/>
      <c r="VVE134" s="78"/>
      <c r="VVF134" s="78"/>
      <c r="VVG134" s="65"/>
      <c r="VVJ134" s="78"/>
      <c r="VVK134" s="78"/>
      <c r="VVL134" s="65"/>
      <c r="VVO134" s="78"/>
      <c r="VVP134" s="78"/>
      <c r="VVQ134" s="65"/>
      <c r="VVT134" s="78"/>
      <c r="VVU134" s="78"/>
      <c r="VVV134" s="65"/>
      <c r="VVY134" s="78"/>
      <c r="VVZ134" s="78"/>
      <c r="VWA134" s="65"/>
      <c r="VWD134" s="78"/>
      <c r="VWE134" s="78"/>
      <c r="VWF134" s="65"/>
      <c r="VWI134" s="78"/>
      <c r="VWJ134" s="78"/>
      <c r="VWK134" s="65"/>
      <c r="VWN134" s="78"/>
      <c r="VWO134" s="78"/>
      <c r="VWP134" s="65"/>
      <c r="VWS134" s="78"/>
      <c r="VWT134" s="78"/>
      <c r="VWU134" s="65"/>
      <c r="VWX134" s="78"/>
      <c r="VWY134" s="78"/>
      <c r="VWZ134" s="65"/>
      <c r="VXC134" s="78"/>
      <c r="VXD134" s="78"/>
      <c r="VXE134" s="65"/>
      <c r="VXH134" s="78"/>
      <c r="VXI134" s="78"/>
      <c r="VXJ134" s="65"/>
      <c r="VXM134" s="78"/>
      <c r="VXN134" s="78"/>
      <c r="VXO134" s="65"/>
      <c r="VXR134" s="78"/>
      <c r="VXS134" s="78"/>
      <c r="VXT134" s="65"/>
      <c r="VXW134" s="78"/>
      <c r="VXX134" s="78"/>
      <c r="VXY134" s="65"/>
      <c r="VYB134" s="78"/>
      <c r="VYC134" s="78"/>
      <c r="VYD134" s="65"/>
      <c r="VYG134" s="78"/>
      <c r="VYH134" s="78"/>
      <c r="VYI134" s="65"/>
      <c r="VYL134" s="78"/>
      <c r="VYM134" s="78"/>
      <c r="VYN134" s="65"/>
      <c r="VYQ134" s="78"/>
      <c r="VYR134" s="78"/>
      <c r="VYS134" s="65"/>
      <c r="VYV134" s="78"/>
      <c r="VYW134" s="78"/>
      <c r="VYX134" s="65"/>
      <c r="VZA134" s="78"/>
      <c r="VZB134" s="78"/>
      <c r="VZC134" s="65"/>
      <c r="VZF134" s="78"/>
      <c r="VZG134" s="78"/>
      <c r="VZH134" s="65"/>
      <c r="VZK134" s="78"/>
      <c r="VZL134" s="78"/>
      <c r="VZM134" s="65"/>
      <c r="VZP134" s="78"/>
      <c r="VZQ134" s="78"/>
      <c r="VZR134" s="65"/>
      <c r="VZU134" s="78"/>
      <c r="VZV134" s="78"/>
      <c r="VZW134" s="65"/>
      <c r="VZZ134" s="78"/>
      <c r="WAA134" s="78"/>
      <c r="WAB134" s="65"/>
      <c r="WAE134" s="78"/>
      <c r="WAF134" s="78"/>
      <c r="WAG134" s="65"/>
      <c r="WAJ134" s="78"/>
      <c r="WAK134" s="78"/>
      <c r="WAL134" s="65"/>
      <c r="WAO134" s="78"/>
      <c r="WAP134" s="78"/>
      <c r="WAQ134" s="65"/>
      <c r="WAT134" s="78"/>
      <c r="WAU134" s="78"/>
      <c r="WAV134" s="65"/>
      <c r="WAY134" s="78"/>
      <c r="WAZ134" s="78"/>
      <c r="WBA134" s="65"/>
      <c r="WBD134" s="78"/>
      <c r="WBE134" s="78"/>
      <c r="WBF134" s="65"/>
      <c r="WBI134" s="78"/>
      <c r="WBJ134" s="78"/>
      <c r="WBK134" s="65"/>
      <c r="WBN134" s="78"/>
      <c r="WBO134" s="78"/>
      <c r="WBP134" s="65"/>
      <c r="WBS134" s="78"/>
      <c r="WBT134" s="78"/>
      <c r="WBU134" s="65"/>
      <c r="WBX134" s="78"/>
      <c r="WBY134" s="78"/>
      <c r="WBZ134" s="65"/>
      <c r="WCC134" s="78"/>
      <c r="WCD134" s="78"/>
      <c r="WCE134" s="65"/>
      <c r="WCH134" s="78"/>
      <c r="WCI134" s="78"/>
      <c r="WCJ134" s="65"/>
      <c r="WCM134" s="78"/>
      <c r="WCN134" s="78"/>
      <c r="WCO134" s="65"/>
      <c r="WCR134" s="78"/>
      <c r="WCS134" s="78"/>
      <c r="WCT134" s="65"/>
      <c r="WCW134" s="78"/>
      <c r="WCX134" s="78"/>
      <c r="WCY134" s="65"/>
      <c r="WDB134" s="78"/>
      <c r="WDC134" s="78"/>
      <c r="WDD134" s="65"/>
      <c r="WDG134" s="78"/>
      <c r="WDH134" s="78"/>
      <c r="WDI134" s="65"/>
      <c r="WDL134" s="78"/>
      <c r="WDM134" s="78"/>
      <c r="WDN134" s="65"/>
      <c r="WDQ134" s="78"/>
      <c r="WDR134" s="78"/>
      <c r="WDS134" s="65"/>
      <c r="WDV134" s="78"/>
      <c r="WDW134" s="78"/>
      <c r="WDX134" s="65"/>
      <c r="WEA134" s="78"/>
      <c r="WEB134" s="78"/>
      <c r="WEC134" s="65"/>
      <c r="WEF134" s="78"/>
      <c r="WEG134" s="78"/>
      <c r="WEH134" s="65"/>
      <c r="WEK134" s="78"/>
      <c r="WEL134" s="78"/>
      <c r="WEM134" s="65"/>
      <c r="WEP134" s="78"/>
      <c r="WEQ134" s="78"/>
      <c r="WER134" s="65"/>
      <c r="WEU134" s="78"/>
      <c r="WEV134" s="78"/>
      <c r="WEW134" s="65"/>
      <c r="WEZ134" s="78"/>
      <c r="WFA134" s="78"/>
      <c r="WFB134" s="65"/>
      <c r="WFE134" s="78"/>
      <c r="WFF134" s="78"/>
      <c r="WFG134" s="65"/>
      <c r="WFJ134" s="78"/>
      <c r="WFK134" s="78"/>
      <c r="WFL134" s="65"/>
      <c r="WFO134" s="78"/>
      <c r="WFP134" s="78"/>
      <c r="WFQ134" s="65"/>
      <c r="WFT134" s="78"/>
      <c r="WFU134" s="78"/>
      <c r="WFV134" s="65"/>
      <c r="WFY134" s="78"/>
      <c r="WFZ134" s="78"/>
      <c r="WGA134" s="65"/>
      <c r="WGD134" s="78"/>
      <c r="WGE134" s="78"/>
      <c r="WGF134" s="65"/>
      <c r="WGI134" s="78"/>
      <c r="WGJ134" s="78"/>
      <c r="WGK134" s="65"/>
      <c r="WGN134" s="78"/>
      <c r="WGO134" s="78"/>
      <c r="WGP134" s="65"/>
      <c r="WGS134" s="78"/>
      <c r="WGT134" s="78"/>
      <c r="WGU134" s="65"/>
      <c r="WGX134" s="78"/>
      <c r="WGY134" s="78"/>
      <c r="WGZ134" s="65"/>
      <c r="WHC134" s="78"/>
      <c r="WHD134" s="78"/>
      <c r="WHE134" s="65"/>
      <c r="WHH134" s="78"/>
      <c r="WHI134" s="78"/>
      <c r="WHJ134" s="65"/>
      <c r="WHM134" s="78"/>
      <c r="WHN134" s="78"/>
      <c r="WHO134" s="65"/>
      <c r="WHR134" s="78"/>
      <c r="WHS134" s="78"/>
      <c r="WHT134" s="65"/>
      <c r="WHW134" s="78"/>
      <c r="WHX134" s="78"/>
      <c r="WHY134" s="65"/>
      <c r="WIB134" s="78"/>
      <c r="WIC134" s="78"/>
      <c r="WID134" s="65"/>
      <c r="WIG134" s="78"/>
      <c r="WIH134" s="78"/>
      <c r="WII134" s="65"/>
      <c r="WIL134" s="78"/>
      <c r="WIM134" s="78"/>
      <c r="WIN134" s="65"/>
      <c r="WIQ134" s="78"/>
      <c r="WIR134" s="78"/>
      <c r="WIS134" s="65"/>
      <c r="WIV134" s="78"/>
      <c r="WIW134" s="78"/>
      <c r="WIX134" s="65"/>
      <c r="WJA134" s="78"/>
      <c r="WJB134" s="78"/>
      <c r="WJC134" s="65"/>
      <c r="WJF134" s="78"/>
      <c r="WJG134" s="78"/>
      <c r="WJH134" s="65"/>
      <c r="WJK134" s="78"/>
      <c r="WJL134" s="78"/>
      <c r="WJM134" s="65"/>
      <c r="WJP134" s="78"/>
      <c r="WJQ134" s="78"/>
      <c r="WJR134" s="65"/>
      <c r="WJU134" s="78"/>
      <c r="WJV134" s="78"/>
      <c r="WJW134" s="65"/>
      <c r="WJZ134" s="78"/>
      <c r="WKA134" s="78"/>
      <c r="WKB134" s="65"/>
      <c r="WKE134" s="78"/>
      <c r="WKF134" s="78"/>
      <c r="WKG134" s="65"/>
      <c r="WKJ134" s="78"/>
      <c r="WKK134" s="78"/>
      <c r="WKL134" s="65"/>
      <c r="WKO134" s="78"/>
      <c r="WKP134" s="78"/>
      <c r="WKQ134" s="65"/>
      <c r="WKT134" s="78"/>
      <c r="WKU134" s="78"/>
      <c r="WKV134" s="65"/>
      <c r="WKY134" s="78"/>
      <c r="WKZ134" s="78"/>
      <c r="WLA134" s="65"/>
      <c r="WLD134" s="78"/>
      <c r="WLE134" s="78"/>
      <c r="WLF134" s="65"/>
      <c r="WLI134" s="78"/>
      <c r="WLJ134" s="78"/>
      <c r="WLK134" s="65"/>
      <c r="WLN134" s="78"/>
      <c r="WLO134" s="78"/>
      <c r="WLP134" s="65"/>
      <c r="WLS134" s="78"/>
      <c r="WLT134" s="78"/>
      <c r="WLU134" s="65"/>
      <c r="WLX134" s="78"/>
      <c r="WLY134" s="78"/>
      <c r="WLZ134" s="65"/>
      <c r="WMC134" s="78"/>
      <c r="WMD134" s="78"/>
      <c r="WME134" s="65"/>
      <c r="WMH134" s="78"/>
      <c r="WMI134" s="78"/>
      <c r="WMJ134" s="65"/>
      <c r="WMM134" s="78"/>
      <c r="WMN134" s="78"/>
      <c r="WMO134" s="65"/>
      <c r="WMR134" s="78"/>
      <c r="WMS134" s="78"/>
      <c r="WMT134" s="65"/>
      <c r="WMW134" s="78"/>
      <c r="WMX134" s="78"/>
      <c r="WMY134" s="65"/>
      <c r="WNB134" s="78"/>
      <c r="WNC134" s="78"/>
      <c r="WND134" s="65"/>
      <c r="WNG134" s="78"/>
      <c r="WNH134" s="78"/>
      <c r="WNI134" s="65"/>
      <c r="WNL134" s="78"/>
      <c r="WNM134" s="78"/>
      <c r="WNN134" s="65"/>
      <c r="WNQ134" s="78"/>
      <c r="WNR134" s="78"/>
      <c r="WNS134" s="65"/>
      <c r="WNV134" s="78"/>
      <c r="WNW134" s="78"/>
      <c r="WNX134" s="65"/>
      <c r="WOA134" s="78"/>
      <c r="WOB134" s="78"/>
      <c r="WOC134" s="65"/>
      <c r="WOF134" s="78"/>
      <c r="WOG134" s="78"/>
      <c r="WOH134" s="65"/>
      <c r="WOK134" s="78"/>
      <c r="WOL134" s="78"/>
      <c r="WOM134" s="65"/>
      <c r="WOP134" s="78"/>
      <c r="WOQ134" s="78"/>
      <c r="WOR134" s="65"/>
      <c r="WOU134" s="78"/>
      <c r="WOV134" s="78"/>
      <c r="WOW134" s="65"/>
      <c r="WOZ134" s="78"/>
      <c r="WPA134" s="78"/>
      <c r="WPB134" s="65"/>
      <c r="WPE134" s="78"/>
      <c r="WPF134" s="78"/>
      <c r="WPG134" s="65"/>
      <c r="WPJ134" s="78"/>
      <c r="WPK134" s="78"/>
      <c r="WPL134" s="65"/>
      <c r="WPO134" s="78"/>
      <c r="WPP134" s="78"/>
      <c r="WPQ134" s="65"/>
      <c r="WPT134" s="78"/>
      <c r="WPU134" s="78"/>
      <c r="WPV134" s="65"/>
      <c r="WPY134" s="78"/>
      <c r="WPZ134" s="78"/>
      <c r="WQA134" s="65"/>
      <c r="WQD134" s="78"/>
      <c r="WQE134" s="78"/>
      <c r="WQF134" s="65"/>
      <c r="WQI134" s="78"/>
      <c r="WQJ134" s="78"/>
      <c r="WQK134" s="65"/>
      <c r="WQN134" s="78"/>
      <c r="WQO134" s="78"/>
      <c r="WQP134" s="65"/>
      <c r="WQS134" s="78"/>
      <c r="WQT134" s="78"/>
      <c r="WQU134" s="65"/>
      <c r="WQX134" s="78"/>
      <c r="WQY134" s="78"/>
      <c r="WQZ134" s="65"/>
      <c r="WRC134" s="78"/>
      <c r="WRD134" s="78"/>
      <c r="WRE134" s="65"/>
      <c r="WRH134" s="78"/>
      <c r="WRI134" s="78"/>
      <c r="WRJ134" s="65"/>
      <c r="WRM134" s="78"/>
      <c r="WRN134" s="78"/>
      <c r="WRO134" s="65"/>
      <c r="WRR134" s="78"/>
      <c r="WRS134" s="78"/>
      <c r="WRT134" s="65"/>
      <c r="WRW134" s="78"/>
      <c r="WRX134" s="78"/>
      <c r="WRY134" s="65"/>
      <c r="WSB134" s="78"/>
      <c r="WSC134" s="78"/>
      <c r="WSD134" s="65"/>
      <c r="WSG134" s="78"/>
      <c r="WSH134" s="78"/>
      <c r="WSI134" s="65"/>
      <c r="WSL134" s="78"/>
      <c r="WSM134" s="78"/>
      <c r="WSN134" s="65"/>
      <c r="WSQ134" s="78"/>
      <c r="WSR134" s="78"/>
      <c r="WSS134" s="65"/>
      <c r="WSV134" s="78"/>
      <c r="WSW134" s="78"/>
      <c r="WSX134" s="65"/>
      <c r="WTA134" s="78"/>
      <c r="WTB134" s="78"/>
      <c r="WTC134" s="65"/>
      <c r="WTF134" s="78"/>
      <c r="WTG134" s="78"/>
      <c r="WTH134" s="65"/>
      <c r="WTK134" s="78"/>
      <c r="WTL134" s="78"/>
      <c r="WTM134" s="65"/>
      <c r="WTP134" s="78"/>
      <c r="WTQ134" s="78"/>
      <c r="WTR134" s="65"/>
      <c r="WTU134" s="78"/>
      <c r="WTV134" s="78"/>
      <c r="WTW134" s="65"/>
      <c r="WTZ134" s="78"/>
      <c r="WUA134" s="78"/>
      <c r="WUB134" s="65"/>
      <c r="WUE134" s="78"/>
      <c r="WUF134" s="78"/>
      <c r="WUG134" s="65"/>
      <c r="WUJ134" s="78"/>
      <c r="WUK134" s="78"/>
      <c r="WUL134" s="65"/>
      <c r="WUO134" s="78"/>
      <c r="WUP134" s="78"/>
      <c r="WUQ134" s="65"/>
      <c r="WUT134" s="78"/>
      <c r="WUU134" s="78"/>
      <c r="WUV134" s="65"/>
      <c r="WUY134" s="78"/>
      <c r="WUZ134" s="78"/>
      <c r="WVA134" s="65"/>
      <c r="WVD134" s="78"/>
      <c r="WVE134" s="78"/>
      <c r="WVF134" s="65"/>
      <c r="WVI134" s="78"/>
      <c r="WVJ134" s="78"/>
      <c r="WVK134" s="65"/>
      <c r="WVN134" s="78"/>
      <c r="WVO134" s="78"/>
      <c r="WVP134" s="65"/>
      <c r="WVS134" s="78"/>
      <c r="WVT134" s="78"/>
      <c r="WVU134" s="65"/>
      <c r="WVX134" s="78"/>
      <c r="WVY134" s="78"/>
      <c r="WVZ134" s="65"/>
      <c r="WWC134" s="78"/>
      <c r="WWD134" s="78"/>
      <c r="WWE134" s="65"/>
      <c r="WWH134" s="78"/>
      <c r="WWI134" s="78"/>
      <c r="WWJ134" s="65"/>
      <c r="WWM134" s="78"/>
      <c r="WWN134" s="78"/>
      <c r="WWO134" s="65"/>
      <c r="WWR134" s="78"/>
      <c r="WWS134" s="78"/>
      <c r="WWT134" s="65"/>
      <c r="WWW134" s="78"/>
      <c r="WWX134" s="78"/>
      <c r="WWY134" s="65"/>
      <c r="WXB134" s="78"/>
      <c r="WXC134" s="78"/>
      <c r="WXD134" s="65"/>
      <c r="WXG134" s="78"/>
      <c r="WXH134" s="78"/>
      <c r="WXI134" s="65"/>
      <c r="WXL134" s="78"/>
      <c r="WXM134" s="78"/>
      <c r="WXN134" s="65"/>
      <c r="WXQ134" s="78"/>
      <c r="WXR134" s="78"/>
      <c r="WXS134" s="65"/>
      <c r="WXV134" s="78"/>
      <c r="WXW134" s="78"/>
      <c r="WXX134" s="65"/>
      <c r="WYA134" s="78"/>
      <c r="WYB134" s="78"/>
      <c r="WYC134" s="65"/>
      <c r="WYF134" s="78"/>
      <c r="WYG134" s="78"/>
      <c r="WYH134" s="65"/>
      <c r="WYK134" s="78"/>
      <c r="WYL134" s="78"/>
      <c r="WYM134" s="65"/>
      <c r="WYP134" s="78"/>
      <c r="WYQ134" s="78"/>
      <c r="WYR134" s="65"/>
      <c r="WYU134" s="78"/>
      <c r="WYV134" s="78"/>
      <c r="WYW134" s="65"/>
      <c r="WYZ134" s="78"/>
      <c r="WZA134" s="78"/>
      <c r="WZB134" s="65"/>
      <c r="WZE134" s="78"/>
      <c r="WZF134" s="78"/>
      <c r="WZG134" s="65"/>
      <c r="WZJ134" s="78"/>
      <c r="WZK134" s="78"/>
      <c r="WZL134" s="65"/>
      <c r="WZO134" s="78"/>
      <c r="WZP134" s="78"/>
      <c r="WZQ134" s="65"/>
      <c r="WZT134" s="78"/>
      <c r="WZU134" s="78"/>
      <c r="WZV134" s="65"/>
      <c r="WZY134" s="78"/>
      <c r="WZZ134" s="78"/>
      <c r="XAA134" s="65"/>
      <c r="XAD134" s="78"/>
      <c r="XAE134" s="78"/>
      <c r="XAF134" s="65"/>
      <c r="XAI134" s="78"/>
      <c r="XAJ134" s="78"/>
      <c r="XAK134" s="65"/>
      <c r="XAN134" s="78"/>
      <c r="XAO134" s="78"/>
      <c r="XAP134" s="65"/>
      <c r="XAS134" s="78"/>
      <c r="XAT134" s="78"/>
      <c r="XAU134" s="65"/>
      <c r="XAX134" s="78"/>
      <c r="XAY134" s="78"/>
      <c r="XAZ134" s="65"/>
      <c r="XBC134" s="78"/>
      <c r="XBD134" s="78"/>
      <c r="XBE134" s="65"/>
      <c r="XBH134" s="78"/>
      <c r="XBI134" s="78"/>
      <c r="XBJ134" s="65"/>
      <c r="XBM134" s="78"/>
      <c r="XBN134" s="78"/>
      <c r="XBO134" s="65"/>
      <c r="XBR134" s="78"/>
      <c r="XBS134" s="78"/>
      <c r="XBT134" s="65"/>
      <c r="XBW134" s="78"/>
      <c r="XBX134" s="78"/>
      <c r="XBY134" s="65"/>
      <c r="XCB134" s="78"/>
      <c r="XCC134" s="78"/>
      <c r="XCD134" s="65"/>
      <c r="XCG134" s="78"/>
      <c r="XCH134" s="78"/>
      <c r="XCI134" s="65"/>
      <c r="XCL134" s="78"/>
      <c r="XCM134" s="78"/>
      <c r="XCN134" s="65"/>
      <c r="XCQ134" s="78"/>
      <c r="XCR134" s="78"/>
      <c r="XCS134" s="65"/>
      <c r="XCV134" s="78"/>
      <c r="XCW134" s="78"/>
      <c r="XCX134" s="65"/>
      <c r="XDA134" s="78"/>
      <c r="XDB134" s="78"/>
      <c r="XDC134" s="65"/>
      <c r="XDF134" s="78"/>
      <c r="XDG134" s="78"/>
      <c r="XDH134" s="65"/>
      <c r="XDK134" s="78"/>
      <c r="XDL134" s="78"/>
      <c r="XDM134" s="65"/>
      <c r="XDP134" s="78"/>
      <c r="XDQ134" s="78"/>
      <c r="XDR134" s="65"/>
      <c r="XDU134" s="78"/>
      <c r="XDV134" s="78"/>
      <c r="XDW134" s="65"/>
      <c r="XDZ134" s="78"/>
      <c r="XEA134" s="78"/>
      <c r="XEB134" s="65"/>
      <c r="XEE134" s="78"/>
      <c r="XEF134" s="78"/>
      <c r="XEG134" s="65"/>
      <c r="XEJ134" s="78"/>
      <c r="XEK134" s="78"/>
      <c r="XEL134" s="65"/>
      <c r="XEO134" s="78"/>
      <c r="XEP134" s="78"/>
      <c r="XEQ134" s="65"/>
      <c r="XET134" s="78"/>
      <c r="XEU134" s="78"/>
      <c r="XEV134" s="65"/>
      <c r="XEY134" s="78"/>
      <c r="XEZ134" s="78"/>
      <c r="XFA134" s="65"/>
      <c r="XFD134" s="78"/>
    </row>
    <row r="135" spans="1:2046 2049:3071 3074:4096 4099:7166 7169:8191 8194:9216 9219:12286 12289:13311 13314:14336 14339:16384" x14ac:dyDescent="0.25">
      <c r="A135" s="65" t="s">
        <v>972</v>
      </c>
      <c r="D135" s="78"/>
      <c r="E135" s="78"/>
      <c r="F135" s="65"/>
      <c r="I135" s="78"/>
      <c r="J135" s="78"/>
      <c r="K135" s="65"/>
      <c r="N135" s="78"/>
      <c r="O135" s="78"/>
      <c r="P135" s="65"/>
      <c r="S135" s="78"/>
      <c r="T135" s="78"/>
      <c r="U135" s="65"/>
      <c r="X135" s="78"/>
      <c r="Y135" s="78"/>
      <c r="Z135" s="65"/>
      <c r="AC135" s="78"/>
      <c r="AD135" s="78"/>
      <c r="AE135" s="65"/>
      <c r="AH135" s="78"/>
      <c r="AI135" s="78"/>
      <c r="AJ135" s="65"/>
      <c r="AM135" s="78"/>
      <c r="AN135" s="78"/>
      <c r="AO135" s="65"/>
      <c r="AR135" s="78"/>
      <c r="AS135" s="78"/>
      <c r="AT135" s="65"/>
      <c r="AW135" s="78"/>
      <c r="AX135" s="78"/>
      <c r="AY135" s="65"/>
      <c r="BB135" s="78"/>
      <c r="BC135" s="78"/>
      <c r="BD135" s="65"/>
      <c r="BG135" s="78"/>
      <c r="BH135" s="78"/>
      <c r="BI135" s="65"/>
      <c r="BL135" s="78"/>
      <c r="BM135" s="78"/>
      <c r="BN135" s="65"/>
      <c r="BQ135" s="78"/>
      <c r="BR135" s="78"/>
      <c r="BS135" s="65"/>
      <c r="BV135" s="78"/>
      <c r="BW135" s="78"/>
      <c r="BX135" s="65"/>
      <c r="CA135" s="78"/>
      <c r="CB135" s="78"/>
      <c r="CC135" s="65"/>
      <c r="CF135" s="78"/>
      <c r="CG135" s="78"/>
      <c r="CH135" s="65"/>
      <c r="CK135" s="78"/>
      <c r="CL135" s="78"/>
      <c r="CM135" s="65"/>
      <c r="CP135" s="78"/>
      <c r="CQ135" s="78"/>
      <c r="CR135" s="65"/>
      <c r="CU135" s="78"/>
      <c r="CV135" s="78"/>
      <c r="CW135" s="65"/>
      <c r="CZ135" s="78"/>
      <c r="DA135" s="78"/>
      <c r="DB135" s="65"/>
      <c r="DE135" s="78"/>
      <c r="DF135" s="78"/>
      <c r="DG135" s="65"/>
      <c r="DJ135" s="78"/>
      <c r="DK135" s="78"/>
      <c r="DL135" s="65"/>
      <c r="DO135" s="78"/>
      <c r="DP135" s="78"/>
      <c r="DQ135" s="65"/>
      <c r="DT135" s="78"/>
      <c r="DU135" s="78"/>
      <c r="DV135" s="65"/>
      <c r="DY135" s="78"/>
      <c r="DZ135" s="78"/>
      <c r="EA135" s="65"/>
      <c r="ED135" s="78"/>
      <c r="EE135" s="78"/>
      <c r="EF135" s="65"/>
      <c r="EI135" s="78"/>
      <c r="EJ135" s="78"/>
      <c r="EK135" s="65"/>
      <c r="EN135" s="78"/>
      <c r="EO135" s="78"/>
      <c r="EP135" s="65"/>
      <c r="ES135" s="78"/>
      <c r="ET135" s="78"/>
      <c r="EU135" s="65"/>
      <c r="EX135" s="78"/>
      <c r="EY135" s="78"/>
      <c r="EZ135" s="65"/>
      <c r="FC135" s="78"/>
      <c r="FD135" s="78"/>
      <c r="FE135" s="65"/>
      <c r="FH135" s="78"/>
      <c r="FI135" s="78"/>
      <c r="FJ135" s="65"/>
      <c r="FM135" s="78"/>
      <c r="FN135" s="78"/>
      <c r="FO135" s="65"/>
      <c r="FR135" s="78"/>
      <c r="FS135" s="78"/>
      <c r="FT135" s="65"/>
      <c r="FW135" s="78"/>
      <c r="FX135" s="78"/>
      <c r="FY135" s="65"/>
      <c r="GB135" s="78"/>
      <c r="GC135" s="78"/>
      <c r="GD135" s="65"/>
      <c r="GG135" s="78"/>
      <c r="GH135" s="78"/>
      <c r="GI135" s="65"/>
      <c r="GL135" s="78"/>
      <c r="GM135" s="78"/>
      <c r="GN135" s="65"/>
      <c r="GQ135" s="78"/>
      <c r="GR135" s="78"/>
      <c r="GS135" s="65"/>
      <c r="GV135" s="78"/>
      <c r="GW135" s="78"/>
      <c r="GX135" s="65"/>
      <c r="HA135" s="78"/>
      <c r="HB135" s="78"/>
      <c r="HC135" s="65"/>
      <c r="HF135" s="78"/>
      <c r="HG135" s="78"/>
      <c r="HH135" s="65"/>
      <c r="HK135" s="78"/>
      <c r="HL135" s="78"/>
      <c r="HM135" s="65"/>
      <c r="HP135" s="78"/>
      <c r="HQ135" s="78"/>
      <c r="HR135" s="65"/>
      <c r="HU135" s="78"/>
      <c r="HV135" s="78"/>
      <c r="HW135" s="65"/>
      <c r="HZ135" s="78"/>
      <c r="IA135" s="78"/>
      <c r="IB135" s="65"/>
      <c r="IE135" s="78"/>
      <c r="IF135" s="78"/>
      <c r="IG135" s="65"/>
      <c r="IJ135" s="78"/>
      <c r="IK135" s="78"/>
      <c r="IL135" s="65"/>
      <c r="IO135" s="78"/>
      <c r="IP135" s="78"/>
      <c r="IQ135" s="65"/>
      <c r="IT135" s="78"/>
      <c r="IU135" s="78"/>
      <c r="IV135" s="65"/>
      <c r="IY135" s="78"/>
      <c r="IZ135" s="78"/>
      <c r="JA135" s="65"/>
      <c r="JD135" s="78"/>
      <c r="JE135" s="78"/>
      <c r="JF135" s="65"/>
      <c r="JI135" s="78"/>
      <c r="JJ135" s="78"/>
      <c r="JK135" s="65"/>
      <c r="JN135" s="78"/>
      <c r="JO135" s="78"/>
      <c r="JP135" s="65"/>
      <c r="JS135" s="78"/>
      <c r="JT135" s="78"/>
      <c r="JU135" s="65"/>
      <c r="JX135" s="78"/>
      <c r="JY135" s="78"/>
      <c r="JZ135" s="65"/>
      <c r="KC135" s="78"/>
      <c r="KD135" s="78"/>
      <c r="KE135" s="65"/>
      <c r="KH135" s="78"/>
      <c r="KI135" s="78"/>
      <c r="KJ135" s="65"/>
      <c r="KM135" s="78"/>
      <c r="KN135" s="78"/>
      <c r="KO135" s="65"/>
      <c r="KR135" s="78"/>
      <c r="KS135" s="78"/>
      <c r="KT135" s="65"/>
      <c r="KW135" s="78"/>
      <c r="KX135" s="78"/>
      <c r="KY135" s="65"/>
      <c r="LB135" s="78"/>
      <c r="LC135" s="78"/>
      <c r="LD135" s="65"/>
      <c r="LG135" s="78"/>
      <c r="LH135" s="78"/>
      <c r="LI135" s="65"/>
      <c r="LL135" s="78"/>
      <c r="LM135" s="78"/>
      <c r="LN135" s="65"/>
      <c r="LQ135" s="78"/>
      <c r="LR135" s="78"/>
      <c r="LS135" s="65"/>
      <c r="LV135" s="78"/>
      <c r="LW135" s="78"/>
      <c r="LX135" s="65"/>
      <c r="MA135" s="78"/>
      <c r="MB135" s="78"/>
      <c r="MC135" s="65"/>
      <c r="MF135" s="78"/>
      <c r="MG135" s="78"/>
      <c r="MH135" s="65"/>
      <c r="MK135" s="78"/>
      <c r="ML135" s="78"/>
      <c r="MM135" s="65"/>
      <c r="MP135" s="78"/>
      <c r="MQ135" s="78"/>
      <c r="MR135" s="65"/>
      <c r="MU135" s="78"/>
      <c r="MV135" s="78"/>
      <c r="MW135" s="65"/>
      <c r="MZ135" s="78"/>
      <c r="NA135" s="78"/>
      <c r="NB135" s="65"/>
      <c r="NE135" s="78"/>
      <c r="NF135" s="78"/>
      <c r="NG135" s="65"/>
      <c r="NJ135" s="78"/>
      <c r="NK135" s="78"/>
      <c r="NL135" s="65"/>
      <c r="NO135" s="78"/>
      <c r="NP135" s="78"/>
      <c r="NQ135" s="65"/>
      <c r="NT135" s="78"/>
      <c r="NU135" s="78"/>
      <c r="NV135" s="65"/>
      <c r="NY135" s="78"/>
      <c r="NZ135" s="78"/>
      <c r="OA135" s="65"/>
      <c r="OD135" s="78"/>
      <c r="OE135" s="78"/>
      <c r="OF135" s="65"/>
      <c r="OI135" s="78"/>
      <c r="OJ135" s="78"/>
      <c r="OK135" s="65"/>
      <c r="ON135" s="78"/>
      <c r="OO135" s="78"/>
      <c r="OP135" s="65"/>
      <c r="OS135" s="78"/>
      <c r="OT135" s="78"/>
      <c r="OU135" s="65"/>
      <c r="OX135" s="78"/>
      <c r="OY135" s="78"/>
      <c r="OZ135" s="65"/>
      <c r="PC135" s="78"/>
      <c r="PD135" s="78"/>
      <c r="PE135" s="65"/>
      <c r="PH135" s="78"/>
      <c r="PI135" s="78"/>
      <c r="PJ135" s="65"/>
      <c r="PM135" s="78"/>
      <c r="PN135" s="78"/>
      <c r="PO135" s="65"/>
      <c r="PR135" s="78"/>
      <c r="PS135" s="78"/>
      <c r="PT135" s="65"/>
      <c r="PW135" s="78"/>
      <c r="PX135" s="78"/>
      <c r="PY135" s="65"/>
      <c r="QB135" s="78"/>
      <c r="QC135" s="78"/>
      <c r="QD135" s="65"/>
      <c r="QG135" s="78"/>
      <c r="QH135" s="78"/>
      <c r="QI135" s="65"/>
      <c r="QL135" s="78"/>
      <c r="QM135" s="78"/>
      <c r="QN135" s="65"/>
      <c r="QQ135" s="78"/>
      <c r="QR135" s="78"/>
      <c r="QS135" s="65"/>
      <c r="QV135" s="78"/>
      <c r="QW135" s="78"/>
      <c r="QX135" s="65"/>
      <c r="RA135" s="78"/>
      <c r="RB135" s="78"/>
      <c r="RC135" s="65"/>
      <c r="RF135" s="78"/>
      <c r="RG135" s="78"/>
      <c r="RH135" s="65"/>
      <c r="RK135" s="78"/>
      <c r="RL135" s="78"/>
      <c r="RM135" s="65"/>
      <c r="RP135" s="78"/>
      <c r="RQ135" s="78"/>
      <c r="RR135" s="65"/>
      <c r="RU135" s="78"/>
      <c r="RV135" s="78"/>
      <c r="RW135" s="65"/>
      <c r="RZ135" s="78"/>
      <c r="SA135" s="78"/>
      <c r="SB135" s="65"/>
      <c r="SE135" s="78"/>
      <c r="SF135" s="78"/>
      <c r="SG135" s="65"/>
      <c r="SJ135" s="78"/>
      <c r="SK135" s="78"/>
      <c r="SL135" s="65"/>
      <c r="SO135" s="78"/>
      <c r="SP135" s="78"/>
      <c r="SQ135" s="65"/>
      <c r="ST135" s="78"/>
      <c r="SU135" s="78"/>
      <c r="SV135" s="65"/>
      <c r="SY135" s="78"/>
      <c r="SZ135" s="78"/>
      <c r="TA135" s="65"/>
      <c r="TD135" s="78"/>
      <c r="TE135" s="78"/>
      <c r="TF135" s="65"/>
      <c r="TI135" s="78"/>
      <c r="TJ135" s="78"/>
      <c r="TK135" s="65"/>
      <c r="TN135" s="78"/>
      <c r="TO135" s="78"/>
      <c r="TP135" s="65"/>
      <c r="TS135" s="78"/>
      <c r="TT135" s="78"/>
      <c r="TU135" s="65"/>
      <c r="TX135" s="78"/>
      <c r="TY135" s="78"/>
      <c r="TZ135" s="65"/>
      <c r="UC135" s="78"/>
      <c r="UD135" s="78"/>
      <c r="UE135" s="65"/>
      <c r="UH135" s="78"/>
      <c r="UI135" s="78"/>
      <c r="UJ135" s="65"/>
      <c r="UM135" s="78"/>
      <c r="UN135" s="78"/>
      <c r="UO135" s="65"/>
      <c r="UR135" s="78"/>
      <c r="US135" s="78"/>
      <c r="UT135" s="65"/>
      <c r="UW135" s="78"/>
      <c r="UX135" s="78"/>
      <c r="UY135" s="65"/>
      <c r="VB135" s="78"/>
      <c r="VC135" s="78"/>
      <c r="VD135" s="65"/>
      <c r="VG135" s="78"/>
      <c r="VH135" s="78"/>
      <c r="VI135" s="65"/>
      <c r="VL135" s="78"/>
      <c r="VM135" s="78"/>
      <c r="VN135" s="65"/>
      <c r="VQ135" s="78"/>
      <c r="VR135" s="78"/>
      <c r="VS135" s="65"/>
      <c r="VV135" s="78"/>
      <c r="VW135" s="78"/>
      <c r="VX135" s="65"/>
      <c r="WA135" s="78"/>
      <c r="WB135" s="78"/>
      <c r="WC135" s="65"/>
      <c r="WF135" s="78"/>
      <c r="WG135" s="78"/>
      <c r="WH135" s="65"/>
      <c r="WK135" s="78"/>
      <c r="WL135" s="78"/>
      <c r="WM135" s="65"/>
      <c r="WP135" s="78"/>
      <c r="WQ135" s="78"/>
      <c r="WR135" s="65"/>
      <c r="WU135" s="78"/>
      <c r="WV135" s="78"/>
      <c r="WW135" s="65"/>
      <c r="WZ135" s="78"/>
      <c r="XA135" s="78"/>
      <c r="XB135" s="65"/>
      <c r="XE135" s="78"/>
      <c r="XF135" s="78"/>
      <c r="XG135" s="65"/>
      <c r="XJ135" s="78"/>
      <c r="XK135" s="78"/>
      <c r="XL135" s="65"/>
      <c r="XO135" s="78"/>
      <c r="XP135" s="78"/>
      <c r="XQ135" s="65"/>
      <c r="XT135" s="78"/>
      <c r="XU135" s="78"/>
      <c r="XV135" s="65"/>
      <c r="XY135" s="78"/>
      <c r="XZ135" s="78"/>
      <c r="YA135" s="65"/>
      <c r="YD135" s="78"/>
      <c r="YE135" s="78"/>
      <c r="YF135" s="65"/>
      <c r="YI135" s="78"/>
      <c r="YJ135" s="78"/>
      <c r="YK135" s="65"/>
      <c r="YN135" s="78"/>
      <c r="YO135" s="78"/>
      <c r="YP135" s="65"/>
      <c r="YS135" s="78"/>
      <c r="YT135" s="78"/>
      <c r="YU135" s="65"/>
      <c r="YX135" s="78"/>
      <c r="YY135" s="78"/>
      <c r="YZ135" s="65"/>
      <c r="ZC135" s="78"/>
      <c r="ZD135" s="78"/>
      <c r="ZE135" s="65"/>
      <c r="ZH135" s="78"/>
      <c r="ZI135" s="78"/>
      <c r="ZJ135" s="65"/>
      <c r="ZM135" s="78"/>
      <c r="ZN135" s="78"/>
      <c r="ZO135" s="65"/>
      <c r="ZR135" s="78"/>
      <c r="ZS135" s="78"/>
      <c r="ZT135" s="65"/>
      <c r="ZW135" s="78"/>
      <c r="ZX135" s="78"/>
      <c r="ZY135" s="65"/>
      <c r="AAB135" s="78"/>
      <c r="AAC135" s="78"/>
      <c r="AAD135" s="65"/>
      <c r="AAG135" s="78"/>
      <c r="AAH135" s="78"/>
      <c r="AAI135" s="65"/>
      <c r="AAL135" s="78"/>
      <c r="AAM135" s="78"/>
      <c r="AAN135" s="65"/>
      <c r="AAQ135" s="78"/>
      <c r="AAR135" s="78"/>
      <c r="AAS135" s="65"/>
      <c r="AAV135" s="78"/>
      <c r="AAW135" s="78"/>
      <c r="AAX135" s="65"/>
      <c r="ABA135" s="78"/>
      <c r="ABB135" s="78"/>
      <c r="ABC135" s="65"/>
      <c r="ABF135" s="78"/>
      <c r="ABG135" s="78"/>
      <c r="ABH135" s="65"/>
      <c r="ABK135" s="78"/>
      <c r="ABL135" s="78"/>
      <c r="ABM135" s="65"/>
      <c r="ABP135" s="78"/>
      <c r="ABQ135" s="78"/>
      <c r="ABR135" s="65"/>
      <c r="ABU135" s="78"/>
      <c r="ABV135" s="78"/>
      <c r="ABW135" s="65"/>
      <c r="ABZ135" s="78"/>
      <c r="ACA135" s="78"/>
      <c r="ACB135" s="65"/>
      <c r="ACE135" s="78"/>
      <c r="ACF135" s="78"/>
      <c r="ACG135" s="65"/>
      <c r="ACJ135" s="78"/>
      <c r="ACK135" s="78"/>
      <c r="ACL135" s="65"/>
      <c r="ACO135" s="78"/>
      <c r="ACP135" s="78"/>
      <c r="ACQ135" s="65"/>
      <c r="ACT135" s="78"/>
      <c r="ACU135" s="78"/>
      <c r="ACV135" s="65"/>
      <c r="ACY135" s="78"/>
      <c r="ACZ135" s="78"/>
      <c r="ADA135" s="65"/>
      <c r="ADD135" s="78"/>
      <c r="ADE135" s="78"/>
      <c r="ADF135" s="65"/>
      <c r="ADI135" s="78"/>
      <c r="ADJ135" s="78"/>
      <c r="ADK135" s="65"/>
      <c r="ADN135" s="78"/>
      <c r="ADO135" s="78"/>
      <c r="ADP135" s="65"/>
      <c r="ADS135" s="78"/>
      <c r="ADT135" s="78"/>
      <c r="ADU135" s="65"/>
      <c r="ADX135" s="78"/>
      <c r="ADY135" s="78"/>
      <c r="ADZ135" s="65"/>
      <c r="AEC135" s="78"/>
      <c r="AED135" s="78"/>
      <c r="AEE135" s="65"/>
      <c r="AEH135" s="78"/>
      <c r="AEI135" s="78"/>
      <c r="AEJ135" s="65"/>
      <c r="AEM135" s="78"/>
      <c r="AEN135" s="78"/>
      <c r="AEO135" s="65"/>
      <c r="AER135" s="78"/>
      <c r="AES135" s="78"/>
      <c r="AET135" s="65"/>
      <c r="AEW135" s="78"/>
      <c r="AEX135" s="78"/>
      <c r="AEY135" s="65"/>
      <c r="AFB135" s="78"/>
      <c r="AFC135" s="78"/>
      <c r="AFD135" s="65"/>
      <c r="AFG135" s="78"/>
      <c r="AFH135" s="78"/>
      <c r="AFI135" s="65"/>
      <c r="AFL135" s="78"/>
      <c r="AFM135" s="78"/>
      <c r="AFN135" s="65"/>
      <c r="AFQ135" s="78"/>
      <c r="AFR135" s="78"/>
      <c r="AFS135" s="65"/>
      <c r="AFV135" s="78"/>
      <c r="AFW135" s="78"/>
      <c r="AFX135" s="65"/>
      <c r="AGA135" s="78"/>
      <c r="AGB135" s="78"/>
      <c r="AGC135" s="65"/>
      <c r="AGF135" s="78"/>
      <c r="AGG135" s="78"/>
      <c r="AGH135" s="65"/>
      <c r="AGK135" s="78"/>
      <c r="AGL135" s="78"/>
      <c r="AGM135" s="65"/>
      <c r="AGP135" s="78"/>
      <c r="AGQ135" s="78"/>
      <c r="AGR135" s="65"/>
      <c r="AGU135" s="78"/>
      <c r="AGV135" s="78"/>
      <c r="AGW135" s="65"/>
      <c r="AGZ135" s="78"/>
      <c r="AHA135" s="78"/>
      <c r="AHB135" s="65"/>
      <c r="AHE135" s="78"/>
      <c r="AHF135" s="78"/>
      <c r="AHG135" s="65"/>
      <c r="AHJ135" s="78"/>
      <c r="AHK135" s="78"/>
      <c r="AHL135" s="65"/>
      <c r="AHO135" s="78"/>
      <c r="AHP135" s="78"/>
      <c r="AHQ135" s="65"/>
      <c r="AHT135" s="78"/>
      <c r="AHU135" s="78"/>
      <c r="AHV135" s="65"/>
      <c r="AHY135" s="78"/>
      <c r="AHZ135" s="78"/>
      <c r="AIA135" s="65"/>
      <c r="AID135" s="78"/>
      <c r="AIE135" s="78"/>
      <c r="AIF135" s="65"/>
      <c r="AII135" s="78"/>
      <c r="AIJ135" s="78"/>
      <c r="AIK135" s="65"/>
      <c r="AIN135" s="78"/>
      <c r="AIO135" s="78"/>
      <c r="AIP135" s="65"/>
      <c r="AIS135" s="78"/>
      <c r="AIT135" s="78"/>
      <c r="AIU135" s="65"/>
      <c r="AIX135" s="78"/>
      <c r="AIY135" s="78"/>
      <c r="AIZ135" s="65"/>
      <c r="AJC135" s="78"/>
      <c r="AJD135" s="78"/>
      <c r="AJE135" s="65"/>
      <c r="AJH135" s="78"/>
      <c r="AJI135" s="78"/>
      <c r="AJJ135" s="65"/>
      <c r="AJM135" s="78"/>
      <c r="AJN135" s="78"/>
      <c r="AJO135" s="65"/>
      <c r="AJR135" s="78"/>
      <c r="AJS135" s="78"/>
      <c r="AJT135" s="65"/>
      <c r="AJW135" s="78"/>
      <c r="AJX135" s="78"/>
      <c r="AJY135" s="65"/>
      <c r="AKB135" s="78"/>
      <c r="AKC135" s="78"/>
      <c r="AKD135" s="65"/>
      <c r="AKG135" s="78"/>
      <c r="AKH135" s="78"/>
      <c r="AKI135" s="65"/>
      <c r="AKL135" s="78"/>
      <c r="AKM135" s="78"/>
      <c r="AKN135" s="65"/>
      <c r="AKQ135" s="78"/>
      <c r="AKR135" s="78"/>
      <c r="AKS135" s="65"/>
      <c r="AKV135" s="78"/>
      <c r="AKW135" s="78"/>
      <c r="AKX135" s="65"/>
      <c r="ALA135" s="78"/>
      <c r="ALB135" s="78"/>
      <c r="ALC135" s="65"/>
      <c r="ALF135" s="78"/>
      <c r="ALG135" s="78"/>
      <c r="ALH135" s="65"/>
      <c r="ALK135" s="78"/>
      <c r="ALL135" s="78"/>
      <c r="ALM135" s="65"/>
      <c r="ALP135" s="78"/>
      <c r="ALQ135" s="78"/>
      <c r="ALR135" s="65"/>
      <c r="ALU135" s="78"/>
      <c r="ALV135" s="78"/>
      <c r="ALW135" s="65"/>
      <c r="ALZ135" s="78"/>
      <c r="AMA135" s="78"/>
      <c r="AMB135" s="65"/>
      <c r="AME135" s="78"/>
      <c r="AMF135" s="78"/>
      <c r="AMG135" s="65"/>
      <c r="AMJ135" s="78"/>
      <c r="AMK135" s="78"/>
      <c r="AML135" s="65"/>
      <c r="AMO135" s="78"/>
      <c r="AMP135" s="78"/>
      <c r="AMQ135" s="65"/>
      <c r="AMT135" s="78"/>
      <c r="AMU135" s="78"/>
      <c r="AMV135" s="65"/>
      <c r="AMY135" s="78"/>
      <c r="AMZ135" s="78"/>
      <c r="ANA135" s="65"/>
      <c r="AND135" s="78"/>
      <c r="ANE135" s="78"/>
      <c r="ANF135" s="65"/>
      <c r="ANI135" s="78"/>
      <c r="ANJ135" s="78"/>
      <c r="ANK135" s="65"/>
      <c r="ANN135" s="78"/>
      <c r="ANO135" s="78"/>
      <c r="ANP135" s="65"/>
      <c r="ANS135" s="78"/>
      <c r="ANT135" s="78"/>
      <c r="ANU135" s="65"/>
      <c r="ANX135" s="78"/>
      <c r="ANY135" s="78"/>
      <c r="ANZ135" s="65"/>
      <c r="AOC135" s="78"/>
      <c r="AOD135" s="78"/>
      <c r="AOE135" s="65"/>
      <c r="AOH135" s="78"/>
      <c r="AOI135" s="78"/>
      <c r="AOJ135" s="65"/>
      <c r="AOM135" s="78"/>
      <c r="AON135" s="78"/>
      <c r="AOO135" s="65"/>
      <c r="AOR135" s="78"/>
      <c r="AOS135" s="78"/>
      <c r="AOT135" s="65"/>
      <c r="AOW135" s="78"/>
      <c r="AOX135" s="78"/>
      <c r="AOY135" s="65"/>
      <c r="APB135" s="78"/>
      <c r="APC135" s="78"/>
      <c r="APD135" s="65"/>
      <c r="APG135" s="78"/>
      <c r="APH135" s="78"/>
      <c r="API135" s="65"/>
      <c r="APL135" s="78"/>
      <c r="APM135" s="78"/>
      <c r="APN135" s="65"/>
      <c r="APQ135" s="78"/>
      <c r="APR135" s="78"/>
      <c r="APS135" s="65"/>
      <c r="APV135" s="78"/>
      <c r="APW135" s="78"/>
      <c r="APX135" s="65"/>
      <c r="AQA135" s="78"/>
      <c r="AQB135" s="78"/>
      <c r="AQC135" s="65"/>
      <c r="AQF135" s="78"/>
      <c r="AQG135" s="78"/>
      <c r="AQH135" s="65"/>
      <c r="AQK135" s="78"/>
      <c r="AQL135" s="78"/>
      <c r="AQM135" s="65"/>
      <c r="AQP135" s="78"/>
      <c r="AQQ135" s="78"/>
      <c r="AQR135" s="65"/>
      <c r="AQU135" s="78"/>
      <c r="AQV135" s="78"/>
      <c r="AQW135" s="65"/>
      <c r="AQZ135" s="78"/>
      <c r="ARA135" s="78"/>
      <c r="ARB135" s="65"/>
      <c r="ARE135" s="78"/>
      <c r="ARF135" s="78"/>
      <c r="ARG135" s="65"/>
      <c r="ARJ135" s="78"/>
      <c r="ARK135" s="78"/>
      <c r="ARL135" s="65"/>
      <c r="ARO135" s="78"/>
      <c r="ARP135" s="78"/>
      <c r="ARQ135" s="65"/>
      <c r="ART135" s="78"/>
      <c r="ARU135" s="78"/>
      <c r="ARV135" s="65"/>
      <c r="ARY135" s="78"/>
      <c r="ARZ135" s="78"/>
      <c r="ASA135" s="65"/>
      <c r="ASD135" s="78"/>
      <c r="ASE135" s="78"/>
      <c r="ASF135" s="65"/>
      <c r="ASI135" s="78"/>
      <c r="ASJ135" s="78"/>
      <c r="ASK135" s="65"/>
      <c r="ASN135" s="78"/>
      <c r="ASO135" s="78"/>
      <c r="ASP135" s="65"/>
      <c r="ASS135" s="78"/>
      <c r="AST135" s="78"/>
      <c r="ASU135" s="65"/>
      <c r="ASX135" s="78"/>
      <c r="ASY135" s="78"/>
      <c r="ASZ135" s="65"/>
      <c r="ATC135" s="78"/>
      <c r="ATD135" s="78"/>
      <c r="ATE135" s="65"/>
      <c r="ATH135" s="78"/>
      <c r="ATI135" s="78"/>
      <c r="ATJ135" s="65"/>
      <c r="ATM135" s="78"/>
      <c r="ATN135" s="78"/>
      <c r="ATO135" s="65"/>
      <c r="ATR135" s="78"/>
      <c r="ATS135" s="78"/>
      <c r="ATT135" s="65"/>
      <c r="ATW135" s="78"/>
      <c r="ATX135" s="78"/>
      <c r="ATY135" s="65"/>
      <c r="AUB135" s="78"/>
      <c r="AUC135" s="78"/>
      <c r="AUD135" s="65"/>
      <c r="AUG135" s="78"/>
      <c r="AUH135" s="78"/>
      <c r="AUI135" s="65"/>
      <c r="AUL135" s="78"/>
      <c r="AUM135" s="78"/>
      <c r="AUN135" s="65"/>
      <c r="AUQ135" s="78"/>
      <c r="AUR135" s="78"/>
      <c r="AUS135" s="65"/>
      <c r="AUV135" s="78"/>
      <c r="AUW135" s="78"/>
      <c r="AUX135" s="65"/>
      <c r="AVA135" s="78"/>
      <c r="AVB135" s="78"/>
      <c r="AVC135" s="65"/>
      <c r="AVF135" s="78"/>
      <c r="AVG135" s="78"/>
      <c r="AVH135" s="65"/>
      <c r="AVK135" s="78"/>
      <c r="AVL135" s="78"/>
      <c r="AVM135" s="65"/>
      <c r="AVP135" s="78"/>
      <c r="AVQ135" s="78"/>
      <c r="AVR135" s="65"/>
      <c r="AVU135" s="78"/>
      <c r="AVV135" s="78"/>
      <c r="AVW135" s="65"/>
      <c r="AVZ135" s="78"/>
      <c r="AWA135" s="78"/>
      <c r="AWB135" s="65"/>
      <c r="AWE135" s="78"/>
      <c r="AWF135" s="78"/>
      <c r="AWG135" s="65"/>
      <c r="AWJ135" s="78"/>
      <c r="AWK135" s="78"/>
      <c r="AWL135" s="65"/>
      <c r="AWO135" s="78"/>
      <c r="AWP135" s="78"/>
      <c r="AWQ135" s="65"/>
      <c r="AWT135" s="78"/>
      <c r="AWU135" s="78"/>
      <c r="AWV135" s="65"/>
      <c r="AWY135" s="78"/>
      <c r="AWZ135" s="78"/>
      <c r="AXA135" s="65"/>
      <c r="AXD135" s="78"/>
      <c r="AXE135" s="78"/>
      <c r="AXF135" s="65"/>
      <c r="AXI135" s="78"/>
      <c r="AXJ135" s="78"/>
      <c r="AXK135" s="65"/>
      <c r="AXN135" s="78"/>
      <c r="AXO135" s="78"/>
      <c r="AXP135" s="65"/>
      <c r="AXS135" s="78"/>
      <c r="AXT135" s="78"/>
      <c r="AXU135" s="65"/>
      <c r="AXX135" s="78"/>
      <c r="AXY135" s="78"/>
      <c r="AXZ135" s="65"/>
      <c r="AYC135" s="78"/>
      <c r="AYD135" s="78"/>
      <c r="AYE135" s="65"/>
      <c r="AYH135" s="78"/>
      <c r="AYI135" s="78"/>
      <c r="AYJ135" s="65"/>
      <c r="AYM135" s="78"/>
      <c r="AYN135" s="78"/>
      <c r="AYO135" s="65"/>
      <c r="AYR135" s="78"/>
      <c r="AYS135" s="78"/>
      <c r="AYT135" s="65"/>
      <c r="AYW135" s="78"/>
      <c r="AYX135" s="78"/>
      <c r="AYY135" s="65"/>
      <c r="AZB135" s="78"/>
      <c r="AZC135" s="78"/>
      <c r="AZD135" s="65"/>
      <c r="AZG135" s="78"/>
      <c r="AZH135" s="78"/>
      <c r="AZI135" s="65"/>
      <c r="AZL135" s="78"/>
      <c r="AZM135" s="78"/>
      <c r="AZN135" s="65"/>
      <c r="AZQ135" s="78"/>
      <c r="AZR135" s="78"/>
      <c r="AZS135" s="65"/>
      <c r="AZV135" s="78"/>
      <c r="AZW135" s="78"/>
      <c r="AZX135" s="65"/>
      <c r="BAA135" s="78"/>
      <c r="BAB135" s="78"/>
      <c r="BAC135" s="65"/>
      <c r="BAF135" s="78"/>
      <c r="BAG135" s="78"/>
      <c r="BAH135" s="65"/>
      <c r="BAK135" s="78"/>
      <c r="BAL135" s="78"/>
      <c r="BAM135" s="65"/>
      <c r="BAP135" s="78"/>
      <c r="BAQ135" s="78"/>
      <c r="BAR135" s="65"/>
      <c r="BAU135" s="78"/>
      <c r="BAV135" s="78"/>
      <c r="BAW135" s="65"/>
      <c r="BAZ135" s="78"/>
      <c r="BBA135" s="78"/>
      <c r="BBB135" s="65"/>
      <c r="BBE135" s="78"/>
      <c r="BBF135" s="78"/>
      <c r="BBG135" s="65"/>
      <c r="BBJ135" s="78"/>
      <c r="BBK135" s="78"/>
      <c r="BBL135" s="65"/>
      <c r="BBO135" s="78"/>
      <c r="BBP135" s="78"/>
      <c r="BBQ135" s="65"/>
      <c r="BBT135" s="78"/>
      <c r="BBU135" s="78"/>
      <c r="BBV135" s="65"/>
      <c r="BBY135" s="78"/>
      <c r="BBZ135" s="78"/>
      <c r="BCA135" s="65"/>
      <c r="BCD135" s="78"/>
      <c r="BCE135" s="78"/>
      <c r="BCF135" s="65"/>
      <c r="BCI135" s="78"/>
      <c r="BCJ135" s="78"/>
      <c r="BCK135" s="65"/>
      <c r="BCN135" s="78"/>
      <c r="BCO135" s="78"/>
      <c r="BCP135" s="65"/>
      <c r="BCS135" s="78"/>
      <c r="BCT135" s="78"/>
      <c r="BCU135" s="65"/>
      <c r="BCX135" s="78"/>
      <c r="BCY135" s="78"/>
      <c r="BCZ135" s="65"/>
      <c r="BDC135" s="78"/>
      <c r="BDD135" s="78"/>
      <c r="BDE135" s="65"/>
      <c r="BDH135" s="78"/>
      <c r="BDI135" s="78"/>
      <c r="BDJ135" s="65"/>
      <c r="BDM135" s="78"/>
      <c r="BDN135" s="78"/>
      <c r="BDO135" s="65"/>
      <c r="BDR135" s="78"/>
      <c r="BDS135" s="78"/>
      <c r="BDT135" s="65"/>
      <c r="BDW135" s="78"/>
      <c r="BDX135" s="78"/>
      <c r="BDY135" s="65"/>
      <c r="BEB135" s="78"/>
      <c r="BEC135" s="78"/>
      <c r="BED135" s="65"/>
      <c r="BEG135" s="78"/>
      <c r="BEH135" s="78"/>
      <c r="BEI135" s="65"/>
      <c r="BEL135" s="78"/>
      <c r="BEM135" s="78"/>
      <c r="BEN135" s="65"/>
      <c r="BEQ135" s="78"/>
      <c r="BER135" s="78"/>
      <c r="BES135" s="65"/>
      <c r="BEV135" s="78"/>
      <c r="BEW135" s="78"/>
      <c r="BEX135" s="65"/>
      <c r="BFA135" s="78"/>
      <c r="BFB135" s="78"/>
      <c r="BFC135" s="65"/>
      <c r="BFF135" s="78"/>
      <c r="BFG135" s="78"/>
      <c r="BFH135" s="65"/>
      <c r="BFK135" s="78"/>
      <c r="BFL135" s="78"/>
      <c r="BFM135" s="65"/>
      <c r="BFP135" s="78"/>
      <c r="BFQ135" s="78"/>
      <c r="BFR135" s="65"/>
      <c r="BFU135" s="78"/>
      <c r="BFV135" s="78"/>
      <c r="BFW135" s="65"/>
      <c r="BFZ135" s="78"/>
      <c r="BGA135" s="78"/>
      <c r="BGB135" s="65"/>
      <c r="BGE135" s="78"/>
      <c r="BGF135" s="78"/>
      <c r="BGG135" s="65"/>
      <c r="BGJ135" s="78"/>
      <c r="BGK135" s="78"/>
      <c r="BGL135" s="65"/>
      <c r="BGO135" s="78"/>
      <c r="BGP135" s="78"/>
      <c r="BGQ135" s="65"/>
      <c r="BGT135" s="78"/>
      <c r="BGU135" s="78"/>
      <c r="BGV135" s="65"/>
      <c r="BGY135" s="78"/>
      <c r="BGZ135" s="78"/>
      <c r="BHA135" s="65"/>
      <c r="BHD135" s="78"/>
      <c r="BHE135" s="78"/>
      <c r="BHF135" s="65"/>
      <c r="BHI135" s="78"/>
      <c r="BHJ135" s="78"/>
      <c r="BHK135" s="65"/>
      <c r="BHN135" s="78"/>
      <c r="BHO135" s="78"/>
      <c r="BHP135" s="65"/>
      <c r="BHS135" s="78"/>
      <c r="BHT135" s="78"/>
      <c r="BHU135" s="65"/>
      <c r="BHX135" s="78"/>
      <c r="BHY135" s="78"/>
      <c r="BHZ135" s="65"/>
      <c r="BIC135" s="78"/>
      <c r="BID135" s="78"/>
      <c r="BIE135" s="65"/>
      <c r="BIH135" s="78"/>
      <c r="BII135" s="78"/>
      <c r="BIJ135" s="65"/>
      <c r="BIM135" s="78"/>
      <c r="BIN135" s="78"/>
      <c r="BIO135" s="65"/>
      <c r="BIR135" s="78"/>
      <c r="BIS135" s="78"/>
      <c r="BIT135" s="65"/>
      <c r="BIW135" s="78"/>
      <c r="BIX135" s="78"/>
      <c r="BIY135" s="65"/>
      <c r="BJB135" s="78"/>
      <c r="BJC135" s="78"/>
      <c r="BJD135" s="65"/>
      <c r="BJG135" s="78"/>
      <c r="BJH135" s="78"/>
      <c r="BJI135" s="65"/>
      <c r="BJL135" s="78"/>
      <c r="BJM135" s="78"/>
      <c r="BJN135" s="65"/>
      <c r="BJQ135" s="78"/>
      <c r="BJR135" s="78"/>
      <c r="BJS135" s="65"/>
      <c r="BJV135" s="78"/>
      <c r="BJW135" s="78"/>
      <c r="BJX135" s="65"/>
      <c r="BKA135" s="78"/>
      <c r="BKB135" s="78"/>
      <c r="BKC135" s="65"/>
      <c r="BKF135" s="78"/>
      <c r="BKG135" s="78"/>
      <c r="BKH135" s="65"/>
      <c r="BKK135" s="78"/>
      <c r="BKL135" s="78"/>
      <c r="BKM135" s="65"/>
      <c r="BKP135" s="78"/>
      <c r="BKQ135" s="78"/>
      <c r="BKR135" s="65"/>
      <c r="BKU135" s="78"/>
      <c r="BKV135" s="78"/>
      <c r="BKW135" s="65"/>
      <c r="BKZ135" s="78"/>
      <c r="BLA135" s="78"/>
      <c r="BLB135" s="65"/>
      <c r="BLE135" s="78"/>
      <c r="BLF135" s="78"/>
      <c r="BLG135" s="65"/>
      <c r="BLJ135" s="78"/>
      <c r="BLK135" s="78"/>
      <c r="BLL135" s="65"/>
      <c r="BLO135" s="78"/>
      <c r="BLP135" s="78"/>
      <c r="BLQ135" s="65"/>
      <c r="BLT135" s="78"/>
      <c r="BLU135" s="78"/>
      <c r="BLV135" s="65"/>
      <c r="BLY135" s="78"/>
      <c r="BLZ135" s="78"/>
      <c r="BMA135" s="65"/>
      <c r="BMD135" s="78"/>
      <c r="BME135" s="78"/>
      <c r="BMF135" s="65"/>
      <c r="BMI135" s="78"/>
      <c r="BMJ135" s="78"/>
      <c r="BMK135" s="65"/>
      <c r="BMN135" s="78"/>
      <c r="BMO135" s="78"/>
      <c r="BMP135" s="65"/>
      <c r="BMS135" s="78"/>
      <c r="BMT135" s="78"/>
      <c r="BMU135" s="65"/>
      <c r="BMX135" s="78"/>
      <c r="BMY135" s="78"/>
      <c r="BMZ135" s="65"/>
      <c r="BNC135" s="78"/>
      <c r="BND135" s="78"/>
      <c r="BNE135" s="65"/>
      <c r="BNH135" s="78"/>
      <c r="BNI135" s="78"/>
      <c r="BNJ135" s="65"/>
      <c r="BNM135" s="78"/>
      <c r="BNN135" s="78"/>
      <c r="BNO135" s="65"/>
      <c r="BNR135" s="78"/>
      <c r="BNS135" s="78"/>
      <c r="BNT135" s="65"/>
      <c r="BNW135" s="78"/>
      <c r="BNX135" s="78"/>
      <c r="BNY135" s="65"/>
      <c r="BOB135" s="78"/>
      <c r="BOC135" s="78"/>
      <c r="BOD135" s="65"/>
      <c r="BOG135" s="78"/>
      <c r="BOH135" s="78"/>
      <c r="BOI135" s="65"/>
      <c r="BOL135" s="78"/>
      <c r="BOM135" s="78"/>
      <c r="BON135" s="65"/>
      <c r="BOQ135" s="78"/>
      <c r="BOR135" s="78"/>
      <c r="BOS135" s="65"/>
      <c r="BOV135" s="78"/>
      <c r="BOW135" s="78"/>
      <c r="BOX135" s="65"/>
      <c r="BPA135" s="78"/>
      <c r="BPB135" s="78"/>
      <c r="BPC135" s="65"/>
      <c r="BPF135" s="78"/>
      <c r="BPG135" s="78"/>
      <c r="BPH135" s="65"/>
      <c r="BPK135" s="78"/>
      <c r="BPL135" s="78"/>
      <c r="BPM135" s="65"/>
      <c r="BPP135" s="78"/>
      <c r="BPQ135" s="78"/>
      <c r="BPR135" s="65"/>
      <c r="BPU135" s="78"/>
      <c r="BPV135" s="78"/>
      <c r="BPW135" s="65"/>
      <c r="BPZ135" s="78"/>
      <c r="BQA135" s="78"/>
      <c r="BQB135" s="65"/>
      <c r="BQE135" s="78"/>
      <c r="BQF135" s="78"/>
      <c r="BQG135" s="65"/>
      <c r="BQJ135" s="78"/>
      <c r="BQK135" s="78"/>
      <c r="BQL135" s="65"/>
      <c r="BQO135" s="78"/>
      <c r="BQP135" s="78"/>
      <c r="BQQ135" s="65"/>
      <c r="BQT135" s="78"/>
      <c r="BQU135" s="78"/>
      <c r="BQV135" s="65"/>
      <c r="BQY135" s="78"/>
      <c r="BQZ135" s="78"/>
      <c r="BRA135" s="65"/>
      <c r="BRD135" s="78"/>
      <c r="BRE135" s="78"/>
      <c r="BRF135" s="65"/>
      <c r="BRI135" s="78"/>
      <c r="BRJ135" s="78"/>
      <c r="BRK135" s="65"/>
      <c r="BRN135" s="78"/>
      <c r="BRO135" s="78"/>
      <c r="BRP135" s="65"/>
      <c r="BRS135" s="78"/>
      <c r="BRT135" s="78"/>
      <c r="BRU135" s="65"/>
      <c r="BRX135" s="78"/>
      <c r="BRY135" s="78"/>
      <c r="BRZ135" s="65"/>
      <c r="BSC135" s="78"/>
      <c r="BSD135" s="78"/>
      <c r="BSE135" s="65"/>
      <c r="BSH135" s="78"/>
      <c r="BSI135" s="78"/>
      <c r="BSJ135" s="65"/>
      <c r="BSM135" s="78"/>
      <c r="BSN135" s="78"/>
      <c r="BSO135" s="65"/>
      <c r="BSR135" s="78"/>
      <c r="BSS135" s="78"/>
      <c r="BST135" s="65"/>
      <c r="BSW135" s="78"/>
      <c r="BSX135" s="78"/>
      <c r="BSY135" s="65"/>
      <c r="BTB135" s="78"/>
      <c r="BTC135" s="78"/>
      <c r="BTD135" s="65"/>
      <c r="BTG135" s="78"/>
      <c r="BTH135" s="78"/>
      <c r="BTI135" s="65"/>
      <c r="BTL135" s="78"/>
      <c r="BTM135" s="78"/>
      <c r="BTN135" s="65"/>
      <c r="BTQ135" s="78"/>
      <c r="BTR135" s="78"/>
      <c r="BTS135" s="65"/>
      <c r="BTV135" s="78"/>
      <c r="BTW135" s="78"/>
      <c r="BTX135" s="65"/>
      <c r="BUA135" s="78"/>
      <c r="BUB135" s="78"/>
      <c r="BUC135" s="65"/>
      <c r="BUF135" s="78"/>
      <c r="BUG135" s="78"/>
      <c r="BUH135" s="65"/>
      <c r="BUK135" s="78"/>
      <c r="BUL135" s="78"/>
      <c r="BUM135" s="65"/>
      <c r="BUP135" s="78"/>
      <c r="BUQ135" s="78"/>
      <c r="BUR135" s="65"/>
      <c r="BUU135" s="78"/>
      <c r="BUV135" s="78"/>
      <c r="BUW135" s="65"/>
      <c r="BUZ135" s="78"/>
      <c r="BVA135" s="78"/>
      <c r="BVB135" s="65"/>
      <c r="BVE135" s="78"/>
      <c r="BVF135" s="78"/>
      <c r="BVG135" s="65"/>
      <c r="BVJ135" s="78"/>
      <c r="BVK135" s="78"/>
      <c r="BVL135" s="65"/>
      <c r="BVO135" s="78"/>
      <c r="BVP135" s="78"/>
      <c r="BVQ135" s="65"/>
      <c r="BVT135" s="78"/>
      <c r="BVU135" s="78"/>
      <c r="BVV135" s="65"/>
      <c r="BVY135" s="78"/>
      <c r="BVZ135" s="78"/>
      <c r="BWA135" s="65"/>
      <c r="BWD135" s="78"/>
      <c r="BWE135" s="78"/>
      <c r="BWF135" s="65"/>
      <c r="BWI135" s="78"/>
      <c r="BWJ135" s="78"/>
      <c r="BWK135" s="65"/>
      <c r="BWN135" s="78"/>
      <c r="BWO135" s="78"/>
      <c r="BWP135" s="65"/>
      <c r="BWS135" s="78"/>
      <c r="BWT135" s="78"/>
      <c r="BWU135" s="65"/>
      <c r="BWX135" s="78"/>
      <c r="BWY135" s="78"/>
      <c r="BWZ135" s="65"/>
      <c r="BXC135" s="78"/>
      <c r="BXD135" s="78"/>
      <c r="BXE135" s="65"/>
      <c r="BXH135" s="78"/>
      <c r="BXI135" s="78"/>
      <c r="BXJ135" s="65"/>
      <c r="BXM135" s="78"/>
      <c r="BXN135" s="78"/>
      <c r="BXO135" s="65"/>
      <c r="BXR135" s="78"/>
      <c r="BXS135" s="78"/>
      <c r="BXT135" s="65"/>
      <c r="BXW135" s="78"/>
      <c r="BXX135" s="78"/>
      <c r="BXY135" s="65"/>
      <c r="BYB135" s="78"/>
      <c r="BYC135" s="78"/>
      <c r="BYD135" s="65"/>
      <c r="BYG135" s="78"/>
      <c r="BYH135" s="78"/>
      <c r="BYI135" s="65"/>
      <c r="BYL135" s="78"/>
      <c r="BYM135" s="78"/>
      <c r="BYN135" s="65"/>
      <c r="BYQ135" s="78"/>
      <c r="BYR135" s="78"/>
      <c r="BYS135" s="65"/>
      <c r="BYV135" s="78"/>
      <c r="BYW135" s="78"/>
      <c r="BYX135" s="65"/>
      <c r="BZA135" s="78"/>
      <c r="BZB135" s="78"/>
      <c r="BZC135" s="65"/>
      <c r="BZF135" s="78"/>
      <c r="BZG135" s="78"/>
      <c r="BZH135" s="65"/>
      <c r="BZK135" s="78"/>
      <c r="BZL135" s="78"/>
      <c r="BZM135" s="65"/>
      <c r="BZP135" s="78"/>
      <c r="BZQ135" s="78"/>
      <c r="BZR135" s="65"/>
      <c r="BZU135" s="78"/>
      <c r="BZV135" s="78"/>
      <c r="BZW135" s="65"/>
      <c r="BZZ135" s="78"/>
      <c r="CAA135" s="78"/>
      <c r="CAB135" s="65"/>
      <c r="CAE135" s="78"/>
      <c r="CAF135" s="78"/>
      <c r="CAG135" s="65"/>
      <c r="CAJ135" s="78"/>
      <c r="CAK135" s="78"/>
      <c r="CAL135" s="65"/>
      <c r="CAO135" s="78"/>
      <c r="CAP135" s="78"/>
      <c r="CAQ135" s="65"/>
      <c r="CAT135" s="78"/>
      <c r="CAU135" s="78"/>
      <c r="CAV135" s="65"/>
      <c r="CAY135" s="78"/>
      <c r="CAZ135" s="78"/>
      <c r="CBA135" s="65"/>
      <c r="CBD135" s="78"/>
      <c r="CBE135" s="78"/>
      <c r="CBF135" s="65"/>
      <c r="CBI135" s="78"/>
      <c r="CBJ135" s="78"/>
      <c r="CBK135" s="65"/>
      <c r="CBN135" s="78"/>
      <c r="CBO135" s="78"/>
      <c r="CBP135" s="65"/>
      <c r="CBS135" s="78"/>
      <c r="CBT135" s="78"/>
      <c r="CBU135" s="65"/>
      <c r="CBX135" s="78"/>
      <c r="CBY135" s="78"/>
      <c r="CBZ135" s="65"/>
      <c r="CCC135" s="78"/>
      <c r="CCD135" s="78"/>
      <c r="CCE135" s="65"/>
      <c r="CCH135" s="78"/>
      <c r="CCI135" s="78"/>
      <c r="CCJ135" s="65"/>
      <c r="CCM135" s="78"/>
      <c r="CCN135" s="78"/>
      <c r="CCO135" s="65"/>
      <c r="CCR135" s="78"/>
      <c r="CCS135" s="78"/>
      <c r="CCT135" s="65"/>
      <c r="CCW135" s="78"/>
      <c r="CCX135" s="78"/>
      <c r="CCY135" s="65"/>
      <c r="CDB135" s="78"/>
      <c r="CDC135" s="78"/>
      <c r="CDD135" s="65"/>
      <c r="CDG135" s="78"/>
      <c r="CDH135" s="78"/>
      <c r="CDI135" s="65"/>
      <c r="CDL135" s="78"/>
      <c r="CDM135" s="78"/>
      <c r="CDN135" s="65"/>
      <c r="CDQ135" s="78"/>
      <c r="CDR135" s="78"/>
      <c r="CDS135" s="65"/>
      <c r="CDV135" s="78"/>
      <c r="CDW135" s="78"/>
      <c r="CDX135" s="65"/>
      <c r="CEA135" s="78"/>
      <c r="CEB135" s="78"/>
      <c r="CEC135" s="65"/>
      <c r="CEF135" s="78"/>
      <c r="CEG135" s="78"/>
      <c r="CEH135" s="65"/>
      <c r="CEK135" s="78"/>
      <c r="CEL135" s="78"/>
      <c r="CEM135" s="65"/>
      <c r="CEP135" s="78"/>
      <c r="CEQ135" s="78"/>
      <c r="CER135" s="65"/>
      <c r="CEU135" s="78"/>
      <c r="CEV135" s="78"/>
      <c r="CEW135" s="65"/>
      <c r="CEZ135" s="78"/>
      <c r="CFA135" s="78"/>
      <c r="CFB135" s="65"/>
      <c r="CFE135" s="78"/>
      <c r="CFF135" s="78"/>
      <c r="CFG135" s="65"/>
      <c r="CFJ135" s="78"/>
      <c r="CFK135" s="78"/>
      <c r="CFL135" s="65"/>
      <c r="CFO135" s="78"/>
      <c r="CFP135" s="78"/>
      <c r="CFQ135" s="65"/>
      <c r="CFT135" s="78"/>
      <c r="CFU135" s="78"/>
      <c r="CFV135" s="65"/>
      <c r="CFY135" s="78"/>
      <c r="CFZ135" s="78"/>
      <c r="CGA135" s="65"/>
      <c r="CGD135" s="78"/>
      <c r="CGE135" s="78"/>
      <c r="CGF135" s="65"/>
      <c r="CGI135" s="78"/>
      <c r="CGJ135" s="78"/>
      <c r="CGK135" s="65"/>
      <c r="CGN135" s="78"/>
      <c r="CGO135" s="78"/>
      <c r="CGP135" s="65"/>
      <c r="CGS135" s="78"/>
      <c r="CGT135" s="78"/>
      <c r="CGU135" s="65"/>
      <c r="CGX135" s="78"/>
      <c r="CGY135" s="78"/>
      <c r="CGZ135" s="65"/>
      <c r="CHC135" s="78"/>
      <c r="CHD135" s="78"/>
      <c r="CHE135" s="65"/>
      <c r="CHH135" s="78"/>
      <c r="CHI135" s="78"/>
      <c r="CHJ135" s="65"/>
      <c r="CHM135" s="78"/>
      <c r="CHN135" s="78"/>
      <c r="CHO135" s="65"/>
      <c r="CHR135" s="78"/>
      <c r="CHS135" s="78"/>
      <c r="CHT135" s="65"/>
      <c r="CHW135" s="78"/>
      <c r="CHX135" s="78"/>
      <c r="CHY135" s="65"/>
      <c r="CIB135" s="78"/>
      <c r="CIC135" s="78"/>
      <c r="CID135" s="65"/>
      <c r="CIG135" s="78"/>
      <c r="CIH135" s="78"/>
      <c r="CII135" s="65"/>
      <c r="CIL135" s="78"/>
      <c r="CIM135" s="78"/>
      <c r="CIN135" s="65"/>
      <c r="CIQ135" s="78"/>
      <c r="CIR135" s="78"/>
      <c r="CIS135" s="65"/>
      <c r="CIV135" s="78"/>
      <c r="CIW135" s="78"/>
      <c r="CIX135" s="65"/>
      <c r="CJA135" s="78"/>
      <c r="CJB135" s="78"/>
      <c r="CJC135" s="65"/>
      <c r="CJF135" s="78"/>
      <c r="CJG135" s="78"/>
      <c r="CJH135" s="65"/>
      <c r="CJK135" s="78"/>
      <c r="CJL135" s="78"/>
      <c r="CJM135" s="65"/>
      <c r="CJP135" s="78"/>
      <c r="CJQ135" s="78"/>
      <c r="CJR135" s="65"/>
      <c r="CJU135" s="78"/>
      <c r="CJV135" s="78"/>
      <c r="CJW135" s="65"/>
      <c r="CJZ135" s="78"/>
      <c r="CKA135" s="78"/>
      <c r="CKB135" s="65"/>
      <c r="CKE135" s="78"/>
      <c r="CKF135" s="78"/>
      <c r="CKG135" s="65"/>
      <c r="CKJ135" s="78"/>
      <c r="CKK135" s="78"/>
      <c r="CKL135" s="65"/>
      <c r="CKO135" s="78"/>
      <c r="CKP135" s="78"/>
      <c r="CKQ135" s="65"/>
      <c r="CKT135" s="78"/>
      <c r="CKU135" s="78"/>
      <c r="CKV135" s="65"/>
      <c r="CKY135" s="78"/>
      <c r="CKZ135" s="78"/>
      <c r="CLA135" s="65"/>
      <c r="CLD135" s="78"/>
      <c r="CLE135" s="78"/>
      <c r="CLF135" s="65"/>
      <c r="CLI135" s="78"/>
      <c r="CLJ135" s="78"/>
      <c r="CLK135" s="65"/>
      <c r="CLN135" s="78"/>
      <c r="CLO135" s="78"/>
      <c r="CLP135" s="65"/>
      <c r="CLS135" s="78"/>
      <c r="CLT135" s="78"/>
      <c r="CLU135" s="65"/>
      <c r="CLX135" s="78"/>
      <c r="CLY135" s="78"/>
      <c r="CLZ135" s="65"/>
      <c r="CMC135" s="78"/>
      <c r="CMD135" s="78"/>
      <c r="CME135" s="65"/>
      <c r="CMH135" s="78"/>
      <c r="CMI135" s="78"/>
      <c r="CMJ135" s="65"/>
      <c r="CMM135" s="78"/>
      <c r="CMN135" s="78"/>
      <c r="CMO135" s="65"/>
      <c r="CMR135" s="78"/>
      <c r="CMS135" s="78"/>
      <c r="CMT135" s="65"/>
      <c r="CMW135" s="78"/>
      <c r="CMX135" s="78"/>
      <c r="CMY135" s="65"/>
      <c r="CNB135" s="78"/>
      <c r="CNC135" s="78"/>
      <c r="CND135" s="65"/>
      <c r="CNG135" s="78"/>
      <c r="CNH135" s="78"/>
      <c r="CNI135" s="65"/>
      <c r="CNL135" s="78"/>
      <c r="CNM135" s="78"/>
      <c r="CNN135" s="65"/>
      <c r="CNQ135" s="78"/>
      <c r="CNR135" s="78"/>
      <c r="CNS135" s="65"/>
      <c r="CNV135" s="78"/>
      <c r="CNW135" s="78"/>
      <c r="CNX135" s="65"/>
      <c r="COA135" s="78"/>
      <c r="COB135" s="78"/>
      <c r="COC135" s="65"/>
      <c r="COF135" s="78"/>
      <c r="COG135" s="78"/>
      <c r="COH135" s="65"/>
      <c r="COK135" s="78"/>
      <c r="COL135" s="78"/>
      <c r="COM135" s="65"/>
      <c r="COP135" s="78"/>
      <c r="COQ135" s="78"/>
      <c r="COR135" s="65"/>
      <c r="COU135" s="78"/>
      <c r="COV135" s="78"/>
      <c r="COW135" s="65"/>
      <c r="COZ135" s="78"/>
      <c r="CPA135" s="78"/>
      <c r="CPB135" s="65"/>
      <c r="CPE135" s="78"/>
      <c r="CPF135" s="78"/>
      <c r="CPG135" s="65"/>
      <c r="CPJ135" s="78"/>
      <c r="CPK135" s="78"/>
      <c r="CPL135" s="65"/>
      <c r="CPO135" s="78"/>
      <c r="CPP135" s="78"/>
      <c r="CPQ135" s="65"/>
      <c r="CPT135" s="78"/>
      <c r="CPU135" s="78"/>
      <c r="CPV135" s="65"/>
      <c r="CPY135" s="78"/>
      <c r="CPZ135" s="78"/>
      <c r="CQA135" s="65"/>
      <c r="CQD135" s="78"/>
      <c r="CQE135" s="78"/>
      <c r="CQF135" s="65"/>
      <c r="CQI135" s="78"/>
      <c r="CQJ135" s="78"/>
      <c r="CQK135" s="65"/>
      <c r="CQN135" s="78"/>
      <c r="CQO135" s="78"/>
      <c r="CQP135" s="65"/>
      <c r="CQS135" s="78"/>
      <c r="CQT135" s="78"/>
      <c r="CQU135" s="65"/>
      <c r="CQX135" s="78"/>
      <c r="CQY135" s="78"/>
      <c r="CQZ135" s="65"/>
      <c r="CRC135" s="78"/>
      <c r="CRD135" s="78"/>
      <c r="CRE135" s="65"/>
      <c r="CRH135" s="78"/>
      <c r="CRI135" s="78"/>
      <c r="CRJ135" s="65"/>
      <c r="CRM135" s="78"/>
      <c r="CRN135" s="78"/>
      <c r="CRO135" s="65"/>
      <c r="CRR135" s="78"/>
      <c r="CRS135" s="78"/>
      <c r="CRT135" s="65"/>
      <c r="CRW135" s="78"/>
      <c r="CRX135" s="78"/>
      <c r="CRY135" s="65"/>
      <c r="CSB135" s="78"/>
      <c r="CSC135" s="78"/>
      <c r="CSD135" s="65"/>
      <c r="CSG135" s="78"/>
      <c r="CSH135" s="78"/>
      <c r="CSI135" s="65"/>
      <c r="CSL135" s="78"/>
      <c r="CSM135" s="78"/>
      <c r="CSN135" s="65"/>
      <c r="CSQ135" s="78"/>
      <c r="CSR135" s="78"/>
      <c r="CSS135" s="65"/>
      <c r="CSV135" s="78"/>
      <c r="CSW135" s="78"/>
      <c r="CSX135" s="65"/>
      <c r="CTA135" s="78"/>
      <c r="CTB135" s="78"/>
      <c r="CTC135" s="65"/>
      <c r="CTF135" s="78"/>
      <c r="CTG135" s="78"/>
      <c r="CTH135" s="65"/>
      <c r="CTK135" s="78"/>
      <c r="CTL135" s="78"/>
      <c r="CTM135" s="65"/>
      <c r="CTP135" s="78"/>
      <c r="CTQ135" s="78"/>
      <c r="CTR135" s="65"/>
      <c r="CTU135" s="78"/>
      <c r="CTV135" s="78"/>
      <c r="CTW135" s="65"/>
      <c r="CTZ135" s="78"/>
      <c r="CUA135" s="78"/>
      <c r="CUB135" s="65"/>
      <c r="CUE135" s="78"/>
      <c r="CUF135" s="78"/>
      <c r="CUG135" s="65"/>
      <c r="CUJ135" s="78"/>
      <c r="CUK135" s="78"/>
      <c r="CUL135" s="65"/>
      <c r="CUO135" s="78"/>
      <c r="CUP135" s="78"/>
      <c r="CUQ135" s="65"/>
      <c r="CUT135" s="78"/>
      <c r="CUU135" s="78"/>
      <c r="CUV135" s="65"/>
      <c r="CUY135" s="78"/>
      <c r="CUZ135" s="78"/>
      <c r="CVA135" s="65"/>
      <c r="CVD135" s="78"/>
      <c r="CVE135" s="78"/>
      <c r="CVF135" s="65"/>
      <c r="CVI135" s="78"/>
      <c r="CVJ135" s="78"/>
      <c r="CVK135" s="65"/>
      <c r="CVN135" s="78"/>
      <c r="CVO135" s="78"/>
      <c r="CVP135" s="65"/>
      <c r="CVS135" s="78"/>
      <c r="CVT135" s="78"/>
      <c r="CVU135" s="65"/>
      <c r="CVX135" s="78"/>
      <c r="CVY135" s="78"/>
      <c r="CVZ135" s="65"/>
      <c r="CWC135" s="78"/>
      <c r="CWD135" s="78"/>
      <c r="CWE135" s="65"/>
      <c r="CWH135" s="78"/>
      <c r="CWI135" s="78"/>
      <c r="CWJ135" s="65"/>
      <c r="CWM135" s="78"/>
      <c r="CWN135" s="78"/>
      <c r="CWO135" s="65"/>
      <c r="CWR135" s="78"/>
      <c r="CWS135" s="78"/>
      <c r="CWT135" s="65"/>
      <c r="CWW135" s="78"/>
      <c r="CWX135" s="78"/>
      <c r="CWY135" s="65"/>
      <c r="CXB135" s="78"/>
      <c r="CXC135" s="78"/>
      <c r="CXD135" s="65"/>
      <c r="CXG135" s="78"/>
      <c r="CXH135" s="78"/>
      <c r="CXI135" s="65"/>
      <c r="CXL135" s="78"/>
      <c r="CXM135" s="78"/>
      <c r="CXN135" s="65"/>
      <c r="CXQ135" s="78"/>
      <c r="CXR135" s="78"/>
      <c r="CXS135" s="65"/>
      <c r="CXV135" s="78"/>
      <c r="CXW135" s="78"/>
      <c r="CXX135" s="65"/>
      <c r="CYA135" s="78"/>
      <c r="CYB135" s="78"/>
      <c r="CYC135" s="65"/>
      <c r="CYF135" s="78"/>
      <c r="CYG135" s="78"/>
      <c r="CYH135" s="65"/>
      <c r="CYK135" s="78"/>
      <c r="CYL135" s="78"/>
      <c r="CYM135" s="65"/>
      <c r="CYP135" s="78"/>
      <c r="CYQ135" s="78"/>
      <c r="CYR135" s="65"/>
      <c r="CYU135" s="78"/>
      <c r="CYV135" s="78"/>
      <c r="CYW135" s="65"/>
      <c r="CYZ135" s="78"/>
      <c r="CZA135" s="78"/>
      <c r="CZB135" s="65"/>
      <c r="CZE135" s="78"/>
      <c r="CZF135" s="78"/>
      <c r="CZG135" s="65"/>
      <c r="CZJ135" s="78"/>
      <c r="CZK135" s="78"/>
      <c r="CZL135" s="65"/>
      <c r="CZO135" s="78"/>
      <c r="CZP135" s="78"/>
      <c r="CZQ135" s="65"/>
      <c r="CZT135" s="78"/>
      <c r="CZU135" s="78"/>
      <c r="CZV135" s="65"/>
      <c r="CZY135" s="78"/>
      <c r="CZZ135" s="78"/>
      <c r="DAA135" s="65"/>
      <c r="DAD135" s="78"/>
      <c r="DAE135" s="78"/>
      <c r="DAF135" s="65"/>
      <c r="DAI135" s="78"/>
      <c r="DAJ135" s="78"/>
      <c r="DAK135" s="65"/>
      <c r="DAN135" s="78"/>
      <c r="DAO135" s="78"/>
      <c r="DAP135" s="65"/>
      <c r="DAS135" s="78"/>
      <c r="DAT135" s="78"/>
      <c r="DAU135" s="65"/>
      <c r="DAX135" s="78"/>
      <c r="DAY135" s="78"/>
      <c r="DAZ135" s="65"/>
      <c r="DBC135" s="78"/>
      <c r="DBD135" s="78"/>
      <c r="DBE135" s="65"/>
      <c r="DBH135" s="78"/>
      <c r="DBI135" s="78"/>
      <c r="DBJ135" s="65"/>
      <c r="DBM135" s="78"/>
      <c r="DBN135" s="78"/>
      <c r="DBO135" s="65"/>
      <c r="DBR135" s="78"/>
      <c r="DBS135" s="78"/>
      <c r="DBT135" s="65"/>
      <c r="DBW135" s="78"/>
      <c r="DBX135" s="78"/>
      <c r="DBY135" s="65"/>
      <c r="DCB135" s="78"/>
      <c r="DCC135" s="78"/>
      <c r="DCD135" s="65"/>
      <c r="DCG135" s="78"/>
      <c r="DCH135" s="78"/>
      <c r="DCI135" s="65"/>
      <c r="DCL135" s="78"/>
      <c r="DCM135" s="78"/>
      <c r="DCN135" s="65"/>
      <c r="DCQ135" s="78"/>
      <c r="DCR135" s="78"/>
      <c r="DCS135" s="65"/>
      <c r="DCV135" s="78"/>
      <c r="DCW135" s="78"/>
      <c r="DCX135" s="65"/>
      <c r="DDA135" s="78"/>
      <c r="DDB135" s="78"/>
      <c r="DDC135" s="65"/>
      <c r="DDF135" s="78"/>
      <c r="DDG135" s="78"/>
      <c r="DDH135" s="65"/>
      <c r="DDK135" s="78"/>
      <c r="DDL135" s="78"/>
      <c r="DDM135" s="65"/>
      <c r="DDP135" s="78"/>
      <c r="DDQ135" s="78"/>
      <c r="DDR135" s="65"/>
      <c r="DDU135" s="78"/>
      <c r="DDV135" s="78"/>
      <c r="DDW135" s="65"/>
      <c r="DDZ135" s="78"/>
      <c r="DEA135" s="78"/>
      <c r="DEB135" s="65"/>
      <c r="DEE135" s="78"/>
      <c r="DEF135" s="78"/>
      <c r="DEG135" s="65"/>
      <c r="DEJ135" s="78"/>
      <c r="DEK135" s="78"/>
      <c r="DEL135" s="65"/>
      <c r="DEO135" s="78"/>
      <c r="DEP135" s="78"/>
      <c r="DEQ135" s="65"/>
      <c r="DET135" s="78"/>
      <c r="DEU135" s="78"/>
      <c r="DEV135" s="65"/>
      <c r="DEY135" s="78"/>
      <c r="DEZ135" s="78"/>
      <c r="DFA135" s="65"/>
      <c r="DFD135" s="78"/>
      <c r="DFE135" s="78"/>
      <c r="DFF135" s="65"/>
      <c r="DFI135" s="78"/>
      <c r="DFJ135" s="78"/>
      <c r="DFK135" s="65"/>
      <c r="DFN135" s="78"/>
      <c r="DFO135" s="78"/>
      <c r="DFP135" s="65"/>
      <c r="DFS135" s="78"/>
      <c r="DFT135" s="78"/>
      <c r="DFU135" s="65"/>
      <c r="DFX135" s="78"/>
      <c r="DFY135" s="78"/>
      <c r="DFZ135" s="65"/>
      <c r="DGC135" s="78"/>
      <c r="DGD135" s="78"/>
      <c r="DGE135" s="65"/>
      <c r="DGH135" s="78"/>
      <c r="DGI135" s="78"/>
      <c r="DGJ135" s="65"/>
      <c r="DGM135" s="78"/>
      <c r="DGN135" s="78"/>
      <c r="DGO135" s="65"/>
      <c r="DGR135" s="78"/>
      <c r="DGS135" s="78"/>
      <c r="DGT135" s="65"/>
      <c r="DGW135" s="78"/>
      <c r="DGX135" s="78"/>
      <c r="DGY135" s="65"/>
      <c r="DHB135" s="78"/>
      <c r="DHC135" s="78"/>
      <c r="DHD135" s="65"/>
      <c r="DHG135" s="78"/>
      <c r="DHH135" s="78"/>
      <c r="DHI135" s="65"/>
      <c r="DHL135" s="78"/>
      <c r="DHM135" s="78"/>
      <c r="DHN135" s="65"/>
      <c r="DHQ135" s="78"/>
      <c r="DHR135" s="78"/>
      <c r="DHS135" s="65"/>
      <c r="DHV135" s="78"/>
      <c r="DHW135" s="78"/>
      <c r="DHX135" s="65"/>
      <c r="DIA135" s="78"/>
      <c r="DIB135" s="78"/>
      <c r="DIC135" s="65"/>
      <c r="DIF135" s="78"/>
      <c r="DIG135" s="78"/>
      <c r="DIH135" s="65"/>
      <c r="DIK135" s="78"/>
      <c r="DIL135" s="78"/>
      <c r="DIM135" s="65"/>
      <c r="DIP135" s="78"/>
      <c r="DIQ135" s="78"/>
      <c r="DIR135" s="65"/>
      <c r="DIU135" s="78"/>
      <c r="DIV135" s="78"/>
      <c r="DIW135" s="65"/>
      <c r="DIZ135" s="78"/>
      <c r="DJA135" s="78"/>
      <c r="DJB135" s="65"/>
      <c r="DJE135" s="78"/>
      <c r="DJF135" s="78"/>
      <c r="DJG135" s="65"/>
      <c r="DJJ135" s="78"/>
      <c r="DJK135" s="78"/>
      <c r="DJL135" s="65"/>
      <c r="DJO135" s="78"/>
      <c r="DJP135" s="78"/>
      <c r="DJQ135" s="65"/>
      <c r="DJT135" s="78"/>
      <c r="DJU135" s="78"/>
      <c r="DJV135" s="65"/>
      <c r="DJY135" s="78"/>
      <c r="DJZ135" s="78"/>
      <c r="DKA135" s="65"/>
      <c r="DKD135" s="78"/>
      <c r="DKE135" s="78"/>
      <c r="DKF135" s="65"/>
      <c r="DKI135" s="78"/>
      <c r="DKJ135" s="78"/>
      <c r="DKK135" s="65"/>
      <c r="DKN135" s="78"/>
      <c r="DKO135" s="78"/>
      <c r="DKP135" s="65"/>
      <c r="DKS135" s="78"/>
      <c r="DKT135" s="78"/>
      <c r="DKU135" s="65"/>
      <c r="DKX135" s="78"/>
      <c r="DKY135" s="78"/>
      <c r="DKZ135" s="65"/>
      <c r="DLC135" s="78"/>
      <c r="DLD135" s="78"/>
      <c r="DLE135" s="65"/>
      <c r="DLH135" s="78"/>
      <c r="DLI135" s="78"/>
      <c r="DLJ135" s="65"/>
      <c r="DLM135" s="78"/>
      <c r="DLN135" s="78"/>
      <c r="DLO135" s="65"/>
      <c r="DLR135" s="78"/>
      <c r="DLS135" s="78"/>
      <c r="DLT135" s="65"/>
      <c r="DLW135" s="78"/>
      <c r="DLX135" s="78"/>
      <c r="DLY135" s="65"/>
      <c r="DMB135" s="78"/>
      <c r="DMC135" s="78"/>
      <c r="DMD135" s="65"/>
      <c r="DMG135" s="78"/>
      <c r="DMH135" s="78"/>
      <c r="DMI135" s="65"/>
      <c r="DML135" s="78"/>
      <c r="DMM135" s="78"/>
      <c r="DMN135" s="65"/>
      <c r="DMQ135" s="78"/>
      <c r="DMR135" s="78"/>
      <c r="DMS135" s="65"/>
      <c r="DMV135" s="78"/>
      <c r="DMW135" s="78"/>
      <c r="DMX135" s="65"/>
      <c r="DNA135" s="78"/>
      <c r="DNB135" s="78"/>
      <c r="DNC135" s="65"/>
      <c r="DNF135" s="78"/>
      <c r="DNG135" s="78"/>
      <c r="DNH135" s="65"/>
      <c r="DNK135" s="78"/>
      <c r="DNL135" s="78"/>
      <c r="DNM135" s="65"/>
      <c r="DNP135" s="78"/>
      <c r="DNQ135" s="78"/>
      <c r="DNR135" s="65"/>
      <c r="DNU135" s="78"/>
      <c r="DNV135" s="78"/>
      <c r="DNW135" s="65"/>
      <c r="DNZ135" s="78"/>
      <c r="DOA135" s="78"/>
      <c r="DOB135" s="65"/>
      <c r="DOE135" s="78"/>
      <c r="DOF135" s="78"/>
      <c r="DOG135" s="65"/>
      <c r="DOJ135" s="78"/>
      <c r="DOK135" s="78"/>
      <c r="DOL135" s="65"/>
      <c r="DOO135" s="78"/>
      <c r="DOP135" s="78"/>
      <c r="DOQ135" s="65"/>
      <c r="DOT135" s="78"/>
      <c r="DOU135" s="78"/>
      <c r="DOV135" s="65"/>
      <c r="DOY135" s="78"/>
      <c r="DOZ135" s="78"/>
      <c r="DPA135" s="65"/>
      <c r="DPD135" s="78"/>
      <c r="DPE135" s="78"/>
      <c r="DPF135" s="65"/>
      <c r="DPI135" s="78"/>
      <c r="DPJ135" s="78"/>
      <c r="DPK135" s="65"/>
      <c r="DPN135" s="78"/>
      <c r="DPO135" s="78"/>
      <c r="DPP135" s="65"/>
      <c r="DPS135" s="78"/>
      <c r="DPT135" s="78"/>
      <c r="DPU135" s="65"/>
      <c r="DPX135" s="78"/>
      <c r="DPY135" s="78"/>
      <c r="DPZ135" s="65"/>
      <c r="DQC135" s="78"/>
      <c r="DQD135" s="78"/>
      <c r="DQE135" s="65"/>
      <c r="DQH135" s="78"/>
      <c r="DQI135" s="78"/>
      <c r="DQJ135" s="65"/>
      <c r="DQM135" s="78"/>
      <c r="DQN135" s="78"/>
      <c r="DQO135" s="65"/>
      <c r="DQR135" s="78"/>
      <c r="DQS135" s="78"/>
      <c r="DQT135" s="65"/>
      <c r="DQW135" s="78"/>
      <c r="DQX135" s="78"/>
      <c r="DQY135" s="65"/>
      <c r="DRB135" s="78"/>
      <c r="DRC135" s="78"/>
      <c r="DRD135" s="65"/>
      <c r="DRG135" s="78"/>
      <c r="DRH135" s="78"/>
      <c r="DRI135" s="65"/>
      <c r="DRL135" s="78"/>
      <c r="DRM135" s="78"/>
      <c r="DRN135" s="65"/>
      <c r="DRQ135" s="78"/>
      <c r="DRR135" s="78"/>
      <c r="DRS135" s="65"/>
      <c r="DRV135" s="78"/>
      <c r="DRW135" s="78"/>
      <c r="DRX135" s="65"/>
      <c r="DSA135" s="78"/>
      <c r="DSB135" s="78"/>
      <c r="DSC135" s="65"/>
      <c r="DSF135" s="78"/>
      <c r="DSG135" s="78"/>
      <c r="DSH135" s="65"/>
      <c r="DSK135" s="78"/>
      <c r="DSL135" s="78"/>
      <c r="DSM135" s="65"/>
      <c r="DSP135" s="78"/>
      <c r="DSQ135" s="78"/>
      <c r="DSR135" s="65"/>
      <c r="DSU135" s="78"/>
      <c r="DSV135" s="78"/>
      <c r="DSW135" s="65"/>
      <c r="DSZ135" s="78"/>
      <c r="DTA135" s="78"/>
      <c r="DTB135" s="65"/>
      <c r="DTE135" s="78"/>
      <c r="DTF135" s="78"/>
      <c r="DTG135" s="65"/>
      <c r="DTJ135" s="78"/>
      <c r="DTK135" s="78"/>
      <c r="DTL135" s="65"/>
      <c r="DTO135" s="78"/>
      <c r="DTP135" s="78"/>
      <c r="DTQ135" s="65"/>
      <c r="DTT135" s="78"/>
      <c r="DTU135" s="78"/>
      <c r="DTV135" s="65"/>
      <c r="DTY135" s="78"/>
      <c r="DTZ135" s="78"/>
      <c r="DUA135" s="65"/>
      <c r="DUD135" s="78"/>
      <c r="DUE135" s="78"/>
      <c r="DUF135" s="65"/>
      <c r="DUI135" s="78"/>
      <c r="DUJ135" s="78"/>
      <c r="DUK135" s="65"/>
      <c r="DUN135" s="78"/>
      <c r="DUO135" s="78"/>
      <c r="DUP135" s="65"/>
      <c r="DUS135" s="78"/>
      <c r="DUT135" s="78"/>
      <c r="DUU135" s="65"/>
      <c r="DUX135" s="78"/>
      <c r="DUY135" s="78"/>
      <c r="DUZ135" s="65"/>
      <c r="DVC135" s="78"/>
      <c r="DVD135" s="78"/>
      <c r="DVE135" s="65"/>
      <c r="DVH135" s="78"/>
      <c r="DVI135" s="78"/>
      <c r="DVJ135" s="65"/>
      <c r="DVM135" s="78"/>
      <c r="DVN135" s="78"/>
      <c r="DVO135" s="65"/>
      <c r="DVR135" s="78"/>
      <c r="DVS135" s="78"/>
      <c r="DVT135" s="65"/>
      <c r="DVW135" s="78"/>
      <c r="DVX135" s="78"/>
      <c r="DVY135" s="65"/>
      <c r="DWB135" s="78"/>
      <c r="DWC135" s="78"/>
      <c r="DWD135" s="65"/>
      <c r="DWG135" s="78"/>
      <c r="DWH135" s="78"/>
      <c r="DWI135" s="65"/>
      <c r="DWL135" s="78"/>
      <c r="DWM135" s="78"/>
      <c r="DWN135" s="65"/>
      <c r="DWQ135" s="78"/>
      <c r="DWR135" s="78"/>
      <c r="DWS135" s="65"/>
      <c r="DWV135" s="78"/>
      <c r="DWW135" s="78"/>
      <c r="DWX135" s="65"/>
      <c r="DXA135" s="78"/>
      <c r="DXB135" s="78"/>
      <c r="DXC135" s="65"/>
      <c r="DXF135" s="78"/>
      <c r="DXG135" s="78"/>
      <c r="DXH135" s="65"/>
      <c r="DXK135" s="78"/>
      <c r="DXL135" s="78"/>
      <c r="DXM135" s="65"/>
      <c r="DXP135" s="78"/>
      <c r="DXQ135" s="78"/>
      <c r="DXR135" s="65"/>
      <c r="DXU135" s="78"/>
      <c r="DXV135" s="78"/>
      <c r="DXW135" s="65"/>
      <c r="DXZ135" s="78"/>
      <c r="DYA135" s="78"/>
      <c r="DYB135" s="65"/>
      <c r="DYE135" s="78"/>
      <c r="DYF135" s="78"/>
      <c r="DYG135" s="65"/>
      <c r="DYJ135" s="78"/>
      <c r="DYK135" s="78"/>
      <c r="DYL135" s="65"/>
      <c r="DYO135" s="78"/>
      <c r="DYP135" s="78"/>
      <c r="DYQ135" s="65"/>
      <c r="DYT135" s="78"/>
      <c r="DYU135" s="78"/>
      <c r="DYV135" s="65"/>
      <c r="DYY135" s="78"/>
      <c r="DYZ135" s="78"/>
      <c r="DZA135" s="65"/>
      <c r="DZD135" s="78"/>
      <c r="DZE135" s="78"/>
      <c r="DZF135" s="65"/>
      <c r="DZI135" s="78"/>
      <c r="DZJ135" s="78"/>
      <c r="DZK135" s="65"/>
      <c r="DZN135" s="78"/>
      <c r="DZO135" s="78"/>
      <c r="DZP135" s="65"/>
      <c r="DZS135" s="78"/>
      <c r="DZT135" s="78"/>
      <c r="DZU135" s="65"/>
      <c r="DZX135" s="78"/>
      <c r="DZY135" s="78"/>
      <c r="DZZ135" s="65"/>
      <c r="EAC135" s="78"/>
      <c r="EAD135" s="78"/>
      <c r="EAE135" s="65"/>
      <c r="EAH135" s="78"/>
      <c r="EAI135" s="78"/>
      <c r="EAJ135" s="65"/>
      <c r="EAM135" s="78"/>
      <c r="EAN135" s="78"/>
      <c r="EAO135" s="65"/>
      <c r="EAR135" s="78"/>
      <c r="EAS135" s="78"/>
      <c r="EAT135" s="65"/>
      <c r="EAW135" s="78"/>
      <c r="EAX135" s="78"/>
      <c r="EAY135" s="65"/>
      <c r="EBB135" s="78"/>
      <c r="EBC135" s="78"/>
      <c r="EBD135" s="65"/>
      <c r="EBG135" s="78"/>
      <c r="EBH135" s="78"/>
      <c r="EBI135" s="65"/>
      <c r="EBL135" s="78"/>
      <c r="EBM135" s="78"/>
      <c r="EBN135" s="65"/>
      <c r="EBQ135" s="78"/>
      <c r="EBR135" s="78"/>
      <c r="EBS135" s="65"/>
      <c r="EBV135" s="78"/>
      <c r="EBW135" s="78"/>
      <c r="EBX135" s="65"/>
      <c r="ECA135" s="78"/>
      <c r="ECB135" s="78"/>
      <c r="ECC135" s="65"/>
      <c r="ECF135" s="78"/>
      <c r="ECG135" s="78"/>
      <c r="ECH135" s="65"/>
      <c r="ECK135" s="78"/>
      <c r="ECL135" s="78"/>
      <c r="ECM135" s="65"/>
      <c r="ECP135" s="78"/>
      <c r="ECQ135" s="78"/>
      <c r="ECR135" s="65"/>
      <c r="ECU135" s="78"/>
      <c r="ECV135" s="78"/>
      <c r="ECW135" s="65"/>
      <c r="ECZ135" s="78"/>
      <c r="EDA135" s="78"/>
      <c r="EDB135" s="65"/>
      <c r="EDE135" s="78"/>
      <c r="EDF135" s="78"/>
      <c r="EDG135" s="65"/>
      <c r="EDJ135" s="78"/>
      <c r="EDK135" s="78"/>
      <c r="EDL135" s="65"/>
      <c r="EDO135" s="78"/>
      <c r="EDP135" s="78"/>
      <c r="EDQ135" s="65"/>
      <c r="EDT135" s="78"/>
      <c r="EDU135" s="78"/>
      <c r="EDV135" s="65"/>
      <c r="EDY135" s="78"/>
      <c r="EDZ135" s="78"/>
      <c r="EEA135" s="65"/>
      <c r="EED135" s="78"/>
      <c r="EEE135" s="78"/>
      <c r="EEF135" s="65"/>
      <c r="EEI135" s="78"/>
      <c r="EEJ135" s="78"/>
      <c r="EEK135" s="65"/>
      <c r="EEN135" s="78"/>
      <c r="EEO135" s="78"/>
      <c r="EEP135" s="65"/>
      <c r="EES135" s="78"/>
      <c r="EET135" s="78"/>
      <c r="EEU135" s="65"/>
      <c r="EEX135" s="78"/>
      <c r="EEY135" s="78"/>
      <c r="EEZ135" s="65"/>
      <c r="EFC135" s="78"/>
      <c r="EFD135" s="78"/>
      <c r="EFE135" s="65"/>
      <c r="EFH135" s="78"/>
      <c r="EFI135" s="78"/>
      <c r="EFJ135" s="65"/>
      <c r="EFM135" s="78"/>
      <c r="EFN135" s="78"/>
      <c r="EFO135" s="65"/>
      <c r="EFR135" s="78"/>
      <c r="EFS135" s="78"/>
      <c r="EFT135" s="65"/>
      <c r="EFW135" s="78"/>
      <c r="EFX135" s="78"/>
      <c r="EFY135" s="65"/>
      <c r="EGB135" s="78"/>
      <c r="EGC135" s="78"/>
      <c r="EGD135" s="65"/>
      <c r="EGG135" s="78"/>
      <c r="EGH135" s="78"/>
      <c r="EGI135" s="65"/>
      <c r="EGL135" s="78"/>
      <c r="EGM135" s="78"/>
      <c r="EGN135" s="65"/>
      <c r="EGQ135" s="78"/>
      <c r="EGR135" s="78"/>
      <c r="EGS135" s="65"/>
      <c r="EGV135" s="78"/>
      <c r="EGW135" s="78"/>
      <c r="EGX135" s="65"/>
      <c r="EHA135" s="78"/>
      <c r="EHB135" s="78"/>
      <c r="EHC135" s="65"/>
      <c r="EHF135" s="78"/>
      <c r="EHG135" s="78"/>
      <c r="EHH135" s="65"/>
      <c r="EHK135" s="78"/>
      <c r="EHL135" s="78"/>
      <c r="EHM135" s="65"/>
      <c r="EHP135" s="78"/>
      <c r="EHQ135" s="78"/>
      <c r="EHR135" s="65"/>
      <c r="EHU135" s="78"/>
      <c r="EHV135" s="78"/>
      <c r="EHW135" s="65"/>
      <c r="EHZ135" s="78"/>
      <c r="EIA135" s="78"/>
      <c r="EIB135" s="65"/>
      <c r="EIE135" s="78"/>
      <c r="EIF135" s="78"/>
      <c r="EIG135" s="65"/>
      <c r="EIJ135" s="78"/>
      <c r="EIK135" s="78"/>
      <c r="EIL135" s="65"/>
      <c r="EIO135" s="78"/>
      <c r="EIP135" s="78"/>
      <c r="EIQ135" s="65"/>
      <c r="EIT135" s="78"/>
      <c r="EIU135" s="78"/>
      <c r="EIV135" s="65"/>
      <c r="EIY135" s="78"/>
      <c r="EIZ135" s="78"/>
      <c r="EJA135" s="65"/>
      <c r="EJD135" s="78"/>
      <c r="EJE135" s="78"/>
      <c r="EJF135" s="65"/>
      <c r="EJI135" s="78"/>
      <c r="EJJ135" s="78"/>
      <c r="EJK135" s="65"/>
      <c r="EJN135" s="78"/>
      <c r="EJO135" s="78"/>
      <c r="EJP135" s="65"/>
      <c r="EJS135" s="78"/>
      <c r="EJT135" s="78"/>
      <c r="EJU135" s="65"/>
      <c r="EJX135" s="78"/>
      <c r="EJY135" s="78"/>
      <c r="EJZ135" s="65"/>
      <c r="EKC135" s="78"/>
      <c r="EKD135" s="78"/>
      <c r="EKE135" s="65"/>
      <c r="EKH135" s="78"/>
      <c r="EKI135" s="78"/>
      <c r="EKJ135" s="65"/>
      <c r="EKM135" s="78"/>
      <c r="EKN135" s="78"/>
      <c r="EKO135" s="65"/>
      <c r="EKR135" s="78"/>
      <c r="EKS135" s="78"/>
      <c r="EKT135" s="65"/>
      <c r="EKW135" s="78"/>
      <c r="EKX135" s="78"/>
      <c r="EKY135" s="65"/>
      <c r="ELB135" s="78"/>
      <c r="ELC135" s="78"/>
      <c r="ELD135" s="65"/>
      <c r="ELG135" s="78"/>
      <c r="ELH135" s="78"/>
      <c r="ELI135" s="65"/>
      <c r="ELL135" s="78"/>
      <c r="ELM135" s="78"/>
      <c r="ELN135" s="65"/>
      <c r="ELQ135" s="78"/>
      <c r="ELR135" s="78"/>
      <c r="ELS135" s="65"/>
      <c r="ELV135" s="78"/>
      <c r="ELW135" s="78"/>
      <c r="ELX135" s="65"/>
      <c r="EMA135" s="78"/>
      <c r="EMB135" s="78"/>
      <c r="EMC135" s="65"/>
      <c r="EMF135" s="78"/>
      <c r="EMG135" s="78"/>
      <c r="EMH135" s="65"/>
      <c r="EMK135" s="78"/>
      <c r="EML135" s="78"/>
      <c r="EMM135" s="65"/>
      <c r="EMP135" s="78"/>
      <c r="EMQ135" s="78"/>
      <c r="EMR135" s="65"/>
      <c r="EMU135" s="78"/>
      <c r="EMV135" s="78"/>
      <c r="EMW135" s="65"/>
      <c r="EMZ135" s="78"/>
      <c r="ENA135" s="78"/>
      <c r="ENB135" s="65"/>
      <c r="ENE135" s="78"/>
      <c r="ENF135" s="78"/>
      <c r="ENG135" s="65"/>
      <c r="ENJ135" s="78"/>
      <c r="ENK135" s="78"/>
      <c r="ENL135" s="65"/>
      <c r="ENO135" s="78"/>
      <c r="ENP135" s="78"/>
      <c r="ENQ135" s="65"/>
      <c r="ENT135" s="78"/>
      <c r="ENU135" s="78"/>
      <c r="ENV135" s="65"/>
      <c r="ENY135" s="78"/>
      <c r="ENZ135" s="78"/>
      <c r="EOA135" s="65"/>
      <c r="EOD135" s="78"/>
      <c r="EOE135" s="78"/>
      <c r="EOF135" s="65"/>
      <c r="EOI135" s="78"/>
      <c r="EOJ135" s="78"/>
      <c r="EOK135" s="65"/>
      <c r="EON135" s="78"/>
      <c r="EOO135" s="78"/>
      <c r="EOP135" s="65"/>
      <c r="EOS135" s="78"/>
      <c r="EOT135" s="78"/>
      <c r="EOU135" s="65"/>
      <c r="EOX135" s="78"/>
      <c r="EOY135" s="78"/>
      <c r="EOZ135" s="65"/>
      <c r="EPC135" s="78"/>
      <c r="EPD135" s="78"/>
      <c r="EPE135" s="65"/>
      <c r="EPH135" s="78"/>
      <c r="EPI135" s="78"/>
      <c r="EPJ135" s="65"/>
      <c r="EPM135" s="78"/>
      <c r="EPN135" s="78"/>
      <c r="EPO135" s="65"/>
      <c r="EPR135" s="78"/>
      <c r="EPS135" s="78"/>
      <c r="EPT135" s="65"/>
      <c r="EPW135" s="78"/>
      <c r="EPX135" s="78"/>
      <c r="EPY135" s="65"/>
      <c r="EQB135" s="78"/>
      <c r="EQC135" s="78"/>
      <c r="EQD135" s="65"/>
      <c r="EQG135" s="78"/>
      <c r="EQH135" s="78"/>
      <c r="EQI135" s="65"/>
      <c r="EQL135" s="78"/>
      <c r="EQM135" s="78"/>
      <c r="EQN135" s="65"/>
      <c r="EQQ135" s="78"/>
      <c r="EQR135" s="78"/>
      <c r="EQS135" s="65"/>
      <c r="EQV135" s="78"/>
      <c r="EQW135" s="78"/>
      <c r="EQX135" s="65"/>
      <c r="ERA135" s="78"/>
      <c r="ERB135" s="78"/>
      <c r="ERC135" s="65"/>
      <c r="ERF135" s="78"/>
      <c r="ERG135" s="78"/>
      <c r="ERH135" s="65"/>
      <c r="ERK135" s="78"/>
      <c r="ERL135" s="78"/>
      <c r="ERM135" s="65"/>
      <c r="ERP135" s="78"/>
      <c r="ERQ135" s="78"/>
      <c r="ERR135" s="65"/>
      <c r="ERU135" s="78"/>
      <c r="ERV135" s="78"/>
      <c r="ERW135" s="65"/>
      <c r="ERZ135" s="78"/>
      <c r="ESA135" s="78"/>
      <c r="ESB135" s="65"/>
      <c r="ESE135" s="78"/>
      <c r="ESF135" s="78"/>
      <c r="ESG135" s="65"/>
      <c r="ESJ135" s="78"/>
      <c r="ESK135" s="78"/>
      <c r="ESL135" s="65"/>
      <c r="ESO135" s="78"/>
      <c r="ESP135" s="78"/>
      <c r="ESQ135" s="65"/>
      <c r="EST135" s="78"/>
      <c r="ESU135" s="78"/>
      <c r="ESV135" s="65"/>
      <c r="ESY135" s="78"/>
      <c r="ESZ135" s="78"/>
      <c r="ETA135" s="65"/>
      <c r="ETD135" s="78"/>
      <c r="ETE135" s="78"/>
      <c r="ETF135" s="65"/>
      <c r="ETI135" s="78"/>
      <c r="ETJ135" s="78"/>
      <c r="ETK135" s="65"/>
      <c r="ETN135" s="78"/>
      <c r="ETO135" s="78"/>
      <c r="ETP135" s="65"/>
      <c r="ETS135" s="78"/>
      <c r="ETT135" s="78"/>
      <c r="ETU135" s="65"/>
      <c r="ETX135" s="78"/>
      <c r="ETY135" s="78"/>
      <c r="ETZ135" s="65"/>
      <c r="EUC135" s="78"/>
      <c r="EUD135" s="78"/>
      <c r="EUE135" s="65"/>
      <c r="EUH135" s="78"/>
      <c r="EUI135" s="78"/>
      <c r="EUJ135" s="65"/>
      <c r="EUM135" s="78"/>
      <c r="EUN135" s="78"/>
      <c r="EUO135" s="65"/>
      <c r="EUR135" s="78"/>
      <c r="EUS135" s="78"/>
      <c r="EUT135" s="65"/>
      <c r="EUW135" s="78"/>
      <c r="EUX135" s="78"/>
      <c r="EUY135" s="65"/>
      <c r="EVB135" s="78"/>
      <c r="EVC135" s="78"/>
      <c r="EVD135" s="65"/>
      <c r="EVG135" s="78"/>
      <c r="EVH135" s="78"/>
      <c r="EVI135" s="65"/>
      <c r="EVL135" s="78"/>
      <c r="EVM135" s="78"/>
      <c r="EVN135" s="65"/>
      <c r="EVQ135" s="78"/>
      <c r="EVR135" s="78"/>
      <c r="EVS135" s="65"/>
      <c r="EVV135" s="78"/>
      <c r="EVW135" s="78"/>
      <c r="EVX135" s="65"/>
      <c r="EWA135" s="78"/>
      <c r="EWB135" s="78"/>
      <c r="EWC135" s="65"/>
      <c r="EWF135" s="78"/>
      <c r="EWG135" s="78"/>
      <c r="EWH135" s="65"/>
      <c r="EWK135" s="78"/>
      <c r="EWL135" s="78"/>
      <c r="EWM135" s="65"/>
      <c r="EWP135" s="78"/>
      <c r="EWQ135" s="78"/>
      <c r="EWR135" s="65"/>
      <c r="EWU135" s="78"/>
      <c r="EWV135" s="78"/>
      <c r="EWW135" s="65"/>
      <c r="EWZ135" s="78"/>
      <c r="EXA135" s="78"/>
      <c r="EXB135" s="65"/>
      <c r="EXE135" s="78"/>
      <c r="EXF135" s="78"/>
      <c r="EXG135" s="65"/>
      <c r="EXJ135" s="78"/>
      <c r="EXK135" s="78"/>
      <c r="EXL135" s="65"/>
      <c r="EXO135" s="78"/>
      <c r="EXP135" s="78"/>
      <c r="EXQ135" s="65"/>
      <c r="EXT135" s="78"/>
      <c r="EXU135" s="78"/>
      <c r="EXV135" s="65"/>
      <c r="EXY135" s="78"/>
      <c r="EXZ135" s="78"/>
      <c r="EYA135" s="65"/>
      <c r="EYD135" s="78"/>
      <c r="EYE135" s="78"/>
      <c r="EYF135" s="65"/>
      <c r="EYI135" s="78"/>
      <c r="EYJ135" s="78"/>
      <c r="EYK135" s="65"/>
      <c r="EYN135" s="78"/>
      <c r="EYO135" s="78"/>
      <c r="EYP135" s="65"/>
      <c r="EYS135" s="78"/>
      <c r="EYT135" s="78"/>
      <c r="EYU135" s="65"/>
      <c r="EYX135" s="78"/>
      <c r="EYY135" s="78"/>
      <c r="EYZ135" s="65"/>
      <c r="EZC135" s="78"/>
      <c r="EZD135" s="78"/>
      <c r="EZE135" s="65"/>
      <c r="EZH135" s="78"/>
      <c r="EZI135" s="78"/>
      <c r="EZJ135" s="65"/>
      <c r="EZM135" s="78"/>
      <c r="EZN135" s="78"/>
      <c r="EZO135" s="65"/>
      <c r="EZR135" s="78"/>
      <c r="EZS135" s="78"/>
      <c r="EZT135" s="65"/>
      <c r="EZW135" s="78"/>
      <c r="EZX135" s="78"/>
      <c r="EZY135" s="65"/>
      <c r="FAB135" s="78"/>
      <c r="FAC135" s="78"/>
      <c r="FAD135" s="65"/>
      <c r="FAG135" s="78"/>
      <c r="FAH135" s="78"/>
      <c r="FAI135" s="65"/>
      <c r="FAL135" s="78"/>
      <c r="FAM135" s="78"/>
      <c r="FAN135" s="65"/>
      <c r="FAQ135" s="78"/>
      <c r="FAR135" s="78"/>
      <c r="FAS135" s="65"/>
      <c r="FAV135" s="78"/>
      <c r="FAW135" s="78"/>
      <c r="FAX135" s="65"/>
      <c r="FBA135" s="78"/>
      <c r="FBB135" s="78"/>
      <c r="FBC135" s="65"/>
      <c r="FBF135" s="78"/>
      <c r="FBG135" s="78"/>
      <c r="FBH135" s="65"/>
      <c r="FBK135" s="78"/>
      <c r="FBL135" s="78"/>
      <c r="FBM135" s="65"/>
      <c r="FBP135" s="78"/>
      <c r="FBQ135" s="78"/>
      <c r="FBR135" s="65"/>
      <c r="FBU135" s="78"/>
      <c r="FBV135" s="78"/>
      <c r="FBW135" s="65"/>
      <c r="FBZ135" s="78"/>
      <c r="FCA135" s="78"/>
      <c r="FCB135" s="65"/>
      <c r="FCE135" s="78"/>
      <c r="FCF135" s="78"/>
      <c r="FCG135" s="65"/>
      <c r="FCJ135" s="78"/>
      <c r="FCK135" s="78"/>
      <c r="FCL135" s="65"/>
      <c r="FCO135" s="78"/>
      <c r="FCP135" s="78"/>
      <c r="FCQ135" s="65"/>
      <c r="FCT135" s="78"/>
      <c r="FCU135" s="78"/>
      <c r="FCV135" s="65"/>
      <c r="FCY135" s="78"/>
      <c r="FCZ135" s="78"/>
      <c r="FDA135" s="65"/>
      <c r="FDD135" s="78"/>
      <c r="FDE135" s="78"/>
      <c r="FDF135" s="65"/>
      <c r="FDI135" s="78"/>
      <c r="FDJ135" s="78"/>
      <c r="FDK135" s="65"/>
      <c r="FDN135" s="78"/>
      <c r="FDO135" s="78"/>
      <c r="FDP135" s="65"/>
      <c r="FDS135" s="78"/>
      <c r="FDT135" s="78"/>
      <c r="FDU135" s="65"/>
      <c r="FDX135" s="78"/>
      <c r="FDY135" s="78"/>
      <c r="FDZ135" s="65"/>
      <c r="FEC135" s="78"/>
      <c r="FED135" s="78"/>
      <c r="FEE135" s="65"/>
      <c r="FEH135" s="78"/>
      <c r="FEI135" s="78"/>
      <c r="FEJ135" s="65"/>
      <c r="FEM135" s="78"/>
      <c r="FEN135" s="78"/>
      <c r="FEO135" s="65"/>
      <c r="FER135" s="78"/>
      <c r="FES135" s="78"/>
      <c r="FET135" s="65"/>
      <c r="FEW135" s="78"/>
      <c r="FEX135" s="78"/>
      <c r="FEY135" s="65"/>
      <c r="FFB135" s="78"/>
      <c r="FFC135" s="78"/>
      <c r="FFD135" s="65"/>
      <c r="FFG135" s="78"/>
      <c r="FFH135" s="78"/>
      <c r="FFI135" s="65"/>
      <c r="FFL135" s="78"/>
      <c r="FFM135" s="78"/>
      <c r="FFN135" s="65"/>
      <c r="FFQ135" s="78"/>
      <c r="FFR135" s="78"/>
      <c r="FFS135" s="65"/>
      <c r="FFV135" s="78"/>
      <c r="FFW135" s="78"/>
      <c r="FFX135" s="65"/>
      <c r="FGA135" s="78"/>
      <c r="FGB135" s="78"/>
      <c r="FGC135" s="65"/>
      <c r="FGF135" s="78"/>
      <c r="FGG135" s="78"/>
      <c r="FGH135" s="65"/>
      <c r="FGK135" s="78"/>
      <c r="FGL135" s="78"/>
      <c r="FGM135" s="65"/>
      <c r="FGP135" s="78"/>
      <c r="FGQ135" s="78"/>
      <c r="FGR135" s="65"/>
      <c r="FGU135" s="78"/>
      <c r="FGV135" s="78"/>
      <c r="FGW135" s="65"/>
      <c r="FGZ135" s="78"/>
      <c r="FHA135" s="78"/>
      <c r="FHB135" s="65"/>
      <c r="FHE135" s="78"/>
      <c r="FHF135" s="78"/>
      <c r="FHG135" s="65"/>
      <c r="FHJ135" s="78"/>
      <c r="FHK135" s="78"/>
      <c r="FHL135" s="65"/>
      <c r="FHO135" s="78"/>
      <c r="FHP135" s="78"/>
      <c r="FHQ135" s="65"/>
      <c r="FHT135" s="78"/>
      <c r="FHU135" s="78"/>
      <c r="FHV135" s="65"/>
      <c r="FHY135" s="78"/>
      <c r="FHZ135" s="78"/>
      <c r="FIA135" s="65"/>
      <c r="FID135" s="78"/>
      <c r="FIE135" s="78"/>
      <c r="FIF135" s="65"/>
      <c r="FII135" s="78"/>
      <c r="FIJ135" s="78"/>
      <c r="FIK135" s="65"/>
      <c r="FIN135" s="78"/>
      <c r="FIO135" s="78"/>
      <c r="FIP135" s="65"/>
      <c r="FIS135" s="78"/>
      <c r="FIT135" s="78"/>
      <c r="FIU135" s="65"/>
      <c r="FIX135" s="78"/>
      <c r="FIY135" s="78"/>
      <c r="FIZ135" s="65"/>
      <c r="FJC135" s="78"/>
      <c r="FJD135" s="78"/>
      <c r="FJE135" s="65"/>
      <c r="FJH135" s="78"/>
      <c r="FJI135" s="78"/>
      <c r="FJJ135" s="65"/>
      <c r="FJM135" s="78"/>
      <c r="FJN135" s="78"/>
      <c r="FJO135" s="65"/>
      <c r="FJR135" s="78"/>
      <c r="FJS135" s="78"/>
      <c r="FJT135" s="65"/>
      <c r="FJW135" s="78"/>
      <c r="FJX135" s="78"/>
      <c r="FJY135" s="65"/>
      <c r="FKB135" s="78"/>
      <c r="FKC135" s="78"/>
      <c r="FKD135" s="65"/>
      <c r="FKG135" s="78"/>
      <c r="FKH135" s="78"/>
      <c r="FKI135" s="65"/>
      <c r="FKL135" s="78"/>
      <c r="FKM135" s="78"/>
      <c r="FKN135" s="65"/>
      <c r="FKQ135" s="78"/>
      <c r="FKR135" s="78"/>
      <c r="FKS135" s="65"/>
      <c r="FKV135" s="78"/>
      <c r="FKW135" s="78"/>
      <c r="FKX135" s="65"/>
      <c r="FLA135" s="78"/>
      <c r="FLB135" s="78"/>
      <c r="FLC135" s="65"/>
      <c r="FLF135" s="78"/>
      <c r="FLG135" s="78"/>
      <c r="FLH135" s="65"/>
      <c r="FLK135" s="78"/>
      <c r="FLL135" s="78"/>
      <c r="FLM135" s="65"/>
      <c r="FLP135" s="78"/>
      <c r="FLQ135" s="78"/>
      <c r="FLR135" s="65"/>
      <c r="FLU135" s="78"/>
      <c r="FLV135" s="78"/>
      <c r="FLW135" s="65"/>
      <c r="FLZ135" s="78"/>
      <c r="FMA135" s="78"/>
      <c r="FMB135" s="65"/>
      <c r="FME135" s="78"/>
      <c r="FMF135" s="78"/>
      <c r="FMG135" s="65"/>
      <c r="FMJ135" s="78"/>
      <c r="FMK135" s="78"/>
      <c r="FML135" s="65"/>
      <c r="FMO135" s="78"/>
      <c r="FMP135" s="78"/>
      <c r="FMQ135" s="65"/>
      <c r="FMT135" s="78"/>
      <c r="FMU135" s="78"/>
      <c r="FMV135" s="65"/>
      <c r="FMY135" s="78"/>
      <c r="FMZ135" s="78"/>
      <c r="FNA135" s="65"/>
      <c r="FND135" s="78"/>
      <c r="FNE135" s="78"/>
      <c r="FNF135" s="65"/>
      <c r="FNI135" s="78"/>
      <c r="FNJ135" s="78"/>
      <c r="FNK135" s="65"/>
      <c r="FNN135" s="78"/>
      <c r="FNO135" s="78"/>
      <c r="FNP135" s="65"/>
      <c r="FNS135" s="78"/>
      <c r="FNT135" s="78"/>
      <c r="FNU135" s="65"/>
      <c r="FNX135" s="78"/>
      <c r="FNY135" s="78"/>
      <c r="FNZ135" s="65"/>
      <c r="FOC135" s="78"/>
      <c r="FOD135" s="78"/>
      <c r="FOE135" s="65"/>
      <c r="FOH135" s="78"/>
      <c r="FOI135" s="78"/>
      <c r="FOJ135" s="65"/>
      <c r="FOM135" s="78"/>
      <c r="FON135" s="78"/>
      <c r="FOO135" s="65"/>
      <c r="FOR135" s="78"/>
      <c r="FOS135" s="78"/>
      <c r="FOT135" s="65"/>
      <c r="FOW135" s="78"/>
      <c r="FOX135" s="78"/>
      <c r="FOY135" s="65"/>
      <c r="FPB135" s="78"/>
      <c r="FPC135" s="78"/>
      <c r="FPD135" s="65"/>
      <c r="FPG135" s="78"/>
      <c r="FPH135" s="78"/>
      <c r="FPI135" s="65"/>
      <c r="FPL135" s="78"/>
      <c r="FPM135" s="78"/>
      <c r="FPN135" s="65"/>
      <c r="FPQ135" s="78"/>
      <c r="FPR135" s="78"/>
      <c r="FPS135" s="65"/>
      <c r="FPV135" s="78"/>
      <c r="FPW135" s="78"/>
      <c r="FPX135" s="65"/>
      <c r="FQA135" s="78"/>
      <c r="FQB135" s="78"/>
      <c r="FQC135" s="65"/>
      <c r="FQF135" s="78"/>
      <c r="FQG135" s="78"/>
      <c r="FQH135" s="65"/>
      <c r="FQK135" s="78"/>
      <c r="FQL135" s="78"/>
      <c r="FQM135" s="65"/>
      <c r="FQP135" s="78"/>
      <c r="FQQ135" s="78"/>
      <c r="FQR135" s="65"/>
      <c r="FQU135" s="78"/>
      <c r="FQV135" s="78"/>
      <c r="FQW135" s="65"/>
      <c r="FQZ135" s="78"/>
      <c r="FRA135" s="78"/>
      <c r="FRB135" s="65"/>
      <c r="FRE135" s="78"/>
      <c r="FRF135" s="78"/>
      <c r="FRG135" s="65"/>
      <c r="FRJ135" s="78"/>
      <c r="FRK135" s="78"/>
      <c r="FRL135" s="65"/>
      <c r="FRO135" s="78"/>
      <c r="FRP135" s="78"/>
      <c r="FRQ135" s="65"/>
      <c r="FRT135" s="78"/>
      <c r="FRU135" s="78"/>
      <c r="FRV135" s="65"/>
      <c r="FRY135" s="78"/>
      <c r="FRZ135" s="78"/>
      <c r="FSA135" s="65"/>
      <c r="FSD135" s="78"/>
      <c r="FSE135" s="78"/>
      <c r="FSF135" s="65"/>
      <c r="FSI135" s="78"/>
      <c r="FSJ135" s="78"/>
      <c r="FSK135" s="65"/>
      <c r="FSN135" s="78"/>
      <c r="FSO135" s="78"/>
      <c r="FSP135" s="65"/>
      <c r="FSS135" s="78"/>
      <c r="FST135" s="78"/>
      <c r="FSU135" s="65"/>
      <c r="FSX135" s="78"/>
      <c r="FSY135" s="78"/>
      <c r="FSZ135" s="65"/>
      <c r="FTC135" s="78"/>
      <c r="FTD135" s="78"/>
      <c r="FTE135" s="65"/>
      <c r="FTH135" s="78"/>
      <c r="FTI135" s="78"/>
      <c r="FTJ135" s="65"/>
      <c r="FTM135" s="78"/>
      <c r="FTN135" s="78"/>
      <c r="FTO135" s="65"/>
      <c r="FTR135" s="78"/>
      <c r="FTS135" s="78"/>
      <c r="FTT135" s="65"/>
      <c r="FTW135" s="78"/>
      <c r="FTX135" s="78"/>
      <c r="FTY135" s="65"/>
      <c r="FUB135" s="78"/>
      <c r="FUC135" s="78"/>
      <c r="FUD135" s="65"/>
      <c r="FUG135" s="78"/>
      <c r="FUH135" s="78"/>
      <c r="FUI135" s="65"/>
      <c r="FUL135" s="78"/>
      <c r="FUM135" s="78"/>
      <c r="FUN135" s="65"/>
      <c r="FUQ135" s="78"/>
      <c r="FUR135" s="78"/>
      <c r="FUS135" s="65"/>
      <c r="FUV135" s="78"/>
      <c r="FUW135" s="78"/>
      <c r="FUX135" s="65"/>
      <c r="FVA135" s="78"/>
      <c r="FVB135" s="78"/>
      <c r="FVC135" s="65"/>
      <c r="FVF135" s="78"/>
      <c r="FVG135" s="78"/>
      <c r="FVH135" s="65"/>
      <c r="FVK135" s="78"/>
      <c r="FVL135" s="78"/>
      <c r="FVM135" s="65"/>
      <c r="FVP135" s="78"/>
      <c r="FVQ135" s="78"/>
      <c r="FVR135" s="65"/>
      <c r="FVU135" s="78"/>
      <c r="FVV135" s="78"/>
      <c r="FVW135" s="65"/>
      <c r="FVZ135" s="78"/>
      <c r="FWA135" s="78"/>
      <c r="FWB135" s="65"/>
      <c r="FWE135" s="78"/>
      <c r="FWF135" s="78"/>
      <c r="FWG135" s="65"/>
      <c r="FWJ135" s="78"/>
      <c r="FWK135" s="78"/>
      <c r="FWL135" s="65"/>
      <c r="FWO135" s="78"/>
      <c r="FWP135" s="78"/>
      <c r="FWQ135" s="65"/>
      <c r="FWT135" s="78"/>
      <c r="FWU135" s="78"/>
      <c r="FWV135" s="65"/>
      <c r="FWY135" s="78"/>
      <c r="FWZ135" s="78"/>
      <c r="FXA135" s="65"/>
      <c r="FXD135" s="78"/>
      <c r="FXE135" s="78"/>
      <c r="FXF135" s="65"/>
      <c r="FXI135" s="78"/>
      <c r="FXJ135" s="78"/>
      <c r="FXK135" s="65"/>
      <c r="FXN135" s="78"/>
      <c r="FXO135" s="78"/>
      <c r="FXP135" s="65"/>
      <c r="FXS135" s="78"/>
      <c r="FXT135" s="78"/>
      <c r="FXU135" s="65"/>
      <c r="FXX135" s="78"/>
      <c r="FXY135" s="78"/>
      <c r="FXZ135" s="65"/>
      <c r="FYC135" s="78"/>
      <c r="FYD135" s="78"/>
      <c r="FYE135" s="65"/>
      <c r="FYH135" s="78"/>
      <c r="FYI135" s="78"/>
      <c r="FYJ135" s="65"/>
      <c r="FYM135" s="78"/>
      <c r="FYN135" s="78"/>
      <c r="FYO135" s="65"/>
      <c r="FYR135" s="78"/>
      <c r="FYS135" s="78"/>
      <c r="FYT135" s="65"/>
      <c r="FYW135" s="78"/>
      <c r="FYX135" s="78"/>
      <c r="FYY135" s="65"/>
      <c r="FZB135" s="78"/>
      <c r="FZC135" s="78"/>
      <c r="FZD135" s="65"/>
      <c r="FZG135" s="78"/>
      <c r="FZH135" s="78"/>
      <c r="FZI135" s="65"/>
      <c r="FZL135" s="78"/>
      <c r="FZM135" s="78"/>
      <c r="FZN135" s="65"/>
      <c r="FZQ135" s="78"/>
      <c r="FZR135" s="78"/>
      <c r="FZS135" s="65"/>
      <c r="FZV135" s="78"/>
      <c r="FZW135" s="78"/>
      <c r="FZX135" s="65"/>
      <c r="GAA135" s="78"/>
      <c r="GAB135" s="78"/>
      <c r="GAC135" s="65"/>
      <c r="GAF135" s="78"/>
      <c r="GAG135" s="78"/>
      <c r="GAH135" s="65"/>
      <c r="GAK135" s="78"/>
      <c r="GAL135" s="78"/>
      <c r="GAM135" s="65"/>
      <c r="GAP135" s="78"/>
      <c r="GAQ135" s="78"/>
      <c r="GAR135" s="65"/>
      <c r="GAU135" s="78"/>
      <c r="GAV135" s="78"/>
      <c r="GAW135" s="65"/>
      <c r="GAZ135" s="78"/>
      <c r="GBA135" s="78"/>
      <c r="GBB135" s="65"/>
      <c r="GBE135" s="78"/>
      <c r="GBF135" s="78"/>
      <c r="GBG135" s="65"/>
      <c r="GBJ135" s="78"/>
      <c r="GBK135" s="78"/>
      <c r="GBL135" s="65"/>
      <c r="GBO135" s="78"/>
      <c r="GBP135" s="78"/>
      <c r="GBQ135" s="65"/>
      <c r="GBT135" s="78"/>
      <c r="GBU135" s="78"/>
      <c r="GBV135" s="65"/>
      <c r="GBY135" s="78"/>
      <c r="GBZ135" s="78"/>
      <c r="GCA135" s="65"/>
      <c r="GCD135" s="78"/>
      <c r="GCE135" s="78"/>
      <c r="GCF135" s="65"/>
      <c r="GCI135" s="78"/>
      <c r="GCJ135" s="78"/>
      <c r="GCK135" s="65"/>
      <c r="GCN135" s="78"/>
      <c r="GCO135" s="78"/>
      <c r="GCP135" s="65"/>
      <c r="GCS135" s="78"/>
      <c r="GCT135" s="78"/>
      <c r="GCU135" s="65"/>
      <c r="GCX135" s="78"/>
      <c r="GCY135" s="78"/>
      <c r="GCZ135" s="65"/>
      <c r="GDC135" s="78"/>
      <c r="GDD135" s="78"/>
      <c r="GDE135" s="65"/>
      <c r="GDH135" s="78"/>
      <c r="GDI135" s="78"/>
      <c r="GDJ135" s="65"/>
      <c r="GDM135" s="78"/>
      <c r="GDN135" s="78"/>
      <c r="GDO135" s="65"/>
      <c r="GDR135" s="78"/>
      <c r="GDS135" s="78"/>
      <c r="GDT135" s="65"/>
      <c r="GDW135" s="78"/>
      <c r="GDX135" s="78"/>
      <c r="GDY135" s="65"/>
      <c r="GEB135" s="78"/>
      <c r="GEC135" s="78"/>
      <c r="GED135" s="65"/>
      <c r="GEG135" s="78"/>
      <c r="GEH135" s="78"/>
      <c r="GEI135" s="65"/>
      <c r="GEL135" s="78"/>
      <c r="GEM135" s="78"/>
      <c r="GEN135" s="65"/>
      <c r="GEQ135" s="78"/>
      <c r="GER135" s="78"/>
      <c r="GES135" s="65"/>
      <c r="GEV135" s="78"/>
      <c r="GEW135" s="78"/>
      <c r="GEX135" s="65"/>
      <c r="GFA135" s="78"/>
      <c r="GFB135" s="78"/>
      <c r="GFC135" s="65"/>
      <c r="GFF135" s="78"/>
      <c r="GFG135" s="78"/>
      <c r="GFH135" s="65"/>
      <c r="GFK135" s="78"/>
      <c r="GFL135" s="78"/>
      <c r="GFM135" s="65"/>
      <c r="GFP135" s="78"/>
      <c r="GFQ135" s="78"/>
      <c r="GFR135" s="65"/>
      <c r="GFU135" s="78"/>
      <c r="GFV135" s="78"/>
      <c r="GFW135" s="65"/>
      <c r="GFZ135" s="78"/>
      <c r="GGA135" s="78"/>
      <c r="GGB135" s="65"/>
      <c r="GGE135" s="78"/>
      <c r="GGF135" s="78"/>
      <c r="GGG135" s="65"/>
      <c r="GGJ135" s="78"/>
      <c r="GGK135" s="78"/>
      <c r="GGL135" s="65"/>
      <c r="GGO135" s="78"/>
      <c r="GGP135" s="78"/>
      <c r="GGQ135" s="65"/>
      <c r="GGT135" s="78"/>
      <c r="GGU135" s="78"/>
      <c r="GGV135" s="65"/>
      <c r="GGY135" s="78"/>
      <c r="GGZ135" s="78"/>
      <c r="GHA135" s="65"/>
      <c r="GHD135" s="78"/>
      <c r="GHE135" s="78"/>
      <c r="GHF135" s="65"/>
      <c r="GHI135" s="78"/>
      <c r="GHJ135" s="78"/>
      <c r="GHK135" s="65"/>
      <c r="GHN135" s="78"/>
      <c r="GHO135" s="78"/>
      <c r="GHP135" s="65"/>
      <c r="GHS135" s="78"/>
      <c r="GHT135" s="78"/>
      <c r="GHU135" s="65"/>
      <c r="GHX135" s="78"/>
      <c r="GHY135" s="78"/>
      <c r="GHZ135" s="65"/>
      <c r="GIC135" s="78"/>
      <c r="GID135" s="78"/>
      <c r="GIE135" s="65"/>
      <c r="GIH135" s="78"/>
      <c r="GII135" s="78"/>
      <c r="GIJ135" s="65"/>
      <c r="GIM135" s="78"/>
      <c r="GIN135" s="78"/>
      <c r="GIO135" s="65"/>
      <c r="GIR135" s="78"/>
      <c r="GIS135" s="78"/>
      <c r="GIT135" s="65"/>
      <c r="GIW135" s="78"/>
      <c r="GIX135" s="78"/>
      <c r="GIY135" s="65"/>
      <c r="GJB135" s="78"/>
      <c r="GJC135" s="78"/>
      <c r="GJD135" s="65"/>
      <c r="GJG135" s="78"/>
      <c r="GJH135" s="78"/>
      <c r="GJI135" s="65"/>
      <c r="GJL135" s="78"/>
      <c r="GJM135" s="78"/>
      <c r="GJN135" s="65"/>
      <c r="GJQ135" s="78"/>
      <c r="GJR135" s="78"/>
      <c r="GJS135" s="65"/>
      <c r="GJV135" s="78"/>
      <c r="GJW135" s="78"/>
      <c r="GJX135" s="65"/>
      <c r="GKA135" s="78"/>
      <c r="GKB135" s="78"/>
      <c r="GKC135" s="65"/>
      <c r="GKF135" s="78"/>
      <c r="GKG135" s="78"/>
      <c r="GKH135" s="65"/>
      <c r="GKK135" s="78"/>
      <c r="GKL135" s="78"/>
      <c r="GKM135" s="65"/>
      <c r="GKP135" s="78"/>
      <c r="GKQ135" s="78"/>
      <c r="GKR135" s="65"/>
      <c r="GKU135" s="78"/>
      <c r="GKV135" s="78"/>
      <c r="GKW135" s="65"/>
      <c r="GKZ135" s="78"/>
      <c r="GLA135" s="78"/>
      <c r="GLB135" s="65"/>
      <c r="GLE135" s="78"/>
      <c r="GLF135" s="78"/>
      <c r="GLG135" s="65"/>
      <c r="GLJ135" s="78"/>
      <c r="GLK135" s="78"/>
      <c r="GLL135" s="65"/>
      <c r="GLO135" s="78"/>
      <c r="GLP135" s="78"/>
      <c r="GLQ135" s="65"/>
      <c r="GLT135" s="78"/>
      <c r="GLU135" s="78"/>
      <c r="GLV135" s="65"/>
      <c r="GLY135" s="78"/>
      <c r="GLZ135" s="78"/>
      <c r="GMA135" s="65"/>
      <c r="GMD135" s="78"/>
      <c r="GME135" s="78"/>
      <c r="GMF135" s="65"/>
      <c r="GMI135" s="78"/>
      <c r="GMJ135" s="78"/>
      <c r="GMK135" s="65"/>
      <c r="GMN135" s="78"/>
      <c r="GMO135" s="78"/>
      <c r="GMP135" s="65"/>
      <c r="GMS135" s="78"/>
      <c r="GMT135" s="78"/>
      <c r="GMU135" s="65"/>
      <c r="GMX135" s="78"/>
      <c r="GMY135" s="78"/>
      <c r="GMZ135" s="65"/>
      <c r="GNC135" s="78"/>
      <c r="GND135" s="78"/>
      <c r="GNE135" s="65"/>
      <c r="GNH135" s="78"/>
      <c r="GNI135" s="78"/>
      <c r="GNJ135" s="65"/>
      <c r="GNM135" s="78"/>
      <c r="GNN135" s="78"/>
      <c r="GNO135" s="65"/>
      <c r="GNR135" s="78"/>
      <c r="GNS135" s="78"/>
      <c r="GNT135" s="65"/>
      <c r="GNW135" s="78"/>
      <c r="GNX135" s="78"/>
      <c r="GNY135" s="65"/>
      <c r="GOB135" s="78"/>
      <c r="GOC135" s="78"/>
      <c r="GOD135" s="65"/>
      <c r="GOG135" s="78"/>
      <c r="GOH135" s="78"/>
      <c r="GOI135" s="65"/>
      <c r="GOL135" s="78"/>
      <c r="GOM135" s="78"/>
      <c r="GON135" s="65"/>
      <c r="GOQ135" s="78"/>
      <c r="GOR135" s="78"/>
      <c r="GOS135" s="65"/>
      <c r="GOV135" s="78"/>
      <c r="GOW135" s="78"/>
      <c r="GOX135" s="65"/>
      <c r="GPA135" s="78"/>
      <c r="GPB135" s="78"/>
      <c r="GPC135" s="65"/>
      <c r="GPF135" s="78"/>
      <c r="GPG135" s="78"/>
      <c r="GPH135" s="65"/>
      <c r="GPK135" s="78"/>
      <c r="GPL135" s="78"/>
      <c r="GPM135" s="65"/>
      <c r="GPP135" s="78"/>
      <c r="GPQ135" s="78"/>
      <c r="GPR135" s="65"/>
      <c r="GPU135" s="78"/>
      <c r="GPV135" s="78"/>
      <c r="GPW135" s="65"/>
      <c r="GPZ135" s="78"/>
      <c r="GQA135" s="78"/>
      <c r="GQB135" s="65"/>
      <c r="GQE135" s="78"/>
      <c r="GQF135" s="78"/>
      <c r="GQG135" s="65"/>
      <c r="GQJ135" s="78"/>
      <c r="GQK135" s="78"/>
      <c r="GQL135" s="65"/>
      <c r="GQO135" s="78"/>
      <c r="GQP135" s="78"/>
      <c r="GQQ135" s="65"/>
      <c r="GQT135" s="78"/>
      <c r="GQU135" s="78"/>
      <c r="GQV135" s="65"/>
      <c r="GQY135" s="78"/>
      <c r="GQZ135" s="78"/>
      <c r="GRA135" s="65"/>
      <c r="GRD135" s="78"/>
      <c r="GRE135" s="78"/>
      <c r="GRF135" s="65"/>
      <c r="GRI135" s="78"/>
      <c r="GRJ135" s="78"/>
      <c r="GRK135" s="65"/>
      <c r="GRN135" s="78"/>
      <c r="GRO135" s="78"/>
      <c r="GRP135" s="65"/>
      <c r="GRS135" s="78"/>
      <c r="GRT135" s="78"/>
      <c r="GRU135" s="65"/>
      <c r="GRX135" s="78"/>
      <c r="GRY135" s="78"/>
      <c r="GRZ135" s="65"/>
      <c r="GSC135" s="78"/>
      <c r="GSD135" s="78"/>
      <c r="GSE135" s="65"/>
      <c r="GSH135" s="78"/>
      <c r="GSI135" s="78"/>
      <c r="GSJ135" s="65"/>
      <c r="GSM135" s="78"/>
      <c r="GSN135" s="78"/>
      <c r="GSO135" s="65"/>
      <c r="GSR135" s="78"/>
      <c r="GSS135" s="78"/>
      <c r="GST135" s="65"/>
      <c r="GSW135" s="78"/>
      <c r="GSX135" s="78"/>
      <c r="GSY135" s="65"/>
      <c r="GTB135" s="78"/>
      <c r="GTC135" s="78"/>
      <c r="GTD135" s="65"/>
      <c r="GTG135" s="78"/>
      <c r="GTH135" s="78"/>
      <c r="GTI135" s="65"/>
      <c r="GTL135" s="78"/>
      <c r="GTM135" s="78"/>
      <c r="GTN135" s="65"/>
      <c r="GTQ135" s="78"/>
      <c r="GTR135" s="78"/>
      <c r="GTS135" s="65"/>
      <c r="GTV135" s="78"/>
      <c r="GTW135" s="78"/>
      <c r="GTX135" s="65"/>
      <c r="GUA135" s="78"/>
      <c r="GUB135" s="78"/>
      <c r="GUC135" s="65"/>
      <c r="GUF135" s="78"/>
      <c r="GUG135" s="78"/>
      <c r="GUH135" s="65"/>
      <c r="GUK135" s="78"/>
      <c r="GUL135" s="78"/>
      <c r="GUM135" s="65"/>
      <c r="GUP135" s="78"/>
      <c r="GUQ135" s="78"/>
      <c r="GUR135" s="65"/>
      <c r="GUU135" s="78"/>
      <c r="GUV135" s="78"/>
      <c r="GUW135" s="65"/>
      <c r="GUZ135" s="78"/>
      <c r="GVA135" s="78"/>
      <c r="GVB135" s="65"/>
      <c r="GVE135" s="78"/>
      <c r="GVF135" s="78"/>
      <c r="GVG135" s="65"/>
      <c r="GVJ135" s="78"/>
      <c r="GVK135" s="78"/>
      <c r="GVL135" s="65"/>
      <c r="GVO135" s="78"/>
      <c r="GVP135" s="78"/>
      <c r="GVQ135" s="65"/>
      <c r="GVT135" s="78"/>
      <c r="GVU135" s="78"/>
      <c r="GVV135" s="65"/>
      <c r="GVY135" s="78"/>
      <c r="GVZ135" s="78"/>
      <c r="GWA135" s="65"/>
      <c r="GWD135" s="78"/>
      <c r="GWE135" s="78"/>
      <c r="GWF135" s="65"/>
      <c r="GWI135" s="78"/>
      <c r="GWJ135" s="78"/>
      <c r="GWK135" s="65"/>
      <c r="GWN135" s="78"/>
      <c r="GWO135" s="78"/>
      <c r="GWP135" s="65"/>
      <c r="GWS135" s="78"/>
      <c r="GWT135" s="78"/>
      <c r="GWU135" s="65"/>
      <c r="GWX135" s="78"/>
      <c r="GWY135" s="78"/>
      <c r="GWZ135" s="65"/>
      <c r="GXC135" s="78"/>
      <c r="GXD135" s="78"/>
      <c r="GXE135" s="65"/>
      <c r="GXH135" s="78"/>
      <c r="GXI135" s="78"/>
      <c r="GXJ135" s="65"/>
      <c r="GXM135" s="78"/>
      <c r="GXN135" s="78"/>
      <c r="GXO135" s="65"/>
      <c r="GXR135" s="78"/>
      <c r="GXS135" s="78"/>
      <c r="GXT135" s="65"/>
      <c r="GXW135" s="78"/>
      <c r="GXX135" s="78"/>
      <c r="GXY135" s="65"/>
      <c r="GYB135" s="78"/>
      <c r="GYC135" s="78"/>
      <c r="GYD135" s="65"/>
      <c r="GYG135" s="78"/>
      <c r="GYH135" s="78"/>
      <c r="GYI135" s="65"/>
      <c r="GYL135" s="78"/>
      <c r="GYM135" s="78"/>
      <c r="GYN135" s="65"/>
      <c r="GYQ135" s="78"/>
      <c r="GYR135" s="78"/>
      <c r="GYS135" s="65"/>
      <c r="GYV135" s="78"/>
      <c r="GYW135" s="78"/>
      <c r="GYX135" s="65"/>
      <c r="GZA135" s="78"/>
      <c r="GZB135" s="78"/>
      <c r="GZC135" s="65"/>
      <c r="GZF135" s="78"/>
      <c r="GZG135" s="78"/>
      <c r="GZH135" s="65"/>
      <c r="GZK135" s="78"/>
      <c r="GZL135" s="78"/>
      <c r="GZM135" s="65"/>
      <c r="GZP135" s="78"/>
      <c r="GZQ135" s="78"/>
      <c r="GZR135" s="65"/>
      <c r="GZU135" s="78"/>
      <c r="GZV135" s="78"/>
      <c r="GZW135" s="65"/>
      <c r="GZZ135" s="78"/>
      <c r="HAA135" s="78"/>
      <c r="HAB135" s="65"/>
      <c r="HAE135" s="78"/>
      <c r="HAF135" s="78"/>
      <c r="HAG135" s="65"/>
      <c r="HAJ135" s="78"/>
      <c r="HAK135" s="78"/>
      <c r="HAL135" s="65"/>
      <c r="HAO135" s="78"/>
      <c r="HAP135" s="78"/>
      <c r="HAQ135" s="65"/>
      <c r="HAT135" s="78"/>
      <c r="HAU135" s="78"/>
      <c r="HAV135" s="65"/>
      <c r="HAY135" s="78"/>
      <c r="HAZ135" s="78"/>
      <c r="HBA135" s="65"/>
      <c r="HBD135" s="78"/>
      <c r="HBE135" s="78"/>
      <c r="HBF135" s="65"/>
      <c r="HBI135" s="78"/>
      <c r="HBJ135" s="78"/>
      <c r="HBK135" s="65"/>
      <c r="HBN135" s="78"/>
      <c r="HBO135" s="78"/>
      <c r="HBP135" s="65"/>
      <c r="HBS135" s="78"/>
      <c r="HBT135" s="78"/>
      <c r="HBU135" s="65"/>
      <c r="HBX135" s="78"/>
      <c r="HBY135" s="78"/>
      <c r="HBZ135" s="65"/>
      <c r="HCC135" s="78"/>
      <c r="HCD135" s="78"/>
      <c r="HCE135" s="65"/>
      <c r="HCH135" s="78"/>
      <c r="HCI135" s="78"/>
      <c r="HCJ135" s="65"/>
      <c r="HCM135" s="78"/>
      <c r="HCN135" s="78"/>
      <c r="HCO135" s="65"/>
      <c r="HCR135" s="78"/>
      <c r="HCS135" s="78"/>
      <c r="HCT135" s="65"/>
      <c r="HCW135" s="78"/>
      <c r="HCX135" s="78"/>
      <c r="HCY135" s="65"/>
      <c r="HDB135" s="78"/>
      <c r="HDC135" s="78"/>
      <c r="HDD135" s="65"/>
      <c r="HDG135" s="78"/>
      <c r="HDH135" s="78"/>
      <c r="HDI135" s="65"/>
      <c r="HDL135" s="78"/>
      <c r="HDM135" s="78"/>
      <c r="HDN135" s="65"/>
      <c r="HDQ135" s="78"/>
      <c r="HDR135" s="78"/>
      <c r="HDS135" s="65"/>
      <c r="HDV135" s="78"/>
      <c r="HDW135" s="78"/>
      <c r="HDX135" s="65"/>
      <c r="HEA135" s="78"/>
      <c r="HEB135" s="78"/>
      <c r="HEC135" s="65"/>
      <c r="HEF135" s="78"/>
      <c r="HEG135" s="78"/>
      <c r="HEH135" s="65"/>
      <c r="HEK135" s="78"/>
      <c r="HEL135" s="78"/>
      <c r="HEM135" s="65"/>
      <c r="HEP135" s="78"/>
      <c r="HEQ135" s="78"/>
      <c r="HER135" s="65"/>
      <c r="HEU135" s="78"/>
      <c r="HEV135" s="78"/>
      <c r="HEW135" s="65"/>
      <c r="HEZ135" s="78"/>
      <c r="HFA135" s="78"/>
      <c r="HFB135" s="65"/>
      <c r="HFE135" s="78"/>
      <c r="HFF135" s="78"/>
      <c r="HFG135" s="65"/>
      <c r="HFJ135" s="78"/>
      <c r="HFK135" s="78"/>
      <c r="HFL135" s="65"/>
      <c r="HFO135" s="78"/>
      <c r="HFP135" s="78"/>
      <c r="HFQ135" s="65"/>
      <c r="HFT135" s="78"/>
      <c r="HFU135" s="78"/>
      <c r="HFV135" s="65"/>
      <c r="HFY135" s="78"/>
      <c r="HFZ135" s="78"/>
      <c r="HGA135" s="65"/>
      <c r="HGD135" s="78"/>
      <c r="HGE135" s="78"/>
      <c r="HGF135" s="65"/>
      <c r="HGI135" s="78"/>
      <c r="HGJ135" s="78"/>
      <c r="HGK135" s="65"/>
      <c r="HGN135" s="78"/>
      <c r="HGO135" s="78"/>
      <c r="HGP135" s="65"/>
      <c r="HGS135" s="78"/>
      <c r="HGT135" s="78"/>
      <c r="HGU135" s="65"/>
      <c r="HGX135" s="78"/>
      <c r="HGY135" s="78"/>
      <c r="HGZ135" s="65"/>
      <c r="HHC135" s="78"/>
      <c r="HHD135" s="78"/>
      <c r="HHE135" s="65"/>
      <c r="HHH135" s="78"/>
      <c r="HHI135" s="78"/>
      <c r="HHJ135" s="65"/>
      <c r="HHM135" s="78"/>
      <c r="HHN135" s="78"/>
      <c r="HHO135" s="65"/>
      <c r="HHR135" s="78"/>
      <c r="HHS135" s="78"/>
      <c r="HHT135" s="65"/>
      <c r="HHW135" s="78"/>
      <c r="HHX135" s="78"/>
      <c r="HHY135" s="65"/>
      <c r="HIB135" s="78"/>
      <c r="HIC135" s="78"/>
      <c r="HID135" s="65"/>
      <c r="HIG135" s="78"/>
      <c r="HIH135" s="78"/>
      <c r="HII135" s="65"/>
      <c r="HIL135" s="78"/>
      <c r="HIM135" s="78"/>
      <c r="HIN135" s="65"/>
      <c r="HIQ135" s="78"/>
      <c r="HIR135" s="78"/>
      <c r="HIS135" s="65"/>
      <c r="HIV135" s="78"/>
      <c r="HIW135" s="78"/>
      <c r="HIX135" s="65"/>
      <c r="HJA135" s="78"/>
      <c r="HJB135" s="78"/>
      <c r="HJC135" s="65"/>
      <c r="HJF135" s="78"/>
      <c r="HJG135" s="78"/>
      <c r="HJH135" s="65"/>
      <c r="HJK135" s="78"/>
      <c r="HJL135" s="78"/>
      <c r="HJM135" s="65"/>
      <c r="HJP135" s="78"/>
      <c r="HJQ135" s="78"/>
      <c r="HJR135" s="65"/>
      <c r="HJU135" s="78"/>
      <c r="HJV135" s="78"/>
      <c r="HJW135" s="65"/>
      <c r="HJZ135" s="78"/>
      <c r="HKA135" s="78"/>
      <c r="HKB135" s="65"/>
      <c r="HKE135" s="78"/>
      <c r="HKF135" s="78"/>
      <c r="HKG135" s="65"/>
      <c r="HKJ135" s="78"/>
      <c r="HKK135" s="78"/>
      <c r="HKL135" s="65"/>
      <c r="HKO135" s="78"/>
      <c r="HKP135" s="78"/>
      <c r="HKQ135" s="65"/>
      <c r="HKT135" s="78"/>
      <c r="HKU135" s="78"/>
      <c r="HKV135" s="65"/>
      <c r="HKY135" s="78"/>
      <c r="HKZ135" s="78"/>
      <c r="HLA135" s="65"/>
      <c r="HLD135" s="78"/>
      <c r="HLE135" s="78"/>
      <c r="HLF135" s="65"/>
      <c r="HLI135" s="78"/>
      <c r="HLJ135" s="78"/>
      <c r="HLK135" s="65"/>
      <c r="HLN135" s="78"/>
      <c r="HLO135" s="78"/>
      <c r="HLP135" s="65"/>
      <c r="HLS135" s="78"/>
      <c r="HLT135" s="78"/>
      <c r="HLU135" s="65"/>
      <c r="HLX135" s="78"/>
      <c r="HLY135" s="78"/>
      <c r="HLZ135" s="65"/>
      <c r="HMC135" s="78"/>
      <c r="HMD135" s="78"/>
      <c r="HME135" s="65"/>
      <c r="HMH135" s="78"/>
      <c r="HMI135" s="78"/>
      <c r="HMJ135" s="65"/>
      <c r="HMM135" s="78"/>
      <c r="HMN135" s="78"/>
      <c r="HMO135" s="65"/>
      <c r="HMR135" s="78"/>
      <c r="HMS135" s="78"/>
      <c r="HMT135" s="65"/>
      <c r="HMW135" s="78"/>
      <c r="HMX135" s="78"/>
      <c r="HMY135" s="65"/>
      <c r="HNB135" s="78"/>
      <c r="HNC135" s="78"/>
      <c r="HND135" s="65"/>
      <c r="HNG135" s="78"/>
      <c r="HNH135" s="78"/>
      <c r="HNI135" s="65"/>
      <c r="HNL135" s="78"/>
      <c r="HNM135" s="78"/>
      <c r="HNN135" s="65"/>
      <c r="HNQ135" s="78"/>
      <c r="HNR135" s="78"/>
      <c r="HNS135" s="65"/>
      <c r="HNV135" s="78"/>
      <c r="HNW135" s="78"/>
      <c r="HNX135" s="65"/>
      <c r="HOA135" s="78"/>
      <c r="HOB135" s="78"/>
      <c r="HOC135" s="65"/>
      <c r="HOF135" s="78"/>
      <c r="HOG135" s="78"/>
      <c r="HOH135" s="65"/>
      <c r="HOK135" s="78"/>
      <c r="HOL135" s="78"/>
      <c r="HOM135" s="65"/>
      <c r="HOP135" s="78"/>
      <c r="HOQ135" s="78"/>
      <c r="HOR135" s="65"/>
      <c r="HOU135" s="78"/>
      <c r="HOV135" s="78"/>
      <c r="HOW135" s="65"/>
      <c r="HOZ135" s="78"/>
      <c r="HPA135" s="78"/>
      <c r="HPB135" s="65"/>
      <c r="HPE135" s="78"/>
      <c r="HPF135" s="78"/>
      <c r="HPG135" s="65"/>
      <c r="HPJ135" s="78"/>
      <c r="HPK135" s="78"/>
      <c r="HPL135" s="65"/>
      <c r="HPO135" s="78"/>
      <c r="HPP135" s="78"/>
      <c r="HPQ135" s="65"/>
      <c r="HPT135" s="78"/>
      <c r="HPU135" s="78"/>
      <c r="HPV135" s="65"/>
      <c r="HPY135" s="78"/>
      <c r="HPZ135" s="78"/>
      <c r="HQA135" s="65"/>
      <c r="HQD135" s="78"/>
      <c r="HQE135" s="78"/>
      <c r="HQF135" s="65"/>
      <c r="HQI135" s="78"/>
      <c r="HQJ135" s="78"/>
      <c r="HQK135" s="65"/>
      <c r="HQN135" s="78"/>
      <c r="HQO135" s="78"/>
      <c r="HQP135" s="65"/>
      <c r="HQS135" s="78"/>
      <c r="HQT135" s="78"/>
      <c r="HQU135" s="65"/>
      <c r="HQX135" s="78"/>
      <c r="HQY135" s="78"/>
      <c r="HQZ135" s="65"/>
      <c r="HRC135" s="78"/>
      <c r="HRD135" s="78"/>
      <c r="HRE135" s="65"/>
      <c r="HRH135" s="78"/>
      <c r="HRI135" s="78"/>
      <c r="HRJ135" s="65"/>
      <c r="HRM135" s="78"/>
      <c r="HRN135" s="78"/>
      <c r="HRO135" s="65"/>
      <c r="HRR135" s="78"/>
      <c r="HRS135" s="78"/>
      <c r="HRT135" s="65"/>
      <c r="HRW135" s="78"/>
      <c r="HRX135" s="78"/>
      <c r="HRY135" s="65"/>
      <c r="HSB135" s="78"/>
      <c r="HSC135" s="78"/>
      <c r="HSD135" s="65"/>
      <c r="HSG135" s="78"/>
      <c r="HSH135" s="78"/>
      <c r="HSI135" s="65"/>
      <c r="HSL135" s="78"/>
      <c r="HSM135" s="78"/>
      <c r="HSN135" s="65"/>
      <c r="HSQ135" s="78"/>
      <c r="HSR135" s="78"/>
      <c r="HSS135" s="65"/>
      <c r="HSV135" s="78"/>
      <c r="HSW135" s="78"/>
      <c r="HSX135" s="65"/>
      <c r="HTA135" s="78"/>
      <c r="HTB135" s="78"/>
      <c r="HTC135" s="65"/>
      <c r="HTF135" s="78"/>
      <c r="HTG135" s="78"/>
      <c r="HTH135" s="65"/>
      <c r="HTK135" s="78"/>
      <c r="HTL135" s="78"/>
      <c r="HTM135" s="65"/>
      <c r="HTP135" s="78"/>
      <c r="HTQ135" s="78"/>
      <c r="HTR135" s="65"/>
      <c r="HTU135" s="78"/>
      <c r="HTV135" s="78"/>
      <c r="HTW135" s="65"/>
      <c r="HTZ135" s="78"/>
      <c r="HUA135" s="78"/>
      <c r="HUB135" s="65"/>
      <c r="HUE135" s="78"/>
      <c r="HUF135" s="78"/>
      <c r="HUG135" s="65"/>
      <c r="HUJ135" s="78"/>
      <c r="HUK135" s="78"/>
      <c r="HUL135" s="65"/>
      <c r="HUO135" s="78"/>
      <c r="HUP135" s="78"/>
      <c r="HUQ135" s="65"/>
      <c r="HUT135" s="78"/>
      <c r="HUU135" s="78"/>
      <c r="HUV135" s="65"/>
      <c r="HUY135" s="78"/>
      <c r="HUZ135" s="78"/>
      <c r="HVA135" s="65"/>
      <c r="HVD135" s="78"/>
      <c r="HVE135" s="78"/>
      <c r="HVF135" s="65"/>
      <c r="HVI135" s="78"/>
      <c r="HVJ135" s="78"/>
      <c r="HVK135" s="65"/>
      <c r="HVN135" s="78"/>
      <c r="HVO135" s="78"/>
      <c r="HVP135" s="65"/>
      <c r="HVS135" s="78"/>
      <c r="HVT135" s="78"/>
      <c r="HVU135" s="65"/>
      <c r="HVX135" s="78"/>
      <c r="HVY135" s="78"/>
      <c r="HVZ135" s="65"/>
      <c r="HWC135" s="78"/>
      <c r="HWD135" s="78"/>
      <c r="HWE135" s="65"/>
      <c r="HWH135" s="78"/>
      <c r="HWI135" s="78"/>
      <c r="HWJ135" s="65"/>
      <c r="HWM135" s="78"/>
      <c r="HWN135" s="78"/>
      <c r="HWO135" s="65"/>
      <c r="HWR135" s="78"/>
      <c r="HWS135" s="78"/>
      <c r="HWT135" s="65"/>
      <c r="HWW135" s="78"/>
      <c r="HWX135" s="78"/>
      <c r="HWY135" s="65"/>
      <c r="HXB135" s="78"/>
      <c r="HXC135" s="78"/>
      <c r="HXD135" s="65"/>
      <c r="HXG135" s="78"/>
      <c r="HXH135" s="78"/>
      <c r="HXI135" s="65"/>
      <c r="HXL135" s="78"/>
      <c r="HXM135" s="78"/>
      <c r="HXN135" s="65"/>
      <c r="HXQ135" s="78"/>
      <c r="HXR135" s="78"/>
      <c r="HXS135" s="65"/>
      <c r="HXV135" s="78"/>
      <c r="HXW135" s="78"/>
      <c r="HXX135" s="65"/>
      <c r="HYA135" s="78"/>
      <c r="HYB135" s="78"/>
      <c r="HYC135" s="65"/>
      <c r="HYF135" s="78"/>
      <c r="HYG135" s="78"/>
      <c r="HYH135" s="65"/>
      <c r="HYK135" s="78"/>
      <c r="HYL135" s="78"/>
      <c r="HYM135" s="65"/>
      <c r="HYP135" s="78"/>
      <c r="HYQ135" s="78"/>
      <c r="HYR135" s="65"/>
      <c r="HYU135" s="78"/>
      <c r="HYV135" s="78"/>
      <c r="HYW135" s="65"/>
      <c r="HYZ135" s="78"/>
      <c r="HZA135" s="78"/>
      <c r="HZB135" s="65"/>
      <c r="HZE135" s="78"/>
      <c r="HZF135" s="78"/>
      <c r="HZG135" s="65"/>
      <c r="HZJ135" s="78"/>
      <c r="HZK135" s="78"/>
      <c r="HZL135" s="65"/>
      <c r="HZO135" s="78"/>
      <c r="HZP135" s="78"/>
      <c r="HZQ135" s="65"/>
      <c r="HZT135" s="78"/>
      <c r="HZU135" s="78"/>
      <c r="HZV135" s="65"/>
      <c r="HZY135" s="78"/>
      <c r="HZZ135" s="78"/>
      <c r="IAA135" s="65"/>
      <c r="IAD135" s="78"/>
      <c r="IAE135" s="78"/>
      <c r="IAF135" s="65"/>
      <c r="IAI135" s="78"/>
      <c r="IAJ135" s="78"/>
      <c r="IAK135" s="65"/>
      <c r="IAN135" s="78"/>
      <c r="IAO135" s="78"/>
      <c r="IAP135" s="65"/>
      <c r="IAS135" s="78"/>
      <c r="IAT135" s="78"/>
      <c r="IAU135" s="65"/>
      <c r="IAX135" s="78"/>
      <c r="IAY135" s="78"/>
      <c r="IAZ135" s="65"/>
      <c r="IBC135" s="78"/>
      <c r="IBD135" s="78"/>
      <c r="IBE135" s="65"/>
      <c r="IBH135" s="78"/>
      <c r="IBI135" s="78"/>
      <c r="IBJ135" s="65"/>
      <c r="IBM135" s="78"/>
      <c r="IBN135" s="78"/>
      <c r="IBO135" s="65"/>
      <c r="IBR135" s="78"/>
      <c r="IBS135" s="78"/>
      <c r="IBT135" s="65"/>
      <c r="IBW135" s="78"/>
      <c r="IBX135" s="78"/>
      <c r="IBY135" s="65"/>
      <c r="ICB135" s="78"/>
      <c r="ICC135" s="78"/>
      <c r="ICD135" s="65"/>
      <c r="ICG135" s="78"/>
      <c r="ICH135" s="78"/>
      <c r="ICI135" s="65"/>
      <c r="ICL135" s="78"/>
      <c r="ICM135" s="78"/>
      <c r="ICN135" s="65"/>
      <c r="ICQ135" s="78"/>
      <c r="ICR135" s="78"/>
      <c r="ICS135" s="65"/>
      <c r="ICV135" s="78"/>
      <c r="ICW135" s="78"/>
      <c r="ICX135" s="65"/>
      <c r="IDA135" s="78"/>
      <c r="IDB135" s="78"/>
      <c r="IDC135" s="65"/>
      <c r="IDF135" s="78"/>
      <c r="IDG135" s="78"/>
      <c r="IDH135" s="65"/>
      <c r="IDK135" s="78"/>
      <c r="IDL135" s="78"/>
      <c r="IDM135" s="65"/>
      <c r="IDP135" s="78"/>
      <c r="IDQ135" s="78"/>
      <c r="IDR135" s="65"/>
      <c r="IDU135" s="78"/>
      <c r="IDV135" s="78"/>
      <c r="IDW135" s="65"/>
      <c r="IDZ135" s="78"/>
      <c r="IEA135" s="78"/>
      <c r="IEB135" s="65"/>
      <c r="IEE135" s="78"/>
      <c r="IEF135" s="78"/>
      <c r="IEG135" s="65"/>
      <c r="IEJ135" s="78"/>
      <c r="IEK135" s="78"/>
      <c r="IEL135" s="65"/>
      <c r="IEO135" s="78"/>
      <c r="IEP135" s="78"/>
      <c r="IEQ135" s="65"/>
      <c r="IET135" s="78"/>
      <c r="IEU135" s="78"/>
      <c r="IEV135" s="65"/>
      <c r="IEY135" s="78"/>
      <c r="IEZ135" s="78"/>
      <c r="IFA135" s="65"/>
      <c r="IFD135" s="78"/>
      <c r="IFE135" s="78"/>
      <c r="IFF135" s="65"/>
      <c r="IFI135" s="78"/>
      <c r="IFJ135" s="78"/>
      <c r="IFK135" s="65"/>
      <c r="IFN135" s="78"/>
      <c r="IFO135" s="78"/>
      <c r="IFP135" s="65"/>
      <c r="IFS135" s="78"/>
      <c r="IFT135" s="78"/>
      <c r="IFU135" s="65"/>
      <c r="IFX135" s="78"/>
      <c r="IFY135" s="78"/>
      <c r="IFZ135" s="65"/>
      <c r="IGC135" s="78"/>
      <c r="IGD135" s="78"/>
      <c r="IGE135" s="65"/>
      <c r="IGH135" s="78"/>
      <c r="IGI135" s="78"/>
      <c r="IGJ135" s="65"/>
      <c r="IGM135" s="78"/>
      <c r="IGN135" s="78"/>
      <c r="IGO135" s="65"/>
      <c r="IGR135" s="78"/>
      <c r="IGS135" s="78"/>
      <c r="IGT135" s="65"/>
      <c r="IGW135" s="78"/>
      <c r="IGX135" s="78"/>
      <c r="IGY135" s="65"/>
      <c r="IHB135" s="78"/>
      <c r="IHC135" s="78"/>
      <c r="IHD135" s="65"/>
      <c r="IHG135" s="78"/>
      <c r="IHH135" s="78"/>
      <c r="IHI135" s="65"/>
      <c r="IHL135" s="78"/>
      <c r="IHM135" s="78"/>
      <c r="IHN135" s="65"/>
      <c r="IHQ135" s="78"/>
      <c r="IHR135" s="78"/>
      <c r="IHS135" s="65"/>
      <c r="IHV135" s="78"/>
      <c r="IHW135" s="78"/>
      <c r="IHX135" s="65"/>
      <c r="IIA135" s="78"/>
      <c r="IIB135" s="78"/>
      <c r="IIC135" s="65"/>
      <c r="IIF135" s="78"/>
      <c r="IIG135" s="78"/>
      <c r="IIH135" s="65"/>
      <c r="IIK135" s="78"/>
      <c r="IIL135" s="78"/>
      <c r="IIM135" s="65"/>
      <c r="IIP135" s="78"/>
      <c r="IIQ135" s="78"/>
      <c r="IIR135" s="65"/>
      <c r="IIU135" s="78"/>
      <c r="IIV135" s="78"/>
      <c r="IIW135" s="65"/>
      <c r="IIZ135" s="78"/>
      <c r="IJA135" s="78"/>
      <c r="IJB135" s="65"/>
      <c r="IJE135" s="78"/>
      <c r="IJF135" s="78"/>
      <c r="IJG135" s="65"/>
      <c r="IJJ135" s="78"/>
      <c r="IJK135" s="78"/>
      <c r="IJL135" s="65"/>
      <c r="IJO135" s="78"/>
      <c r="IJP135" s="78"/>
      <c r="IJQ135" s="65"/>
      <c r="IJT135" s="78"/>
      <c r="IJU135" s="78"/>
      <c r="IJV135" s="65"/>
      <c r="IJY135" s="78"/>
      <c r="IJZ135" s="78"/>
      <c r="IKA135" s="65"/>
      <c r="IKD135" s="78"/>
      <c r="IKE135" s="78"/>
      <c r="IKF135" s="65"/>
      <c r="IKI135" s="78"/>
      <c r="IKJ135" s="78"/>
      <c r="IKK135" s="65"/>
      <c r="IKN135" s="78"/>
      <c r="IKO135" s="78"/>
      <c r="IKP135" s="65"/>
      <c r="IKS135" s="78"/>
      <c r="IKT135" s="78"/>
      <c r="IKU135" s="65"/>
      <c r="IKX135" s="78"/>
      <c r="IKY135" s="78"/>
      <c r="IKZ135" s="65"/>
      <c r="ILC135" s="78"/>
      <c r="ILD135" s="78"/>
      <c r="ILE135" s="65"/>
      <c r="ILH135" s="78"/>
      <c r="ILI135" s="78"/>
      <c r="ILJ135" s="65"/>
      <c r="ILM135" s="78"/>
      <c r="ILN135" s="78"/>
      <c r="ILO135" s="65"/>
      <c r="ILR135" s="78"/>
      <c r="ILS135" s="78"/>
      <c r="ILT135" s="65"/>
      <c r="ILW135" s="78"/>
      <c r="ILX135" s="78"/>
      <c r="ILY135" s="65"/>
      <c r="IMB135" s="78"/>
      <c r="IMC135" s="78"/>
      <c r="IMD135" s="65"/>
      <c r="IMG135" s="78"/>
      <c r="IMH135" s="78"/>
      <c r="IMI135" s="65"/>
      <c r="IML135" s="78"/>
      <c r="IMM135" s="78"/>
      <c r="IMN135" s="65"/>
      <c r="IMQ135" s="78"/>
      <c r="IMR135" s="78"/>
      <c r="IMS135" s="65"/>
      <c r="IMV135" s="78"/>
      <c r="IMW135" s="78"/>
      <c r="IMX135" s="65"/>
      <c r="INA135" s="78"/>
      <c r="INB135" s="78"/>
      <c r="INC135" s="65"/>
      <c r="INF135" s="78"/>
      <c r="ING135" s="78"/>
      <c r="INH135" s="65"/>
      <c r="INK135" s="78"/>
      <c r="INL135" s="78"/>
      <c r="INM135" s="65"/>
      <c r="INP135" s="78"/>
      <c r="INQ135" s="78"/>
      <c r="INR135" s="65"/>
      <c r="INU135" s="78"/>
      <c r="INV135" s="78"/>
      <c r="INW135" s="65"/>
      <c r="INZ135" s="78"/>
      <c r="IOA135" s="78"/>
      <c r="IOB135" s="65"/>
      <c r="IOE135" s="78"/>
      <c r="IOF135" s="78"/>
      <c r="IOG135" s="65"/>
      <c r="IOJ135" s="78"/>
      <c r="IOK135" s="78"/>
      <c r="IOL135" s="65"/>
      <c r="IOO135" s="78"/>
      <c r="IOP135" s="78"/>
      <c r="IOQ135" s="65"/>
      <c r="IOT135" s="78"/>
      <c r="IOU135" s="78"/>
      <c r="IOV135" s="65"/>
      <c r="IOY135" s="78"/>
      <c r="IOZ135" s="78"/>
      <c r="IPA135" s="65"/>
      <c r="IPD135" s="78"/>
      <c r="IPE135" s="78"/>
      <c r="IPF135" s="65"/>
      <c r="IPI135" s="78"/>
      <c r="IPJ135" s="78"/>
      <c r="IPK135" s="65"/>
      <c r="IPN135" s="78"/>
      <c r="IPO135" s="78"/>
      <c r="IPP135" s="65"/>
      <c r="IPS135" s="78"/>
      <c r="IPT135" s="78"/>
      <c r="IPU135" s="65"/>
      <c r="IPX135" s="78"/>
      <c r="IPY135" s="78"/>
      <c r="IPZ135" s="65"/>
      <c r="IQC135" s="78"/>
      <c r="IQD135" s="78"/>
      <c r="IQE135" s="65"/>
      <c r="IQH135" s="78"/>
      <c r="IQI135" s="78"/>
      <c r="IQJ135" s="65"/>
      <c r="IQM135" s="78"/>
      <c r="IQN135" s="78"/>
      <c r="IQO135" s="65"/>
      <c r="IQR135" s="78"/>
      <c r="IQS135" s="78"/>
      <c r="IQT135" s="65"/>
      <c r="IQW135" s="78"/>
      <c r="IQX135" s="78"/>
      <c r="IQY135" s="65"/>
      <c r="IRB135" s="78"/>
      <c r="IRC135" s="78"/>
      <c r="IRD135" s="65"/>
      <c r="IRG135" s="78"/>
      <c r="IRH135" s="78"/>
      <c r="IRI135" s="65"/>
      <c r="IRL135" s="78"/>
      <c r="IRM135" s="78"/>
      <c r="IRN135" s="65"/>
      <c r="IRQ135" s="78"/>
      <c r="IRR135" s="78"/>
      <c r="IRS135" s="65"/>
      <c r="IRV135" s="78"/>
      <c r="IRW135" s="78"/>
      <c r="IRX135" s="65"/>
      <c r="ISA135" s="78"/>
      <c r="ISB135" s="78"/>
      <c r="ISC135" s="65"/>
      <c r="ISF135" s="78"/>
      <c r="ISG135" s="78"/>
      <c r="ISH135" s="65"/>
      <c r="ISK135" s="78"/>
      <c r="ISL135" s="78"/>
      <c r="ISM135" s="65"/>
      <c r="ISP135" s="78"/>
      <c r="ISQ135" s="78"/>
      <c r="ISR135" s="65"/>
      <c r="ISU135" s="78"/>
      <c r="ISV135" s="78"/>
      <c r="ISW135" s="65"/>
      <c r="ISZ135" s="78"/>
      <c r="ITA135" s="78"/>
      <c r="ITB135" s="65"/>
      <c r="ITE135" s="78"/>
      <c r="ITF135" s="78"/>
      <c r="ITG135" s="65"/>
      <c r="ITJ135" s="78"/>
      <c r="ITK135" s="78"/>
      <c r="ITL135" s="65"/>
      <c r="ITO135" s="78"/>
      <c r="ITP135" s="78"/>
      <c r="ITQ135" s="65"/>
      <c r="ITT135" s="78"/>
      <c r="ITU135" s="78"/>
      <c r="ITV135" s="65"/>
      <c r="ITY135" s="78"/>
      <c r="ITZ135" s="78"/>
      <c r="IUA135" s="65"/>
      <c r="IUD135" s="78"/>
      <c r="IUE135" s="78"/>
      <c r="IUF135" s="65"/>
      <c r="IUI135" s="78"/>
      <c r="IUJ135" s="78"/>
      <c r="IUK135" s="65"/>
      <c r="IUN135" s="78"/>
      <c r="IUO135" s="78"/>
      <c r="IUP135" s="65"/>
      <c r="IUS135" s="78"/>
      <c r="IUT135" s="78"/>
      <c r="IUU135" s="65"/>
      <c r="IUX135" s="78"/>
      <c r="IUY135" s="78"/>
      <c r="IUZ135" s="65"/>
      <c r="IVC135" s="78"/>
      <c r="IVD135" s="78"/>
      <c r="IVE135" s="65"/>
      <c r="IVH135" s="78"/>
      <c r="IVI135" s="78"/>
      <c r="IVJ135" s="65"/>
      <c r="IVM135" s="78"/>
      <c r="IVN135" s="78"/>
      <c r="IVO135" s="65"/>
      <c r="IVR135" s="78"/>
      <c r="IVS135" s="78"/>
      <c r="IVT135" s="65"/>
      <c r="IVW135" s="78"/>
      <c r="IVX135" s="78"/>
      <c r="IVY135" s="65"/>
      <c r="IWB135" s="78"/>
      <c r="IWC135" s="78"/>
      <c r="IWD135" s="65"/>
      <c r="IWG135" s="78"/>
      <c r="IWH135" s="78"/>
      <c r="IWI135" s="65"/>
      <c r="IWL135" s="78"/>
      <c r="IWM135" s="78"/>
      <c r="IWN135" s="65"/>
      <c r="IWQ135" s="78"/>
      <c r="IWR135" s="78"/>
      <c r="IWS135" s="65"/>
      <c r="IWV135" s="78"/>
      <c r="IWW135" s="78"/>
      <c r="IWX135" s="65"/>
      <c r="IXA135" s="78"/>
      <c r="IXB135" s="78"/>
      <c r="IXC135" s="65"/>
      <c r="IXF135" s="78"/>
      <c r="IXG135" s="78"/>
      <c r="IXH135" s="65"/>
      <c r="IXK135" s="78"/>
      <c r="IXL135" s="78"/>
      <c r="IXM135" s="65"/>
      <c r="IXP135" s="78"/>
      <c r="IXQ135" s="78"/>
      <c r="IXR135" s="65"/>
      <c r="IXU135" s="78"/>
      <c r="IXV135" s="78"/>
      <c r="IXW135" s="65"/>
      <c r="IXZ135" s="78"/>
      <c r="IYA135" s="78"/>
      <c r="IYB135" s="65"/>
      <c r="IYE135" s="78"/>
      <c r="IYF135" s="78"/>
      <c r="IYG135" s="65"/>
      <c r="IYJ135" s="78"/>
      <c r="IYK135" s="78"/>
      <c r="IYL135" s="65"/>
      <c r="IYO135" s="78"/>
      <c r="IYP135" s="78"/>
      <c r="IYQ135" s="65"/>
      <c r="IYT135" s="78"/>
      <c r="IYU135" s="78"/>
      <c r="IYV135" s="65"/>
      <c r="IYY135" s="78"/>
      <c r="IYZ135" s="78"/>
      <c r="IZA135" s="65"/>
      <c r="IZD135" s="78"/>
      <c r="IZE135" s="78"/>
      <c r="IZF135" s="65"/>
      <c r="IZI135" s="78"/>
      <c r="IZJ135" s="78"/>
      <c r="IZK135" s="65"/>
      <c r="IZN135" s="78"/>
      <c r="IZO135" s="78"/>
      <c r="IZP135" s="65"/>
      <c r="IZS135" s="78"/>
      <c r="IZT135" s="78"/>
      <c r="IZU135" s="65"/>
      <c r="IZX135" s="78"/>
      <c r="IZY135" s="78"/>
      <c r="IZZ135" s="65"/>
      <c r="JAC135" s="78"/>
      <c r="JAD135" s="78"/>
      <c r="JAE135" s="65"/>
      <c r="JAH135" s="78"/>
      <c r="JAI135" s="78"/>
      <c r="JAJ135" s="65"/>
      <c r="JAM135" s="78"/>
      <c r="JAN135" s="78"/>
      <c r="JAO135" s="65"/>
      <c r="JAR135" s="78"/>
      <c r="JAS135" s="78"/>
      <c r="JAT135" s="65"/>
      <c r="JAW135" s="78"/>
      <c r="JAX135" s="78"/>
      <c r="JAY135" s="65"/>
      <c r="JBB135" s="78"/>
      <c r="JBC135" s="78"/>
      <c r="JBD135" s="65"/>
      <c r="JBG135" s="78"/>
      <c r="JBH135" s="78"/>
      <c r="JBI135" s="65"/>
      <c r="JBL135" s="78"/>
      <c r="JBM135" s="78"/>
      <c r="JBN135" s="65"/>
      <c r="JBQ135" s="78"/>
      <c r="JBR135" s="78"/>
      <c r="JBS135" s="65"/>
      <c r="JBV135" s="78"/>
      <c r="JBW135" s="78"/>
      <c r="JBX135" s="65"/>
      <c r="JCA135" s="78"/>
      <c r="JCB135" s="78"/>
      <c r="JCC135" s="65"/>
      <c r="JCF135" s="78"/>
      <c r="JCG135" s="78"/>
      <c r="JCH135" s="65"/>
      <c r="JCK135" s="78"/>
      <c r="JCL135" s="78"/>
      <c r="JCM135" s="65"/>
      <c r="JCP135" s="78"/>
      <c r="JCQ135" s="78"/>
      <c r="JCR135" s="65"/>
      <c r="JCU135" s="78"/>
      <c r="JCV135" s="78"/>
      <c r="JCW135" s="65"/>
      <c r="JCZ135" s="78"/>
      <c r="JDA135" s="78"/>
      <c r="JDB135" s="65"/>
      <c r="JDE135" s="78"/>
      <c r="JDF135" s="78"/>
      <c r="JDG135" s="65"/>
      <c r="JDJ135" s="78"/>
      <c r="JDK135" s="78"/>
      <c r="JDL135" s="65"/>
      <c r="JDO135" s="78"/>
      <c r="JDP135" s="78"/>
      <c r="JDQ135" s="65"/>
      <c r="JDT135" s="78"/>
      <c r="JDU135" s="78"/>
      <c r="JDV135" s="65"/>
      <c r="JDY135" s="78"/>
      <c r="JDZ135" s="78"/>
      <c r="JEA135" s="65"/>
      <c r="JED135" s="78"/>
      <c r="JEE135" s="78"/>
      <c r="JEF135" s="65"/>
      <c r="JEI135" s="78"/>
      <c r="JEJ135" s="78"/>
      <c r="JEK135" s="65"/>
      <c r="JEN135" s="78"/>
      <c r="JEO135" s="78"/>
      <c r="JEP135" s="65"/>
      <c r="JES135" s="78"/>
      <c r="JET135" s="78"/>
      <c r="JEU135" s="65"/>
      <c r="JEX135" s="78"/>
      <c r="JEY135" s="78"/>
      <c r="JEZ135" s="65"/>
      <c r="JFC135" s="78"/>
      <c r="JFD135" s="78"/>
      <c r="JFE135" s="65"/>
      <c r="JFH135" s="78"/>
      <c r="JFI135" s="78"/>
      <c r="JFJ135" s="65"/>
      <c r="JFM135" s="78"/>
      <c r="JFN135" s="78"/>
      <c r="JFO135" s="65"/>
      <c r="JFR135" s="78"/>
      <c r="JFS135" s="78"/>
      <c r="JFT135" s="65"/>
      <c r="JFW135" s="78"/>
      <c r="JFX135" s="78"/>
      <c r="JFY135" s="65"/>
      <c r="JGB135" s="78"/>
      <c r="JGC135" s="78"/>
      <c r="JGD135" s="65"/>
      <c r="JGG135" s="78"/>
      <c r="JGH135" s="78"/>
      <c r="JGI135" s="65"/>
      <c r="JGL135" s="78"/>
      <c r="JGM135" s="78"/>
      <c r="JGN135" s="65"/>
      <c r="JGQ135" s="78"/>
      <c r="JGR135" s="78"/>
      <c r="JGS135" s="65"/>
      <c r="JGV135" s="78"/>
      <c r="JGW135" s="78"/>
      <c r="JGX135" s="65"/>
      <c r="JHA135" s="78"/>
      <c r="JHB135" s="78"/>
      <c r="JHC135" s="65"/>
      <c r="JHF135" s="78"/>
      <c r="JHG135" s="78"/>
      <c r="JHH135" s="65"/>
      <c r="JHK135" s="78"/>
      <c r="JHL135" s="78"/>
      <c r="JHM135" s="65"/>
      <c r="JHP135" s="78"/>
      <c r="JHQ135" s="78"/>
      <c r="JHR135" s="65"/>
      <c r="JHU135" s="78"/>
      <c r="JHV135" s="78"/>
      <c r="JHW135" s="65"/>
      <c r="JHZ135" s="78"/>
      <c r="JIA135" s="78"/>
      <c r="JIB135" s="65"/>
      <c r="JIE135" s="78"/>
      <c r="JIF135" s="78"/>
      <c r="JIG135" s="65"/>
      <c r="JIJ135" s="78"/>
      <c r="JIK135" s="78"/>
      <c r="JIL135" s="65"/>
      <c r="JIO135" s="78"/>
      <c r="JIP135" s="78"/>
      <c r="JIQ135" s="65"/>
      <c r="JIT135" s="78"/>
      <c r="JIU135" s="78"/>
      <c r="JIV135" s="65"/>
      <c r="JIY135" s="78"/>
      <c r="JIZ135" s="78"/>
      <c r="JJA135" s="65"/>
      <c r="JJD135" s="78"/>
      <c r="JJE135" s="78"/>
      <c r="JJF135" s="65"/>
      <c r="JJI135" s="78"/>
      <c r="JJJ135" s="78"/>
      <c r="JJK135" s="65"/>
      <c r="JJN135" s="78"/>
      <c r="JJO135" s="78"/>
      <c r="JJP135" s="65"/>
      <c r="JJS135" s="78"/>
      <c r="JJT135" s="78"/>
      <c r="JJU135" s="65"/>
      <c r="JJX135" s="78"/>
      <c r="JJY135" s="78"/>
      <c r="JJZ135" s="65"/>
      <c r="JKC135" s="78"/>
      <c r="JKD135" s="78"/>
      <c r="JKE135" s="65"/>
      <c r="JKH135" s="78"/>
      <c r="JKI135" s="78"/>
      <c r="JKJ135" s="65"/>
      <c r="JKM135" s="78"/>
      <c r="JKN135" s="78"/>
      <c r="JKO135" s="65"/>
      <c r="JKR135" s="78"/>
      <c r="JKS135" s="78"/>
      <c r="JKT135" s="65"/>
      <c r="JKW135" s="78"/>
      <c r="JKX135" s="78"/>
      <c r="JKY135" s="65"/>
      <c r="JLB135" s="78"/>
      <c r="JLC135" s="78"/>
      <c r="JLD135" s="65"/>
      <c r="JLG135" s="78"/>
      <c r="JLH135" s="78"/>
      <c r="JLI135" s="65"/>
      <c r="JLL135" s="78"/>
      <c r="JLM135" s="78"/>
      <c r="JLN135" s="65"/>
      <c r="JLQ135" s="78"/>
      <c r="JLR135" s="78"/>
      <c r="JLS135" s="65"/>
      <c r="JLV135" s="78"/>
      <c r="JLW135" s="78"/>
      <c r="JLX135" s="65"/>
      <c r="JMA135" s="78"/>
      <c r="JMB135" s="78"/>
      <c r="JMC135" s="65"/>
      <c r="JMF135" s="78"/>
      <c r="JMG135" s="78"/>
      <c r="JMH135" s="65"/>
      <c r="JMK135" s="78"/>
      <c r="JML135" s="78"/>
      <c r="JMM135" s="65"/>
      <c r="JMP135" s="78"/>
      <c r="JMQ135" s="78"/>
      <c r="JMR135" s="65"/>
      <c r="JMU135" s="78"/>
      <c r="JMV135" s="78"/>
      <c r="JMW135" s="65"/>
      <c r="JMZ135" s="78"/>
      <c r="JNA135" s="78"/>
      <c r="JNB135" s="65"/>
      <c r="JNE135" s="78"/>
      <c r="JNF135" s="78"/>
      <c r="JNG135" s="65"/>
      <c r="JNJ135" s="78"/>
      <c r="JNK135" s="78"/>
      <c r="JNL135" s="65"/>
      <c r="JNO135" s="78"/>
      <c r="JNP135" s="78"/>
      <c r="JNQ135" s="65"/>
      <c r="JNT135" s="78"/>
      <c r="JNU135" s="78"/>
      <c r="JNV135" s="65"/>
      <c r="JNY135" s="78"/>
      <c r="JNZ135" s="78"/>
      <c r="JOA135" s="65"/>
      <c r="JOD135" s="78"/>
      <c r="JOE135" s="78"/>
      <c r="JOF135" s="65"/>
      <c r="JOI135" s="78"/>
      <c r="JOJ135" s="78"/>
      <c r="JOK135" s="65"/>
      <c r="JON135" s="78"/>
      <c r="JOO135" s="78"/>
      <c r="JOP135" s="65"/>
      <c r="JOS135" s="78"/>
      <c r="JOT135" s="78"/>
      <c r="JOU135" s="65"/>
      <c r="JOX135" s="78"/>
      <c r="JOY135" s="78"/>
      <c r="JOZ135" s="65"/>
      <c r="JPC135" s="78"/>
      <c r="JPD135" s="78"/>
      <c r="JPE135" s="65"/>
      <c r="JPH135" s="78"/>
      <c r="JPI135" s="78"/>
      <c r="JPJ135" s="65"/>
      <c r="JPM135" s="78"/>
      <c r="JPN135" s="78"/>
      <c r="JPO135" s="65"/>
      <c r="JPR135" s="78"/>
      <c r="JPS135" s="78"/>
      <c r="JPT135" s="65"/>
      <c r="JPW135" s="78"/>
      <c r="JPX135" s="78"/>
      <c r="JPY135" s="65"/>
      <c r="JQB135" s="78"/>
      <c r="JQC135" s="78"/>
      <c r="JQD135" s="65"/>
      <c r="JQG135" s="78"/>
      <c r="JQH135" s="78"/>
      <c r="JQI135" s="65"/>
      <c r="JQL135" s="78"/>
      <c r="JQM135" s="78"/>
      <c r="JQN135" s="65"/>
      <c r="JQQ135" s="78"/>
      <c r="JQR135" s="78"/>
      <c r="JQS135" s="65"/>
      <c r="JQV135" s="78"/>
      <c r="JQW135" s="78"/>
      <c r="JQX135" s="65"/>
      <c r="JRA135" s="78"/>
      <c r="JRB135" s="78"/>
      <c r="JRC135" s="65"/>
      <c r="JRF135" s="78"/>
      <c r="JRG135" s="78"/>
      <c r="JRH135" s="65"/>
      <c r="JRK135" s="78"/>
      <c r="JRL135" s="78"/>
      <c r="JRM135" s="65"/>
      <c r="JRP135" s="78"/>
      <c r="JRQ135" s="78"/>
      <c r="JRR135" s="65"/>
      <c r="JRU135" s="78"/>
      <c r="JRV135" s="78"/>
      <c r="JRW135" s="65"/>
      <c r="JRZ135" s="78"/>
      <c r="JSA135" s="78"/>
      <c r="JSB135" s="65"/>
      <c r="JSE135" s="78"/>
      <c r="JSF135" s="78"/>
      <c r="JSG135" s="65"/>
      <c r="JSJ135" s="78"/>
      <c r="JSK135" s="78"/>
      <c r="JSL135" s="65"/>
      <c r="JSO135" s="78"/>
      <c r="JSP135" s="78"/>
      <c r="JSQ135" s="65"/>
      <c r="JST135" s="78"/>
      <c r="JSU135" s="78"/>
      <c r="JSV135" s="65"/>
      <c r="JSY135" s="78"/>
      <c r="JSZ135" s="78"/>
      <c r="JTA135" s="65"/>
      <c r="JTD135" s="78"/>
      <c r="JTE135" s="78"/>
      <c r="JTF135" s="65"/>
      <c r="JTI135" s="78"/>
      <c r="JTJ135" s="78"/>
      <c r="JTK135" s="65"/>
      <c r="JTN135" s="78"/>
      <c r="JTO135" s="78"/>
      <c r="JTP135" s="65"/>
      <c r="JTS135" s="78"/>
      <c r="JTT135" s="78"/>
      <c r="JTU135" s="65"/>
      <c r="JTX135" s="78"/>
      <c r="JTY135" s="78"/>
      <c r="JTZ135" s="65"/>
      <c r="JUC135" s="78"/>
      <c r="JUD135" s="78"/>
      <c r="JUE135" s="65"/>
      <c r="JUH135" s="78"/>
      <c r="JUI135" s="78"/>
      <c r="JUJ135" s="65"/>
      <c r="JUM135" s="78"/>
      <c r="JUN135" s="78"/>
      <c r="JUO135" s="65"/>
      <c r="JUR135" s="78"/>
      <c r="JUS135" s="78"/>
      <c r="JUT135" s="65"/>
      <c r="JUW135" s="78"/>
      <c r="JUX135" s="78"/>
      <c r="JUY135" s="65"/>
      <c r="JVB135" s="78"/>
      <c r="JVC135" s="78"/>
      <c r="JVD135" s="65"/>
      <c r="JVG135" s="78"/>
      <c r="JVH135" s="78"/>
      <c r="JVI135" s="65"/>
      <c r="JVL135" s="78"/>
      <c r="JVM135" s="78"/>
      <c r="JVN135" s="65"/>
      <c r="JVQ135" s="78"/>
      <c r="JVR135" s="78"/>
      <c r="JVS135" s="65"/>
      <c r="JVV135" s="78"/>
      <c r="JVW135" s="78"/>
      <c r="JVX135" s="65"/>
      <c r="JWA135" s="78"/>
      <c r="JWB135" s="78"/>
      <c r="JWC135" s="65"/>
      <c r="JWF135" s="78"/>
      <c r="JWG135" s="78"/>
      <c r="JWH135" s="65"/>
      <c r="JWK135" s="78"/>
      <c r="JWL135" s="78"/>
      <c r="JWM135" s="65"/>
      <c r="JWP135" s="78"/>
      <c r="JWQ135" s="78"/>
      <c r="JWR135" s="65"/>
      <c r="JWU135" s="78"/>
      <c r="JWV135" s="78"/>
      <c r="JWW135" s="65"/>
      <c r="JWZ135" s="78"/>
      <c r="JXA135" s="78"/>
      <c r="JXB135" s="65"/>
      <c r="JXE135" s="78"/>
      <c r="JXF135" s="78"/>
      <c r="JXG135" s="65"/>
      <c r="JXJ135" s="78"/>
      <c r="JXK135" s="78"/>
      <c r="JXL135" s="65"/>
      <c r="JXO135" s="78"/>
      <c r="JXP135" s="78"/>
      <c r="JXQ135" s="65"/>
      <c r="JXT135" s="78"/>
      <c r="JXU135" s="78"/>
      <c r="JXV135" s="65"/>
      <c r="JXY135" s="78"/>
      <c r="JXZ135" s="78"/>
      <c r="JYA135" s="65"/>
      <c r="JYD135" s="78"/>
      <c r="JYE135" s="78"/>
      <c r="JYF135" s="65"/>
      <c r="JYI135" s="78"/>
      <c r="JYJ135" s="78"/>
      <c r="JYK135" s="65"/>
      <c r="JYN135" s="78"/>
      <c r="JYO135" s="78"/>
      <c r="JYP135" s="65"/>
      <c r="JYS135" s="78"/>
      <c r="JYT135" s="78"/>
      <c r="JYU135" s="65"/>
      <c r="JYX135" s="78"/>
      <c r="JYY135" s="78"/>
      <c r="JYZ135" s="65"/>
      <c r="JZC135" s="78"/>
      <c r="JZD135" s="78"/>
      <c r="JZE135" s="65"/>
      <c r="JZH135" s="78"/>
      <c r="JZI135" s="78"/>
      <c r="JZJ135" s="65"/>
      <c r="JZM135" s="78"/>
      <c r="JZN135" s="78"/>
      <c r="JZO135" s="65"/>
      <c r="JZR135" s="78"/>
      <c r="JZS135" s="78"/>
      <c r="JZT135" s="65"/>
      <c r="JZW135" s="78"/>
      <c r="JZX135" s="78"/>
      <c r="JZY135" s="65"/>
      <c r="KAB135" s="78"/>
      <c r="KAC135" s="78"/>
      <c r="KAD135" s="65"/>
      <c r="KAG135" s="78"/>
      <c r="KAH135" s="78"/>
      <c r="KAI135" s="65"/>
      <c r="KAL135" s="78"/>
      <c r="KAM135" s="78"/>
      <c r="KAN135" s="65"/>
      <c r="KAQ135" s="78"/>
      <c r="KAR135" s="78"/>
      <c r="KAS135" s="65"/>
      <c r="KAV135" s="78"/>
      <c r="KAW135" s="78"/>
      <c r="KAX135" s="65"/>
      <c r="KBA135" s="78"/>
      <c r="KBB135" s="78"/>
      <c r="KBC135" s="65"/>
      <c r="KBF135" s="78"/>
      <c r="KBG135" s="78"/>
      <c r="KBH135" s="65"/>
      <c r="KBK135" s="78"/>
      <c r="KBL135" s="78"/>
      <c r="KBM135" s="65"/>
      <c r="KBP135" s="78"/>
      <c r="KBQ135" s="78"/>
      <c r="KBR135" s="65"/>
      <c r="KBU135" s="78"/>
      <c r="KBV135" s="78"/>
      <c r="KBW135" s="65"/>
      <c r="KBZ135" s="78"/>
      <c r="KCA135" s="78"/>
      <c r="KCB135" s="65"/>
      <c r="KCE135" s="78"/>
      <c r="KCF135" s="78"/>
      <c r="KCG135" s="65"/>
      <c r="KCJ135" s="78"/>
      <c r="KCK135" s="78"/>
      <c r="KCL135" s="65"/>
      <c r="KCO135" s="78"/>
      <c r="KCP135" s="78"/>
      <c r="KCQ135" s="65"/>
      <c r="KCT135" s="78"/>
      <c r="KCU135" s="78"/>
      <c r="KCV135" s="65"/>
      <c r="KCY135" s="78"/>
      <c r="KCZ135" s="78"/>
      <c r="KDA135" s="65"/>
      <c r="KDD135" s="78"/>
      <c r="KDE135" s="78"/>
      <c r="KDF135" s="65"/>
      <c r="KDI135" s="78"/>
      <c r="KDJ135" s="78"/>
      <c r="KDK135" s="65"/>
      <c r="KDN135" s="78"/>
      <c r="KDO135" s="78"/>
      <c r="KDP135" s="65"/>
      <c r="KDS135" s="78"/>
      <c r="KDT135" s="78"/>
      <c r="KDU135" s="65"/>
      <c r="KDX135" s="78"/>
      <c r="KDY135" s="78"/>
      <c r="KDZ135" s="65"/>
      <c r="KEC135" s="78"/>
      <c r="KED135" s="78"/>
      <c r="KEE135" s="65"/>
      <c r="KEH135" s="78"/>
      <c r="KEI135" s="78"/>
      <c r="KEJ135" s="65"/>
      <c r="KEM135" s="78"/>
      <c r="KEN135" s="78"/>
      <c r="KEO135" s="65"/>
      <c r="KER135" s="78"/>
      <c r="KES135" s="78"/>
      <c r="KET135" s="65"/>
      <c r="KEW135" s="78"/>
      <c r="KEX135" s="78"/>
      <c r="KEY135" s="65"/>
      <c r="KFB135" s="78"/>
      <c r="KFC135" s="78"/>
      <c r="KFD135" s="65"/>
      <c r="KFG135" s="78"/>
      <c r="KFH135" s="78"/>
      <c r="KFI135" s="65"/>
      <c r="KFL135" s="78"/>
      <c r="KFM135" s="78"/>
      <c r="KFN135" s="65"/>
      <c r="KFQ135" s="78"/>
      <c r="KFR135" s="78"/>
      <c r="KFS135" s="65"/>
      <c r="KFV135" s="78"/>
      <c r="KFW135" s="78"/>
      <c r="KFX135" s="65"/>
      <c r="KGA135" s="78"/>
      <c r="KGB135" s="78"/>
      <c r="KGC135" s="65"/>
      <c r="KGF135" s="78"/>
      <c r="KGG135" s="78"/>
      <c r="KGH135" s="65"/>
      <c r="KGK135" s="78"/>
      <c r="KGL135" s="78"/>
      <c r="KGM135" s="65"/>
      <c r="KGP135" s="78"/>
      <c r="KGQ135" s="78"/>
      <c r="KGR135" s="65"/>
      <c r="KGU135" s="78"/>
      <c r="KGV135" s="78"/>
      <c r="KGW135" s="65"/>
      <c r="KGZ135" s="78"/>
      <c r="KHA135" s="78"/>
      <c r="KHB135" s="65"/>
      <c r="KHE135" s="78"/>
      <c r="KHF135" s="78"/>
      <c r="KHG135" s="65"/>
      <c r="KHJ135" s="78"/>
      <c r="KHK135" s="78"/>
      <c r="KHL135" s="65"/>
      <c r="KHO135" s="78"/>
      <c r="KHP135" s="78"/>
      <c r="KHQ135" s="65"/>
      <c r="KHT135" s="78"/>
      <c r="KHU135" s="78"/>
      <c r="KHV135" s="65"/>
      <c r="KHY135" s="78"/>
      <c r="KHZ135" s="78"/>
      <c r="KIA135" s="65"/>
      <c r="KID135" s="78"/>
      <c r="KIE135" s="78"/>
      <c r="KIF135" s="65"/>
      <c r="KII135" s="78"/>
      <c r="KIJ135" s="78"/>
      <c r="KIK135" s="65"/>
      <c r="KIN135" s="78"/>
      <c r="KIO135" s="78"/>
      <c r="KIP135" s="65"/>
      <c r="KIS135" s="78"/>
      <c r="KIT135" s="78"/>
      <c r="KIU135" s="65"/>
      <c r="KIX135" s="78"/>
      <c r="KIY135" s="78"/>
      <c r="KIZ135" s="65"/>
      <c r="KJC135" s="78"/>
      <c r="KJD135" s="78"/>
      <c r="KJE135" s="65"/>
      <c r="KJH135" s="78"/>
      <c r="KJI135" s="78"/>
      <c r="KJJ135" s="65"/>
      <c r="KJM135" s="78"/>
      <c r="KJN135" s="78"/>
      <c r="KJO135" s="65"/>
      <c r="KJR135" s="78"/>
      <c r="KJS135" s="78"/>
      <c r="KJT135" s="65"/>
      <c r="KJW135" s="78"/>
      <c r="KJX135" s="78"/>
      <c r="KJY135" s="65"/>
      <c r="KKB135" s="78"/>
      <c r="KKC135" s="78"/>
      <c r="KKD135" s="65"/>
      <c r="KKG135" s="78"/>
      <c r="KKH135" s="78"/>
      <c r="KKI135" s="65"/>
      <c r="KKL135" s="78"/>
      <c r="KKM135" s="78"/>
      <c r="KKN135" s="65"/>
      <c r="KKQ135" s="78"/>
      <c r="KKR135" s="78"/>
      <c r="KKS135" s="65"/>
      <c r="KKV135" s="78"/>
      <c r="KKW135" s="78"/>
      <c r="KKX135" s="65"/>
      <c r="KLA135" s="78"/>
      <c r="KLB135" s="78"/>
      <c r="KLC135" s="65"/>
      <c r="KLF135" s="78"/>
      <c r="KLG135" s="78"/>
      <c r="KLH135" s="65"/>
      <c r="KLK135" s="78"/>
      <c r="KLL135" s="78"/>
      <c r="KLM135" s="65"/>
      <c r="KLP135" s="78"/>
      <c r="KLQ135" s="78"/>
      <c r="KLR135" s="65"/>
      <c r="KLU135" s="78"/>
      <c r="KLV135" s="78"/>
      <c r="KLW135" s="65"/>
      <c r="KLZ135" s="78"/>
      <c r="KMA135" s="78"/>
      <c r="KMB135" s="65"/>
      <c r="KME135" s="78"/>
      <c r="KMF135" s="78"/>
      <c r="KMG135" s="65"/>
      <c r="KMJ135" s="78"/>
      <c r="KMK135" s="78"/>
      <c r="KML135" s="65"/>
      <c r="KMO135" s="78"/>
      <c r="KMP135" s="78"/>
      <c r="KMQ135" s="65"/>
      <c r="KMT135" s="78"/>
      <c r="KMU135" s="78"/>
      <c r="KMV135" s="65"/>
      <c r="KMY135" s="78"/>
      <c r="KMZ135" s="78"/>
      <c r="KNA135" s="65"/>
      <c r="KND135" s="78"/>
      <c r="KNE135" s="78"/>
      <c r="KNF135" s="65"/>
      <c r="KNI135" s="78"/>
      <c r="KNJ135" s="78"/>
      <c r="KNK135" s="65"/>
      <c r="KNN135" s="78"/>
      <c r="KNO135" s="78"/>
      <c r="KNP135" s="65"/>
      <c r="KNS135" s="78"/>
      <c r="KNT135" s="78"/>
      <c r="KNU135" s="65"/>
      <c r="KNX135" s="78"/>
      <c r="KNY135" s="78"/>
      <c r="KNZ135" s="65"/>
      <c r="KOC135" s="78"/>
      <c r="KOD135" s="78"/>
      <c r="KOE135" s="65"/>
      <c r="KOH135" s="78"/>
      <c r="KOI135" s="78"/>
      <c r="KOJ135" s="65"/>
      <c r="KOM135" s="78"/>
      <c r="KON135" s="78"/>
      <c r="KOO135" s="65"/>
      <c r="KOR135" s="78"/>
      <c r="KOS135" s="78"/>
      <c r="KOT135" s="65"/>
      <c r="KOW135" s="78"/>
      <c r="KOX135" s="78"/>
      <c r="KOY135" s="65"/>
      <c r="KPB135" s="78"/>
      <c r="KPC135" s="78"/>
      <c r="KPD135" s="65"/>
      <c r="KPG135" s="78"/>
      <c r="KPH135" s="78"/>
      <c r="KPI135" s="65"/>
      <c r="KPL135" s="78"/>
      <c r="KPM135" s="78"/>
      <c r="KPN135" s="65"/>
      <c r="KPQ135" s="78"/>
      <c r="KPR135" s="78"/>
      <c r="KPS135" s="65"/>
      <c r="KPV135" s="78"/>
      <c r="KPW135" s="78"/>
      <c r="KPX135" s="65"/>
      <c r="KQA135" s="78"/>
      <c r="KQB135" s="78"/>
      <c r="KQC135" s="65"/>
      <c r="KQF135" s="78"/>
      <c r="KQG135" s="78"/>
      <c r="KQH135" s="65"/>
      <c r="KQK135" s="78"/>
      <c r="KQL135" s="78"/>
      <c r="KQM135" s="65"/>
      <c r="KQP135" s="78"/>
      <c r="KQQ135" s="78"/>
      <c r="KQR135" s="65"/>
      <c r="KQU135" s="78"/>
      <c r="KQV135" s="78"/>
      <c r="KQW135" s="65"/>
      <c r="KQZ135" s="78"/>
      <c r="KRA135" s="78"/>
      <c r="KRB135" s="65"/>
      <c r="KRE135" s="78"/>
      <c r="KRF135" s="78"/>
      <c r="KRG135" s="65"/>
      <c r="KRJ135" s="78"/>
      <c r="KRK135" s="78"/>
      <c r="KRL135" s="65"/>
      <c r="KRO135" s="78"/>
      <c r="KRP135" s="78"/>
      <c r="KRQ135" s="65"/>
      <c r="KRT135" s="78"/>
      <c r="KRU135" s="78"/>
      <c r="KRV135" s="65"/>
      <c r="KRY135" s="78"/>
      <c r="KRZ135" s="78"/>
      <c r="KSA135" s="65"/>
      <c r="KSD135" s="78"/>
      <c r="KSE135" s="78"/>
      <c r="KSF135" s="65"/>
      <c r="KSI135" s="78"/>
      <c r="KSJ135" s="78"/>
      <c r="KSK135" s="65"/>
      <c r="KSN135" s="78"/>
      <c r="KSO135" s="78"/>
      <c r="KSP135" s="65"/>
      <c r="KSS135" s="78"/>
      <c r="KST135" s="78"/>
      <c r="KSU135" s="65"/>
      <c r="KSX135" s="78"/>
      <c r="KSY135" s="78"/>
      <c r="KSZ135" s="65"/>
      <c r="KTC135" s="78"/>
      <c r="KTD135" s="78"/>
      <c r="KTE135" s="65"/>
      <c r="KTH135" s="78"/>
      <c r="KTI135" s="78"/>
      <c r="KTJ135" s="65"/>
      <c r="KTM135" s="78"/>
      <c r="KTN135" s="78"/>
      <c r="KTO135" s="65"/>
      <c r="KTR135" s="78"/>
      <c r="KTS135" s="78"/>
      <c r="KTT135" s="65"/>
      <c r="KTW135" s="78"/>
      <c r="KTX135" s="78"/>
      <c r="KTY135" s="65"/>
      <c r="KUB135" s="78"/>
      <c r="KUC135" s="78"/>
      <c r="KUD135" s="65"/>
      <c r="KUG135" s="78"/>
      <c r="KUH135" s="78"/>
      <c r="KUI135" s="65"/>
      <c r="KUL135" s="78"/>
      <c r="KUM135" s="78"/>
      <c r="KUN135" s="65"/>
      <c r="KUQ135" s="78"/>
      <c r="KUR135" s="78"/>
      <c r="KUS135" s="65"/>
      <c r="KUV135" s="78"/>
      <c r="KUW135" s="78"/>
      <c r="KUX135" s="65"/>
      <c r="KVA135" s="78"/>
      <c r="KVB135" s="78"/>
      <c r="KVC135" s="65"/>
      <c r="KVF135" s="78"/>
      <c r="KVG135" s="78"/>
      <c r="KVH135" s="65"/>
      <c r="KVK135" s="78"/>
      <c r="KVL135" s="78"/>
      <c r="KVM135" s="65"/>
      <c r="KVP135" s="78"/>
      <c r="KVQ135" s="78"/>
      <c r="KVR135" s="65"/>
      <c r="KVU135" s="78"/>
      <c r="KVV135" s="78"/>
      <c r="KVW135" s="65"/>
      <c r="KVZ135" s="78"/>
      <c r="KWA135" s="78"/>
      <c r="KWB135" s="65"/>
      <c r="KWE135" s="78"/>
      <c r="KWF135" s="78"/>
      <c r="KWG135" s="65"/>
      <c r="KWJ135" s="78"/>
      <c r="KWK135" s="78"/>
      <c r="KWL135" s="65"/>
      <c r="KWO135" s="78"/>
      <c r="KWP135" s="78"/>
      <c r="KWQ135" s="65"/>
      <c r="KWT135" s="78"/>
      <c r="KWU135" s="78"/>
      <c r="KWV135" s="65"/>
      <c r="KWY135" s="78"/>
      <c r="KWZ135" s="78"/>
      <c r="KXA135" s="65"/>
      <c r="KXD135" s="78"/>
      <c r="KXE135" s="78"/>
      <c r="KXF135" s="65"/>
      <c r="KXI135" s="78"/>
      <c r="KXJ135" s="78"/>
      <c r="KXK135" s="65"/>
      <c r="KXN135" s="78"/>
      <c r="KXO135" s="78"/>
      <c r="KXP135" s="65"/>
      <c r="KXS135" s="78"/>
      <c r="KXT135" s="78"/>
      <c r="KXU135" s="65"/>
      <c r="KXX135" s="78"/>
      <c r="KXY135" s="78"/>
      <c r="KXZ135" s="65"/>
      <c r="KYC135" s="78"/>
      <c r="KYD135" s="78"/>
      <c r="KYE135" s="65"/>
      <c r="KYH135" s="78"/>
      <c r="KYI135" s="78"/>
      <c r="KYJ135" s="65"/>
      <c r="KYM135" s="78"/>
      <c r="KYN135" s="78"/>
      <c r="KYO135" s="65"/>
      <c r="KYR135" s="78"/>
      <c r="KYS135" s="78"/>
      <c r="KYT135" s="65"/>
      <c r="KYW135" s="78"/>
      <c r="KYX135" s="78"/>
      <c r="KYY135" s="65"/>
      <c r="KZB135" s="78"/>
      <c r="KZC135" s="78"/>
      <c r="KZD135" s="65"/>
      <c r="KZG135" s="78"/>
      <c r="KZH135" s="78"/>
      <c r="KZI135" s="65"/>
      <c r="KZL135" s="78"/>
      <c r="KZM135" s="78"/>
      <c r="KZN135" s="65"/>
      <c r="KZQ135" s="78"/>
      <c r="KZR135" s="78"/>
      <c r="KZS135" s="65"/>
      <c r="KZV135" s="78"/>
      <c r="KZW135" s="78"/>
      <c r="KZX135" s="65"/>
      <c r="LAA135" s="78"/>
      <c r="LAB135" s="78"/>
      <c r="LAC135" s="65"/>
      <c r="LAF135" s="78"/>
      <c r="LAG135" s="78"/>
      <c r="LAH135" s="65"/>
      <c r="LAK135" s="78"/>
      <c r="LAL135" s="78"/>
      <c r="LAM135" s="65"/>
      <c r="LAP135" s="78"/>
      <c r="LAQ135" s="78"/>
      <c r="LAR135" s="65"/>
      <c r="LAU135" s="78"/>
      <c r="LAV135" s="78"/>
      <c r="LAW135" s="65"/>
      <c r="LAZ135" s="78"/>
      <c r="LBA135" s="78"/>
      <c r="LBB135" s="65"/>
      <c r="LBE135" s="78"/>
      <c r="LBF135" s="78"/>
      <c r="LBG135" s="65"/>
      <c r="LBJ135" s="78"/>
      <c r="LBK135" s="78"/>
      <c r="LBL135" s="65"/>
      <c r="LBO135" s="78"/>
      <c r="LBP135" s="78"/>
      <c r="LBQ135" s="65"/>
      <c r="LBT135" s="78"/>
      <c r="LBU135" s="78"/>
      <c r="LBV135" s="65"/>
      <c r="LBY135" s="78"/>
      <c r="LBZ135" s="78"/>
      <c r="LCA135" s="65"/>
      <c r="LCD135" s="78"/>
      <c r="LCE135" s="78"/>
      <c r="LCF135" s="65"/>
      <c r="LCI135" s="78"/>
      <c r="LCJ135" s="78"/>
      <c r="LCK135" s="65"/>
      <c r="LCN135" s="78"/>
      <c r="LCO135" s="78"/>
      <c r="LCP135" s="65"/>
      <c r="LCS135" s="78"/>
      <c r="LCT135" s="78"/>
      <c r="LCU135" s="65"/>
      <c r="LCX135" s="78"/>
      <c r="LCY135" s="78"/>
      <c r="LCZ135" s="65"/>
      <c r="LDC135" s="78"/>
      <c r="LDD135" s="78"/>
      <c r="LDE135" s="65"/>
      <c r="LDH135" s="78"/>
      <c r="LDI135" s="78"/>
      <c r="LDJ135" s="65"/>
      <c r="LDM135" s="78"/>
      <c r="LDN135" s="78"/>
      <c r="LDO135" s="65"/>
      <c r="LDR135" s="78"/>
      <c r="LDS135" s="78"/>
      <c r="LDT135" s="65"/>
      <c r="LDW135" s="78"/>
      <c r="LDX135" s="78"/>
      <c r="LDY135" s="65"/>
      <c r="LEB135" s="78"/>
      <c r="LEC135" s="78"/>
      <c r="LED135" s="65"/>
      <c r="LEG135" s="78"/>
      <c r="LEH135" s="78"/>
      <c r="LEI135" s="65"/>
      <c r="LEL135" s="78"/>
      <c r="LEM135" s="78"/>
      <c r="LEN135" s="65"/>
      <c r="LEQ135" s="78"/>
      <c r="LER135" s="78"/>
      <c r="LES135" s="65"/>
      <c r="LEV135" s="78"/>
      <c r="LEW135" s="78"/>
      <c r="LEX135" s="65"/>
      <c r="LFA135" s="78"/>
      <c r="LFB135" s="78"/>
      <c r="LFC135" s="65"/>
      <c r="LFF135" s="78"/>
      <c r="LFG135" s="78"/>
      <c r="LFH135" s="65"/>
      <c r="LFK135" s="78"/>
      <c r="LFL135" s="78"/>
      <c r="LFM135" s="65"/>
      <c r="LFP135" s="78"/>
      <c r="LFQ135" s="78"/>
      <c r="LFR135" s="65"/>
      <c r="LFU135" s="78"/>
      <c r="LFV135" s="78"/>
      <c r="LFW135" s="65"/>
      <c r="LFZ135" s="78"/>
      <c r="LGA135" s="78"/>
      <c r="LGB135" s="65"/>
      <c r="LGE135" s="78"/>
      <c r="LGF135" s="78"/>
      <c r="LGG135" s="65"/>
      <c r="LGJ135" s="78"/>
      <c r="LGK135" s="78"/>
      <c r="LGL135" s="65"/>
      <c r="LGO135" s="78"/>
      <c r="LGP135" s="78"/>
      <c r="LGQ135" s="65"/>
      <c r="LGT135" s="78"/>
      <c r="LGU135" s="78"/>
      <c r="LGV135" s="65"/>
      <c r="LGY135" s="78"/>
      <c r="LGZ135" s="78"/>
      <c r="LHA135" s="65"/>
      <c r="LHD135" s="78"/>
      <c r="LHE135" s="78"/>
      <c r="LHF135" s="65"/>
      <c r="LHI135" s="78"/>
      <c r="LHJ135" s="78"/>
      <c r="LHK135" s="65"/>
      <c r="LHN135" s="78"/>
      <c r="LHO135" s="78"/>
      <c r="LHP135" s="65"/>
      <c r="LHS135" s="78"/>
      <c r="LHT135" s="78"/>
      <c r="LHU135" s="65"/>
      <c r="LHX135" s="78"/>
      <c r="LHY135" s="78"/>
      <c r="LHZ135" s="65"/>
      <c r="LIC135" s="78"/>
      <c r="LID135" s="78"/>
      <c r="LIE135" s="65"/>
      <c r="LIH135" s="78"/>
      <c r="LII135" s="78"/>
      <c r="LIJ135" s="65"/>
      <c r="LIM135" s="78"/>
      <c r="LIN135" s="78"/>
      <c r="LIO135" s="65"/>
      <c r="LIR135" s="78"/>
      <c r="LIS135" s="78"/>
      <c r="LIT135" s="65"/>
      <c r="LIW135" s="78"/>
      <c r="LIX135" s="78"/>
      <c r="LIY135" s="65"/>
      <c r="LJB135" s="78"/>
      <c r="LJC135" s="78"/>
      <c r="LJD135" s="65"/>
      <c r="LJG135" s="78"/>
      <c r="LJH135" s="78"/>
      <c r="LJI135" s="65"/>
      <c r="LJL135" s="78"/>
      <c r="LJM135" s="78"/>
      <c r="LJN135" s="65"/>
      <c r="LJQ135" s="78"/>
      <c r="LJR135" s="78"/>
      <c r="LJS135" s="65"/>
      <c r="LJV135" s="78"/>
      <c r="LJW135" s="78"/>
      <c r="LJX135" s="65"/>
      <c r="LKA135" s="78"/>
      <c r="LKB135" s="78"/>
      <c r="LKC135" s="65"/>
      <c r="LKF135" s="78"/>
      <c r="LKG135" s="78"/>
      <c r="LKH135" s="65"/>
      <c r="LKK135" s="78"/>
      <c r="LKL135" s="78"/>
      <c r="LKM135" s="65"/>
      <c r="LKP135" s="78"/>
      <c r="LKQ135" s="78"/>
      <c r="LKR135" s="65"/>
      <c r="LKU135" s="78"/>
      <c r="LKV135" s="78"/>
      <c r="LKW135" s="65"/>
      <c r="LKZ135" s="78"/>
      <c r="LLA135" s="78"/>
      <c r="LLB135" s="65"/>
      <c r="LLE135" s="78"/>
      <c r="LLF135" s="78"/>
      <c r="LLG135" s="65"/>
      <c r="LLJ135" s="78"/>
      <c r="LLK135" s="78"/>
      <c r="LLL135" s="65"/>
      <c r="LLO135" s="78"/>
      <c r="LLP135" s="78"/>
      <c r="LLQ135" s="65"/>
      <c r="LLT135" s="78"/>
      <c r="LLU135" s="78"/>
      <c r="LLV135" s="65"/>
      <c r="LLY135" s="78"/>
      <c r="LLZ135" s="78"/>
      <c r="LMA135" s="65"/>
      <c r="LMD135" s="78"/>
      <c r="LME135" s="78"/>
      <c r="LMF135" s="65"/>
      <c r="LMI135" s="78"/>
      <c r="LMJ135" s="78"/>
      <c r="LMK135" s="65"/>
      <c r="LMN135" s="78"/>
      <c r="LMO135" s="78"/>
      <c r="LMP135" s="65"/>
      <c r="LMS135" s="78"/>
      <c r="LMT135" s="78"/>
      <c r="LMU135" s="65"/>
      <c r="LMX135" s="78"/>
      <c r="LMY135" s="78"/>
      <c r="LMZ135" s="65"/>
      <c r="LNC135" s="78"/>
      <c r="LND135" s="78"/>
      <c r="LNE135" s="65"/>
      <c r="LNH135" s="78"/>
      <c r="LNI135" s="78"/>
      <c r="LNJ135" s="65"/>
      <c r="LNM135" s="78"/>
      <c r="LNN135" s="78"/>
      <c r="LNO135" s="65"/>
      <c r="LNR135" s="78"/>
      <c r="LNS135" s="78"/>
      <c r="LNT135" s="65"/>
      <c r="LNW135" s="78"/>
      <c r="LNX135" s="78"/>
      <c r="LNY135" s="65"/>
      <c r="LOB135" s="78"/>
      <c r="LOC135" s="78"/>
      <c r="LOD135" s="65"/>
      <c r="LOG135" s="78"/>
      <c r="LOH135" s="78"/>
      <c r="LOI135" s="65"/>
      <c r="LOL135" s="78"/>
      <c r="LOM135" s="78"/>
      <c r="LON135" s="65"/>
      <c r="LOQ135" s="78"/>
      <c r="LOR135" s="78"/>
      <c r="LOS135" s="65"/>
      <c r="LOV135" s="78"/>
      <c r="LOW135" s="78"/>
      <c r="LOX135" s="65"/>
      <c r="LPA135" s="78"/>
      <c r="LPB135" s="78"/>
      <c r="LPC135" s="65"/>
      <c r="LPF135" s="78"/>
      <c r="LPG135" s="78"/>
      <c r="LPH135" s="65"/>
      <c r="LPK135" s="78"/>
      <c r="LPL135" s="78"/>
      <c r="LPM135" s="65"/>
      <c r="LPP135" s="78"/>
      <c r="LPQ135" s="78"/>
      <c r="LPR135" s="65"/>
      <c r="LPU135" s="78"/>
      <c r="LPV135" s="78"/>
      <c r="LPW135" s="65"/>
      <c r="LPZ135" s="78"/>
      <c r="LQA135" s="78"/>
      <c r="LQB135" s="65"/>
      <c r="LQE135" s="78"/>
      <c r="LQF135" s="78"/>
      <c r="LQG135" s="65"/>
      <c r="LQJ135" s="78"/>
      <c r="LQK135" s="78"/>
      <c r="LQL135" s="65"/>
      <c r="LQO135" s="78"/>
      <c r="LQP135" s="78"/>
      <c r="LQQ135" s="65"/>
      <c r="LQT135" s="78"/>
      <c r="LQU135" s="78"/>
      <c r="LQV135" s="65"/>
      <c r="LQY135" s="78"/>
      <c r="LQZ135" s="78"/>
      <c r="LRA135" s="65"/>
      <c r="LRD135" s="78"/>
      <c r="LRE135" s="78"/>
      <c r="LRF135" s="65"/>
      <c r="LRI135" s="78"/>
      <c r="LRJ135" s="78"/>
      <c r="LRK135" s="65"/>
      <c r="LRN135" s="78"/>
      <c r="LRO135" s="78"/>
      <c r="LRP135" s="65"/>
      <c r="LRS135" s="78"/>
      <c r="LRT135" s="78"/>
      <c r="LRU135" s="65"/>
      <c r="LRX135" s="78"/>
      <c r="LRY135" s="78"/>
      <c r="LRZ135" s="65"/>
      <c r="LSC135" s="78"/>
      <c r="LSD135" s="78"/>
      <c r="LSE135" s="65"/>
      <c r="LSH135" s="78"/>
      <c r="LSI135" s="78"/>
      <c r="LSJ135" s="65"/>
      <c r="LSM135" s="78"/>
      <c r="LSN135" s="78"/>
      <c r="LSO135" s="65"/>
      <c r="LSR135" s="78"/>
      <c r="LSS135" s="78"/>
      <c r="LST135" s="65"/>
      <c r="LSW135" s="78"/>
      <c r="LSX135" s="78"/>
      <c r="LSY135" s="65"/>
      <c r="LTB135" s="78"/>
      <c r="LTC135" s="78"/>
      <c r="LTD135" s="65"/>
      <c r="LTG135" s="78"/>
      <c r="LTH135" s="78"/>
      <c r="LTI135" s="65"/>
      <c r="LTL135" s="78"/>
      <c r="LTM135" s="78"/>
      <c r="LTN135" s="65"/>
      <c r="LTQ135" s="78"/>
      <c r="LTR135" s="78"/>
      <c r="LTS135" s="65"/>
      <c r="LTV135" s="78"/>
      <c r="LTW135" s="78"/>
      <c r="LTX135" s="65"/>
      <c r="LUA135" s="78"/>
      <c r="LUB135" s="78"/>
      <c r="LUC135" s="65"/>
      <c r="LUF135" s="78"/>
      <c r="LUG135" s="78"/>
      <c r="LUH135" s="65"/>
      <c r="LUK135" s="78"/>
      <c r="LUL135" s="78"/>
      <c r="LUM135" s="65"/>
      <c r="LUP135" s="78"/>
      <c r="LUQ135" s="78"/>
      <c r="LUR135" s="65"/>
      <c r="LUU135" s="78"/>
      <c r="LUV135" s="78"/>
      <c r="LUW135" s="65"/>
      <c r="LUZ135" s="78"/>
      <c r="LVA135" s="78"/>
      <c r="LVB135" s="65"/>
      <c r="LVE135" s="78"/>
      <c r="LVF135" s="78"/>
      <c r="LVG135" s="65"/>
      <c r="LVJ135" s="78"/>
      <c r="LVK135" s="78"/>
      <c r="LVL135" s="65"/>
      <c r="LVO135" s="78"/>
      <c r="LVP135" s="78"/>
      <c r="LVQ135" s="65"/>
      <c r="LVT135" s="78"/>
      <c r="LVU135" s="78"/>
      <c r="LVV135" s="65"/>
      <c r="LVY135" s="78"/>
      <c r="LVZ135" s="78"/>
      <c r="LWA135" s="65"/>
      <c r="LWD135" s="78"/>
      <c r="LWE135" s="78"/>
      <c r="LWF135" s="65"/>
      <c r="LWI135" s="78"/>
      <c r="LWJ135" s="78"/>
      <c r="LWK135" s="65"/>
      <c r="LWN135" s="78"/>
      <c r="LWO135" s="78"/>
      <c r="LWP135" s="65"/>
      <c r="LWS135" s="78"/>
      <c r="LWT135" s="78"/>
      <c r="LWU135" s="65"/>
      <c r="LWX135" s="78"/>
      <c r="LWY135" s="78"/>
      <c r="LWZ135" s="65"/>
      <c r="LXC135" s="78"/>
      <c r="LXD135" s="78"/>
      <c r="LXE135" s="65"/>
      <c r="LXH135" s="78"/>
      <c r="LXI135" s="78"/>
      <c r="LXJ135" s="65"/>
      <c r="LXM135" s="78"/>
      <c r="LXN135" s="78"/>
      <c r="LXO135" s="65"/>
      <c r="LXR135" s="78"/>
      <c r="LXS135" s="78"/>
      <c r="LXT135" s="65"/>
      <c r="LXW135" s="78"/>
      <c r="LXX135" s="78"/>
      <c r="LXY135" s="65"/>
      <c r="LYB135" s="78"/>
      <c r="LYC135" s="78"/>
      <c r="LYD135" s="65"/>
      <c r="LYG135" s="78"/>
      <c r="LYH135" s="78"/>
      <c r="LYI135" s="65"/>
      <c r="LYL135" s="78"/>
      <c r="LYM135" s="78"/>
      <c r="LYN135" s="65"/>
      <c r="LYQ135" s="78"/>
      <c r="LYR135" s="78"/>
      <c r="LYS135" s="65"/>
      <c r="LYV135" s="78"/>
      <c r="LYW135" s="78"/>
      <c r="LYX135" s="65"/>
      <c r="LZA135" s="78"/>
      <c r="LZB135" s="78"/>
      <c r="LZC135" s="65"/>
      <c r="LZF135" s="78"/>
      <c r="LZG135" s="78"/>
      <c r="LZH135" s="65"/>
      <c r="LZK135" s="78"/>
      <c r="LZL135" s="78"/>
      <c r="LZM135" s="65"/>
      <c r="LZP135" s="78"/>
      <c r="LZQ135" s="78"/>
      <c r="LZR135" s="65"/>
      <c r="LZU135" s="78"/>
      <c r="LZV135" s="78"/>
      <c r="LZW135" s="65"/>
      <c r="LZZ135" s="78"/>
      <c r="MAA135" s="78"/>
      <c r="MAB135" s="65"/>
      <c r="MAE135" s="78"/>
      <c r="MAF135" s="78"/>
      <c r="MAG135" s="65"/>
      <c r="MAJ135" s="78"/>
      <c r="MAK135" s="78"/>
      <c r="MAL135" s="65"/>
      <c r="MAO135" s="78"/>
      <c r="MAP135" s="78"/>
      <c r="MAQ135" s="65"/>
      <c r="MAT135" s="78"/>
      <c r="MAU135" s="78"/>
      <c r="MAV135" s="65"/>
      <c r="MAY135" s="78"/>
      <c r="MAZ135" s="78"/>
      <c r="MBA135" s="65"/>
      <c r="MBD135" s="78"/>
      <c r="MBE135" s="78"/>
      <c r="MBF135" s="65"/>
      <c r="MBI135" s="78"/>
      <c r="MBJ135" s="78"/>
      <c r="MBK135" s="65"/>
      <c r="MBN135" s="78"/>
      <c r="MBO135" s="78"/>
      <c r="MBP135" s="65"/>
      <c r="MBS135" s="78"/>
      <c r="MBT135" s="78"/>
      <c r="MBU135" s="65"/>
      <c r="MBX135" s="78"/>
      <c r="MBY135" s="78"/>
      <c r="MBZ135" s="65"/>
      <c r="MCC135" s="78"/>
      <c r="MCD135" s="78"/>
      <c r="MCE135" s="65"/>
      <c r="MCH135" s="78"/>
      <c r="MCI135" s="78"/>
      <c r="MCJ135" s="65"/>
      <c r="MCM135" s="78"/>
      <c r="MCN135" s="78"/>
      <c r="MCO135" s="65"/>
      <c r="MCR135" s="78"/>
      <c r="MCS135" s="78"/>
      <c r="MCT135" s="65"/>
      <c r="MCW135" s="78"/>
      <c r="MCX135" s="78"/>
      <c r="MCY135" s="65"/>
      <c r="MDB135" s="78"/>
      <c r="MDC135" s="78"/>
      <c r="MDD135" s="65"/>
      <c r="MDG135" s="78"/>
      <c r="MDH135" s="78"/>
      <c r="MDI135" s="65"/>
      <c r="MDL135" s="78"/>
      <c r="MDM135" s="78"/>
      <c r="MDN135" s="65"/>
      <c r="MDQ135" s="78"/>
      <c r="MDR135" s="78"/>
      <c r="MDS135" s="65"/>
      <c r="MDV135" s="78"/>
      <c r="MDW135" s="78"/>
      <c r="MDX135" s="65"/>
      <c r="MEA135" s="78"/>
      <c r="MEB135" s="78"/>
      <c r="MEC135" s="65"/>
      <c r="MEF135" s="78"/>
      <c r="MEG135" s="78"/>
      <c r="MEH135" s="65"/>
      <c r="MEK135" s="78"/>
      <c r="MEL135" s="78"/>
      <c r="MEM135" s="65"/>
      <c r="MEP135" s="78"/>
      <c r="MEQ135" s="78"/>
      <c r="MER135" s="65"/>
      <c r="MEU135" s="78"/>
      <c r="MEV135" s="78"/>
      <c r="MEW135" s="65"/>
      <c r="MEZ135" s="78"/>
      <c r="MFA135" s="78"/>
      <c r="MFB135" s="65"/>
      <c r="MFE135" s="78"/>
      <c r="MFF135" s="78"/>
      <c r="MFG135" s="65"/>
      <c r="MFJ135" s="78"/>
      <c r="MFK135" s="78"/>
      <c r="MFL135" s="65"/>
      <c r="MFO135" s="78"/>
      <c r="MFP135" s="78"/>
      <c r="MFQ135" s="65"/>
      <c r="MFT135" s="78"/>
      <c r="MFU135" s="78"/>
      <c r="MFV135" s="65"/>
      <c r="MFY135" s="78"/>
      <c r="MFZ135" s="78"/>
      <c r="MGA135" s="65"/>
      <c r="MGD135" s="78"/>
      <c r="MGE135" s="78"/>
      <c r="MGF135" s="65"/>
      <c r="MGI135" s="78"/>
      <c r="MGJ135" s="78"/>
      <c r="MGK135" s="65"/>
      <c r="MGN135" s="78"/>
      <c r="MGO135" s="78"/>
      <c r="MGP135" s="65"/>
      <c r="MGS135" s="78"/>
      <c r="MGT135" s="78"/>
      <c r="MGU135" s="65"/>
      <c r="MGX135" s="78"/>
      <c r="MGY135" s="78"/>
      <c r="MGZ135" s="65"/>
      <c r="MHC135" s="78"/>
      <c r="MHD135" s="78"/>
      <c r="MHE135" s="65"/>
      <c r="MHH135" s="78"/>
      <c r="MHI135" s="78"/>
      <c r="MHJ135" s="65"/>
      <c r="MHM135" s="78"/>
      <c r="MHN135" s="78"/>
      <c r="MHO135" s="65"/>
      <c r="MHR135" s="78"/>
      <c r="MHS135" s="78"/>
      <c r="MHT135" s="65"/>
      <c r="MHW135" s="78"/>
      <c r="MHX135" s="78"/>
      <c r="MHY135" s="65"/>
      <c r="MIB135" s="78"/>
      <c r="MIC135" s="78"/>
      <c r="MID135" s="65"/>
      <c r="MIG135" s="78"/>
      <c r="MIH135" s="78"/>
      <c r="MII135" s="65"/>
      <c r="MIL135" s="78"/>
      <c r="MIM135" s="78"/>
      <c r="MIN135" s="65"/>
      <c r="MIQ135" s="78"/>
      <c r="MIR135" s="78"/>
      <c r="MIS135" s="65"/>
      <c r="MIV135" s="78"/>
      <c r="MIW135" s="78"/>
      <c r="MIX135" s="65"/>
      <c r="MJA135" s="78"/>
      <c r="MJB135" s="78"/>
      <c r="MJC135" s="65"/>
      <c r="MJF135" s="78"/>
      <c r="MJG135" s="78"/>
      <c r="MJH135" s="65"/>
      <c r="MJK135" s="78"/>
      <c r="MJL135" s="78"/>
      <c r="MJM135" s="65"/>
      <c r="MJP135" s="78"/>
      <c r="MJQ135" s="78"/>
      <c r="MJR135" s="65"/>
      <c r="MJU135" s="78"/>
      <c r="MJV135" s="78"/>
      <c r="MJW135" s="65"/>
      <c r="MJZ135" s="78"/>
      <c r="MKA135" s="78"/>
      <c r="MKB135" s="65"/>
      <c r="MKE135" s="78"/>
      <c r="MKF135" s="78"/>
      <c r="MKG135" s="65"/>
      <c r="MKJ135" s="78"/>
      <c r="MKK135" s="78"/>
      <c r="MKL135" s="65"/>
      <c r="MKO135" s="78"/>
      <c r="MKP135" s="78"/>
      <c r="MKQ135" s="65"/>
      <c r="MKT135" s="78"/>
      <c r="MKU135" s="78"/>
      <c r="MKV135" s="65"/>
      <c r="MKY135" s="78"/>
      <c r="MKZ135" s="78"/>
      <c r="MLA135" s="65"/>
      <c r="MLD135" s="78"/>
      <c r="MLE135" s="78"/>
      <c r="MLF135" s="65"/>
      <c r="MLI135" s="78"/>
      <c r="MLJ135" s="78"/>
      <c r="MLK135" s="65"/>
      <c r="MLN135" s="78"/>
      <c r="MLO135" s="78"/>
      <c r="MLP135" s="65"/>
      <c r="MLS135" s="78"/>
      <c r="MLT135" s="78"/>
      <c r="MLU135" s="65"/>
      <c r="MLX135" s="78"/>
      <c r="MLY135" s="78"/>
      <c r="MLZ135" s="65"/>
      <c r="MMC135" s="78"/>
      <c r="MMD135" s="78"/>
      <c r="MME135" s="65"/>
      <c r="MMH135" s="78"/>
      <c r="MMI135" s="78"/>
      <c r="MMJ135" s="65"/>
      <c r="MMM135" s="78"/>
      <c r="MMN135" s="78"/>
      <c r="MMO135" s="65"/>
      <c r="MMR135" s="78"/>
      <c r="MMS135" s="78"/>
      <c r="MMT135" s="65"/>
      <c r="MMW135" s="78"/>
      <c r="MMX135" s="78"/>
      <c r="MMY135" s="65"/>
      <c r="MNB135" s="78"/>
      <c r="MNC135" s="78"/>
      <c r="MND135" s="65"/>
      <c r="MNG135" s="78"/>
      <c r="MNH135" s="78"/>
      <c r="MNI135" s="65"/>
      <c r="MNL135" s="78"/>
      <c r="MNM135" s="78"/>
      <c r="MNN135" s="65"/>
      <c r="MNQ135" s="78"/>
      <c r="MNR135" s="78"/>
      <c r="MNS135" s="65"/>
      <c r="MNV135" s="78"/>
      <c r="MNW135" s="78"/>
      <c r="MNX135" s="65"/>
      <c r="MOA135" s="78"/>
      <c r="MOB135" s="78"/>
      <c r="MOC135" s="65"/>
      <c r="MOF135" s="78"/>
      <c r="MOG135" s="78"/>
      <c r="MOH135" s="65"/>
      <c r="MOK135" s="78"/>
      <c r="MOL135" s="78"/>
      <c r="MOM135" s="65"/>
      <c r="MOP135" s="78"/>
      <c r="MOQ135" s="78"/>
      <c r="MOR135" s="65"/>
      <c r="MOU135" s="78"/>
      <c r="MOV135" s="78"/>
      <c r="MOW135" s="65"/>
      <c r="MOZ135" s="78"/>
      <c r="MPA135" s="78"/>
      <c r="MPB135" s="65"/>
      <c r="MPE135" s="78"/>
      <c r="MPF135" s="78"/>
      <c r="MPG135" s="65"/>
      <c r="MPJ135" s="78"/>
      <c r="MPK135" s="78"/>
      <c r="MPL135" s="65"/>
      <c r="MPO135" s="78"/>
      <c r="MPP135" s="78"/>
      <c r="MPQ135" s="65"/>
      <c r="MPT135" s="78"/>
      <c r="MPU135" s="78"/>
      <c r="MPV135" s="65"/>
      <c r="MPY135" s="78"/>
      <c r="MPZ135" s="78"/>
      <c r="MQA135" s="65"/>
      <c r="MQD135" s="78"/>
      <c r="MQE135" s="78"/>
      <c r="MQF135" s="65"/>
      <c r="MQI135" s="78"/>
      <c r="MQJ135" s="78"/>
      <c r="MQK135" s="65"/>
      <c r="MQN135" s="78"/>
      <c r="MQO135" s="78"/>
      <c r="MQP135" s="65"/>
      <c r="MQS135" s="78"/>
      <c r="MQT135" s="78"/>
      <c r="MQU135" s="65"/>
      <c r="MQX135" s="78"/>
      <c r="MQY135" s="78"/>
      <c r="MQZ135" s="65"/>
      <c r="MRC135" s="78"/>
      <c r="MRD135" s="78"/>
      <c r="MRE135" s="65"/>
      <c r="MRH135" s="78"/>
      <c r="MRI135" s="78"/>
      <c r="MRJ135" s="65"/>
      <c r="MRM135" s="78"/>
      <c r="MRN135" s="78"/>
      <c r="MRO135" s="65"/>
      <c r="MRR135" s="78"/>
      <c r="MRS135" s="78"/>
      <c r="MRT135" s="65"/>
      <c r="MRW135" s="78"/>
      <c r="MRX135" s="78"/>
      <c r="MRY135" s="65"/>
      <c r="MSB135" s="78"/>
      <c r="MSC135" s="78"/>
      <c r="MSD135" s="65"/>
      <c r="MSG135" s="78"/>
      <c r="MSH135" s="78"/>
      <c r="MSI135" s="65"/>
      <c r="MSL135" s="78"/>
      <c r="MSM135" s="78"/>
      <c r="MSN135" s="65"/>
      <c r="MSQ135" s="78"/>
      <c r="MSR135" s="78"/>
      <c r="MSS135" s="65"/>
      <c r="MSV135" s="78"/>
      <c r="MSW135" s="78"/>
      <c r="MSX135" s="65"/>
      <c r="MTA135" s="78"/>
      <c r="MTB135" s="78"/>
      <c r="MTC135" s="65"/>
      <c r="MTF135" s="78"/>
      <c r="MTG135" s="78"/>
      <c r="MTH135" s="65"/>
      <c r="MTK135" s="78"/>
      <c r="MTL135" s="78"/>
      <c r="MTM135" s="65"/>
      <c r="MTP135" s="78"/>
      <c r="MTQ135" s="78"/>
      <c r="MTR135" s="65"/>
      <c r="MTU135" s="78"/>
      <c r="MTV135" s="78"/>
      <c r="MTW135" s="65"/>
      <c r="MTZ135" s="78"/>
      <c r="MUA135" s="78"/>
      <c r="MUB135" s="65"/>
      <c r="MUE135" s="78"/>
      <c r="MUF135" s="78"/>
      <c r="MUG135" s="65"/>
      <c r="MUJ135" s="78"/>
      <c r="MUK135" s="78"/>
      <c r="MUL135" s="65"/>
      <c r="MUO135" s="78"/>
      <c r="MUP135" s="78"/>
      <c r="MUQ135" s="65"/>
      <c r="MUT135" s="78"/>
      <c r="MUU135" s="78"/>
      <c r="MUV135" s="65"/>
      <c r="MUY135" s="78"/>
      <c r="MUZ135" s="78"/>
      <c r="MVA135" s="65"/>
      <c r="MVD135" s="78"/>
      <c r="MVE135" s="78"/>
      <c r="MVF135" s="65"/>
      <c r="MVI135" s="78"/>
      <c r="MVJ135" s="78"/>
      <c r="MVK135" s="65"/>
      <c r="MVN135" s="78"/>
      <c r="MVO135" s="78"/>
      <c r="MVP135" s="65"/>
      <c r="MVS135" s="78"/>
      <c r="MVT135" s="78"/>
      <c r="MVU135" s="65"/>
      <c r="MVX135" s="78"/>
      <c r="MVY135" s="78"/>
      <c r="MVZ135" s="65"/>
      <c r="MWC135" s="78"/>
      <c r="MWD135" s="78"/>
      <c r="MWE135" s="65"/>
      <c r="MWH135" s="78"/>
      <c r="MWI135" s="78"/>
      <c r="MWJ135" s="65"/>
      <c r="MWM135" s="78"/>
      <c r="MWN135" s="78"/>
      <c r="MWO135" s="65"/>
      <c r="MWR135" s="78"/>
      <c r="MWS135" s="78"/>
      <c r="MWT135" s="65"/>
      <c r="MWW135" s="78"/>
      <c r="MWX135" s="78"/>
      <c r="MWY135" s="65"/>
      <c r="MXB135" s="78"/>
      <c r="MXC135" s="78"/>
      <c r="MXD135" s="65"/>
      <c r="MXG135" s="78"/>
      <c r="MXH135" s="78"/>
      <c r="MXI135" s="65"/>
      <c r="MXL135" s="78"/>
      <c r="MXM135" s="78"/>
      <c r="MXN135" s="65"/>
      <c r="MXQ135" s="78"/>
      <c r="MXR135" s="78"/>
      <c r="MXS135" s="65"/>
      <c r="MXV135" s="78"/>
      <c r="MXW135" s="78"/>
      <c r="MXX135" s="65"/>
      <c r="MYA135" s="78"/>
      <c r="MYB135" s="78"/>
      <c r="MYC135" s="65"/>
      <c r="MYF135" s="78"/>
      <c r="MYG135" s="78"/>
      <c r="MYH135" s="65"/>
      <c r="MYK135" s="78"/>
      <c r="MYL135" s="78"/>
      <c r="MYM135" s="65"/>
      <c r="MYP135" s="78"/>
      <c r="MYQ135" s="78"/>
      <c r="MYR135" s="65"/>
      <c r="MYU135" s="78"/>
      <c r="MYV135" s="78"/>
      <c r="MYW135" s="65"/>
      <c r="MYZ135" s="78"/>
      <c r="MZA135" s="78"/>
      <c r="MZB135" s="65"/>
      <c r="MZE135" s="78"/>
      <c r="MZF135" s="78"/>
      <c r="MZG135" s="65"/>
      <c r="MZJ135" s="78"/>
      <c r="MZK135" s="78"/>
      <c r="MZL135" s="65"/>
      <c r="MZO135" s="78"/>
      <c r="MZP135" s="78"/>
      <c r="MZQ135" s="65"/>
      <c r="MZT135" s="78"/>
      <c r="MZU135" s="78"/>
      <c r="MZV135" s="65"/>
      <c r="MZY135" s="78"/>
      <c r="MZZ135" s="78"/>
      <c r="NAA135" s="65"/>
      <c r="NAD135" s="78"/>
      <c r="NAE135" s="78"/>
      <c r="NAF135" s="65"/>
      <c r="NAI135" s="78"/>
      <c r="NAJ135" s="78"/>
      <c r="NAK135" s="65"/>
      <c r="NAN135" s="78"/>
      <c r="NAO135" s="78"/>
      <c r="NAP135" s="65"/>
      <c r="NAS135" s="78"/>
      <c r="NAT135" s="78"/>
      <c r="NAU135" s="65"/>
      <c r="NAX135" s="78"/>
      <c r="NAY135" s="78"/>
      <c r="NAZ135" s="65"/>
      <c r="NBC135" s="78"/>
      <c r="NBD135" s="78"/>
      <c r="NBE135" s="65"/>
      <c r="NBH135" s="78"/>
      <c r="NBI135" s="78"/>
      <c r="NBJ135" s="65"/>
      <c r="NBM135" s="78"/>
      <c r="NBN135" s="78"/>
      <c r="NBO135" s="65"/>
      <c r="NBR135" s="78"/>
      <c r="NBS135" s="78"/>
      <c r="NBT135" s="65"/>
      <c r="NBW135" s="78"/>
      <c r="NBX135" s="78"/>
      <c r="NBY135" s="65"/>
      <c r="NCB135" s="78"/>
      <c r="NCC135" s="78"/>
      <c r="NCD135" s="65"/>
      <c r="NCG135" s="78"/>
      <c r="NCH135" s="78"/>
      <c r="NCI135" s="65"/>
      <c r="NCL135" s="78"/>
      <c r="NCM135" s="78"/>
      <c r="NCN135" s="65"/>
      <c r="NCQ135" s="78"/>
      <c r="NCR135" s="78"/>
      <c r="NCS135" s="65"/>
      <c r="NCV135" s="78"/>
      <c r="NCW135" s="78"/>
      <c r="NCX135" s="65"/>
      <c r="NDA135" s="78"/>
      <c r="NDB135" s="78"/>
      <c r="NDC135" s="65"/>
      <c r="NDF135" s="78"/>
      <c r="NDG135" s="78"/>
      <c r="NDH135" s="65"/>
      <c r="NDK135" s="78"/>
      <c r="NDL135" s="78"/>
      <c r="NDM135" s="65"/>
      <c r="NDP135" s="78"/>
      <c r="NDQ135" s="78"/>
      <c r="NDR135" s="65"/>
      <c r="NDU135" s="78"/>
      <c r="NDV135" s="78"/>
      <c r="NDW135" s="65"/>
      <c r="NDZ135" s="78"/>
      <c r="NEA135" s="78"/>
      <c r="NEB135" s="65"/>
      <c r="NEE135" s="78"/>
      <c r="NEF135" s="78"/>
      <c r="NEG135" s="65"/>
      <c r="NEJ135" s="78"/>
      <c r="NEK135" s="78"/>
      <c r="NEL135" s="65"/>
      <c r="NEO135" s="78"/>
      <c r="NEP135" s="78"/>
      <c r="NEQ135" s="65"/>
      <c r="NET135" s="78"/>
      <c r="NEU135" s="78"/>
      <c r="NEV135" s="65"/>
      <c r="NEY135" s="78"/>
      <c r="NEZ135" s="78"/>
      <c r="NFA135" s="65"/>
      <c r="NFD135" s="78"/>
      <c r="NFE135" s="78"/>
      <c r="NFF135" s="65"/>
      <c r="NFI135" s="78"/>
      <c r="NFJ135" s="78"/>
      <c r="NFK135" s="65"/>
      <c r="NFN135" s="78"/>
      <c r="NFO135" s="78"/>
      <c r="NFP135" s="65"/>
      <c r="NFS135" s="78"/>
      <c r="NFT135" s="78"/>
      <c r="NFU135" s="65"/>
      <c r="NFX135" s="78"/>
      <c r="NFY135" s="78"/>
      <c r="NFZ135" s="65"/>
      <c r="NGC135" s="78"/>
      <c r="NGD135" s="78"/>
      <c r="NGE135" s="65"/>
      <c r="NGH135" s="78"/>
      <c r="NGI135" s="78"/>
      <c r="NGJ135" s="65"/>
      <c r="NGM135" s="78"/>
      <c r="NGN135" s="78"/>
      <c r="NGO135" s="65"/>
      <c r="NGR135" s="78"/>
      <c r="NGS135" s="78"/>
      <c r="NGT135" s="65"/>
      <c r="NGW135" s="78"/>
      <c r="NGX135" s="78"/>
      <c r="NGY135" s="65"/>
      <c r="NHB135" s="78"/>
      <c r="NHC135" s="78"/>
      <c r="NHD135" s="65"/>
      <c r="NHG135" s="78"/>
      <c r="NHH135" s="78"/>
      <c r="NHI135" s="65"/>
      <c r="NHL135" s="78"/>
      <c r="NHM135" s="78"/>
      <c r="NHN135" s="65"/>
      <c r="NHQ135" s="78"/>
      <c r="NHR135" s="78"/>
      <c r="NHS135" s="65"/>
      <c r="NHV135" s="78"/>
      <c r="NHW135" s="78"/>
      <c r="NHX135" s="65"/>
      <c r="NIA135" s="78"/>
      <c r="NIB135" s="78"/>
      <c r="NIC135" s="65"/>
      <c r="NIF135" s="78"/>
      <c r="NIG135" s="78"/>
      <c r="NIH135" s="65"/>
      <c r="NIK135" s="78"/>
      <c r="NIL135" s="78"/>
      <c r="NIM135" s="65"/>
      <c r="NIP135" s="78"/>
      <c r="NIQ135" s="78"/>
      <c r="NIR135" s="65"/>
      <c r="NIU135" s="78"/>
      <c r="NIV135" s="78"/>
      <c r="NIW135" s="65"/>
      <c r="NIZ135" s="78"/>
      <c r="NJA135" s="78"/>
      <c r="NJB135" s="65"/>
      <c r="NJE135" s="78"/>
      <c r="NJF135" s="78"/>
      <c r="NJG135" s="65"/>
      <c r="NJJ135" s="78"/>
      <c r="NJK135" s="78"/>
      <c r="NJL135" s="65"/>
      <c r="NJO135" s="78"/>
      <c r="NJP135" s="78"/>
      <c r="NJQ135" s="65"/>
      <c r="NJT135" s="78"/>
      <c r="NJU135" s="78"/>
      <c r="NJV135" s="65"/>
      <c r="NJY135" s="78"/>
      <c r="NJZ135" s="78"/>
      <c r="NKA135" s="65"/>
      <c r="NKD135" s="78"/>
      <c r="NKE135" s="78"/>
      <c r="NKF135" s="65"/>
      <c r="NKI135" s="78"/>
      <c r="NKJ135" s="78"/>
      <c r="NKK135" s="65"/>
      <c r="NKN135" s="78"/>
      <c r="NKO135" s="78"/>
      <c r="NKP135" s="65"/>
      <c r="NKS135" s="78"/>
      <c r="NKT135" s="78"/>
      <c r="NKU135" s="65"/>
      <c r="NKX135" s="78"/>
      <c r="NKY135" s="78"/>
      <c r="NKZ135" s="65"/>
      <c r="NLC135" s="78"/>
      <c r="NLD135" s="78"/>
      <c r="NLE135" s="65"/>
      <c r="NLH135" s="78"/>
      <c r="NLI135" s="78"/>
      <c r="NLJ135" s="65"/>
      <c r="NLM135" s="78"/>
      <c r="NLN135" s="78"/>
      <c r="NLO135" s="65"/>
      <c r="NLR135" s="78"/>
      <c r="NLS135" s="78"/>
      <c r="NLT135" s="65"/>
      <c r="NLW135" s="78"/>
      <c r="NLX135" s="78"/>
      <c r="NLY135" s="65"/>
      <c r="NMB135" s="78"/>
      <c r="NMC135" s="78"/>
      <c r="NMD135" s="65"/>
      <c r="NMG135" s="78"/>
      <c r="NMH135" s="78"/>
      <c r="NMI135" s="65"/>
      <c r="NML135" s="78"/>
      <c r="NMM135" s="78"/>
      <c r="NMN135" s="65"/>
      <c r="NMQ135" s="78"/>
      <c r="NMR135" s="78"/>
      <c r="NMS135" s="65"/>
      <c r="NMV135" s="78"/>
      <c r="NMW135" s="78"/>
      <c r="NMX135" s="65"/>
      <c r="NNA135" s="78"/>
      <c r="NNB135" s="78"/>
      <c r="NNC135" s="65"/>
      <c r="NNF135" s="78"/>
      <c r="NNG135" s="78"/>
      <c r="NNH135" s="65"/>
      <c r="NNK135" s="78"/>
      <c r="NNL135" s="78"/>
      <c r="NNM135" s="65"/>
      <c r="NNP135" s="78"/>
      <c r="NNQ135" s="78"/>
      <c r="NNR135" s="65"/>
      <c r="NNU135" s="78"/>
      <c r="NNV135" s="78"/>
      <c r="NNW135" s="65"/>
      <c r="NNZ135" s="78"/>
      <c r="NOA135" s="78"/>
      <c r="NOB135" s="65"/>
      <c r="NOE135" s="78"/>
      <c r="NOF135" s="78"/>
      <c r="NOG135" s="65"/>
      <c r="NOJ135" s="78"/>
      <c r="NOK135" s="78"/>
      <c r="NOL135" s="65"/>
      <c r="NOO135" s="78"/>
      <c r="NOP135" s="78"/>
      <c r="NOQ135" s="65"/>
      <c r="NOT135" s="78"/>
      <c r="NOU135" s="78"/>
      <c r="NOV135" s="65"/>
      <c r="NOY135" s="78"/>
      <c r="NOZ135" s="78"/>
      <c r="NPA135" s="65"/>
      <c r="NPD135" s="78"/>
      <c r="NPE135" s="78"/>
      <c r="NPF135" s="65"/>
      <c r="NPI135" s="78"/>
      <c r="NPJ135" s="78"/>
      <c r="NPK135" s="65"/>
      <c r="NPN135" s="78"/>
      <c r="NPO135" s="78"/>
      <c r="NPP135" s="65"/>
      <c r="NPS135" s="78"/>
      <c r="NPT135" s="78"/>
      <c r="NPU135" s="65"/>
      <c r="NPX135" s="78"/>
      <c r="NPY135" s="78"/>
      <c r="NPZ135" s="65"/>
      <c r="NQC135" s="78"/>
      <c r="NQD135" s="78"/>
      <c r="NQE135" s="65"/>
      <c r="NQH135" s="78"/>
      <c r="NQI135" s="78"/>
      <c r="NQJ135" s="65"/>
      <c r="NQM135" s="78"/>
      <c r="NQN135" s="78"/>
      <c r="NQO135" s="65"/>
      <c r="NQR135" s="78"/>
      <c r="NQS135" s="78"/>
      <c r="NQT135" s="65"/>
      <c r="NQW135" s="78"/>
      <c r="NQX135" s="78"/>
      <c r="NQY135" s="65"/>
      <c r="NRB135" s="78"/>
      <c r="NRC135" s="78"/>
      <c r="NRD135" s="65"/>
      <c r="NRG135" s="78"/>
      <c r="NRH135" s="78"/>
      <c r="NRI135" s="65"/>
      <c r="NRL135" s="78"/>
      <c r="NRM135" s="78"/>
      <c r="NRN135" s="65"/>
      <c r="NRQ135" s="78"/>
      <c r="NRR135" s="78"/>
      <c r="NRS135" s="65"/>
      <c r="NRV135" s="78"/>
      <c r="NRW135" s="78"/>
      <c r="NRX135" s="65"/>
      <c r="NSA135" s="78"/>
      <c r="NSB135" s="78"/>
      <c r="NSC135" s="65"/>
      <c r="NSF135" s="78"/>
      <c r="NSG135" s="78"/>
      <c r="NSH135" s="65"/>
      <c r="NSK135" s="78"/>
      <c r="NSL135" s="78"/>
      <c r="NSM135" s="65"/>
      <c r="NSP135" s="78"/>
      <c r="NSQ135" s="78"/>
      <c r="NSR135" s="65"/>
      <c r="NSU135" s="78"/>
      <c r="NSV135" s="78"/>
      <c r="NSW135" s="65"/>
      <c r="NSZ135" s="78"/>
      <c r="NTA135" s="78"/>
      <c r="NTB135" s="65"/>
      <c r="NTE135" s="78"/>
      <c r="NTF135" s="78"/>
      <c r="NTG135" s="65"/>
      <c r="NTJ135" s="78"/>
      <c r="NTK135" s="78"/>
      <c r="NTL135" s="65"/>
      <c r="NTO135" s="78"/>
      <c r="NTP135" s="78"/>
      <c r="NTQ135" s="65"/>
      <c r="NTT135" s="78"/>
      <c r="NTU135" s="78"/>
      <c r="NTV135" s="65"/>
      <c r="NTY135" s="78"/>
      <c r="NTZ135" s="78"/>
      <c r="NUA135" s="65"/>
      <c r="NUD135" s="78"/>
      <c r="NUE135" s="78"/>
      <c r="NUF135" s="65"/>
      <c r="NUI135" s="78"/>
      <c r="NUJ135" s="78"/>
      <c r="NUK135" s="65"/>
      <c r="NUN135" s="78"/>
      <c r="NUO135" s="78"/>
      <c r="NUP135" s="65"/>
      <c r="NUS135" s="78"/>
      <c r="NUT135" s="78"/>
      <c r="NUU135" s="65"/>
      <c r="NUX135" s="78"/>
      <c r="NUY135" s="78"/>
      <c r="NUZ135" s="65"/>
      <c r="NVC135" s="78"/>
      <c r="NVD135" s="78"/>
      <c r="NVE135" s="65"/>
      <c r="NVH135" s="78"/>
      <c r="NVI135" s="78"/>
      <c r="NVJ135" s="65"/>
      <c r="NVM135" s="78"/>
      <c r="NVN135" s="78"/>
      <c r="NVO135" s="65"/>
      <c r="NVR135" s="78"/>
      <c r="NVS135" s="78"/>
      <c r="NVT135" s="65"/>
      <c r="NVW135" s="78"/>
      <c r="NVX135" s="78"/>
      <c r="NVY135" s="65"/>
      <c r="NWB135" s="78"/>
      <c r="NWC135" s="78"/>
      <c r="NWD135" s="65"/>
      <c r="NWG135" s="78"/>
      <c r="NWH135" s="78"/>
      <c r="NWI135" s="65"/>
      <c r="NWL135" s="78"/>
      <c r="NWM135" s="78"/>
      <c r="NWN135" s="65"/>
      <c r="NWQ135" s="78"/>
      <c r="NWR135" s="78"/>
      <c r="NWS135" s="65"/>
      <c r="NWV135" s="78"/>
      <c r="NWW135" s="78"/>
      <c r="NWX135" s="65"/>
      <c r="NXA135" s="78"/>
      <c r="NXB135" s="78"/>
      <c r="NXC135" s="65"/>
      <c r="NXF135" s="78"/>
      <c r="NXG135" s="78"/>
      <c r="NXH135" s="65"/>
      <c r="NXK135" s="78"/>
      <c r="NXL135" s="78"/>
      <c r="NXM135" s="65"/>
      <c r="NXP135" s="78"/>
      <c r="NXQ135" s="78"/>
      <c r="NXR135" s="65"/>
      <c r="NXU135" s="78"/>
      <c r="NXV135" s="78"/>
      <c r="NXW135" s="65"/>
      <c r="NXZ135" s="78"/>
      <c r="NYA135" s="78"/>
      <c r="NYB135" s="65"/>
      <c r="NYE135" s="78"/>
      <c r="NYF135" s="78"/>
      <c r="NYG135" s="65"/>
      <c r="NYJ135" s="78"/>
      <c r="NYK135" s="78"/>
      <c r="NYL135" s="65"/>
      <c r="NYO135" s="78"/>
      <c r="NYP135" s="78"/>
      <c r="NYQ135" s="65"/>
      <c r="NYT135" s="78"/>
      <c r="NYU135" s="78"/>
      <c r="NYV135" s="65"/>
      <c r="NYY135" s="78"/>
      <c r="NYZ135" s="78"/>
      <c r="NZA135" s="65"/>
      <c r="NZD135" s="78"/>
      <c r="NZE135" s="78"/>
      <c r="NZF135" s="65"/>
      <c r="NZI135" s="78"/>
      <c r="NZJ135" s="78"/>
      <c r="NZK135" s="65"/>
      <c r="NZN135" s="78"/>
      <c r="NZO135" s="78"/>
      <c r="NZP135" s="65"/>
      <c r="NZS135" s="78"/>
      <c r="NZT135" s="78"/>
      <c r="NZU135" s="65"/>
      <c r="NZX135" s="78"/>
      <c r="NZY135" s="78"/>
      <c r="NZZ135" s="65"/>
      <c r="OAC135" s="78"/>
      <c r="OAD135" s="78"/>
      <c r="OAE135" s="65"/>
      <c r="OAH135" s="78"/>
      <c r="OAI135" s="78"/>
      <c r="OAJ135" s="65"/>
      <c r="OAM135" s="78"/>
      <c r="OAN135" s="78"/>
      <c r="OAO135" s="65"/>
      <c r="OAR135" s="78"/>
      <c r="OAS135" s="78"/>
      <c r="OAT135" s="65"/>
      <c r="OAW135" s="78"/>
      <c r="OAX135" s="78"/>
      <c r="OAY135" s="65"/>
      <c r="OBB135" s="78"/>
      <c r="OBC135" s="78"/>
      <c r="OBD135" s="65"/>
      <c r="OBG135" s="78"/>
      <c r="OBH135" s="78"/>
      <c r="OBI135" s="65"/>
      <c r="OBL135" s="78"/>
      <c r="OBM135" s="78"/>
      <c r="OBN135" s="65"/>
      <c r="OBQ135" s="78"/>
      <c r="OBR135" s="78"/>
      <c r="OBS135" s="65"/>
      <c r="OBV135" s="78"/>
      <c r="OBW135" s="78"/>
      <c r="OBX135" s="65"/>
      <c r="OCA135" s="78"/>
      <c r="OCB135" s="78"/>
      <c r="OCC135" s="65"/>
      <c r="OCF135" s="78"/>
      <c r="OCG135" s="78"/>
      <c r="OCH135" s="65"/>
      <c r="OCK135" s="78"/>
      <c r="OCL135" s="78"/>
      <c r="OCM135" s="65"/>
      <c r="OCP135" s="78"/>
      <c r="OCQ135" s="78"/>
      <c r="OCR135" s="65"/>
      <c r="OCU135" s="78"/>
      <c r="OCV135" s="78"/>
      <c r="OCW135" s="65"/>
      <c r="OCZ135" s="78"/>
      <c r="ODA135" s="78"/>
      <c r="ODB135" s="65"/>
      <c r="ODE135" s="78"/>
      <c r="ODF135" s="78"/>
      <c r="ODG135" s="65"/>
      <c r="ODJ135" s="78"/>
      <c r="ODK135" s="78"/>
      <c r="ODL135" s="65"/>
      <c r="ODO135" s="78"/>
      <c r="ODP135" s="78"/>
      <c r="ODQ135" s="65"/>
      <c r="ODT135" s="78"/>
      <c r="ODU135" s="78"/>
      <c r="ODV135" s="65"/>
      <c r="ODY135" s="78"/>
      <c r="ODZ135" s="78"/>
      <c r="OEA135" s="65"/>
      <c r="OED135" s="78"/>
      <c r="OEE135" s="78"/>
      <c r="OEF135" s="65"/>
      <c r="OEI135" s="78"/>
      <c r="OEJ135" s="78"/>
      <c r="OEK135" s="65"/>
      <c r="OEN135" s="78"/>
      <c r="OEO135" s="78"/>
      <c r="OEP135" s="65"/>
      <c r="OES135" s="78"/>
      <c r="OET135" s="78"/>
      <c r="OEU135" s="65"/>
      <c r="OEX135" s="78"/>
      <c r="OEY135" s="78"/>
      <c r="OEZ135" s="65"/>
      <c r="OFC135" s="78"/>
      <c r="OFD135" s="78"/>
      <c r="OFE135" s="65"/>
      <c r="OFH135" s="78"/>
      <c r="OFI135" s="78"/>
      <c r="OFJ135" s="65"/>
      <c r="OFM135" s="78"/>
      <c r="OFN135" s="78"/>
      <c r="OFO135" s="65"/>
      <c r="OFR135" s="78"/>
      <c r="OFS135" s="78"/>
      <c r="OFT135" s="65"/>
      <c r="OFW135" s="78"/>
      <c r="OFX135" s="78"/>
      <c r="OFY135" s="65"/>
      <c r="OGB135" s="78"/>
      <c r="OGC135" s="78"/>
      <c r="OGD135" s="65"/>
      <c r="OGG135" s="78"/>
      <c r="OGH135" s="78"/>
      <c r="OGI135" s="65"/>
      <c r="OGL135" s="78"/>
      <c r="OGM135" s="78"/>
      <c r="OGN135" s="65"/>
      <c r="OGQ135" s="78"/>
      <c r="OGR135" s="78"/>
      <c r="OGS135" s="65"/>
      <c r="OGV135" s="78"/>
      <c r="OGW135" s="78"/>
      <c r="OGX135" s="65"/>
      <c r="OHA135" s="78"/>
      <c r="OHB135" s="78"/>
      <c r="OHC135" s="65"/>
      <c r="OHF135" s="78"/>
      <c r="OHG135" s="78"/>
      <c r="OHH135" s="65"/>
      <c r="OHK135" s="78"/>
      <c r="OHL135" s="78"/>
      <c r="OHM135" s="65"/>
      <c r="OHP135" s="78"/>
      <c r="OHQ135" s="78"/>
      <c r="OHR135" s="65"/>
      <c r="OHU135" s="78"/>
      <c r="OHV135" s="78"/>
      <c r="OHW135" s="65"/>
      <c r="OHZ135" s="78"/>
      <c r="OIA135" s="78"/>
      <c r="OIB135" s="65"/>
      <c r="OIE135" s="78"/>
      <c r="OIF135" s="78"/>
      <c r="OIG135" s="65"/>
      <c r="OIJ135" s="78"/>
      <c r="OIK135" s="78"/>
      <c r="OIL135" s="65"/>
      <c r="OIO135" s="78"/>
      <c r="OIP135" s="78"/>
      <c r="OIQ135" s="65"/>
      <c r="OIT135" s="78"/>
      <c r="OIU135" s="78"/>
      <c r="OIV135" s="65"/>
      <c r="OIY135" s="78"/>
      <c r="OIZ135" s="78"/>
      <c r="OJA135" s="65"/>
      <c r="OJD135" s="78"/>
      <c r="OJE135" s="78"/>
      <c r="OJF135" s="65"/>
      <c r="OJI135" s="78"/>
      <c r="OJJ135" s="78"/>
      <c r="OJK135" s="65"/>
      <c r="OJN135" s="78"/>
      <c r="OJO135" s="78"/>
      <c r="OJP135" s="65"/>
      <c r="OJS135" s="78"/>
      <c r="OJT135" s="78"/>
      <c r="OJU135" s="65"/>
      <c r="OJX135" s="78"/>
      <c r="OJY135" s="78"/>
      <c r="OJZ135" s="65"/>
      <c r="OKC135" s="78"/>
      <c r="OKD135" s="78"/>
      <c r="OKE135" s="65"/>
      <c r="OKH135" s="78"/>
      <c r="OKI135" s="78"/>
      <c r="OKJ135" s="65"/>
      <c r="OKM135" s="78"/>
      <c r="OKN135" s="78"/>
      <c r="OKO135" s="65"/>
      <c r="OKR135" s="78"/>
      <c r="OKS135" s="78"/>
      <c r="OKT135" s="65"/>
      <c r="OKW135" s="78"/>
      <c r="OKX135" s="78"/>
      <c r="OKY135" s="65"/>
      <c r="OLB135" s="78"/>
      <c r="OLC135" s="78"/>
      <c r="OLD135" s="65"/>
      <c r="OLG135" s="78"/>
      <c r="OLH135" s="78"/>
      <c r="OLI135" s="65"/>
      <c r="OLL135" s="78"/>
      <c r="OLM135" s="78"/>
      <c r="OLN135" s="65"/>
      <c r="OLQ135" s="78"/>
      <c r="OLR135" s="78"/>
      <c r="OLS135" s="65"/>
      <c r="OLV135" s="78"/>
      <c r="OLW135" s="78"/>
      <c r="OLX135" s="65"/>
      <c r="OMA135" s="78"/>
      <c r="OMB135" s="78"/>
      <c r="OMC135" s="65"/>
      <c r="OMF135" s="78"/>
      <c r="OMG135" s="78"/>
      <c r="OMH135" s="65"/>
      <c r="OMK135" s="78"/>
      <c r="OML135" s="78"/>
      <c r="OMM135" s="65"/>
      <c r="OMP135" s="78"/>
      <c r="OMQ135" s="78"/>
      <c r="OMR135" s="65"/>
      <c r="OMU135" s="78"/>
      <c r="OMV135" s="78"/>
      <c r="OMW135" s="65"/>
      <c r="OMZ135" s="78"/>
      <c r="ONA135" s="78"/>
      <c r="ONB135" s="65"/>
      <c r="ONE135" s="78"/>
      <c r="ONF135" s="78"/>
      <c r="ONG135" s="65"/>
      <c r="ONJ135" s="78"/>
      <c r="ONK135" s="78"/>
      <c r="ONL135" s="65"/>
      <c r="ONO135" s="78"/>
      <c r="ONP135" s="78"/>
      <c r="ONQ135" s="65"/>
      <c r="ONT135" s="78"/>
      <c r="ONU135" s="78"/>
      <c r="ONV135" s="65"/>
      <c r="ONY135" s="78"/>
      <c r="ONZ135" s="78"/>
      <c r="OOA135" s="65"/>
      <c r="OOD135" s="78"/>
      <c r="OOE135" s="78"/>
      <c r="OOF135" s="65"/>
      <c r="OOI135" s="78"/>
      <c r="OOJ135" s="78"/>
      <c r="OOK135" s="65"/>
      <c r="OON135" s="78"/>
      <c r="OOO135" s="78"/>
      <c r="OOP135" s="65"/>
      <c r="OOS135" s="78"/>
      <c r="OOT135" s="78"/>
      <c r="OOU135" s="65"/>
      <c r="OOX135" s="78"/>
      <c r="OOY135" s="78"/>
      <c r="OOZ135" s="65"/>
      <c r="OPC135" s="78"/>
      <c r="OPD135" s="78"/>
      <c r="OPE135" s="65"/>
      <c r="OPH135" s="78"/>
      <c r="OPI135" s="78"/>
      <c r="OPJ135" s="65"/>
      <c r="OPM135" s="78"/>
      <c r="OPN135" s="78"/>
      <c r="OPO135" s="65"/>
      <c r="OPR135" s="78"/>
      <c r="OPS135" s="78"/>
      <c r="OPT135" s="65"/>
      <c r="OPW135" s="78"/>
      <c r="OPX135" s="78"/>
      <c r="OPY135" s="65"/>
      <c r="OQB135" s="78"/>
      <c r="OQC135" s="78"/>
      <c r="OQD135" s="65"/>
      <c r="OQG135" s="78"/>
      <c r="OQH135" s="78"/>
      <c r="OQI135" s="65"/>
      <c r="OQL135" s="78"/>
      <c r="OQM135" s="78"/>
      <c r="OQN135" s="65"/>
      <c r="OQQ135" s="78"/>
      <c r="OQR135" s="78"/>
      <c r="OQS135" s="65"/>
      <c r="OQV135" s="78"/>
      <c r="OQW135" s="78"/>
      <c r="OQX135" s="65"/>
      <c r="ORA135" s="78"/>
      <c r="ORB135" s="78"/>
      <c r="ORC135" s="65"/>
      <c r="ORF135" s="78"/>
      <c r="ORG135" s="78"/>
      <c r="ORH135" s="65"/>
      <c r="ORK135" s="78"/>
      <c r="ORL135" s="78"/>
      <c r="ORM135" s="65"/>
      <c r="ORP135" s="78"/>
      <c r="ORQ135" s="78"/>
      <c r="ORR135" s="65"/>
      <c r="ORU135" s="78"/>
      <c r="ORV135" s="78"/>
      <c r="ORW135" s="65"/>
      <c r="ORZ135" s="78"/>
      <c r="OSA135" s="78"/>
      <c r="OSB135" s="65"/>
      <c r="OSE135" s="78"/>
      <c r="OSF135" s="78"/>
      <c r="OSG135" s="65"/>
      <c r="OSJ135" s="78"/>
      <c r="OSK135" s="78"/>
      <c r="OSL135" s="65"/>
      <c r="OSO135" s="78"/>
      <c r="OSP135" s="78"/>
      <c r="OSQ135" s="65"/>
      <c r="OST135" s="78"/>
      <c r="OSU135" s="78"/>
      <c r="OSV135" s="65"/>
      <c r="OSY135" s="78"/>
      <c r="OSZ135" s="78"/>
      <c r="OTA135" s="65"/>
      <c r="OTD135" s="78"/>
      <c r="OTE135" s="78"/>
      <c r="OTF135" s="65"/>
      <c r="OTI135" s="78"/>
      <c r="OTJ135" s="78"/>
      <c r="OTK135" s="65"/>
      <c r="OTN135" s="78"/>
      <c r="OTO135" s="78"/>
      <c r="OTP135" s="65"/>
      <c r="OTS135" s="78"/>
      <c r="OTT135" s="78"/>
      <c r="OTU135" s="65"/>
      <c r="OTX135" s="78"/>
      <c r="OTY135" s="78"/>
      <c r="OTZ135" s="65"/>
      <c r="OUC135" s="78"/>
      <c r="OUD135" s="78"/>
      <c r="OUE135" s="65"/>
      <c r="OUH135" s="78"/>
      <c r="OUI135" s="78"/>
      <c r="OUJ135" s="65"/>
      <c r="OUM135" s="78"/>
      <c r="OUN135" s="78"/>
      <c r="OUO135" s="65"/>
      <c r="OUR135" s="78"/>
      <c r="OUS135" s="78"/>
      <c r="OUT135" s="65"/>
      <c r="OUW135" s="78"/>
      <c r="OUX135" s="78"/>
      <c r="OUY135" s="65"/>
      <c r="OVB135" s="78"/>
      <c r="OVC135" s="78"/>
      <c r="OVD135" s="65"/>
      <c r="OVG135" s="78"/>
      <c r="OVH135" s="78"/>
      <c r="OVI135" s="65"/>
      <c r="OVL135" s="78"/>
      <c r="OVM135" s="78"/>
      <c r="OVN135" s="65"/>
      <c r="OVQ135" s="78"/>
      <c r="OVR135" s="78"/>
      <c r="OVS135" s="65"/>
      <c r="OVV135" s="78"/>
      <c r="OVW135" s="78"/>
      <c r="OVX135" s="65"/>
      <c r="OWA135" s="78"/>
      <c r="OWB135" s="78"/>
      <c r="OWC135" s="65"/>
      <c r="OWF135" s="78"/>
      <c r="OWG135" s="78"/>
      <c r="OWH135" s="65"/>
      <c r="OWK135" s="78"/>
      <c r="OWL135" s="78"/>
      <c r="OWM135" s="65"/>
      <c r="OWP135" s="78"/>
      <c r="OWQ135" s="78"/>
      <c r="OWR135" s="65"/>
      <c r="OWU135" s="78"/>
      <c r="OWV135" s="78"/>
      <c r="OWW135" s="65"/>
      <c r="OWZ135" s="78"/>
      <c r="OXA135" s="78"/>
      <c r="OXB135" s="65"/>
      <c r="OXE135" s="78"/>
      <c r="OXF135" s="78"/>
      <c r="OXG135" s="65"/>
      <c r="OXJ135" s="78"/>
      <c r="OXK135" s="78"/>
      <c r="OXL135" s="65"/>
      <c r="OXO135" s="78"/>
      <c r="OXP135" s="78"/>
      <c r="OXQ135" s="65"/>
      <c r="OXT135" s="78"/>
      <c r="OXU135" s="78"/>
      <c r="OXV135" s="65"/>
      <c r="OXY135" s="78"/>
      <c r="OXZ135" s="78"/>
      <c r="OYA135" s="65"/>
      <c r="OYD135" s="78"/>
      <c r="OYE135" s="78"/>
      <c r="OYF135" s="65"/>
      <c r="OYI135" s="78"/>
      <c r="OYJ135" s="78"/>
      <c r="OYK135" s="65"/>
      <c r="OYN135" s="78"/>
      <c r="OYO135" s="78"/>
      <c r="OYP135" s="65"/>
      <c r="OYS135" s="78"/>
      <c r="OYT135" s="78"/>
      <c r="OYU135" s="65"/>
      <c r="OYX135" s="78"/>
      <c r="OYY135" s="78"/>
      <c r="OYZ135" s="65"/>
      <c r="OZC135" s="78"/>
      <c r="OZD135" s="78"/>
      <c r="OZE135" s="65"/>
      <c r="OZH135" s="78"/>
      <c r="OZI135" s="78"/>
      <c r="OZJ135" s="65"/>
      <c r="OZM135" s="78"/>
      <c r="OZN135" s="78"/>
      <c r="OZO135" s="65"/>
      <c r="OZR135" s="78"/>
      <c r="OZS135" s="78"/>
      <c r="OZT135" s="65"/>
      <c r="OZW135" s="78"/>
      <c r="OZX135" s="78"/>
      <c r="OZY135" s="65"/>
      <c r="PAB135" s="78"/>
      <c r="PAC135" s="78"/>
      <c r="PAD135" s="65"/>
      <c r="PAG135" s="78"/>
      <c r="PAH135" s="78"/>
      <c r="PAI135" s="65"/>
      <c r="PAL135" s="78"/>
      <c r="PAM135" s="78"/>
      <c r="PAN135" s="65"/>
      <c r="PAQ135" s="78"/>
      <c r="PAR135" s="78"/>
      <c r="PAS135" s="65"/>
      <c r="PAV135" s="78"/>
      <c r="PAW135" s="78"/>
      <c r="PAX135" s="65"/>
      <c r="PBA135" s="78"/>
      <c r="PBB135" s="78"/>
      <c r="PBC135" s="65"/>
      <c r="PBF135" s="78"/>
      <c r="PBG135" s="78"/>
      <c r="PBH135" s="65"/>
      <c r="PBK135" s="78"/>
      <c r="PBL135" s="78"/>
      <c r="PBM135" s="65"/>
      <c r="PBP135" s="78"/>
      <c r="PBQ135" s="78"/>
      <c r="PBR135" s="65"/>
      <c r="PBU135" s="78"/>
      <c r="PBV135" s="78"/>
      <c r="PBW135" s="65"/>
      <c r="PBZ135" s="78"/>
      <c r="PCA135" s="78"/>
      <c r="PCB135" s="65"/>
      <c r="PCE135" s="78"/>
      <c r="PCF135" s="78"/>
      <c r="PCG135" s="65"/>
      <c r="PCJ135" s="78"/>
      <c r="PCK135" s="78"/>
      <c r="PCL135" s="65"/>
      <c r="PCO135" s="78"/>
      <c r="PCP135" s="78"/>
      <c r="PCQ135" s="65"/>
      <c r="PCT135" s="78"/>
      <c r="PCU135" s="78"/>
      <c r="PCV135" s="65"/>
      <c r="PCY135" s="78"/>
      <c r="PCZ135" s="78"/>
      <c r="PDA135" s="65"/>
      <c r="PDD135" s="78"/>
      <c r="PDE135" s="78"/>
      <c r="PDF135" s="65"/>
      <c r="PDI135" s="78"/>
      <c r="PDJ135" s="78"/>
      <c r="PDK135" s="65"/>
      <c r="PDN135" s="78"/>
      <c r="PDO135" s="78"/>
      <c r="PDP135" s="65"/>
      <c r="PDS135" s="78"/>
      <c r="PDT135" s="78"/>
      <c r="PDU135" s="65"/>
      <c r="PDX135" s="78"/>
      <c r="PDY135" s="78"/>
      <c r="PDZ135" s="65"/>
      <c r="PEC135" s="78"/>
      <c r="PED135" s="78"/>
      <c r="PEE135" s="65"/>
      <c r="PEH135" s="78"/>
      <c r="PEI135" s="78"/>
      <c r="PEJ135" s="65"/>
      <c r="PEM135" s="78"/>
      <c r="PEN135" s="78"/>
      <c r="PEO135" s="65"/>
      <c r="PER135" s="78"/>
      <c r="PES135" s="78"/>
      <c r="PET135" s="65"/>
      <c r="PEW135" s="78"/>
      <c r="PEX135" s="78"/>
      <c r="PEY135" s="65"/>
      <c r="PFB135" s="78"/>
      <c r="PFC135" s="78"/>
      <c r="PFD135" s="65"/>
      <c r="PFG135" s="78"/>
      <c r="PFH135" s="78"/>
      <c r="PFI135" s="65"/>
      <c r="PFL135" s="78"/>
      <c r="PFM135" s="78"/>
      <c r="PFN135" s="65"/>
      <c r="PFQ135" s="78"/>
      <c r="PFR135" s="78"/>
      <c r="PFS135" s="65"/>
      <c r="PFV135" s="78"/>
      <c r="PFW135" s="78"/>
      <c r="PFX135" s="65"/>
      <c r="PGA135" s="78"/>
      <c r="PGB135" s="78"/>
      <c r="PGC135" s="65"/>
      <c r="PGF135" s="78"/>
      <c r="PGG135" s="78"/>
      <c r="PGH135" s="65"/>
      <c r="PGK135" s="78"/>
      <c r="PGL135" s="78"/>
      <c r="PGM135" s="65"/>
      <c r="PGP135" s="78"/>
      <c r="PGQ135" s="78"/>
      <c r="PGR135" s="65"/>
      <c r="PGU135" s="78"/>
      <c r="PGV135" s="78"/>
      <c r="PGW135" s="65"/>
      <c r="PGZ135" s="78"/>
      <c r="PHA135" s="78"/>
      <c r="PHB135" s="65"/>
      <c r="PHE135" s="78"/>
      <c r="PHF135" s="78"/>
      <c r="PHG135" s="65"/>
      <c r="PHJ135" s="78"/>
      <c r="PHK135" s="78"/>
      <c r="PHL135" s="65"/>
      <c r="PHO135" s="78"/>
      <c r="PHP135" s="78"/>
      <c r="PHQ135" s="65"/>
      <c r="PHT135" s="78"/>
      <c r="PHU135" s="78"/>
      <c r="PHV135" s="65"/>
      <c r="PHY135" s="78"/>
      <c r="PHZ135" s="78"/>
      <c r="PIA135" s="65"/>
      <c r="PID135" s="78"/>
      <c r="PIE135" s="78"/>
      <c r="PIF135" s="65"/>
      <c r="PII135" s="78"/>
      <c r="PIJ135" s="78"/>
      <c r="PIK135" s="65"/>
      <c r="PIN135" s="78"/>
      <c r="PIO135" s="78"/>
      <c r="PIP135" s="65"/>
      <c r="PIS135" s="78"/>
      <c r="PIT135" s="78"/>
      <c r="PIU135" s="65"/>
      <c r="PIX135" s="78"/>
      <c r="PIY135" s="78"/>
      <c r="PIZ135" s="65"/>
      <c r="PJC135" s="78"/>
      <c r="PJD135" s="78"/>
      <c r="PJE135" s="65"/>
      <c r="PJH135" s="78"/>
      <c r="PJI135" s="78"/>
      <c r="PJJ135" s="65"/>
      <c r="PJM135" s="78"/>
      <c r="PJN135" s="78"/>
      <c r="PJO135" s="65"/>
      <c r="PJR135" s="78"/>
      <c r="PJS135" s="78"/>
      <c r="PJT135" s="65"/>
      <c r="PJW135" s="78"/>
      <c r="PJX135" s="78"/>
      <c r="PJY135" s="65"/>
      <c r="PKB135" s="78"/>
      <c r="PKC135" s="78"/>
      <c r="PKD135" s="65"/>
      <c r="PKG135" s="78"/>
      <c r="PKH135" s="78"/>
      <c r="PKI135" s="65"/>
      <c r="PKL135" s="78"/>
      <c r="PKM135" s="78"/>
      <c r="PKN135" s="65"/>
      <c r="PKQ135" s="78"/>
      <c r="PKR135" s="78"/>
      <c r="PKS135" s="65"/>
      <c r="PKV135" s="78"/>
      <c r="PKW135" s="78"/>
      <c r="PKX135" s="65"/>
      <c r="PLA135" s="78"/>
      <c r="PLB135" s="78"/>
      <c r="PLC135" s="65"/>
      <c r="PLF135" s="78"/>
      <c r="PLG135" s="78"/>
      <c r="PLH135" s="65"/>
      <c r="PLK135" s="78"/>
      <c r="PLL135" s="78"/>
      <c r="PLM135" s="65"/>
      <c r="PLP135" s="78"/>
      <c r="PLQ135" s="78"/>
      <c r="PLR135" s="65"/>
      <c r="PLU135" s="78"/>
      <c r="PLV135" s="78"/>
      <c r="PLW135" s="65"/>
      <c r="PLZ135" s="78"/>
      <c r="PMA135" s="78"/>
      <c r="PMB135" s="65"/>
      <c r="PME135" s="78"/>
      <c r="PMF135" s="78"/>
      <c r="PMG135" s="65"/>
      <c r="PMJ135" s="78"/>
      <c r="PMK135" s="78"/>
      <c r="PML135" s="65"/>
      <c r="PMO135" s="78"/>
      <c r="PMP135" s="78"/>
      <c r="PMQ135" s="65"/>
      <c r="PMT135" s="78"/>
      <c r="PMU135" s="78"/>
      <c r="PMV135" s="65"/>
      <c r="PMY135" s="78"/>
      <c r="PMZ135" s="78"/>
      <c r="PNA135" s="65"/>
      <c r="PND135" s="78"/>
      <c r="PNE135" s="78"/>
      <c r="PNF135" s="65"/>
      <c r="PNI135" s="78"/>
      <c r="PNJ135" s="78"/>
      <c r="PNK135" s="65"/>
      <c r="PNN135" s="78"/>
      <c r="PNO135" s="78"/>
      <c r="PNP135" s="65"/>
      <c r="PNS135" s="78"/>
      <c r="PNT135" s="78"/>
      <c r="PNU135" s="65"/>
      <c r="PNX135" s="78"/>
      <c r="PNY135" s="78"/>
      <c r="PNZ135" s="65"/>
      <c r="POC135" s="78"/>
      <c r="POD135" s="78"/>
      <c r="POE135" s="65"/>
      <c r="POH135" s="78"/>
      <c r="POI135" s="78"/>
      <c r="POJ135" s="65"/>
      <c r="POM135" s="78"/>
      <c r="PON135" s="78"/>
      <c r="POO135" s="65"/>
      <c r="POR135" s="78"/>
      <c r="POS135" s="78"/>
      <c r="POT135" s="65"/>
      <c r="POW135" s="78"/>
      <c r="POX135" s="78"/>
      <c r="POY135" s="65"/>
      <c r="PPB135" s="78"/>
      <c r="PPC135" s="78"/>
      <c r="PPD135" s="65"/>
      <c r="PPG135" s="78"/>
      <c r="PPH135" s="78"/>
      <c r="PPI135" s="65"/>
      <c r="PPL135" s="78"/>
      <c r="PPM135" s="78"/>
      <c r="PPN135" s="65"/>
      <c r="PPQ135" s="78"/>
      <c r="PPR135" s="78"/>
      <c r="PPS135" s="65"/>
      <c r="PPV135" s="78"/>
      <c r="PPW135" s="78"/>
      <c r="PPX135" s="65"/>
      <c r="PQA135" s="78"/>
      <c r="PQB135" s="78"/>
      <c r="PQC135" s="65"/>
      <c r="PQF135" s="78"/>
      <c r="PQG135" s="78"/>
      <c r="PQH135" s="65"/>
      <c r="PQK135" s="78"/>
      <c r="PQL135" s="78"/>
      <c r="PQM135" s="65"/>
      <c r="PQP135" s="78"/>
      <c r="PQQ135" s="78"/>
      <c r="PQR135" s="65"/>
      <c r="PQU135" s="78"/>
      <c r="PQV135" s="78"/>
      <c r="PQW135" s="65"/>
      <c r="PQZ135" s="78"/>
      <c r="PRA135" s="78"/>
      <c r="PRB135" s="65"/>
      <c r="PRE135" s="78"/>
      <c r="PRF135" s="78"/>
      <c r="PRG135" s="65"/>
      <c r="PRJ135" s="78"/>
      <c r="PRK135" s="78"/>
      <c r="PRL135" s="65"/>
      <c r="PRO135" s="78"/>
      <c r="PRP135" s="78"/>
      <c r="PRQ135" s="65"/>
      <c r="PRT135" s="78"/>
      <c r="PRU135" s="78"/>
      <c r="PRV135" s="65"/>
      <c r="PRY135" s="78"/>
      <c r="PRZ135" s="78"/>
      <c r="PSA135" s="65"/>
      <c r="PSD135" s="78"/>
      <c r="PSE135" s="78"/>
      <c r="PSF135" s="65"/>
      <c r="PSI135" s="78"/>
      <c r="PSJ135" s="78"/>
      <c r="PSK135" s="65"/>
      <c r="PSN135" s="78"/>
      <c r="PSO135" s="78"/>
      <c r="PSP135" s="65"/>
      <c r="PSS135" s="78"/>
      <c r="PST135" s="78"/>
      <c r="PSU135" s="65"/>
      <c r="PSX135" s="78"/>
      <c r="PSY135" s="78"/>
      <c r="PSZ135" s="65"/>
      <c r="PTC135" s="78"/>
      <c r="PTD135" s="78"/>
      <c r="PTE135" s="65"/>
      <c r="PTH135" s="78"/>
      <c r="PTI135" s="78"/>
      <c r="PTJ135" s="65"/>
      <c r="PTM135" s="78"/>
      <c r="PTN135" s="78"/>
      <c r="PTO135" s="65"/>
      <c r="PTR135" s="78"/>
      <c r="PTS135" s="78"/>
      <c r="PTT135" s="65"/>
      <c r="PTW135" s="78"/>
      <c r="PTX135" s="78"/>
      <c r="PTY135" s="65"/>
      <c r="PUB135" s="78"/>
      <c r="PUC135" s="78"/>
      <c r="PUD135" s="65"/>
      <c r="PUG135" s="78"/>
      <c r="PUH135" s="78"/>
      <c r="PUI135" s="65"/>
      <c r="PUL135" s="78"/>
      <c r="PUM135" s="78"/>
      <c r="PUN135" s="65"/>
      <c r="PUQ135" s="78"/>
      <c r="PUR135" s="78"/>
      <c r="PUS135" s="65"/>
      <c r="PUV135" s="78"/>
      <c r="PUW135" s="78"/>
      <c r="PUX135" s="65"/>
      <c r="PVA135" s="78"/>
      <c r="PVB135" s="78"/>
      <c r="PVC135" s="65"/>
      <c r="PVF135" s="78"/>
      <c r="PVG135" s="78"/>
      <c r="PVH135" s="65"/>
      <c r="PVK135" s="78"/>
      <c r="PVL135" s="78"/>
      <c r="PVM135" s="65"/>
      <c r="PVP135" s="78"/>
      <c r="PVQ135" s="78"/>
      <c r="PVR135" s="65"/>
      <c r="PVU135" s="78"/>
      <c r="PVV135" s="78"/>
      <c r="PVW135" s="65"/>
      <c r="PVZ135" s="78"/>
      <c r="PWA135" s="78"/>
      <c r="PWB135" s="65"/>
      <c r="PWE135" s="78"/>
      <c r="PWF135" s="78"/>
      <c r="PWG135" s="65"/>
      <c r="PWJ135" s="78"/>
      <c r="PWK135" s="78"/>
      <c r="PWL135" s="65"/>
      <c r="PWO135" s="78"/>
      <c r="PWP135" s="78"/>
      <c r="PWQ135" s="65"/>
      <c r="PWT135" s="78"/>
      <c r="PWU135" s="78"/>
      <c r="PWV135" s="65"/>
      <c r="PWY135" s="78"/>
      <c r="PWZ135" s="78"/>
      <c r="PXA135" s="65"/>
      <c r="PXD135" s="78"/>
      <c r="PXE135" s="78"/>
      <c r="PXF135" s="65"/>
      <c r="PXI135" s="78"/>
      <c r="PXJ135" s="78"/>
      <c r="PXK135" s="65"/>
      <c r="PXN135" s="78"/>
      <c r="PXO135" s="78"/>
      <c r="PXP135" s="65"/>
      <c r="PXS135" s="78"/>
      <c r="PXT135" s="78"/>
      <c r="PXU135" s="65"/>
      <c r="PXX135" s="78"/>
      <c r="PXY135" s="78"/>
      <c r="PXZ135" s="65"/>
      <c r="PYC135" s="78"/>
      <c r="PYD135" s="78"/>
      <c r="PYE135" s="65"/>
      <c r="PYH135" s="78"/>
      <c r="PYI135" s="78"/>
      <c r="PYJ135" s="65"/>
      <c r="PYM135" s="78"/>
      <c r="PYN135" s="78"/>
      <c r="PYO135" s="65"/>
      <c r="PYR135" s="78"/>
      <c r="PYS135" s="78"/>
      <c r="PYT135" s="65"/>
      <c r="PYW135" s="78"/>
      <c r="PYX135" s="78"/>
      <c r="PYY135" s="65"/>
      <c r="PZB135" s="78"/>
      <c r="PZC135" s="78"/>
      <c r="PZD135" s="65"/>
      <c r="PZG135" s="78"/>
      <c r="PZH135" s="78"/>
      <c r="PZI135" s="65"/>
      <c r="PZL135" s="78"/>
      <c r="PZM135" s="78"/>
      <c r="PZN135" s="65"/>
      <c r="PZQ135" s="78"/>
      <c r="PZR135" s="78"/>
      <c r="PZS135" s="65"/>
      <c r="PZV135" s="78"/>
      <c r="PZW135" s="78"/>
      <c r="PZX135" s="65"/>
      <c r="QAA135" s="78"/>
      <c r="QAB135" s="78"/>
      <c r="QAC135" s="65"/>
      <c r="QAF135" s="78"/>
      <c r="QAG135" s="78"/>
      <c r="QAH135" s="65"/>
      <c r="QAK135" s="78"/>
      <c r="QAL135" s="78"/>
      <c r="QAM135" s="65"/>
      <c r="QAP135" s="78"/>
      <c r="QAQ135" s="78"/>
      <c r="QAR135" s="65"/>
      <c r="QAU135" s="78"/>
      <c r="QAV135" s="78"/>
      <c r="QAW135" s="65"/>
      <c r="QAZ135" s="78"/>
      <c r="QBA135" s="78"/>
      <c r="QBB135" s="65"/>
      <c r="QBE135" s="78"/>
      <c r="QBF135" s="78"/>
      <c r="QBG135" s="65"/>
      <c r="QBJ135" s="78"/>
      <c r="QBK135" s="78"/>
      <c r="QBL135" s="65"/>
      <c r="QBO135" s="78"/>
      <c r="QBP135" s="78"/>
      <c r="QBQ135" s="65"/>
      <c r="QBT135" s="78"/>
      <c r="QBU135" s="78"/>
      <c r="QBV135" s="65"/>
      <c r="QBY135" s="78"/>
      <c r="QBZ135" s="78"/>
      <c r="QCA135" s="65"/>
      <c r="QCD135" s="78"/>
      <c r="QCE135" s="78"/>
      <c r="QCF135" s="65"/>
      <c r="QCI135" s="78"/>
      <c r="QCJ135" s="78"/>
      <c r="QCK135" s="65"/>
      <c r="QCN135" s="78"/>
      <c r="QCO135" s="78"/>
      <c r="QCP135" s="65"/>
      <c r="QCS135" s="78"/>
      <c r="QCT135" s="78"/>
      <c r="QCU135" s="65"/>
      <c r="QCX135" s="78"/>
      <c r="QCY135" s="78"/>
      <c r="QCZ135" s="65"/>
      <c r="QDC135" s="78"/>
      <c r="QDD135" s="78"/>
      <c r="QDE135" s="65"/>
      <c r="QDH135" s="78"/>
      <c r="QDI135" s="78"/>
      <c r="QDJ135" s="65"/>
      <c r="QDM135" s="78"/>
      <c r="QDN135" s="78"/>
      <c r="QDO135" s="65"/>
      <c r="QDR135" s="78"/>
      <c r="QDS135" s="78"/>
      <c r="QDT135" s="65"/>
      <c r="QDW135" s="78"/>
      <c r="QDX135" s="78"/>
      <c r="QDY135" s="65"/>
      <c r="QEB135" s="78"/>
      <c r="QEC135" s="78"/>
      <c r="QED135" s="65"/>
      <c r="QEG135" s="78"/>
      <c r="QEH135" s="78"/>
      <c r="QEI135" s="65"/>
      <c r="QEL135" s="78"/>
      <c r="QEM135" s="78"/>
      <c r="QEN135" s="65"/>
      <c r="QEQ135" s="78"/>
      <c r="QER135" s="78"/>
      <c r="QES135" s="65"/>
      <c r="QEV135" s="78"/>
      <c r="QEW135" s="78"/>
      <c r="QEX135" s="65"/>
      <c r="QFA135" s="78"/>
      <c r="QFB135" s="78"/>
      <c r="QFC135" s="65"/>
      <c r="QFF135" s="78"/>
      <c r="QFG135" s="78"/>
      <c r="QFH135" s="65"/>
      <c r="QFK135" s="78"/>
      <c r="QFL135" s="78"/>
      <c r="QFM135" s="65"/>
      <c r="QFP135" s="78"/>
      <c r="QFQ135" s="78"/>
      <c r="QFR135" s="65"/>
      <c r="QFU135" s="78"/>
      <c r="QFV135" s="78"/>
      <c r="QFW135" s="65"/>
      <c r="QFZ135" s="78"/>
      <c r="QGA135" s="78"/>
      <c r="QGB135" s="65"/>
      <c r="QGE135" s="78"/>
      <c r="QGF135" s="78"/>
      <c r="QGG135" s="65"/>
      <c r="QGJ135" s="78"/>
      <c r="QGK135" s="78"/>
      <c r="QGL135" s="65"/>
      <c r="QGO135" s="78"/>
      <c r="QGP135" s="78"/>
      <c r="QGQ135" s="65"/>
      <c r="QGT135" s="78"/>
      <c r="QGU135" s="78"/>
      <c r="QGV135" s="65"/>
      <c r="QGY135" s="78"/>
      <c r="QGZ135" s="78"/>
      <c r="QHA135" s="65"/>
      <c r="QHD135" s="78"/>
      <c r="QHE135" s="78"/>
      <c r="QHF135" s="65"/>
      <c r="QHI135" s="78"/>
      <c r="QHJ135" s="78"/>
      <c r="QHK135" s="65"/>
      <c r="QHN135" s="78"/>
      <c r="QHO135" s="78"/>
      <c r="QHP135" s="65"/>
      <c r="QHS135" s="78"/>
      <c r="QHT135" s="78"/>
      <c r="QHU135" s="65"/>
      <c r="QHX135" s="78"/>
      <c r="QHY135" s="78"/>
      <c r="QHZ135" s="65"/>
      <c r="QIC135" s="78"/>
      <c r="QID135" s="78"/>
      <c r="QIE135" s="65"/>
      <c r="QIH135" s="78"/>
      <c r="QII135" s="78"/>
      <c r="QIJ135" s="65"/>
      <c r="QIM135" s="78"/>
      <c r="QIN135" s="78"/>
      <c r="QIO135" s="65"/>
      <c r="QIR135" s="78"/>
      <c r="QIS135" s="78"/>
      <c r="QIT135" s="65"/>
      <c r="QIW135" s="78"/>
      <c r="QIX135" s="78"/>
      <c r="QIY135" s="65"/>
      <c r="QJB135" s="78"/>
      <c r="QJC135" s="78"/>
      <c r="QJD135" s="65"/>
      <c r="QJG135" s="78"/>
      <c r="QJH135" s="78"/>
      <c r="QJI135" s="65"/>
      <c r="QJL135" s="78"/>
      <c r="QJM135" s="78"/>
      <c r="QJN135" s="65"/>
      <c r="QJQ135" s="78"/>
      <c r="QJR135" s="78"/>
      <c r="QJS135" s="65"/>
      <c r="QJV135" s="78"/>
      <c r="QJW135" s="78"/>
      <c r="QJX135" s="65"/>
      <c r="QKA135" s="78"/>
      <c r="QKB135" s="78"/>
      <c r="QKC135" s="65"/>
      <c r="QKF135" s="78"/>
      <c r="QKG135" s="78"/>
      <c r="QKH135" s="65"/>
      <c r="QKK135" s="78"/>
      <c r="QKL135" s="78"/>
      <c r="QKM135" s="65"/>
      <c r="QKP135" s="78"/>
      <c r="QKQ135" s="78"/>
      <c r="QKR135" s="65"/>
      <c r="QKU135" s="78"/>
      <c r="QKV135" s="78"/>
      <c r="QKW135" s="65"/>
      <c r="QKZ135" s="78"/>
      <c r="QLA135" s="78"/>
      <c r="QLB135" s="65"/>
      <c r="QLE135" s="78"/>
      <c r="QLF135" s="78"/>
      <c r="QLG135" s="65"/>
      <c r="QLJ135" s="78"/>
      <c r="QLK135" s="78"/>
      <c r="QLL135" s="65"/>
      <c r="QLO135" s="78"/>
      <c r="QLP135" s="78"/>
      <c r="QLQ135" s="65"/>
      <c r="QLT135" s="78"/>
      <c r="QLU135" s="78"/>
      <c r="QLV135" s="65"/>
      <c r="QLY135" s="78"/>
      <c r="QLZ135" s="78"/>
      <c r="QMA135" s="65"/>
      <c r="QMD135" s="78"/>
      <c r="QME135" s="78"/>
      <c r="QMF135" s="65"/>
      <c r="QMI135" s="78"/>
      <c r="QMJ135" s="78"/>
      <c r="QMK135" s="65"/>
      <c r="QMN135" s="78"/>
      <c r="QMO135" s="78"/>
      <c r="QMP135" s="65"/>
      <c r="QMS135" s="78"/>
      <c r="QMT135" s="78"/>
      <c r="QMU135" s="65"/>
      <c r="QMX135" s="78"/>
      <c r="QMY135" s="78"/>
      <c r="QMZ135" s="65"/>
      <c r="QNC135" s="78"/>
      <c r="QND135" s="78"/>
      <c r="QNE135" s="65"/>
      <c r="QNH135" s="78"/>
      <c r="QNI135" s="78"/>
      <c r="QNJ135" s="65"/>
      <c r="QNM135" s="78"/>
      <c r="QNN135" s="78"/>
      <c r="QNO135" s="65"/>
      <c r="QNR135" s="78"/>
      <c r="QNS135" s="78"/>
      <c r="QNT135" s="65"/>
      <c r="QNW135" s="78"/>
      <c r="QNX135" s="78"/>
      <c r="QNY135" s="65"/>
      <c r="QOB135" s="78"/>
      <c r="QOC135" s="78"/>
      <c r="QOD135" s="65"/>
      <c r="QOG135" s="78"/>
      <c r="QOH135" s="78"/>
      <c r="QOI135" s="65"/>
      <c r="QOL135" s="78"/>
      <c r="QOM135" s="78"/>
      <c r="QON135" s="65"/>
      <c r="QOQ135" s="78"/>
      <c r="QOR135" s="78"/>
      <c r="QOS135" s="65"/>
      <c r="QOV135" s="78"/>
      <c r="QOW135" s="78"/>
      <c r="QOX135" s="65"/>
      <c r="QPA135" s="78"/>
      <c r="QPB135" s="78"/>
      <c r="QPC135" s="65"/>
      <c r="QPF135" s="78"/>
      <c r="QPG135" s="78"/>
      <c r="QPH135" s="65"/>
      <c r="QPK135" s="78"/>
      <c r="QPL135" s="78"/>
      <c r="QPM135" s="65"/>
      <c r="QPP135" s="78"/>
      <c r="QPQ135" s="78"/>
      <c r="QPR135" s="65"/>
      <c r="QPU135" s="78"/>
      <c r="QPV135" s="78"/>
      <c r="QPW135" s="65"/>
      <c r="QPZ135" s="78"/>
      <c r="QQA135" s="78"/>
      <c r="QQB135" s="65"/>
      <c r="QQE135" s="78"/>
      <c r="QQF135" s="78"/>
      <c r="QQG135" s="65"/>
      <c r="QQJ135" s="78"/>
      <c r="QQK135" s="78"/>
      <c r="QQL135" s="65"/>
      <c r="QQO135" s="78"/>
      <c r="QQP135" s="78"/>
      <c r="QQQ135" s="65"/>
      <c r="QQT135" s="78"/>
      <c r="QQU135" s="78"/>
      <c r="QQV135" s="65"/>
      <c r="QQY135" s="78"/>
      <c r="QQZ135" s="78"/>
      <c r="QRA135" s="65"/>
      <c r="QRD135" s="78"/>
      <c r="QRE135" s="78"/>
      <c r="QRF135" s="65"/>
      <c r="QRI135" s="78"/>
      <c r="QRJ135" s="78"/>
      <c r="QRK135" s="65"/>
      <c r="QRN135" s="78"/>
      <c r="QRO135" s="78"/>
      <c r="QRP135" s="65"/>
      <c r="QRS135" s="78"/>
      <c r="QRT135" s="78"/>
      <c r="QRU135" s="65"/>
      <c r="QRX135" s="78"/>
      <c r="QRY135" s="78"/>
      <c r="QRZ135" s="65"/>
      <c r="QSC135" s="78"/>
      <c r="QSD135" s="78"/>
      <c r="QSE135" s="65"/>
      <c r="QSH135" s="78"/>
      <c r="QSI135" s="78"/>
      <c r="QSJ135" s="65"/>
      <c r="QSM135" s="78"/>
      <c r="QSN135" s="78"/>
      <c r="QSO135" s="65"/>
      <c r="QSR135" s="78"/>
      <c r="QSS135" s="78"/>
      <c r="QST135" s="65"/>
      <c r="QSW135" s="78"/>
      <c r="QSX135" s="78"/>
      <c r="QSY135" s="65"/>
      <c r="QTB135" s="78"/>
      <c r="QTC135" s="78"/>
      <c r="QTD135" s="65"/>
      <c r="QTG135" s="78"/>
      <c r="QTH135" s="78"/>
      <c r="QTI135" s="65"/>
      <c r="QTL135" s="78"/>
      <c r="QTM135" s="78"/>
      <c r="QTN135" s="65"/>
      <c r="QTQ135" s="78"/>
      <c r="QTR135" s="78"/>
      <c r="QTS135" s="65"/>
      <c r="QTV135" s="78"/>
      <c r="QTW135" s="78"/>
      <c r="QTX135" s="65"/>
      <c r="QUA135" s="78"/>
      <c r="QUB135" s="78"/>
      <c r="QUC135" s="65"/>
      <c r="QUF135" s="78"/>
      <c r="QUG135" s="78"/>
      <c r="QUH135" s="65"/>
      <c r="QUK135" s="78"/>
      <c r="QUL135" s="78"/>
      <c r="QUM135" s="65"/>
      <c r="QUP135" s="78"/>
      <c r="QUQ135" s="78"/>
      <c r="QUR135" s="65"/>
      <c r="QUU135" s="78"/>
      <c r="QUV135" s="78"/>
      <c r="QUW135" s="65"/>
      <c r="QUZ135" s="78"/>
      <c r="QVA135" s="78"/>
      <c r="QVB135" s="65"/>
      <c r="QVE135" s="78"/>
      <c r="QVF135" s="78"/>
      <c r="QVG135" s="65"/>
      <c r="QVJ135" s="78"/>
      <c r="QVK135" s="78"/>
      <c r="QVL135" s="65"/>
      <c r="QVO135" s="78"/>
      <c r="QVP135" s="78"/>
      <c r="QVQ135" s="65"/>
      <c r="QVT135" s="78"/>
      <c r="QVU135" s="78"/>
      <c r="QVV135" s="65"/>
      <c r="QVY135" s="78"/>
      <c r="QVZ135" s="78"/>
      <c r="QWA135" s="65"/>
      <c r="QWD135" s="78"/>
      <c r="QWE135" s="78"/>
      <c r="QWF135" s="65"/>
      <c r="QWI135" s="78"/>
      <c r="QWJ135" s="78"/>
      <c r="QWK135" s="65"/>
      <c r="QWN135" s="78"/>
      <c r="QWO135" s="78"/>
      <c r="QWP135" s="65"/>
      <c r="QWS135" s="78"/>
      <c r="QWT135" s="78"/>
      <c r="QWU135" s="65"/>
      <c r="QWX135" s="78"/>
      <c r="QWY135" s="78"/>
      <c r="QWZ135" s="65"/>
      <c r="QXC135" s="78"/>
      <c r="QXD135" s="78"/>
      <c r="QXE135" s="65"/>
      <c r="QXH135" s="78"/>
      <c r="QXI135" s="78"/>
      <c r="QXJ135" s="65"/>
      <c r="QXM135" s="78"/>
      <c r="QXN135" s="78"/>
      <c r="QXO135" s="65"/>
      <c r="QXR135" s="78"/>
      <c r="QXS135" s="78"/>
      <c r="QXT135" s="65"/>
      <c r="QXW135" s="78"/>
      <c r="QXX135" s="78"/>
      <c r="QXY135" s="65"/>
      <c r="QYB135" s="78"/>
      <c r="QYC135" s="78"/>
      <c r="QYD135" s="65"/>
      <c r="QYG135" s="78"/>
      <c r="QYH135" s="78"/>
      <c r="QYI135" s="65"/>
      <c r="QYL135" s="78"/>
      <c r="QYM135" s="78"/>
      <c r="QYN135" s="65"/>
      <c r="QYQ135" s="78"/>
      <c r="QYR135" s="78"/>
      <c r="QYS135" s="65"/>
      <c r="QYV135" s="78"/>
      <c r="QYW135" s="78"/>
      <c r="QYX135" s="65"/>
      <c r="QZA135" s="78"/>
      <c r="QZB135" s="78"/>
      <c r="QZC135" s="65"/>
      <c r="QZF135" s="78"/>
      <c r="QZG135" s="78"/>
      <c r="QZH135" s="65"/>
      <c r="QZK135" s="78"/>
      <c r="QZL135" s="78"/>
      <c r="QZM135" s="65"/>
      <c r="QZP135" s="78"/>
      <c r="QZQ135" s="78"/>
      <c r="QZR135" s="65"/>
      <c r="QZU135" s="78"/>
      <c r="QZV135" s="78"/>
      <c r="QZW135" s="65"/>
      <c r="QZZ135" s="78"/>
      <c r="RAA135" s="78"/>
      <c r="RAB135" s="65"/>
      <c r="RAE135" s="78"/>
      <c r="RAF135" s="78"/>
      <c r="RAG135" s="65"/>
      <c r="RAJ135" s="78"/>
      <c r="RAK135" s="78"/>
      <c r="RAL135" s="65"/>
      <c r="RAO135" s="78"/>
      <c r="RAP135" s="78"/>
      <c r="RAQ135" s="65"/>
      <c r="RAT135" s="78"/>
      <c r="RAU135" s="78"/>
      <c r="RAV135" s="65"/>
      <c r="RAY135" s="78"/>
      <c r="RAZ135" s="78"/>
      <c r="RBA135" s="65"/>
      <c r="RBD135" s="78"/>
      <c r="RBE135" s="78"/>
      <c r="RBF135" s="65"/>
      <c r="RBI135" s="78"/>
      <c r="RBJ135" s="78"/>
      <c r="RBK135" s="65"/>
      <c r="RBN135" s="78"/>
      <c r="RBO135" s="78"/>
      <c r="RBP135" s="65"/>
      <c r="RBS135" s="78"/>
      <c r="RBT135" s="78"/>
      <c r="RBU135" s="65"/>
      <c r="RBX135" s="78"/>
      <c r="RBY135" s="78"/>
      <c r="RBZ135" s="65"/>
      <c r="RCC135" s="78"/>
      <c r="RCD135" s="78"/>
      <c r="RCE135" s="65"/>
      <c r="RCH135" s="78"/>
      <c r="RCI135" s="78"/>
      <c r="RCJ135" s="65"/>
      <c r="RCM135" s="78"/>
      <c r="RCN135" s="78"/>
      <c r="RCO135" s="65"/>
      <c r="RCR135" s="78"/>
      <c r="RCS135" s="78"/>
      <c r="RCT135" s="65"/>
      <c r="RCW135" s="78"/>
      <c r="RCX135" s="78"/>
      <c r="RCY135" s="65"/>
      <c r="RDB135" s="78"/>
      <c r="RDC135" s="78"/>
      <c r="RDD135" s="65"/>
      <c r="RDG135" s="78"/>
      <c r="RDH135" s="78"/>
      <c r="RDI135" s="65"/>
      <c r="RDL135" s="78"/>
      <c r="RDM135" s="78"/>
      <c r="RDN135" s="65"/>
      <c r="RDQ135" s="78"/>
      <c r="RDR135" s="78"/>
      <c r="RDS135" s="65"/>
      <c r="RDV135" s="78"/>
      <c r="RDW135" s="78"/>
      <c r="RDX135" s="65"/>
      <c r="REA135" s="78"/>
      <c r="REB135" s="78"/>
      <c r="REC135" s="65"/>
      <c r="REF135" s="78"/>
      <c r="REG135" s="78"/>
      <c r="REH135" s="65"/>
      <c r="REK135" s="78"/>
      <c r="REL135" s="78"/>
      <c r="REM135" s="65"/>
      <c r="REP135" s="78"/>
      <c r="REQ135" s="78"/>
      <c r="RER135" s="65"/>
      <c r="REU135" s="78"/>
      <c r="REV135" s="78"/>
      <c r="REW135" s="65"/>
      <c r="REZ135" s="78"/>
      <c r="RFA135" s="78"/>
      <c r="RFB135" s="65"/>
      <c r="RFE135" s="78"/>
      <c r="RFF135" s="78"/>
      <c r="RFG135" s="65"/>
      <c r="RFJ135" s="78"/>
      <c r="RFK135" s="78"/>
      <c r="RFL135" s="65"/>
      <c r="RFO135" s="78"/>
      <c r="RFP135" s="78"/>
      <c r="RFQ135" s="65"/>
      <c r="RFT135" s="78"/>
      <c r="RFU135" s="78"/>
      <c r="RFV135" s="65"/>
      <c r="RFY135" s="78"/>
      <c r="RFZ135" s="78"/>
      <c r="RGA135" s="65"/>
      <c r="RGD135" s="78"/>
      <c r="RGE135" s="78"/>
      <c r="RGF135" s="65"/>
      <c r="RGI135" s="78"/>
      <c r="RGJ135" s="78"/>
      <c r="RGK135" s="65"/>
      <c r="RGN135" s="78"/>
      <c r="RGO135" s="78"/>
      <c r="RGP135" s="65"/>
      <c r="RGS135" s="78"/>
      <c r="RGT135" s="78"/>
      <c r="RGU135" s="65"/>
      <c r="RGX135" s="78"/>
      <c r="RGY135" s="78"/>
      <c r="RGZ135" s="65"/>
      <c r="RHC135" s="78"/>
      <c r="RHD135" s="78"/>
      <c r="RHE135" s="65"/>
      <c r="RHH135" s="78"/>
      <c r="RHI135" s="78"/>
      <c r="RHJ135" s="65"/>
      <c r="RHM135" s="78"/>
      <c r="RHN135" s="78"/>
      <c r="RHO135" s="65"/>
      <c r="RHR135" s="78"/>
      <c r="RHS135" s="78"/>
      <c r="RHT135" s="65"/>
      <c r="RHW135" s="78"/>
      <c r="RHX135" s="78"/>
      <c r="RHY135" s="65"/>
      <c r="RIB135" s="78"/>
      <c r="RIC135" s="78"/>
      <c r="RID135" s="65"/>
      <c r="RIG135" s="78"/>
      <c r="RIH135" s="78"/>
      <c r="RII135" s="65"/>
      <c r="RIL135" s="78"/>
      <c r="RIM135" s="78"/>
      <c r="RIN135" s="65"/>
      <c r="RIQ135" s="78"/>
      <c r="RIR135" s="78"/>
      <c r="RIS135" s="65"/>
      <c r="RIV135" s="78"/>
      <c r="RIW135" s="78"/>
      <c r="RIX135" s="65"/>
      <c r="RJA135" s="78"/>
      <c r="RJB135" s="78"/>
      <c r="RJC135" s="65"/>
      <c r="RJF135" s="78"/>
      <c r="RJG135" s="78"/>
      <c r="RJH135" s="65"/>
      <c r="RJK135" s="78"/>
      <c r="RJL135" s="78"/>
      <c r="RJM135" s="65"/>
      <c r="RJP135" s="78"/>
      <c r="RJQ135" s="78"/>
      <c r="RJR135" s="65"/>
      <c r="RJU135" s="78"/>
      <c r="RJV135" s="78"/>
      <c r="RJW135" s="65"/>
      <c r="RJZ135" s="78"/>
      <c r="RKA135" s="78"/>
      <c r="RKB135" s="65"/>
      <c r="RKE135" s="78"/>
      <c r="RKF135" s="78"/>
      <c r="RKG135" s="65"/>
      <c r="RKJ135" s="78"/>
      <c r="RKK135" s="78"/>
      <c r="RKL135" s="65"/>
      <c r="RKO135" s="78"/>
      <c r="RKP135" s="78"/>
      <c r="RKQ135" s="65"/>
      <c r="RKT135" s="78"/>
      <c r="RKU135" s="78"/>
      <c r="RKV135" s="65"/>
      <c r="RKY135" s="78"/>
      <c r="RKZ135" s="78"/>
      <c r="RLA135" s="65"/>
      <c r="RLD135" s="78"/>
      <c r="RLE135" s="78"/>
      <c r="RLF135" s="65"/>
      <c r="RLI135" s="78"/>
      <c r="RLJ135" s="78"/>
      <c r="RLK135" s="65"/>
      <c r="RLN135" s="78"/>
      <c r="RLO135" s="78"/>
      <c r="RLP135" s="65"/>
      <c r="RLS135" s="78"/>
      <c r="RLT135" s="78"/>
      <c r="RLU135" s="65"/>
      <c r="RLX135" s="78"/>
      <c r="RLY135" s="78"/>
      <c r="RLZ135" s="65"/>
      <c r="RMC135" s="78"/>
      <c r="RMD135" s="78"/>
      <c r="RME135" s="65"/>
      <c r="RMH135" s="78"/>
      <c r="RMI135" s="78"/>
      <c r="RMJ135" s="65"/>
      <c r="RMM135" s="78"/>
      <c r="RMN135" s="78"/>
      <c r="RMO135" s="65"/>
      <c r="RMR135" s="78"/>
      <c r="RMS135" s="78"/>
      <c r="RMT135" s="65"/>
      <c r="RMW135" s="78"/>
      <c r="RMX135" s="78"/>
      <c r="RMY135" s="65"/>
      <c r="RNB135" s="78"/>
      <c r="RNC135" s="78"/>
      <c r="RND135" s="65"/>
      <c r="RNG135" s="78"/>
      <c r="RNH135" s="78"/>
      <c r="RNI135" s="65"/>
      <c r="RNL135" s="78"/>
      <c r="RNM135" s="78"/>
      <c r="RNN135" s="65"/>
      <c r="RNQ135" s="78"/>
      <c r="RNR135" s="78"/>
      <c r="RNS135" s="65"/>
      <c r="RNV135" s="78"/>
      <c r="RNW135" s="78"/>
      <c r="RNX135" s="65"/>
      <c r="ROA135" s="78"/>
      <c r="ROB135" s="78"/>
      <c r="ROC135" s="65"/>
      <c r="ROF135" s="78"/>
      <c r="ROG135" s="78"/>
      <c r="ROH135" s="65"/>
      <c r="ROK135" s="78"/>
      <c r="ROL135" s="78"/>
      <c r="ROM135" s="65"/>
      <c r="ROP135" s="78"/>
      <c r="ROQ135" s="78"/>
      <c r="ROR135" s="65"/>
      <c r="ROU135" s="78"/>
      <c r="ROV135" s="78"/>
      <c r="ROW135" s="65"/>
      <c r="ROZ135" s="78"/>
      <c r="RPA135" s="78"/>
      <c r="RPB135" s="65"/>
      <c r="RPE135" s="78"/>
      <c r="RPF135" s="78"/>
      <c r="RPG135" s="65"/>
      <c r="RPJ135" s="78"/>
      <c r="RPK135" s="78"/>
      <c r="RPL135" s="65"/>
      <c r="RPO135" s="78"/>
      <c r="RPP135" s="78"/>
      <c r="RPQ135" s="65"/>
      <c r="RPT135" s="78"/>
      <c r="RPU135" s="78"/>
      <c r="RPV135" s="65"/>
      <c r="RPY135" s="78"/>
      <c r="RPZ135" s="78"/>
      <c r="RQA135" s="65"/>
      <c r="RQD135" s="78"/>
      <c r="RQE135" s="78"/>
      <c r="RQF135" s="65"/>
      <c r="RQI135" s="78"/>
      <c r="RQJ135" s="78"/>
      <c r="RQK135" s="65"/>
      <c r="RQN135" s="78"/>
      <c r="RQO135" s="78"/>
      <c r="RQP135" s="65"/>
      <c r="RQS135" s="78"/>
      <c r="RQT135" s="78"/>
      <c r="RQU135" s="65"/>
      <c r="RQX135" s="78"/>
      <c r="RQY135" s="78"/>
      <c r="RQZ135" s="65"/>
      <c r="RRC135" s="78"/>
      <c r="RRD135" s="78"/>
      <c r="RRE135" s="65"/>
      <c r="RRH135" s="78"/>
      <c r="RRI135" s="78"/>
      <c r="RRJ135" s="65"/>
      <c r="RRM135" s="78"/>
      <c r="RRN135" s="78"/>
      <c r="RRO135" s="65"/>
      <c r="RRR135" s="78"/>
      <c r="RRS135" s="78"/>
      <c r="RRT135" s="65"/>
      <c r="RRW135" s="78"/>
      <c r="RRX135" s="78"/>
      <c r="RRY135" s="65"/>
      <c r="RSB135" s="78"/>
      <c r="RSC135" s="78"/>
      <c r="RSD135" s="65"/>
      <c r="RSG135" s="78"/>
      <c r="RSH135" s="78"/>
      <c r="RSI135" s="65"/>
      <c r="RSL135" s="78"/>
      <c r="RSM135" s="78"/>
      <c r="RSN135" s="65"/>
      <c r="RSQ135" s="78"/>
      <c r="RSR135" s="78"/>
      <c r="RSS135" s="65"/>
      <c r="RSV135" s="78"/>
      <c r="RSW135" s="78"/>
      <c r="RSX135" s="65"/>
      <c r="RTA135" s="78"/>
      <c r="RTB135" s="78"/>
      <c r="RTC135" s="65"/>
      <c r="RTF135" s="78"/>
      <c r="RTG135" s="78"/>
      <c r="RTH135" s="65"/>
      <c r="RTK135" s="78"/>
      <c r="RTL135" s="78"/>
      <c r="RTM135" s="65"/>
      <c r="RTP135" s="78"/>
      <c r="RTQ135" s="78"/>
      <c r="RTR135" s="65"/>
      <c r="RTU135" s="78"/>
      <c r="RTV135" s="78"/>
      <c r="RTW135" s="65"/>
      <c r="RTZ135" s="78"/>
      <c r="RUA135" s="78"/>
      <c r="RUB135" s="65"/>
      <c r="RUE135" s="78"/>
      <c r="RUF135" s="78"/>
      <c r="RUG135" s="65"/>
      <c r="RUJ135" s="78"/>
      <c r="RUK135" s="78"/>
      <c r="RUL135" s="65"/>
      <c r="RUO135" s="78"/>
      <c r="RUP135" s="78"/>
      <c r="RUQ135" s="65"/>
      <c r="RUT135" s="78"/>
      <c r="RUU135" s="78"/>
      <c r="RUV135" s="65"/>
      <c r="RUY135" s="78"/>
      <c r="RUZ135" s="78"/>
      <c r="RVA135" s="65"/>
      <c r="RVD135" s="78"/>
      <c r="RVE135" s="78"/>
      <c r="RVF135" s="65"/>
      <c r="RVI135" s="78"/>
      <c r="RVJ135" s="78"/>
      <c r="RVK135" s="65"/>
      <c r="RVN135" s="78"/>
      <c r="RVO135" s="78"/>
      <c r="RVP135" s="65"/>
      <c r="RVS135" s="78"/>
      <c r="RVT135" s="78"/>
      <c r="RVU135" s="65"/>
      <c r="RVX135" s="78"/>
      <c r="RVY135" s="78"/>
      <c r="RVZ135" s="65"/>
      <c r="RWC135" s="78"/>
      <c r="RWD135" s="78"/>
      <c r="RWE135" s="65"/>
      <c r="RWH135" s="78"/>
      <c r="RWI135" s="78"/>
      <c r="RWJ135" s="65"/>
      <c r="RWM135" s="78"/>
      <c r="RWN135" s="78"/>
      <c r="RWO135" s="65"/>
      <c r="RWR135" s="78"/>
      <c r="RWS135" s="78"/>
      <c r="RWT135" s="65"/>
      <c r="RWW135" s="78"/>
      <c r="RWX135" s="78"/>
      <c r="RWY135" s="65"/>
      <c r="RXB135" s="78"/>
      <c r="RXC135" s="78"/>
      <c r="RXD135" s="65"/>
      <c r="RXG135" s="78"/>
      <c r="RXH135" s="78"/>
      <c r="RXI135" s="65"/>
      <c r="RXL135" s="78"/>
      <c r="RXM135" s="78"/>
      <c r="RXN135" s="65"/>
      <c r="RXQ135" s="78"/>
      <c r="RXR135" s="78"/>
      <c r="RXS135" s="65"/>
      <c r="RXV135" s="78"/>
      <c r="RXW135" s="78"/>
      <c r="RXX135" s="65"/>
      <c r="RYA135" s="78"/>
      <c r="RYB135" s="78"/>
      <c r="RYC135" s="65"/>
      <c r="RYF135" s="78"/>
      <c r="RYG135" s="78"/>
      <c r="RYH135" s="65"/>
      <c r="RYK135" s="78"/>
      <c r="RYL135" s="78"/>
      <c r="RYM135" s="65"/>
      <c r="RYP135" s="78"/>
      <c r="RYQ135" s="78"/>
      <c r="RYR135" s="65"/>
      <c r="RYU135" s="78"/>
      <c r="RYV135" s="78"/>
      <c r="RYW135" s="65"/>
      <c r="RYZ135" s="78"/>
      <c r="RZA135" s="78"/>
      <c r="RZB135" s="65"/>
      <c r="RZE135" s="78"/>
      <c r="RZF135" s="78"/>
      <c r="RZG135" s="65"/>
      <c r="RZJ135" s="78"/>
      <c r="RZK135" s="78"/>
      <c r="RZL135" s="65"/>
      <c r="RZO135" s="78"/>
      <c r="RZP135" s="78"/>
      <c r="RZQ135" s="65"/>
      <c r="RZT135" s="78"/>
      <c r="RZU135" s="78"/>
      <c r="RZV135" s="65"/>
      <c r="RZY135" s="78"/>
      <c r="RZZ135" s="78"/>
      <c r="SAA135" s="65"/>
      <c r="SAD135" s="78"/>
      <c r="SAE135" s="78"/>
      <c r="SAF135" s="65"/>
      <c r="SAI135" s="78"/>
      <c r="SAJ135" s="78"/>
      <c r="SAK135" s="65"/>
      <c r="SAN135" s="78"/>
      <c r="SAO135" s="78"/>
      <c r="SAP135" s="65"/>
      <c r="SAS135" s="78"/>
      <c r="SAT135" s="78"/>
      <c r="SAU135" s="65"/>
      <c r="SAX135" s="78"/>
      <c r="SAY135" s="78"/>
      <c r="SAZ135" s="65"/>
      <c r="SBC135" s="78"/>
      <c r="SBD135" s="78"/>
      <c r="SBE135" s="65"/>
      <c r="SBH135" s="78"/>
      <c r="SBI135" s="78"/>
      <c r="SBJ135" s="65"/>
      <c r="SBM135" s="78"/>
      <c r="SBN135" s="78"/>
      <c r="SBO135" s="65"/>
      <c r="SBR135" s="78"/>
      <c r="SBS135" s="78"/>
      <c r="SBT135" s="65"/>
      <c r="SBW135" s="78"/>
      <c r="SBX135" s="78"/>
      <c r="SBY135" s="65"/>
      <c r="SCB135" s="78"/>
      <c r="SCC135" s="78"/>
      <c r="SCD135" s="65"/>
      <c r="SCG135" s="78"/>
      <c r="SCH135" s="78"/>
      <c r="SCI135" s="65"/>
      <c r="SCL135" s="78"/>
      <c r="SCM135" s="78"/>
      <c r="SCN135" s="65"/>
      <c r="SCQ135" s="78"/>
      <c r="SCR135" s="78"/>
      <c r="SCS135" s="65"/>
      <c r="SCV135" s="78"/>
      <c r="SCW135" s="78"/>
      <c r="SCX135" s="65"/>
      <c r="SDA135" s="78"/>
      <c r="SDB135" s="78"/>
      <c r="SDC135" s="65"/>
      <c r="SDF135" s="78"/>
      <c r="SDG135" s="78"/>
      <c r="SDH135" s="65"/>
      <c r="SDK135" s="78"/>
      <c r="SDL135" s="78"/>
      <c r="SDM135" s="65"/>
      <c r="SDP135" s="78"/>
      <c r="SDQ135" s="78"/>
      <c r="SDR135" s="65"/>
      <c r="SDU135" s="78"/>
      <c r="SDV135" s="78"/>
      <c r="SDW135" s="65"/>
      <c r="SDZ135" s="78"/>
      <c r="SEA135" s="78"/>
      <c r="SEB135" s="65"/>
      <c r="SEE135" s="78"/>
      <c r="SEF135" s="78"/>
      <c r="SEG135" s="65"/>
      <c r="SEJ135" s="78"/>
      <c r="SEK135" s="78"/>
      <c r="SEL135" s="65"/>
      <c r="SEO135" s="78"/>
      <c r="SEP135" s="78"/>
      <c r="SEQ135" s="65"/>
      <c r="SET135" s="78"/>
      <c r="SEU135" s="78"/>
      <c r="SEV135" s="65"/>
      <c r="SEY135" s="78"/>
      <c r="SEZ135" s="78"/>
      <c r="SFA135" s="65"/>
      <c r="SFD135" s="78"/>
      <c r="SFE135" s="78"/>
      <c r="SFF135" s="65"/>
      <c r="SFI135" s="78"/>
      <c r="SFJ135" s="78"/>
      <c r="SFK135" s="65"/>
      <c r="SFN135" s="78"/>
      <c r="SFO135" s="78"/>
      <c r="SFP135" s="65"/>
      <c r="SFS135" s="78"/>
      <c r="SFT135" s="78"/>
      <c r="SFU135" s="65"/>
      <c r="SFX135" s="78"/>
      <c r="SFY135" s="78"/>
      <c r="SFZ135" s="65"/>
      <c r="SGC135" s="78"/>
      <c r="SGD135" s="78"/>
      <c r="SGE135" s="65"/>
      <c r="SGH135" s="78"/>
      <c r="SGI135" s="78"/>
      <c r="SGJ135" s="65"/>
      <c r="SGM135" s="78"/>
      <c r="SGN135" s="78"/>
      <c r="SGO135" s="65"/>
      <c r="SGR135" s="78"/>
      <c r="SGS135" s="78"/>
      <c r="SGT135" s="65"/>
      <c r="SGW135" s="78"/>
      <c r="SGX135" s="78"/>
      <c r="SGY135" s="65"/>
      <c r="SHB135" s="78"/>
      <c r="SHC135" s="78"/>
      <c r="SHD135" s="65"/>
      <c r="SHG135" s="78"/>
      <c r="SHH135" s="78"/>
      <c r="SHI135" s="65"/>
      <c r="SHL135" s="78"/>
      <c r="SHM135" s="78"/>
      <c r="SHN135" s="65"/>
      <c r="SHQ135" s="78"/>
      <c r="SHR135" s="78"/>
      <c r="SHS135" s="65"/>
      <c r="SHV135" s="78"/>
      <c r="SHW135" s="78"/>
      <c r="SHX135" s="65"/>
      <c r="SIA135" s="78"/>
      <c r="SIB135" s="78"/>
      <c r="SIC135" s="65"/>
      <c r="SIF135" s="78"/>
      <c r="SIG135" s="78"/>
      <c r="SIH135" s="65"/>
      <c r="SIK135" s="78"/>
      <c r="SIL135" s="78"/>
      <c r="SIM135" s="65"/>
      <c r="SIP135" s="78"/>
      <c r="SIQ135" s="78"/>
      <c r="SIR135" s="65"/>
      <c r="SIU135" s="78"/>
      <c r="SIV135" s="78"/>
      <c r="SIW135" s="65"/>
      <c r="SIZ135" s="78"/>
      <c r="SJA135" s="78"/>
      <c r="SJB135" s="65"/>
      <c r="SJE135" s="78"/>
      <c r="SJF135" s="78"/>
      <c r="SJG135" s="65"/>
      <c r="SJJ135" s="78"/>
      <c r="SJK135" s="78"/>
      <c r="SJL135" s="65"/>
      <c r="SJO135" s="78"/>
      <c r="SJP135" s="78"/>
      <c r="SJQ135" s="65"/>
      <c r="SJT135" s="78"/>
      <c r="SJU135" s="78"/>
      <c r="SJV135" s="65"/>
      <c r="SJY135" s="78"/>
      <c r="SJZ135" s="78"/>
      <c r="SKA135" s="65"/>
      <c r="SKD135" s="78"/>
      <c r="SKE135" s="78"/>
      <c r="SKF135" s="65"/>
      <c r="SKI135" s="78"/>
      <c r="SKJ135" s="78"/>
      <c r="SKK135" s="65"/>
      <c r="SKN135" s="78"/>
      <c r="SKO135" s="78"/>
      <c r="SKP135" s="65"/>
      <c r="SKS135" s="78"/>
      <c r="SKT135" s="78"/>
      <c r="SKU135" s="65"/>
      <c r="SKX135" s="78"/>
      <c r="SKY135" s="78"/>
      <c r="SKZ135" s="65"/>
      <c r="SLC135" s="78"/>
      <c r="SLD135" s="78"/>
      <c r="SLE135" s="65"/>
      <c r="SLH135" s="78"/>
      <c r="SLI135" s="78"/>
      <c r="SLJ135" s="65"/>
      <c r="SLM135" s="78"/>
      <c r="SLN135" s="78"/>
      <c r="SLO135" s="65"/>
      <c r="SLR135" s="78"/>
      <c r="SLS135" s="78"/>
      <c r="SLT135" s="65"/>
      <c r="SLW135" s="78"/>
      <c r="SLX135" s="78"/>
      <c r="SLY135" s="65"/>
      <c r="SMB135" s="78"/>
      <c r="SMC135" s="78"/>
      <c r="SMD135" s="65"/>
      <c r="SMG135" s="78"/>
      <c r="SMH135" s="78"/>
      <c r="SMI135" s="65"/>
      <c r="SML135" s="78"/>
      <c r="SMM135" s="78"/>
      <c r="SMN135" s="65"/>
      <c r="SMQ135" s="78"/>
      <c r="SMR135" s="78"/>
      <c r="SMS135" s="65"/>
      <c r="SMV135" s="78"/>
      <c r="SMW135" s="78"/>
      <c r="SMX135" s="65"/>
      <c r="SNA135" s="78"/>
      <c r="SNB135" s="78"/>
      <c r="SNC135" s="65"/>
      <c r="SNF135" s="78"/>
      <c r="SNG135" s="78"/>
      <c r="SNH135" s="65"/>
      <c r="SNK135" s="78"/>
      <c r="SNL135" s="78"/>
      <c r="SNM135" s="65"/>
      <c r="SNP135" s="78"/>
      <c r="SNQ135" s="78"/>
      <c r="SNR135" s="65"/>
      <c r="SNU135" s="78"/>
      <c r="SNV135" s="78"/>
      <c r="SNW135" s="65"/>
      <c r="SNZ135" s="78"/>
      <c r="SOA135" s="78"/>
      <c r="SOB135" s="65"/>
      <c r="SOE135" s="78"/>
      <c r="SOF135" s="78"/>
      <c r="SOG135" s="65"/>
      <c r="SOJ135" s="78"/>
      <c r="SOK135" s="78"/>
      <c r="SOL135" s="65"/>
      <c r="SOO135" s="78"/>
      <c r="SOP135" s="78"/>
      <c r="SOQ135" s="65"/>
      <c r="SOT135" s="78"/>
      <c r="SOU135" s="78"/>
      <c r="SOV135" s="65"/>
      <c r="SOY135" s="78"/>
      <c r="SOZ135" s="78"/>
      <c r="SPA135" s="65"/>
      <c r="SPD135" s="78"/>
      <c r="SPE135" s="78"/>
      <c r="SPF135" s="65"/>
      <c r="SPI135" s="78"/>
      <c r="SPJ135" s="78"/>
      <c r="SPK135" s="65"/>
      <c r="SPN135" s="78"/>
      <c r="SPO135" s="78"/>
      <c r="SPP135" s="65"/>
      <c r="SPS135" s="78"/>
      <c r="SPT135" s="78"/>
      <c r="SPU135" s="65"/>
      <c r="SPX135" s="78"/>
      <c r="SPY135" s="78"/>
      <c r="SPZ135" s="65"/>
      <c r="SQC135" s="78"/>
      <c r="SQD135" s="78"/>
      <c r="SQE135" s="65"/>
      <c r="SQH135" s="78"/>
      <c r="SQI135" s="78"/>
      <c r="SQJ135" s="65"/>
      <c r="SQM135" s="78"/>
      <c r="SQN135" s="78"/>
      <c r="SQO135" s="65"/>
      <c r="SQR135" s="78"/>
      <c r="SQS135" s="78"/>
      <c r="SQT135" s="65"/>
      <c r="SQW135" s="78"/>
      <c r="SQX135" s="78"/>
      <c r="SQY135" s="65"/>
      <c r="SRB135" s="78"/>
      <c r="SRC135" s="78"/>
      <c r="SRD135" s="65"/>
      <c r="SRG135" s="78"/>
      <c r="SRH135" s="78"/>
      <c r="SRI135" s="65"/>
      <c r="SRL135" s="78"/>
      <c r="SRM135" s="78"/>
      <c r="SRN135" s="65"/>
      <c r="SRQ135" s="78"/>
      <c r="SRR135" s="78"/>
      <c r="SRS135" s="65"/>
      <c r="SRV135" s="78"/>
      <c r="SRW135" s="78"/>
      <c r="SRX135" s="65"/>
      <c r="SSA135" s="78"/>
      <c r="SSB135" s="78"/>
      <c r="SSC135" s="65"/>
      <c r="SSF135" s="78"/>
      <c r="SSG135" s="78"/>
      <c r="SSH135" s="65"/>
      <c r="SSK135" s="78"/>
      <c r="SSL135" s="78"/>
      <c r="SSM135" s="65"/>
      <c r="SSP135" s="78"/>
      <c r="SSQ135" s="78"/>
      <c r="SSR135" s="65"/>
      <c r="SSU135" s="78"/>
      <c r="SSV135" s="78"/>
      <c r="SSW135" s="65"/>
      <c r="SSZ135" s="78"/>
      <c r="STA135" s="78"/>
      <c r="STB135" s="65"/>
      <c r="STE135" s="78"/>
      <c r="STF135" s="78"/>
      <c r="STG135" s="65"/>
      <c r="STJ135" s="78"/>
      <c r="STK135" s="78"/>
      <c r="STL135" s="65"/>
      <c r="STO135" s="78"/>
      <c r="STP135" s="78"/>
      <c r="STQ135" s="65"/>
      <c r="STT135" s="78"/>
      <c r="STU135" s="78"/>
      <c r="STV135" s="65"/>
      <c r="STY135" s="78"/>
      <c r="STZ135" s="78"/>
      <c r="SUA135" s="65"/>
      <c r="SUD135" s="78"/>
      <c r="SUE135" s="78"/>
      <c r="SUF135" s="65"/>
      <c r="SUI135" s="78"/>
      <c r="SUJ135" s="78"/>
      <c r="SUK135" s="65"/>
      <c r="SUN135" s="78"/>
      <c r="SUO135" s="78"/>
      <c r="SUP135" s="65"/>
      <c r="SUS135" s="78"/>
      <c r="SUT135" s="78"/>
      <c r="SUU135" s="65"/>
      <c r="SUX135" s="78"/>
      <c r="SUY135" s="78"/>
      <c r="SUZ135" s="65"/>
      <c r="SVC135" s="78"/>
      <c r="SVD135" s="78"/>
      <c r="SVE135" s="65"/>
      <c r="SVH135" s="78"/>
      <c r="SVI135" s="78"/>
      <c r="SVJ135" s="65"/>
      <c r="SVM135" s="78"/>
      <c r="SVN135" s="78"/>
      <c r="SVO135" s="65"/>
      <c r="SVR135" s="78"/>
      <c r="SVS135" s="78"/>
      <c r="SVT135" s="65"/>
      <c r="SVW135" s="78"/>
      <c r="SVX135" s="78"/>
      <c r="SVY135" s="65"/>
      <c r="SWB135" s="78"/>
      <c r="SWC135" s="78"/>
      <c r="SWD135" s="65"/>
      <c r="SWG135" s="78"/>
      <c r="SWH135" s="78"/>
      <c r="SWI135" s="65"/>
      <c r="SWL135" s="78"/>
      <c r="SWM135" s="78"/>
      <c r="SWN135" s="65"/>
      <c r="SWQ135" s="78"/>
      <c r="SWR135" s="78"/>
      <c r="SWS135" s="65"/>
      <c r="SWV135" s="78"/>
      <c r="SWW135" s="78"/>
      <c r="SWX135" s="65"/>
      <c r="SXA135" s="78"/>
      <c r="SXB135" s="78"/>
      <c r="SXC135" s="65"/>
      <c r="SXF135" s="78"/>
      <c r="SXG135" s="78"/>
      <c r="SXH135" s="65"/>
      <c r="SXK135" s="78"/>
      <c r="SXL135" s="78"/>
      <c r="SXM135" s="65"/>
      <c r="SXP135" s="78"/>
      <c r="SXQ135" s="78"/>
      <c r="SXR135" s="65"/>
      <c r="SXU135" s="78"/>
      <c r="SXV135" s="78"/>
      <c r="SXW135" s="65"/>
      <c r="SXZ135" s="78"/>
      <c r="SYA135" s="78"/>
      <c r="SYB135" s="65"/>
      <c r="SYE135" s="78"/>
      <c r="SYF135" s="78"/>
      <c r="SYG135" s="65"/>
      <c r="SYJ135" s="78"/>
      <c r="SYK135" s="78"/>
      <c r="SYL135" s="65"/>
      <c r="SYO135" s="78"/>
      <c r="SYP135" s="78"/>
      <c r="SYQ135" s="65"/>
      <c r="SYT135" s="78"/>
      <c r="SYU135" s="78"/>
      <c r="SYV135" s="65"/>
      <c r="SYY135" s="78"/>
      <c r="SYZ135" s="78"/>
      <c r="SZA135" s="65"/>
      <c r="SZD135" s="78"/>
      <c r="SZE135" s="78"/>
      <c r="SZF135" s="65"/>
      <c r="SZI135" s="78"/>
      <c r="SZJ135" s="78"/>
      <c r="SZK135" s="65"/>
      <c r="SZN135" s="78"/>
      <c r="SZO135" s="78"/>
      <c r="SZP135" s="65"/>
      <c r="SZS135" s="78"/>
      <c r="SZT135" s="78"/>
      <c r="SZU135" s="65"/>
      <c r="SZX135" s="78"/>
      <c r="SZY135" s="78"/>
      <c r="SZZ135" s="65"/>
      <c r="TAC135" s="78"/>
      <c r="TAD135" s="78"/>
      <c r="TAE135" s="65"/>
      <c r="TAH135" s="78"/>
      <c r="TAI135" s="78"/>
      <c r="TAJ135" s="65"/>
      <c r="TAM135" s="78"/>
      <c r="TAN135" s="78"/>
      <c r="TAO135" s="65"/>
      <c r="TAR135" s="78"/>
      <c r="TAS135" s="78"/>
      <c r="TAT135" s="65"/>
      <c r="TAW135" s="78"/>
      <c r="TAX135" s="78"/>
      <c r="TAY135" s="65"/>
      <c r="TBB135" s="78"/>
      <c r="TBC135" s="78"/>
      <c r="TBD135" s="65"/>
      <c r="TBG135" s="78"/>
      <c r="TBH135" s="78"/>
      <c r="TBI135" s="65"/>
      <c r="TBL135" s="78"/>
      <c r="TBM135" s="78"/>
      <c r="TBN135" s="65"/>
      <c r="TBQ135" s="78"/>
      <c r="TBR135" s="78"/>
      <c r="TBS135" s="65"/>
      <c r="TBV135" s="78"/>
      <c r="TBW135" s="78"/>
      <c r="TBX135" s="65"/>
      <c r="TCA135" s="78"/>
      <c r="TCB135" s="78"/>
      <c r="TCC135" s="65"/>
      <c r="TCF135" s="78"/>
      <c r="TCG135" s="78"/>
      <c r="TCH135" s="65"/>
      <c r="TCK135" s="78"/>
      <c r="TCL135" s="78"/>
      <c r="TCM135" s="65"/>
      <c r="TCP135" s="78"/>
      <c r="TCQ135" s="78"/>
      <c r="TCR135" s="65"/>
      <c r="TCU135" s="78"/>
      <c r="TCV135" s="78"/>
      <c r="TCW135" s="65"/>
      <c r="TCZ135" s="78"/>
      <c r="TDA135" s="78"/>
      <c r="TDB135" s="65"/>
      <c r="TDE135" s="78"/>
      <c r="TDF135" s="78"/>
      <c r="TDG135" s="65"/>
      <c r="TDJ135" s="78"/>
      <c r="TDK135" s="78"/>
      <c r="TDL135" s="65"/>
      <c r="TDO135" s="78"/>
      <c r="TDP135" s="78"/>
      <c r="TDQ135" s="65"/>
      <c r="TDT135" s="78"/>
      <c r="TDU135" s="78"/>
      <c r="TDV135" s="65"/>
      <c r="TDY135" s="78"/>
      <c r="TDZ135" s="78"/>
      <c r="TEA135" s="65"/>
      <c r="TED135" s="78"/>
      <c r="TEE135" s="78"/>
      <c r="TEF135" s="65"/>
      <c r="TEI135" s="78"/>
      <c r="TEJ135" s="78"/>
      <c r="TEK135" s="65"/>
      <c r="TEN135" s="78"/>
      <c r="TEO135" s="78"/>
      <c r="TEP135" s="65"/>
      <c r="TES135" s="78"/>
      <c r="TET135" s="78"/>
      <c r="TEU135" s="65"/>
      <c r="TEX135" s="78"/>
      <c r="TEY135" s="78"/>
      <c r="TEZ135" s="65"/>
      <c r="TFC135" s="78"/>
      <c r="TFD135" s="78"/>
      <c r="TFE135" s="65"/>
      <c r="TFH135" s="78"/>
      <c r="TFI135" s="78"/>
      <c r="TFJ135" s="65"/>
      <c r="TFM135" s="78"/>
      <c r="TFN135" s="78"/>
      <c r="TFO135" s="65"/>
      <c r="TFR135" s="78"/>
      <c r="TFS135" s="78"/>
      <c r="TFT135" s="65"/>
      <c r="TFW135" s="78"/>
      <c r="TFX135" s="78"/>
      <c r="TFY135" s="65"/>
      <c r="TGB135" s="78"/>
      <c r="TGC135" s="78"/>
      <c r="TGD135" s="65"/>
      <c r="TGG135" s="78"/>
      <c r="TGH135" s="78"/>
      <c r="TGI135" s="65"/>
      <c r="TGL135" s="78"/>
      <c r="TGM135" s="78"/>
      <c r="TGN135" s="65"/>
      <c r="TGQ135" s="78"/>
      <c r="TGR135" s="78"/>
      <c r="TGS135" s="65"/>
      <c r="TGV135" s="78"/>
      <c r="TGW135" s="78"/>
      <c r="TGX135" s="65"/>
      <c r="THA135" s="78"/>
      <c r="THB135" s="78"/>
      <c r="THC135" s="65"/>
      <c r="THF135" s="78"/>
      <c r="THG135" s="78"/>
      <c r="THH135" s="65"/>
      <c r="THK135" s="78"/>
      <c r="THL135" s="78"/>
      <c r="THM135" s="65"/>
      <c r="THP135" s="78"/>
      <c r="THQ135" s="78"/>
      <c r="THR135" s="65"/>
      <c r="THU135" s="78"/>
      <c r="THV135" s="78"/>
      <c r="THW135" s="65"/>
      <c r="THZ135" s="78"/>
      <c r="TIA135" s="78"/>
      <c r="TIB135" s="65"/>
      <c r="TIE135" s="78"/>
      <c r="TIF135" s="78"/>
      <c r="TIG135" s="65"/>
      <c r="TIJ135" s="78"/>
      <c r="TIK135" s="78"/>
      <c r="TIL135" s="65"/>
      <c r="TIO135" s="78"/>
      <c r="TIP135" s="78"/>
      <c r="TIQ135" s="65"/>
      <c r="TIT135" s="78"/>
      <c r="TIU135" s="78"/>
      <c r="TIV135" s="65"/>
      <c r="TIY135" s="78"/>
      <c r="TIZ135" s="78"/>
      <c r="TJA135" s="65"/>
      <c r="TJD135" s="78"/>
      <c r="TJE135" s="78"/>
      <c r="TJF135" s="65"/>
      <c r="TJI135" s="78"/>
      <c r="TJJ135" s="78"/>
      <c r="TJK135" s="65"/>
      <c r="TJN135" s="78"/>
      <c r="TJO135" s="78"/>
      <c r="TJP135" s="65"/>
      <c r="TJS135" s="78"/>
      <c r="TJT135" s="78"/>
      <c r="TJU135" s="65"/>
      <c r="TJX135" s="78"/>
      <c r="TJY135" s="78"/>
      <c r="TJZ135" s="65"/>
      <c r="TKC135" s="78"/>
      <c r="TKD135" s="78"/>
      <c r="TKE135" s="65"/>
      <c r="TKH135" s="78"/>
      <c r="TKI135" s="78"/>
      <c r="TKJ135" s="65"/>
      <c r="TKM135" s="78"/>
      <c r="TKN135" s="78"/>
      <c r="TKO135" s="65"/>
      <c r="TKR135" s="78"/>
      <c r="TKS135" s="78"/>
      <c r="TKT135" s="65"/>
      <c r="TKW135" s="78"/>
      <c r="TKX135" s="78"/>
      <c r="TKY135" s="65"/>
      <c r="TLB135" s="78"/>
      <c r="TLC135" s="78"/>
      <c r="TLD135" s="65"/>
      <c r="TLG135" s="78"/>
      <c r="TLH135" s="78"/>
      <c r="TLI135" s="65"/>
      <c r="TLL135" s="78"/>
      <c r="TLM135" s="78"/>
      <c r="TLN135" s="65"/>
      <c r="TLQ135" s="78"/>
      <c r="TLR135" s="78"/>
      <c r="TLS135" s="65"/>
      <c r="TLV135" s="78"/>
      <c r="TLW135" s="78"/>
      <c r="TLX135" s="65"/>
      <c r="TMA135" s="78"/>
      <c r="TMB135" s="78"/>
      <c r="TMC135" s="65"/>
      <c r="TMF135" s="78"/>
      <c r="TMG135" s="78"/>
      <c r="TMH135" s="65"/>
      <c r="TMK135" s="78"/>
      <c r="TML135" s="78"/>
      <c r="TMM135" s="65"/>
      <c r="TMP135" s="78"/>
      <c r="TMQ135" s="78"/>
      <c r="TMR135" s="65"/>
      <c r="TMU135" s="78"/>
      <c r="TMV135" s="78"/>
      <c r="TMW135" s="65"/>
      <c r="TMZ135" s="78"/>
      <c r="TNA135" s="78"/>
      <c r="TNB135" s="65"/>
      <c r="TNE135" s="78"/>
      <c r="TNF135" s="78"/>
      <c r="TNG135" s="65"/>
      <c r="TNJ135" s="78"/>
      <c r="TNK135" s="78"/>
      <c r="TNL135" s="65"/>
      <c r="TNO135" s="78"/>
      <c r="TNP135" s="78"/>
      <c r="TNQ135" s="65"/>
      <c r="TNT135" s="78"/>
      <c r="TNU135" s="78"/>
      <c r="TNV135" s="65"/>
      <c r="TNY135" s="78"/>
      <c r="TNZ135" s="78"/>
      <c r="TOA135" s="65"/>
      <c r="TOD135" s="78"/>
      <c r="TOE135" s="78"/>
      <c r="TOF135" s="65"/>
      <c r="TOI135" s="78"/>
      <c r="TOJ135" s="78"/>
      <c r="TOK135" s="65"/>
      <c r="TON135" s="78"/>
      <c r="TOO135" s="78"/>
      <c r="TOP135" s="65"/>
      <c r="TOS135" s="78"/>
      <c r="TOT135" s="78"/>
      <c r="TOU135" s="65"/>
      <c r="TOX135" s="78"/>
      <c r="TOY135" s="78"/>
      <c r="TOZ135" s="65"/>
      <c r="TPC135" s="78"/>
      <c r="TPD135" s="78"/>
      <c r="TPE135" s="65"/>
      <c r="TPH135" s="78"/>
      <c r="TPI135" s="78"/>
      <c r="TPJ135" s="65"/>
      <c r="TPM135" s="78"/>
      <c r="TPN135" s="78"/>
      <c r="TPO135" s="65"/>
      <c r="TPR135" s="78"/>
      <c r="TPS135" s="78"/>
      <c r="TPT135" s="65"/>
      <c r="TPW135" s="78"/>
      <c r="TPX135" s="78"/>
      <c r="TPY135" s="65"/>
      <c r="TQB135" s="78"/>
      <c r="TQC135" s="78"/>
      <c r="TQD135" s="65"/>
      <c r="TQG135" s="78"/>
      <c r="TQH135" s="78"/>
      <c r="TQI135" s="65"/>
      <c r="TQL135" s="78"/>
      <c r="TQM135" s="78"/>
      <c r="TQN135" s="65"/>
      <c r="TQQ135" s="78"/>
      <c r="TQR135" s="78"/>
      <c r="TQS135" s="65"/>
      <c r="TQV135" s="78"/>
      <c r="TQW135" s="78"/>
      <c r="TQX135" s="65"/>
      <c r="TRA135" s="78"/>
      <c r="TRB135" s="78"/>
      <c r="TRC135" s="65"/>
      <c r="TRF135" s="78"/>
      <c r="TRG135" s="78"/>
      <c r="TRH135" s="65"/>
      <c r="TRK135" s="78"/>
      <c r="TRL135" s="78"/>
      <c r="TRM135" s="65"/>
      <c r="TRP135" s="78"/>
      <c r="TRQ135" s="78"/>
      <c r="TRR135" s="65"/>
      <c r="TRU135" s="78"/>
      <c r="TRV135" s="78"/>
      <c r="TRW135" s="65"/>
      <c r="TRZ135" s="78"/>
      <c r="TSA135" s="78"/>
      <c r="TSB135" s="65"/>
      <c r="TSE135" s="78"/>
      <c r="TSF135" s="78"/>
      <c r="TSG135" s="65"/>
      <c r="TSJ135" s="78"/>
      <c r="TSK135" s="78"/>
      <c r="TSL135" s="65"/>
      <c r="TSO135" s="78"/>
      <c r="TSP135" s="78"/>
      <c r="TSQ135" s="65"/>
      <c r="TST135" s="78"/>
      <c r="TSU135" s="78"/>
      <c r="TSV135" s="65"/>
      <c r="TSY135" s="78"/>
      <c r="TSZ135" s="78"/>
      <c r="TTA135" s="65"/>
      <c r="TTD135" s="78"/>
      <c r="TTE135" s="78"/>
      <c r="TTF135" s="65"/>
      <c r="TTI135" s="78"/>
      <c r="TTJ135" s="78"/>
      <c r="TTK135" s="65"/>
      <c r="TTN135" s="78"/>
      <c r="TTO135" s="78"/>
      <c r="TTP135" s="65"/>
      <c r="TTS135" s="78"/>
      <c r="TTT135" s="78"/>
      <c r="TTU135" s="65"/>
      <c r="TTX135" s="78"/>
      <c r="TTY135" s="78"/>
      <c r="TTZ135" s="65"/>
      <c r="TUC135" s="78"/>
      <c r="TUD135" s="78"/>
      <c r="TUE135" s="65"/>
      <c r="TUH135" s="78"/>
      <c r="TUI135" s="78"/>
      <c r="TUJ135" s="65"/>
      <c r="TUM135" s="78"/>
      <c r="TUN135" s="78"/>
      <c r="TUO135" s="65"/>
      <c r="TUR135" s="78"/>
      <c r="TUS135" s="78"/>
      <c r="TUT135" s="65"/>
      <c r="TUW135" s="78"/>
      <c r="TUX135" s="78"/>
      <c r="TUY135" s="65"/>
      <c r="TVB135" s="78"/>
      <c r="TVC135" s="78"/>
      <c r="TVD135" s="65"/>
      <c r="TVG135" s="78"/>
      <c r="TVH135" s="78"/>
      <c r="TVI135" s="65"/>
      <c r="TVL135" s="78"/>
      <c r="TVM135" s="78"/>
      <c r="TVN135" s="65"/>
      <c r="TVQ135" s="78"/>
      <c r="TVR135" s="78"/>
      <c r="TVS135" s="65"/>
      <c r="TVV135" s="78"/>
      <c r="TVW135" s="78"/>
      <c r="TVX135" s="65"/>
      <c r="TWA135" s="78"/>
      <c r="TWB135" s="78"/>
      <c r="TWC135" s="65"/>
      <c r="TWF135" s="78"/>
      <c r="TWG135" s="78"/>
      <c r="TWH135" s="65"/>
      <c r="TWK135" s="78"/>
      <c r="TWL135" s="78"/>
      <c r="TWM135" s="65"/>
      <c r="TWP135" s="78"/>
      <c r="TWQ135" s="78"/>
      <c r="TWR135" s="65"/>
      <c r="TWU135" s="78"/>
      <c r="TWV135" s="78"/>
      <c r="TWW135" s="65"/>
      <c r="TWZ135" s="78"/>
      <c r="TXA135" s="78"/>
      <c r="TXB135" s="65"/>
      <c r="TXE135" s="78"/>
      <c r="TXF135" s="78"/>
      <c r="TXG135" s="65"/>
      <c r="TXJ135" s="78"/>
      <c r="TXK135" s="78"/>
      <c r="TXL135" s="65"/>
      <c r="TXO135" s="78"/>
      <c r="TXP135" s="78"/>
      <c r="TXQ135" s="65"/>
      <c r="TXT135" s="78"/>
      <c r="TXU135" s="78"/>
      <c r="TXV135" s="65"/>
      <c r="TXY135" s="78"/>
      <c r="TXZ135" s="78"/>
      <c r="TYA135" s="65"/>
      <c r="TYD135" s="78"/>
      <c r="TYE135" s="78"/>
      <c r="TYF135" s="65"/>
      <c r="TYI135" s="78"/>
      <c r="TYJ135" s="78"/>
      <c r="TYK135" s="65"/>
      <c r="TYN135" s="78"/>
      <c r="TYO135" s="78"/>
      <c r="TYP135" s="65"/>
      <c r="TYS135" s="78"/>
      <c r="TYT135" s="78"/>
      <c r="TYU135" s="65"/>
      <c r="TYX135" s="78"/>
      <c r="TYY135" s="78"/>
      <c r="TYZ135" s="65"/>
      <c r="TZC135" s="78"/>
      <c r="TZD135" s="78"/>
      <c r="TZE135" s="65"/>
      <c r="TZH135" s="78"/>
      <c r="TZI135" s="78"/>
      <c r="TZJ135" s="65"/>
      <c r="TZM135" s="78"/>
      <c r="TZN135" s="78"/>
      <c r="TZO135" s="65"/>
      <c r="TZR135" s="78"/>
      <c r="TZS135" s="78"/>
      <c r="TZT135" s="65"/>
      <c r="TZW135" s="78"/>
      <c r="TZX135" s="78"/>
      <c r="TZY135" s="65"/>
      <c r="UAB135" s="78"/>
      <c r="UAC135" s="78"/>
      <c r="UAD135" s="65"/>
      <c r="UAG135" s="78"/>
      <c r="UAH135" s="78"/>
      <c r="UAI135" s="65"/>
      <c r="UAL135" s="78"/>
      <c r="UAM135" s="78"/>
      <c r="UAN135" s="65"/>
      <c r="UAQ135" s="78"/>
      <c r="UAR135" s="78"/>
      <c r="UAS135" s="65"/>
      <c r="UAV135" s="78"/>
      <c r="UAW135" s="78"/>
      <c r="UAX135" s="65"/>
      <c r="UBA135" s="78"/>
      <c r="UBB135" s="78"/>
      <c r="UBC135" s="65"/>
      <c r="UBF135" s="78"/>
      <c r="UBG135" s="78"/>
      <c r="UBH135" s="65"/>
      <c r="UBK135" s="78"/>
      <c r="UBL135" s="78"/>
      <c r="UBM135" s="65"/>
      <c r="UBP135" s="78"/>
      <c r="UBQ135" s="78"/>
      <c r="UBR135" s="65"/>
      <c r="UBU135" s="78"/>
      <c r="UBV135" s="78"/>
      <c r="UBW135" s="65"/>
      <c r="UBZ135" s="78"/>
      <c r="UCA135" s="78"/>
      <c r="UCB135" s="65"/>
      <c r="UCE135" s="78"/>
      <c r="UCF135" s="78"/>
      <c r="UCG135" s="65"/>
      <c r="UCJ135" s="78"/>
      <c r="UCK135" s="78"/>
      <c r="UCL135" s="65"/>
      <c r="UCO135" s="78"/>
      <c r="UCP135" s="78"/>
      <c r="UCQ135" s="65"/>
      <c r="UCT135" s="78"/>
      <c r="UCU135" s="78"/>
      <c r="UCV135" s="65"/>
      <c r="UCY135" s="78"/>
      <c r="UCZ135" s="78"/>
      <c r="UDA135" s="65"/>
      <c r="UDD135" s="78"/>
      <c r="UDE135" s="78"/>
      <c r="UDF135" s="65"/>
      <c r="UDI135" s="78"/>
      <c r="UDJ135" s="78"/>
      <c r="UDK135" s="65"/>
      <c r="UDN135" s="78"/>
      <c r="UDO135" s="78"/>
      <c r="UDP135" s="65"/>
      <c r="UDS135" s="78"/>
      <c r="UDT135" s="78"/>
      <c r="UDU135" s="65"/>
      <c r="UDX135" s="78"/>
      <c r="UDY135" s="78"/>
      <c r="UDZ135" s="65"/>
      <c r="UEC135" s="78"/>
      <c r="UED135" s="78"/>
      <c r="UEE135" s="65"/>
      <c r="UEH135" s="78"/>
      <c r="UEI135" s="78"/>
      <c r="UEJ135" s="65"/>
      <c r="UEM135" s="78"/>
      <c r="UEN135" s="78"/>
      <c r="UEO135" s="65"/>
      <c r="UER135" s="78"/>
      <c r="UES135" s="78"/>
      <c r="UET135" s="65"/>
      <c r="UEW135" s="78"/>
      <c r="UEX135" s="78"/>
      <c r="UEY135" s="65"/>
      <c r="UFB135" s="78"/>
      <c r="UFC135" s="78"/>
      <c r="UFD135" s="65"/>
      <c r="UFG135" s="78"/>
      <c r="UFH135" s="78"/>
      <c r="UFI135" s="65"/>
      <c r="UFL135" s="78"/>
      <c r="UFM135" s="78"/>
      <c r="UFN135" s="65"/>
      <c r="UFQ135" s="78"/>
      <c r="UFR135" s="78"/>
      <c r="UFS135" s="65"/>
      <c r="UFV135" s="78"/>
      <c r="UFW135" s="78"/>
      <c r="UFX135" s="65"/>
      <c r="UGA135" s="78"/>
      <c r="UGB135" s="78"/>
      <c r="UGC135" s="65"/>
      <c r="UGF135" s="78"/>
      <c r="UGG135" s="78"/>
      <c r="UGH135" s="65"/>
      <c r="UGK135" s="78"/>
      <c r="UGL135" s="78"/>
      <c r="UGM135" s="65"/>
      <c r="UGP135" s="78"/>
      <c r="UGQ135" s="78"/>
      <c r="UGR135" s="65"/>
      <c r="UGU135" s="78"/>
      <c r="UGV135" s="78"/>
      <c r="UGW135" s="65"/>
      <c r="UGZ135" s="78"/>
      <c r="UHA135" s="78"/>
      <c r="UHB135" s="65"/>
      <c r="UHE135" s="78"/>
      <c r="UHF135" s="78"/>
      <c r="UHG135" s="65"/>
      <c r="UHJ135" s="78"/>
      <c r="UHK135" s="78"/>
      <c r="UHL135" s="65"/>
      <c r="UHO135" s="78"/>
      <c r="UHP135" s="78"/>
      <c r="UHQ135" s="65"/>
      <c r="UHT135" s="78"/>
      <c r="UHU135" s="78"/>
      <c r="UHV135" s="65"/>
      <c r="UHY135" s="78"/>
      <c r="UHZ135" s="78"/>
      <c r="UIA135" s="65"/>
      <c r="UID135" s="78"/>
      <c r="UIE135" s="78"/>
      <c r="UIF135" s="65"/>
      <c r="UII135" s="78"/>
      <c r="UIJ135" s="78"/>
      <c r="UIK135" s="65"/>
      <c r="UIN135" s="78"/>
      <c r="UIO135" s="78"/>
      <c r="UIP135" s="65"/>
      <c r="UIS135" s="78"/>
      <c r="UIT135" s="78"/>
      <c r="UIU135" s="65"/>
      <c r="UIX135" s="78"/>
      <c r="UIY135" s="78"/>
      <c r="UIZ135" s="65"/>
      <c r="UJC135" s="78"/>
      <c r="UJD135" s="78"/>
      <c r="UJE135" s="65"/>
      <c r="UJH135" s="78"/>
      <c r="UJI135" s="78"/>
      <c r="UJJ135" s="65"/>
      <c r="UJM135" s="78"/>
      <c r="UJN135" s="78"/>
      <c r="UJO135" s="65"/>
      <c r="UJR135" s="78"/>
      <c r="UJS135" s="78"/>
      <c r="UJT135" s="65"/>
      <c r="UJW135" s="78"/>
      <c r="UJX135" s="78"/>
      <c r="UJY135" s="65"/>
      <c r="UKB135" s="78"/>
      <c r="UKC135" s="78"/>
      <c r="UKD135" s="65"/>
      <c r="UKG135" s="78"/>
      <c r="UKH135" s="78"/>
      <c r="UKI135" s="65"/>
      <c r="UKL135" s="78"/>
      <c r="UKM135" s="78"/>
      <c r="UKN135" s="65"/>
      <c r="UKQ135" s="78"/>
      <c r="UKR135" s="78"/>
      <c r="UKS135" s="65"/>
      <c r="UKV135" s="78"/>
      <c r="UKW135" s="78"/>
      <c r="UKX135" s="65"/>
      <c r="ULA135" s="78"/>
      <c r="ULB135" s="78"/>
      <c r="ULC135" s="65"/>
      <c r="ULF135" s="78"/>
      <c r="ULG135" s="78"/>
      <c r="ULH135" s="65"/>
      <c r="ULK135" s="78"/>
      <c r="ULL135" s="78"/>
      <c r="ULM135" s="65"/>
      <c r="ULP135" s="78"/>
      <c r="ULQ135" s="78"/>
      <c r="ULR135" s="65"/>
      <c r="ULU135" s="78"/>
      <c r="ULV135" s="78"/>
      <c r="ULW135" s="65"/>
      <c r="ULZ135" s="78"/>
      <c r="UMA135" s="78"/>
      <c r="UMB135" s="65"/>
      <c r="UME135" s="78"/>
      <c r="UMF135" s="78"/>
      <c r="UMG135" s="65"/>
      <c r="UMJ135" s="78"/>
      <c r="UMK135" s="78"/>
      <c r="UML135" s="65"/>
      <c r="UMO135" s="78"/>
      <c r="UMP135" s="78"/>
      <c r="UMQ135" s="65"/>
      <c r="UMT135" s="78"/>
      <c r="UMU135" s="78"/>
      <c r="UMV135" s="65"/>
      <c r="UMY135" s="78"/>
      <c r="UMZ135" s="78"/>
      <c r="UNA135" s="65"/>
      <c r="UND135" s="78"/>
      <c r="UNE135" s="78"/>
      <c r="UNF135" s="65"/>
      <c r="UNI135" s="78"/>
      <c r="UNJ135" s="78"/>
      <c r="UNK135" s="65"/>
      <c r="UNN135" s="78"/>
      <c r="UNO135" s="78"/>
      <c r="UNP135" s="65"/>
      <c r="UNS135" s="78"/>
      <c r="UNT135" s="78"/>
      <c r="UNU135" s="65"/>
      <c r="UNX135" s="78"/>
      <c r="UNY135" s="78"/>
      <c r="UNZ135" s="65"/>
      <c r="UOC135" s="78"/>
      <c r="UOD135" s="78"/>
      <c r="UOE135" s="65"/>
      <c r="UOH135" s="78"/>
      <c r="UOI135" s="78"/>
      <c r="UOJ135" s="65"/>
      <c r="UOM135" s="78"/>
      <c r="UON135" s="78"/>
      <c r="UOO135" s="65"/>
      <c r="UOR135" s="78"/>
      <c r="UOS135" s="78"/>
      <c r="UOT135" s="65"/>
      <c r="UOW135" s="78"/>
      <c r="UOX135" s="78"/>
      <c r="UOY135" s="65"/>
      <c r="UPB135" s="78"/>
      <c r="UPC135" s="78"/>
      <c r="UPD135" s="65"/>
      <c r="UPG135" s="78"/>
      <c r="UPH135" s="78"/>
      <c r="UPI135" s="65"/>
      <c r="UPL135" s="78"/>
      <c r="UPM135" s="78"/>
      <c r="UPN135" s="65"/>
      <c r="UPQ135" s="78"/>
      <c r="UPR135" s="78"/>
      <c r="UPS135" s="65"/>
      <c r="UPV135" s="78"/>
      <c r="UPW135" s="78"/>
      <c r="UPX135" s="65"/>
      <c r="UQA135" s="78"/>
      <c r="UQB135" s="78"/>
      <c r="UQC135" s="65"/>
      <c r="UQF135" s="78"/>
      <c r="UQG135" s="78"/>
      <c r="UQH135" s="65"/>
      <c r="UQK135" s="78"/>
      <c r="UQL135" s="78"/>
      <c r="UQM135" s="65"/>
      <c r="UQP135" s="78"/>
      <c r="UQQ135" s="78"/>
      <c r="UQR135" s="65"/>
      <c r="UQU135" s="78"/>
      <c r="UQV135" s="78"/>
      <c r="UQW135" s="65"/>
      <c r="UQZ135" s="78"/>
      <c r="URA135" s="78"/>
      <c r="URB135" s="65"/>
      <c r="URE135" s="78"/>
      <c r="URF135" s="78"/>
      <c r="URG135" s="65"/>
      <c r="URJ135" s="78"/>
      <c r="URK135" s="78"/>
      <c r="URL135" s="65"/>
      <c r="URO135" s="78"/>
      <c r="URP135" s="78"/>
      <c r="URQ135" s="65"/>
      <c r="URT135" s="78"/>
      <c r="URU135" s="78"/>
      <c r="URV135" s="65"/>
      <c r="URY135" s="78"/>
      <c r="URZ135" s="78"/>
      <c r="USA135" s="65"/>
      <c r="USD135" s="78"/>
      <c r="USE135" s="78"/>
      <c r="USF135" s="65"/>
      <c r="USI135" s="78"/>
      <c r="USJ135" s="78"/>
      <c r="USK135" s="65"/>
      <c r="USN135" s="78"/>
      <c r="USO135" s="78"/>
      <c r="USP135" s="65"/>
      <c r="USS135" s="78"/>
      <c r="UST135" s="78"/>
      <c r="USU135" s="65"/>
      <c r="USX135" s="78"/>
      <c r="USY135" s="78"/>
      <c r="USZ135" s="65"/>
      <c r="UTC135" s="78"/>
      <c r="UTD135" s="78"/>
      <c r="UTE135" s="65"/>
      <c r="UTH135" s="78"/>
      <c r="UTI135" s="78"/>
      <c r="UTJ135" s="65"/>
      <c r="UTM135" s="78"/>
      <c r="UTN135" s="78"/>
      <c r="UTO135" s="65"/>
      <c r="UTR135" s="78"/>
      <c r="UTS135" s="78"/>
      <c r="UTT135" s="65"/>
      <c r="UTW135" s="78"/>
      <c r="UTX135" s="78"/>
      <c r="UTY135" s="65"/>
      <c r="UUB135" s="78"/>
      <c r="UUC135" s="78"/>
      <c r="UUD135" s="65"/>
      <c r="UUG135" s="78"/>
      <c r="UUH135" s="78"/>
      <c r="UUI135" s="65"/>
      <c r="UUL135" s="78"/>
      <c r="UUM135" s="78"/>
      <c r="UUN135" s="65"/>
      <c r="UUQ135" s="78"/>
      <c r="UUR135" s="78"/>
      <c r="UUS135" s="65"/>
      <c r="UUV135" s="78"/>
      <c r="UUW135" s="78"/>
      <c r="UUX135" s="65"/>
      <c r="UVA135" s="78"/>
      <c r="UVB135" s="78"/>
      <c r="UVC135" s="65"/>
      <c r="UVF135" s="78"/>
      <c r="UVG135" s="78"/>
      <c r="UVH135" s="65"/>
      <c r="UVK135" s="78"/>
      <c r="UVL135" s="78"/>
      <c r="UVM135" s="65"/>
      <c r="UVP135" s="78"/>
      <c r="UVQ135" s="78"/>
      <c r="UVR135" s="65"/>
      <c r="UVU135" s="78"/>
      <c r="UVV135" s="78"/>
      <c r="UVW135" s="65"/>
      <c r="UVZ135" s="78"/>
      <c r="UWA135" s="78"/>
      <c r="UWB135" s="65"/>
      <c r="UWE135" s="78"/>
      <c r="UWF135" s="78"/>
      <c r="UWG135" s="65"/>
      <c r="UWJ135" s="78"/>
      <c r="UWK135" s="78"/>
      <c r="UWL135" s="65"/>
      <c r="UWO135" s="78"/>
      <c r="UWP135" s="78"/>
      <c r="UWQ135" s="65"/>
      <c r="UWT135" s="78"/>
      <c r="UWU135" s="78"/>
      <c r="UWV135" s="65"/>
      <c r="UWY135" s="78"/>
      <c r="UWZ135" s="78"/>
      <c r="UXA135" s="65"/>
      <c r="UXD135" s="78"/>
      <c r="UXE135" s="78"/>
      <c r="UXF135" s="65"/>
      <c r="UXI135" s="78"/>
      <c r="UXJ135" s="78"/>
      <c r="UXK135" s="65"/>
      <c r="UXN135" s="78"/>
      <c r="UXO135" s="78"/>
      <c r="UXP135" s="65"/>
      <c r="UXS135" s="78"/>
      <c r="UXT135" s="78"/>
      <c r="UXU135" s="65"/>
      <c r="UXX135" s="78"/>
      <c r="UXY135" s="78"/>
      <c r="UXZ135" s="65"/>
      <c r="UYC135" s="78"/>
      <c r="UYD135" s="78"/>
      <c r="UYE135" s="65"/>
      <c r="UYH135" s="78"/>
      <c r="UYI135" s="78"/>
      <c r="UYJ135" s="65"/>
      <c r="UYM135" s="78"/>
      <c r="UYN135" s="78"/>
      <c r="UYO135" s="65"/>
      <c r="UYR135" s="78"/>
      <c r="UYS135" s="78"/>
      <c r="UYT135" s="65"/>
      <c r="UYW135" s="78"/>
      <c r="UYX135" s="78"/>
      <c r="UYY135" s="65"/>
      <c r="UZB135" s="78"/>
      <c r="UZC135" s="78"/>
      <c r="UZD135" s="65"/>
      <c r="UZG135" s="78"/>
      <c r="UZH135" s="78"/>
      <c r="UZI135" s="65"/>
      <c r="UZL135" s="78"/>
      <c r="UZM135" s="78"/>
      <c r="UZN135" s="65"/>
      <c r="UZQ135" s="78"/>
      <c r="UZR135" s="78"/>
      <c r="UZS135" s="65"/>
      <c r="UZV135" s="78"/>
      <c r="UZW135" s="78"/>
      <c r="UZX135" s="65"/>
      <c r="VAA135" s="78"/>
      <c r="VAB135" s="78"/>
      <c r="VAC135" s="65"/>
      <c r="VAF135" s="78"/>
      <c r="VAG135" s="78"/>
      <c r="VAH135" s="65"/>
      <c r="VAK135" s="78"/>
      <c r="VAL135" s="78"/>
      <c r="VAM135" s="65"/>
      <c r="VAP135" s="78"/>
      <c r="VAQ135" s="78"/>
      <c r="VAR135" s="65"/>
      <c r="VAU135" s="78"/>
      <c r="VAV135" s="78"/>
      <c r="VAW135" s="65"/>
      <c r="VAZ135" s="78"/>
      <c r="VBA135" s="78"/>
      <c r="VBB135" s="65"/>
      <c r="VBE135" s="78"/>
      <c r="VBF135" s="78"/>
      <c r="VBG135" s="65"/>
      <c r="VBJ135" s="78"/>
      <c r="VBK135" s="78"/>
      <c r="VBL135" s="65"/>
      <c r="VBO135" s="78"/>
      <c r="VBP135" s="78"/>
      <c r="VBQ135" s="65"/>
      <c r="VBT135" s="78"/>
      <c r="VBU135" s="78"/>
      <c r="VBV135" s="65"/>
      <c r="VBY135" s="78"/>
      <c r="VBZ135" s="78"/>
      <c r="VCA135" s="65"/>
      <c r="VCD135" s="78"/>
      <c r="VCE135" s="78"/>
      <c r="VCF135" s="65"/>
      <c r="VCI135" s="78"/>
      <c r="VCJ135" s="78"/>
      <c r="VCK135" s="65"/>
      <c r="VCN135" s="78"/>
      <c r="VCO135" s="78"/>
      <c r="VCP135" s="65"/>
      <c r="VCS135" s="78"/>
      <c r="VCT135" s="78"/>
      <c r="VCU135" s="65"/>
      <c r="VCX135" s="78"/>
      <c r="VCY135" s="78"/>
      <c r="VCZ135" s="65"/>
      <c r="VDC135" s="78"/>
      <c r="VDD135" s="78"/>
      <c r="VDE135" s="65"/>
      <c r="VDH135" s="78"/>
      <c r="VDI135" s="78"/>
      <c r="VDJ135" s="65"/>
      <c r="VDM135" s="78"/>
      <c r="VDN135" s="78"/>
      <c r="VDO135" s="65"/>
      <c r="VDR135" s="78"/>
      <c r="VDS135" s="78"/>
      <c r="VDT135" s="65"/>
      <c r="VDW135" s="78"/>
      <c r="VDX135" s="78"/>
      <c r="VDY135" s="65"/>
      <c r="VEB135" s="78"/>
      <c r="VEC135" s="78"/>
      <c r="VED135" s="65"/>
      <c r="VEG135" s="78"/>
      <c r="VEH135" s="78"/>
      <c r="VEI135" s="65"/>
      <c r="VEL135" s="78"/>
      <c r="VEM135" s="78"/>
      <c r="VEN135" s="65"/>
      <c r="VEQ135" s="78"/>
      <c r="VER135" s="78"/>
      <c r="VES135" s="65"/>
      <c r="VEV135" s="78"/>
      <c r="VEW135" s="78"/>
      <c r="VEX135" s="65"/>
      <c r="VFA135" s="78"/>
      <c r="VFB135" s="78"/>
      <c r="VFC135" s="65"/>
      <c r="VFF135" s="78"/>
      <c r="VFG135" s="78"/>
      <c r="VFH135" s="65"/>
      <c r="VFK135" s="78"/>
      <c r="VFL135" s="78"/>
      <c r="VFM135" s="65"/>
      <c r="VFP135" s="78"/>
      <c r="VFQ135" s="78"/>
      <c r="VFR135" s="65"/>
      <c r="VFU135" s="78"/>
      <c r="VFV135" s="78"/>
      <c r="VFW135" s="65"/>
      <c r="VFZ135" s="78"/>
      <c r="VGA135" s="78"/>
      <c r="VGB135" s="65"/>
      <c r="VGE135" s="78"/>
      <c r="VGF135" s="78"/>
      <c r="VGG135" s="65"/>
      <c r="VGJ135" s="78"/>
      <c r="VGK135" s="78"/>
      <c r="VGL135" s="65"/>
      <c r="VGO135" s="78"/>
      <c r="VGP135" s="78"/>
      <c r="VGQ135" s="65"/>
      <c r="VGT135" s="78"/>
      <c r="VGU135" s="78"/>
      <c r="VGV135" s="65"/>
      <c r="VGY135" s="78"/>
      <c r="VGZ135" s="78"/>
      <c r="VHA135" s="65"/>
      <c r="VHD135" s="78"/>
      <c r="VHE135" s="78"/>
      <c r="VHF135" s="65"/>
      <c r="VHI135" s="78"/>
      <c r="VHJ135" s="78"/>
      <c r="VHK135" s="65"/>
      <c r="VHN135" s="78"/>
      <c r="VHO135" s="78"/>
      <c r="VHP135" s="65"/>
      <c r="VHS135" s="78"/>
      <c r="VHT135" s="78"/>
      <c r="VHU135" s="65"/>
      <c r="VHX135" s="78"/>
      <c r="VHY135" s="78"/>
      <c r="VHZ135" s="65"/>
      <c r="VIC135" s="78"/>
      <c r="VID135" s="78"/>
      <c r="VIE135" s="65"/>
      <c r="VIH135" s="78"/>
      <c r="VII135" s="78"/>
      <c r="VIJ135" s="65"/>
      <c r="VIM135" s="78"/>
      <c r="VIN135" s="78"/>
      <c r="VIO135" s="65"/>
      <c r="VIR135" s="78"/>
      <c r="VIS135" s="78"/>
      <c r="VIT135" s="65"/>
      <c r="VIW135" s="78"/>
      <c r="VIX135" s="78"/>
      <c r="VIY135" s="65"/>
      <c r="VJB135" s="78"/>
      <c r="VJC135" s="78"/>
      <c r="VJD135" s="65"/>
      <c r="VJG135" s="78"/>
      <c r="VJH135" s="78"/>
      <c r="VJI135" s="65"/>
      <c r="VJL135" s="78"/>
      <c r="VJM135" s="78"/>
      <c r="VJN135" s="65"/>
      <c r="VJQ135" s="78"/>
      <c r="VJR135" s="78"/>
      <c r="VJS135" s="65"/>
      <c r="VJV135" s="78"/>
      <c r="VJW135" s="78"/>
      <c r="VJX135" s="65"/>
      <c r="VKA135" s="78"/>
      <c r="VKB135" s="78"/>
      <c r="VKC135" s="65"/>
      <c r="VKF135" s="78"/>
      <c r="VKG135" s="78"/>
      <c r="VKH135" s="65"/>
      <c r="VKK135" s="78"/>
      <c r="VKL135" s="78"/>
      <c r="VKM135" s="65"/>
      <c r="VKP135" s="78"/>
      <c r="VKQ135" s="78"/>
      <c r="VKR135" s="65"/>
      <c r="VKU135" s="78"/>
      <c r="VKV135" s="78"/>
      <c r="VKW135" s="65"/>
      <c r="VKZ135" s="78"/>
      <c r="VLA135" s="78"/>
      <c r="VLB135" s="65"/>
      <c r="VLE135" s="78"/>
      <c r="VLF135" s="78"/>
      <c r="VLG135" s="65"/>
      <c r="VLJ135" s="78"/>
      <c r="VLK135" s="78"/>
      <c r="VLL135" s="65"/>
      <c r="VLO135" s="78"/>
      <c r="VLP135" s="78"/>
      <c r="VLQ135" s="65"/>
      <c r="VLT135" s="78"/>
      <c r="VLU135" s="78"/>
      <c r="VLV135" s="65"/>
      <c r="VLY135" s="78"/>
      <c r="VLZ135" s="78"/>
      <c r="VMA135" s="65"/>
      <c r="VMD135" s="78"/>
      <c r="VME135" s="78"/>
      <c r="VMF135" s="65"/>
      <c r="VMI135" s="78"/>
      <c r="VMJ135" s="78"/>
      <c r="VMK135" s="65"/>
      <c r="VMN135" s="78"/>
      <c r="VMO135" s="78"/>
      <c r="VMP135" s="65"/>
      <c r="VMS135" s="78"/>
      <c r="VMT135" s="78"/>
      <c r="VMU135" s="65"/>
      <c r="VMX135" s="78"/>
      <c r="VMY135" s="78"/>
      <c r="VMZ135" s="65"/>
      <c r="VNC135" s="78"/>
      <c r="VND135" s="78"/>
      <c r="VNE135" s="65"/>
      <c r="VNH135" s="78"/>
      <c r="VNI135" s="78"/>
      <c r="VNJ135" s="65"/>
      <c r="VNM135" s="78"/>
      <c r="VNN135" s="78"/>
      <c r="VNO135" s="65"/>
      <c r="VNR135" s="78"/>
      <c r="VNS135" s="78"/>
      <c r="VNT135" s="65"/>
      <c r="VNW135" s="78"/>
      <c r="VNX135" s="78"/>
      <c r="VNY135" s="65"/>
      <c r="VOB135" s="78"/>
      <c r="VOC135" s="78"/>
      <c r="VOD135" s="65"/>
      <c r="VOG135" s="78"/>
      <c r="VOH135" s="78"/>
      <c r="VOI135" s="65"/>
      <c r="VOL135" s="78"/>
      <c r="VOM135" s="78"/>
      <c r="VON135" s="65"/>
      <c r="VOQ135" s="78"/>
      <c r="VOR135" s="78"/>
      <c r="VOS135" s="65"/>
      <c r="VOV135" s="78"/>
      <c r="VOW135" s="78"/>
      <c r="VOX135" s="65"/>
      <c r="VPA135" s="78"/>
      <c r="VPB135" s="78"/>
      <c r="VPC135" s="65"/>
      <c r="VPF135" s="78"/>
      <c r="VPG135" s="78"/>
      <c r="VPH135" s="65"/>
      <c r="VPK135" s="78"/>
      <c r="VPL135" s="78"/>
      <c r="VPM135" s="65"/>
      <c r="VPP135" s="78"/>
      <c r="VPQ135" s="78"/>
      <c r="VPR135" s="65"/>
      <c r="VPU135" s="78"/>
      <c r="VPV135" s="78"/>
      <c r="VPW135" s="65"/>
      <c r="VPZ135" s="78"/>
      <c r="VQA135" s="78"/>
      <c r="VQB135" s="65"/>
      <c r="VQE135" s="78"/>
      <c r="VQF135" s="78"/>
      <c r="VQG135" s="65"/>
      <c r="VQJ135" s="78"/>
      <c r="VQK135" s="78"/>
      <c r="VQL135" s="65"/>
      <c r="VQO135" s="78"/>
      <c r="VQP135" s="78"/>
      <c r="VQQ135" s="65"/>
      <c r="VQT135" s="78"/>
      <c r="VQU135" s="78"/>
      <c r="VQV135" s="65"/>
      <c r="VQY135" s="78"/>
      <c r="VQZ135" s="78"/>
      <c r="VRA135" s="65"/>
      <c r="VRD135" s="78"/>
      <c r="VRE135" s="78"/>
      <c r="VRF135" s="65"/>
      <c r="VRI135" s="78"/>
      <c r="VRJ135" s="78"/>
      <c r="VRK135" s="65"/>
      <c r="VRN135" s="78"/>
      <c r="VRO135" s="78"/>
      <c r="VRP135" s="65"/>
      <c r="VRS135" s="78"/>
      <c r="VRT135" s="78"/>
      <c r="VRU135" s="65"/>
      <c r="VRX135" s="78"/>
      <c r="VRY135" s="78"/>
      <c r="VRZ135" s="65"/>
      <c r="VSC135" s="78"/>
      <c r="VSD135" s="78"/>
      <c r="VSE135" s="65"/>
      <c r="VSH135" s="78"/>
      <c r="VSI135" s="78"/>
      <c r="VSJ135" s="65"/>
      <c r="VSM135" s="78"/>
      <c r="VSN135" s="78"/>
      <c r="VSO135" s="65"/>
      <c r="VSR135" s="78"/>
      <c r="VSS135" s="78"/>
      <c r="VST135" s="65"/>
      <c r="VSW135" s="78"/>
      <c r="VSX135" s="78"/>
      <c r="VSY135" s="65"/>
      <c r="VTB135" s="78"/>
      <c r="VTC135" s="78"/>
      <c r="VTD135" s="65"/>
      <c r="VTG135" s="78"/>
      <c r="VTH135" s="78"/>
      <c r="VTI135" s="65"/>
      <c r="VTL135" s="78"/>
      <c r="VTM135" s="78"/>
      <c r="VTN135" s="65"/>
      <c r="VTQ135" s="78"/>
      <c r="VTR135" s="78"/>
      <c r="VTS135" s="65"/>
      <c r="VTV135" s="78"/>
      <c r="VTW135" s="78"/>
      <c r="VTX135" s="65"/>
      <c r="VUA135" s="78"/>
      <c r="VUB135" s="78"/>
      <c r="VUC135" s="65"/>
      <c r="VUF135" s="78"/>
      <c r="VUG135" s="78"/>
      <c r="VUH135" s="65"/>
      <c r="VUK135" s="78"/>
      <c r="VUL135" s="78"/>
      <c r="VUM135" s="65"/>
      <c r="VUP135" s="78"/>
      <c r="VUQ135" s="78"/>
      <c r="VUR135" s="65"/>
      <c r="VUU135" s="78"/>
      <c r="VUV135" s="78"/>
      <c r="VUW135" s="65"/>
      <c r="VUZ135" s="78"/>
      <c r="VVA135" s="78"/>
      <c r="VVB135" s="65"/>
      <c r="VVE135" s="78"/>
      <c r="VVF135" s="78"/>
      <c r="VVG135" s="65"/>
      <c r="VVJ135" s="78"/>
      <c r="VVK135" s="78"/>
      <c r="VVL135" s="65"/>
      <c r="VVO135" s="78"/>
      <c r="VVP135" s="78"/>
      <c r="VVQ135" s="65"/>
      <c r="VVT135" s="78"/>
      <c r="VVU135" s="78"/>
      <c r="VVV135" s="65"/>
      <c r="VVY135" s="78"/>
      <c r="VVZ135" s="78"/>
      <c r="VWA135" s="65"/>
      <c r="VWD135" s="78"/>
      <c r="VWE135" s="78"/>
      <c r="VWF135" s="65"/>
      <c r="VWI135" s="78"/>
      <c r="VWJ135" s="78"/>
      <c r="VWK135" s="65"/>
      <c r="VWN135" s="78"/>
      <c r="VWO135" s="78"/>
      <c r="VWP135" s="65"/>
      <c r="VWS135" s="78"/>
      <c r="VWT135" s="78"/>
      <c r="VWU135" s="65"/>
      <c r="VWX135" s="78"/>
      <c r="VWY135" s="78"/>
      <c r="VWZ135" s="65"/>
      <c r="VXC135" s="78"/>
      <c r="VXD135" s="78"/>
      <c r="VXE135" s="65"/>
      <c r="VXH135" s="78"/>
      <c r="VXI135" s="78"/>
      <c r="VXJ135" s="65"/>
      <c r="VXM135" s="78"/>
      <c r="VXN135" s="78"/>
      <c r="VXO135" s="65"/>
      <c r="VXR135" s="78"/>
      <c r="VXS135" s="78"/>
      <c r="VXT135" s="65"/>
      <c r="VXW135" s="78"/>
      <c r="VXX135" s="78"/>
      <c r="VXY135" s="65"/>
      <c r="VYB135" s="78"/>
      <c r="VYC135" s="78"/>
      <c r="VYD135" s="65"/>
      <c r="VYG135" s="78"/>
      <c r="VYH135" s="78"/>
      <c r="VYI135" s="65"/>
      <c r="VYL135" s="78"/>
      <c r="VYM135" s="78"/>
      <c r="VYN135" s="65"/>
      <c r="VYQ135" s="78"/>
      <c r="VYR135" s="78"/>
      <c r="VYS135" s="65"/>
      <c r="VYV135" s="78"/>
      <c r="VYW135" s="78"/>
      <c r="VYX135" s="65"/>
      <c r="VZA135" s="78"/>
      <c r="VZB135" s="78"/>
      <c r="VZC135" s="65"/>
      <c r="VZF135" s="78"/>
      <c r="VZG135" s="78"/>
      <c r="VZH135" s="65"/>
      <c r="VZK135" s="78"/>
      <c r="VZL135" s="78"/>
      <c r="VZM135" s="65"/>
      <c r="VZP135" s="78"/>
      <c r="VZQ135" s="78"/>
      <c r="VZR135" s="65"/>
      <c r="VZU135" s="78"/>
      <c r="VZV135" s="78"/>
      <c r="VZW135" s="65"/>
      <c r="VZZ135" s="78"/>
      <c r="WAA135" s="78"/>
      <c r="WAB135" s="65"/>
      <c r="WAE135" s="78"/>
      <c r="WAF135" s="78"/>
      <c r="WAG135" s="65"/>
      <c r="WAJ135" s="78"/>
      <c r="WAK135" s="78"/>
      <c r="WAL135" s="65"/>
      <c r="WAO135" s="78"/>
      <c r="WAP135" s="78"/>
      <c r="WAQ135" s="65"/>
      <c r="WAT135" s="78"/>
      <c r="WAU135" s="78"/>
      <c r="WAV135" s="65"/>
      <c r="WAY135" s="78"/>
      <c r="WAZ135" s="78"/>
      <c r="WBA135" s="65"/>
      <c r="WBD135" s="78"/>
      <c r="WBE135" s="78"/>
      <c r="WBF135" s="65"/>
      <c r="WBI135" s="78"/>
      <c r="WBJ135" s="78"/>
      <c r="WBK135" s="65"/>
      <c r="WBN135" s="78"/>
      <c r="WBO135" s="78"/>
      <c r="WBP135" s="65"/>
      <c r="WBS135" s="78"/>
      <c r="WBT135" s="78"/>
      <c r="WBU135" s="65"/>
      <c r="WBX135" s="78"/>
      <c r="WBY135" s="78"/>
      <c r="WBZ135" s="65"/>
      <c r="WCC135" s="78"/>
      <c r="WCD135" s="78"/>
      <c r="WCE135" s="65"/>
      <c r="WCH135" s="78"/>
      <c r="WCI135" s="78"/>
      <c r="WCJ135" s="65"/>
      <c r="WCM135" s="78"/>
      <c r="WCN135" s="78"/>
      <c r="WCO135" s="65"/>
      <c r="WCR135" s="78"/>
      <c r="WCS135" s="78"/>
      <c r="WCT135" s="65"/>
      <c r="WCW135" s="78"/>
      <c r="WCX135" s="78"/>
      <c r="WCY135" s="65"/>
      <c r="WDB135" s="78"/>
      <c r="WDC135" s="78"/>
      <c r="WDD135" s="65"/>
      <c r="WDG135" s="78"/>
      <c r="WDH135" s="78"/>
      <c r="WDI135" s="65"/>
      <c r="WDL135" s="78"/>
      <c r="WDM135" s="78"/>
      <c r="WDN135" s="65"/>
      <c r="WDQ135" s="78"/>
      <c r="WDR135" s="78"/>
      <c r="WDS135" s="65"/>
      <c r="WDV135" s="78"/>
      <c r="WDW135" s="78"/>
      <c r="WDX135" s="65"/>
      <c r="WEA135" s="78"/>
      <c r="WEB135" s="78"/>
      <c r="WEC135" s="65"/>
      <c r="WEF135" s="78"/>
      <c r="WEG135" s="78"/>
      <c r="WEH135" s="65"/>
      <c r="WEK135" s="78"/>
      <c r="WEL135" s="78"/>
      <c r="WEM135" s="65"/>
      <c r="WEP135" s="78"/>
      <c r="WEQ135" s="78"/>
      <c r="WER135" s="65"/>
      <c r="WEU135" s="78"/>
      <c r="WEV135" s="78"/>
      <c r="WEW135" s="65"/>
      <c r="WEZ135" s="78"/>
      <c r="WFA135" s="78"/>
      <c r="WFB135" s="65"/>
      <c r="WFE135" s="78"/>
      <c r="WFF135" s="78"/>
      <c r="WFG135" s="65"/>
      <c r="WFJ135" s="78"/>
      <c r="WFK135" s="78"/>
      <c r="WFL135" s="65"/>
      <c r="WFO135" s="78"/>
      <c r="WFP135" s="78"/>
      <c r="WFQ135" s="65"/>
      <c r="WFT135" s="78"/>
      <c r="WFU135" s="78"/>
      <c r="WFV135" s="65"/>
      <c r="WFY135" s="78"/>
      <c r="WFZ135" s="78"/>
      <c r="WGA135" s="65"/>
      <c r="WGD135" s="78"/>
      <c r="WGE135" s="78"/>
      <c r="WGF135" s="65"/>
      <c r="WGI135" s="78"/>
      <c r="WGJ135" s="78"/>
      <c r="WGK135" s="65"/>
      <c r="WGN135" s="78"/>
      <c r="WGO135" s="78"/>
      <c r="WGP135" s="65"/>
      <c r="WGS135" s="78"/>
      <c r="WGT135" s="78"/>
      <c r="WGU135" s="65"/>
      <c r="WGX135" s="78"/>
      <c r="WGY135" s="78"/>
      <c r="WGZ135" s="65"/>
      <c r="WHC135" s="78"/>
      <c r="WHD135" s="78"/>
      <c r="WHE135" s="65"/>
      <c r="WHH135" s="78"/>
      <c r="WHI135" s="78"/>
      <c r="WHJ135" s="65"/>
      <c r="WHM135" s="78"/>
      <c r="WHN135" s="78"/>
      <c r="WHO135" s="65"/>
      <c r="WHR135" s="78"/>
      <c r="WHS135" s="78"/>
      <c r="WHT135" s="65"/>
      <c r="WHW135" s="78"/>
      <c r="WHX135" s="78"/>
      <c r="WHY135" s="65"/>
      <c r="WIB135" s="78"/>
      <c r="WIC135" s="78"/>
      <c r="WID135" s="65"/>
      <c r="WIG135" s="78"/>
      <c r="WIH135" s="78"/>
      <c r="WII135" s="65"/>
      <c r="WIL135" s="78"/>
      <c r="WIM135" s="78"/>
      <c r="WIN135" s="65"/>
      <c r="WIQ135" s="78"/>
      <c r="WIR135" s="78"/>
      <c r="WIS135" s="65"/>
      <c r="WIV135" s="78"/>
      <c r="WIW135" s="78"/>
      <c r="WIX135" s="65"/>
      <c r="WJA135" s="78"/>
      <c r="WJB135" s="78"/>
      <c r="WJC135" s="65"/>
      <c r="WJF135" s="78"/>
      <c r="WJG135" s="78"/>
      <c r="WJH135" s="65"/>
      <c r="WJK135" s="78"/>
      <c r="WJL135" s="78"/>
      <c r="WJM135" s="65"/>
      <c r="WJP135" s="78"/>
      <c r="WJQ135" s="78"/>
      <c r="WJR135" s="65"/>
      <c r="WJU135" s="78"/>
      <c r="WJV135" s="78"/>
      <c r="WJW135" s="65"/>
      <c r="WJZ135" s="78"/>
      <c r="WKA135" s="78"/>
      <c r="WKB135" s="65"/>
      <c r="WKE135" s="78"/>
      <c r="WKF135" s="78"/>
      <c r="WKG135" s="65"/>
      <c r="WKJ135" s="78"/>
      <c r="WKK135" s="78"/>
      <c r="WKL135" s="65"/>
      <c r="WKO135" s="78"/>
      <c r="WKP135" s="78"/>
      <c r="WKQ135" s="65"/>
      <c r="WKT135" s="78"/>
      <c r="WKU135" s="78"/>
      <c r="WKV135" s="65"/>
      <c r="WKY135" s="78"/>
      <c r="WKZ135" s="78"/>
      <c r="WLA135" s="65"/>
      <c r="WLD135" s="78"/>
      <c r="WLE135" s="78"/>
      <c r="WLF135" s="65"/>
      <c r="WLI135" s="78"/>
      <c r="WLJ135" s="78"/>
      <c r="WLK135" s="65"/>
      <c r="WLN135" s="78"/>
      <c r="WLO135" s="78"/>
      <c r="WLP135" s="65"/>
      <c r="WLS135" s="78"/>
      <c r="WLT135" s="78"/>
      <c r="WLU135" s="65"/>
      <c r="WLX135" s="78"/>
      <c r="WLY135" s="78"/>
      <c r="WLZ135" s="65"/>
      <c r="WMC135" s="78"/>
      <c r="WMD135" s="78"/>
      <c r="WME135" s="65"/>
      <c r="WMH135" s="78"/>
      <c r="WMI135" s="78"/>
      <c r="WMJ135" s="65"/>
      <c r="WMM135" s="78"/>
      <c r="WMN135" s="78"/>
      <c r="WMO135" s="65"/>
      <c r="WMR135" s="78"/>
      <c r="WMS135" s="78"/>
      <c r="WMT135" s="65"/>
      <c r="WMW135" s="78"/>
      <c r="WMX135" s="78"/>
      <c r="WMY135" s="65"/>
      <c r="WNB135" s="78"/>
      <c r="WNC135" s="78"/>
      <c r="WND135" s="65"/>
      <c r="WNG135" s="78"/>
      <c r="WNH135" s="78"/>
      <c r="WNI135" s="65"/>
      <c r="WNL135" s="78"/>
      <c r="WNM135" s="78"/>
      <c r="WNN135" s="65"/>
      <c r="WNQ135" s="78"/>
      <c r="WNR135" s="78"/>
      <c r="WNS135" s="65"/>
      <c r="WNV135" s="78"/>
      <c r="WNW135" s="78"/>
      <c r="WNX135" s="65"/>
      <c r="WOA135" s="78"/>
      <c r="WOB135" s="78"/>
      <c r="WOC135" s="65"/>
      <c r="WOF135" s="78"/>
      <c r="WOG135" s="78"/>
      <c r="WOH135" s="65"/>
      <c r="WOK135" s="78"/>
      <c r="WOL135" s="78"/>
      <c r="WOM135" s="65"/>
      <c r="WOP135" s="78"/>
      <c r="WOQ135" s="78"/>
      <c r="WOR135" s="65"/>
      <c r="WOU135" s="78"/>
      <c r="WOV135" s="78"/>
      <c r="WOW135" s="65"/>
      <c r="WOZ135" s="78"/>
      <c r="WPA135" s="78"/>
      <c r="WPB135" s="65"/>
      <c r="WPE135" s="78"/>
      <c r="WPF135" s="78"/>
      <c r="WPG135" s="65"/>
      <c r="WPJ135" s="78"/>
      <c r="WPK135" s="78"/>
      <c r="WPL135" s="65"/>
      <c r="WPO135" s="78"/>
      <c r="WPP135" s="78"/>
      <c r="WPQ135" s="65"/>
      <c r="WPT135" s="78"/>
      <c r="WPU135" s="78"/>
      <c r="WPV135" s="65"/>
      <c r="WPY135" s="78"/>
      <c r="WPZ135" s="78"/>
      <c r="WQA135" s="65"/>
      <c r="WQD135" s="78"/>
      <c r="WQE135" s="78"/>
      <c r="WQF135" s="65"/>
      <c r="WQI135" s="78"/>
      <c r="WQJ135" s="78"/>
      <c r="WQK135" s="65"/>
      <c r="WQN135" s="78"/>
      <c r="WQO135" s="78"/>
      <c r="WQP135" s="65"/>
      <c r="WQS135" s="78"/>
      <c r="WQT135" s="78"/>
      <c r="WQU135" s="65"/>
      <c r="WQX135" s="78"/>
      <c r="WQY135" s="78"/>
      <c r="WQZ135" s="65"/>
      <c r="WRC135" s="78"/>
      <c r="WRD135" s="78"/>
      <c r="WRE135" s="65"/>
      <c r="WRH135" s="78"/>
      <c r="WRI135" s="78"/>
      <c r="WRJ135" s="65"/>
      <c r="WRM135" s="78"/>
      <c r="WRN135" s="78"/>
      <c r="WRO135" s="65"/>
      <c r="WRR135" s="78"/>
      <c r="WRS135" s="78"/>
      <c r="WRT135" s="65"/>
      <c r="WRW135" s="78"/>
      <c r="WRX135" s="78"/>
      <c r="WRY135" s="65"/>
      <c r="WSB135" s="78"/>
      <c r="WSC135" s="78"/>
      <c r="WSD135" s="65"/>
      <c r="WSG135" s="78"/>
      <c r="WSH135" s="78"/>
      <c r="WSI135" s="65"/>
      <c r="WSL135" s="78"/>
      <c r="WSM135" s="78"/>
      <c r="WSN135" s="65"/>
      <c r="WSQ135" s="78"/>
      <c r="WSR135" s="78"/>
      <c r="WSS135" s="65"/>
      <c r="WSV135" s="78"/>
      <c r="WSW135" s="78"/>
      <c r="WSX135" s="65"/>
      <c r="WTA135" s="78"/>
      <c r="WTB135" s="78"/>
      <c r="WTC135" s="65"/>
      <c r="WTF135" s="78"/>
      <c r="WTG135" s="78"/>
      <c r="WTH135" s="65"/>
      <c r="WTK135" s="78"/>
      <c r="WTL135" s="78"/>
      <c r="WTM135" s="65"/>
      <c r="WTP135" s="78"/>
      <c r="WTQ135" s="78"/>
      <c r="WTR135" s="65"/>
      <c r="WTU135" s="78"/>
      <c r="WTV135" s="78"/>
      <c r="WTW135" s="65"/>
      <c r="WTZ135" s="78"/>
      <c r="WUA135" s="78"/>
      <c r="WUB135" s="65"/>
      <c r="WUE135" s="78"/>
      <c r="WUF135" s="78"/>
      <c r="WUG135" s="65"/>
      <c r="WUJ135" s="78"/>
      <c r="WUK135" s="78"/>
      <c r="WUL135" s="65"/>
      <c r="WUO135" s="78"/>
      <c r="WUP135" s="78"/>
      <c r="WUQ135" s="65"/>
      <c r="WUT135" s="78"/>
      <c r="WUU135" s="78"/>
      <c r="WUV135" s="65"/>
      <c r="WUY135" s="78"/>
      <c r="WUZ135" s="78"/>
      <c r="WVA135" s="65"/>
      <c r="WVD135" s="78"/>
      <c r="WVE135" s="78"/>
      <c r="WVF135" s="65"/>
      <c r="WVI135" s="78"/>
      <c r="WVJ135" s="78"/>
      <c r="WVK135" s="65"/>
      <c r="WVN135" s="78"/>
      <c r="WVO135" s="78"/>
      <c r="WVP135" s="65"/>
      <c r="WVS135" s="78"/>
      <c r="WVT135" s="78"/>
      <c r="WVU135" s="65"/>
      <c r="WVX135" s="78"/>
      <c r="WVY135" s="78"/>
      <c r="WVZ135" s="65"/>
      <c r="WWC135" s="78"/>
      <c r="WWD135" s="78"/>
      <c r="WWE135" s="65"/>
      <c r="WWH135" s="78"/>
      <c r="WWI135" s="78"/>
      <c r="WWJ135" s="65"/>
      <c r="WWM135" s="78"/>
      <c r="WWN135" s="78"/>
      <c r="WWO135" s="65"/>
      <c r="WWR135" s="78"/>
      <c r="WWS135" s="78"/>
      <c r="WWT135" s="65"/>
      <c r="WWW135" s="78"/>
      <c r="WWX135" s="78"/>
      <c r="WWY135" s="65"/>
      <c r="WXB135" s="78"/>
      <c r="WXC135" s="78"/>
      <c r="WXD135" s="65"/>
      <c r="WXG135" s="78"/>
      <c r="WXH135" s="78"/>
      <c r="WXI135" s="65"/>
      <c r="WXL135" s="78"/>
      <c r="WXM135" s="78"/>
      <c r="WXN135" s="65"/>
      <c r="WXQ135" s="78"/>
      <c r="WXR135" s="78"/>
      <c r="WXS135" s="65"/>
      <c r="WXV135" s="78"/>
      <c r="WXW135" s="78"/>
      <c r="WXX135" s="65"/>
      <c r="WYA135" s="78"/>
      <c r="WYB135" s="78"/>
      <c r="WYC135" s="65"/>
      <c r="WYF135" s="78"/>
      <c r="WYG135" s="78"/>
      <c r="WYH135" s="65"/>
      <c r="WYK135" s="78"/>
      <c r="WYL135" s="78"/>
      <c r="WYM135" s="65"/>
      <c r="WYP135" s="78"/>
      <c r="WYQ135" s="78"/>
      <c r="WYR135" s="65"/>
      <c r="WYU135" s="78"/>
      <c r="WYV135" s="78"/>
      <c r="WYW135" s="65"/>
      <c r="WYZ135" s="78"/>
      <c r="WZA135" s="78"/>
      <c r="WZB135" s="65"/>
      <c r="WZE135" s="78"/>
      <c r="WZF135" s="78"/>
      <c r="WZG135" s="65"/>
      <c r="WZJ135" s="78"/>
      <c r="WZK135" s="78"/>
      <c r="WZL135" s="65"/>
      <c r="WZO135" s="78"/>
      <c r="WZP135" s="78"/>
      <c r="WZQ135" s="65"/>
      <c r="WZT135" s="78"/>
      <c r="WZU135" s="78"/>
      <c r="WZV135" s="65"/>
      <c r="WZY135" s="78"/>
      <c r="WZZ135" s="78"/>
      <c r="XAA135" s="65"/>
      <c r="XAD135" s="78"/>
      <c r="XAE135" s="78"/>
      <c r="XAF135" s="65"/>
      <c r="XAI135" s="78"/>
      <c r="XAJ135" s="78"/>
      <c r="XAK135" s="65"/>
      <c r="XAN135" s="78"/>
      <c r="XAO135" s="78"/>
      <c r="XAP135" s="65"/>
      <c r="XAS135" s="78"/>
      <c r="XAT135" s="78"/>
      <c r="XAU135" s="65"/>
      <c r="XAX135" s="78"/>
      <c r="XAY135" s="78"/>
      <c r="XAZ135" s="65"/>
      <c r="XBC135" s="78"/>
      <c r="XBD135" s="78"/>
      <c r="XBE135" s="65"/>
      <c r="XBH135" s="78"/>
      <c r="XBI135" s="78"/>
      <c r="XBJ135" s="65"/>
      <c r="XBM135" s="78"/>
      <c r="XBN135" s="78"/>
      <c r="XBO135" s="65"/>
      <c r="XBR135" s="78"/>
      <c r="XBS135" s="78"/>
      <c r="XBT135" s="65"/>
      <c r="XBW135" s="78"/>
      <c r="XBX135" s="78"/>
      <c r="XBY135" s="65"/>
      <c r="XCB135" s="78"/>
      <c r="XCC135" s="78"/>
      <c r="XCD135" s="65"/>
      <c r="XCG135" s="78"/>
      <c r="XCH135" s="78"/>
      <c r="XCI135" s="65"/>
      <c r="XCL135" s="78"/>
      <c r="XCM135" s="78"/>
      <c r="XCN135" s="65"/>
      <c r="XCQ135" s="78"/>
      <c r="XCR135" s="78"/>
      <c r="XCS135" s="65"/>
      <c r="XCV135" s="78"/>
      <c r="XCW135" s="78"/>
      <c r="XCX135" s="65"/>
      <c r="XDA135" s="78"/>
      <c r="XDB135" s="78"/>
      <c r="XDC135" s="65"/>
      <c r="XDF135" s="78"/>
      <c r="XDG135" s="78"/>
      <c r="XDH135" s="65"/>
      <c r="XDK135" s="78"/>
      <c r="XDL135" s="78"/>
      <c r="XDM135" s="65"/>
      <c r="XDP135" s="78"/>
      <c r="XDQ135" s="78"/>
      <c r="XDR135" s="65"/>
      <c r="XDU135" s="78"/>
      <c r="XDV135" s="78"/>
      <c r="XDW135" s="65"/>
      <c r="XDZ135" s="78"/>
      <c r="XEA135" s="78"/>
      <c r="XEB135" s="65"/>
      <c r="XEE135" s="78"/>
      <c r="XEF135" s="78"/>
      <c r="XEG135" s="65"/>
      <c r="XEJ135" s="78"/>
      <c r="XEK135" s="78"/>
      <c r="XEL135" s="65"/>
      <c r="XEO135" s="78"/>
      <c r="XEP135" s="78"/>
      <c r="XEQ135" s="65"/>
      <c r="XET135" s="78"/>
      <c r="XEU135" s="78"/>
      <c r="XEV135" s="65"/>
      <c r="XEY135" s="78"/>
      <c r="XEZ135" s="78"/>
      <c r="XFA135" s="65"/>
      <c r="XFD135" s="78"/>
    </row>
    <row r="136" spans="1:2046 2049:3071 3074:4096 4099:7166 7169:8191 8194:9216 9219:12286 12289:13311 13314:14336 14339:16384" x14ac:dyDescent="0.25">
      <c r="A136" s="5" t="s">
        <v>51</v>
      </c>
    </row>
    <row r="137" spans="1:2046 2049:3071 3074:4096 4099:7166 7169:8191 8194:9216 9219:12286 12289:13311 13314:14336 14339:16384" ht="14.45" customHeight="1" x14ac:dyDescent="0.25">
      <c r="A137" s="158" t="s">
        <v>31</v>
      </c>
      <c r="B137" s="159"/>
      <c r="C137" s="159"/>
      <c r="D137" s="159"/>
      <c r="E137" s="160"/>
    </row>
    <row r="138" spans="1:2046 2049:3071 3074:4096 4099:7166 7169:8191 8194:9216 9219:12286 12289:13311 13314:14336 14339:16384" x14ac:dyDescent="0.25">
      <c r="A138" s="161" t="s">
        <v>32</v>
      </c>
      <c r="B138" s="161"/>
      <c r="C138" s="161"/>
      <c r="D138" s="161"/>
      <c r="E138" s="161"/>
    </row>
    <row r="139" spans="1:2046 2049:3071 3074:4096 4099:7166 7169:8191 8194:9216 9219:12286 12289:13311 13314:14336 14339:16384" x14ac:dyDescent="0.25">
      <c r="A139" s="162" t="s">
        <v>33</v>
      </c>
      <c r="B139" s="162" t="s">
        <v>34</v>
      </c>
      <c r="C139" s="162" t="s">
        <v>35</v>
      </c>
      <c r="D139" s="163" t="s">
        <v>0</v>
      </c>
      <c r="E139" s="163" t="s">
        <v>1</v>
      </c>
    </row>
    <row r="140" spans="1:2046 2049:3071 3074:4096 4099:7166 7169:8191 8194:9216 9219:12286 12289:13311 13314:14336 14339:16384" x14ac:dyDescent="0.25">
      <c r="A140" s="164" t="s">
        <v>36</v>
      </c>
      <c r="B140" s="165">
        <v>44460</v>
      </c>
      <c r="C140" s="165">
        <v>46294</v>
      </c>
      <c r="D140" s="166">
        <v>0.14549265624784899</v>
      </c>
      <c r="E140" s="167">
        <v>4</v>
      </c>
    </row>
    <row r="141" spans="1:2046 2049:3071 3074:4096 4099:7166 7169:8191 8194:9216 9219:12286 12289:13311 13314:14336 14339:16384" x14ac:dyDescent="0.25">
      <c r="A141" s="164" t="s">
        <v>37</v>
      </c>
      <c r="B141" s="165">
        <v>44418</v>
      </c>
      <c r="C141" s="165">
        <v>46252</v>
      </c>
      <c r="D141" s="166">
        <v>0.145560251931107</v>
      </c>
      <c r="E141" s="167">
        <v>4</v>
      </c>
    </row>
    <row r="142" spans="1:2046 2049:3071 3074:4096 4099:7166 7169:8191 8194:9216 9219:12286 12289:13311 13314:14336 14339:16384" x14ac:dyDescent="0.25">
      <c r="A142" s="60" t="s">
        <v>38</v>
      </c>
      <c r="B142" s="165">
        <v>44390</v>
      </c>
      <c r="C142" s="165">
        <v>46224</v>
      </c>
      <c r="D142" s="166">
        <v>0.14551184883009396</v>
      </c>
      <c r="E142" s="167">
        <v>4</v>
      </c>
    </row>
    <row r="143" spans="1:2046 2049:3071 3074:4096 4099:7166 7169:8191 8194:9216 9219:12286 12289:13311 13314:14336 14339:16384" x14ac:dyDescent="0.25">
      <c r="A143" s="60" t="s">
        <v>39</v>
      </c>
      <c r="B143" s="165">
        <v>44362</v>
      </c>
      <c r="C143" s="165">
        <v>46196</v>
      </c>
      <c r="D143" s="166">
        <v>0.14546688967866669</v>
      </c>
      <c r="E143" s="167">
        <v>4</v>
      </c>
    </row>
    <row r="144" spans="1:2046 2049:3071 3074:4096 4099:7166 7169:8191 8194:9216 9219:12286 12289:13311 13314:14336 14339:16384" x14ac:dyDescent="0.25">
      <c r="A144" s="60" t="s">
        <v>40</v>
      </c>
      <c r="B144" s="165">
        <v>44334</v>
      </c>
      <c r="C144" s="165">
        <v>46168</v>
      </c>
      <c r="D144" s="166">
        <v>0.145565600295222</v>
      </c>
      <c r="E144" s="167">
        <v>4</v>
      </c>
    </row>
    <row r="146" spans="1:5" x14ac:dyDescent="0.25">
      <c r="A146" s="102" t="s">
        <v>94</v>
      </c>
      <c r="B146" s="103"/>
      <c r="C146" s="103"/>
      <c r="D146" s="103"/>
      <c r="E146" s="103"/>
    </row>
    <row r="147" spans="1:5" ht="14.45" customHeight="1" x14ac:dyDescent="0.25">
      <c r="A147" s="139" t="s">
        <v>958</v>
      </c>
      <c r="B147" s="140"/>
      <c r="C147" s="141" t="s">
        <v>3</v>
      </c>
      <c r="D147" s="141" t="s">
        <v>959</v>
      </c>
      <c r="E147" s="141"/>
    </row>
    <row r="148" spans="1:5" x14ac:dyDescent="0.25">
      <c r="A148" s="142" t="s">
        <v>1151</v>
      </c>
      <c r="B148" s="143"/>
      <c r="C148" s="144"/>
      <c r="D148" s="144"/>
      <c r="E148" s="144"/>
    </row>
    <row r="149" spans="1:5" x14ac:dyDescent="0.25">
      <c r="A149" s="145" t="s">
        <v>6</v>
      </c>
      <c r="B149" s="146"/>
      <c r="C149" s="147"/>
      <c r="D149" s="147"/>
      <c r="E149" s="147"/>
    </row>
    <row r="150" spans="1:5" x14ac:dyDescent="0.25">
      <c r="A150" s="148" t="s">
        <v>7</v>
      </c>
      <c r="B150" s="9" t="s">
        <v>960</v>
      </c>
      <c r="C150" s="10"/>
      <c r="D150" s="11"/>
      <c r="E150" s="149"/>
    </row>
    <row r="151" spans="1:5" x14ac:dyDescent="0.25">
      <c r="A151" s="150"/>
      <c r="B151" s="13" t="s">
        <v>9</v>
      </c>
      <c r="C151" s="14"/>
      <c r="D151" s="15"/>
      <c r="E151" s="151"/>
    </row>
    <row r="152" spans="1:5" x14ac:dyDescent="0.25">
      <c r="A152" s="148" t="s">
        <v>10</v>
      </c>
      <c r="B152" s="16" t="s">
        <v>11</v>
      </c>
      <c r="C152" s="53">
        <v>6010</v>
      </c>
      <c r="D152" s="54">
        <v>6210</v>
      </c>
      <c r="E152" s="55" t="s">
        <v>14</v>
      </c>
    </row>
    <row r="153" spans="1:5" x14ac:dyDescent="0.25">
      <c r="A153" s="152"/>
      <c r="B153" s="20" t="s">
        <v>15</v>
      </c>
      <c r="C153" s="56">
        <v>-0.3987</v>
      </c>
      <c r="D153" s="56">
        <v>-0.14688729146962601</v>
      </c>
      <c r="E153" s="153"/>
    </row>
    <row r="154" spans="1:5" x14ac:dyDescent="0.25">
      <c r="A154" s="148" t="s">
        <v>16</v>
      </c>
      <c r="B154" s="16" t="s">
        <v>11</v>
      </c>
      <c r="C154" s="53">
        <v>7810</v>
      </c>
      <c r="D154" s="53">
        <v>7360</v>
      </c>
      <c r="E154" s="55" t="s">
        <v>14</v>
      </c>
    </row>
    <row r="155" spans="1:5" x14ac:dyDescent="0.25">
      <c r="A155" s="152"/>
      <c r="B155" s="20" t="s">
        <v>15</v>
      </c>
      <c r="C155" s="56">
        <v>-0.21932332828721299</v>
      </c>
      <c r="D155" s="56">
        <v>-9.7215505372375305E-2</v>
      </c>
      <c r="E155" s="153"/>
    </row>
    <row r="156" spans="1:5" x14ac:dyDescent="0.25">
      <c r="A156" s="148" t="s">
        <v>19</v>
      </c>
      <c r="B156" s="16" t="s">
        <v>11</v>
      </c>
      <c r="C156" s="53">
        <v>9390</v>
      </c>
      <c r="D156" s="53">
        <v>9860</v>
      </c>
      <c r="E156" s="55" t="s">
        <v>14</v>
      </c>
    </row>
    <row r="157" spans="1:5" x14ac:dyDescent="0.25">
      <c r="A157" s="152"/>
      <c r="B157" s="20" t="s">
        <v>15</v>
      </c>
      <c r="C157" s="56">
        <v>-6.1124608632733599E-2</v>
      </c>
      <c r="D157" s="56">
        <v>-4.7000000000000002E-3</v>
      </c>
      <c r="E157" s="153"/>
    </row>
    <row r="158" spans="1:5" x14ac:dyDescent="0.25">
      <c r="A158" s="148" t="s">
        <v>22</v>
      </c>
      <c r="B158" s="16" t="s">
        <v>11</v>
      </c>
      <c r="C158" s="53">
        <v>12100</v>
      </c>
      <c r="D158" s="53">
        <v>12160</v>
      </c>
      <c r="E158" s="55" t="s">
        <v>14</v>
      </c>
    </row>
    <row r="159" spans="1:5" x14ac:dyDescent="0.25">
      <c r="A159" s="152"/>
      <c r="B159" s="20" t="s">
        <v>15</v>
      </c>
      <c r="C159" s="56">
        <v>0.210143493414095</v>
      </c>
      <c r="D159" s="56">
        <v>6.7230536811159203E-2</v>
      </c>
      <c r="E159" s="153"/>
    </row>
    <row r="160" spans="1:5" ht="34.9" customHeight="1" x14ac:dyDescent="0.25">
      <c r="A160" s="154" t="s">
        <v>25</v>
      </c>
      <c r="B160" s="154"/>
      <c r="C160" s="154"/>
      <c r="D160" s="154"/>
      <c r="E160" s="154"/>
    </row>
    <row r="161" spans="1:2046 2049:3071 3074:4096 4099:7166 7169:8191 8194:9216 9219:12286 12289:13311 13314:14336 14339:16384" x14ac:dyDescent="0.25">
      <c r="A161" s="155" t="s">
        <v>26</v>
      </c>
      <c r="B161" s="156"/>
      <c r="C161" s="156"/>
      <c r="D161" s="156"/>
      <c r="E161" s="156"/>
    </row>
    <row r="162" spans="1:2046 2049:3071 3074:4096 4099:7166 7169:8191 8194:9216 9219:12286 12289:13311 13314:14336 14339:16384" x14ac:dyDescent="0.25">
      <c r="A162" s="337" t="s">
        <v>964</v>
      </c>
      <c r="B162" s="319"/>
      <c r="C162" s="319"/>
      <c r="D162" s="78"/>
      <c r="E162" s="78"/>
    </row>
    <row r="163" spans="1:2046 2049:3071 3074:4096 4099:7166 7169:8191 8194:9216 9219:12286 12289:13311 13314:14336 14339:16384" x14ac:dyDescent="0.25">
      <c r="A163" s="337" t="s">
        <v>1223</v>
      </c>
      <c r="B163" s="319"/>
      <c r="C163" s="319"/>
      <c r="D163" s="78"/>
      <c r="E163" s="78"/>
      <c r="F163" s="65"/>
      <c r="I163" s="78"/>
      <c r="J163" s="78"/>
      <c r="K163" s="65"/>
      <c r="N163" s="78"/>
      <c r="O163" s="78"/>
      <c r="P163" s="65"/>
      <c r="S163" s="78"/>
      <c r="T163" s="78"/>
      <c r="U163" s="65"/>
      <c r="X163" s="78"/>
      <c r="Y163" s="78"/>
      <c r="Z163" s="65"/>
      <c r="AC163" s="78"/>
      <c r="AD163" s="78"/>
      <c r="AE163" s="65"/>
      <c r="AH163" s="78"/>
      <c r="AI163" s="78"/>
      <c r="AJ163" s="65"/>
      <c r="AM163" s="78"/>
      <c r="AN163" s="78"/>
      <c r="AO163" s="65"/>
      <c r="AR163" s="78"/>
      <c r="AS163" s="78"/>
      <c r="AT163" s="65"/>
      <c r="AW163" s="78"/>
      <c r="AX163" s="78"/>
      <c r="AY163" s="65"/>
      <c r="BB163" s="78"/>
      <c r="BC163" s="78"/>
      <c r="BD163" s="65"/>
      <c r="BG163" s="78"/>
      <c r="BH163" s="78"/>
      <c r="BI163" s="65"/>
      <c r="BL163" s="78"/>
      <c r="BM163" s="78"/>
      <c r="BN163" s="65"/>
      <c r="BQ163" s="78"/>
      <c r="BR163" s="78"/>
      <c r="BS163" s="65"/>
      <c r="BV163" s="78"/>
      <c r="BW163" s="78"/>
      <c r="BX163" s="65"/>
      <c r="CA163" s="78"/>
      <c r="CB163" s="78"/>
      <c r="CC163" s="65"/>
      <c r="CF163" s="78"/>
      <c r="CG163" s="78"/>
      <c r="CH163" s="65"/>
      <c r="CK163" s="78"/>
      <c r="CL163" s="78"/>
      <c r="CM163" s="65"/>
      <c r="CP163" s="78"/>
      <c r="CQ163" s="78"/>
      <c r="CR163" s="65"/>
      <c r="CU163" s="78"/>
      <c r="CV163" s="78"/>
      <c r="CW163" s="65"/>
      <c r="CZ163" s="78"/>
      <c r="DA163" s="78"/>
      <c r="DB163" s="65"/>
      <c r="DE163" s="78"/>
      <c r="DF163" s="78"/>
      <c r="DG163" s="65"/>
      <c r="DJ163" s="78"/>
      <c r="DK163" s="78"/>
      <c r="DL163" s="65"/>
      <c r="DO163" s="78"/>
      <c r="DP163" s="78"/>
      <c r="DQ163" s="65"/>
      <c r="DT163" s="78"/>
      <c r="DU163" s="78"/>
      <c r="DV163" s="65"/>
      <c r="DY163" s="78"/>
      <c r="DZ163" s="78"/>
      <c r="EA163" s="65"/>
      <c r="ED163" s="78"/>
      <c r="EE163" s="78"/>
      <c r="EF163" s="65"/>
      <c r="EI163" s="78"/>
      <c r="EJ163" s="78"/>
      <c r="EK163" s="65"/>
      <c r="EN163" s="78"/>
      <c r="EO163" s="78"/>
      <c r="EP163" s="65"/>
      <c r="ES163" s="78"/>
      <c r="ET163" s="78"/>
      <c r="EU163" s="65"/>
      <c r="EX163" s="78"/>
      <c r="EY163" s="78"/>
      <c r="EZ163" s="65"/>
      <c r="FC163" s="78"/>
      <c r="FD163" s="78"/>
      <c r="FE163" s="65"/>
      <c r="FH163" s="78"/>
      <c r="FI163" s="78"/>
      <c r="FJ163" s="65"/>
      <c r="FM163" s="78"/>
      <c r="FN163" s="78"/>
      <c r="FO163" s="65"/>
      <c r="FR163" s="78"/>
      <c r="FS163" s="78"/>
      <c r="FT163" s="65"/>
      <c r="FW163" s="78"/>
      <c r="FX163" s="78"/>
      <c r="FY163" s="65"/>
      <c r="GB163" s="78"/>
      <c r="GC163" s="78"/>
      <c r="GD163" s="65"/>
      <c r="GG163" s="78"/>
      <c r="GH163" s="78"/>
      <c r="GI163" s="65"/>
      <c r="GL163" s="78"/>
      <c r="GM163" s="78"/>
      <c r="GN163" s="65"/>
      <c r="GQ163" s="78"/>
      <c r="GR163" s="78"/>
      <c r="GS163" s="65"/>
      <c r="GV163" s="78"/>
      <c r="GW163" s="78"/>
      <c r="GX163" s="65"/>
      <c r="HA163" s="78"/>
      <c r="HB163" s="78"/>
      <c r="HC163" s="65"/>
      <c r="HF163" s="78"/>
      <c r="HG163" s="78"/>
      <c r="HH163" s="65"/>
      <c r="HK163" s="78"/>
      <c r="HL163" s="78"/>
      <c r="HM163" s="65"/>
      <c r="HP163" s="78"/>
      <c r="HQ163" s="78"/>
      <c r="HR163" s="65"/>
      <c r="HU163" s="78"/>
      <c r="HV163" s="78"/>
      <c r="HW163" s="65"/>
      <c r="HZ163" s="78"/>
      <c r="IA163" s="78"/>
      <c r="IB163" s="65"/>
      <c r="IE163" s="78"/>
      <c r="IF163" s="78"/>
      <c r="IG163" s="65"/>
      <c r="IJ163" s="78"/>
      <c r="IK163" s="78"/>
      <c r="IL163" s="65"/>
      <c r="IO163" s="78"/>
      <c r="IP163" s="78"/>
      <c r="IQ163" s="65"/>
      <c r="IT163" s="78"/>
      <c r="IU163" s="78"/>
      <c r="IV163" s="65"/>
      <c r="IY163" s="78"/>
      <c r="IZ163" s="78"/>
      <c r="JA163" s="65"/>
      <c r="JD163" s="78"/>
      <c r="JE163" s="78"/>
      <c r="JF163" s="65"/>
      <c r="JI163" s="78"/>
      <c r="JJ163" s="78"/>
      <c r="JK163" s="65"/>
      <c r="JN163" s="78"/>
      <c r="JO163" s="78"/>
      <c r="JP163" s="65"/>
      <c r="JS163" s="78"/>
      <c r="JT163" s="78"/>
      <c r="JU163" s="65"/>
      <c r="JX163" s="78"/>
      <c r="JY163" s="78"/>
      <c r="JZ163" s="65"/>
      <c r="KC163" s="78"/>
      <c r="KD163" s="78"/>
      <c r="KE163" s="65"/>
      <c r="KH163" s="78"/>
      <c r="KI163" s="78"/>
      <c r="KJ163" s="65"/>
      <c r="KM163" s="78"/>
      <c r="KN163" s="78"/>
      <c r="KO163" s="65"/>
      <c r="KR163" s="78"/>
      <c r="KS163" s="78"/>
      <c r="KT163" s="65"/>
      <c r="KW163" s="78"/>
      <c r="KX163" s="78"/>
      <c r="KY163" s="65"/>
      <c r="LB163" s="78"/>
      <c r="LC163" s="78"/>
      <c r="LD163" s="65"/>
      <c r="LG163" s="78"/>
      <c r="LH163" s="78"/>
      <c r="LI163" s="65"/>
      <c r="LL163" s="78"/>
      <c r="LM163" s="78"/>
      <c r="LN163" s="65"/>
      <c r="LQ163" s="78"/>
      <c r="LR163" s="78"/>
      <c r="LS163" s="65"/>
      <c r="LV163" s="78"/>
      <c r="LW163" s="78"/>
      <c r="LX163" s="65"/>
      <c r="MA163" s="78"/>
      <c r="MB163" s="78"/>
      <c r="MC163" s="65"/>
      <c r="MF163" s="78"/>
      <c r="MG163" s="78"/>
      <c r="MH163" s="65"/>
      <c r="MK163" s="78"/>
      <c r="ML163" s="78"/>
      <c r="MM163" s="65"/>
      <c r="MP163" s="78"/>
      <c r="MQ163" s="78"/>
      <c r="MR163" s="65"/>
      <c r="MU163" s="78"/>
      <c r="MV163" s="78"/>
      <c r="MW163" s="65"/>
      <c r="MZ163" s="78"/>
      <c r="NA163" s="78"/>
      <c r="NB163" s="65"/>
      <c r="NE163" s="78"/>
      <c r="NF163" s="78"/>
      <c r="NG163" s="65"/>
      <c r="NJ163" s="78"/>
      <c r="NK163" s="78"/>
      <c r="NL163" s="65"/>
      <c r="NO163" s="78"/>
      <c r="NP163" s="78"/>
      <c r="NQ163" s="65"/>
      <c r="NT163" s="78"/>
      <c r="NU163" s="78"/>
      <c r="NV163" s="65"/>
      <c r="NY163" s="78"/>
      <c r="NZ163" s="78"/>
      <c r="OA163" s="65"/>
      <c r="OD163" s="78"/>
      <c r="OE163" s="78"/>
      <c r="OF163" s="65"/>
      <c r="OI163" s="78"/>
      <c r="OJ163" s="78"/>
      <c r="OK163" s="65"/>
      <c r="ON163" s="78"/>
      <c r="OO163" s="78"/>
      <c r="OP163" s="65"/>
      <c r="OS163" s="78"/>
      <c r="OT163" s="78"/>
      <c r="OU163" s="65"/>
      <c r="OX163" s="78"/>
      <c r="OY163" s="78"/>
      <c r="OZ163" s="65"/>
      <c r="PC163" s="78"/>
      <c r="PD163" s="78"/>
      <c r="PE163" s="65"/>
      <c r="PH163" s="78"/>
      <c r="PI163" s="78"/>
      <c r="PJ163" s="65"/>
      <c r="PM163" s="78"/>
      <c r="PN163" s="78"/>
      <c r="PO163" s="65"/>
      <c r="PR163" s="78"/>
      <c r="PS163" s="78"/>
      <c r="PT163" s="65"/>
      <c r="PW163" s="78"/>
      <c r="PX163" s="78"/>
      <c r="PY163" s="65"/>
      <c r="QB163" s="78"/>
      <c r="QC163" s="78"/>
      <c r="QD163" s="65"/>
      <c r="QG163" s="78"/>
      <c r="QH163" s="78"/>
      <c r="QI163" s="65"/>
      <c r="QL163" s="78"/>
      <c r="QM163" s="78"/>
      <c r="QN163" s="65"/>
      <c r="QQ163" s="78"/>
      <c r="QR163" s="78"/>
      <c r="QS163" s="65"/>
      <c r="QV163" s="78"/>
      <c r="QW163" s="78"/>
      <c r="QX163" s="65"/>
      <c r="RA163" s="78"/>
      <c r="RB163" s="78"/>
      <c r="RC163" s="65"/>
      <c r="RF163" s="78"/>
      <c r="RG163" s="78"/>
      <c r="RH163" s="65"/>
      <c r="RK163" s="78"/>
      <c r="RL163" s="78"/>
      <c r="RM163" s="65"/>
      <c r="RP163" s="78"/>
      <c r="RQ163" s="78"/>
      <c r="RR163" s="65"/>
      <c r="RU163" s="78"/>
      <c r="RV163" s="78"/>
      <c r="RW163" s="65"/>
      <c r="RZ163" s="78"/>
      <c r="SA163" s="78"/>
      <c r="SB163" s="65"/>
      <c r="SE163" s="78"/>
      <c r="SF163" s="78"/>
      <c r="SG163" s="65"/>
      <c r="SJ163" s="78"/>
      <c r="SK163" s="78"/>
      <c r="SL163" s="65"/>
      <c r="SO163" s="78"/>
      <c r="SP163" s="78"/>
      <c r="SQ163" s="65"/>
      <c r="ST163" s="78"/>
      <c r="SU163" s="78"/>
      <c r="SV163" s="65"/>
      <c r="SY163" s="78"/>
      <c r="SZ163" s="78"/>
      <c r="TA163" s="65"/>
      <c r="TD163" s="78"/>
      <c r="TE163" s="78"/>
      <c r="TF163" s="65"/>
      <c r="TI163" s="78"/>
      <c r="TJ163" s="78"/>
      <c r="TK163" s="65"/>
      <c r="TN163" s="78"/>
      <c r="TO163" s="78"/>
      <c r="TP163" s="65"/>
      <c r="TS163" s="78"/>
      <c r="TT163" s="78"/>
      <c r="TU163" s="65"/>
      <c r="TX163" s="78"/>
      <c r="TY163" s="78"/>
      <c r="TZ163" s="65"/>
      <c r="UC163" s="78"/>
      <c r="UD163" s="78"/>
      <c r="UE163" s="65"/>
      <c r="UH163" s="78"/>
      <c r="UI163" s="78"/>
      <c r="UJ163" s="65"/>
      <c r="UM163" s="78"/>
      <c r="UN163" s="78"/>
      <c r="UO163" s="65"/>
      <c r="UR163" s="78"/>
      <c r="US163" s="78"/>
      <c r="UT163" s="65"/>
      <c r="UW163" s="78"/>
      <c r="UX163" s="78"/>
      <c r="UY163" s="65"/>
      <c r="VB163" s="78"/>
      <c r="VC163" s="78"/>
      <c r="VD163" s="65"/>
      <c r="VG163" s="78"/>
      <c r="VH163" s="78"/>
      <c r="VI163" s="65"/>
      <c r="VL163" s="78"/>
      <c r="VM163" s="78"/>
      <c r="VN163" s="65"/>
      <c r="VQ163" s="78"/>
      <c r="VR163" s="78"/>
      <c r="VS163" s="65"/>
      <c r="VV163" s="78"/>
      <c r="VW163" s="78"/>
      <c r="VX163" s="65"/>
      <c r="WA163" s="78"/>
      <c r="WB163" s="78"/>
      <c r="WC163" s="65"/>
      <c r="WF163" s="78"/>
      <c r="WG163" s="78"/>
      <c r="WH163" s="65"/>
      <c r="WK163" s="78"/>
      <c r="WL163" s="78"/>
      <c r="WM163" s="65"/>
      <c r="WP163" s="78"/>
      <c r="WQ163" s="78"/>
      <c r="WR163" s="65"/>
      <c r="WU163" s="78"/>
      <c r="WV163" s="78"/>
      <c r="WW163" s="65"/>
      <c r="WZ163" s="78"/>
      <c r="XA163" s="78"/>
      <c r="XB163" s="65"/>
      <c r="XE163" s="78"/>
      <c r="XF163" s="78"/>
      <c r="XG163" s="65"/>
      <c r="XJ163" s="78"/>
      <c r="XK163" s="78"/>
      <c r="XL163" s="65"/>
      <c r="XO163" s="78"/>
      <c r="XP163" s="78"/>
      <c r="XQ163" s="65"/>
      <c r="XT163" s="78"/>
      <c r="XU163" s="78"/>
      <c r="XV163" s="65"/>
      <c r="XY163" s="78"/>
      <c r="XZ163" s="78"/>
      <c r="YA163" s="65"/>
      <c r="YD163" s="78"/>
      <c r="YE163" s="78"/>
      <c r="YF163" s="65"/>
      <c r="YI163" s="78"/>
      <c r="YJ163" s="78"/>
      <c r="YK163" s="65"/>
      <c r="YN163" s="78"/>
      <c r="YO163" s="78"/>
      <c r="YP163" s="65"/>
      <c r="YS163" s="78"/>
      <c r="YT163" s="78"/>
      <c r="YU163" s="65"/>
      <c r="YX163" s="78"/>
      <c r="YY163" s="78"/>
      <c r="YZ163" s="65"/>
      <c r="ZC163" s="78"/>
      <c r="ZD163" s="78"/>
      <c r="ZE163" s="65"/>
      <c r="ZH163" s="78"/>
      <c r="ZI163" s="78"/>
      <c r="ZJ163" s="65"/>
      <c r="ZM163" s="78"/>
      <c r="ZN163" s="78"/>
      <c r="ZO163" s="65"/>
      <c r="ZR163" s="78"/>
      <c r="ZS163" s="78"/>
      <c r="ZT163" s="65"/>
      <c r="ZW163" s="78"/>
      <c r="ZX163" s="78"/>
      <c r="ZY163" s="65"/>
      <c r="AAB163" s="78"/>
      <c r="AAC163" s="78"/>
      <c r="AAD163" s="65"/>
      <c r="AAG163" s="78"/>
      <c r="AAH163" s="78"/>
      <c r="AAI163" s="65"/>
      <c r="AAL163" s="78"/>
      <c r="AAM163" s="78"/>
      <c r="AAN163" s="65"/>
      <c r="AAQ163" s="78"/>
      <c r="AAR163" s="78"/>
      <c r="AAS163" s="65"/>
      <c r="AAV163" s="78"/>
      <c r="AAW163" s="78"/>
      <c r="AAX163" s="65"/>
      <c r="ABA163" s="78"/>
      <c r="ABB163" s="78"/>
      <c r="ABC163" s="65"/>
      <c r="ABF163" s="78"/>
      <c r="ABG163" s="78"/>
      <c r="ABH163" s="65"/>
      <c r="ABK163" s="78"/>
      <c r="ABL163" s="78"/>
      <c r="ABM163" s="65"/>
      <c r="ABP163" s="78"/>
      <c r="ABQ163" s="78"/>
      <c r="ABR163" s="65"/>
      <c r="ABU163" s="78"/>
      <c r="ABV163" s="78"/>
      <c r="ABW163" s="65"/>
      <c r="ABZ163" s="78"/>
      <c r="ACA163" s="78"/>
      <c r="ACB163" s="65"/>
      <c r="ACE163" s="78"/>
      <c r="ACF163" s="78"/>
      <c r="ACG163" s="65"/>
      <c r="ACJ163" s="78"/>
      <c r="ACK163" s="78"/>
      <c r="ACL163" s="65"/>
      <c r="ACO163" s="78"/>
      <c r="ACP163" s="78"/>
      <c r="ACQ163" s="65"/>
      <c r="ACT163" s="78"/>
      <c r="ACU163" s="78"/>
      <c r="ACV163" s="65"/>
      <c r="ACY163" s="78"/>
      <c r="ACZ163" s="78"/>
      <c r="ADA163" s="65"/>
      <c r="ADD163" s="78"/>
      <c r="ADE163" s="78"/>
      <c r="ADF163" s="65"/>
      <c r="ADI163" s="78"/>
      <c r="ADJ163" s="78"/>
      <c r="ADK163" s="65"/>
      <c r="ADN163" s="78"/>
      <c r="ADO163" s="78"/>
      <c r="ADP163" s="65"/>
      <c r="ADS163" s="78"/>
      <c r="ADT163" s="78"/>
      <c r="ADU163" s="65"/>
      <c r="ADX163" s="78"/>
      <c r="ADY163" s="78"/>
      <c r="ADZ163" s="65"/>
      <c r="AEC163" s="78"/>
      <c r="AED163" s="78"/>
      <c r="AEE163" s="65"/>
      <c r="AEH163" s="78"/>
      <c r="AEI163" s="78"/>
      <c r="AEJ163" s="65"/>
      <c r="AEM163" s="78"/>
      <c r="AEN163" s="78"/>
      <c r="AEO163" s="65"/>
      <c r="AER163" s="78"/>
      <c r="AES163" s="78"/>
      <c r="AET163" s="65"/>
      <c r="AEW163" s="78"/>
      <c r="AEX163" s="78"/>
      <c r="AEY163" s="65"/>
      <c r="AFB163" s="78"/>
      <c r="AFC163" s="78"/>
      <c r="AFD163" s="65"/>
      <c r="AFG163" s="78"/>
      <c r="AFH163" s="78"/>
      <c r="AFI163" s="65"/>
      <c r="AFL163" s="78"/>
      <c r="AFM163" s="78"/>
      <c r="AFN163" s="65"/>
      <c r="AFQ163" s="78"/>
      <c r="AFR163" s="78"/>
      <c r="AFS163" s="65"/>
      <c r="AFV163" s="78"/>
      <c r="AFW163" s="78"/>
      <c r="AFX163" s="65"/>
      <c r="AGA163" s="78"/>
      <c r="AGB163" s="78"/>
      <c r="AGC163" s="65"/>
      <c r="AGF163" s="78"/>
      <c r="AGG163" s="78"/>
      <c r="AGH163" s="65"/>
      <c r="AGK163" s="78"/>
      <c r="AGL163" s="78"/>
      <c r="AGM163" s="65"/>
      <c r="AGP163" s="78"/>
      <c r="AGQ163" s="78"/>
      <c r="AGR163" s="65"/>
      <c r="AGU163" s="78"/>
      <c r="AGV163" s="78"/>
      <c r="AGW163" s="65"/>
      <c r="AGZ163" s="78"/>
      <c r="AHA163" s="78"/>
      <c r="AHB163" s="65"/>
      <c r="AHE163" s="78"/>
      <c r="AHF163" s="78"/>
      <c r="AHG163" s="65"/>
      <c r="AHJ163" s="78"/>
      <c r="AHK163" s="78"/>
      <c r="AHL163" s="65"/>
      <c r="AHO163" s="78"/>
      <c r="AHP163" s="78"/>
      <c r="AHQ163" s="65"/>
      <c r="AHT163" s="78"/>
      <c r="AHU163" s="78"/>
      <c r="AHV163" s="65"/>
      <c r="AHY163" s="78"/>
      <c r="AHZ163" s="78"/>
      <c r="AIA163" s="65"/>
      <c r="AID163" s="78"/>
      <c r="AIE163" s="78"/>
      <c r="AIF163" s="65"/>
      <c r="AII163" s="78"/>
      <c r="AIJ163" s="78"/>
      <c r="AIK163" s="65"/>
      <c r="AIN163" s="78"/>
      <c r="AIO163" s="78"/>
      <c r="AIP163" s="65"/>
      <c r="AIS163" s="78"/>
      <c r="AIT163" s="78"/>
      <c r="AIU163" s="65"/>
      <c r="AIX163" s="78"/>
      <c r="AIY163" s="78"/>
      <c r="AIZ163" s="65"/>
      <c r="AJC163" s="78"/>
      <c r="AJD163" s="78"/>
      <c r="AJE163" s="65"/>
      <c r="AJH163" s="78"/>
      <c r="AJI163" s="78"/>
      <c r="AJJ163" s="65"/>
      <c r="AJM163" s="78"/>
      <c r="AJN163" s="78"/>
      <c r="AJO163" s="65"/>
      <c r="AJR163" s="78"/>
      <c r="AJS163" s="78"/>
      <c r="AJT163" s="65"/>
      <c r="AJW163" s="78"/>
      <c r="AJX163" s="78"/>
      <c r="AJY163" s="65"/>
      <c r="AKB163" s="78"/>
      <c r="AKC163" s="78"/>
      <c r="AKD163" s="65"/>
      <c r="AKG163" s="78"/>
      <c r="AKH163" s="78"/>
      <c r="AKI163" s="65"/>
      <c r="AKL163" s="78"/>
      <c r="AKM163" s="78"/>
      <c r="AKN163" s="65"/>
      <c r="AKQ163" s="78"/>
      <c r="AKR163" s="78"/>
      <c r="AKS163" s="65"/>
      <c r="AKV163" s="78"/>
      <c r="AKW163" s="78"/>
      <c r="AKX163" s="65"/>
      <c r="ALA163" s="78"/>
      <c r="ALB163" s="78"/>
      <c r="ALC163" s="65"/>
      <c r="ALF163" s="78"/>
      <c r="ALG163" s="78"/>
      <c r="ALH163" s="65"/>
      <c r="ALK163" s="78"/>
      <c r="ALL163" s="78"/>
      <c r="ALM163" s="65"/>
      <c r="ALP163" s="78"/>
      <c r="ALQ163" s="78"/>
      <c r="ALR163" s="65"/>
      <c r="ALU163" s="78"/>
      <c r="ALV163" s="78"/>
      <c r="ALW163" s="65"/>
      <c r="ALZ163" s="78"/>
      <c r="AMA163" s="78"/>
      <c r="AMB163" s="65"/>
      <c r="AME163" s="78"/>
      <c r="AMF163" s="78"/>
      <c r="AMG163" s="65"/>
      <c r="AMJ163" s="78"/>
      <c r="AMK163" s="78"/>
      <c r="AML163" s="65"/>
      <c r="AMO163" s="78"/>
      <c r="AMP163" s="78"/>
      <c r="AMQ163" s="65"/>
      <c r="AMT163" s="78"/>
      <c r="AMU163" s="78"/>
      <c r="AMV163" s="65"/>
      <c r="AMY163" s="78"/>
      <c r="AMZ163" s="78"/>
      <c r="ANA163" s="65"/>
      <c r="AND163" s="78"/>
      <c r="ANE163" s="78"/>
      <c r="ANF163" s="65"/>
      <c r="ANI163" s="78"/>
      <c r="ANJ163" s="78"/>
      <c r="ANK163" s="65"/>
      <c r="ANN163" s="78"/>
      <c r="ANO163" s="78"/>
      <c r="ANP163" s="65"/>
      <c r="ANS163" s="78"/>
      <c r="ANT163" s="78"/>
      <c r="ANU163" s="65"/>
      <c r="ANX163" s="78"/>
      <c r="ANY163" s="78"/>
      <c r="ANZ163" s="65"/>
      <c r="AOC163" s="78"/>
      <c r="AOD163" s="78"/>
      <c r="AOE163" s="65"/>
      <c r="AOH163" s="78"/>
      <c r="AOI163" s="78"/>
      <c r="AOJ163" s="65"/>
      <c r="AOM163" s="78"/>
      <c r="AON163" s="78"/>
      <c r="AOO163" s="65"/>
      <c r="AOR163" s="78"/>
      <c r="AOS163" s="78"/>
      <c r="AOT163" s="65"/>
      <c r="AOW163" s="78"/>
      <c r="AOX163" s="78"/>
      <c r="AOY163" s="65"/>
      <c r="APB163" s="78"/>
      <c r="APC163" s="78"/>
      <c r="APD163" s="65"/>
      <c r="APG163" s="78"/>
      <c r="APH163" s="78"/>
      <c r="API163" s="65"/>
      <c r="APL163" s="78"/>
      <c r="APM163" s="78"/>
      <c r="APN163" s="65"/>
      <c r="APQ163" s="78"/>
      <c r="APR163" s="78"/>
      <c r="APS163" s="65"/>
      <c r="APV163" s="78"/>
      <c r="APW163" s="78"/>
      <c r="APX163" s="65"/>
      <c r="AQA163" s="78"/>
      <c r="AQB163" s="78"/>
      <c r="AQC163" s="65"/>
      <c r="AQF163" s="78"/>
      <c r="AQG163" s="78"/>
      <c r="AQH163" s="65"/>
      <c r="AQK163" s="78"/>
      <c r="AQL163" s="78"/>
      <c r="AQM163" s="65"/>
      <c r="AQP163" s="78"/>
      <c r="AQQ163" s="78"/>
      <c r="AQR163" s="65"/>
      <c r="AQU163" s="78"/>
      <c r="AQV163" s="78"/>
      <c r="AQW163" s="65"/>
      <c r="AQZ163" s="78"/>
      <c r="ARA163" s="78"/>
      <c r="ARB163" s="65"/>
      <c r="ARE163" s="78"/>
      <c r="ARF163" s="78"/>
      <c r="ARG163" s="65"/>
      <c r="ARJ163" s="78"/>
      <c r="ARK163" s="78"/>
      <c r="ARL163" s="65"/>
      <c r="ARO163" s="78"/>
      <c r="ARP163" s="78"/>
      <c r="ARQ163" s="65"/>
      <c r="ART163" s="78"/>
      <c r="ARU163" s="78"/>
      <c r="ARV163" s="65"/>
      <c r="ARY163" s="78"/>
      <c r="ARZ163" s="78"/>
      <c r="ASA163" s="65"/>
      <c r="ASD163" s="78"/>
      <c r="ASE163" s="78"/>
      <c r="ASF163" s="65"/>
      <c r="ASI163" s="78"/>
      <c r="ASJ163" s="78"/>
      <c r="ASK163" s="65"/>
      <c r="ASN163" s="78"/>
      <c r="ASO163" s="78"/>
      <c r="ASP163" s="65"/>
      <c r="ASS163" s="78"/>
      <c r="AST163" s="78"/>
      <c r="ASU163" s="65"/>
      <c r="ASX163" s="78"/>
      <c r="ASY163" s="78"/>
      <c r="ASZ163" s="65"/>
      <c r="ATC163" s="78"/>
      <c r="ATD163" s="78"/>
      <c r="ATE163" s="65"/>
      <c r="ATH163" s="78"/>
      <c r="ATI163" s="78"/>
      <c r="ATJ163" s="65"/>
      <c r="ATM163" s="78"/>
      <c r="ATN163" s="78"/>
      <c r="ATO163" s="65"/>
      <c r="ATR163" s="78"/>
      <c r="ATS163" s="78"/>
      <c r="ATT163" s="65"/>
      <c r="ATW163" s="78"/>
      <c r="ATX163" s="78"/>
      <c r="ATY163" s="65"/>
      <c r="AUB163" s="78"/>
      <c r="AUC163" s="78"/>
      <c r="AUD163" s="65"/>
      <c r="AUG163" s="78"/>
      <c r="AUH163" s="78"/>
      <c r="AUI163" s="65"/>
      <c r="AUL163" s="78"/>
      <c r="AUM163" s="78"/>
      <c r="AUN163" s="65"/>
      <c r="AUQ163" s="78"/>
      <c r="AUR163" s="78"/>
      <c r="AUS163" s="65"/>
      <c r="AUV163" s="78"/>
      <c r="AUW163" s="78"/>
      <c r="AUX163" s="65"/>
      <c r="AVA163" s="78"/>
      <c r="AVB163" s="78"/>
      <c r="AVC163" s="65"/>
      <c r="AVF163" s="78"/>
      <c r="AVG163" s="78"/>
      <c r="AVH163" s="65"/>
      <c r="AVK163" s="78"/>
      <c r="AVL163" s="78"/>
      <c r="AVM163" s="65"/>
      <c r="AVP163" s="78"/>
      <c r="AVQ163" s="78"/>
      <c r="AVR163" s="65"/>
      <c r="AVU163" s="78"/>
      <c r="AVV163" s="78"/>
      <c r="AVW163" s="65"/>
      <c r="AVZ163" s="78"/>
      <c r="AWA163" s="78"/>
      <c r="AWB163" s="65"/>
      <c r="AWE163" s="78"/>
      <c r="AWF163" s="78"/>
      <c r="AWG163" s="65"/>
      <c r="AWJ163" s="78"/>
      <c r="AWK163" s="78"/>
      <c r="AWL163" s="65"/>
      <c r="AWO163" s="78"/>
      <c r="AWP163" s="78"/>
      <c r="AWQ163" s="65"/>
      <c r="AWT163" s="78"/>
      <c r="AWU163" s="78"/>
      <c r="AWV163" s="65"/>
      <c r="AWY163" s="78"/>
      <c r="AWZ163" s="78"/>
      <c r="AXA163" s="65"/>
      <c r="AXD163" s="78"/>
      <c r="AXE163" s="78"/>
      <c r="AXF163" s="65"/>
      <c r="AXI163" s="78"/>
      <c r="AXJ163" s="78"/>
      <c r="AXK163" s="65"/>
      <c r="AXN163" s="78"/>
      <c r="AXO163" s="78"/>
      <c r="AXP163" s="65"/>
      <c r="AXS163" s="78"/>
      <c r="AXT163" s="78"/>
      <c r="AXU163" s="65"/>
      <c r="AXX163" s="78"/>
      <c r="AXY163" s="78"/>
      <c r="AXZ163" s="65"/>
      <c r="AYC163" s="78"/>
      <c r="AYD163" s="78"/>
      <c r="AYE163" s="65"/>
      <c r="AYH163" s="78"/>
      <c r="AYI163" s="78"/>
      <c r="AYJ163" s="65"/>
      <c r="AYM163" s="78"/>
      <c r="AYN163" s="78"/>
      <c r="AYO163" s="65"/>
      <c r="AYR163" s="78"/>
      <c r="AYS163" s="78"/>
      <c r="AYT163" s="65"/>
      <c r="AYW163" s="78"/>
      <c r="AYX163" s="78"/>
      <c r="AYY163" s="65"/>
      <c r="AZB163" s="78"/>
      <c r="AZC163" s="78"/>
      <c r="AZD163" s="65"/>
      <c r="AZG163" s="78"/>
      <c r="AZH163" s="78"/>
      <c r="AZI163" s="65"/>
      <c r="AZL163" s="78"/>
      <c r="AZM163" s="78"/>
      <c r="AZN163" s="65"/>
      <c r="AZQ163" s="78"/>
      <c r="AZR163" s="78"/>
      <c r="AZS163" s="65"/>
      <c r="AZV163" s="78"/>
      <c r="AZW163" s="78"/>
      <c r="AZX163" s="65"/>
      <c r="BAA163" s="78"/>
      <c r="BAB163" s="78"/>
      <c r="BAC163" s="65"/>
      <c r="BAF163" s="78"/>
      <c r="BAG163" s="78"/>
      <c r="BAH163" s="65"/>
      <c r="BAK163" s="78"/>
      <c r="BAL163" s="78"/>
      <c r="BAM163" s="65"/>
      <c r="BAP163" s="78"/>
      <c r="BAQ163" s="78"/>
      <c r="BAR163" s="65"/>
      <c r="BAU163" s="78"/>
      <c r="BAV163" s="78"/>
      <c r="BAW163" s="65"/>
      <c r="BAZ163" s="78"/>
      <c r="BBA163" s="78"/>
      <c r="BBB163" s="65"/>
      <c r="BBE163" s="78"/>
      <c r="BBF163" s="78"/>
      <c r="BBG163" s="65"/>
      <c r="BBJ163" s="78"/>
      <c r="BBK163" s="78"/>
      <c r="BBL163" s="65"/>
      <c r="BBO163" s="78"/>
      <c r="BBP163" s="78"/>
      <c r="BBQ163" s="65"/>
      <c r="BBT163" s="78"/>
      <c r="BBU163" s="78"/>
      <c r="BBV163" s="65"/>
      <c r="BBY163" s="78"/>
      <c r="BBZ163" s="78"/>
      <c r="BCA163" s="65"/>
      <c r="BCD163" s="78"/>
      <c r="BCE163" s="78"/>
      <c r="BCF163" s="65"/>
      <c r="BCI163" s="78"/>
      <c r="BCJ163" s="78"/>
      <c r="BCK163" s="65"/>
      <c r="BCN163" s="78"/>
      <c r="BCO163" s="78"/>
      <c r="BCP163" s="65"/>
      <c r="BCS163" s="78"/>
      <c r="BCT163" s="78"/>
      <c r="BCU163" s="65"/>
      <c r="BCX163" s="78"/>
      <c r="BCY163" s="78"/>
      <c r="BCZ163" s="65"/>
      <c r="BDC163" s="78"/>
      <c r="BDD163" s="78"/>
      <c r="BDE163" s="65"/>
      <c r="BDH163" s="78"/>
      <c r="BDI163" s="78"/>
      <c r="BDJ163" s="65"/>
      <c r="BDM163" s="78"/>
      <c r="BDN163" s="78"/>
      <c r="BDO163" s="65"/>
      <c r="BDR163" s="78"/>
      <c r="BDS163" s="78"/>
      <c r="BDT163" s="65"/>
      <c r="BDW163" s="78"/>
      <c r="BDX163" s="78"/>
      <c r="BDY163" s="65"/>
      <c r="BEB163" s="78"/>
      <c r="BEC163" s="78"/>
      <c r="BED163" s="65"/>
      <c r="BEG163" s="78"/>
      <c r="BEH163" s="78"/>
      <c r="BEI163" s="65"/>
      <c r="BEL163" s="78"/>
      <c r="BEM163" s="78"/>
      <c r="BEN163" s="65"/>
      <c r="BEQ163" s="78"/>
      <c r="BER163" s="78"/>
      <c r="BES163" s="65"/>
      <c r="BEV163" s="78"/>
      <c r="BEW163" s="78"/>
      <c r="BEX163" s="65"/>
      <c r="BFA163" s="78"/>
      <c r="BFB163" s="78"/>
      <c r="BFC163" s="65"/>
      <c r="BFF163" s="78"/>
      <c r="BFG163" s="78"/>
      <c r="BFH163" s="65"/>
      <c r="BFK163" s="78"/>
      <c r="BFL163" s="78"/>
      <c r="BFM163" s="65"/>
      <c r="BFP163" s="78"/>
      <c r="BFQ163" s="78"/>
      <c r="BFR163" s="65"/>
      <c r="BFU163" s="78"/>
      <c r="BFV163" s="78"/>
      <c r="BFW163" s="65"/>
      <c r="BFZ163" s="78"/>
      <c r="BGA163" s="78"/>
      <c r="BGB163" s="65"/>
      <c r="BGE163" s="78"/>
      <c r="BGF163" s="78"/>
      <c r="BGG163" s="65"/>
      <c r="BGJ163" s="78"/>
      <c r="BGK163" s="78"/>
      <c r="BGL163" s="65"/>
      <c r="BGO163" s="78"/>
      <c r="BGP163" s="78"/>
      <c r="BGQ163" s="65"/>
      <c r="BGT163" s="78"/>
      <c r="BGU163" s="78"/>
      <c r="BGV163" s="65"/>
      <c r="BGY163" s="78"/>
      <c r="BGZ163" s="78"/>
      <c r="BHA163" s="65"/>
      <c r="BHD163" s="78"/>
      <c r="BHE163" s="78"/>
      <c r="BHF163" s="65"/>
      <c r="BHI163" s="78"/>
      <c r="BHJ163" s="78"/>
      <c r="BHK163" s="65"/>
      <c r="BHN163" s="78"/>
      <c r="BHO163" s="78"/>
      <c r="BHP163" s="65"/>
      <c r="BHS163" s="78"/>
      <c r="BHT163" s="78"/>
      <c r="BHU163" s="65"/>
      <c r="BHX163" s="78"/>
      <c r="BHY163" s="78"/>
      <c r="BHZ163" s="65"/>
      <c r="BIC163" s="78"/>
      <c r="BID163" s="78"/>
      <c r="BIE163" s="65"/>
      <c r="BIH163" s="78"/>
      <c r="BII163" s="78"/>
      <c r="BIJ163" s="65"/>
      <c r="BIM163" s="78"/>
      <c r="BIN163" s="78"/>
      <c r="BIO163" s="65"/>
      <c r="BIR163" s="78"/>
      <c r="BIS163" s="78"/>
      <c r="BIT163" s="65"/>
      <c r="BIW163" s="78"/>
      <c r="BIX163" s="78"/>
      <c r="BIY163" s="65"/>
      <c r="BJB163" s="78"/>
      <c r="BJC163" s="78"/>
      <c r="BJD163" s="65"/>
      <c r="BJG163" s="78"/>
      <c r="BJH163" s="78"/>
      <c r="BJI163" s="65"/>
      <c r="BJL163" s="78"/>
      <c r="BJM163" s="78"/>
      <c r="BJN163" s="65"/>
      <c r="BJQ163" s="78"/>
      <c r="BJR163" s="78"/>
      <c r="BJS163" s="65"/>
      <c r="BJV163" s="78"/>
      <c r="BJW163" s="78"/>
      <c r="BJX163" s="65"/>
      <c r="BKA163" s="78"/>
      <c r="BKB163" s="78"/>
      <c r="BKC163" s="65"/>
      <c r="BKF163" s="78"/>
      <c r="BKG163" s="78"/>
      <c r="BKH163" s="65"/>
      <c r="BKK163" s="78"/>
      <c r="BKL163" s="78"/>
      <c r="BKM163" s="65"/>
      <c r="BKP163" s="78"/>
      <c r="BKQ163" s="78"/>
      <c r="BKR163" s="65"/>
      <c r="BKU163" s="78"/>
      <c r="BKV163" s="78"/>
      <c r="BKW163" s="65"/>
      <c r="BKZ163" s="78"/>
      <c r="BLA163" s="78"/>
      <c r="BLB163" s="65"/>
      <c r="BLE163" s="78"/>
      <c r="BLF163" s="78"/>
      <c r="BLG163" s="65"/>
      <c r="BLJ163" s="78"/>
      <c r="BLK163" s="78"/>
      <c r="BLL163" s="65"/>
      <c r="BLO163" s="78"/>
      <c r="BLP163" s="78"/>
      <c r="BLQ163" s="65"/>
      <c r="BLT163" s="78"/>
      <c r="BLU163" s="78"/>
      <c r="BLV163" s="65"/>
      <c r="BLY163" s="78"/>
      <c r="BLZ163" s="78"/>
      <c r="BMA163" s="65"/>
      <c r="BMD163" s="78"/>
      <c r="BME163" s="78"/>
      <c r="BMF163" s="65"/>
      <c r="BMI163" s="78"/>
      <c r="BMJ163" s="78"/>
      <c r="BMK163" s="65"/>
      <c r="BMN163" s="78"/>
      <c r="BMO163" s="78"/>
      <c r="BMP163" s="65"/>
      <c r="BMS163" s="78"/>
      <c r="BMT163" s="78"/>
      <c r="BMU163" s="65"/>
      <c r="BMX163" s="78"/>
      <c r="BMY163" s="78"/>
      <c r="BMZ163" s="65"/>
      <c r="BNC163" s="78"/>
      <c r="BND163" s="78"/>
      <c r="BNE163" s="65"/>
      <c r="BNH163" s="78"/>
      <c r="BNI163" s="78"/>
      <c r="BNJ163" s="65"/>
      <c r="BNM163" s="78"/>
      <c r="BNN163" s="78"/>
      <c r="BNO163" s="65"/>
      <c r="BNR163" s="78"/>
      <c r="BNS163" s="78"/>
      <c r="BNT163" s="65"/>
      <c r="BNW163" s="78"/>
      <c r="BNX163" s="78"/>
      <c r="BNY163" s="65"/>
      <c r="BOB163" s="78"/>
      <c r="BOC163" s="78"/>
      <c r="BOD163" s="65"/>
      <c r="BOG163" s="78"/>
      <c r="BOH163" s="78"/>
      <c r="BOI163" s="65"/>
      <c r="BOL163" s="78"/>
      <c r="BOM163" s="78"/>
      <c r="BON163" s="65"/>
      <c r="BOQ163" s="78"/>
      <c r="BOR163" s="78"/>
      <c r="BOS163" s="65"/>
      <c r="BOV163" s="78"/>
      <c r="BOW163" s="78"/>
      <c r="BOX163" s="65"/>
      <c r="BPA163" s="78"/>
      <c r="BPB163" s="78"/>
      <c r="BPC163" s="65"/>
      <c r="BPF163" s="78"/>
      <c r="BPG163" s="78"/>
      <c r="BPH163" s="65"/>
      <c r="BPK163" s="78"/>
      <c r="BPL163" s="78"/>
      <c r="BPM163" s="65"/>
      <c r="BPP163" s="78"/>
      <c r="BPQ163" s="78"/>
      <c r="BPR163" s="65"/>
      <c r="BPU163" s="78"/>
      <c r="BPV163" s="78"/>
      <c r="BPW163" s="65"/>
      <c r="BPZ163" s="78"/>
      <c r="BQA163" s="78"/>
      <c r="BQB163" s="65"/>
      <c r="BQE163" s="78"/>
      <c r="BQF163" s="78"/>
      <c r="BQG163" s="65"/>
      <c r="BQJ163" s="78"/>
      <c r="BQK163" s="78"/>
      <c r="BQL163" s="65"/>
      <c r="BQO163" s="78"/>
      <c r="BQP163" s="78"/>
      <c r="BQQ163" s="65"/>
      <c r="BQT163" s="78"/>
      <c r="BQU163" s="78"/>
      <c r="BQV163" s="65"/>
      <c r="BQY163" s="78"/>
      <c r="BQZ163" s="78"/>
      <c r="BRA163" s="65"/>
      <c r="BRD163" s="78"/>
      <c r="BRE163" s="78"/>
      <c r="BRF163" s="65"/>
      <c r="BRI163" s="78"/>
      <c r="BRJ163" s="78"/>
      <c r="BRK163" s="65"/>
      <c r="BRN163" s="78"/>
      <c r="BRO163" s="78"/>
      <c r="BRP163" s="65"/>
      <c r="BRS163" s="78"/>
      <c r="BRT163" s="78"/>
      <c r="BRU163" s="65"/>
      <c r="BRX163" s="78"/>
      <c r="BRY163" s="78"/>
      <c r="BRZ163" s="65"/>
      <c r="BSC163" s="78"/>
      <c r="BSD163" s="78"/>
      <c r="BSE163" s="65"/>
      <c r="BSH163" s="78"/>
      <c r="BSI163" s="78"/>
      <c r="BSJ163" s="65"/>
      <c r="BSM163" s="78"/>
      <c r="BSN163" s="78"/>
      <c r="BSO163" s="65"/>
      <c r="BSR163" s="78"/>
      <c r="BSS163" s="78"/>
      <c r="BST163" s="65"/>
      <c r="BSW163" s="78"/>
      <c r="BSX163" s="78"/>
      <c r="BSY163" s="65"/>
      <c r="BTB163" s="78"/>
      <c r="BTC163" s="78"/>
      <c r="BTD163" s="65"/>
      <c r="BTG163" s="78"/>
      <c r="BTH163" s="78"/>
      <c r="BTI163" s="65"/>
      <c r="BTL163" s="78"/>
      <c r="BTM163" s="78"/>
      <c r="BTN163" s="65"/>
      <c r="BTQ163" s="78"/>
      <c r="BTR163" s="78"/>
      <c r="BTS163" s="65"/>
      <c r="BTV163" s="78"/>
      <c r="BTW163" s="78"/>
      <c r="BTX163" s="65"/>
      <c r="BUA163" s="78"/>
      <c r="BUB163" s="78"/>
      <c r="BUC163" s="65"/>
      <c r="BUF163" s="78"/>
      <c r="BUG163" s="78"/>
      <c r="BUH163" s="65"/>
      <c r="BUK163" s="78"/>
      <c r="BUL163" s="78"/>
      <c r="BUM163" s="65"/>
      <c r="BUP163" s="78"/>
      <c r="BUQ163" s="78"/>
      <c r="BUR163" s="65"/>
      <c r="BUU163" s="78"/>
      <c r="BUV163" s="78"/>
      <c r="BUW163" s="65"/>
      <c r="BUZ163" s="78"/>
      <c r="BVA163" s="78"/>
      <c r="BVB163" s="65"/>
      <c r="BVE163" s="78"/>
      <c r="BVF163" s="78"/>
      <c r="BVG163" s="65"/>
      <c r="BVJ163" s="78"/>
      <c r="BVK163" s="78"/>
      <c r="BVL163" s="65"/>
      <c r="BVO163" s="78"/>
      <c r="BVP163" s="78"/>
      <c r="BVQ163" s="65"/>
      <c r="BVT163" s="78"/>
      <c r="BVU163" s="78"/>
      <c r="BVV163" s="65"/>
      <c r="BVY163" s="78"/>
      <c r="BVZ163" s="78"/>
      <c r="BWA163" s="65"/>
      <c r="BWD163" s="78"/>
      <c r="BWE163" s="78"/>
      <c r="BWF163" s="65"/>
      <c r="BWI163" s="78"/>
      <c r="BWJ163" s="78"/>
      <c r="BWK163" s="65"/>
      <c r="BWN163" s="78"/>
      <c r="BWO163" s="78"/>
      <c r="BWP163" s="65"/>
      <c r="BWS163" s="78"/>
      <c r="BWT163" s="78"/>
      <c r="BWU163" s="65"/>
      <c r="BWX163" s="78"/>
      <c r="BWY163" s="78"/>
      <c r="BWZ163" s="65"/>
      <c r="BXC163" s="78"/>
      <c r="BXD163" s="78"/>
      <c r="BXE163" s="65"/>
      <c r="BXH163" s="78"/>
      <c r="BXI163" s="78"/>
      <c r="BXJ163" s="65"/>
      <c r="BXM163" s="78"/>
      <c r="BXN163" s="78"/>
      <c r="BXO163" s="65"/>
      <c r="BXR163" s="78"/>
      <c r="BXS163" s="78"/>
      <c r="BXT163" s="65"/>
      <c r="BXW163" s="78"/>
      <c r="BXX163" s="78"/>
      <c r="BXY163" s="65"/>
      <c r="BYB163" s="78"/>
      <c r="BYC163" s="78"/>
      <c r="BYD163" s="65"/>
      <c r="BYG163" s="78"/>
      <c r="BYH163" s="78"/>
      <c r="BYI163" s="65"/>
      <c r="BYL163" s="78"/>
      <c r="BYM163" s="78"/>
      <c r="BYN163" s="65"/>
      <c r="BYQ163" s="78"/>
      <c r="BYR163" s="78"/>
      <c r="BYS163" s="65"/>
      <c r="BYV163" s="78"/>
      <c r="BYW163" s="78"/>
      <c r="BYX163" s="65"/>
      <c r="BZA163" s="78"/>
      <c r="BZB163" s="78"/>
      <c r="BZC163" s="65"/>
      <c r="BZF163" s="78"/>
      <c r="BZG163" s="78"/>
      <c r="BZH163" s="65"/>
      <c r="BZK163" s="78"/>
      <c r="BZL163" s="78"/>
      <c r="BZM163" s="65"/>
      <c r="BZP163" s="78"/>
      <c r="BZQ163" s="78"/>
      <c r="BZR163" s="65"/>
      <c r="BZU163" s="78"/>
      <c r="BZV163" s="78"/>
      <c r="BZW163" s="65"/>
      <c r="BZZ163" s="78"/>
      <c r="CAA163" s="78"/>
      <c r="CAB163" s="65"/>
      <c r="CAE163" s="78"/>
      <c r="CAF163" s="78"/>
      <c r="CAG163" s="65"/>
      <c r="CAJ163" s="78"/>
      <c r="CAK163" s="78"/>
      <c r="CAL163" s="65"/>
      <c r="CAO163" s="78"/>
      <c r="CAP163" s="78"/>
      <c r="CAQ163" s="65"/>
      <c r="CAT163" s="78"/>
      <c r="CAU163" s="78"/>
      <c r="CAV163" s="65"/>
      <c r="CAY163" s="78"/>
      <c r="CAZ163" s="78"/>
      <c r="CBA163" s="65"/>
      <c r="CBD163" s="78"/>
      <c r="CBE163" s="78"/>
      <c r="CBF163" s="65"/>
      <c r="CBI163" s="78"/>
      <c r="CBJ163" s="78"/>
      <c r="CBK163" s="65"/>
      <c r="CBN163" s="78"/>
      <c r="CBO163" s="78"/>
      <c r="CBP163" s="65"/>
      <c r="CBS163" s="78"/>
      <c r="CBT163" s="78"/>
      <c r="CBU163" s="65"/>
      <c r="CBX163" s="78"/>
      <c r="CBY163" s="78"/>
      <c r="CBZ163" s="65"/>
      <c r="CCC163" s="78"/>
      <c r="CCD163" s="78"/>
      <c r="CCE163" s="65"/>
      <c r="CCH163" s="78"/>
      <c r="CCI163" s="78"/>
      <c r="CCJ163" s="65"/>
      <c r="CCM163" s="78"/>
      <c r="CCN163" s="78"/>
      <c r="CCO163" s="65"/>
      <c r="CCR163" s="78"/>
      <c r="CCS163" s="78"/>
      <c r="CCT163" s="65"/>
      <c r="CCW163" s="78"/>
      <c r="CCX163" s="78"/>
      <c r="CCY163" s="65"/>
      <c r="CDB163" s="78"/>
      <c r="CDC163" s="78"/>
      <c r="CDD163" s="65"/>
      <c r="CDG163" s="78"/>
      <c r="CDH163" s="78"/>
      <c r="CDI163" s="65"/>
      <c r="CDL163" s="78"/>
      <c r="CDM163" s="78"/>
      <c r="CDN163" s="65"/>
      <c r="CDQ163" s="78"/>
      <c r="CDR163" s="78"/>
      <c r="CDS163" s="65"/>
      <c r="CDV163" s="78"/>
      <c r="CDW163" s="78"/>
      <c r="CDX163" s="65"/>
      <c r="CEA163" s="78"/>
      <c r="CEB163" s="78"/>
      <c r="CEC163" s="65"/>
      <c r="CEF163" s="78"/>
      <c r="CEG163" s="78"/>
      <c r="CEH163" s="65"/>
      <c r="CEK163" s="78"/>
      <c r="CEL163" s="78"/>
      <c r="CEM163" s="65"/>
      <c r="CEP163" s="78"/>
      <c r="CEQ163" s="78"/>
      <c r="CER163" s="65"/>
      <c r="CEU163" s="78"/>
      <c r="CEV163" s="78"/>
      <c r="CEW163" s="65"/>
      <c r="CEZ163" s="78"/>
      <c r="CFA163" s="78"/>
      <c r="CFB163" s="65"/>
      <c r="CFE163" s="78"/>
      <c r="CFF163" s="78"/>
      <c r="CFG163" s="65"/>
      <c r="CFJ163" s="78"/>
      <c r="CFK163" s="78"/>
      <c r="CFL163" s="65"/>
      <c r="CFO163" s="78"/>
      <c r="CFP163" s="78"/>
      <c r="CFQ163" s="65"/>
      <c r="CFT163" s="78"/>
      <c r="CFU163" s="78"/>
      <c r="CFV163" s="65"/>
      <c r="CFY163" s="78"/>
      <c r="CFZ163" s="78"/>
      <c r="CGA163" s="65"/>
      <c r="CGD163" s="78"/>
      <c r="CGE163" s="78"/>
      <c r="CGF163" s="65"/>
      <c r="CGI163" s="78"/>
      <c r="CGJ163" s="78"/>
      <c r="CGK163" s="65"/>
      <c r="CGN163" s="78"/>
      <c r="CGO163" s="78"/>
      <c r="CGP163" s="65"/>
      <c r="CGS163" s="78"/>
      <c r="CGT163" s="78"/>
      <c r="CGU163" s="65"/>
      <c r="CGX163" s="78"/>
      <c r="CGY163" s="78"/>
      <c r="CGZ163" s="65"/>
      <c r="CHC163" s="78"/>
      <c r="CHD163" s="78"/>
      <c r="CHE163" s="65"/>
      <c r="CHH163" s="78"/>
      <c r="CHI163" s="78"/>
      <c r="CHJ163" s="65"/>
      <c r="CHM163" s="78"/>
      <c r="CHN163" s="78"/>
      <c r="CHO163" s="65"/>
      <c r="CHR163" s="78"/>
      <c r="CHS163" s="78"/>
      <c r="CHT163" s="65"/>
      <c r="CHW163" s="78"/>
      <c r="CHX163" s="78"/>
      <c r="CHY163" s="65"/>
      <c r="CIB163" s="78"/>
      <c r="CIC163" s="78"/>
      <c r="CID163" s="65"/>
      <c r="CIG163" s="78"/>
      <c r="CIH163" s="78"/>
      <c r="CII163" s="65"/>
      <c r="CIL163" s="78"/>
      <c r="CIM163" s="78"/>
      <c r="CIN163" s="65"/>
      <c r="CIQ163" s="78"/>
      <c r="CIR163" s="78"/>
      <c r="CIS163" s="65"/>
      <c r="CIV163" s="78"/>
      <c r="CIW163" s="78"/>
      <c r="CIX163" s="65"/>
      <c r="CJA163" s="78"/>
      <c r="CJB163" s="78"/>
      <c r="CJC163" s="65"/>
      <c r="CJF163" s="78"/>
      <c r="CJG163" s="78"/>
      <c r="CJH163" s="65"/>
      <c r="CJK163" s="78"/>
      <c r="CJL163" s="78"/>
      <c r="CJM163" s="65"/>
      <c r="CJP163" s="78"/>
      <c r="CJQ163" s="78"/>
      <c r="CJR163" s="65"/>
      <c r="CJU163" s="78"/>
      <c r="CJV163" s="78"/>
      <c r="CJW163" s="65"/>
      <c r="CJZ163" s="78"/>
      <c r="CKA163" s="78"/>
      <c r="CKB163" s="65"/>
      <c r="CKE163" s="78"/>
      <c r="CKF163" s="78"/>
      <c r="CKG163" s="65"/>
      <c r="CKJ163" s="78"/>
      <c r="CKK163" s="78"/>
      <c r="CKL163" s="65"/>
      <c r="CKO163" s="78"/>
      <c r="CKP163" s="78"/>
      <c r="CKQ163" s="65"/>
      <c r="CKT163" s="78"/>
      <c r="CKU163" s="78"/>
      <c r="CKV163" s="65"/>
      <c r="CKY163" s="78"/>
      <c r="CKZ163" s="78"/>
      <c r="CLA163" s="65"/>
      <c r="CLD163" s="78"/>
      <c r="CLE163" s="78"/>
      <c r="CLF163" s="65"/>
      <c r="CLI163" s="78"/>
      <c r="CLJ163" s="78"/>
      <c r="CLK163" s="65"/>
      <c r="CLN163" s="78"/>
      <c r="CLO163" s="78"/>
      <c r="CLP163" s="65"/>
      <c r="CLS163" s="78"/>
      <c r="CLT163" s="78"/>
      <c r="CLU163" s="65"/>
      <c r="CLX163" s="78"/>
      <c r="CLY163" s="78"/>
      <c r="CLZ163" s="65"/>
      <c r="CMC163" s="78"/>
      <c r="CMD163" s="78"/>
      <c r="CME163" s="65"/>
      <c r="CMH163" s="78"/>
      <c r="CMI163" s="78"/>
      <c r="CMJ163" s="65"/>
      <c r="CMM163" s="78"/>
      <c r="CMN163" s="78"/>
      <c r="CMO163" s="65"/>
      <c r="CMR163" s="78"/>
      <c r="CMS163" s="78"/>
      <c r="CMT163" s="65"/>
      <c r="CMW163" s="78"/>
      <c r="CMX163" s="78"/>
      <c r="CMY163" s="65"/>
      <c r="CNB163" s="78"/>
      <c r="CNC163" s="78"/>
      <c r="CND163" s="65"/>
      <c r="CNG163" s="78"/>
      <c r="CNH163" s="78"/>
      <c r="CNI163" s="65"/>
      <c r="CNL163" s="78"/>
      <c r="CNM163" s="78"/>
      <c r="CNN163" s="65"/>
      <c r="CNQ163" s="78"/>
      <c r="CNR163" s="78"/>
      <c r="CNS163" s="65"/>
      <c r="CNV163" s="78"/>
      <c r="CNW163" s="78"/>
      <c r="CNX163" s="65"/>
      <c r="COA163" s="78"/>
      <c r="COB163" s="78"/>
      <c r="COC163" s="65"/>
      <c r="COF163" s="78"/>
      <c r="COG163" s="78"/>
      <c r="COH163" s="65"/>
      <c r="COK163" s="78"/>
      <c r="COL163" s="78"/>
      <c r="COM163" s="65"/>
      <c r="COP163" s="78"/>
      <c r="COQ163" s="78"/>
      <c r="COR163" s="65"/>
      <c r="COU163" s="78"/>
      <c r="COV163" s="78"/>
      <c r="COW163" s="65"/>
      <c r="COZ163" s="78"/>
      <c r="CPA163" s="78"/>
      <c r="CPB163" s="65"/>
      <c r="CPE163" s="78"/>
      <c r="CPF163" s="78"/>
      <c r="CPG163" s="65"/>
      <c r="CPJ163" s="78"/>
      <c r="CPK163" s="78"/>
      <c r="CPL163" s="65"/>
      <c r="CPO163" s="78"/>
      <c r="CPP163" s="78"/>
      <c r="CPQ163" s="65"/>
      <c r="CPT163" s="78"/>
      <c r="CPU163" s="78"/>
      <c r="CPV163" s="65"/>
      <c r="CPY163" s="78"/>
      <c r="CPZ163" s="78"/>
      <c r="CQA163" s="65"/>
      <c r="CQD163" s="78"/>
      <c r="CQE163" s="78"/>
      <c r="CQF163" s="65"/>
      <c r="CQI163" s="78"/>
      <c r="CQJ163" s="78"/>
      <c r="CQK163" s="65"/>
      <c r="CQN163" s="78"/>
      <c r="CQO163" s="78"/>
      <c r="CQP163" s="65"/>
      <c r="CQS163" s="78"/>
      <c r="CQT163" s="78"/>
      <c r="CQU163" s="65"/>
      <c r="CQX163" s="78"/>
      <c r="CQY163" s="78"/>
      <c r="CQZ163" s="65"/>
      <c r="CRC163" s="78"/>
      <c r="CRD163" s="78"/>
      <c r="CRE163" s="65"/>
      <c r="CRH163" s="78"/>
      <c r="CRI163" s="78"/>
      <c r="CRJ163" s="65"/>
      <c r="CRM163" s="78"/>
      <c r="CRN163" s="78"/>
      <c r="CRO163" s="65"/>
      <c r="CRR163" s="78"/>
      <c r="CRS163" s="78"/>
      <c r="CRT163" s="65"/>
      <c r="CRW163" s="78"/>
      <c r="CRX163" s="78"/>
      <c r="CRY163" s="65"/>
      <c r="CSB163" s="78"/>
      <c r="CSC163" s="78"/>
      <c r="CSD163" s="65"/>
      <c r="CSG163" s="78"/>
      <c r="CSH163" s="78"/>
      <c r="CSI163" s="65"/>
      <c r="CSL163" s="78"/>
      <c r="CSM163" s="78"/>
      <c r="CSN163" s="65"/>
      <c r="CSQ163" s="78"/>
      <c r="CSR163" s="78"/>
      <c r="CSS163" s="65"/>
      <c r="CSV163" s="78"/>
      <c r="CSW163" s="78"/>
      <c r="CSX163" s="65"/>
      <c r="CTA163" s="78"/>
      <c r="CTB163" s="78"/>
      <c r="CTC163" s="65"/>
      <c r="CTF163" s="78"/>
      <c r="CTG163" s="78"/>
      <c r="CTH163" s="65"/>
      <c r="CTK163" s="78"/>
      <c r="CTL163" s="78"/>
      <c r="CTM163" s="65"/>
      <c r="CTP163" s="78"/>
      <c r="CTQ163" s="78"/>
      <c r="CTR163" s="65"/>
      <c r="CTU163" s="78"/>
      <c r="CTV163" s="78"/>
      <c r="CTW163" s="65"/>
      <c r="CTZ163" s="78"/>
      <c r="CUA163" s="78"/>
      <c r="CUB163" s="65"/>
      <c r="CUE163" s="78"/>
      <c r="CUF163" s="78"/>
      <c r="CUG163" s="65"/>
      <c r="CUJ163" s="78"/>
      <c r="CUK163" s="78"/>
      <c r="CUL163" s="65"/>
      <c r="CUO163" s="78"/>
      <c r="CUP163" s="78"/>
      <c r="CUQ163" s="65"/>
      <c r="CUT163" s="78"/>
      <c r="CUU163" s="78"/>
      <c r="CUV163" s="65"/>
      <c r="CUY163" s="78"/>
      <c r="CUZ163" s="78"/>
      <c r="CVA163" s="65"/>
      <c r="CVD163" s="78"/>
      <c r="CVE163" s="78"/>
      <c r="CVF163" s="65"/>
      <c r="CVI163" s="78"/>
      <c r="CVJ163" s="78"/>
      <c r="CVK163" s="65"/>
      <c r="CVN163" s="78"/>
      <c r="CVO163" s="78"/>
      <c r="CVP163" s="65"/>
      <c r="CVS163" s="78"/>
      <c r="CVT163" s="78"/>
      <c r="CVU163" s="65"/>
      <c r="CVX163" s="78"/>
      <c r="CVY163" s="78"/>
      <c r="CVZ163" s="65"/>
      <c r="CWC163" s="78"/>
      <c r="CWD163" s="78"/>
      <c r="CWE163" s="65"/>
      <c r="CWH163" s="78"/>
      <c r="CWI163" s="78"/>
      <c r="CWJ163" s="65"/>
      <c r="CWM163" s="78"/>
      <c r="CWN163" s="78"/>
      <c r="CWO163" s="65"/>
      <c r="CWR163" s="78"/>
      <c r="CWS163" s="78"/>
      <c r="CWT163" s="65"/>
      <c r="CWW163" s="78"/>
      <c r="CWX163" s="78"/>
      <c r="CWY163" s="65"/>
      <c r="CXB163" s="78"/>
      <c r="CXC163" s="78"/>
      <c r="CXD163" s="65"/>
      <c r="CXG163" s="78"/>
      <c r="CXH163" s="78"/>
      <c r="CXI163" s="65"/>
      <c r="CXL163" s="78"/>
      <c r="CXM163" s="78"/>
      <c r="CXN163" s="65"/>
      <c r="CXQ163" s="78"/>
      <c r="CXR163" s="78"/>
      <c r="CXS163" s="65"/>
      <c r="CXV163" s="78"/>
      <c r="CXW163" s="78"/>
      <c r="CXX163" s="65"/>
      <c r="CYA163" s="78"/>
      <c r="CYB163" s="78"/>
      <c r="CYC163" s="65"/>
      <c r="CYF163" s="78"/>
      <c r="CYG163" s="78"/>
      <c r="CYH163" s="65"/>
      <c r="CYK163" s="78"/>
      <c r="CYL163" s="78"/>
      <c r="CYM163" s="65"/>
      <c r="CYP163" s="78"/>
      <c r="CYQ163" s="78"/>
      <c r="CYR163" s="65"/>
      <c r="CYU163" s="78"/>
      <c r="CYV163" s="78"/>
      <c r="CYW163" s="65"/>
      <c r="CYZ163" s="78"/>
      <c r="CZA163" s="78"/>
      <c r="CZB163" s="65"/>
      <c r="CZE163" s="78"/>
      <c r="CZF163" s="78"/>
      <c r="CZG163" s="65"/>
      <c r="CZJ163" s="78"/>
      <c r="CZK163" s="78"/>
      <c r="CZL163" s="65"/>
      <c r="CZO163" s="78"/>
      <c r="CZP163" s="78"/>
      <c r="CZQ163" s="65"/>
      <c r="CZT163" s="78"/>
      <c r="CZU163" s="78"/>
      <c r="CZV163" s="65"/>
      <c r="CZY163" s="78"/>
      <c r="CZZ163" s="78"/>
      <c r="DAA163" s="65"/>
      <c r="DAD163" s="78"/>
      <c r="DAE163" s="78"/>
      <c r="DAF163" s="65"/>
      <c r="DAI163" s="78"/>
      <c r="DAJ163" s="78"/>
      <c r="DAK163" s="65"/>
      <c r="DAN163" s="78"/>
      <c r="DAO163" s="78"/>
      <c r="DAP163" s="65"/>
      <c r="DAS163" s="78"/>
      <c r="DAT163" s="78"/>
      <c r="DAU163" s="65"/>
      <c r="DAX163" s="78"/>
      <c r="DAY163" s="78"/>
      <c r="DAZ163" s="65"/>
      <c r="DBC163" s="78"/>
      <c r="DBD163" s="78"/>
      <c r="DBE163" s="65"/>
      <c r="DBH163" s="78"/>
      <c r="DBI163" s="78"/>
      <c r="DBJ163" s="65"/>
      <c r="DBM163" s="78"/>
      <c r="DBN163" s="78"/>
      <c r="DBO163" s="65"/>
      <c r="DBR163" s="78"/>
      <c r="DBS163" s="78"/>
      <c r="DBT163" s="65"/>
      <c r="DBW163" s="78"/>
      <c r="DBX163" s="78"/>
      <c r="DBY163" s="65"/>
      <c r="DCB163" s="78"/>
      <c r="DCC163" s="78"/>
      <c r="DCD163" s="65"/>
      <c r="DCG163" s="78"/>
      <c r="DCH163" s="78"/>
      <c r="DCI163" s="65"/>
      <c r="DCL163" s="78"/>
      <c r="DCM163" s="78"/>
      <c r="DCN163" s="65"/>
      <c r="DCQ163" s="78"/>
      <c r="DCR163" s="78"/>
      <c r="DCS163" s="65"/>
      <c r="DCV163" s="78"/>
      <c r="DCW163" s="78"/>
      <c r="DCX163" s="65"/>
      <c r="DDA163" s="78"/>
      <c r="DDB163" s="78"/>
      <c r="DDC163" s="65"/>
      <c r="DDF163" s="78"/>
      <c r="DDG163" s="78"/>
      <c r="DDH163" s="65"/>
      <c r="DDK163" s="78"/>
      <c r="DDL163" s="78"/>
      <c r="DDM163" s="65"/>
      <c r="DDP163" s="78"/>
      <c r="DDQ163" s="78"/>
      <c r="DDR163" s="65"/>
      <c r="DDU163" s="78"/>
      <c r="DDV163" s="78"/>
      <c r="DDW163" s="65"/>
      <c r="DDZ163" s="78"/>
      <c r="DEA163" s="78"/>
      <c r="DEB163" s="65"/>
      <c r="DEE163" s="78"/>
      <c r="DEF163" s="78"/>
      <c r="DEG163" s="65"/>
      <c r="DEJ163" s="78"/>
      <c r="DEK163" s="78"/>
      <c r="DEL163" s="65"/>
      <c r="DEO163" s="78"/>
      <c r="DEP163" s="78"/>
      <c r="DEQ163" s="65"/>
      <c r="DET163" s="78"/>
      <c r="DEU163" s="78"/>
      <c r="DEV163" s="65"/>
      <c r="DEY163" s="78"/>
      <c r="DEZ163" s="78"/>
      <c r="DFA163" s="65"/>
      <c r="DFD163" s="78"/>
      <c r="DFE163" s="78"/>
      <c r="DFF163" s="65"/>
      <c r="DFI163" s="78"/>
      <c r="DFJ163" s="78"/>
      <c r="DFK163" s="65"/>
      <c r="DFN163" s="78"/>
      <c r="DFO163" s="78"/>
      <c r="DFP163" s="65"/>
      <c r="DFS163" s="78"/>
      <c r="DFT163" s="78"/>
      <c r="DFU163" s="65"/>
      <c r="DFX163" s="78"/>
      <c r="DFY163" s="78"/>
      <c r="DFZ163" s="65"/>
      <c r="DGC163" s="78"/>
      <c r="DGD163" s="78"/>
      <c r="DGE163" s="65"/>
      <c r="DGH163" s="78"/>
      <c r="DGI163" s="78"/>
      <c r="DGJ163" s="65"/>
      <c r="DGM163" s="78"/>
      <c r="DGN163" s="78"/>
      <c r="DGO163" s="65"/>
      <c r="DGR163" s="78"/>
      <c r="DGS163" s="78"/>
      <c r="DGT163" s="65"/>
      <c r="DGW163" s="78"/>
      <c r="DGX163" s="78"/>
      <c r="DGY163" s="65"/>
      <c r="DHB163" s="78"/>
      <c r="DHC163" s="78"/>
      <c r="DHD163" s="65"/>
      <c r="DHG163" s="78"/>
      <c r="DHH163" s="78"/>
      <c r="DHI163" s="65"/>
      <c r="DHL163" s="78"/>
      <c r="DHM163" s="78"/>
      <c r="DHN163" s="65"/>
      <c r="DHQ163" s="78"/>
      <c r="DHR163" s="78"/>
      <c r="DHS163" s="65"/>
      <c r="DHV163" s="78"/>
      <c r="DHW163" s="78"/>
      <c r="DHX163" s="65"/>
      <c r="DIA163" s="78"/>
      <c r="DIB163" s="78"/>
      <c r="DIC163" s="65"/>
      <c r="DIF163" s="78"/>
      <c r="DIG163" s="78"/>
      <c r="DIH163" s="65"/>
      <c r="DIK163" s="78"/>
      <c r="DIL163" s="78"/>
      <c r="DIM163" s="65"/>
      <c r="DIP163" s="78"/>
      <c r="DIQ163" s="78"/>
      <c r="DIR163" s="65"/>
      <c r="DIU163" s="78"/>
      <c r="DIV163" s="78"/>
      <c r="DIW163" s="65"/>
      <c r="DIZ163" s="78"/>
      <c r="DJA163" s="78"/>
      <c r="DJB163" s="65"/>
      <c r="DJE163" s="78"/>
      <c r="DJF163" s="78"/>
      <c r="DJG163" s="65"/>
      <c r="DJJ163" s="78"/>
      <c r="DJK163" s="78"/>
      <c r="DJL163" s="65"/>
      <c r="DJO163" s="78"/>
      <c r="DJP163" s="78"/>
      <c r="DJQ163" s="65"/>
      <c r="DJT163" s="78"/>
      <c r="DJU163" s="78"/>
      <c r="DJV163" s="65"/>
      <c r="DJY163" s="78"/>
      <c r="DJZ163" s="78"/>
      <c r="DKA163" s="65"/>
      <c r="DKD163" s="78"/>
      <c r="DKE163" s="78"/>
      <c r="DKF163" s="65"/>
      <c r="DKI163" s="78"/>
      <c r="DKJ163" s="78"/>
      <c r="DKK163" s="65"/>
      <c r="DKN163" s="78"/>
      <c r="DKO163" s="78"/>
      <c r="DKP163" s="65"/>
      <c r="DKS163" s="78"/>
      <c r="DKT163" s="78"/>
      <c r="DKU163" s="65"/>
      <c r="DKX163" s="78"/>
      <c r="DKY163" s="78"/>
      <c r="DKZ163" s="65"/>
      <c r="DLC163" s="78"/>
      <c r="DLD163" s="78"/>
      <c r="DLE163" s="65"/>
      <c r="DLH163" s="78"/>
      <c r="DLI163" s="78"/>
      <c r="DLJ163" s="65"/>
      <c r="DLM163" s="78"/>
      <c r="DLN163" s="78"/>
      <c r="DLO163" s="65"/>
      <c r="DLR163" s="78"/>
      <c r="DLS163" s="78"/>
      <c r="DLT163" s="65"/>
      <c r="DLW163" s="78"/>
      <c r="DLX163" s="78"/>
      <c r="DLY163" s="65"/>
      <c r="DMB163" s="78"/>
      <c r="DMC163" s="78"/>
      <c r="DMD163" s="65"/>
      <c r="DMG163" s="78"/>
      <c r="DMH163" s="78"/>
      <c r="DMI163" s="65"/>
      <c r="DML163" s="78"/>
      <c r="DMM163" s="78"/>
      <c r="DMN163" s="65"/>
      <c r="DMQ163" s="78"/>
      <c r="DMR163" s="78"/>
      <c r="DMS163" s="65"/>
      <c r="DMV163" s="78"/>
      <c r="DMW163" s="78"/>
      <c r="DMX163" s="65"/>
      <c r="DNA163" s="78"/>
      <c r="DNB163" s="78"/>
      <c r="DNC163" s="65"/>
      <c r="DNF163" s="78"/>
      <c r="DNG163" s="78"/>
      <c r="DNH163" s="65"/>
      <c r="DNK163" s="78"/>
      <c r="DNL163" s="78"/>
      <c r="DNM163" s="65"/>
      <c r="DNP163" s="78"/>
      <c r="DNQ163" s="78"/>
      <c r="DNR163" s="65"/>
      <c r="DNU163" s="78"/>
      <c r="DNV163" s="78"/>
      <c r="DNW163" s="65"/>
      <c r="DNZ163" s="78"/>
      <c r="DOA163" s="78"/>
      <c r="DOB163" s="65"/>
      <c r="DOE163" s="78"/>
      <c r="DOF163" s="78"/>
      <c r="DOG163" s="65"/>
      <c r="DOJ163" s="78"/>
      <c r="DOK163" s="78"/>
      <c r="DOL163" s="65"/>
      <c r="DOO163" s="78"/>
      <c r="DOP163" s="78"/>
      <c r="DOQ163" s="65"/>
      <c r="DOT163" s="78"/>
      <c r="DOU163" s="78"/>
      <c r="DOV163" s="65"/>
      <c r="DOY163" s="78"/>
      <c r="DOZ163" s="78"/>
      <c r="DPA163" s="65"/>
      <c r="DPD163" s="78"/>
      <c r="DPE163" s="78"/>
      <c r="DPF163" s="65"/>
      <c r="DPI163" s="78"/>
      <c r="DPJ163" s="78"/>
      <c r="DPK163" s="65"/>
      <c r="DPN163" s="78"/>
      <c r="DPO163" s="78"/>
      <c r="DPP163" s="65"/>
      <c r="DPS163" s="78"/>
      <c r="DPT163" s="78"/>
      <c r="DPU163" s="65"/>
      <c r="DPX163" s="78"/>
      <c r="DPY163" s="78"/>
      <c r="DPZ163" s="65"/>
      <c r="DQC163" s="78"/>
      <c r="DQD163" s="78"/>
      <c r="DQE163" s="65"/>
      <c r="DQH163" s="78"/>
      <c r="DQI163" s="78"/>
      <c r="DQJ163" s="65"/>
      <c r="DQM163" s="78"/>
      <c r="DQN163" s="78"/>
      <c r="DQO163" s="65"/>
      <c r="DQR163" s="78"/>
      <c r="DQS163" s="78"/>
      <c r="DQT163" s="65"/>
      <c r="DQW163" s="78"/>
      <c r="DQX163" s="78"/>
      <c r="DQY163" s="65"/>
      <c r="DRB163" s="78"/>
      <c r="DRC163" s="78"/>
      <c r="DRD163" s="65"/>
      <c r="DRG163" s="78"/>
      <c r="DRH163" s="78"/>
      <c r="DRI163" s="65"/>
      <c r="DRL163" s="78"/>
      <c r="DRM163" s="78"/>
      <c r="DRN163" s="65"/>
      <c r="DRQ163" s="78"/>
      <c r="DRR163" s="78"/>
      <c r="DRS163" s="65"/>
      <c r="DRV163" s="78"/>
      <c r="DRW163" s="78"/>
      <c r="DRX163" s="65"/>
      <c r="DSA163" s="78"/>
      <c r="DSB163" s="78"/>
      <c r="DSC163" s="65"/>
      <c r="DSF163" s="78"/>
      <c r="DSG163" s="78"/>
      <c r="DSH163" s="65"/>
      <c r="DSK163" s="78"/>
      <c r="DSL163" s="78"/>
      <c r="DSM163" s="65"/>
      <c r="DSP163" s="78"/>
      <c r="DSQ163" s="78"/>
      <c r="DSR163" s="65"/>
      <c r="DSU163" s="78"/>
      <c r="DSV163" s="78"/>
      <c r="DSW163" s="65"/>
      <c r="DSZ163" s="78"/>
      <c r="DTA163" s="78"/>
      <c r="DTB163" s="65"/>
      <c r="DTE163" s="78"/>
      <c r="DTF163" s="78"/>
      <c r="DTG163" s="65"/>
      <c r="DTJ163" s="78"/>
      <c r="DTK163" s="78"/>
      <c r="DTL163" s="65"/>
      <c r="DTO163" s="78"/>
      <c r="DTP163" s="78"/>
      <c r="DTQ163" s="65"/>
      <c r="DTT163" s="78"/>
      <c r="DTU163" s="78"/>
      <c r="DTV163" s="65"/>
      <c r="DTY163" s="78"/>
      <c r="DTZ163" s="78"/>
      <c r="DUA163" s="65"/>
      <c r="DUD163" s="78"/>
      <c r="DUE163" s="78"/>
      <c r="DUF163" s="65"/>
      <c r="DUI163" s="78"/>
      <c r="DUJ163" s="78"/>
      <c r="DUK163" s="65"/>
      <c r="DUN163" s="78"/>
      <c r="DUO163" s="78"/>
      <c r="DUP163" s="65"/>
      <c r="DUS163" s="78"/>
      <c r="DUT163" s="78"/>
      <c r="DUU163" s="65"/>
      <c r="DUX163" s="78"/>
      <c r="DUY163" s="78"/>
      <c r="DUZ163" s="65"/>
      <c r="DVC163" s="78"/>
      <c r="DVD163" s="78"/>
      <c r="DVE163" s="65"/>
      <c r="DVH163" s="78"/>
      <c r="DVI163" s="78"/>
      <c r="DVJ163" s="65"/>
      <c r="DVM163" s="78"/>
      <c r="DVN163" s="78"/>
      <c r="DVO163" s="65"/>
      <c r="DVR163" s="78"/>
      <c r="DVS163" s="78"/>
      <c r="DVT163" s="65"/>
      <c r="DVW163" s="78"/>
      <c r="DVX163" s="78"/>
      <c r="DVY163" s="65"/>
      <c r="DWB163" s="78"/>
      <c r="DWC163" s="78"/>
      <c r="DWD163" s="65"/>
      <c r="DWG163" s="78"/>
      <c r="DWH163" s="78"/>
      <c r="DWI163" s="65"/>
      <c r="DWL163" s="78"/>
      <c r="DWM163" s="78"/>
      <c r="DWN163" s="65"/>
      <c r="DWQ163" s="78"/>
      <c r="DWR163" s="78"/>
      <c r="DWS163" s="65"/>
      <c r="DWV163" s="78"/>
      <c r="DWW163" s="78"/>
      <c r="DWX163" s="65"/>
      <c r="DXA163" s="78"/>
      <c r="DXB163" s="78"/>
      <c r="DXC163" s="65"/>
      <c r="DXF163" s="78"/>
      <c r="DXG163" s="78"/>
      <c r="DXH163" s="65"/>
      <c r="DXK163" s="78"/>
      <c r="DXL163" s="78"/>
      <c r="DXM163" s="65"/>
      <c r="DXP163" s="78"/>
      <c r="DXQ163" s="78"/>
      <c r="DXR163" s="65"/>
      <c r="DXU163" s="78"/>
      <c r="DXV163" s="78"/>
      <c r="DXW163" s="65"/>
      <c r="DXZ163" s="78"/>
      <c r="DYA163" s="78"/>
      <c r="DYB163" s="65"/>
      <c r="DYE163" s="78"/>
      <c r="DYF163" s="78"/>
      <c r="DYG163" s="65"/>
      <c r="DYJ163" s="78"/>
      <c r="DYK163" s="78"/>
      <c r="DYL163" s="65"/>
      <c r="DYO163" s="78"/>
      <c r="DYP163" s="78"/>
      <c r="DYQ163" s="65"/>
      <c r="DYT163" s="78"/>
      <c r="DYU163" s="78"/>
      <c r="DYV163" s="65"/>
      <c r="DYY163" s="78"/>
      <c r="DYZ163" s="78"/>
      <c r="DZA163" s="65"/>
      <c r="DZD163" s="78"/>
      <c r="DZE163" s="78"/>
      <c r="DZF163" s="65"/>
      <c r="DZI163" s="78"/>
      <c r="DZJ163" s="78"/>
      <c r="DZK163" s="65"/>
      <c r="DZN163" s="78"/>
      <c r="DZO163" s="78"/>
      <c r="DZP163" s="65"/>
      <c r="DZS163" s="78"/>
      <c r="DZT163" s="78"/>
      <c r="DZU163" s="65"/>
      <c r="DZX163" s="78"/>
      <c r="DZY163" s="78"/>
      <c r="DZZ163" s="65"/>
      <c r="EAC163" s="78"/>
      <c r="EAD163" s="78"/>
      <c r="EAE163" s="65"/>
      <c r="EAH163" s="78"/>
      <c r="EAI163" s="78"/>
      <c r="EAJ163" s="65"/>
      <c r="EAM163" s="78"/>
      <c r="EAN163" s="78"/>
      <c r="EAO163" s="65"/>
      <c r="EAR163" s="78"/>
      <c r="EAS163" s="78"/>
      <c r="EAT163" s="65"/>
      <c r="EAW163" s="78"/>
      <c r="EAX163" s="78"/>
      <c r="EAY163" s="65"/>
      <c r="EBB163" s="78"/>
      <c r="EBC163" s="78"/>
      <c r="EBD163" s="65"/>
      <c r="EBG163" s="78"/>
      <c r="EBH163" s="78"/>
      <c r="EBI163" s="65"/>
      <c r="EBL163" s="78"/>
      <c r="EBM163" s="78"/>
      <c r="EBN163" s="65"/>
      <c r="EBQ163" s="78"/>
      <c r="EBR163" s="78"/>
      <c r="EBS163" s="65"/>
      <c r="EBV163" s="78"/>
      <c r="EBW163" s="78"/>
      <c r="EBX163" s="65"/>
      <c r="ECA163" s="78"/>
      <c r="ECB163" s="78"/>
      <c r="ECC163" s="65"/>
      <c r="ECF163" s="78"/>
      <c r="ECG163" s="78"/>
      <c r="ECH163" s="65"/>
      <c r="ECK163" s="78"/>
      <c r="ECL163" s="78"/>
      <c r="ECM163" s="65"/>
      <c r="ECP163" s="78"/>
      <c r="ECQ163" s="78"/>
      <c r="ECR163" s="65"/>
      <c r="ECU163" s="78"/>
      <c r="ECV163" s="78"/>
      <c r="ECW163" s="65"/>
      <c r="ECZ163" s="78"/>
      <c r="EDA163" s="78"/>
      <c r="EDB163" s="65"/>
      <c r="EDE163" s="78"/>
      <c r="EDF163" s="78"/>
      <c r="EDG163" s="65"/>
      <c r="EDJ163" s="78"/>
      <c r="EDK163" s="78"/>
      <c r="EDL163" s="65"/>
      <c r="EDO163" s="78"/>
      <c r="EDP163" s="78"/>
      <c r="EDQ163" s="65"/>
      <c r="EDT163" s="78"/>
      <c r="EDU163" s="78"/>
      <c r="EDV163" s="65"/>
      <c r="EDY163" s="78"/>
      <c r="EDZ163" s="78"/>
      <c r="EEA163" s="65"/>
      <c r="EED163" s="78"/>
      <c r="EEE163" s="78"/>
      <c r="EEF163" s="65"/>
      <c r="EEI163" s="78"/>
      <c r="EEJ163" s="78"/>
      <c r="EEK163" s="65"/>
      <c r="EEN163" s="78"/>
      <c r="EEO163" s="78"/>
      <c r="EEP163" s="65"/>
      <c r="EES163" s="78"/>
      <c r="EET163" s="78"/>
      <c r="EEU163" s="65"/>
      <c r="EEX163" s="78"/>
      <c r="EEY163" s="78"/>
      <c r="EEZ163" s="65"/>
      <c r="EFC163" s="78"/>
      <c r="EFD163" s="78"/>
      <c r="EFE163" s="65"/>
      <c r="EFH163" s="78"/>
      <c r="EFI163" s="78"/>
      <c r="EFJ163" s="65"/>
      <c r="EFM163" s="78"/>
      <c r="EFN163" s="78"/>
      <c r="EFO163" s="65"/>
      <c r="EFR163" s="78"/>
      <c r="EFS163" s="78"/>
      <c r="EFT163" s="65"/>
      <c r="EFW163" s="78"/>
      <c r="EFX163" s="78"/>
      <c r="EFY163" s="65"/>
      <c r="EGB163" s="78"/>
      <c r="EGC163" s="78"/>
      <c r="EGD163" s="65"/>
      <c r="EGG163" s="78"/>
      <c r="EGH163" s="78"/>
      <c r="EGI163" s="65"/>
      <c r="EGL163" s="78"/>
      <c r="EGM163" s="78"/>
      <c r="EGN163" s="65"/>
      <c r="EGQ163" s="78"/>
      <c r="EGR163" s="78"/>
      <c r="EGS163" s="65"/>
      <c r="EGV163" s="78"/>
      <c r="EGW163" s="78"/>
      <c r="EGX163" s="65"/>
      <c r="EHA163" s="78"/>
      <c r="EHB163" s="78"/>
      <c r="EHC163" s="65"/>
      <c r="EHF163" s="78"/>
      <c r="EHG163" s="78"/>
      <c r="EHH163" s="65"/>
      <c r="EHK163" s="78"/>
      <c r="EHL163" s="78"/>
      <c r="EHM163" s="65"/>
      <c r="EHP163" s="78"/>
      <c r="EHQ163" s="78"/>
      <c r="EHR163" s="65"/>
      <c r="EHU163" s="78"/>
      <c r="EHV163" s="78"/>
      <c r="EHW163" s="65"/>
      <c r="EHZ163" s="78"/>
      <c r="EIA163" s="78"/>
      <c r="EIB163" s="65"/>
      <c r="EIE163" s="78"/>
      <c r="EIF163" s="78"/>
      <c r="EIG163" s="65"/>
      <c r="EIJ163" s="78"/>
      <c r="EIK163" s="78"/>
      <c r="EIL163" s="65"/>
      <c r="EIO163" s="78"/>
      <c r="EIP163" s="78"/>
      <c r="EIQ163" s="65"/>
      <c r="EIT163" s="78"/>
      <c r="EIU163" s="78"/>
      <c r="EIV163" s="65"/>
      <c r="EIY163" s="78"/>
      <c r="EIZ163" s="78"/>
      <c r="EJA163" s="65"/>
      <c r="EJD163" s="78"/>
      <c r="EJE163" s="78"/>
      <c r="EJF163" s="65"/>
      <c r="EJI163" s="78"/>
      <c r="EJJ163" s="78"/>
      <c r="EJK163" s="65"/>
      <c r="EJN163" s="78"/>
      <c r="EJO163" s="78"/>
      <c r="EJP163" s="65"/>
      <c r="EJS163" s="78"/>
      <c r="EJT163" s="78"/>
      <c r="EJU163" s="65"/>
      <c r="EJX163" s="78"/>
      <c r="EJY163" s="78"/>
      <c r="EJZ163" s="65"/>
      <c r="EKC163" s="78"/>
      <c r="EKD163" s="78"/>
      <c r="EKE163" s="65"/>
      <c r="EKH163" s="78"/>
      <c r="EKI163" s="78"/>
      <c r="EKJ163" s="65"/>
      <c r="EKM163" s="78"/>
      <c r="EKN163" s="78"/>
      <c r="EKO163" s="65"/>
      <c r="EKR163" s="78"/>
      <c r="EKS163" s="78"/>
      <c r="EKT163" s="65"/>
      <c r="EKW163" s="78"/>
      <c r="EKX163" s="78"/>
      <c r="EKY163" s="65"/>
      <c r="ELB163" s="78"/>
      <c r="ELC163" s="78"/>
      <c r="ELD163" s="65"/>
      <c r="ELG163" s="78"/>
      <c r="ELH163" s="78"/>
      <c r="ELI163" s="65"/>
      <c r="ELL163" s="78"/>
      <c r="ELM163" s="78"/>
      <c r="ELN163" s="65"/>
      <c r="ELQ163" s="78"/>
      <c r="ELR163" s="78"/>
      <c r="ELS163" s="65"/>
      <c r="ELV163" s="78"/>
      <c r="ELW163" s="78"/>
      <c r="ELX163" s="65"/>
      <c r="EMA163" s="78"/>
      <c r="EMB163" s="78"/>
      <c r="EMC163" s="65"/>
      <c r="EMF163" s="78"/>
      <c r="EMG163" s="78"/>
      <c r="EMH163" s="65"/>
      <c r="EMK163" s="78"/>
      <c r="EML163" s="78"/>
      <c r="EMM163" s="65"/>
      <c r="EMP163" s="78"/>
      <c r="EMQ163" s="78"/>
      <c r="EMR163" s="65"/>
      <c r="EMU163" s="78"/>
      <c r="EMV163" s="78"/>
      <c r="EMW163" s="65"/>
      <c r="EMZ163" s="78"/>
      <c r="ENA163" s="78"/>
      <c r="ENB163" s="65"/>
      <c r="ENE163" s="78"/>
      <c r="ENF163" s="78"/>
      <c r="ENG163" s="65"/>
      <c r="ENJ163" s="78"/>
      <c r="ENK163" s="78"/>
      <c r="ENL163" s="65"/>
      <c r="ENO163" s="78"/>
      <c r="ENP163" s="78"/>
      <c r="ENQ163" s="65"/>
      <c r="ENT163" s="78"/>
      <c r="ENU163" s="78"/>
      <c r="ENV163" s="65"/>
      <c r="ENY163" s="78"/>
      <c r="ENZ163" s="78"/>
      <c r="EOA163" s="65"/>
      <c r="EOD163" s="78"/>
      <c r="EOE163" s="78"/>
      <c r="EOF163" s="65"/>
      <c r="EOI163" s="78"/>
      <c r="EOJ163" s="78"/>
      <c r="EOK163" s="65"/>
      <c r="EON163" s="78"/>
      <c r="EOO163" s="78"/>
      <c r="EOP163" s="65"/>
      <c r="EOS163" s="78"/>
      <c r="EOT163" s="78"/>
      <c r="EOU163" s="65"/>
      <c r="EOX163" s="78"/>
      <c r="EOY163" s="78"/>
      <c r="EOZ163" s="65"/>
      <c r="EPC163" s="78"/>
      <c r="EPD163" s="78"/>
      <c r="EPE163" s="65"/>
      <c r="EPH163" s="78"/>
      <c r="EPI163" s="78"/>
      <c r="EPJ163" s="65"/>
      <c r="EPM163" s="78"/>
      <c r="EPN163" s="78"/>
      <c r="EPO163" s="65"/>
      <c r="EPR163" s="78"/>
      <c r="EPS163" s="78"/>
      <c r="EPT163" s="65"/>
      <c r="EPW163" s="78"/>
      <c r="EPX163" s="78"/>
      <c r="EPY163" s="65"/>
      <c r="EQB163" s="78"/>
      <c r="EQC163" s="78"/>
      <c r="EQD163" s="65"/>
      <c r="EQG163" s="78"/>
      <c r="EQH163" s="78"/>
      <c r="EQI163" s="65"/>
      <c r="EQL163" s="78"/>
      <c r="EQM163" s="78"/>
      <c r="EQN163" s="65"/>
      <c r="EQQ163" s="78"/>
      <c r="EQR163" s="78"/>
      <c r="EQS163" s="65"/>
      <c r="EQV163" s="78"/>
      <c r="EQW163" s="78"/>
      <c r="EQX163" s="65"/>
      <c r="ERA163" s="78"/>
      <c r="ERB163" s="78"/>
      <c r="ERC163" s="65"/>
      <c r="ERF163" s="78"/>
      <c r="ERG163" s="78"/>
      <c r="ERH163" s="65"/>
      <c r="ERK163" s="78"/>
      <c r="ERL163" s="78"/>
      <c r="ERM163" s="65"/>
      <c r="ERP163" s="78"/>
      <c r="ERQ163" s="78"/>
      <c r="ERR163" s="65"/>
      <c r="ERU163" s="78"/>
      <c r="ERV163" s="78"/>
      <c r="ERW163" s="65"/>
      <c r="ERZ163" s="78"/>
      <c r="ESA163" s="78"/>
      <c r="ESB163" s="65"/>
      <c r="ESE163" s="78"/>
      <c r="ESF163" s="78"/>
      <c r="ESG163" s="65"/>
      <c r="ESJ163" s="78"/>
      <c r="ESK163" s="78"/>
      <c r="ESL163" s="65"/>
      <c r="ESO163" s="78"/>
      <c r="ESP163" s="78"/>
      <c r="ESQ163" s="65"/>
      <c r="EST163" s="78"/>
      <c r="ESU163" s="78"/>
      <c r="ESV163" s="65"/>
      <c r="ESY163" s="78"/>
      <c r="ESZ163" s="78"/>
      <c r="ETA163" s="65"/>
      <c r="ETD163" s="78"/>
      <c r="ETE163" s="78"/>
      <c r="ETF163" s="65"/>
      <c r="ETI163" s="78"/>
      <c r="ETJ163" s="78"/>
      <c r="ETK163" s="65"/>
      <c r="ETN163" s="78"/>
      <c r="ETO163" s="78"/>
      <c r="ETP163" s="65"/>
      <c r="ETS163" s="78"/>
      <c r="ETT163" s="78"/>
      <c r="ETU163" s="65"/>
      <c r="ETX163" s="78"/>
      <c r="ETY163" s="78"/>
      <c r="ETZ163" s="65"/>
      <c r="EUC163" s="78"/>
      <c r="EUD163" s="78"/>
      <c r="EUE163" s="65"/>
      <c r="EUH163" s="78"/>
      <c r="EUI163" s="78"/>
      <c r="EUJ163" s="65"/>
      <c r="EUM163" s="78"/>
      <c r="EUN163" s="78"/>
      <c r="EUO163" s="65"/>
      <c r="EUR163" s="78"/>
      <c r="EUS163" s="78"/>
      <c r="EUT163" s="65"/>
      <c r="EUW163" s="78"/>
      <c r="EUX163" s="78"/>
      <c r="EUY163" s="65"/>
      <c r="EVB163" s="78"/>
      <c r="EVC163" s="78"/>
      <c r="EVD163" s="65"/>
      <c r="EVG163" s="78"/>
      <c r="EVH163" s="78"/>
      <c r="EVI163" s="65"/>
      <c r="EVL163" s="78"/>
      <c r="EVM163" s="78"/>
      <c r="EVN163" s="65"/>
      <c r="EVQ163" s="78"/>
      <c r="EVR163" s="78"/>
      <c r="EVS163" s="65"/>
      <c r="EVV163" s="78"/>
      <c r="EVW163" s="78"/>
      <c r="EVX163" s="65"/>
      <c r="EWA163" s="78"/>
      <c r="EWB163" s="78"/>
      <c r="EWC163" s="65"/>
      <c r="EWF163" s="78"/>
      <c r="EWG163" s="78"/>
      <c r="EWH163" s="65"/>
      <c r="EWK163" s="78"/>
      <c r="EWL163" s="78"/>
      <c r="EWM163" s="65"/>
      <c r="EWP163" s="78"/>
      <c r="EWQ163" s="78"/>
      <c r="EWR163" s="65"/>
      <c r="EWU163" s="78"/>
      <c r="EWV163" s="78"/>
      <c r="EWW163" s="65"/>
      <c r="EWZ163" s="78"/>
      <c r="EXA163" s="78"/>
      <c r="EXB163" s="65"/>
      <c r="EXE163" s="78"/>
      <c r="EXF163" s="78"/>
      <c r="EXG163" s="65"/>
      <c r="EXJ163" s="78"/>
      <c r="EXK163" s="78"/>
      <c r="EXL163" s="65"/>
      <c r="EXO163" s="78"/>
      <c r="EXP163" s="78"/>
      <c r="EXQ163" s="65"/>
      <c r="EXT163" s="78"/>
      <c r="EXU163" s="78"/>
      <c r="EXV163" s="65"/>
      <c r="EXY163" s="78"/>
      <c r="EXZ163" s="78"/>
      <c r="EYA163" s="65"/>
      <c r="EYD163" s="78"/>
      <c r="EYE163" s="78"/>
      <c r="EYF163" s="65"/>
      <c r="EYI163" s="78"/>
      <c r="EYJ163" s="78"/>
      <c r="EYK163" s="65"/>
      <c r="EYN163" s="78"/>
      <c r="EYO163" s="78"/>
      <c r="EYP163" s="65"/>
      <c r="EYS163" s="78"/>
      <c r="EYT163" s="78"/>
      <c r="EYU163" s="65"/>
      <c r="EYX163" s="78"/>
      <c r="EYY163" s="78"/>
      <c r="EYZ163" s="65"/>
      <c r="EZC163" s="78"/>
      <c r="EZD163" s="78"/>
      <c r="EZE163" s="65"/>
      <c r="EZH163" s="78"/>
      <c r="EZI163" s="78"/>
      <c r="EZJ163" s="65"/>
      <c r="EZM163" s="78"/>
      <c r="EZN163" s="78"/>
      <c r="EZO163" s="65"/>
      <c r="EZR163" s="78"/>
      <c r="EZS163" s="78"/>
      <c r="EZT163" s="65"/>
      <c r="EZW163" s="78"/>
      <c r="EZX163" s="78"/>
      <c r="EZY163" s="65"/>
      <c r="FAB163" s="78"/>
      <c r="FAC163" s="78"/>
      <c r="FAD163" s="65"/>
      <c r="FAG163" s="78"/>
      <c r="FAH163" s="78"/>
      <c r="FAI163" s="65"/>
      <c r="FAL163" s="78"/>
      <c r="FAM163" s="78"/>
      <c r="FAN163" s="65"/>
      <c r="FAQ163" s="78"/>
      <c r="FAR163" s="78"/>
      <c r="FAS163" s="65"/>
      <c r="FAV163" s="78"/>
      <c r="FAW163" s="78"/>
      <c r="FAX163" s="65"/>
      <c r="FBA163" s="78"/>
      <c r="FBB163" s="78"/>
      <c r="FBC163" s="65"/>
      <c r="FBF163" s="78"/>
      <c r="FBG163" s="78"/>
      <c r="FBH163" s="65"/>
      <c r="FBK163" s="78"/>
      <c r="FBL163" s="78"/>
      <c r="FBM163" s="65"/>
      <c r="FBP163" s="78"/>
      <c r="FBQ163" s="78"/>
      <c r="FBR163" s="65"/>
      <c r="FBU163" s="78"/>
      <c r="FBV163" s="78"/>
      <c r="FBW163" s="65"/>
      <c r="FBZ163" s="78"/>
      <c r="FCA163" s="78"/>
      <c r="FCB163" s="65"/>
      <c r="FCE163" s="78"/>
      <c r="FCF163" s="78"/>
      <c r="FCG163" s="65"/>
      <c r="FCJ163" s="78"/>
      <c r="FCK163" s="78"/>
      <c r="FCL163" s="65"/>
      <c r="FCO163" s="78"/>
      <c r="FCP163" s="78"/>
      <c r="FCQ163" s="65"/>
      <c r="FCT163" s="78"/>
      <c r="FCU163" s="78"/>
      <c r="FCV163" s="65"/>
      <c r="FCY163" s="78"/>
      <c r="FCZ163" s="78"/>
      <c r="FDA163" s="65"/>
      <c r="FDD163" s="78"/>
      <c r="FDE163" s="78"/>
      <c r="FDF163" s="65"/>
      <c r="FDI163" s="78"/>
      <c r="FDJ163" s="78"/>
      <c r="FDK163" s="65"/>
      <c r="FDN163" s="78"/>
      <c r="FDO163" s="78"/>
      <c r="FDP163" s="65"/>
      <c r="FDS163" s="78"/>
      <c r="FDT163" s="78"/>
      <c r="FDU163" s="65"/>
      <c r="FDX163" s="78"/>
      <c r="FDY163" s="78"/>
      <c r="FDZ163" s="65"/>
      <c r="FEC163" s="78"/>
      <c r="FED163" s="78"/>
      <c r="FEE163" s="65"/>
      <c r="FEH163" s="78"/>
      <c r="FEI163" s="78"/>
      <c r="FEJ163" s="65"/>
      <c r="FEM163" s="78"/>
      <c r="FEN163" s="78"/>
      <c r="FEO163" s="65"/>
      <c r="FER163" s="78"/>
      <c r="FES163" s="78"/>
      <c r="FET163" s="65"/>
      <c r="FEW163" s="78"/>
      <c r="FEX163" s="78"/>
      <c r="FEY163" s="65"/>
      <c r="FFB163" s="78"/>
      <c r="FFC163" s="78"/>
      <c r="FFD163" s="65"/>
      <c r="FFG163" s="78"/>
      <c r="FFH163" s="78"/>
      <c r="FFI163" s="65"/>
      <c r="FFL163" s="78"/>
      <c r="FFM163" s="78"/>
      <c r="FFN163" s="65"/>
      <c r="FFQ163" s="78"/>
      <c r="FFR163" s="78"/>
      <c r="FFS163" s="65"/>
      <c r="FFV163" s="78"/>
      <c r="FFW163" s="78"/>
      <c r="FFX163" s="65"/>
      <c r="FGA163" s="78"/>
      <c r="FGB163" s="78"/>
      <c r="FGC163" s="65"/>
      <c r="FGF163" s="78"/>
      <c r="FGG163" s="78"/>
      <c r="FGH163" s="65"/>
      <c r="FGK163" s="78"/>
      <c r="FGL163" s="78"/>
      <c r="FGM163" s="65"/>
      <c r="FGP163" s="78"/>
      <c r="FGQ163" s="78"/>
      <c r="FGR163" s="65"/>
      <c r="FGU163" s="78"/>
      <c r="FGV163" s="78"/>
      <c r="FGW163" s="65"/>
      <c r="FGZ163" s="78"/>
      <c r="FHA163" s="78"/>
      <c r="FHB163" s="65"/>
      <c r="FHE163" s="78"/>
      <c r="FHF163" s="78"/>
      <c r="FHG163" s="65"/>
      <c r="FHJ163" s="78"/>
      <c r="FHK163" s="78"/>
      <c r="FHL163" s="65"/>
      <c r="FHO163" s="78"/>
      <c r="FHP163" s="78"/>
      <c r="FHQ163" s="65"/>
      <c r="FHT163" s="78"/>
      <c r="FHU163" s="78"/>
      <c r="FHV163" s="65"/>
      <c r="FHY163" s="78"/>
      <c r="FHZ163" s="78"/>
      <c r="FIA163" s="65"/>
      <c r="FID163" s="78"/>
      <c r="FIE163" s="78"/>
      <c r="FIF163" s="65"/>
      <c r="FII163" s="78"/>
      <c r="FIJ163" s="78"/>
      <c r="FIK163" s="65"/>
      <c r="FIN163" s="78"/>
      <c r="FIO163" s="78"/>
      <c r="FIP163" s="65"/>
      <c r="FIS163" s="78"/>
      <c r="FIT163" s="78"/>
      <c r="FIU163" s="65"/>
      <c r="FIX163" s="78"/>
      <c r="FIY163" s="78"/>
      <c r="FIZ163" s="65"/>
      <c r="FJC163" s="78"/>
      <c r="FJD163" s="78"/>
      <c r="FJE163" s="65"/>
      <c r="FJH163" s="78"/>
      <c r="FJI163" s="78"/>
      <c r="FJJ163" s="65"/>
      <c r="FJM163" s="78"/>
      <c r="FJN163" s="78"/>
      <c r="FJO163" s="65"/>
      <c r="FJR163" s="78"/>
      <c r="FJS163" s="78"/>
      <c r="FJT163" s="65"/>
      <c r="FJW163" s="78"/>
      <c r="FJX163" s="78"/>
      <c r="FJY163" s="65"/>
      <c r="FKB163" s="78"/>
      <c r="FKC163" s="78"/>
      <c r="FKD163" s="65"/>
      <c r="FKG163" s="78"/>
      <c r="FKH163" s="78"/>
      <c r="FKI163" s="65"/>
      <c r="FKL163" s="78"/>
      <c r="FKM163" s="78"/>
      <c r="FKN163" s="65"/>
      <c r="FKQ163" s="78"/>
      <c r="FKR163" s="78"/>
      <c r="FKS163" s="65"/>
      <c r="FKV163" s="78"/>
      <c r="FKW163" s="78"/>
      <c r="FKX163" s="65"/>
      <c r="FLA163" s="78"/>
      <c r="FLB163" s="78"/>
      <c r="FLC163" s="65"/>
      <c r="FLF163" s="78"/>
      <c r="FLG163" s="78"/>
      <c r="FLH163" s="65"/>
      <c r="FLK163" s="78"/>
      <c r="FLL163" s="78"/>
      <c r="FLM163" s="65"/>
      <c r="FLP163" s="78"/>
      <c r="FLQ163" s="78"/>
      <c r="FLR163" s="65"/>
      <c r="FLU163" s="78"/>
      <c r="FLV163" s="78"/>
      <c r="FLW163" s="65"/>
      <c r="FLZ163" s="78"/>
      <c r="FMA163" s="78"/>
      <c r="FMB163" s="65"/>
      <c r="FME163" s="78"/>
      <c r="FMF163" s="78"/>
      <c r="FMG163" s="65"/>
      <c r="FMJ163" s="78"/>
      <c r="FMK163" s="78"/>
      <c r="FML163" s="65"/>
      <c r="FMO163" s="78"/>
      <c r="FMP163" s="78"/>
      <c r="FMQ163" s="65"/>
      <c r="FMT163" s="78"/>
      <c r="FMU163" s="78"/>
      <c r="FMV163" s="65"/>
      <c r="FMY163" s="78"/>
      <c r="FMZ163" s="78"/>
      <c r="FNA163" s="65"/>
      <c r="FND163" s="78"/>
      <c r="FNE163" s="78"/>
      <c r="FNF163" s="65"/>
      <c r="FNI163" s="78"/>
      <c r="FNJ163" s="78"/>
      <c r="FNK163" s="65"/>
      <c r="FNN163" s="78"/>
      <c r="FNO163" s="78"/>
      <c r="FNP163" s="65"/>
      <c r="FNS163" s="78"/>
      <c r="FNT163" s="78"/>
      <c r="FNU163" s="65"/>
      <c r="FNX163" s="78"/>
      <c r="FNY163" s="78"/>
      <c r="FNZ163" s="65"/>
      <c r="FOC163" s="78"/>
      <c r="FOD163" s="78"/>
      <c r="FOE163" s="65"/>
      <c r="FOH163" s="78"/>
      <c r="FOI163" s="78"/>
      <c r="FOJ163" s="65"/>
      <c r="FOM163" s="78"/>
      <c r="FON163" s="78"/>
      <c r="FOO163" s="65"/>
      <c r="FOR163" s="78"/>
      <c r="FOS163" s="78"/>
      <c r="FOT163" s="65"/>
      <c r="FOW163" s="78"/>
      <c r="FOX163" s="78"/>
      <c r="FOY163" s="65"/>
      <c r="FPB163" s="78"/>
      <c r="FPC163" s="78"/>
      <c r="FPD163" s="65"/>
      <c r="FPG163" s="78"/>
      <c r="FPH163" s="78"/>
      <c r="FPI163" s="65"/>
      <c r="FPL163" s="78"/>
      <c r="FPM163" s="78"/>
      <c r="FPN163" s="65"/>
      <c r="FPQ163" s="78"/>
      <c r="FPR163" s="78"/>
      <c r="FPS163" s="65"/>
      <c r="FPV163" s="78"/>
      <c r="FPW163" s="78"/>
      <c r="FPX163" s="65"/>
      <c r="FQA163" s="78"/>
      <c r="FQB163" s="78"/>
      <c r="FQC163" s="65"/>
      <c r="FQF163" s="78"/>
      <c r="FQG163" s="78"/>
      <c r="FQH163" s="65"/>
      <c r="FQK163" s="78"/>
      <c r="FQL163" s="78"/>
      <c r="FQM163" s="65"/>
      <c r="FQP163" s="78"/>
      <c r="FQQ163" s="78"/>
      <c r="FQR163" s="65"/>
      <c r="FQU163" s="78"/>
      <c r="FQV163" s="78"/>
      <c r="FQW163" s="65"/>
      <c r="FQZ163" s="78"/>
      <c r="FRA163" s="78"/>
      <c r="FRB163" s="65"/>
      <c r="FRE163" s="78"/>
      <c r="FRF163" s="78"/>
      <c r="FRG163" s="65"/>
      <c r="FRJ163" s="78"/>
      <c r="FRK163" s="78"/>
      <c r="FRL163" s="65"/>
      <c r="FRO163" s="78"/>
      <c r="FRP163" s="78"/>
      <c r="FRQ163" s="65"/>
      <c r="FRT163" s="78"/>
      <c r="FRU163" s="78"/>
      <c r="FRV163" s="65"/>
      <c r="FRY163" s="78"/>
      <c r="FRZ163" s="78"/>
      <c r="FSA163" s="65"/>
      <c r="FSD163" s="78"/>
      <c r="FSE163" s="78"/>
      <c r="FSF163" s="65"/>
      <c r="FSI163" s="78"/>
      <c r="FSJ163" s="78"/>
      <c r="FSK163" s="65"/>
      <c r="FSN163" s="78"/>
      <c r="FSO163" s="78"/>
      <c r="FSP163" s="65"/>
      <c r="FSS163" s="78"/>
      <c r="FST163" s="78"/>
      <c r="FSU163" s="65"/>
      <c r="FSX163" s="78"/>
      <c r="FSY163" s="78"/>
      <c r="FSZ163" s="65"/>
      <c r="FTC163" s="78"/>
      <c r="FTD163" s="78"/>
      <c r="FTE163" s="65"/>
      <c r="FTH163" s="78"/>
      <c r="FTI163" s="78"/>
      <c r="FTJ163" s="65"/>
      <c r="FTM163" s="78"/>
      <c r="FTN163" s="78"/>
      <c r="FTO163" s="65"/>
      <c r="FTR163" s="78"/>
      <c r="FTS163" s="78"/>
      <c r="FTT163" s="65"/>
      <c r="FTW163" s="78"/>
      <c r="FTX163" s="78"/>
      <c r="FTY163" s="65"/>
      <c r="FUB163" s="78"/>
      <c r="FUC163" s="78"/>
      <c r="FUD163" s="65"/>
      <c r="FUG163" s="78"/>
      <c r="FUH163" s="78"/>
      <c r="FUI163" s="65"/>
      <c r="FUL163" s="78"/>
      <c r="FUM163" s="78"/>
      <c r="FUN163" s="65"/>
      <c r="FUQ163" s="78"/>
      <c r="FUR163" s="78"/>
      <c r="FUS163" s="65"/>
      <c r="FUV163" s="78"/>
      <c r="FUW163" s="78"/>
      <c r="FUX163" s="65"/>
      <c r="FVA163" s="78"/>
      <c r="FVB163" s="78"/>
      <c r="FVC163" s="65"/>
      <c r="FVF163" s="78"/>
      <c r="FVG163" s="78"/>
      <c r="FVH163" s="65"/>
      <c r="FVK163" s="78"/>
      <c r="FVL163" s="78"/>
      <c r="FVM163" s="65"/>
      <c r="FVP163" s="78"/>
      <c r="FVQ163" s="78"/>
      <c r="FVR163" s="65"/>
      <c r="FVU163" s="78"/>
      <c r="FVV163" s="78"/>
      <c r="FVW163" s="65"/>
      <c r="FVZ163" s="78"/>
      <c r="FWA163" s="78"/>
      <c r="FWB163" s="65"/>
      <c r="FWE163" s="78"/>
      <c r="FWF163" s="78"/>
      <c r="FWG163" s="65"/>
      <c r="FWJ163" s="78"/>
      <c r="FWK163" s="78"/>
      <c r="FWL163" s="65"/>
      <c r="FWO163" s="78"/>
      <c r="FWP163" s="78"/>
      <c r="FWQ163" s="65"/>
      <c r="FWT163" s="78"/>
      <c r="FWU163" s="78"/>
      <c r="FWV163" s="65"/>
      <c r="FWY163" s="78"/>
      <c r="FWZ163" s="78"/>
      <c r="FXA163" s="65"/>
      <c r="FXD163" s="78"/>
      <c r="FXE163" s="78"/>
      <c r="FXF163" s="65"/>
      <c r="FXI163" s="78"/>
      <c r="FXJ163" s="78"/>
      <c r="FXK163" s="65"/>
      <c r="FXN163" s="78"/>
      <c r="FXO163" s="78"/>
      <c r="FXP163" s="65"/>
      <c r="FXS163" s="78"/>
      <c r="FXT163" s="78"/>
      <c r="FXU163" s="65"/>
      <c r="FXX163" s="78"/>
      <c r="FXY163" s="78"/>
      <c r="FXZ163" s="65"/>
      <c r="FYC163" s="78"/>
      <c r="FYD163" s="78"/>
      <c r="FYE163" s="65"/>
      <c r="FYH163" s="78"/>
      <c r="FYI163" s="78"/>
      <c r="FYJ163" s="65"/>
      <c r="FYM163" s="78"/>
      <c r="FYN163" s="78"/>
      <c r="FYO163" s="65"/>
      <c r="FYR163" s="78"/>
      <c r="FYS163" s="78"/>
      <c r="FYT163" s="65"/>
      <c r="FYW163" s="78"/>
      <c r="FYX163" s="78"/>
      <c r="FYY163" s="65"/>
      <c r="FZB163" s="78"/>
      <c r="FZC163" s="78"/>
      <c r="FZD163" s="65"/>
      <c r="FZG163" s="78"/>
      <c r="FZH163" s="78"/>
      <c r="FZI163" s="65"/>
      <c r="FZL163" s="78"/>
      <c r="FZM163" s="78"/>
      <c r="FZN163" s="65"/>
      <c r="FZQ163" s="78"/>
      <c r="FZR163" s="78"/>
      <c r="FZS163" s="65"/>
      <c r="FZV163" s="78"/>
      <c r="FZW163" s="78"/>
      <c r="FZX163" s="65"/>
      <c r="GAA163" s="78"/>
      <c r="GAB163" s="78"/>
      <c r="GAC163" s="65"/>
      <c r="GAF163" s="78"/>
      <c r="GAG163" s="78"/>
      <c r="GAH163" s="65"/>
      <c r="GAK163" s="78"/>
      <c r="GAL163" s="78"/>
      <c r="GAM163" s="65"/>
      <c r="GAP163" s="78"/>
      <c r="GAQ163" s="78"/>
      <c r="GAR163" s="65"/>
      <c r="GAU163" s="78"/>
      <c r="GAV163" s="78"/>
      <c r="GAW163" s="65"/>
      <c r="GAZ163" s="78"/>
      <c r="GBA163" s="78"/>
      <c r="GBB163" s="65"/>
      <c r="GBE163" s="78"/>
      <c r="GBF163" s="78"/>
      <c r="GBG163" s="65"/>
      <c r="GBJ163" s="78"/>
      <c r="GBK163" s="78"/>
      <c r="GBL163" s="65"/>
      <c r="GBO163" s="78"/>
      <c r="GBP163" s="78"/>
      <c r="GBQ163" s="65"/>
      <c r="GBT163" s="78"/>
      <c r="GBU163" s="78"/>
      <c r="GBV163" s="65"/>
      <c r="GBY163" s="78"/>
      <c r="GBZ163" s="78"/>
      <c r="GCA163" s="65"/>
      <c r="GCD163" s="78"/>
      <c r="GCE163" s="78"/>
      <c r="GCF163" s="65"/>
      <c r="GCI163" s="78"/>
      <c r="GCJ163" s="78"/>
      <c r="GCK163" s="65"/>
      <c r="GCN163" s="78"/>
      <c r="GCO163" s="78"/>
      <c r="GCP163" s="65"/>
      <c r="GCS163" s="78"/>
      <c r="GCT163" s="78"/>
      <c r="GCU163" s="65"/>
      <c r="GCX163" s="78"/>
      <c r="GCY163" s="78"/>
      <c r="GCZ163" s="65"/>
      <c r="GDC163" s="78"/>
      <c r="GDD163" s="78"/>
      <c r="GDE163" s="65"/>
      <c r="GDH163" s="78"/>
      <c r="GDI163" s="78"/>
      <c r="GDJ163" s="65"/>
      <c r="GDM163" s="78"/>
      <c r="GDN163" s="78"/>
      <c r="GDO163" s="65"/>
      <c r="GDR163" s="78"/>
      <c r="GDS163" s="78"/>
      <c r="GDT163" s="65"/>
      <c r="GDW163" s="78"/>
      <c r="GDX163" s="78"/>
      <c r="GDY163" s="65"/>
      <c r="GEB163" s="78"/>
      <c r="GEC163" s="78"/>
      <c r="GED163" s="65"/>
      <c r="GEG163" s="78"/>
      <c r="GEH163" s="78"/>
      <c r="GEI163" s="65"/>
      <c r="GEL163" s="78"/>
      <c r="GEM163" s="78"/>
      <c r="GEN163" s="65"/>
      <c r="GEQ163" s="78"/>
      <c r="GER163" s="78"/>
      <c r="GES163" s="65"/>
      <c r="GEV163" s="78"/>
      <c r="GEW163" s="78"/>
      <c r="GEX163" s="65"/>
      <c r="GFA163" s="78"/>
      <c r="GFB163" s="78"/>
      <c r="GFC163" s="65"/>
      <c r="GFF163" s="78"/>
      <c r="GFG163" s="78"/>
      <c r="GFH163" s="65"/>
      <c r="GFK163" s="78"/>
      <c r="GFL163" s="78"/>
      <c r="GFM163" s="65"/>
      <c r="GFP163" s="78"/>
      <c r="GFQ163" s="78"/>
      <c r="GFR163" s="65"/>
      <c r="GFU163" s="78"/>
      <c r="GFV163" s="78"/>
      <c r="GFW163" s="65"/>
      <c r="GFZ163" s="78"/>
      <c r="GGA163" s="78"/>
      <c r="GGB163" s="65"/>
      <c r="GGE163" s="78"/>
      <c r="GGF163" s="78"/>
      <c r="GGG163" s="65"/>
      <c r="GGJ163" s="78"/>
      <c r="GGK163" s="78"/>
      <c r="GGL163" s="65"/>
      <c r="GGO163" s="78"/>
      <c r="GGP163" s="78"/>
      <c r="GGQ163" s="65"/>
      <c r="GGT163" s="78"/>
      <c r="GGU163" s="78"/>
      <c r="GGV163" s="65"/>
      <c r="GGY163" s="78"/>
      <c r="GGZ163" s="78"/>
      <c r="GHA163" s="65"/>
      <c r="GHD163" s="78"/>
      <c r="GHE163" s="78"/>
      <c r="GHF163" s="65"/>
      <c r="GHI163" s="78"/>
      <c r="GHJ163" s="78"/>
      <c r="GHK163" s="65"/>
      <c r="GHN163" s="78"/>
      <c r="GHO163" s="78"/>
      <c r="GHP163" s="65"/>
      <c r="GHS163" s="78"/>
      <c r="GHT163" s="78"/>
      <c r="GHU163" s="65"/>
      <c r="GHX163" s="78"/>
      <c r="GHY163" s="78"/>
      <c r="GHZ163" s="65"/>
      <c r="GIC163" s="78"/>
      <c r="GID163" s="78"/>
      <c r="GIE163" s="65"/>
      <c r="GIH163" s="78"/>
      <c r="GII163" s="78"/>
      <c r="GIJ163" s="65"/>
      <c r="GIM163" s="78"/>
      <c r="GIN163" s="78"/>
      <c r="GIO163" s="65"/>
      <c r="GIR163" s="78"/>
      <c r="GIS163" s="78"/>
      <c r="GIT163" s="65"/>
      <c r="GIW163" s="78"/>
      <c r="GIX163" s="78"/>
      <c r="GIY163" s="65"/>
      <c r="GJB163" s="78"/>
      <c r="GJC163" s="78"/>
      <c r="GJD163" s="65"/>
      <c r="GJG163" s="78"/>
      <c r="GJH163" s="78"/>
      <c r="GJI163" s="65"/>
      <c r="GJL163" s="78"/>
      <c r="GJM163" s="78"/>
      <c r="GJN163" s="65"/>
      <c r="GJQ163" s="78"/>
      <c r="GJR163" s="78"/>
      <c r="GJS163" s="65"/>
      <c r="GJV163" s="78"/>
      <c r="GJW163" s="78"/>
      <c r="GJX163" s="65"/>
      <c r="GKA163" s="78"/>
      <c r="GKB163" s="78"/>
      <c r="GKC163" s="65"/>
      <c r="GKF163" s="78"/>
      <c r="GKG163" s="78"/>
      <c r="GKH163" s="65"/>
      <c r="GKK163" s="78"/>
      <c r="GKL163" s="78"/>
      <c r="GKM163" s="65"/>
      <c r="GKP163" s="78"/>
      <c r="GKQ163" s="78"/>
      <c r="GKR163" s="65"/>
      <c r="GKU163" s="78"/>
      <c r="GKV163" s="78"/>
      <c r="GKW163" s="65"/>
      <c r="GKZ163" s="78"/>
      <c r="GLA163" s="78"/>
      <c r="GLB163" s="65"/>
      <c r="GLE163" s="78"/>
      <c r="GLF163" s="78"/>
      <c r="GLG163" s="65"/>
      <c r="GLJ163" s="78"/>
      <c r="GLK163" s="78"/>
      <c r="GLL163" s="65"/>
      <c r="GLO163" s="78"/>
      <c r="GLP163" s="78"/>
      <c r="GLQ163" s="65"/>
      <c r="GLT163" s="78"/>
      <c r="GLU163" s="78"/>
      <c r="GLV163" s="65"/>
      <c r="GLY163" s="78"/>
      <c r="GLZ163" s="78"/>
      <c r="GMA163" s="65"/>
      <c r="GMD163" s="78"/>
      <c r="GME163" s="78"/>
      <c r="GMF163" s="65"/>
      <c r="GMI163" s="78"/>
      <c r="GMJ163" s="78"/>
      <c r="GMK163" s="65"/>
      <c r="GMN163" s="78"/>
      <c r="GMO163" s="78"/>
      <c r="GMP163" s="65"/>
      <c r="GMS163" s="78"/>
      <c r="GMT163" s="78"/>
      <c r="GMU163" s="65"/>
      <c r="GMX163" s="78"/>
      <c r="GMY163" s="78"/>
      <c r="GMZ163" s="65"/>
      <c r="GNC163" s="78"/>
      <c r="GND163" s="78"/>
      <c r="GNE163" s="65"/>
      <c r="GNH163" s="78"/>
      <c r="GNI163" s="78"/>
      <c r="GNJ163" s="65"/>
      <c r="GNM163" s="78"/>
      <c r="GNN163" s="78"/>
      <c r="GNO163" s="65"/>
      <c r="GNR163" s="78"/>
      <c r="GNS163" s="78"/>
      <c r="GNT163" s="65"/>
      <c r="GNW163" s="78"/>
      <c r="GNX163" s="78"/>
      <c r="GNY163" s="65"/>
      <c r="GOB163" s="78"/>
      <c r="GOC163" s="78"/>
      <c r="GOD163" s="65"/>
      <c r="GOG163" s="78"/>
      <c r="GOH163" s="78"/>
      <c r="GOI163" s="65"/>
      <c r="GOL163" s="78"/>
      <c r="GOM163" s="78"/>
      <c r="GON163" s="65"/>
      <c r="GOQ163" s="78"/>
      <c r="GOR163" s="78"/>
      <c r="GOS163" s="65"/>
      <c r="GOV163" s="78"/>
      <c r="GOW163" s="78"/>
      <c r="GOX163" s="65"/>
      <c r="GPA163" s="78"/>
      <c r="GPB163" s="78"/>
      <c r="GPC163" s="65"/>
      <c r="GPF163" s="78"/>
      <c r="GPG163" s="78"/>
      <c r="GPH163" s="65"/>
      <c r="GPK163" s="78"/>
      <c r="GPL163" s="78"/>
      <c r="GPM163" s="65"/>
      <c r="GPP163" s="78"/>
      <c r="GPQ163" s="78"/>
      <c r="GPR163" s="65"/>
      <c r="GPU163" s="78"/>
      <c r="GPV163" s="78"/>
      <c r="GPW163" s="65"/>
      <c r="GPZ163" s="78"/>
      <c r="GQA163" s="78"/>
      <c r="GQB163" s="65"/>
      <c r="GQE163" s="78"/>
      <c r="GQF163" s="78"/>
      <c r="GQG163" s="65"/>
      <c r="GQJ163" s="78"/>
      <c r="GQK163" s="78"/>
      <c r="GQL163" s="65"/>
      <c r="GQO163" s="78"/>
      <c r="GQP163" s="78"/>
      <c r="GQQ163" s="65"/>
      <c r="GQT163" s="78"/>
      <c r="GQU163" s="78"/>
      <c r="GQV163" s="65"/>
      <c r="GQY163" s="78"/>
      <c r="GQZ163" s="78"/>
      <c r="GRA163" s="65"/>
      <c r="GRD163" s="78"/>
      <c r="GRE163" s="78"/>
      <c r="GRF163" s="65"/>
      <c r="GRI163" s="78"/>
      <c r="GRJ163" s="78"/>
      <c r="GRK163" s="65"/>
      <c r="GRN163" s="78"/>
      <c r="GRO163" s="78"/>
      <c r="GRP163" s="65"/>
      <c r="GRS163" s="78"/>
      <c r="GRT163" s="78"/>
      <c r="GRU163" s="65"/>
      <c r="GRX163" s="78"/>
      <c r="GRY163" s="78"/>
      <c r="GRZ163" s="65"/>
      <c r="GSC163" s="78"/>
      <c r="GSD163" s="78"/>
      <c r="GSE163" s="65"/>
      <c r="GSH163" s="78"/>
      <c r="GSI163" s="78"/>
      <c r="GSJ163" s="65"/>
      <c r="GSM163" s="78"/>
      <c r="GSN163" s="78"/>
      <c r="GSO163" s="65"/>
      <c r="GSR163" s="78"/>
      <c r="GSS163" s="78"/>
      <c r="GST163" s="65"/>
      <c r="GSW163" s="78"/>
      <c r="GSX163" s="78"/>
      <c r="GSY163" s="65"/>
      <c r="GTB163" s="78"/>
      <c r="GTC163" s="78"/>
      <c r="GTD163" s="65"/>
      <c r="GTG163" s="78"/>
      <c r="GTH163" s="78"/>
      <c r="GTI163" s="65"/>
      <c r="GTL163" s="78"/>
      <c r="GTM163" s="78"/>
      <c r="GTN163" s="65"/>
      <c r="GTQ163" s="78"/>
      <c r="GTR163" s="78"/>
      <c r="GTS163" s="65"/>
      <c r="GTV163" s="78"/>
      <c r="GTW163" s="78"/>
      <c r="GTX163" s="65"/>
      <c r="GUA163" s="78"/>
      <c r="GUB163" s="78"/>
      <c r="GUC163" s="65"/>
      <c r="GUF163" s="78"/>
      <c r="GUG163" s="78"/>
      <c r="GUH163" s="65"/>
      <c r="GUK163" s="78"/>
      <c r="GUL163" s="78"/>
      <c r="GUM163" s="65"/>
      <c r="GUP163" s="78"/>
      <c r="GUQ163" s="78"/>
      <c r="GUR163" s="65"/>
      <c r="GUU163" s="78"/>
      <c r="GUV163" s="78"/>
      <c r="GUW163" s="65"/>
      <c r="GUZ163" s="78"/>
      <c r="GVA163" s="78"/>
      <c r="GVB163" s="65"/>
      <c r="GVE163" s="78"/>
      <c r="GVF163" s="78"/>
      <c r="GVG163" s="65"/>
      <c r="GVJ163" s="78"/>
      <c r="GVK163" s="78"/>
      <c r="GVL163" s="65"/>
      <c r="GVO163" s="78"/>
      <c r="GVP163" s="78"/>
      <c r="GVQ163" s="65"/>
      <c r="GVT163" s="78"/>
      <c r="GVU163" s="78"/>
      <c r="GVV163" s="65"/>
      <c r="GVY163" s="78"/>
      <c r="GVZ163" s="78"/>
      <c r="GWA163" s="65"/>
      <c r="GWD163" s="78"/>
      <c r="GWE163" s="78"/>
      <c r="GWF163" s="65"/>
      <c r="GWI163" s="78"/>
      <c r="GWJ163" s="78"/>
      <c r="GWK163" s="65"/>
      <c r="GWN163" s="78"/>
      <c r="GWO163" s="78"/>
      <c r="GWP163" s="65"/>
      <c r="GWS163" s="78"/>
      <c r="GWT163" s="78"/>
      <c r="GWU163" s="65"/>
      <c r="GWX163" s="78"/>
      <c r="GWY163" s="78"/>
      <c r="GWZ163" s="65"/>
      <c r="GXC163" s="78"/>
      <c r="GXD163" s="78"/>
      <c r="GXE163" s="65"/>
      <c r="GXH163" s="78"/>
      <c r="GXI163" s="78"/>
      <c r="GXJ163" s="65"/>
      <c r="GXM163" s="78"/>
      <c r="GXN163" s="78"/>
      <c r="GXO163" s="65"/>
      <c r="GXR163" s="78"/>
      <c r="GXS163" s="78"/>
      <c r="GXT163" s="65"/>
      <c r="GXW163" s="78"/>
      <c r="GXX163" s="78"/>
      <c r="GXY163" s="65"/>
      <c r="GYB163" s="78"/>
      <c r="GYC163" s="78"/>
      <c r="GYD163" s="65"/>
      <c r="GYG163" s="78"/>
      <c r="GYH163" s="78"/>
      <c r="GYI163" s="65"/>
      <c r="GYL163" s="78"/>
      <c r="GYM163" s="78"/>
      <c r="GYN163" s="65"/>
      <c r="GYQ163" s="78"/>
      <c r="GYR163" s="78"/>
      <c r="GYS163" s="65"/>
      <c r="GYV163" s="78"/>
      <c r="GYW163" s="78"/>
      <c r="GYX163" s="65"/>
      <c r="GZA163" s="78"/>
      <c r="GZB163" s="78"/>
      <c r="GZC163" s="65"/>
      <c r="GZF163" s="78"/>
      <c r="GZG163" s="78"/>
      <c r="GZH163" s="65"/>
      <c r="GZK163" s="78"/>
      <c r="GZL163" s="78"/>
      <c r="GZM163" s="65"/>
      <c r="GZP163" s="78"/>
      <c r="GZQ163" s="78"/>
      <c r="GZR163" s="65"/>
      <c r="GZU163" s="78"/>
      <c r="GZV163" s="78"/>
      <c r="GZW163" s="65"/>
      <c r="GZZ163" s="78"/>
      <c r="HAA163" s="78"/>
      <c r="HAB163" s="65"/>
      <c r="HAE163" s="78"/>
      <c r="HAF163" s="78"/>
      <c r="HAG163" s="65"/>
      <c r="HAJ163" s="78"/>
      <c r="HAK163" s="78"/>
      <c r="HAL163" s="65"/>
      <c r="HAO163" s="78"/>
      <c r="HAP163" s="78"/>
      <c r="HAQ163" s="65"/>
      <c r="HAT163" s="78"/>
      <c r="HAU163" s="78"/>
      <c r="HAV163" s="65"/>
      <c r="HAY163" s="78"/>
      <c r="HAZ163" s="78"/>
      <c r="HBA163" s="65"/>
      <c r="HBD163" s="78"/>
      <c r="HBE163" s="78"/>
      <c r="HBF163" s="65"/>
      <c r="HBI163" s="78"/>
      <c r="HBJ163" s="78"/>
      <c r="HBK163" s="65"/>
      <c r="HBN163" s="78"/>
      <c r="HBO163" s="78"/>
      <c r="HBP163" s="65"/>
      <c r="HBS163" s="78"/>
      <c r="HBT163" s="78"/>
      <c r="HBU163" s="65"/>
      <c r="HBX163" s="78"/>
      <c r="HBY163" s="78"/>
      <c r="HBZ163" s="65"/>
      <c r="HCC163" s="78"/>
      <c r="HCD163" s="78"/>
      <c r="HCE163" s="65"/>
      <c r="HCH163" s="78"/>
      <c r="HCI163" s="78"/>
      <c r="HCJ163" s="65"/>
      <c r="HCM163" s="78"/>
      <c r="HCN163" s="78"/>
      <c r="HCO163" s="65"/>
      <c r="HCR163" s="78"/>
      <c r="HCS163" s="78"/>
      <c r="HCT163" s="65"/>
      <c r="HCW163" s="78"/>
      <c r="HCX163" s="78"/>
      <c r="HCY163" s="65"/>
      <c r="HDB163" s="78"/>
      <c r="HDC163" s="78"/>
      <c r="HDD163" s="65"/>
      <c r="HDG163" s="78"/>
      <c r="HDH163" s="78"/>
      <c r="HDI163" s="65"/>
      <c r="HDL163" s="78"/>
      <c r="HDM163" s="78"/>
      <c r="HDN163" s="65"/>
      <c r="HDQ163" s="78"/>
      <c r="HDR163" s="78"/>
      <c r="HDS163" s="65"/>
      <c r="HDV163" s="78"/>
      <c r="HDW163" s="78"/>
      <c r="HDX163" s="65"/>
      <c r="HEA163" s="78"/>
      <c r="HEB163" s="78"/>
      <c r="HEC163" s="65"/>
      <c r="HEF163" s="78"/>
      <c r="HEG163" s="78"/>
      <c r="HEH163" s="65"/>
      <c r="HEK163" s="78"/>
      <c r="HEL163" s="78"/>
      <c r="HEM163" s="65"/>
      <c r="HEP163" s="78"/>
      <c r="HEQ163" s="78"/>
      <c r="HER163" s="65"/>
      <c r="HEU163" s="78"/>
      <c r="HEV163" s="78"/>
      <c r="HEW163" s="65"/>
      <c r="HEZ163" s="78"/>
      <c r="HFA163" s="78"/>
      <c r="HFB163" s="65"/>
      <c r="HFE163" s="78"/>
      <c r="HFF163" s="78"/>
      <c r="HFG163" s="65"/>
      <c r="HFJ163" s="78"/>
      <c r="HFK163" s="78"/>
      <c r="HFL163" s="65"/>
      <c r="HFO163" s="78"/>
      <c r="HFP163" s="78"/>
      <c r="HFQ163" s="65"/>
      <c r="HFT163" s="78"/>
      <c r="HFU163" s="78"/>
      <c r="HFV163" s="65"/>
      <c r="HFY163" s="78"/>
      <c r="HFZ163" s="78"/>
      <c r="HGA163" s="65"/>
      <c r="HGD163" s="78"/>
      <c r="HGE163" s="78"/>
      <c r="HGF163" s="65"/>
      <c r="HGI163" s="78"/>
      <c r="HGJ163" s="78"/>
      <c r="HGK163" s="65"/>
      <c r="HGN163" s="78"/>
      <c r="HGO163" s="78"/>
      <c r="HGP163" s="65"/>
      <c r="HGS163" s="78"/>
      <c r="HGT163" s="78"/>
      <c r="HGU163" s="65"/>
      <c r="HGX163" s="78"/>
      <c r="HGY163" s="78"/>
      <c r="HGZ163" s="65"/>
      <c r="HHC163" s="78"/>
      <c r="HHD163" s="78"/>
      <c r="HHE163" s="65"/>
      <c r="HHH163" s="78"/>
      <c r="HHI163" s="78"/>
      <c r="HHJ163" s="65"/>
      <c r="HHM163" s="78"/>
      <c r="HHN163" s="78"/>
      <c r="HHO163" s="65"/>
      <c r="HHR163" s="78"/>
      <c r="HHS163" s="78"/>
      <c r="HHT163" s="65"/>
      <c r="HHW163" s="78"/>
      <c r="HHX163" s="78"/>
      <c r="HHY163" s="65"/>
      <c r="HIB163" s="78"/>
      <c r="HIC163" s="78"/>
      <c r="HID163" s="65"/>
      <c r="HIG163" s="78"/>
      <c r="HIH163" s="78"/>
      <c r="HII163" s="65"/>
      <c r="HIL163" s="78"/>
      <c r="HIM163" s="78"/>
      <c r="HIN163" s="65"/>
      <c r="HIQ163" s="78"/>
      <c r="HIR163" s="78"/>
      <c r="HIS163" s="65"/>
      <c r="HIV163" s="78"/>
      <c r="HIW163" s="78"/>
      <c r="HIX163" s="65"/>
      <c r="HJA163" s="78"/>
      <c r="HJB163" s="78"/>
      <c r="HJC163" s="65"/>
      <c r="HJF163" s="78"/>
      <c r="HJG163" s="78"/>
      <c r="HJH163" s="65"/>
      <c r="HJK163" s="78"/>
      <c r="HJL163" s="78"/>
      <c r="HJM163" s="65"/>
      <c r="HJP163" s="78"/>
      <c r="HJQ163" s="78"/>
      <c r="HJR163" s="65"/>
      <c r="HJU163" s="78"/>
      <c r="HJV163" s="78"/>
      <c r="HJW163" s="65"/>
      <c r="HJZ163" s="78"/>
      <c r="HKA163" s="78"/>
      <c r="HKB163" s="65"/>
      <c r="HKE163" s="78"/>
      <c r="HKF163" s="78"/>
      <c r="HKG163" s="65"/>
      <c r="HKJ163" s="78"/>
      <c r="HKK163" s="78"/>
      <c r="HKL163" s="65"/>
      <c r="HKO163" s="78"/>
      <c r="HKP163" s="78"/>
      <c r="HKQ163" s="65"/>
      <c r="HKT163" s="78"/>
      <c r="HKU163" s="78"/>
      <c r="HKV163" s="65"/>
      <c r="HKY163" s="78"/>
      <c r="HKZ163" s="78"/>
      <c r="HLA163" s="65"/>
      <c r="HLD163" s="78"/>
      <c r="HLE163" s="78"/>
      <c r="HLF163" s="65"/>
      <c r="HLI163" s="78"/>
      <c r="HLJ163" s="78"/>
      <c r="HLK163" s="65"/>
      <c r="HLN163" s="78"/>
      <c r="HLO163" s="78"/>
      <c r="HLP163" s="65"/>
      <c r="HLS163" s="78"/>
      <c r="HLT163" s="78"/>
      <c r="HLU163" s="65"/>
      <c r="HLX163" s="78"/>
      <c r="HLY163" s="78"/>
      <c r="HLZ163" s="65"/>
      <c r="HMC163" s="78"/>
      <c r="HMD163" s="78"/>
      <c r="HME163" s="65"/>
      <c r="HMH163" s="78"/>
      <c r="HMI163" s="78"/>
      <c r="HMJ163" s="65"/>
      <c r="HMM163" s="78"/>
      <c r="HMN163" s="78"/>
      <c r="HMO163" s="65"/>
      <c r="HMR163" s="78"/>
      <c r="HMS163" s="78"/>
      <c r="HMT163" s="65"/>
      <c r="HMW163" s="78"/>
      <c r="HMX163" s="78"/>
      <c r="HMY163" s="65"/>
      <c r="HNB163" s="78"/>
      <c r="HNC163" s="78"/>
      <c r="HND163" s="65"/>
      <c r="HNG163" s="78"/>
      <c r="HNH163" s="78"/>
      <c r="HNI163" s="65"/>
      <c r="HNL163" s="78"/>
      <c r="HNM163" s="78"/>
      <c r="HNN163" s="65"/>
      <c r="HNQ163" s="78"/>
      <c r="HNR163" s="78"/>
      <c r="HNS163" s="65"/>
      <c r="HNV163" s="78"/>
      <c r="HNW163" s="78"/>
      <c r="HNX163" s="65"/>
      <c r="HOA163" s="78"/>
      <c r="HOB163" s="78"/>
      <c r="HOC163" s="65"/>
      <c r="HOF163" s="78"/>
      <c r="HOG163" s="78"/>
      <c r="HOH163" s="65"/>
      <c r="HOK163" s="78"/>
      <c r="HOL163" s="78"/>
      <c r="HOM163" s="65"/>
      <c r="HOP163" s="78"/>
      <c r="HOQ163" s="78"/>
      <c r="HOR163" s="65"/>
      <c r="HOU163" s="78"/>
      <c r="HOV163" s="78"/>
      <c r="HOW163" s="65"/>
      <c r="HOZ163" s="78"/>
      <c r="HPA163" s="78"/>
      <c r="HPB163" s="65"/>
      <c r="HPE163" s="78"/>
      <c r="HPF163" s="78"/>
      <c r="HPG163" s="65"/>
      <c r="HPJ163" s="78"/>
      <c r="HPK163" s="78"/>
      <c r="HPL163" s="65"/>
      <c r="HPO163" s="78"/>
      <c r="HPP163" s="78"/>
      <c r="HPQ163" s="65"/>
      <c r="HPT163" s="78"/>
      <c r="HPU163" s="78"/>
      <c r="HPV163" s="65"/>
      <c r="HPY163" s="78"/>
      <c r="HPZ163" s="78"/>
      <c r="HQA163" s="65"/>
      <c r="HQD163" s="78"/>
      <c r="HQE163" s="78"/>
      <c r="HQF163" s="65"/>
      <c r="HQI163" s="78"/>
      <c r="HQJ163" s="78"/>
      <c r="HQK163" s="65"/>
      <c r="HQN163" s="78"/>
      <c r="HQO163" s="78"/>
      <c r="HQP163" s="65"/>
      <c r="HQS163" s="78"/>
      <c r="HQT163" s="78"/>
      <c r="HQU163" s="65"/>
      <c r="HQX163" s="78"/>
      <c r="HQY163" s="78"/>
      <c r="HQZ163" s="65"/>
      <c r="HRC163" s="78"/>
      <c r="HRD163" s="78"/>
      <c r="HRE163" s="65"/>
      <c r="HRH163" s="78"/>
      <c r="HRI163" s="78"/>
      <c r="HRJ163" s="65"/>
      <c r="HRM163" s="78"/>
      <c r="HRN163" s="78"/>
      <c r="HRO163" s="65"/>
      <c r="HRR163" s="78"/>
      <c r="HRS163" s="78"/>
      <c r="HRT163" s="65"/>
      <c r="HRW163" s="78"/>
      <c r="HRX163" s="78"/>
      <c r="HRY163" s="65"/>
      <c r="HSB163" s="78"/>
      <c r="HSC163" s="78"/>
      <c r="HSD163" s="65"/>
      <c r="HSG163" s="78"/>
      <c r="HSH163" s="78"/>
      <c r="HSI163" s="65"/>
      <c r="HSL163" s="78"/>
      <c r="HSM163" s="78"/>
      <c r="HSN163" s="65"/>
      <c r="HSQ163" s="78"/>
      <c r="HSR163" s="78"/>
      <c r="HSS163" s="65"/>
      <c r="HSV163" s="78"/>
      <c r="HSW163" s="78"/>
      <c r="HSX163" s="65"/>
      <c r="HTA163" s="78"/>
      <c r="HTB163" s="78"/>
      <c r="HTC163" s="65"/>
      <c r="HTF163" s="78"/>
      <c r="HTG163" s="78"/>
      <c r="HTH163" s="65"/>
      <c r="HTK163" s="78"/>
      <c r="HTL163" s="78"/>
      <c r="HTM163" s="65"/>
      <c r="HTP163" s="78"/>
      <c r="HTQ163" s="78"/>
      <c r="HTR163" s="65"/>
      <c r="HTU163" s="78"/>
      <c r="HTV163" s="78"/>
      <c r="HTW163" s="65"/>
      <c r="HTZ163" s="78"/>
      <c r="HUA163" s="78"/>
      <c r="HUB163" s="65"/>
      <c r="HUE163" s="78"/>
      <c r="HUF163" s="78"/>
      <c r="HUG163" s="65"/>
      <c r="HUJ163" s="78"/>
      <c r="HUK163" s="78"/>
      <c r="HUL163" s="65"/>
      <c r="HUO163" s="78"/>
      <c r="HUP163" s="78"/>
      <c r="HUQ163" s="65"/>
      <c r="HUT163" s="78"/>
      <c r="HUU163" s="78"/>
      <c r="HUV163" s="65"/>
      <c r="HUY163" s="78"/>
      <c r="HUZ163" s="78"/>
      <c r="HVA163" s="65"/>
      <c r="HVD163" s="78"/>
      <c r="HVE163" s="78"/>
      <c r="HVF163" s="65"/>
      <c r="HVI163" s="78"/>
      <c r="HVJ163" s="78"/>
      <c r="HVK163" s="65"/>
      <c r="HVN163" s="78"/>
      <c r="HVO163" s="78"/>
      <c r="HVP163" s="65"/>
      <c r="HVS163" s="78"/>
      <c r="HVT163" s="78"/>
      <c r="HVU163" s="65"/>
      <c r="HVX163" s="78"/>
      <c r="HVY163" s="78"/>
      <c r="HVZ163" s="65"/>
      <c r="HWC163" s="78"/>
      <c r="HWD163" s="78"/>
      <c r="HWE163" s="65"/>
      <c r="HWH163" s="78"/>
      <c r="HWI163" s="78"/>
      <c r="HWJ163" s="65"/>
      <c r="HWM163" s="78"/>
      <c r="HWN163" s="78"/>
      <c r="HWO163" s="65"/>
      <c r="HWR163" s="78"/>
      <c r="HWS163" s="78"/>
      <c r="HWT163" s="65"/>
      <c r="HWW163" s="78"/>
      <c r="HWX163" s="78"/>
      <c r="HWY163" s="65"/>
      <c r="HXB163" s="78"/>
      <c r="HXC163" s="78"/>
      <c r="HXD163" s="65"/>
      <c r="HXG163" s="78"/>
      <c r="HXH163" s="78"/>
      <c r="HXI163" s="65"/>
      <c r="HXL163" s="78"/>
      <c r="HXM163" s="78"/>
      <c r="HXN163" s="65"/>
      <c r="HXQ163" s="78"/>
      <c r="HXR163" s="78"/>
      <c r="HXS163" s="65"/>
      <c r="HXV163" s="78"/>
      <c r="HXW163" s="78"/>
      <c r="HXX163" s="65"/>
      <c r="HYA163" s="78"/>
      <c r="HYB163" s="78"/>
      <c r="HYC163" s="65"/>
      <c r="HYF163" s="78"/>
      <c r="HYG163" s="78"/>
      <c r="HYH163" s="65"/>
      <c r="HYK163" s="78"/>
      <c r="HYL163" s="78"/>
      <c r="HYM163" s="65"/>
      <c r="HYP163" s="78"/>
      <c r="HYQ163" s="78"/>
      <c r="HYR163" s="65"/>
      <c r="HYU163" s="78"/>
      <c r="HYV163" s="78"/>
      <c r="HYW163" s="65"/>
      <c r="HYZ163" s="78"/>
      <c r="HZA163" s="78"/>
      <c r="HZB163" s="65"/>
      <c r="HZE163" s="78"/>
      <c r="HZF163" s="78"/>
      <c r="HZG163" s="65"/>
      <c r="HZJ163" s="78"/>
      <c r="HZK163" s="78"/>
      <c r="HZL163" s="65"/>
      <c r="HZO163" s="78"/>
      <c r="HZP163" s="78"/>
      <c r="HZQ163" s="65"/>
      <c r="HZT163" s="78"/>
      <c r="HZU163" s="78"/>
      <c r="HZV163" s="65"/>
      <c r="HZY163" s="78"/>
      <c r="HZZ163" s="78"/>
      <c r="IAA163" s="65"/>
      <c r="IAD163" s="78"/>
      <c r="IAE163" s="78"/>
      <c r="IAF163" s="65"/>
      <c r="IAI163" s="78"/>
      <c r="IAJ163" s="78"/>
      <c r="IAK163" s="65"/>
      <c r="IAN163" s="78"/>
      <c r="IAO163" s="78"/>
      <c r="IAP163" s="65"/>
      <c r="IAS163" s="78"/>
      <c r="IAT163" s="78"/>
      <c r="IAU163" s="65"/>
      <c r="IAX163" s="78"/>
      <c r="IAY163" s="78"/>
      <c r="IAZ163" s="65"/>
      <c r="IBC163" s="78"/>
      <c r="IBD163" s="78"/>
      <c r="IBE163" s="65"/>
      <c r="IBH163" s="78"/>
      <c r="IBI163" s="78"/>
      <c r="IBJ163" s="65"/>
      <c r="IBM163" s="78"/>
      <c r="IBN163" s="78"/>
      <c r="IBO163" s="65"/>
      <c r="IBR163" s="78"/>
      <c r="IBS163" s="78"/>
      <c r="IBT163" s="65"/>
      <c r="IBW163" s="78"/>
      <c r="IBX163" s="78"/>
      <c r="IBY163" s="65"/>
      <c r="ICB163" s="78"/>
      <c r="ICC163" s="78"/>
      <c r="ICD163" s="65"/>
      <c r="ICG163" s="78"/>
      <c r="ICH163" s="78"/>
      <c r="ICI163" s="65"/>
      <c r="ICL163" s="78"/>
      <c r="ICM163" s="78"/>
      <c r="ICN163" s="65"/>
      <c r="ICQ163" s="78"/>
      <c r="ICR163" s="78"/>
      <c r="ICS163" s="65"/>
      <c r="ICV163" s="78"/>
      <c r="ICW163" s="78"/>
      <c r="ICX163" s="65"/>
      <c r="IDA163" s="78"/>
      <c r="IDB163" s="78"/>
      <c r="IDC163" s="65"/>
      <c r="IDF163" s="78"/>
      <c r="IDG163" s="78"/>
      <c r="IDH163" s="65"/>
      <c r="IDK163" s="78"/>
      <c r="IDL163" s="78"/>
      <c r="IDM163" s="65"/>
      <c r="IDP163" s="78"/>
      <c r="IDQ163" s="78"/>
      <c r="IDR163" s="65"/>
      <c r="IDU163" s="78"/>
      <c r="IDV163" s="78"/>
      <c r="IDW163" s="65"/>
      <c r="IDZ163" s="78"/>
      <c r="IEA163" s="78"/>
      <c r="IEB163" s="65"/>
      <c r="IEE163" s="78"/>
      <c r="IEF163" s="78"/>
      <c r="IEG163" s="65"/>
      <c r="IEJ163" s="78"/>
      <c r="IEK163" s="78"/>
      <c r="IEL163" s="65"/>
      <c r="IEO163" s="78"/>
      <c r="IEP163" s="78"/>
      <c r="IEQ163" s="65"/>
      <c r="IET163" s="78"/>
      <c r="IEU163" s="78"/>
      <c r="IEV163" s="65"/>
      <c r="IEY163" s="78"/>
      <c r="IEZ163" s="78"/>
      <c r="IFA163" s="65"/>
      <c r="IFD163" s="78"/>
      <c r="IFE163" s="78"/>
      <c r="IFF163" s="65"/>
      <c r="IFI163" s="78"/>
      <c r="IFJ163" s="78"/>
      <c r="IFK163" s="65"/>
      <c r="IFN163" s="78"/>
      <c r="IFO163" s="78"/>
      <c r="IFP163" s="65"/>
      <c r="IFS163" s="78"/>
      <c r="IFT163" s="78"/>
      <c r="IFU163" s="65"/>
      <c r="IFX163" s="78"/>
      <c r="IFY163" s="78"/>
      <c r="IFZ163" s="65"/>
      <c r="IGC163" s="78"/>
      <c r="IGD163" s="78"/>
      <c r="IGE163" s="65"/>
      <c r="IGH163" s="78"/>
      <c r="IGI163" s="78"/>
      <c r="IGJ163" s="65"/>
      <c r="IGM163" s="78"/>
      <c r="IGN163" s="78"/>
      <c r="IGO163" s="65"/>
      <c r="IGR163" s="78"/>
      <c r="IGS163" s="78"/>
      <c r="IGT163" s="65"/>
      <c r="IGW163" s="78"/>
      <c r="IGX163" s="78"/>
      <c r="IGY163" s="65"/>
      <c r="IHB163" s="78"/>
      <c r="IHC163" s="78"/>
      <c r="IHD163" s="65"/>
      <c r="IHG163" s="78"/>
      <c r="IHH163" s="78"/>
      <c r="IHI163" s="65"/>
      <c r="IHL163" s="78"/>
      <c r="IHM163" s="78"/>
      <c r="IHN163" s="65"/>
      <c r="IHQ163" s="78"/>
      <c r="IHR163" s="78"/>
      <c r="IHS163" s="65"/>
      <c r="IHV163" s="78"/>
      <c r="IHW163" s="78"/>
      <c r="IHX163" s="65"/>
      <c r="IIA163" s="78"/>
      <c r="IIB163" s="78"/>
      <c r="IIC163" s="65"/>
      <c r="IIF163" s="78"/>
      <c r="IIG163" s="78"/>
      <c r="IIH163" s="65"/>
      <c r="IIK163" s="78"/>
      <c r="IIL163" s="78"/>
      <c r="IIM163" s="65"/>
      <c r="IIP163" s="78"/>
      <c r="IIQ163" s="78"/>
      <c r="IIR163" s="65"/>
      <c r="IIU163" s="78"/>
      <c r="IIV163" s="78"/>
      <c r="IIW163" s="65"/>
      <c r="IIZ163" s="78"/>
      <c r="IJA163" s="78"/>
      <c r="IJB163" s="65"/>
      <c r="IJE163" s="78"/>
      <c r="IJF163" s="78"/>
      <c r="IJG163" s="65"/>
      <c r="IJJ163" s="78"/>
      <c r="IJK163" s="78"/>
      <c r="IJL163" s="65"/>
      <c r="IJO163" s="78"/>
      <c r="IJP163" s="78"/>
      <c r="IJQ163" s="65"/>
      <c r="IJT163" s="78"/>
      <c r="IJU163" s="78"/>
      <c r="IJV163" s="65"/>
      <c r="IJY163" s="78"/>
      <c r="IJZ163" s="78"/>
      <c r="IKA163" s="65"/>
      <c r="IKD163" s="78"/>
      <c r="IKE163" s="78"/>
      <c r="IKF163" s="65"/>
      <c r="IKI163" s="78"/>
      <c r="IKJ163" s="78"/>
      <c r="IKK163" s="65"/>
      <c r="IKN163" s="78"/>
      <c r="IKO163" s="78"/>
      <c r="IKP163" s="65"/>
      <c r="IKS163" s="78"/>
      <c r="IKT163" s="78"/>
      <c r="IKU163" s="65"/>
      <c r="IKX163" s="78"/>
      <c r="IKY163" s="78"/>
      <c r="IKZ163" s="65"/>
      <c r="ILC163" s="78"/>
      <c r="ILD163" s="78"/>
      <c r="ILE163" s="65"/>
      <c r="ILH163" s="78"/>
      <c r="ILI163" s="78"/>
      <c r="ILJ163" s="65"/>
      <c r="ILM163" s="78"/>
      <c r="ILN163" s="78"/>
      <c r="ILO163" s="65"/>
      <c r="ILR163" s="78"/>
      <c r="ILS163" s="78"/>
      <c r="ILT163" s="65"/>
      <c r="ILW163" s="78"/>
      <c r="ILX163" s="78"/>
      <c r="ILY163" s="65"/>
      <c r="IMB163" s="78"/>
      <c r="IMC163" s="78"/>
      <c r="IMD163" s="65"/>
      <c r="IMG163" s="78"/>
      <c r="IMH163" s="78"/>
      <c r="IMI163" s="65"/>
      <c r="IML163" s="78"/>
      <c r="IMM163" s="78"/>
      <c r="IMN163" s="65"/>
      <c r="IMQ163" s="78"/>
      <c r="IMR163" s="78"/>
      <c r="IMS163" s="65"/>
      <c r="IMV163" s="78"/>
      <c r="IMW163" s="78"/>
      <c r="IMX163" s="65"/>
      <c r="INA163" s="78"/>
      <c r="INB163" s="78"/>
      <c r="INC163" s="65"/>
      <c r="INF163" s="78"/>
      <c r="ING163" s="78"/>
      <c r="INH163" s="65"/>
      <c r="INK163" s="78"/>
      <c r="INL163" s="78"/>
      <c r="INM163" s="65"/>
      <c r="INP163" s="78"/>
      <c r="INQ163" s="78"/>
      <c r="INR163" s="65"/>
      <c r="INU163" s="78"/>
      <c r="INV163" s="78"/>
      <c r="INW163" s="65"/>
      <c r="INZ163" s="78"/>
      <c r="IOA163" s="78"/>
      <c r="IOB163" s="65"/>
      <c r="IOE163" s="78"/>
      <c r="IOF163" s="78"/>
      <c r="IOG163" s="65"/>
      <c r="IOJ163" s="78"/>
      <c r="IOK163" s="78"/>
      <c r="IOL163" s="65"/>
      <c r="IOO163" s="78"/>
      <c r="IOP163" s="78"/>
      <c r="IOQ163" s="65"/>
      <c r="IOT163" s="78"/>
      <c r="IOU163" s="78"/>
      <c r="IOV163" s="65"/>
      <c r="IOY163" s="78"/>
      <c r="IOZ163" s="78"/>
      <c r="IPA163" s="65"/>
      <c r="IPD163" s="78"/>
      <c r="IPE163" s="78"/>
      <c r="IPF163" s="65"/>
      <c r="IPI163" s="78"/>
      <c r="IPJ163" s="78"/>
      <c r="IPK163" s="65"/>
      <c r="IPN163" s="78"/>
      <c r="IPO163" s="78"/>
      <c r="IPP163" s="65"/>
      <c r="IPS163" s="78"/>
      <c r="IPT163" s="78"/>
      <c r="IPU163" s="65"/>
      <c r="IPX163" s="78"/>
      <c r="IPY163" s="78"/>
      <c r="IPZ163" s="65"/>
      <c r="IQC163" s="78"/>
      <c r="IQD163" s="78"/>
      <c r="IQE163" s="65"/>
      <c r="IQH163" s="78"/>
      <c r="IQI163" s="78"/>
      <c r="IQJ163" s="65"/>
      <c r="IQM163" s="78"/>
      <c r="IQN163" s="78"/>
      <c r="IQO163" s="65"/>
      <c r="IQR163" s="78"/>
      <c r="IQS163" s="78"/>
      <c r="IQT163" s="65"/>
      <c r="IQW163" s="78"/>
      <c r="IQX163" s="78"/>
      <c r="IQY163" s="65"/>
      <c r="IRB163" s="78"/>
      <c r="IRC163" s="78"/>
      <c r="IRD163" s="65"/>
      <c r="IRG163" s="78"/>
      <c r="IRH163" s="78"/>
      <c r="IRI163" s="65"/>
      <c r="IRL163" s="78"/>
      <c r="IRM163" s="78"/>
      <c r="IRN163" s="65"/>
      <c r="IRQ163" s="78"/>
      <c r="IRR163" s="78"/>
      <c r="IRS163" s="65"/>
      <c r="IRV163" s="78"/>
      <c r="IRW163" s="78"/>
      <c r="IRX163" s="65"/>
      <c r="ISA163" s="78"/>
      <c r="ISB163" s="78"/>
      <c r="ISC163" s="65"/>
      <c r="ISF163" s="78"/>
      <c r="ISG163" s="78"/>
      <c r="ISH163" s="65"/>
      <c r="ISK163" s="78"/>
      <c r="ISL163" s="78"/>
      <c r="ISM163" s="65"/>
      <c r="ISP163" s="78"/>
      <c r="ISQ163" s="78"/>
      <c r="ISR163" s="65"/>
      <c r="ISU163" s="78"/>
      <c r="ISV163" s="78"/>
      <c r="ISW163" s="65"/>
      <c r="ISZ163" s="78"/>
      <c r="ITA163" s="78"/>
      <c r="ITB163" s="65"/>
      <c r="ITE163" s="78"/>
      <c r="ITF163" s="78"/>
      <c r="ITG163" s="65"/>
      <c r="ITJ163" s="78"/>
      <c r="ITK163" s="78"/>
      <c r="ITL163" s="65"/>
      <c r="ITO163" s="78"/>
      <c r="ITP163" s="78"/>
      <c r="ITQ163" s="65"/>
      <c r="ITT163" s="78"/>
      <c r="ITU163" s="78"/>
      <c r="ITV163" s="65"/>
      <c r="ITY163" s="78"/>
      <c r="ITZ163" s="78"/>
      <c r="IUA163" s="65"/>
      <c r="IUD163" s="78"/>
      <c r="IUE163" s="78"/>
      <c r="IUF163" s="65"/>
      <c r="IUI163" s="78"/>
      <c r="IUJ163" s="78"/>
      <c r="IUK163" s="65"/>
      <c r="IUN163" s="78"/>
      <c r="IUO163" s="78"/>
      <c r="IUP163" s="65"/>
      <c r="IUS163" s="78"/>
      <c r="IUT163" s="78"/>
      <c r="IUU163" s="65"/>
      <c r="IUX163" s="78"/>
      <c r="IUY163" s="78"/>
      <c r="IUZ163" s="65"/>
      <c r="IVC163" s="78"/>
      <c r="IVD163" s="78"/>
      <c r="IVE163" s="65"/>
      <c r="IVH163" s="78"/>
      <c r="IVI163" s="78"/>
      <c r="IVJ163" s="65"/>
      <c r="IVM163" s="78"/>
      <c r="IVN163" s="78"/>
      <c r="IVO163" s="65"/>
      <c r="IVR163" s="78"/>
      <c r="IVS163" s="78"/>
      <c r="IVT163" s="65"/>
      <c r="IVW163" s="78"/>
      <c r="IVX163" s="78"/>
      <c r="IVY163" s="65"/>
      <c r="IWB163" s="78"/>
      <c r="IWC163" s="78"/>
      <c r="IWD163" s="65"/>
      <c r="IWG163" s="78"/>
      <c r="IWH163" s="78"/>
      <c r="IWI163" s="65"/>
      <c r="IWL163" s="78"/>
      <c r="IWM163" s="78"/>
      <c r="IWN163" s="65"/>
      <c r="IWQ163" s="78"/>
      <c r="IWR163" s="78"/>
      <c r="IWS163" s="65"/>
      <c r="IWV163" s="78"/>
      <c r="IWW163" s="78"/>
      <c r="IWX163" s="65"/>
      <c r="IXA163" s="78"/>
      <c r="IXB163" s="78"/>
      <c r="IXC163" s="65"/>
      <c r="IXF163" s="78"/>
      <c r="IXG163" s="78"/>
      <c r="IXH163" s="65"/>
      <c r="IXK163" s="78"/>
      <c r="IXL163" s="78"/>
      <c r="IXM163" s="65"/>
      <c r="IXP163" s="78"/>
      <c r="IXQ163" s="78"/>
      <c r="IXR163" s="65"/>
      <c r="IXU163" s="78"/>
      <c r="IXV163" s="78"/>
      <c r="IXW163" s="65"/>
      <c r="IXZ163" s="78"/>
      <c r="IYA163" s="78"/>
      <c r="IYB163" s="65"/>
      <c r="IYE163" s="78"/>
      <c r="IYF163" s="78"/>
      <c r="IYG163" s="65"/>
      <c r="IYJ163" s="78"/>
      <c r="IYK163" s="78"/>
      <c r="IYL163" s="65"/>
      <c r="IYO163" s="78"/>
      <c r="IYP163" s="78"/>
      <c r="IYQ163" s="65"/>
      <c r="IYT163" s="78"/>
      <c r="IYU163" s="78"/>
      <c r="IYV163" s="65"/>
      <c r="IYY163" s="78"/>
      <c r="IYZ163" s="78"/>
      <c r="IZA163" s="65"/>
      <c r="IZD163" s="78"/>
      <c r="IZE163" s="78"/>
      <c r="IZF163" s="65"/>
      <c r="IZI163" s="78"/>
      <c r="IZJ163" s="78"/>
      <c r="IZK163" s="65"/>
      <c r="IZN163" s="78"/>
      <c r="IZO163" s="78"/>
      <c r="IZP163" s="65"/>
      <c r="IZS163" s="78"/>
      <c r="IZT163" s="78"/>
      <c r="IZU163" s="65"/>
      <c r="IZX163" s="78"/>
      <c r="IZY163" s="78"/>
      <c r="IZZ163" s="65"/>
      <c r="JAC163" s="78"/>
      <c r="JAD163" s="78"/>
      <c r="JAE163" s="65"/>
      <c r="JAH163" s="78"/>
      <c r="JAI163" s="78"/>
      <c r="JAJ163" s="65"/>
      <c r="JAM163" s="78"/>
      <c r="JAN163" s="78"/>
      <c r="JAO163" s="65"/>
      <c r="JAR163" s="78"/>
      <c r="JAS163" s="78"/>
      <c r="JAT163" s="65"/>
      <c r="JAW163" s="78"/>
      <c r="JAX163" s="78"/>
      <c r="JAY163" s="65"/>
      <c r="JBB163" s="78"/>
      <c r="JBC163" s="78"/>
      <c r="JBD163" s="65"/>
      <c r="JBG163" s="78"/>
      <c r="JBH163" s="78"/>
      <c r="JBI163" s="65"/>
      <c r="JBL163" s="78"/>
      <c r="JBM163" s="78"/>
      <c r="JBN163" s="65"/>
      <c r="JBQ163" s="78"/>
      <c r="JBR163" s="78"/>
      <c r="JBS163" s="65"/>
      <c r="JBV163" s="78"/>
      <c r="JBW163" s="78"/>
      <c r="JBX163" s="65"/>
      <c r="JCA163" s="78"/>
      <c r="JCB163" s="78"/>
      <c r="JCC163" s="65"/>
      <c r="JCF163" s="78"/>
      <c r="JCG163" s="78"/>
      <c r="JCH163" s="65"/>
      <c r="JCK163" s="78"/>
      <c r="JCL163" s="78"/>
      <c r="JCM163" s="65"/>
      <c r="JCP163" s="78"/>
      <c r="JCQ163" s="78"/>
      <c r="JCR163" s="65"/>
      <c r="JCU163" s="78"/>
      <c r="JCV163" s="78"/>
      <c r="JCW163" s="65"/>
      <c r="JCZ163" s="78"/>
      <c r="JDA163" s="78"/>
      <c r="JDB163" s="65"/>
      <c r="JDE163" s="78"/>
      <c r="JDF163" s="78"/>
      <c r="JDG163" s="65"/>
      <c r="JDJ163" s="78"/>
      <c r="JDK163" s="78"/>
      <c r="JDL163" s="65"/>
      <c r="JDO163" s="78"/>
      <c r="JDP163" s="78"/>
      <c r="JDQ163" s="65"/>
      <c r="JDT163" s="78"/>
      <c r="JDU163" s="78"/>
      <c r="JDV163" s="65"/>
      <c r="JDY163" s="78"/>
      <c r="JDZ163" s="78"/>
      <c r="JEA163" s="65"/>
      <c r="JED163" s="78"/>
      <c r="JEE163" s="78"/>
      <c r="JEF163" s="65"/>
      <c r="JEI163" s="78"/>
      <c r="JEJ163" s="78"/>
      <c r="JEK163" s="65"/>
      <c r="JEN163" s="78"/>
      <c r="JEO163" s="78"/>
      <c r="JEP163" s="65"/>
      <c r="JES163" s="78"/>
      <c r="JET163" s="78"/>
      <c r="JEU163" s="65"/>
      <c r="JEX163" s="78"/>
      <c r="JEY163" s="78"/>
      <c r="JEZ163" s="65"/>
      <c r="JFC163" s="78"/>
      <c r="JFD163" s="78"/>
      <c r="JFE163" s="65"/>
      <c r="JFH163" s="78"/>
      <c r="JFI163" s="78"/>
      <c r="JFJ163" s="65"/>
      <c r="JFM163" s="78"/>
      <c r="JFN163" s="78"/>
      <c r="JFO163" s="65"/>
      <c r="JFR163" s="78"/>
      <c r="JFS163" s="78"/>
      <c r="JFT163" s="65"/>
      <c r="JFW163" s="78"/>
      <c r="JFX163" s="78"/>
      <c r="JFY163" s="65"/>
      <c r="JGB163" s="78"/>
      <c r="JGC163" s="78"/>
      <c r="JGD163" s="65"/>
      <c r="JGG163" s="78"/>
      <c r="JGH163" s="78"/>
      <c r="JGI163" s="65"/>
      <c r="JGL163" s="78"/>
      <c r="JGM163" s="78"/>
      <c r="JGN163" s="65"/>
      <c r="JGQ163" s="78"/>
      <c r="JGR163" s="78"/>
      <c r="JGS163" s="65"/>
      <c r="JGV163" s="78"/>
      <c r="JGW163" s="78"/>
      <c r="JGX163" s="65"/>
      <c r="JHA163" s="78"/>
      <c r="JHB163" s="78"/>
      <c r="JHC163" s="65"/>
      <c r="JHF163" s="78"/>
      <c r="JHG163" s="78"/>
      <c r="JHH163" s="65"/>
      <c r="JHK163" s="78"/>
      <c r="JHL163" s="78"/>
      <c r="JHM163" s="65"/>
      <c r="JHP163" s="78"/>
      <c r="JHQ163" s="78"/>
      <c r="JHR163" s="65"/>
      <c r="JHU163" s="78"/>
      <c r="JHV163" s="78"/>
      <c r="JHW163" s="65"/>
      <c r="JHZ163" s="78"/>
      <c r="JIA163" s="78"/>
      <c r="JIB163" s="65"/>
      <c r="JIE163" s="78"/>
      <c r="JIF163" s="78"/>
      <c r="JIG163" s="65"/>
      <c r="JIJ163" s="78"/>
      <c r="JIK163" s="78"/>
      <c r="JIL163" s="65"/>
      <c r="JIO163" s="78"/>
      <c r="JIP163" s="78"/>
      <c r="JIQ163" s="65"/>
      <c r="JIT163" s="78"/>
      <c r="JIU163" s="78"/>
      <c r="JIV163" s="65"/>
      <c r="JIY163" s="78"/>
      <c r="JIZ163" s="78"/>
      <c r="JJA163" s="65"/>
      <c r="JJD163" s="78"/>
      <c r="JJE163" s="78"/>
      <c r="JJF163" s="65"/>
      <c r="JJI163" s="78"/>
      <c r="JJJ163" s="78"/>
      <c r="JJK163" s="65"/>
      <c r="JJN163" s="78"/>
      <c r="JJO163" s="78"/>
      <c r="JJP163" s="65"/>
      <c r="JJS163" s="78"/>
      <c r="JJT163" s="78"/>
      <c r="JJU163" s="65"/>
      <c r="JJX163" s="78"/>
      <c r="JJY163" s="78"/>
      <c r="JJZ163" s="65"/>
      <c r="JKC163" s="78"/>
      <c r="JKD163" s="78"/>
      <c r="JKE163" s="65"/>
      <c r="JKH163" s="78"/>
      <c r="JKI163" s="78"/>
      <c r="JKJ163" s="65"/>
      <c r="JKM163" s="78"/>
      <c r="JKN163" s="78"/>
      <c r="JKO163" s="65"/>
      <c r="JKR163" s="78"/>
      <c r="JKS163" s="78"/>
      <c r="JKT163" s="65"/>
      <c r="JKW163" s="78"/>
      <c r="JKX163" s="78"/>
      <c r="JKY163" s="65"/>
      <c r="JLB163" s="78"/>
      <c r="JLC163" s="78"/>
      <c r="JLD163" s="65"/>
      <c r="JLG163" s="78"/>
      <c r="JLH163" s="78"/>
      <c r="JLI163" s="65"/>
      <c r="JLL163" s="78"/>
      <c r="JLM163" s="78"/>
      <c r="JLN163" s="65"/>
      <c r="JLQ163" s="78"/>
      <c r="JLR163" s="78"/>
      <c r="JLS163" s="65"/>
      <c r="JLV163" s="78"/>
      <c r="JLW163" s="78"/>
      <c r="JLX163" s="65"/>
      <c r="JMA163" s="78"/>
      <c r="JMB163" s="78"/>
      <c r="JMC163" s="65"/>
      <c r="JMF163" s="78"/>
      <c r="JMG163" s="78"/>
      <c r="JMH163" s="65"/>
      <c r="JMK163" s="78"/>
      <c r="JML163" s="78"/>
      <c r="JMM163" s="65"/>
      <c r="JMP163" s="78"/>
      <c r="JMQ163" s="78"/>
      <c r="JMR163" s="65"/>
      <c r="JMU163" s="78"/>
      <c r="JMV163" s="78"/>
      <c r="JMW163" s="65"/>
      <c r="JMZ163" s="78"/>
      <c r="JNA163" s="78"/>
      <c r="JNB163" s="65"/>
      <c r="JNE163" s="78"/>
      <c r="JNF163" s="78"/>
      <c r="JNG163" s="65"/>
      <c r="JNJ163" s="78"/>
      <c r="JNK163" s="78"/>
      <c r="JNL163" s="65"/>
      <c r="JNO163" s="78"/>
      <c r="JNP163" s="78"/>
      <c r="JNQ163" s="65"/>
      <c r="JNT163" s="78"/>
      <c r="JNU163" s="78"/>
      <c r="JNV163" s="65"/>
      <c r="JNY163" s="78"/>
      <c r="JNZ163" s="78"/>
      <c r="JOA163" s="65"/>
      <c r="JOD163" s="78"/>
      <c r="JOE163" s="78"/>
      <c r="JOF163" s="65"/>
      <c r="JOI163" s="78"/>
      <c r="JOJ163" s="78"/>
      <c r="JOK163" s="65"/>
      <c r="JON163" s="78"/>
      <c r="JOO163" s="78"/>
      <c r="JOP163" s="65"/>
      <c r="JOS163" s="78"/>
      <c r="JOT163" s="78"/>
      <c r="JOU163" s="65"/>
      <c r="JOX163" s="78"/>
      <c r="JOY163" s="78"/>
      <c r="JOZ163" s="65"/>
      <c r="JPC163" s="78"/>
      <c r="JPD163" s="78"/>
      <c r="JPE163" s="65"/>
      <c r="JPH163" s="78"/>
      <c r="JPI163" s="78"/>
      <c r="JPJ163" s="65"/>
      <c r="JPM163" s="78"/>
      <c r="JPN163" s="78"/>
      <c r="JPO163" s="65"/>
      <c r="JPR163" s="78"/>
      <c r="JPS163" s="78"/>
      <c r="JPT163" s="65"/>
      <c r="JPW163" s="78"/>
      <c r="JPX163" s="78"/>
      <c r="JPY163" s="65"/>
      <c r="JQB163" s="78"/>
      <c r="JQC163" s="78"/>
      <c r="JQD163" s="65"/>
      <c r="JQG163" s="78"/>
      <c r="JQH163" s="78"/>
      <c r="JQI163" s="65"/>
      <c r="JQL163" s="78"/>
      <c r="JQM163" s="78"/>
      <c r="JQN163" s="65"/>
      <c r="JQQ163" s="78"/>
      <c r="JQR163" s="78"/>
      <c r="JQS163" s="65"/>
      <c r="JQV163" s="78"/>
      <c r="JQW163" s="78"/>
      <c r="JQX163" s="65"/>
      <c r="JRA163" s="78"/>
      <c r="JRB163" s="78"/>
      <c r="JRC163" s="65"/>
      <c r="JRF163" s="78"/>
      <c r="JRG163" s="78"/>
      <c r="JRH163" s="65"/>
      <c r="JRK163" s="78"/>
      <c r="JRL163" s="78"/>
      <c r="JRM163" s="65"/>
      <c r="JRP163" s="78"/>
      <c r="JRQ163" s="78"/>
      <c r="JRR163" s="65"/>
      <c r="JRU163" s="78"/>
      <c r="JRV163" s="78"/>
      <c r="JRW163" s="65"/>
      <c r="JRZ163" s="78"/>
      <c r="JSA163" s="78"/>
      <c r="JSB163" s="65"/>
      <c r="JSE163" s="78"/>
      <c r="JSF163" s="78"/>
      <c r="JSG163" s="65"/>
      <c r="JSJ163" s="78"/>
      <c r="JSK163" s="78"/>
      <c r="JSL163" s="65"/>
      <c r="JSO163" s="78"/>
      <c r="JSP163" s="78"/>
      <c r="JSQ163" s="65"/>
      <c r="JST163" s="78"/>
      <c r="JSU163" s="78"/>
      <c r="JSV163" s="65"/>
      <c r="JSY163" s="78"/>
      <c r="JSZ163" s="78"/>
      <c r="JTA163" s="65"/>
      <c r="JTD163" s="78"/>
      <c r="JTE163" s="78"/>
      <c r="JTF163" s="65"/>
      <c r="JTI163" s="78"/>
      <c r="JTJ163" s="78"/>
      <c r="JTK163" s="65"/>
      <c r="JTN163" s="78"/>
      <c r="JTO163" s="78"/>
      <c r="JTP163" s="65"/>
      <c r="JTS163" s="78"/>
      <c r="JTT163" s="78"/>
      <c r="JTU163" s="65"/>
      <c r="JTX163" s="78"/>
      <c r="JTY163" s="78"/>
      <c r="JTZ163" s="65"/>
      <c r="JUC163" s="78"/>
      <c r="JUD163" s="78"/>
      <c r="JUE163" s="65"/>
      <c r="JUH163" s="78"/>
      <c r="JUI163" s="78"/>
      <c r="JUJ163" s="65"/>
      <c r="JUM163" s="78"/>
      <c r="JUN163" s="78"/>
      <c r="JUO163" s="65"/>
      <c r="JUR163" s="78"/>
      <c r="JUS163" s="78"/>
      <c r="JUT163" s="65"/>
      <c r="JUW163" s="78"/>
      <c r="JUX163" s="78"/>
      <c r="JUY163" s="65"/>
      <c r="JVB163" s="78"/>
      <c r="JVC163" s="78"/>
      <c r="JVD163" s="65"/>
      <c r="JVG163" s="78"/>
      <c r="JVH163" s="78"/>
      <c r="JVI163" s="65"/>
      <c r="JVL163" s="78"/>
      <c r="JVM163" s="78"/>
      <c r="JVN163" s="65"/>
      <c r="JVQ163" s="78"/>
      <c r="JVR163" s="78"/>
      <c r="JVS163" s="65"/>
      <c r="JVV163" s="78"/>
      <c r="JVW163" s="78"/>
      <c r="JVX163" s="65"/>
      <c r="JWA163" s="78"/>
      <c r="JWB163" s="78"/>
      <c r="JWC163" s="65"/>
      <c r="JWF163" s="78"/>
      <c r="JWG163" s="78"/>
      <c r="JWH163" s="65"/>
      <c r="JWK163" s="78"/>
      <c r="JWL163" s="78"/>
      <c r="JWM163" s="65"/>
      <c r="JWP163" s="78"/>
      <c r="JWQ163" s="78"/>
      <c r="JWR163" s="65"/>
      <c r="JWU163" s="78"/>
      <c r="JWV163" s="78"/>
      <c r="JWW163" s="65"/>
      <c r="JWZ163" s="78"/>
      <c r="JXA163" s="78"/>
      <c r="JXB163" s="65"/>
      <c r="JXE163" s="78"/>
      <c r="JXF163" s="78"/>
      <c r="JXG163" s="65"/>
      <c r="JXJ163" s="78"/>
      <c r="JXK163" s="78"/>
      <c r="JXL163" s="65"/>
      <c r="JXO163" s="78"/>
      <c r="JXP163" s="78"/>
      <c r="JXQ163" s="65"/>
      <c r="JXT163" s="78"/>
      <c r="JXU163" s="78"/>
      <c r="JXV163" s="65"/>
      <c r="JXY163" s="78"/>
      <c r="JXZ163" s="78"/>
      <c r="JYA163" s="65"/>
      <c r="JYD163" s="78"/>
      <c r="JYE163" s="78"/>
      <c r="JYF163" s="65"/>
      <c r="JYI163" s="78"/>
      <c r="JYJ163" s="78"/>
      <c r="JYK163" s="65"/>
      <c r="JYN163" s="78"/>
      <c r="JYO163" s="78"/>
      <c r="JYP163" s="65"/>
      <c r="JYS163" s="78"/>
      <c r="JYT163" s="78"/>
      <c r="JYU163" s="65"/>
      <c r="JYX163" s="78"/>
      <c r="JYY163" s="78"/>
      <c r="JYZ163" s="65"/>
      <c r="JZC163" s="78"/>
      <c r="JZD163" s="78"/>
      <c r="JZE163" s="65"/>
      <c r="JZH163" s="78"/>
      <c r="JZI163" s="78"/>
      <c r="JZJ163" s="65"/>
      <c r="JZM163" s="78"/>
      <c r="JZN163" s="78"/>
      <c r="JZO163" s="65"/>
      <c r="JZR163" s="78"/>
      <c r="JZS163" s="78"/>
      <c r="JZT163" s="65"/>
      <c r="JZW163" s="78"/>
      <c r="JZX163" s="78"/>
      <c r="JZY163" s="65"/>
      <c r="KAB163" s="78"/>
      <c r="KAC163" s="78"/>
      <c r="KAD163" s="65"/>
      <c r="KAG163" s="78"/>
      <c r="KAH163" s="78"/>
      <c r="KAI163" s="65"/>
      <c r="KAL163" s="78"/>
      <c r="KAM163" s="78"/>
      <c r="KAN163" s="65"/>
      <c r="KAQ163" s="78"/>
      <c r="KAR163" s="78"/>
      <c r="KAS163" s="65"/>
      <c r="KAV163" s="78"/>
      <c r="KAW163" s="78"/>
      <c r="KAX163" s="65"/>
      <c r="KBA163" s="78"/>
      <c r="KBB163" s="78"/>
      <c r="KBC163" s="65"/>
      <c r="KBF163" s="78"/>
      <c r="KBG163" s="78"/>
      <c r="KBH163" s="65"/>
      <c r="KBK163" s="78"/>
      <c r="KBL163" s="78"/>
      <c r="KBM163" s="65"/>
      <c r="KBP163" s="78"/>
      <c r="KBQ163" s="78"/>
      <c r="KBR163" s="65"/>
      <c r="KBU163" s="78"/>
      <c r="KBV163" s="78"/>
      <c r="KBW163" s="65"/>
      <c r="KBZ163" s="78"/>
      <c r="KCA163" s="78"/>
      <c r="KCB163" s="65"/>
      <c r="KCE163" s="78"/>
      <c r="KCF163" s="78"/>
      <c r="KCG163" s="65"/>
      <c r="KCJ163" s="78"/>
      <c r="KCK163" s="78"/>
      <c r="KCL163" s="65"/>
      <c r="KCO163" s="78"/>
      <c r="KCP163" s="78"/>
      <c r="KCQ163" s="65"/>
      <c r="KCT163" s="78"/>
      <c r="KCU163" s="78"/>
      <c r="KCV163" s="65"/>
      <c r="KCY163" s="78"/>
      <c r="KCZ163" s="78"/>
      <c r="KDA163" s="65"/>
      <c r="KDD163" s="78"/>
      <c r="KDE163" s="78"/>
      <c r="KDF163" s="65"/>
      <c r="KDI163" s="78"/>
      <c r="KDJ163" s="78"/>
      <c r="KDK163" s="65"/>
      <c r="KDN163" s="78"/>
      <c r="KDO163" s="78"/>
      <c r="KDP163" s="65"/>
      <c r="KDS163" s="78"/>
      <c r="KDT163" s="78"/>
      <c r="KDU163" s="65"/>
      <c r="KDX163" s="78"/>
      <c r="KDY163" s="78"/>
      <c r="KDZ163" s="65"/>
      <c r="KEC163" s="78"/>
      <c r="KED163" s="78"/>
      <c r="KEE163" s="65"/>
      <c r="KEH163" s="78"/>
      <c r="KEI163" s="78"/>
      <c r="KEJ163" s="65"/>
      <c r="KEM163" s="78"/>
      <c r="KEN163" s="78"/>
      <c r="KEO163" s="65"/>
      <c r="KER163" s="78"/>
      <c r="KES163" s="78"/>
      <c r="KET163" s="65"/>
      <c r="KEW163" s="78"/>
      <c r="KEX163" s="78"/>
      <c r="KEY163" s="65"/>
      <c r="KFB163" s="78"/>
      <c r="KFC163" s="78"/>
      <c r="KFD163" s="65"/>
      <c r="KFG163" s="78"/>
      <c r="KFH163" s="78"/>
      <c r="KFI163" s="65"/>
      <c r="KFL163" s="78"/>
      <c r="KFM163" s="78"/>
      <c r="KFN163" s="65"/>
      <c r="KFQ163" s="78"/>
      <c r="KFR163" s="78"/>
      <c r="KFS163" s="65"/>
      <c r="KFV163" s="78"/>
      <c r="KFW163" s="78"/>
      <c r="KFX163" s="65"/>
      <c r="KGA163" s="78"/>
      <c r="KGB163" s="78"/>
      <c r="KGC163" s="65"/>
      <c r="KGF163" s="78"/>
      <c r="KGG163" s="78"/>
      <c r="KGH163" s="65"/>
      <c r="KGK163" s="78"/>
      <c r="KGL163" s="78"/>
      <c r="KGM163" s="65"/>
      <c r="KGP163" s="78"/>
      <c r="KGQ163" s="78"/>
      <c r="KGR163" s="65"/>
      <c r="KGU163" s="78"/>
      <c r="KGV163" s="78"/>
      <c r="KGW163" s="65"/>
      <c r="KGZ163" s="78"/>
      <c r="KHA163" s="78"/>
      <c r="KHB163" s="65"/>
      <c r="KHE163" s="78"/>
      <c r="KHF163" s="78"/>
      <c r="KHG163" s="65"/>
      <c r="KHJ163" s="78"/>
      <c r="KHK163" s="78"/>
      <c r="KHL163" s="65"/>
      <c r="KHO163" s="78"/>
      <c r="KHP163" s="78"/>
      <c r="KHQ163" s="65"/>
      <c r="KHT163" s="78"/>
      <c r="KHU163" s="78"/>
      <c r="KHV163" s="65"/>
      <c r="KHY163" s="78"/>
      <c r="KHZ163" s="78"/>
      <c r="KIA163" s="65"/>
      <c r="KID163" s="78"/>
      <c r="KIE163" s="78"/>
      <c r="KIF163" s="65"/>
      <c r="KII163" s="78"/>
      <c r="KIJ163" s="78"/>
      <c r="KIK163" s="65"/>
      <c r="KIN163" s="78"/>
      <c r="KIO163" s="78"/>
      <c r="KIP163" s="65"/>
      <c r="KIS163" s="78"/>
      <c r="KIT163" s="78"/>
      <c r="KIU163" s="65"/>
      <c r="KIX163" s="78"/>
      <c r="KIY163" s="78"/>
      <c r="KIZ163" s="65"/>
      <c r="KJC163" s="78"/>
      <c r="KJD163" s="78"/>
      <c r="KJE163" s="65"/>
      <c r="KJH163" s="78"/>
      <c r="KJI163" s="78"/>
      <c r="KJJ163" s="65"/>
      <c r="KJM163" s="78"/>
      <c r="KJN163" s="78"/>
      <c r="KJO163" s="65"/>
      <c r="KJR163" s="78"/>
      <c r="KJS163" s="78"/>
      <c r="KJT163" s="65"/>
      <c r="KJW163" s="78"/>
      <c r="KJX163" s="78"/>
      <c r="KJY163" s="65"/>
      <c r="KKB163" s="78"/>
      <c r="KKC163" s="78"/>
      <c r="KKD163" s="65"/>
      <c r="KKG163" s="78"/>
      <c r="KKH163" s="78"/>
      <c r="KKI163" s="65"/>
      <c r="KKL163" s="78"/>
      <c r="KKM163" s="78"/>
      <c r="KKN163" s="65"/>
      <c r="KKQ163" s="78"/>
      <c r="KKR163" s="78"/>
      <c r="KKS163" s="65"/>
      <c r="KKV163" s="78"/>
      <c r="KKW163" s="78"/>
      <c r="KKX163" s="65"/>
      <c r="KLA163" s="78"/>
      <c r="KLB163" s="78"/>
      <c r="KLC163" s="65"/>
      <c r="KLF163" s="78"/>
      <c r="KLG163" s="78"/>
      <c r="KLH163" s="65"/>
      <c r="KLK163" s="78"/>
      <c r="KLL163" s="78"/>
      <c r="KLM163" s="65"/>
      <c r="KLP163" s="78"/>
      <c r="KLQ163" s="78"/>
      <c r="KLR163" s="65"/>
      <c r="KLU163" s="78"/>
      <c r="KLV163" s="78"/>
      <c r="KLW163" s="65"/>
      <c r="KLZ163" s="78"/>
      <c r="KMA163" s="78"/>
      <c r="KMB163" s="65"/>
      <c r="KME163" s="78"/>
      <c r="KMF163" s="78"/>
      <c r="KMG163" s="65"/>
      <c r="KMJ163" s="78"/>
      <c r="KMK163" s="78"/>
      <c r="KML163" s="65"/>
      <c r="KMO163" s="78"/>
      <c r="KMP163" s="78"/>
      <c r="KMQ163" s="65"/>
      <c r="KMT163" s="78"/>
      <c r="KMU163" s="78"/>
      <c r="KMV163" s="65"/>
      <c r="KMY163" s="78"/>
      <c r="KMZ163" s="78"/>
      <c r="KNA163" s="65"/>
      <c r="KND163" s="78"/>
      <c r="KNE163" s="78"/>
      <c r="KNF163" s="65"/>
      <c r="KNI163" s="78"/>
      <c r="KNJ163" s="78"/>
      <c r="KNK163" s="65"/>
      <c r="KNN163" s="78"/>
      <c r="KNO163" s="78"/>
      <c r="KNP163" s="65"/>
      <c r="KNS163" s="78"/>
      <c r="KNT163" s="78"/>
      <c r="KNU163" s="65"/>
      <c r="KNX163" s="78"/>
      <c r="KNY163" s="78"/>
      <c r="KNZ163" s="65"/>
      <c r="KOC163" s="78"/>
      <c r="KOD163" s="78"/>
      <c r="KOE163" s="65"/>
      <c r="KOH163" s="78"/>
      <c r="KOI163" s="78"/>
      <c r="KOJ163" s="65"/>
      <c r="KOM163" s="78"/>
      <c r="KON163" s="78"/>
      <c r="KOO163" s="65"/>
      <c r="KOR163" s="78"/>
      <c r="KOS163" s="78"/>
      <c r="KOT163" s="65"/>
      <c r="KOW163" s="78"/>
      <c r="KOX163" s="78"/>
      <c r="KOY163" s="65"/>
      <c r="KPB163" s="78"/>
      <c r="KPC163" s="78"/>
      <c r="KPD163" s="65"/>
      <c r="KPG163" s="78"/>
      <c r="KPH163" s="78"/>
      <c r="KPI163" s="65"/>
      <c r="KPL163" s="78"/>
      <c r="KPM163" s="78"/>
      <c r="KPN163" s="65"/>
      <c r="KPQ163" s="78"/>
      <c r="KPR163" s="78"/>
      <c r="KPS163" s="65"/>
      <c r="KPV163" s="78"/>
      <c r="KPW163" s="78"/>
      <c r="KPX163" s="65"/>
      <c r="KQA163" s="78"/>
      <c r="KQB163" s="78"/>
      <c r="KQC163" s="65"/>
      <c r="KQF163" s="78"/>
      <c r="KQG163" s="78"/>
      <c r="KQH163" s="65"/>
      <c r="KQK163" s="78"/>
      <c r="KQL163" s="78"/>
      <c r="KQM163" s="65"/>
      <c r="KQP163" s="78"/>
      <c r="KQQ163" s="78"/>
      <c r="KQR163" s="65"/>
      <c r="KQU163" s="78"/>
      <c r="KQV163" s="78"/>
      <c r="KQW163" s="65"/>
      <c r="KQZ163" s="78"/>
      <c r="KRA163" s="78"/>
      <c r="KRB163" s="65"/>
      <c r="KRE163" s="78"/>
      <c r="KRF163" s="78"/>
      <c r="KRG163" s="65"/>
      <c r="KRJ163" s="78"/>
      <c r="KRK163" s="78"/>
      <c r="KRL163" s="65"/>
      <c r="KRO163" s="78"/>
      <c r="KRP163" s="78"/>
      <c r="KRQ163" s="65"/>
      <c r="KRT163" s="78"/>
      <c r="KRU163" s="78"/>
      <c r="KRV163" s="65"/>
      <c r="KRY163" s="78"/>
      <c r="KRZ163" s="78"/>
      <c r="KSA163" s="65"/>
      <c r="KSD163" s="78"/>
      <c r="KSE163" s="78"/>
      <c r="KSF163" s="65"/>
      <c r="KSI163" s="78"/>
      <c r="KSJ163" s="78"/>
      <c r="KSK163" s="65"/>
      <c r="KSN163" s="78"/>
      <c r="KSO163" s="78"/>
      <c r="KSP163" s="65"/>
      <c r="KSS163" s="78"/>
      <c r="KST163" s="78"/>
      <c r="KSU163" s="65"/>
      <c r="KSX163" s="78"/>
      <c r="KSY163" s="78"/>
      <c r="KSZ163" s="65"/>
      <c r="KTC163" s="78"/>
      <c r="KTD163" s="78"/>
      <c r="KTE163" s="65"/>
      <c r="KTH163" s="78"/>
      <c r="KTI163" s="78"/>
      <c r="KTJ163" s="65"/>
      <c r="KTM163" s="78"/>
      <c r="KTN163" s="78"/>
      <c r="KTO163" s="65"/>
      <c r="KTR163" s="78"/>
      <c r="KTS163" s="78"/>
      <c r="KTT163" s="65"/>
      <c r="KTW163" s="78"/>
      <c r="KTX163" s="78"/>
      <c r="KTY163" s="65"/>
      <c r="KUB163" s="78"/>
      <c r="KUC163" s="78"/>
      <c r="KUD163" s="65"/>
      <c r="KUG163" s="78"/>
      <c r="KUH163" s="78"/>
      <c r="KUI163" s="65"/>
      <c r="KUL163" s="78"/>
      <c r="KUM163" s="78"/>
      <c r="KUN163" s="65"/>
      <c r="KUQ163" s="78"/>
      <c r="KUR163" s="78"/>
      <c r="KUS163" s="65"/>
      <c r="KUV163" s="78"/>
      <c r="KUW163" s="78"/>
      <c r="KUX163" s="65"/>
      <c r="KVA163" s="78"/>
      <c r="KVB163" s="78"/>
      <c r="KVC163" s="65"/>
      <c r="KVF163" s="78"/>
      <c r="KVG163" s="78"/>
      <c r="KVH163" s="65"/>
      <c r="KVK163" s="78"/>
      <c r="KVL163" s="78"/>
      <c r="KVM163" s="65"/>
      <c r="KVP163" s="78"/>
      <c r="KVQ163" s="78"/>
      <c r="KVR163" s="65"/>
      <c r="KVU163" s="78"/>
      <c r="KVV163" s="78"/>
      <c r="KVW163" s="65"/>
      <c r="KVZ163" s="78"/>
      <c r="KWA163" s="78"/>
      <c r="KWB163" s="65"/>
      <c r="KWE163" s="78"/>
      <c r="KWF163" s="78"/>
      <c r="KWG163" s="65"/>
      <c r="KWJ163" s="78"/>
      <c r="KWK163" s="78"/>
      <c r="KWL163" s="65"/>
      <c r="KWO163" s="78"/>
      <c r="KWP163" s="78"/>
      <c r="KWQ163" s="65"/>
      <c r="KWT163" s="78"/>
      <c r="KWU163" s="78"/>
      <c r="KWV163" s="65"/>
      <c r="KWY163" s="78"/>
      <c r="KWZ163" s="78"/>
      <c r="KXA163" s="65"/>
      <c r="KXD163" s="78"/>
      <c r="KXE163" s="78"/>
      <c r="KXF163" s="65"/>
      <c r="KXI163" s="78"/>
      <c r="KXJ163" s="78"/>
      <c r="KXK163" s="65"/>
      <c r="KXN163" s="78"/>
      <c r="KXO163" s="78"/>
      <c r="KXP163" s="65"/>
      <c r="KXS163" s="78"/>
      <c r="KXT163" s="78"/>
      <c r="KXU163" s="65"/>
      <c r="KXX163" s="78"/>
      <c r="KXY163" s="78"/>
      <c r="KXZ163" s="65"/>
      <c r="KYC163" s="78"/>
      <c r="KYD163" s="78"/>
      <c r="KYE163" s="65"/>
      <c r="KYH163" s="78"/>
      <c r="KYI163" s="78"/>
      <c r="KYJ163" s="65"/>
      <c r="KYM163" s="78"/>
      <c r="KYN163" s="78"/>
      <c r="KYO163" s="65"/>
      <c r="KYR163" s="78"/>
      <c r="KYS163" s="78"/>
      <c r="KYT163" s="65"/>
      <c r="KYW163" s="78"/>
      <c r="KYX163" s="78"/>
      <c r="KYY163" s="65"/>
      <c r="KZB163" s="78"/>
      <c r="KZC163" s="78"/>
      <c r="KZD163" s="65"/>
      <c r="KZG163" s="78"/>
      <c r="KZH163" s="78"/>
      <c r="KZI163" s="65"/>
      <c r="KZL163" s="78"/>
      <c r="KZM163" s="78"/>
      <c r="KZN163" s="65"/>
      <c r="KZQ163" s="78"/>
      <c r="KZR163" s="78"/>
      <c r="KZS163" s="65"/>
      <c r="KZV163" s="78"/>
      <c r="KZW163" s="78"/>
      <c r="KZX163" s="65"/>
      <c r="LAA163" s="78"/>
      <c r="LAB163" s="78"/>
      <c r="LAC163" s="65"/>
      <c r="LAF163" s="78"/>
      <c r="LAG163" s="78"/>
      <c r="LAH163" s="65"/>
      <c r="LAK163" s="78"/>
      <c r="LAL163" s="78"/>
      <c r="LAM163" s="65"/>
      <c r="LAP163" s="78"/>
      <c r="LAQ163" s="78"/>
      <c r="LAR163" s="65"/>
      <c r="LAU163" s="78"/>
      <c r="LAV163" s="78"/>
      <c r="LAW163" s="65"/>
      <c r="LAZ163" s="78"/>
      <c r="LBA163" s="78"/>
      <c r="LBB163" s="65"/>
      <c r="LBE163" s="78"/>
      <c r="LBF163" s="78"/>
      <c r="LBG163" s="65"/>
      <c r="LBJ163" s="78"/>
      <c r="LBK163" s="78"/>
      <c r="LBL163" s="65"/>
      <c r="LBO163" s="78"/>
      <c r="LBP163" s="78"/>
      <c r="LBQ163" s="65"/>
      <c r="LBT163" s="78"/>
      <c r="LBU163" s="78"/>
      <c r="LBV163" s="65"/>
      <c r="LBY163" s="78"/>
      <c r="LBZ163" s="78"/>
      <c r="LCA163" s="65"/>
      <c r="LCD163" s="78"/>
      <c r="LCE163" s="78"/>
      <c r="LCF163" s="65"/>
      <c r="LCI163" s="78"/>
      <c r="LCJ163" s="78"/>
      <c r="LCK163" s="65"/>
      <c r="LCN163" s="78"/>
      <c r="LCO163" s="78"/>
      <c r="LCP163" s="65"/>
      <c r="LCS163" s="78"/>
      <c r="LCT163" s="78"/>
      <c r="LCU163" s="65"/>
      <c r="LCX163" s="78"/>
      <c r="LCY163" s="78"/>
      <c r="LCZ163" s="65"/>
      <c r="LDC163" s="78"/>
      <c r="LDD163" s="78"/>
      <c r="LDE163" s="65"/>
      <c r="LDH163" s="78"/>
      <c r="LDI163" s="78"/>
      <c r="LDJ163" s="65"/>
      <c r="LDM163" s="78"/>
      <c r="LDN163" s="78"/>
      <c r="LDO163" s="65"/>
      <c r="LDR163" s="78"/>
      <c r="LDS163" s="78"/>
      <c r="LDT163" s="65"/>
      <c r="LDW163" s="78"/>
      <c r="LDX163" s="78"/>
      <c r="LDY163" s="65"/>
      <c r="LEB163" s="78"/>
      <c r="LEC163" s="78"/>
      <c r="LED163" s="65"/>
      <c r="LEG163" s="78"/>
      <c r="LEH163" s="78"/>
      <c r="LEI163" s="65"/>
      <c r="LEL163" s="78"/>
      <c r="LEM163" s="78"/>
      <c r="LEN163" s="65"/>
      <c r="LEQ163" s="78"/>
      <c r="LER163" s="78"/>
      <c r="LES163" s="65"/>
      <c r="LEV163" s="78"/>
      <c r="LEW163" s="78"/>
      <c r="LEX163" s="65"/>
      <c r="LFA163" s="78"/>
      <c r="LFB163" s="78"/>
      <c r="LFC163" s="65"/>
      <c r="LFF163" s="78"/>
      <c r="LFG163" s="78"/>
      <c r="LFH163" s="65"/>
      <c r="LFK163" s="78"/>
      <c r="LFL163" s="78"/>
      <c r="LFM163" s="65"/>
      <c r="LFP163" s="78"/>
      <c r="LFQ163" s="78"/>
      <c r="LFR163" s="65"/>
      <c r="LFU163" s="78"/>
      <c r="LFV163" s="78"/>
      <c r="LFW163" s="65"/>
      <c r="LFZ163" s="78"/>
      <c r="LGA163" s="78"/>
      <c r="LGB163" s="65"/>
      <c r="LGE163" s="78"/>
      <c r="LGF163" s="78"/>
      <c r="LGG163" s="65"/>
      <c r="LGJ163" s="78"/>
      <c r="LGK163" s="78"/>
      <c r="LGL163" s="65"/>
      <c r="LGO163" s="78"/>
      <c r="LGP163" s="78"/>
      <c r="LGQ163" s="65"/>
      <c r="LGT163" s="78"/>
      <c r="LGU163" s="78"/>
      <c r="LGV163" s="65"/>
      <c r="LGY163" s="78"/>
      <c r="LGZ163" s="78"/>
      <c r="LHA163" s="65"/>
      <c r="LHD163" s="78"/>
      <c r="LHE163" s="78"/>
      <c r="LHF163" s="65"/>
      <c r="LHI163" s="78"/>
      <c r="LHJ163" s="78"/>
      <c r="LHK163" s="65"/>
      <c r="LHN163" s="78"/>
      <c r="LHO163" s="78"/>
      <c r="LHP163" s="65"/>
      <c r="LHS163" s="78"/>
      <c r="LHT163" s="78"/>
      <c r="LHU163" s="65"/>
      <c r="LHX163" s="78"/>
      <c r="LHY163" s="78"/>
      <c r="LHZ163" s="65"/>
      <c r="LIC163" s="78"/>
      <c r="LID163" s="78"/>
      <c r="LIE163" s="65"/>
      <c r="LIH163" s="78"/>
      <c r="LII163" s="78"/>
      <c r="LIJ163" s="65"/>
      <c r="LIM163" s="78"/>
      <c r="LIN163" s="78"/>
      <c r="LIO163" s="65"/>
      <c r="LIR163" s="78"/>
      <c r="LIS163" s="78"/>
      <c r="LIT163" s="65"/>
      <c r="LIW163" s="78"/>
      <c r="LIX163" s="78"/>
      <c r="LIY163" s="65"/>
      <c r="LJB163" s="78"/>
      <c r="LJC163" s="78"/>
      <c r="LJD163" s="65"/>
      <c r="LJG163" s="78"/>
      <c r="LJH163" s="78"/>
      <c r="LJI163" s="65"/>
      <c r="LJL163" s="78"/>
      <c r="LJM163" s="78"/>
      <c r="LJN163" s="65"/>
      <c r="LJQ163" s="78"/>
      <c r="LJR163" s="78"/>
      <c r="LJS163" s="65"/>
      <c r="LJV163" s="78"/>
      <c r="LJW163" s="78"/>
      <c r="LJX163" s="65"/>
      <c r="LKA163" s="78"/>
      <c r="LKB163" s="78"/>
      <c r="LKC163" s="65"/>
      <c r="LKF163" s="78"/>
      <c r="LKG163" s="78"/>
      <c r="LKH163" s="65"/>
      <c r="LKK163" s="78"/>
      <c r="LKL163" s="78"/>
      <c r="LKM163" s="65"/>
      <c r="LKP163" s="78"/>
      <c r="LKQ163" s="78"/>
      <c r="LKR163" s="65"/>
      <c r="LKU163" s="78"/>
      <c r="LKV163" s="78"/>
      <c r="LKW163" s="65"/>
      <c r="LKZ163" s="78"/>
      <c r="LLA163" s="78"/>
      <c r="LLB163" s="65"/>
      <c r="LLE163" s="78"/>
      <c r="LLF163" s="78"/>
      <c r="LLG163" s="65"/>
      <c r="LLJ163" s="78"/>
      <c r="LLK163" s="78"/>
      <c r="LLL163" s="65"/>
      <c r="LLO163" s="78"/>
      <c r="LLP163" s="78"/>
      <c r="LLQ163" s="65"/>
      <c r="LLT163" s="78"/>
      <c r="LLU163" s="78"/>
      <c r="LLV163" s="65"/>
      <c r="LLY163" s="78"/>
      <c r="LLZ163" s="78"/>
      <c r="LMA163" s="65"/>
      <c r="LMD163" s="78"/>
      <c r="LME163" s="78"/>
      <c r="LMF163" s="65"/>
      <c r="LMI163" s="78"/>
      <c r="LMJ163" s="78"/>
      <c r="LMK163" s="65"/>
      <c r="LMN163" s="78"/>
      <c r="LMO163" s="78"/>
      <c r="LMP163" s="65"/>
      <c r="LMS163" s="78"/>
      <c r="LMT163" s="78"/>
      <c r="LMU163" s="65"/>
      <c r="LMX163" s="78"/>
      <c r="LMY163" s="78"/>
      <c r="LMZ163" s="65"/>
      <c r="LNC163" s="78"/>
      <c r="LND163" s="78"/>
      <c r="LNE163" s="65"/>
      <c r="LNH163" s="78"/>
      <c r="LNI163" s="78"/>
      <c r="LNJ163" s="65"/>
      <c r="LNM163" s="78"/>
      <c r="LNN163" s="78"/>
      <c r="LNO163" s="65"/>
      <c r="LNR163" s="78"/>
      <c r="LNS163" s="78"/>
      <c r="LNT163" s="65"/>
      <c r="LNW163" s="78"/>
      <c r="LNX163" s="78"/>
      <c r="LNY163" s="65"/>
      <c r="LOB163" s="78"/>
      <c r="LOC163" s="78"/>
      <c r="LOD163" s="65"/>
      <c r="LOG163" s="78"/>
      <c r="LOH163" s="78"/>
      <c r="LOI163" s="65"/>
      <c r="LOL163" s="78"/>
      <c r="LOM163" s="78"/>
      <c r="LON163" s="65"/>
      <c r="LOQ163" s="78"/>
      <c r="LOR163" s="78"/>
      <c r="LOS163" s="65"/>
      <c r="LOV163" s="78"/>
      <c r="LOW163" s="78"/>
      <c r="LOX163" s="65"/>
      <c r="LPA163" s="78"/>
      <c r="LPB163" s="78"/>
      <c r="LPC163" s="65"/>
      <c r="LPF163" s="78"/>
      <c r="LPG163" s="78"/>
      <c r="LPH163" s="65"/>
      <c r="LPK163" s="78"/>
      <c r="LPL163" s="78"/>
      <c r="LPM163" s="65"/>
      <c r="LPP163" s="78"/>
      <c r="LPQ163" s="78"/>
      <c r="LPR163" s="65"/>
      <c r="LPU163" s="78"/>
      <c r="LPV163" s="78"/>
      <c r="LPW163" s="65"/>
      <c r="LPZ163" s="78"/>
      <c r="LQA163" s="78"/>
      <c r="LQB163" s="65"/>
      <c r="LQE163" s="78"/>
      <c r="LQF163" s="78"/>
      <c r="LQG163" s="65"/>
      <c r="LQJ163" s="78"/>
      <c r="LQK163" s="78"/>
      <c r="LQL163" s="65"/>
      <c r="LQO163" s="78"/>
      <c r="LQP163" s="78"/>
      <c r="LQQ163" s="65"/>
      <c r="LQT163" s="78"/>
      <c r="LQU163" s="78"/>
      <c r="LQV163" s="65"/>
      <c r="LQY163" s="78"/>
      <c r="LQZ163" s="78"/>
      <c r="LRA163" s="65"/>
      <c r="LRD163" s="78"/>
      <c r="LRE163" s="78"/>
      <c r="LRF163" s="65"/>
      <c r="LRI163" s="78"/>
      <c r="LRJ163" s="78"/>
      <c r="LRK163" s="65"/>
      <c r="LRN163" s="78"/>
      <c r="LRO163" s="78"/>
      <c r="LRP163" s="65"/>
      <c r="LRS163" s="78"/>
      <c r="LRT163" s="78"/>
      <c r="LRU163" s="65"/>
      <c r="LRX163" s="78"/>
      <c r="LRY163" s="78"/>
      <c r="LRZ163" s="65"/>
      <c r="LSC163" s="78"/>
      <c r="LSD163" s="78"/>
      <c r="LSE163" s="65"/>
      <c r="LSH163" s="78"/>
      <c r="LSI163" s="78"/>
      <c r="LSJ163" s="65"/>
      <c r="LSM163" s="78"/>
      <c r="LSN163" s="78"/>
      <c r="LSO163" s="65"/>
      <c r="LSR163" s="78"/>
      <c r="LSS163" s="78"/>
      <c r="LST163" s="65"/>
      <c r="LSW163" s="78"/>
      <c r="LSX163" s="78"/>
      <c r="LSY163" s="65"/>
      <c r="LTB163" s="78"/>
      <c r="LTC163" s="78"/>
      <c r="LTD163" s="65"/>
      <c r="LTG163" s="78"/>
      <c r="LTH163" s="78"/>
      <c r="LTI163" s="65"/>
      <c r="LTL163" s="78"/>
      <c r="LTM163" s="78"/>
      <c r="LTN163" s="65"/>
      <c r="LTQ163" s="78"/>
      <c r="LTR163" s="78"/>
      <c r="LTS163" s="65"/>
      <c r="LTV163" s="78"/>
      <c r="LTW163" s="78"/>
      <c r="LTX163" s="65"/>
      <c r="LUA163" s="78"/>
      <c r="LUB163" s="78"/>
      <c r="LUC163" s="65"/>
      <c r="LUF163" s="78"/>
      <c r="LUG163" s="78"/>
      <c r="LUH163" s="65"/>
      <c r="LUK163" s="78"/>
      <c r="LUL163" s="78"/>
      <c r="LUM163" s="65"/>
      <c r="LUP163" s="78"/>
      <c r="LUQ163" s="78"/>
      <c r="LUR163" s="65"/>
      <c r="LUU163" s="78"/>
      <c r="LUV163" s="78"/>
      <c r="LUW163" s="65"/>
      <c r="LUZ163" s="78"/>
      <c r="LVA163" s="78"/>
      <c r="LVB163" s="65"/>
      <c r="LVE163" s="78"/>
      <c r="LVF163" s="78"/>
      <c r="LVG163" s="65"/>
      <c r="LVJ163" s="78"/>
      <c r="LVK163" s="78"/>
      <c r="LVL163" s="65"/>
      <c r="LVO163" s="78"/>
      <c r="LVP163" s="78"/>
      <c r="LVQ163" s="65"/>
      <c r="LVT163" s="78"/>
      <c r="LVU163" s="78"/>
      <c r="LVV163" s="65"/>
      <c r="LVY163" s="78"/>
      <c r="LVZ163" s="78"/>
      <c r="LWA163" s="65"/>
      <c r="LWD163" s="78"/>
      <c r="LWE163" s="78"/>
      <c r="LWF163" s="65"/>
      <c r="LWI163" s="78"/>
      <c r="LWJ163" s="78"/>
      <c r="LWK163" s="65"/>
      <c r="LWN163" s="78"/>
      <c r="LWO163" s="78"/>
      <c r="LWP163" s="65"/>
      <c r="LWS163" s="78"/>
      <c r="LWT163" s="78"/>
      <c r="LWU163" s="65"/>
      <c r="LWX163" s="78"/>
      <c r="LWY163" s="78"/>
      <c r="LWZ163" s="65"/>
      <c r="LXC163" s="78"/>
      <c r="LXD163" s="78"/>
      <c r="LXE163" s="65"/>
      <c r="LXH163" s="78"/>
      <c r="LXI163" s="78"/>
      <c r="LXJ163" s="65"/>
      <c r="LXM163" s="78"/>
      <c r="LXN163" s="78"/>
      <c r="LXO163" s="65"/>
      <c r="LXR163" s="78"/>
      <c r="LXS163" s="78"/>
      <c r="LXT163" s="65"/>
      <c r="LXW163" s="78"/>
      <c r="LXX163" s="78"/>
      <c r="LXY163" s="65"/>
      <c r="LYB163" s="78"/>
      <c r="LYC163" s="78"/>
      <c r="LYD163" s="65"/>
      <c r="LYG163" s="78"/>
      <c r="LYH163" s="78"/>
      <c r="LYI163" s="65"/>
      <c r="LYL163" s="78"/>
      <c r="LYM163" s="78"/>
      <c r="LYN163" s="65"/>
      <c r="LYQ163" s="78"/>
      <c r="LYR163" s="78"/>
      <c r="LYS163" s="65"/>
      <c r="LYV163" s="78"/>
      <c r="LYW163" s="78"/>
      <c r="LYX163" s="65"/>
      <c r="LZA163" s="78"/>
      <c r="LZB163" s="78"/>
      <c r="LZC163" s="65"/>
      <c r="LZF163" s="78"/>
      <c r="LZG163" s="78"/>
      <c r="LZH163" s="65"/>
      <c r="LZK163" s="78"/>
      <c r="LZL163" s="78"/>
      <c r="LZM163" s="65"/>
      <c r="LZP163" s="78"/>
      <c r="LZQ163" s="78"/>
      <c r="LZR163" s="65"/>
      <c r="LZU163" s="78"/>
      <c r="LZV163" s="78"/>
      <c r="LZW163" s="65"/>
      <c r="LZZ163" s="78"/>
      <c r="MAA163" s="78"/>
      <c r="MAB163" s="65"/>
      <c r="MAE163" s="78"/>
      <c r="MAF163" s="78"/>
      <c r="MAG163" s="65"/>
      <c r="MAJ163" s="78"/>
      <c r="MAK163" s="78"/>
      <c r="MAL163" s="65"/>
      <c r="MAO163" s="78"/>
      <c r="MAP163" s="78"/>
      <c r="MAQ163" s="65"/>
      <c r="MAT163" s="78"/>
      <c r="MAU163" s="78"/>
      <c r="MAV163" s="65"/>
      <c r="MAY163" s="78"/>
      <c r="MAZ163" s="78"/>
      <c r="MBA163" s="65"/>
      <c r="MBD163" s="78"/>
      <c r="MBE163" s="78"/>
      <c r="MBF163" s="65"/>
      <c r="MBI163" s="78"/>
      <c r="MBJ163" s="78"/>
      <c r="MBK163" s="65"/>
      <c r="MBN163" s="78"/>
      <c r="MBO163" s="78"/>
      <c r="MBP163" s="65"/>
      <c r="MBS163" s="78"/>
      <c r="MBT163" s="78"/>
      <c r="MBU163" s="65"/>
      <c r="MBX163" s="78"/>
      <c r="MBY163" s="78"/>
      <c r="MBZ163" s="65"/>
      <c r="MCC163" s="78"/>
      <c r="MCD163" s="78"/>
      <c r="MCE163" s="65"/>
      <c r="MCH163" s="78"/>
      <c r="MCI163" s="78"/>
      <c r="MCJ163" s="65"/>
      <c r="MCM163" s="78"/>
      <c r="MCN163" s="78"/>
      <c r="MCO163" s="65"/>
      <c r="MCR163" s="78"/>
      <c r="MCS163" s="78"/>
      <c r="MCT163" s="65"/>
      <c r="MCW163" s="78"/>
      <c r="MCX163" s="78"/>
      <c r="MCY163" s="65"/>
      <c r="MDB163" s="78"/>
      <c r="MDC163" s="78"/>
      <c r="MDD163" s="65"/>
      <c r="MDG163" s="78"/>
      <c r="MDH163" s="78"/>
      <c r="MDI163" s="65"/>
      <c r="MDL163" s="78"/>
      <c r="MDM163" s="78"/>
      <c r="MDN163" s="65"/>
      <c r="MDQ163" s="78"/>
      <c r="MDR163" s="78"/>
      <c r="MDS163" s="65"/>
      <c r="MDV163" s="78"/>
      <c r="MDW163" s="78"/>
      <c r="MDX163" s="65"/>
      <c r="MEA163" s="78"/>
      <c r="MEB163" s="78"/>
      <c r="MEC163" s="65"/>
      <c r="MEF163" s="78"/>
      <c r="MEG163" s="78"/>
      <c r="MEH163" s="65"/>
      <c r="MEK163" s="78"/>
      <c r="MEL163" s="78"/>
      <c r="MEM163" s="65"/>
      <c r="MEP163" s="78"/>
      <c r="MEQ163" s="78"/>
      <c r="MER163" s="65"/>
      <c r="MEU163" s="78"/>
      <c r="MEV163" s="78"/>
      <c r="MEW163" s="65"/>
      <c r="MEZ163" s="78"/>
      <c r="MFA163" s="78"/>
      <c r="MFB163" s="65"/>
      <c r="MFE163" s="78"/>
      <c r="MFF163" s="78"/>
      <c r="MFG163" s="65"/>
      <c r="MFJ163" s="78"/>
      <c r="MFK163" s="78"/>
      <c r="MFL163" s="65"/>
      <c r="MFO163" s="78"/>
      <c r="MFP163" s="78"/>
      <c r="MFQ163" s="65"/>
      <c r="MFT163" s="78"/>
      <c r="MFU163" s="78"/>
      <c r="MFV163" s="65"/>
      <c r="MFY163" s="78"/>
      <c r="MFZ163" s="78"/>
      <c r="MGA163" s="65"/>
      <c r="MGD163" s="78"/>
      <c r="MGE163" s="78"/>
      <c r="MGF163" s="65"/>
      <c r="MGI163" s="78"/>
      <c r="MGJ163" s="78"/>
      <c r="MGK163" s="65"/>
      <c r="MGN163" s="78"/>
      <c r="MGO163" s="78"/>
      <c r="MGP163" s="65"/>
      <c r="MGS163" s="78"/>
      <c r="MGT163" s="78"/>
      <c r="MGU163" s="65"/>
      <c r="MGX163" s="78"/>
      <c r="MGY163" s="78"/>
      <c r="MGZ163" s="65"/>
      <c r="MHC163" s="78"/>
      <c r="MHD163" s="78"/>
      <c r="MHE163" s="65"/>
      <c r="MHH163" s="78"/>
      <c r="MHI163" s="78"/>
      <c r="MHJ163" s="65"/>
      <c r="MHM163" s="78"/>
      <c r="MHN163" s="78"/>
      <c r="MHO163" s="65"/>
      <c r="MHR163" s="78"/>
      <c r="MHS163" s="78"/>
      <c r="MHT163" s="65"/>
      <c r="MHW163" s="78"/>
      <c r="MHX163" s="78"/>
      <c r="MHY163" s="65"/>
      <c r="MIB163" s="78"/>
      <c r="MIC163" s="78"/>
      <c r="MID163" s="65"/>
      <c r="MIG163" s="78"/>
      <c r="MIH163" s="78"/>
      <c r="MII163" s="65"/>
      <c r="MIL163" s="78"/>
      <c r="MIM163" s="78"/>
      <c r="MIN163" s="65"/>
      <c r="MIQ163" s="78"/>
      <c r="MIR163" s="78"/>
      <c r="MIS163" s="65"/>
      <c r="MIV163" s="78"/>
      <c r="MIW163" s="78"/>
      <c r="MIX163" s="65"/>
      <c r="MJA163" s="78"/>
      <c r="MJB163" s="78"/>
      <c r="MJC163" s="65"/>
      <c r="MJF163" s="78"/>
      <c r="MJG163" s="78"/>
      <c r="MJH163" s="65"/>
      <c r="MJK163" s="78"/>
      <c r="MJL163" s="78"/>
      <c r="MJM163" s="65"/>
      <c r="MJP163" s="78"/>
      <c r="MJQ163" s="78"/>
      <c r="MJR163" s="65"/>
      <c r="MJU163" s="78"/>
      <c r="MJV163" s="78"/>
      <c r="MJW163" s="65"/>
      <c r="MJZ163" s="78"/>
      <c r="MKA163" s="78"/>
      <c r="MKB163" s="65"/>
      <c r="MKE163" s="78"/>
      <c r="MKF163" s="78"/>
      <c r="MKG163" s="65"/>
      <c r="MKJ163" s="78"/>
      <c r="MKK163" s="78"/>
      <c r="MKL163" s="65"/>
      <c r="MKO163" s="78"/>
      <c r="MKP163" s="78"/>
      <c r="MKQ163" s="65"/>
      <c r="MKT163" s="78"/>
      <c r="MKU163" s="78"/>
      <c r="MKV163" s="65"/>
      <c r="MKY163" s="78"/>
      <c r="MKZ163" s="78"/>
      <c r="MLA163" s="65"/>
      <c r="MLD163" s="78"/>
      <c r="MLE163" s="78"/>
      <c r="MLF163" s="65"/>
      <c r="MLI163" s="78"/>
      <c r="MLJ163" s="78"/>
      <c r="MLK163" s="65"/>
      <c r="MLN163" s="78"/>
      <c r="MLO163" s="78"/>
      <c r="MLP163" s="65"/>
      <c r="MLS163" s="78"/>
      <c r="MLT163" s="78"/>
      <c r="MLU163" s="65"/>
      <c r="MLX163" s="78"/>
      <c r="MLY163" s="78"/>
      <c r="MLZ163" s="65"/>
      <c r="MMC163" s="78"/>
      <c r="MMD163" s="78"/>
      <c r="MME163" s="65"/>
      <c r="MMH163" s="78"/>
      <c r="MMI163" s="78"/>
      <c r="MMJ163" s="65"/>
      <c r="MMM163" s="78"/>
      <c r="MMN163" s="78"/>
      <c r="MMO163" s="65"/>
      <c r="MMR163" s="78"/>
      <c r="MMS163" s="78"/>
      <c r="MMT163" s="65"/>
      <c r="MMW163" s="78"/>
      <c r="MMX163" s="78"/>
      <c r="MMY163" s="65"/>
      <c r="MNB163" s="78"/>
      <c r="MNC163" s="78"/>
      <c r="MND163" s="65"/>
      <c r="MNG163" s="78"/>
      <c r="MNH163" s="78"/>
      <c r="MNI163" s="65"/>
      <c r="MNL163" s="78"/>
      <c r="MNM163" s="78"/>
      <c r="MNN163" s="65"/>
      <c r="MNQ163" s="78"/>
      <c r="MNR163" s="78"/>
      <c r="MNS163" s="65"/>
      <c r="MNV163" s="78"/>
      <c r="MNW163" s="78"/>
      <c r="MNX163" s="65"/>
      <c r="MOA163" s="78"/>
      <c r="MOB163" s="78"/>
      <c r="MOC163" s="65"/>
      <c r="MOF163" s="78"/>
      <c r="MOG163" s="78"/>
      <c r="MOH163" s="65"/>
      <c r="MOK163" s="78"/>
      <c r="MOL163" s="78"/>
      <c r="MOM163" s="65"/>
      <c r="MOP163" s="78"/>
      <c r="MOQ163" s="78"/>
      <c r="MOR163" s="65"/>
      <c r="MOU163" s="78"/>
      <c r="MOV163" s="78"/>
      <c r="MOW163" s="65"/>
      <c r="MOZ163" s="78"/>
      <c r="MPA163" s="78"/>
      <c r="MPB163" s="65"/>
      <c r="MPE163" s="78"/>
      <c r="MPF163" s="78"/>
      <c r="MPG163" s="65"/>
      <c r="MPJ163" s="78"/>
      <c r="MPK163" s="78"/>
      <c r="MPL163" s="65"/>
      <c r="MPO163" s="78"/>
      <c r="MPP163" s="78"/>
      <c r="MPQ163" s="65"/>
      <c r="MPT163" s="78"/>
      <c r="MPU163" s="78"/>
      <c r="MPV163" s="65"/>
      <c r="MPY163" s="78"/>
      <c r="MPZ163" s="78"/>
      <c r="MQA163" s="65"/>
      <c r="MQD163" s="78"/>
      <c r="MQE163" s="78"/>
      <c r="MQF163" s="65"/>
      <c r="MQI163" s="78"/>
      <c r="MQJ163" s="78"/>
      <c r="MQK163" s="65"/>
      <c r="MQN163" s="78"/>
      <c r="MQO163" s="78"/>
      <c r="MQP163" s="65"/>
      <c r="MQS163" s="78"/>
      <c r="MQT163" s="78"/>
      <c r="MQU163" s="65"/>
      <c r="MQX163" s="78"/>
      <c r="MQY163" s="78"/>
      <c r="MQZ163" s="65"/>
      <c r="MRC163" s="78"/>
      <c r="MRD163" s="78"/>
      <c r="MRE163" s="65"/>
      <c r="MRH163" s="78"/>
      <c r="MRI163" s="78"/>
      <c r="MRJ163" s="65"/>
      <c r="MRM163" s="78"/>
      <c r="MRN163" s="78"/>
      <c r="MRO163" s="65"/>
      <c r="MRR163" s="78"/>
      <c r="MRS163" s="78"/>
      <c r="MRT163" s="65"/>
      <c r="MRW163" s="78"/>
      <c r="MRX163" s="78"/>
      <c r="MRY163" s="65"/>
      <c r="MSB163" s="78"/>
      <c r="MSC163" s="78"/>
      <c r="MSD163" s="65"/>
      <c r="MSG163" s="78"/>
      <c r="MSH163" s="78"/>
      <c r="MSI163" s="65"/>
      <c r="MSL163" s="78"/>
      <c r="MSM163" s="78"/>
      <c r="MSN163" s="65"/>
      <c r="MSQ163" s="78"/>
      <c r="MSR163" s="78"/>
      <c r="MSS163" s="65"/>
      <c r="MSV163" s="78"/>
      <c r="MSW163" s="78"/>
      <c r="MSX163" s="65"/>
      <c r="MTA163" s="78"/>
      <c r="MTB163" s="78"/>
      <c r="MTC163" s="65"/>
      <c r="MTF163" s="78"/>
      <c r="MTG163" s="78"/>
      <c r="MTH163" s="65"/>
      <c r="MTK163" s="78"/>
      <c r="MTL163" s="78"/>
      <c r="MTM163" s="65"/>
      <c r="MTP163" s="78"/>
      <c r="MTQ163" s="78"/>
      <c r="MTR163" s="65"/>
      <c r="MTU163" s="78"/>
      <c r="MTV163" s="78"/>
      <c r="MTW163" s="65"/>
      <c r="MTZ163" s="78"/>
      <c r="MUA163" s="78"/>
      <c r="MUB163" s="65"/>
      <c r="MUE163" s="78"/>
      <c r="MUF163" s="78"/>
      <c r="MUG163" s="65"/>
      <c r="MUJ163" s="78"/>
      <c r="MUK163" s="78"/>
      <c r="MUL163" s="65"/>
      <c r="MUO163" s="78"/>
      <c r="MUP163" s="78"/>
      <c r="MUQ163" s="65"/>
      <c r="MUT163" s="78"/>
      <c r="MUU163" s="78"/>
      <c r="MUV163" s="65"/>
      <c r="MUY163" s="78"/>
      <c r="MUZ163" s="78"/>
      <c r="MVA163" s="65"/>
      <c r="MVD163" s="78"/>
      <c r="MVE163" s="78"/>
      <c r="MVF163" s="65"/>
      <c r="MVI163" s="78"/>
      <c r="MVJ163" s="78"/>
      <c r="MVK163" s="65"/>
      <c r="MVN163" s="78"/>
      <c r="MVO163" s="78"/>
      <c r="MVP163" s="65"/>
      <c r="MVS163" s="78"/>
      <c r="MVT163" s="78"/>
      <c r="MVU163" s="65"/>
      <c r="MVX163" s="78"/>
      <c r="MVY163" s="78"/>
      <c r="MVZ163" s="65"/>
      <c r="MWC163" s="78"/>
      <c r="MWD163" s="78"/>
      <c r="MWE163" s="65"/>
      <c r="MWH163" s="78"/>
      <c r="MWI163" s="78"/>
      <c r="MWJ163" s="65"/>
      <c r="MWM163" s="78"/>
      <c r="MWN163" s="78"/>
      <c r="MWO163" s="65"/>
      <c r="MWR163" s="78"/>
      <c r="MWS163" s="78"/>
      <c r="MWT163" s="65"/>
      <c r="MWW163" s="78"/>
      <c r="MWX163" s="78"/>
      <c r="MWY163" s="65"/>
      <c r="MXB163" s="78"/>
      <c r="MXC163" s="78"/>
      <c r="MXD163" s="65"/>
      <c r="MXG163" s="78"/>
      <c r="MXH163" s="78"/>
      <c r="MXI163" s="65"/>
      <c r="MXL163" s="78"/>
      <c r="MXM163" s="78"/>
      <c r="MXN163" s="65"/>
      <c r="MXQ163" s="78"/>
      <c r="MXR163" s="78"/>
      <c r="MXS163" s="65"/>
      <c r="MXV163" s="78"/>
      <c r="MXW163" s="78"/>
      <c r="MXX163" s="65"/>
      <c r="MYA163" s="78"/>
      <c r="MYB163" s="78"/>
      <c r="MYC163" s="65"/>
      <c r="MYF163" s="78"/>
      <c r="MYG163" s="78"/>
      <c r="MYH163" s="65"/>
      <c r="MYK163" s="78"/>
      <c r="MYL163" s="78"/>
      <c r="MYM163" s="65"/>
      <c r="MYP163" s="78"/>
      <c r="MYQ163" s="78"/>
      <c r="MYR163" s="65"/>
      <c r="MYU163" s="78"/>
      <c r="MYV163" s="78"/>
      <c r="MYW163" s="65"/>
      <c r="MYZ163" s="78"/>
      <c r="MZA163" s="78"/>
      <c r="MZB163" s="65"/>
      <c r="MZE163" s="78"/>
      <c r="MZF163" s="78"/>
      <c r="MZG163" s="65"/>
      <c r="MZJ163" s="78"/>
      <c r="MZK163" s="78"/>
      <c r="MZL163" s="65"/>
      <c r="MZO163" s="78"/>
      <c r="MZP163" s="78"/>
      <c r="MZQ163" s="65"/>
      <c r="MZT163" s="78"/>
      <c r="MZU163" s="78"/>
      <c r="MZV163" s="65"/>
      <c r="MZY163" s="78"/>
      <c r="MZZ163" s="78"/>
      <c r="NAA163" s="65"/>
      <c r="NAD163" s="78"/>
      <c r="NAE163" s="78"/>
      <c r="NAF163" s="65"/>
      <c r="NAI163" s="78"/>
      <c r="NAJ163" s="78"/>
      <c r="NAK163" s="65"/>
      <c r="NAN163" s="78"/>
      <c r="NAO163" s="78"/>
      <c r="NAP163" s="65"/>
      <c r="NAS163" s="78"/>
      <c r="NAT163" s="78"/>
      <c r="NAU163" s="65"/>
      <c r="NAX163" s="78"/>
      <c r="NAY163" s="78"/>
      <c r="NAZ163" s="65"/>
      <c r="NBC163" s="78"/>
      <c r="NBD163" s="78"/>
      <c r="NBE163" s="65"/>
      <c r="NBH163" s="78"/>
      <c r="NBI163" s="78"/>
      <c r="NBJ163" s="65"/>
      <c r="NBM163" s="78"/>
      <c r="NBN163" s="78"/>
      <c r="NBO163" s="65"/>
      <c r="NBR163" s="78"/>
      <c r="NBS163" s="78"/>
      <c r="NBT163" s="65"/>
      <c r="NBW163" s="78"/>
      <c r="NBX163" s="78"/>
      <c r="NBY163" s="65"/>
      <c r="NCB163" s="78"/>
      <c r="NCC163" s="78"/>
      <c r="NCD163" s="65"/>
      <c r="NCG163" s="78"/>
      <c r="NCH163" s="78"/>
      <c r="NCI163" s="65"/>
      <c r="NCL163" s="78"/>
      <c r="NCM163" s="78"/>
      <c r="NCN163" s="65"/>
      <c r="NCQ163" s="78"/>
      <c r="NCR163" s="78"/>
      <c r="NCS163" s="65"/>
      <c r="NCV163" s="78"/>
      <c r="NCW163" s="78"/>
      <c r="NCX163" s="65"/>
      <c r="NDA163" s="78"/>
      <c r="NDB163" s="78"/>
      <c r="NDC163" s="65"/>
      <c r="NDF163" s="78"/>
      <c r="NDG163" s="78"/>
      <c r="NDH163" s="65"/>
      <c r="NDK163" s="78"/>
      <c r="NDL163" s="78"/>
      <c r="NDM163" s="65"/>
      <c r="NDP163" s="78"/>
      <c r="NDQ163" s="78"/>
      <c r="NDR163" s="65"/>
      <c r="NDU163" s="78"/>
      <c r="NDV163" s="78"/>
      <c r="NDW163" s="65"/>
      <c r="NDZ163" s="78"/>
      <c r="NEA163" s="78"/>
      <c r="NEB163" s="65"/>
      <c r="NEE163" s="78"/>
      <c r="NEF163" s="78"/>
      <c r="NEG163" s="65"/>
      <c r="NEJ163" s="78"/>
      <c r="NEK163" s="78"/>
      <c r="NEL163" s="65"/>
      <c r="NEO163" s="78"/>
      <c r="NEP163" s="78"/>
      <c r="NEQ163" s="65"/>
      <c r="NET163" s="78"/>
      <c r="NEU163" s="78"/>
      <c r="NEV163" s="65"/>
      <c r="NEY163" s="78"/>
      <c r="NEZ163" s="78"/>
      <c r="NFA163" s="65"/>
      <c r="NFD163" s="78"/>
      <c r="NFE163" s="78"/>
      <c r="NFF163" s="65"/>
      <c r="NFI163" s="78"/>
      <c r="NFJ163" s="78"/>
      <c r="NFK163" s="65"/>
      <c r="NFN163" s="78"/>
      <c r="NFO163" s="78"/>
      <c r="NFP163" s="65"/>
      <c r="NFS163" s="78"/>
      <c r="NFT163" s="78"/>
      <c r="NFU163" s="65"/>
      <c r="NFX163" s="78"/>
      <c r="NFY163" s="78"/>
      <c r="NFZ163" s="65"/>
      <c r="NGC163" s="78"/>
      <c r="NGD163" s="78"/>
      <c r="NGE163" s="65"/>
      <c r="NGH163" s="78"/>
      <c r="NGI163" s="78"/>
      <c r="NGJ163" s="65"/>
      <c r="NGM163" s="78"/>
      <c r="NGN163" s="78"/>
      <c r="NGO163" s="65"/>
      <c r="NGR163" s="78"/>
      <c r="NGS163" s="78"/>
      <c r="NGT163" s="65"/>
      <c r="NGW163" s="78"/>
      <c r="NGX163" s="78"/>
      <c r="NGY163" s="65"/>
      <c r="NHB163" s="78"/>
      <c r="NHC163" s="78"/>
      <c r="NHD163" s="65"/>
      <c r="NHG163" s="78"/>
      <c r="NHH163" s="78"/>
      <c r="NHI163" s="65"/>
      <c r="NHL163" s="78"/>
      <c r="NHM163" s="78"/>
      <c r="NHN163" s="65"/>
      <c r="NHQ163" s="78"/>
      <c r="NHR163" s="78"/>
      <c r="NHS163" s="65"/>
      <c r="NHV163" s="78"/>
      <c r="NHW163" s="78"/>
      <c r="NHX163" s="65"/>
      <c r="NIA163" s="78"/>
      <c r="NIB163" s="78"/>
      <c r="NIC163" s="65"/>
      <c r="NIF163" s="78"/>
      <c r="NIG163" s="78"/>
      <c r="NIH163" s="65"/>
      <c r="NIK163" s="78"/>
      <c r="NIL163" s="78"/>
      <c r="NIM163" s="65"/>
      <c r="NIP163" s="78"/>
      <c r="NIQ163" s="78"/>
      <c r="NIR163" s="65"/>
      <c r="NIU163" s="78"/>
      <c r="NIV163" s="78"/>
      <c r="NIW163" s="65"/>
      <c r="NIZ163" s="78"/>
      <c r="NJA163" s="78"/>
      <c r="NJB163" s="65"/>
      <c r="NJE163" s="78"/>
      <c r="NJF163" s="78"/>
      <c r="NJG163" s="65"/>
      <c r="NJJ163" s="78"/>
      <c r="NJK163" s="78"/>
      <c r="NJL163" s="65"/>
      <c r="NJO163" s="78"/>
      <c r="NJP163" s="78"/>
      <c r="NJQ163" s="65"/>
      <c r="NJT163" s="78"/>
      <c r="NJU163" s="78"/>
      <c r="NJV163" s="65"/>
      <c r="NJY163" s="78"/>
      <c r="NJZ163" s="78"/>
      <c r="NKA163" s="65"/>
      <c r="NKD163" s="78"/>
      <c r="NKE163" s="78"/>
      <c r="NKF163" s="65"/>
      <c r="NKI163" s="78"/>
      <c r="NKJ163" s="78"/>
      <c r="NKK163" s="65"/>
      <c r="NKN163" s="78"/>
      <c r="NKO163" s="78"/>
      <c r="NKP163" s="65"/>
      <c r="NKS163" s="78"/>
      <c r="NKT163" s="78"/>
      <c r="NKU163" s="65"/>
      <c r="NKX163" s="78"/>
      <c r="NKY163" s="78"/>
      <c r="NKZ163" s="65"/>
      <c r="NLC163" s="78"/>
      <c r="NLD163" s="78"/>
      <c r="NLE163" s="65"/>
      <c r="NLH163" s="78"/>
      <c r="NLI163" s="78"/>
      <c r="NLJ163" s="65"/>
      <c r="NLM163" s="78"/>
      <c r="NLN163" s="78"/>
      <c r="NLO163" s="65"/>
      <c r="NLR163" s="78"/>
      <c r="NLS163" s="78"/>
      <c r="NLT163" s="65"/>
      <c r="NLW163" s="78"/>
      <c r="NLX163" s="78"/>
      <c r="NLY163" s="65"/>
      <c r="NMB163" s="78"/>
      <c r="NMC163" s="78"/>
      <c r="NMD163" s="65"/>
      <c r="NMG163" s="78"/>
      <c r="NMH163" s="78"/>
      <c r="NMI163" s="65"/>
      <c r="NML163" s="78"/>
      <c r="NMM163" s="78"/>
      <c r="NMN163" s="65"/>
      <c r="NMQ163" s="78"/>
      <c r="NMR163" s="78"/>
      <c r="NMS163" s="65"/>
      <c r="NMV163" s="78"/>
      <c r="NMW163" s="78"/>
      <c r="NMX163" s="65"/>
      <c r="NNA163" s="78"/>
      <c r="NNB163" s="78"/>
      <c r="NNC163" s="65"/>
      <c r="NNF163" s="78"/>
      <c r="NNG163" s="78"/>
      <c r="NNH163" s="65"/>
      <c r="NNK163" s="78"/>
      <c r="NNL163" s="78"/>
      <c r="NNM163" s="65"/>
      <c r="NNP163" s="78"/>
      <c r="NNQ163" s="78"/>
      <c r="NNR163" s="65"/>
      <c r="NNU163" s="78"/>
      <c r="NNV163" s="78"/>
      <c r="NNW163" s="65"/>
      <c r="NNZ163" s="78"/>
      <c r="NOA163" s="78"/>
      <c r="NOB163" s="65"/>
      <c r="NOE163" s="78"/>
      <c r="NOF163" s="78"/>
      <c r="NOG163" s="65"/>
      <c r="NOJ163" s="78"/>
      <c r="NOK163" s="78"/>
      <c r="NOL163" s="65"/>
      <c r="NOO163" s="78"/>
      <c r="NOP163" s="78"/>
      <c r="NOQ163" s="65"/>
      <c r="NOT163" s="78"/>
      <c r="NOU163" s="78"/>
      <c r="NOV163" s="65"/>
      <c r="NOY163" s="78"/>
      <c r="NOZ163" s="78"/>
      <c r="NPA163" s="65"/>
      <c r="NPD163" s="78"/>
      <c r="NPE163" s="78"/>
      <c r="NPF163" s="65"/>
      <c r="NPI163" s="78"/>
      <c r="NPJ163" s="78"/>
      <c r="NPK163" s="65"/>
      <c r="NPN163" s="78"/>
      <c r="NPO163" s="78"/>
      <c r="NPP163" s="65"/>
      <c r="NPS163" s="78"/>
      <c r="NPT163" s="78"/>
      <c r="NPU163" s="65"/>
      <c r="NPX163" s="78"/>
      <c r="NPY163" s="78"/>
      <c r="NPZ163" s="65"/>
      <c r="NQC163" s="78"/>
      <c r="NQD163" s="78"/>
      <c r="NQE163" s="65"/>
      <c r="NQH163" s="78"/>
      <c r="NQI163" s="78"/>
      <c r="NQJ163" s="65"/>
      <c r="NQM163" s="78"/>
      <c r="NQN163" s="78"/>
      <c r="NQO163" s="65"/>
      <c r="NQR163" s="78"/>
      <c r="NQS163" s="78"/>
      <c r="NQT163" s="65"/>
      <c r="NQW163" s="78"/>
      <c r="NQX163" s="78"/>
      <c r="NQY163" s="65"/>
      <c r="NRB163" s="78"/>
      <c r="NRC163" s="78"/>
      <c r="NRD163" s="65"/>
      <c r="NRG163" s="78"/>
      <c r="NRH163" s="78"/>
      <c r="NRI163" s="65"/>
      <c r="NRL163" s="78"/>
      <c r="NRM163" s="78"/>
      <c r="NRN163" s="65"/>
      <c r="NRQ163" s="78"/>
      <c r="NRR163" s="78"/>
      <c r="NRS163" s="65"/>
      <c r="NRV163" s="78"/>
      <c r="NRW163" s="78"/>
      <c r="NRX163" s="65"/>
      <c r="NSA163" s="78"/>
      <c r="NSB163" s="78"/>
      <c r="NSC163" s="65"/>
      <c r="NSF163" s="78"/>
      <c r="NSG163" s="78"/>
      <c r="NSH163" s="65"/>
      <c r="NSK163" s="78"/>
      <c r="NSL163" s="78"/>
      <c r="NSM163" s="65"/>
      <c r="NSP163" s="78"/>
      <c r="NSQ163" s="78"/>
      <c r="NSR163" s="65"/>
      <c r="NSU163" s="78"/>
      <c r="NSV163" s="78"/>
      <c r="NSW163" s="65"/>
      <c r="NSZ163" s="78"/>
      <c r="NTA163" s="78"/>
      <c r="NTB163" s="65"/>
      <c r="NTE163" s="78"/>
      <c r="NTF163" s="78"/>
      <c r="NTG163" s="65"/>
      <c r="NTJ163" s="78"/>
      <c r="NTK163" s="78"/>
      <c r="NTL163" s="65"/>
      <c r="NTO163" s="78"/>
      <c r="NTP163" s="78"/>
      <c r="NTQ163" s="65"/>
      <c r="NTT163" s="78"/>
      <c r="NTU163" s="78"/>
      <c r="NTV163" s="65"/>
      <c r="NTY163" s="78"/>
      <c r="NTZ163" s="78"/>
      <c r="NUA163" s="65"/>
      <c r="NUD163" s="78"/>
      <c r="NUE163" s="78"/>
      <c r="NUF163" s="65"/>
      <c r="NUI163" s="78"/>
      <c r="NUJ163" s="78"/>
      <c r="NUK163" s="65"/>
      <c r="NUN163" s="78"/>
      <c r="NUO163" s="78"/>
      <c r="NUP163" s="65"/>
      <c r="NUS163" s="78"/>
      <c r="NUT163" s="78"/>
      <c r="NUU163" s="65"/>
      <c r="NUX163" s="78"/>
      <c r="NUY163" s="78"/>
      <c r="NUZ163" s="65"/>
      <c r="NVC163" s="78"/>
      <c r="NVD163" s="78"/>
      <c r="NVE163" s="65"/>
      <c r="NVH163" s="78"/>
      <c r="NVI163" s="78"/>
      <c r="NVJ163" s="65"/>
      <c r="NVM163" s="78"/>
      <c r="NVN163" s="78"/>
      <c r="NVO163" s="65"/>
      <c r="NVR163" s="78"/>
      <c r="NVS163" s="78"/>
      <c r="NVT163" s="65"/>
      <c r="NVW163" s="78"/>
      <c r="NVX163" s="78"/>
      <c r="NVY163" s="65"/>
      <c r="NWB163" s="78"/>
      <c r="NWC163" s="78"/>
      <c r="NWD163" s="65"/>
      <c r="NWG163" s="78"/>
      <c r="NWH163" s="78"/>
      <c r="NWI163" s="65"/>
      <c r="NWL163" s="78"/>
      <c r="NWM163" s="78"/>
      <c r="NWN163" s="65"/>
      <c r="NWQ163" s="78"/>
      <c r="NWR163" s="78"/>
      <c r="NWS163" s="65"/>
      <c r="NWV163" s="78"/>
      <c r="NWW163" s="78"/>
      <c r="NWX163" s="65"/>
      <c r="NXA163" s="78"/>
      <c r="NXB163" s="78"/>
      <c r="NXC163" s="65"/>
      <c r="NXF163" s="78"/>
      <c r="NXG163" s="78"/>
      <c r="NXH163" s="65"/>
      <c r="NXK163" s="78"/>
      <c r="NXL163" s="78"/>
      <c r="NXM163" s="65"/>
      <c r="NXP163" s="78"/>
      <c r="NXQ163" s="78"/>
      <c r="NXR163" s="65"/>
      <c r="NXU163" s="78"/>
      <c r="NXV163" s="78"/>
      <c r="NXW163" s="65"/>
      <c r="NXZ163" s="78"/>
      <c r="NYA163" s="78"/>
      <c r="NYB163" s="65"/>
      <c r="NYE163" s="78"/>
      <c r="NYF163" s="78"/>
      <c r="NYG163" s="65"/>
      <c r="NYJ163" s="78"/>
      <c r="NYK163" s="78"/>
      <c r="NYL163" s="65"/>
      <c r="NYO163" s="78"/>
      <c r="NYP163" s="78"/>
      <c r="NYQ163" s="65"/>
      <c r="NYT163" s="78"/>
      <c r="NYU163" s="78"/>
      <c r="NYV163" s="65"/>
      <c r="NYY163" s="78"/>
      <c r="NYZ163" s="78"/>
      <c r="NZA163" s="65"/>
      <c r="NZD163" s="78"/>
      <c r="NZE163" s="78"/>
      <c r="NZF163" s="65"/>
      <c r="NZI163" s="78"/>
      <c r="NZJ163" s="78"/>
      <c r="NZK163" s="65"/>
      <c r="NZN163" s="78"/>
      <c r="NZO163" s="78"/>
      <c r="NZP163" s="65"/>
      <c r="NZS163" s="78"/>
      <c r="NZT163" s="78"/>
      <c r="NZU163" s="65"/>
      <c r="NZX163" s="78"/>
      <c r="NZY163" s="78"/>
      <c r="NZZ163" s="65"/>
      <c r="OAC163" s="78"/>
      <c r="OAD163" s="78"/>
      <c r="OAE163" s="65"/>
      <c r="OAH163" s="78"/>
      <c r="OAI163" s="78"/>
      <c r="OAJ163" s="65"/>
      <c r="OAM163" s="78"/>
      <c r="OAN163" s="78"/>
      <c r="OAO163" s="65"/>
      <c r="OAR163" s="78"/>
      <c r="OAS163" s="78"/>
      <c r="OAT163" s="65"/>
      <c r="OAW163" s="78"/>
      <c r="OAX163" s="78"/>
      <c r="OAY163" s="65"/>
      <c r="OBB163" s="78"/>
      <c r="OBC163" s="78"/>
      <c r="OBD163" s="65"/>
      <c r="OBG163" s="78"/>
      <c r="OBH163" s="78"/>
      <c r="OBI163" s="65"/>
      <c r="OBL163" s="78"/>
      <c r="OBM163" s="78"/>
      <c r="OBN163" s="65"/>
      <c r="OBQ163" s="78"/>
      <c r="OBR163" s="78"/>
      <c r="OBS163" s="65"/>
      <c r="OBV163" s="78"/>
      <c r="OBW163" s="78"/>
      <c r="OBX163" s="65"/>
      <c r="OCA163" s="78"/>
      <c r="OCB163" s="78"/>
      <c r="OCC163" s="65"/>
      <c r="OCF163" s="78"/>
      <c r="OCG163" s="78"/>
      <c r="OCH163" s="65"/>
      <c r="OCK163" s="78"/>
      <c r="OCL163" s="78"/>
      <c r="OCM163" s="65"/>
      <c r="OCP163" s="78"/>
      <c r="OCQ163" s="78"/>
      <c r="OCR163" s="65"/>
      <c r="OCU163" s="78"/>
      <c r="OCV163" s="78"/>
      <c r="OCW163" s="65"/>
      <c r="OCZ163" s="78"/>
      <c r="ODA163" s="78"/>
      <c r="ODB163" s="65"/>
      <c r="ODE163" s="78"/>
      <c r="ODF163" s="78"/>
      <c r="ODG163" s="65"/>
      <c r="ODJ163" s="78"/>
      <c r="ODK163" s="78"/>
      <c r="ODL163" s="65"/>
      <c r="ODO163" s="78"/>
      <c r="ODP163" s="78"/>
      <c r="ODQ163" s="65"/>
      <c r="ODT163" s="78"/>
      <c r="ODU163" s="78"/>
      <c r="ODV163" s="65"/>
      <c r="ODY163" s="78"/>
      <c r="ODZ163" s="78"/>
      <c r="OEA163" s="65"/>
      <c r="OED163" s="78"/>
      <c r="OEE163" s="78"/>
      <c r="OEF163" s="65"/>
      <c r="OEI163" s="78"/>
      <c r="OEJ163" s="78"/>
      <c r="OEK163" s="65"/>
      <c r="OEN163" s="78"/>
      <c r="OEO163" s="78"/>
      <c r="OEP163" s="65"/>
      <c r="OES163" s="78"/>
      <c r="OET163" s="78"/>
      <c r="OEU163" s="65"/>
      <c r="OEX163" s="78"/>
      <c r="OEY163" s="78"/>
      <c r="OEZ163" s="65"/>
      <c r="OFC163" s="78"/>
      <c r="OFD163" s="78"/>
      <c r="OFE163" s="65"/>
      <c r="OFH163" s="78"/>
      <c r="OFI163" s="78"/>
      <c r="OFJ163" s="65"/>
      <c r="OFM163" s="78"/>
      <c r="OFN163" s="78"/>
      <c r="OFO163" s="65"/>
      <c r="OFR163" s="78"/>
      <c r="OFS163" s="78"/>
      <c r="OFT163" s="65"/>
      <c r="OFW163" s="78"/>
      <c r="OFX163" s="78"/>
      <c r="OFY163" s="65"/>
      <c r="OGB163" s="78"/>
      <c r="OGC163" s="78"/>
      <c r="OGD163" s="65"/>
      <c r="OGG163" s="78"/>
      <c r="OGH163" s="78"/>
      <c r="OGI163" s="65"/>
      <c r="OGL163" s="78"/>
      <c r="OGM163" s="78"/>
      <c r="OGN163" s="65"/>
      <c r="OGQ163" s="78"/>
      <c r="OGR163" s="78"/>
      <c r="OGS163" s="65"/>
      <c r="OGV163" s="78"/>
      <c r="OGW163" s="78"/>
      <c r="OGX163" s="65"/>
      <c r="OHA163" s="78"/>
      <c r="OHB163" s="78"/>
      <c r="OHC163" s="65"/>
      <c r="OHF163" s="78"/>
      <c r="OHG163" s="78"/>
      <c r="OHH163" s="65"/>
      <c r="OHK163" s="78"/>
      <c r="OHL163" s="78"/>
      <c r="OHM163" s="65"/>
      <c r="OHP163" s="78"/>
      <c r="OHQ163" s="78"/>
      <c r="OHR163" s="65"/>
      <c r="OHU163" s="78"/>
      <c r="OHV163" s="78"/>
      <c r="OHW163" s="65"/>
      <c r="OHZ163" s="78"/>
      <c r="OIA163" s="78"/>
      <c r="OIB163" s="65"/>
      <c r="OIE163" s="78"/>
      <c r="OIF163" s="78"/>
      <c r="OIG163" s="65"/>
      <c r="OIJ163" s="78"/>
      <c r="OIK163" s="78"/>
      <c r="OIL163" s="65"/>
      <c r="OIO163" s="78"/>
      <c r="OIP163" s="78"/>
      <c r="OIQ163" s="65"/>
      <c r="OIT163" s="78"/>
      <c r="OIU163" s="78"/>
      <c r="OIV163" s="65"/>
      <c r="OIY163" s="78"/>
      <c r="OIZ163" s="78"/>
      <c r="OJA163" s="65"/>
      <c r="OJD163" s="78"/>
      <c r="OJE163" s="78"/>
      <c r="OJF163" s="65"/>
      <c r="OJI163" s="78"/>
      <c r="OJJ163" s="78"/>
      <c r="OJK163" s="65"/>
      <c r="OJN163" s="78"/>
      <c r="OJO163" s="78"/>
      <c r="OJP163" s="65"/>
      <c r="OJS163" s="78"/>
      <c r="OJT163" s="78"/>
      <c r="OJU163" s="65"/>
      <c r="OJX163" s="78"/>
      <c r="OJY163" s="78"/>
      <c r="OJZ163" s="65"/>
      <c r="OKC163" s="78"/>
      <c r="OKD163" s="78"/>
      <c r="OKE163" s="65"/>
      <c r="OKH163" s="78"/>
      <c r="OKI163" s="78"/>
      <c r="OKJ163" s="65"/>
      <c r="OKM163" s="78"/>
      <c r="OKN163" s="78"/>
      <c r="OKO163" s="65"/>
      <c r="OKR163" s="78"/>
      <c r="OKS163" s="78"/>
      <c r="OKT163" s="65"/>
      <c r="OKW163" s="78"/>
      <c r="OKX163" s="78"/>
      <c r="OKY163" s="65"/>
      <c r="OLB163" s="78"/>
      <c r="OLC163" s="78"/>
      <c r="OLD163" s="65"/>
      <c r="OLG163" s="78"/>
      <c r="OLH163" s="78"/>
      <c r="OLI163" s="65"/>
      <c r="OLL163" s="78"/>
      <c r="OLM163" s="78"/>
      <c r="OLN163" s="65"/>
      <c r="OLQ163" s="78"/>
      <c r="OLR163" s="78"/>
      <c r="OLS163" s="65"/>
      <c r="OLV163" s="78"/>
      <c r="OLW163" s="78"/>
      <c r="OLX163" s="65"/>
      <c r="OMA163" s="78"/>
      <c r="OMB163" s="78"/>
      <c r="OMC163" s="65"/>
      <c r="OMF163" s="78"/>
      <c r="OMG163" s="78"/>
      <c r="OMH163" s="65"/>
      <c r="OMK163" s="78"/>
      <c r="OML163" s="78"/>
      <c r="OMM163" s="65"/>
      <c r="OMP163" s="78"/>
      <c r="OMQ163" s="78"/>
      <c r="OMR163" s="65"/>
      <c r="OMU163" s="78"/>
      <c r="OMV163" s="78"/>
      <c r="OMW163" s="65"/>
      <c r="OMZ163" s="78"/>
      <c r="ONA163" s="78"/>
      <c r="ONB163" s="65"/>
      <c r="ONE163" s="78"/>
      <c r="ONF163" s="78"/>
      <c r="ONG163" s="65"/>
      <c r="ONJ163" s="78"/>
      <c r="ONK163" s="78"/>
      <c r="ONL163" s="65"/>
      <c r="ONO163" s="78"/>
      <c r="ONP163" s="78"/>
      <c r="ONQ163" s="65"/>
      <c r="ONT163" s="78"/>
      <c r="ONU163" s="78"/>
      <c r="ONV163" s="65"/>
      <c r="ONY163" s="78"/>
      <c r="ONZ163" s="78"/>
      <c r="OOA163" s="65"/>
      <c r="OOD163" s="78"/>
      <c r="OOE163" s="78"/>
      <c r="OOF163" s="65"/>
      <c r="OOI163" s="78"/>
      <c r="OOJ163" s="78"/>
      <c r="OOK163" s="65"/>
      <c r="OON163" s="78"/>
      <c r="OOO163" s="78"/>
      <c r="OOP163" s="65"/>
      <c r="OOS163" s="78"/>
      <c r="OOT163" s="78"/>
      <c r="OOU163" s="65"/>
      <c r="OOX163" s="78"/>
      <c r="OOY163" s="78"/>
      <c r="OOZ163" s="65"/>
      <c r="OPC163" s="78"/>
      <c r="OPD163" s="78"/>
      <c r="OPE163" s="65"/>
      <c r="OPH163" s="78"/>
      <c r="OPI163" s="78"/>
      <c r="OPJ163" s="65"/>
      <c r="OPM163" s="78"/>
      <c r="OPN163" s="78"/>
      <c r="OPO163" s="65"/>
      <c r="OPR163" s="78"/>
      <c r="OPS163" s="78"/>
      <c r="OPT163" s="65"/>
      <c r="OPW163" s="78"/>
      <c r="OPX163" s="78"/>
      <c r="OPY163" s="65"/>
      <c r="OQB163" s="78"/>
      <c r="OQC163" s="78"/>
      <c r="OQD163" s="65"/>
      <c r="OQG163" s="78"/>
      <c r="OQH163" s="78"/>
      <c r="OQI163" s="65"/>
      <c r="OQL163" s="78"/>
      <c r="OQM163" s="78"/>
      <c r="OQN163" s="65"/>
      <c r="OQQ163" s="78"/>
      <c r="OQR163" s="78"/>
      <c r="OQS163" s="65"/>
      <c r="OQV163" s="78"/>
      <c r="OQW163" s="78"/>
      <c r="OQX163" s="65"/>
      <c r="ORA163" s="78"/>
      <c r="ORB163" s="78"/>
      <c r="ORC163" s="65"/>
      <c r="ORF163" s="78"/>
      <c r="ORG163" s="78"/>
      <c r="ORH163" s="65"/>
      <c r="ORK163" s="78"/>
      <c r="ORL163" s="78"/>
      <c r="ORM163" s="65"/>
      <c r="ORP163" s="78"/>
      <c r="ORQ163" s="78"/>
      <c r="ORR163" s="65"/>
      <c r="ORU163" s="78"/>
      <c r="ORV163" s="78"/>
      <c r="ORW163" s="65"/>
      <c r="ORZ163" s="78"/>
      <c r="OSA163" s="78"/>
      <c r="OSB163" s="65"/>
      <c r="OSE163" s="78"/>
      <c r="OSF163" s="78"/>
      <c r="OSG163" s="65"/>
      <c r="OSJ163" s="78"/>
      <c r="OSK163" s="78"/>
      <c r="OSL163" s="65"/>
      <c r="OSO163" s="78"/>
      <c r="OSP163" s="78"/>
      <c r="OSQ163" s="65"/>
      <c r="OST163" s="78"/>
      <c r="OSU163" s="78"/>
      <c r="OSV163" s="65"/>
      <c r="OSY163" s="78"/>
      <c r="OSZ163" s="78"/>
      <c r="OTA163" s="65"/>
      <c r="OTD163" s="78"/>
      <c r="OTE163" s="78"/>
      <c r="OTF163" s="65"/>
      <c r="OTI163" s="78"/>
      <c r="OTJ163" s="78"/>
      <c r="OTK163" s="65"/>
      <c r="OTN163" s="78"/>
      <c r="OTO163" s="78"/>
      <c r="OTP163" s="65"/>
      <c r="OTS163" s="78"/>
      <c r="OTT163" s="78"/>
      <c r="OTU163" s="65"/>
      <c r="OTX163" s="78"/>
      <c r="OTY163" s="78"/>
      <c r="OTZ163" s="65"/>
      <c r="OUC163" s="78"/>
      <c r="OUD163" s="78"/>
      <c r="OUE163" s="65"/>
      <c r="OUH163" s="78"/>
      <c r="OUI163" s="78"/>
      <c r="OUJ163" s="65"/>
      <c r="OUM163" s="78"/>
      <c r="OUN163" s="78"/>
      <c r="OUO163" s="65"/>
      <c r="OUR163" s="78"/>
      <c r="OUS163" s="78"/>
      <c r="OUT163" s="65"/>
      <c r="OUW163" s="78"/>
      <c r="OUX163" s="78"/>
      <c r="OUY163" s="65"/>
      <c r="OVB163" s="78"/>
      <c r="OVC163" s="78"/>
      <c r="OVD163" s="65"/>
      <c r="OVG163" s="78"/>
      <c r="OVH163" s="78"/>
      <c r="OVI163" s="65"/>
      <c r="OVL163" s="78"/>
      <c r="OVM163" s="78"/>
      <c r="OVN163" s="65"/>
      <c r="OVQ163" s="78"/>
      <c r="OVR163" s="78"/>
      <c r="OVS163" s="65"/>
      <c r="OVV163" s="78"/>
      <c r="OVW163" s="78"/>
      <c r="OVX163" s="65"/>
      <c r="OWA163" s="78"/>
      <c r="OWB163" s="78"/>
      <c r="OWC163" s="65"/>
      <c r="OWF163" s="78"/>
      <c r="OWG163" s="78"/>
      <c r="OWH163" s="65"/>
      <c r="OWK163" s="78"/>
      <c r="OWL163" s="78"/>
      <c r="OWM163" s="65"/>
      <c r="OWP163" s="78"/>
      <c r="OWQ163" s="78"/>
      <c r="OWR163" s="65"/>
      <c r="OWU163" s="78"/>
      <c r="OWV163" s="78"/>
      <c r="OWW163" s="65"/>
      <c r="OWZ163" s="78"/>
      <c r="OXA163" s="78"/>
      <c r="OXB163" s="65"/>
      <c r="OXE163" s="78"/>
      <c r="OXF163" s="78"/>
      <c r="OXG163" s="65"/>
      <c r="OXJ163" s="78"/>
      <c r="OXK163" s="78"/>
      <c r="OXL163" s="65"/>
      <c r="OXO163" s="78"/>
      <c r="OXP163" s="78"/>
      <c r="OXQ163" s="65"/>
      <c r="OXT163" s="78"/>
      <c r="OXU163" s="78"/>
      <c r="OXV163" s="65"/>
      <c r="OXY163" s="78"/>
      <c r="OXZ163" s="78"/>
      <c r="OYA163" s="65"/>
      <c r="OYD163" s="78"/>
      <c r="OYE163" s="78"/>
      <c r="OYF163" s="65"/>
      <c r="OYI163" s="78"/>
      <c r="OYJ163" s="78"/>
      <c r="OYK163" s="65"/>
      <c r="OYN163" s="78"/>
      <c r="OYO163" s="78"/>
      <c r="OYP163" s="65"/>
      <c r="OYS163" s="78"/>
      <c r="OYT163" s="78"/>
      <c r="OYU163" s="65"/>
      <c r="OYX163" s="78"/>
      <c r="OYY163" s="78"/>
      <c r="OYZ163" s="65"/>
      <c r="OZC163" s="78"/>
      <c r="OZD163" s="78"/>
      <c r="OZE163" s="65"/>
      <c r="OZH163" s="78"/>
      <c r="OZI163" s="78"/>
      <c r="OZJ163" s="65"/>
      <c r="OZM163" s="78"/>
      <c r="OZN163" s="78"/>
      <c r="OZO163" s="65"/>
      <c r="OZR163" s="78"/>
      <c r="OZS163" s="78"/>
      <c r="OZT163" s="65"/>
      <c r="OZW163" s="78"/>
      <c r="OZX163" s="78"/>
      <c r="OZY163" s="65"/>
      <c r="PAB163" s="78"/>
      <c r="PAC163" s="78"/>
      <c r="PAD163" s="65"/>
      <c r="PAG163" s="78"/>
      <c r="PAH163" s="78"/>
      <c r="PAI163" s="65"/>
      <c r="PAL163" s="78"/>
      <c r="PAM163" s="78"/>
      <c r="PAN163" s="65"/>
      <c r="PAQ163" s="78"/>
      <c r="PAR163" s="78"/>
      <c r="PAS163" s="65"/>
      <c r="PAV163" s="78"/>
      <c r="PAW163" s="78"/>
      <c r="PAX163" s="65"/>
      <c r="PBA163" s="78"/>
      <c r="PBB163" s="78"/>
      <c r="PBC163" s="65"/>
      <c r="PBF163" s="78"/>
      <c r="PBG163" s="78"/>
      <c r="PBH163" s="65"/>
      <c r="PBK163" s="78"/>
      <c r="PBL163" s="78"/>
      <c r="PBM163" s="65"/>
      <c r="PBP163" s="78"/>
      <c r="PBQ163" s="78"/>
      <c r="PBR163" s="65"/>
      <c r="PBU163" s="78"/>
      <c r="PBV163" s="78"/>
      <c r="PBW163" s="65"/>
      <c r="PBZ163" s="78"/>
      <c r="PCA163" s="78"/>
      <c r="PCB163" s="65"/>
      <c r="PCE163" s="78"/>
      <c r="PCF163" s="78"/>
      <c r="PCG163" s="65"/>
      <c r="PCJ163" s="78"/>
      <c r="PCK163" s="78"/>
      <c r="PCL163" s="65"/>
      <c r="PCO163" s="78"/>
      <c r="PCP163" s="78"/>
      <c r="PCQ163" s="65"/>
      <c r="PCT163" s="78"/>
      <c r="PCU163" s="78"/>
      <c r="PCV163" s="65"/>
      <c r="PCY163" s="78"/>
      <c r="PCZ163" s="78"/>
      <c r="PDA163" s="65"/>
      <c r="PDD163" s="78"/>
      <c r="PDE163" s="78"/>
      <c r="PDF163" s="65"/>
      <c r="PDI163" s="78"/>
      <c r="PDJ163" s="78"/>
      <c r="PDK163" s="65"/>
      <c r="PDN163" s="78"/>
      <c r="PDO163" s="78"/>
      <c r="PDP163" s="65"/>
      <c r="PDS163" s="78"/>
      <c r="PDT163" s="78"/>
      <c r="PDU163" s="65"/>
      <c r="PDX163" s="78"/>
      <c r="PDY163" s="78"/>
      <c r="PDZ163" s="65"/>
      <c r="PEC163" s="78"/>
      <c r="PED163" s="78"/>
      <c r="PEE163" s="65"/>
      <c r="PEH163" s="78"/>
      <c r="PEI163" s="78"/>
      <c r="PEJ163" s="65"/>
      <c r="PEM163" s="78"/>
      <c r="PEN163" s="78"/>
      <c r="PEO163" s="65"/>
      <c r="PER163" s="78"/>
      <c r="PES163" s="78"/>
      <c r="PET163" s="65"/>
      <c r="PEW163" s="78"/>
      <c r="PEX163" s="78"/>
      <c r="PEY163" s="65"/>
      <c r="PFB163" s="78"/>
      <c r="PFC163" s="78"/>
      <c r="PFD163" s="65"/>
      <c r="PFG163" s="78"/>
      <c r="PFH163" s="78"/>
      <c r="PFI163" s="65"/>
      <c r="PFL163" s="78"/>
      <c r="PFM163" s="78"/>
      <c r="PFN163" s="65"/>
      <c r="PFQ163" s="78"/>
      <c r="PFR163" s="78"/>
      <c r="PFS163" s="65"/>
      <c r="PFV163" s="78"/>
      <c r="PFW163" s="78"/>
      <c r="PFX163" s="65"/>
      <c r="PGA163" s="78"/>
      <c r="PGB163" s="78"/>
      <c r="PGC163" s="65"/>
      <c r="PGF163" s="78"/>
      <c r="PGG163" s="78"/>
      <c r="PGH163" s="65"/>
      <c r="PGK163" s="78"/>
      <c r="PGL163" s="78"/>
      <c r="PGM163" s="65"/>
      <c r="PGP163" s="78"/>
      <c r="PGQ163" s="78"/>
      <c r="PGR163" s="65"/>
      <c r="PGU163" s="78"/>
      <c r="PGV163" s="78"/>
      <c r="PGW163" s="65"/>
      <c r="PGZ163" s="78"/>
      <c r="PHA163" s="78"/>
      <c r="PHB163" s="65"/>
      <c r="PHE163" s="78"/>
      <c r="PHF163" s="78"/>
      <c r="PHG163" s="65"/>
      <c r="PHJ163" s="78"/>
      <c r="PHK163" s="78"/>
      <c r="PHL163" s="65"/>
      <c r="PHO163" s="78"/>
      <c r="PHP163" s="78"/>
      <c r="PHQ163" s="65"/>
      <c r="PHT163" s="78"/>
      <c r="PHU163" s="78"/>
      <c r="PHV163" s="65"/>
      <c r="PHY163" s="78"/>
      <c r="PHZ163" s="78"/>
      <c r="PIA163" s="65"/>
      <c r="PID163" s="78"/>
      <c r="PIE163" s="78"/>
      <c r="PIF163" s="65"/>
      <c r="PII163" s="78"/>
      <c r="PIJ163" s="78"/>
      <c r="PIK163" s="65"/>
      <c r="PIN163" s="78"/>
      <c r="PIO163" s="78"/>
      <c r="PIP163" s="65"/>
      <c r="PIS163" s="78"/>
      <c r="PIT163" s="78"/>
      <c r="PIU163" s="65"/>
      <c r="PIX163" s="78"/>
      <c r="PIY163" s="78"/>
      <c r="PIZ163" s="65"/>
      <c r="PJC163" s="78"/>
      <c r="PJD163" s="78"/>
      <c r="PJE163" s="65"/>
      <c r="PJH163" s="78"/>
      <c r="PJI163" s="78"/>
      <c r="PJJ163" s="65"/>
      <c r="PJM163" s="78"/>
      <c r="PJN163" s="78"/>
      <c r="PJO163" s="65"/>
      <c r="PJR163" s="78"/>
      <c r="PJS163" s="78"/>
      <c r="PJT163" s="65"/>
      <c r="PJW163" s="78"/>
      <c r="PJX163" s="78"/>
      <c r="PJY163" s="65"/>
      <c r="PKB163" s="78"/>
      <c r="PKC163" s="78"/>
      <c r="PKD163" s="65"/>
      <c r="PKG163" s="78"/>
      <c r="PKH163" s="78"/>
      <c r="PKI163" s="65"/>
      <c r="PKL163" s="78"/>
      <c r="PKM163" s="78"/>
      <c r="PKN163" s="65"/>
      <c r="PKQ163" s="78"/>
      <c r="PKR163" s="78"/>
      <c r="PKS163" s="65"/>
      <c r="PKV163" s="78"/>
      <c r="PKW163" s="78"/>
      <c r="PKX163" s="65"/>
      <c r="PLA163" s="78"/>
      <c r="PLB163" s="78"/>
      <c r="PLC163" s="65"/>
      <c r="PLF163" s="78"/>
      <c r="PLG163" s="78"/>
      <c r="PLH163" s="65"/>
      <c r="PLK163" s="78"/>
      <c r="PLL163" s="78"/>
      <c r="PLM163" s="65"/>
      <c r="PLP163" s="78"/>
      <c r="PLQ163" s="78"/>
      <c r="PLR163" s="65"/>
      <c r="PLU163" s="78"/>
      <c r="PLV163" s="78"/>
      <c r="PLW163" s="65"/>
      <c r="PLZ163" s="78"/>
      <c r="PMA163" s="78"/>
      <c r="PMB163" s="65"/>
      <c r="PME163" s="78"/>
      <c r="PMF163" s="78"/>
      <c r="PMG163" s="65"/>
      <c r="PMJ163" s="78"/>
      <c r="PMK163" s="78"/>
      <c r="PML163" s="65"/>
      <c r="PMO163" s="78"/>
      <c r="PMP163" s="78"/>
      <c r="PMQ163" s="65"/>
      <c r="PMT163" s="78"/>
      <c r="PMU163" s="78"/>
      <c r="PMV163" s="65"/>
      <c r="PMY163" s="78"/>
      <c r="PMZ163" s="78"/>
      <c r="PNA163" s="65"/>
      <c r="PND163" s="78"/>
      <c r="PNE163" s="78"/>
      <c r="PNF163" s="65"/>
      <c r="PNI163" s="78"/>
      <c r="PNJ163" s="78"/>
      <c r="PNK163" s="65"/>
      <c r="PNN163" s="78"/>
      <c r="PNO163" s="78"/>
      <c r="PNP163" s="65"/>
      <c r="PNS163" s="78"/>
      <c r="PNT163" s="78"/>
      <c r="PNU163" s="65"/>
      <c r="PNX163" s="78"/>
      <c r="PNY163" s="78"/>
      <c r="PNZ163" s="65"/>
      <c r="POC163" s="78"/>
      <c r="POD163" s="78"/>
      <c r="POE163" s="65"/>
      <c r="POH163" s="78"/>
      <c r="POI163" s="78"/>
      <c r="POJ163" s="65"/>
      <c r="POM163" s="78"/>
      <c r="PON163" s="78"/>
      <c r="POO163" s="65"/>
      <c r="POR163" s="78"/>
      <c r="POS163" s="78"/>
      <c r="POT163" s="65"/>
      <c r="POW163" s="78"/>
      <c r="POX163" s="78"/>
      <c r="POY163" s="65"/>
      <c r="PPB163" s="78"/>
      <c r="PPC163" s="78"/>
      <c r="PPD163" s="65"/>
      <c r="PPG163" s="78"/>
      <c r="PPH163" s="78"/>
      <c r="PPI163" s="65"/>
      <c r="PPL163" s="78"/>
      <c r="PPM163" s="78"/>
      <c r="PPN163" s="65"/>
      <c r="PPQ163" s="78"/>
      <c r="PPR163" s="78"/>
      <c r="PPS163" s="65"/>
      <c r="PPV163" s="78"/>
      <c r="PPW163" s="78"/>
      <c r="PPX163" s="65"/>
      <c r="PQA163" s="78"/>
      <c r="PQB163" s="78"/>
      <c r="PQC163" s="65"/>
      <c r="PQF163" s="78"/>
      <c r="PQG163" s="78"/>
      <c r="PQH163" s="65"/>
      <c r="PQK163" s="78"/>
      <c r="PQL163" s="78"/>
      <c r="PQM163" s="65"/>
      <c r="PQP163" s="78"/>
      <c r="PQQ163" s="78"/>
      <c r="PQR163" s="65"/>
      <c r="PQU163" s="78"/>
      <c r="PQV163" s="78"/>
      <c r="PQW163" s="65"/>
      <c r="PQZ163" s="78"/>
      <c r="PRA163" s="78"/>
      <c r="PRB163" s="65"/>
      <c r="PRE163" s="78"/>
      <c r="PRF163" s="78"/>
      <c r="PRG163" s="65"/>
      <c r="PRJ163" s="78"/>
      <c r="PRK163" s="78"/>
      <c r="PRL163" s="65"/>
      <c r="PRO163" s="78"/>
      <c r="PRP163" s="78"/>
      <c r="PRQ163" s="65"/>
      <c r="PRT163" s="78"/>
      <c r="PRU163" s="78"/>
      <c r="PRV163" s="65"/>
      <c r="PRY163" s="78"/>
      <c r="PRZ163" s="78"/>
      <c r="PSA163" s="65"/>
      <c r="PSD163" s="78"/>
      <c r="PSE163" s="78"/>
      <c r="PSF163" s="65"/>
      <c r="PSI163" s="78"/>
      <c r="PSJ163" s="78"/>
      <c r="PSK163" s="65"/>
      <c r="PSN163" s="78"/>
      <c r="PSO163" s="78"/>
      <c r="PSP163" s="65"/>
      <c r="PSS163" s="78"/>
      <c r="PST163" s="78"/>
      <c r="PSU163" s="65"/>
      <c r="PSX163" s="78"/>
      <c r="PSY163" s="78"/>
      <c r="PSZ163" s="65"/>
      <c r="PTC163" s="78"/>
      <c r="PTD163" s="78"/>
      <c r="PTE163" s="65"/>
      <c r="PTH163" s="78"/>
      <c r="PTI163" s="78"/>
      <c r="PTJ163" s="65"/>
      <c r="PTM163" s="78"/>
      <c r="PTN163" s="78"/>
      <c r="PTO163" s="65"/>
      <c r="PTR163" s="78"/>
      <c r="PTS163" s="78"/>
      <c r="PTT163" s="65"/>
      <c r="PTW163" s="78"/>
      <c r="PTX163" s="78"/>
      <c r="PTY163" s="65"/>
      <c r="PUB163" s="78"/>
      <c r="PUC163" s="78"/>
      <c r="PUD163" s="65"/>
      <c r="PUG163" s="78"/>
      <c r="PUH163" s="78"/>
      <c r="PUI163" s="65"/>
      <c r="PUL163" s="78"/>
      <c r="PUM163" s="78"/>
      <c r="PUN163" s="65"/>
      <c r="PUQ163" s="78"/>
      <c r="PUR163" s="78"/>
      <c r="PUS163" s="65"/>
      <c r="PUV163" s="78"/>
      <c r="PUW163" s="78"/>
      <c r="PUX163" s="65"/>
      <c r="PVA163" s="78"/>
      <c r="PVB163" s="78"/>
      <c r="PVC163" s="65"/>
      <c r="PVF163" s="78"/>
      <c r="PVG163" s="78"/>
      <c r="PVH163" s="65"/>
      <c r="PVK163" s="78"/>
      <c r="PVL163" s="78"/>
      <c r="PVM163" s="65"/>
      <c r="PVP163" s="78"/>
      <c r="PVQ163" s="78"/>
      <c r="PVR163" s="65"/>
      <c r="PVU163" s="78"/>
      <c r="PVV163" s="78"/>
      <c r="PVW163" s="65"/>
      <c r="PVZ163" s="78"/>
      <c r="PWA163" s="78"/>
      <c r="PWB163" s="65"/>
      <c r="PWE163" s="78"/>
      <c r="PWF163" s="78"/>
      <c r="PWG163" s="65"/>
      <c r="PWJ163" s="78"/>
      <c r="PWK163" s="78"/>
      <c r="PWL163" s="65"/>
      <c r="PWO163" s="78"/>
      <c r="PWP163" s="78"/>
      <c r="PWQ163" s="65"/>
      <c r="PWT163" s="78"/>
      <c r="PWU163" s="78"/>
      <c r="PWV163" s="65"/>
      <c r="PWY163" s="78"/>
      <c r="PWZ163" s="78"/>
      <c r="PXA163" s="65"/>
      <c r="PXD163" s="78"/>
      <c r="PXE163" s="78"/>
      <c r="PXF163" s="65"/>
      <c r="PXI163" s="78"/>
      <c r="PXJ163" s="78"/>
      <c r="PXK163" s="65"/>
      <c r="PXN163" s="78"/>
      <c r="PXO163" s="78"/>
      <c r="PXP163" s="65"/>
      <c r="PXS163" s="78"/>
      <c r="PXT163" s="78"/>
      <c r="PXU163" s="65"/>
      <c r="PXX163" s="78"/>
      <c r="PXY163" s="78"/>
      <c r="PXZ163" s="65"/>
      <c r="PYC163" s="78"/>
      <c r="PYD163" s="78"/>
      <c r="PYE163" s="65"/>
      <c r="PYH163" s="78"/>
      <c r="PYI163" s="78"/>
      <c r="PYJ163" s="65"/>
      <c r="PYM163" s="78"/>
      <c r="PYN163" s="78"/>
      <c r="PYO163" s="65"/>
      <c r="PYR163" s="78"/>
      <c r="PYS163" s="78"/>
      <c r="PYT163" s="65"/>
      <c r="PYW163" s="78"/>
      <c r="PYX163" s="78"/>
      <c r="PYY163" s="65"/>
      <c r="PZB163" s="78"/>
      <c r="PZC163" s="78"/>
      <c r="PZD163" s="65"/>
      <c r="PZG163" s="78"/>
      <c r="PZH163" s="78"/>
      <c r="PZI163" s="65"/>
      <c r="PZL163" s="78"/>
      <c r="PZM163" s="78"/>
      <c r="PZN163" s="65"/>
      <c r="PZQ163" s="78"/>
      <c r="PZR163" s="78"/>
      <c r="PZS163" s="65"/>
      <c r="PZV163" s="78"/>
      <c r="PZW163" s="78"/>
      <c r="PZX163" s="65"/>
      <c r="QAA163" s="78"/>
      <c r="QAB163" s="78"/>
      <c r="QAC163" s="65"/>
      <c r="QAF163" s="78"/>
      <c r="QAG163" s="78"/>
      <c r="QAH163" s="65"/>
      <c r="QAK163" s="78"/>
      <c r="QAL163" s="78"/>
      <c r="QAM163" s="65"/>
      <c r="QAP163" s="78"/>
      <c r="QAQ163" s="78"/>
      <c r="QAR163" s="65"/>
      <c r="QAU163" s="78"/>
      <c r="QAV163" s="78"/>
      <c r="QAW163" s="65"/>
      <c r="QAZ163" s="78"/>
      <c r="QBA163" s="78"/>
      <c r="QBB163" s="65"/>
      <c r="QBE163" s="78"/>
      <c r="QBF163" s="78"/>
      <c r="QBG163" s="65"/>
      <c r="QBJ163" s="78"/>
      <c r="QBK163" s="78"/>
      <c r="QBL163" s="65"/>
      <c r="QBO163" s="78"/>
      <c r="QBP163" s="78"/>
      <c r="QBQ163" s="65"/>
      <c r="QBT163" s="78"/>
      <c r="QBU163" s="78"/>
      <c r="QBV163" s="65"/>
      <c r="QBY163" s="78"/>
      <c r="QBZ163" s="78"/>
      <c r="QCA163" s="65"/>
      <c r="QCD163" s="78"/>
      <c r="QCE163" s="78"/>
      <c r="QCF163" s="65"/>
      <c r="QCI163" s="78"/>
      <c r="QCJ163" s="78"/>
      <c r="QCK163" s="65"/>
      <c r="QCN163" s="78"/>
      <c r="QCO163" s="78"/>
      <c r="QCP163" s="65"/>
      <c r="QCS163" s="78"/>
      <c r="QCT163" s="78"/>
      <c r="QCU163" s="65"/>
      <c r="QCX163" s="78"/>
      <c r="QCY163" s="78"/>
      <c r="QCZ163" s="65"/>
      <c r="QDC163" s="78"/>
      <c r="QDD163" s="78"/>
      <c r="QDE163" s="65"/>
      <c r="QDH163" s="78"/>
      <c r="QDI163" s="78"/>
      <c r="QDJ163" s="65"/>
      <c r="QDM163" s="78"/>
      <c r="QDN163" s="78"/>
      <c r="QDO163" s="65"/>
      <c r="QDR163" s="78"/>
      <c r="QDS163" s="78"/>
      <c r="QDT163" s="65"/>
      <c r="QDW163" s="78"/>
      <c r="QDX163" s="78"/>
      <c r="QDY163" s="65"/>
      <c r="QEB163" s="78"/>
      <c r="QEC163" s="78"/>
      <c r="QED163" s="65"/>
      <c r="QEG163" s="78"/>
      <c r="QEH163" s="78"/>
      <c r="QEI163" s="65"/>
      <c r="QEL163" s="78"/>
      <c r="QEM163" s="78"/>
      <c r="QEN163" s="65"/>
      <c r="QEQ163" s="78"/>
      <c r="QER163" s="78"/>
      <c r="QES163" s="65"/>
      <c r="QEV163" s="78"/>
      <c r="QEW163" s="78"/>
      <c r="QEX163" s="65"/>
      <c r="QFA163" s="78"/>
      <c r="QFB163" s="78"/>
      <c r="QFC163" s="65"/>
      <c r="QFF163" s="78"/>
      <c r="QFG163" s="78"/>
      <c r="QFH163" s="65"/>
      <c r="QFK163" s="78"/>
      <c r="QFL163" s="78"/>
      <c r="QFM163" s="65"/>
      <c r="QFP163" s="78"/>
      <c r="QFQ163" s="78"/>
      <c r="QFR163" s="65"/>
      <c r="QFU163" s="78"/>
      <c r="QFV163" s="78"/>
      <c r="QFW163" s="65"/>
      <c r="QFZ163" s="78"/>
      <c r="QGA163" s="78"/>
      <c r="QGB163" s="65"/>
      <c r="QGE163" s="78"/>
      <c r="QGF163" s="78"/>
      <c r="QGG163" s="65"/>
      <c r="QGJ163" s="78"/>
      <c r="QGK163" s="78"/>
      <c r="QGL163" s="65"/>
      <c r="QGO163" s="78"/>
      <c r="QGP163" s="78"/>
      <c r="QGQ163" s="65"/>
      <c r="QGT163" s="78"/>
      <c r="QGU163" s="78"/>
      <c r="QGV163" s="65"/>
      <c r="QGY163" s="78"/>
      <c r="QGZ163" s="78"/>
      <c r="QHA163" s="65"/>
      <c r="QHD163" s="78"/>
      <c r="QHE163" s="78"/>
      <c r="QHF163" s="65"/>
      <c r="QHI163" s="78"/>
      <c r="QHJ163" s="78"/>
      <c r="QHK163" s="65"/>
      <c r="QHN163" s="78"/>
      <c r="QHO163" s="78"/>
      <c r="QHP163" s="65"/>
      <c r="QHS163" s="78"/>
      <c r="QHT163" s="78"/>
      <c r="QHU163" s="65"/>
      <c r="QHX163" s="78"/>
      <c r="QHY163" s="78"/>
      <c r="QHZ163" s="65"/>
      <c r="QIC163" s="78"/>
      <c r="QID163" s="78"/>
      <c r="QIE163" s="65"/>
      <c r="QIH163" s="78"/>
      <c r="QII163" s="78"/>
      <c r="QIJ163" s="65"/>
      <c r="QIM163" s="78"/>
      <c r="QIN163" s="78"/>
      <c r="QIO163" s="65"/>
      <c r="QIR163" s="78"/>
      <c r="QIS163" s="78"/>
      <c r="QIT163" s="65"/>
      <c r="QIW163" s="78"/>
      <c r="QIX163" s="78"/>
      <c r="QIY163" s="65"/>
      <c r="QJB163" s="78"/>
      <c r="QJC163" s="78"/>
      <c r="QJD163" s="65"/>
      <c r="QJG163" s="78"/>
      <c r="QJH163" s="78"/>
      <c r="QJI163" s="65"/>
      <c r="QJL163" s="78"/>
      <c r="QJM163" s="78"/>
      <c r="QJN163" s="65"/>
      <c r="QJQ163" s="78"/>
      <c r="QJR163" s="78"/>
      <c r="QJS163" s="65"/>
      <c r="QJV163" s="78"/>
      <c r="QJW163" s="78"/>
      <c r="QJX163" s="65"/>
      <c r="QKA163" s="78"/>
      <c r="QKB163" s="78"/>
      <c r="QKC163" s="65"/>
      <c r="QKF163" s="78"/>
      <c r="QKG163" s="78"/>
      <c r="QKH163" s="65"/>
      <c r="QKK163" s="78"/>
      <c r="QKL163" s="78"/>
      <c r="QKM163" s="65"/>
      <c r="QKP163" s="78"/>
      <c r="QKQ163" s="78"/>
      <c r="QKR163" s="65"/>
      <c r="QKU163" s="78"/>
      <c r="QKV163" s="78"/>
      <c r="QKW163" s="65"/>
      <c r="QKZ163" s="78"/>
      <c r="QLA163" s="78"/>
      <c r="QLB163" s="65"/>
      <c r="QLE163" s="78"/>
      <c r="QLF163" s="78"/>
      <c r="QLG163" s="65"/>
      <c r="QLJ163" s="78"/>
      <c r="QLK163" s="78"/>
      <c r="QLL163" s="65"/>
      <c r="QLO163" s="78"/>
      <c r="QLP163" s="78"/>
      <c r="QLQ163" s="65"/>
      <c r="QLT163" s="78"/>
      <c r="QLU163" s="78"/>
      <c r="QLV163" s="65"/>
      <c r="QLY163" s="78"/>
      <c r="QLZ163" s="78"/>
      <c r="QMA163" s="65"/>
      <c r="QMD163" s="78"/>
      <c r="QME163" s="78"/>
      <c r="QMF163" s="65"/>
      <c r="QMI163" s="78"/>
      <c r="QMJ163" s="78"/>
      <c r="QMK163" s="65"/>
      <c r="QMN163" s="78"/>
      <c r="QMO163" s="78"/>
      <c r="QMP163" s="65"/>
      <c r="QMS163" s="78"/>
      <c r="QMT163" s="78"/>
      <c r="QMU163" s="65"/>
      <c r="QMX163" s="78"/>
      <c r="QMY163" s="78"/>
      <c r="QMZ163" s="65"/>
      <c r="QNC163" s="78"/>
      <c r="QND163" s="78"/>
      <c r="QNE163" s="65"/>
      <c r="QNH163" s="78"/>
      <c r="QNI163" s="78"/>
      <c r="QNJ163" s="65"/>
      <c r="QNM163" s="78"/>
      <c r="QNN163" s="78"/>
      <c r="QNO163" s="65"/>
      <c r="QNR163" s="78"/>
      <c r="QNS163" s="78"/>
      <c r="QNT163" s="65"/>
      <c r="QNW163" s="78"/>
      <c r="QNX163" s="78"/>
      <c r="QNY163" s="65"/>
      <c r="QOB163" s="78"/>
      <c r="QOC163" s="78"/>
      <c r="QOD163" s="65"/>
      <c r="QOG163" s="78"/>
      <c r="QOH163" s="78"/>
      <c r="QOI163" s="65"/>
      <c r="QOL163" s="78"/>
      <c r="QOM163" s="78"/>
      <c r="QON163" s="65"/>
      <c r="QOQ163" s="78"/>
      <c r="QOR163" s="78"/>
      <c r="QOS163" s="65"/>
      <c r="QOV163" s="78"/>
      <c r="QOW163" s="78"/>
      <c r="QOX163" s="65"/>
      <c r="QPA163" s="78"/>
      <c r="QPB163" s="78"/>
      <c r="QPC163" s="65"/>
      <c r="QPF163" s="78"/>
      <c r="QPG163" s="78"/>
      <c r="QPH163" s="65"/>
      <c r="QPK163" s="78"/>
      <c r="QPL163" s="78"/>
      <c r="QPM163" s="65"/>
      <c r="QPP163" s="78"/>
      <c r="QPQ163" s="78"/>
      <c r="QPR163" s="65"/>
      <c r="QPU163" s="78"/>
      <c r="QPV163" s="78"/>
      <c r="QPW163" s="65"/>
      <c r="QPZ163" s="78"/>
      <c r="QQA163" s="78"/>
      <c r="QQB163" s="65"/>
      <c r="QQE163" s="78"/>
      <c r="QQF163" s="78"/>
      <c r="QQG163" s="65"/>
      <c r="QQJ163" s="78"/>
      <c r="QQK163" s="78"/>
      <c r="QQL163" s="65"/>
      <c r="QQO163" s="78"/>
      <c r="QQP163" s="78"/>
      <c r="QQQ163" s="65"/>
      <c r="QQT163" s="78"/>
      <c r="QQU163" s="78"/>
      <c r="QQV163" s="65"/>
      <c r="QQY163" s="78"/>
      <c r="QQZ163" s="78"/>
      <c r="QRA163" s="65"/>
      <c r="QRD163" s="78"/>
      <c r="QRE163" s="78"/>
      <c r="QRF163" s="65"/>
      <c r="QRI163" s="78"/>
      <c r="QRJ163" s="78"/>
      <c r="QRK163" s="65"/>
      <c r="QRN163" s="78"/>
      <c r="QRO163" s="78"/>
      <c r="QRP163" s="65"/>
      <c r="QRS163" s="78"/>
      <c r="QRT163" s="78"/>
      <c r="QRU163" s="65"/>
      <c r="QRX163" s="78"/>
      <c r="QRY163" s="78"/>
      <c r="QRZ163" s="65"/>
      <c r="QSC163" s="78"/>
      <c r="QSD163" s="78"/>
      <c r="QSE163" s="65"/>
      <c r="QSH163" s="78"/>
      <c r="QSI163" s="78"/>
      <c r="QSJ163" s="65"/>
      <c r="QSM163" s="78"/>
      <c r="QSN163" s="78"/>
      <c r="QSO163" s="65"/>
      <c r="QSR163" s="78"/>
      <c r="QSS163" s="78"/>
      <c r="QST163" s="65"/>
      <c r="QSW163" s="78"/>
      <c r="QSX163" s="78"/>
      <c r="QSY163" s="65"/>
      <c r="QTB163" s="78"/>
      <c r="QTC163" s="78"/>
      <c r="QTD163" s="65"/>
      <c r="QTG163" s="78"/>
      <c r="QTH163" s="78"/>
      <c r="QTI163" s="65"/>
      <c r="QTL163" s="78"/>
      <c r="QTM163" s="78"/>
      <c r="QTN163" s="65"/>
      <c r="QTQ163" s="78"/>
      <c r="QTR163" s="78"/>
      <c r="QTS163" s="65"/>
      <c r="QTV163" s="78"/>
      <c r="QTW163" s="78"/>
      <c r="QTX163" s="65"/>
      <c r="QUA163" s="78"/>
      <c r="QUB163" s="78"/>
      <c r="QUC163" s="65"/>
      <c r="QUF163" s="78"/>
      <c r="QUG163" s="78"/>
      <c r="QUH163" s="65"/>
      <c r="QUK163" s="78"/>
      <c r="QUL163" s="78"/>
      <c r="QUM163" s="65"/>
      <c r="QUP163" s="78"/>
      <c r="QUQ163" s="78"/>
      <c r="QUR163" s="65"/>
      <c r="QUU163" s="78"/>
      <c r="QUV163" s="78"/>
      <c r="QUW163" s="65"/>
      <c r="QUZ163" s="78"/>
      <c r="QVA163" s="78"/>
      <c r="QVB163" s="65"/>
      <c r="QVE163" s="78"/>
      <c r="QVF163" s="78"/>
      <c r="QVG163" s="65"/>
      <c r="QVJ163" s="78"/>
      <c r="QVK163" s="78"/>
      <c r="QVL163" s="65"/>
      <c r="QVO163" s="78"/>
      <c r="QVP163" s="78"/>
      <c r="QVQ163" s="65"/>
      <c r="QVT163" s="78"/>
      <c r="QVU163" s="78"/>
      <c r="QVV163" s="65"/>
      <c r="QVY163" s="78"/>
      <c r="QVZ163" s="78"/>
      <c r="QWA163" s="65"/>
      <c r="QWD163" s="78"/>
      <c r="QWE163" s="78"/>
      <c r="QWF163" s="65"/>
      <c r="QWI163" s="78"/>
      <c r="QWJ163" s="78"/>
      <c r="QWK163" s="65"/>
      <c r="QWN163" s="78"/>
      <c r="QWO163" s="78"/>
      <c r="QWP163" s="65"/>
      <c r="QWS163" s="78"/>
      <c r="QWT163" s="78"/>
      <c r="QWU163" s="65"/>
      <c r="QWX163" s="78"/>
      <c r="QWY163" s="78"/>
      <c r="QWZ163" s="65"/>
      <c r="QXC163" s="78"/>
      <c r="QXD163" s="78"/>
      <c r="QXE163" s="65"/>
      <c r="QXH163" s="78"/>
      <c r="QXI163" s="78"/>
      <c r="QXJ163" s="65"/>
      <c r="QXM163" s="78"/>
      <c r="QXN163" s="78"/>
      <c r="QXO163" s="65"/>
      <c r="QXR163" s="78"/>
      <c r="QXS163" s="78"/>
      <c r="QXT163" s="65"/>
      <c r="QXW163" s="78"/>
      <c r="QXX163" s="78"/>
      <c r="QXY163" s="65"/>
      <c r="QYB163" s="78"/>
      <c r="QYC163" s="78"/>
      <c r="QYD163" s="65"/>
      <c r="QYG163" s="78"/>
      <c r="QYH163" s="78"/>
      <c r="QYI163" s="65"/>
      <c r="QYL163" s="78"/>
      <c r="QYM163" s="78"/>
      <c r="QYN163" s="65"/>
      <c r="QYQ163" s="78"/>
      <c r="QYR163" s="78"/>
      <c r="QYS163" s="65"/>
      <c r="QYV163" s="78"/>
      <c r="QYW163" s="78"/>
      <c r="QYX163" s="65"/>
      <c r="QZA163" s="78"/>
      <c r="QZB163" s="78"/>
      <c r="QZC163" s="65"/>
      <c r="QZF163" s="78"/>
      <c r="QZG163" s="78"/>
      <c r="QZH163" s="65"/>
      <c r="QZK163" s="78"/>
      <c r="QZL163" s="78"/>
      <c r="QZM163" s="65"/>
      <c r="QZP163" s="78"/>
      <c r="QZQ163" s="78"/>
      <c r="QZR163" s="65"/>
      <c r="QZU163" s="78"/>
      <c r="QZV163" s="78"/>
      <c r="QZW163" s="65"/>
      <c r="QZZ163" s="78"/>
      <c r="RAA163" s="78"/>
      <c r="RAB163" s="65"/>
      <c r="RAE163" s="78"/>
      <c r="RAF163" s="78"/>
      <c r="RAG163" s="65"/>
      <c r="RAJ163" s="78"/>
      <c r="RAK163" s="78"/>
      <c r="RAL163" s="65"/>
      <c r="RAO163" s="78"/>
      <c r="RAP163" s="78"/>
      <c r="RAQ163" s="65"/>
      <c r="RAT163" s="78"/>
      <c r="RAU163" s="78"/>
      <c r="RAV163" s="65"/>
      <c r="RAY163" s="78"/>
      <c r="RAZ163" s="78"/>
      <c r="RBA163" s="65"/>
      <c r="RBD163" s="78"/>
      <c r="RBE163" s="78"/>
      <c r="RBF163" s="65"/>
      <c r="RBI163" s="78"/>
      <c r="RBJ163" s="78"/>
      <c r="RBK163" s="65"/>
      <c r="RBN163" s="78"/>
      <c r="RBO163" s="78"/>
      <c r="RBP163" s="65"/>
      <c r="RBS163" s="78"/>
      <c r="RBT163" s="78"/>
      <c r="RBU163" s="65"/>
      <c r="RBX163" s="78"/>
      <c r="RBY163" s="78"/>
      <c r="RBZ163" s="65"/>
      <c r="RCC163" s="78"/>
      <c r="RCD163" s="78"/>
      <c r="RCE163" s="65"/>
      <c r="RCH163" s="78"/>
      <c r="RCI163" s="78"/>
      <c r="RCJ163" s="65"/>
      <c r="RCM163" s="78"/>
      <c r="RCN163" s="78"/>
      <c r="RCO163" s="65"/>
      <c r="RCR163" s="78"/>
      <c r="RCS163" s="78"/>
      <c r="RCT163" s="65"/>
      <c r="RCW163" s="78"/>
      <c r="RCX163" s="78"/>
      <c r="RCY163" s="65"/>
      <c r="RDB163" s="78"/>
      <c r="RDC163" s="78"/>
      <c r="RDD163" s="65"/>
      <c r="RDG163" s="78"/>
      <c r="RDH163" s="78"/>
      <c r="RDI163" s="65"/>
      <c r="RDL163" s="78"/>
      <c r="RDM163" s="78"/>
      <c r="RDN163" s="65"/>
      <c r="RDQ163" s="78"/>
      <c r="RDR163" s="78"/>
      <c r="RDS163" s="65"/>
      <c r="RDV163" s="78"/>
      <c r="RDW163" s="78"/>
      <c r="RDX163" s="65"/>
      <c r="REA163" s="78"/>
      <c r="REB163" s="78"/>
      <c r="REC163" s="65"/>
      <c r="REF163" s="78"/>
      <c r="REG163" s="78"/>
      <c r="REH163" s="65"/>
      <c r="REK163" s="78"/>
      <c r="REL163" s="78"/>
      <c r="REM163" s="65"/>
      <c r="REP163" s="78"/>
      <c r="REQ163" s="78"/>
      <c r="RER163" s="65"/>
      <c r="REU163" s="78"/>
      <c r="REV163" s="78"/>
      <c r="REW163" s="65"/>
      <c r="REZ163" s="78"/>
      <c r="RFA163" s="78"/>
      <c r="RFB163" s="65"/>
      <c r="RFE163" s="78"/>
      <c r="RFF163" s="78"/>
      <c r="RFG163" s="65"/>
      <c r="RFJ163" s="78"/>
      <c r="RFK163" s="78"/>
      <c r="RFL163" s="65"/>
      <c r="RFO163" s="78"/>
      <c r="RFP163" s="78"/>
      <c r="RFQ163" s="65"/>
      <c r="RFT163" s="78"/>
      <c r="RFU163" s="78"/>
      <c r="RFV163" s="65"/>
      <c r="RFY163" s="78"/>
      <c r="RFZ163" s="78"/>
      <c r="RGA163" s="65"/>
      <c r="RGD163" s="78"/>
      <c r="RGE163" s="78"/>
      <c r="RGF163" s="65"/>
      <c r="RGI163" s="78"/>
      <c r="RGJ163" s="78"/>
      <c r="RGK163" s="65"/>
      <c r="RGN163" s="78"/>
      <c r="RGO163" s="78"/>
      <c r="RGP163" s="65"/>
      <c r="RGS163" s="78"/>
      <c r="RGT163" s="78"/>
      <c r="RGU163" s="65"/>
      <c r="RGX163" s="78"/>
      <c r="RGY163" s="78"/>
      <c r="RGZ163" s="65"/>
      <c r="RHC163" s="78"/>
      <c r="RHD163" s="78"/>
      <c r="RHE163" s="65"/>
      <c r="RHH163" s="78"/>
      <c r="RHI163" s="78"/>
      <c r="RHJ163" s="65"/>
      <c r="RHM163" s="78"/>
      <c r="RHN163" s="78"/>
      <c r="RHO163" s="65"/>
      <c r="RHR163" s="78"/>
      <c r="RHS163" s="78"/>
      <c r="RHT163" s="65"/>
      <c r="RHW163" s="78"/>
      <c r="RHX163" s="78"/>
      <c r="RHY163" s="65"/>
      <c r="RIB163" s="78"/>
      <c r="RIC163" s="78"/>
      <c r="RID163" s="65"/>
      <c r="RIG163" s="78"/>
      <c r="RIH163" s="78"/>
      <c r="RII163" s="65"/>
      <c r="RIL163" s="78"/>
      <c r="RIM163" s="78"/>
      <c r="RIN163" s="65"/>
      <c r="RIQ163" s="78"/>
      <c r="RIR163" s="78"/>
      <c r="RIS163" s="65"/>
      <c r="RIV163" s="78"/>
      <c r="RIW163" s="78"/>
      <c r="RIX163" s="65"/>
      <c r="RJA163" s="78"/>
      <c r="RJB163" s="78"/>
      <c r="RJC163" s="65"/>
      <c r="RJF163" s="78"/>
      <c r="RJG163" s="78"/>
      <c r="RJH163" s="65"/>
      <c r="RJK163" s="78"/>
      <c r="RJL163" s="78"/>
      <c r="RJM163" s="65"/>
      <c r="RJP163" s="78"/>
      <c r="RJQ163" s="78"/>
      <c r="RJR163" s="65"/>
      <c r="RJU163" s="78"/>
      <c r="RJV163" s="78"/>
      <c r="RJW163" s="65"/>
      <c r="RJZ163" s="78"/>
      <c r="RKA163" s="78"/>
      <c r="RKB163" s="65"/>
      <c r="RKE163" s="78"/>
      <c r="RKF163" s="78"/>
      <c r="RKG163" s="65"/>
      <c r="RKJ163" s="78"/>
      <c r="RKK163" s="78"/>
      <c r="RKL163" s="65"/>
      <c r="RKO163" s="78"/>
      <c r="RKP163" s="78"/>
      <c r="RKQ163" s="65"/>
      <c r="RKT163" s="78"/>
      <c r="RKU163" s="78"/>
      <c r="RKV163" s="65"/>
      <c r="RKY163" s="78"/>
      <c r="RKZ163" s="78"/>
      <c r="RLA163" s="65"/>
      <c r="RLD163" s="78"/>
      <c r="RLE163" s="78"/>
      <c r="RLF163" s="65"/>
      <c r="RLI163" s="78"/>
      <c r="RLJ163" s="78"/>
      <c r="RLK163" s="65"/>
      <c r="RLN163" s="78"/>
      <c r="RLO163" s="78"/>
      <c r="RLP163" s="65"/>
      <c r="RLS163" s="78"/>
      <c r="RLT163" s="78"/>
      <c r="RLU163" s="65"/>
      <c r="RLX163" s="78"/>
      <c r="RLY163" s="78"/>
      <c r="RLZ163" s="65"/>
      <c r="RMC163" s="78"/>
      <c r="RMD163" s="78"/>
      <c r="RME163" s="65"/>
      <c r="RMH163" s="78"/>
      <c r="RMI163" s="78"/>
      <c r="RMJ163" s="65"/>
      <c r="RMM163" s="78"/>
      <c r="RMN163" s="78"/>
      <c r="RMO163" s="65"/>
      <c r="RMR163" s="78"/>
      <c r="RMS163" s="78"/>
      <c r="RMT163" s="65"/>
      <c r="RMW163" s="78"/>
      <c r="RMX163" s="78"/>
      <c r="RMY163" s="65"/>
      <c r="RNB163" s="78"/>
      <c r="RNC163" s="78"/>
      <c r="RND163" s="65"/>
      <c r="RNG163" s="78"/>
      <c r="RNH163" s="78"/>
      <c r="RNI163" s="65"/>
      <c r="RNL163" s="78"/>
      <c r="RNM163" s="78"/>
      <c r="RNN163" s="65"/>
      <c r="RNQ163" s="78"/>
      <c r="RNR163" s="78"/>
      <c r="RNS163" s="65"/>
      <c r="RNV163" s="78"/>
      <c r="RNW163" s="78"/>
      <c r="RNX163" s="65"/>
      <c r="ROA163" s="78"/>
      <c r="ROB163" s="78"/>
      <c r="ROC163" s="65"/>
      <c r="ROF163" s="78"/>
      <c r="ROG163" s="78"/>
      <c r="ROH163" s="65"/>
      <c r="ROK163" s="78"/>
      <c r="ROL163" s="78"/>
      <c r="ROM163" s="65"/>
      <c r="ROP163" s="78"/>
      <c r="ROQ163" s="78"/>
      <c r="ROR163" s="65"/>
      <c r="ROU163" s="78"/>
      <c r="ROV163" s="78"/>
      <c r="ROW163" s="65"/>
      <c r="ROZ163" s="78"/>
      <c r="RPA163" s="78"/>
      <c r="RPB163" s="65"/>
      <c r="RPE163" s="78"/>
      <c r="RPF163" s="78"/>
      <c r="RPG163" s="65"/>
      <c r="RPJ163" s="78"/>
      <c r="RPK163" s="78"/>
      <c r="RPL163" s="65"/>
      <c r="RPO163" s="78"/>
      <c r="RPP163" s="78"/>
      <c r="RPQ163" s="65"/>
      <c r="RPT163" s="78"/>
      <c r="RPU163" s="78"/>
      <c r="RPV163" s="65"/>
      <c r="RPY163" s="78"/>
      <c r="RPZ163" s="78"/>
      <c r="RQA163" s="65"/>
      <c r="RQD163" s="78"/>
      <c r="RQE163" s="78"/>
      <c r="RQF163" s="65"/>
      <c r="RQI163" s="78"/>
      <c r="RQJ163" s="78"/>
      <c r="RQK163" s="65"/>
      <c r="RQN163" s="78"/>
      <c r="RQO163" s="78"/>
      <c r="RQP163" s="65"/>
      <c r="RQS163" s="78"/>
      <c r="RQT163" s="78"/>
      <c r="RQU163" s="65"/>
      <c r="RQX163" s="78"/>
      <c r="RQY163" s="78"/>
      <c r="RQZ163" s="65"/>
      <c r="RRC163" s="78"/>
      <c r="RRD163" s="78"/>
      <c r="RRE163" s="65"/>
      <c r="RRH163" s="78"/>
      <c r="RRI163" s="78"/>
      <c r="RRJ163" s="65"/>
      <c r="RRM163" s="78"/>
      <c r="RRN163" s="78"/>
      <c r="RRO163" s="65"/>
      <c r="RRR163" s="78"/>
      <c r="RRS163" s="78"/>
      <c r="RRT163" s="65"/>
      <c r="RRW163" s="78"/>
      <c r="RRX163" s="78"/>
      <c r="RRY163" s="65"/>
      <c r="RSB163" s="78"/>
      <c r="RSC163" s="78"/>
      <c r="RSD163" s="65"/>
      <c r="RSG163" s="78"/>
      <c r="RSH163" s="78"/>
      <c r="RSI163" s="65"/>
      <c r="RSL163" s="78"/>
      <c r="RSM163" s="78"/>
      <c r="RSN163" s="65"/>
      <c r="RSQ163" s="78"/>
      <c r="RSR163" s="78"/>
      <c r="RSS163" s="65"/>
      <c r="RSV163" s="78"/>
      <c r="RSW163" s="78"/>
      <c r="RSX163" s="65"/>
      <c r="RTA163" s="78"/>
      <c r="RTB163" s="78"/>
      <c r="RTC163" s="65"/>
      <c r="RTF163" s="78"/>
      <c r="RTG163" s="78"/>
      <c r="RTH163" s="65"/>
      <c r="RTK163" s="78"/>
      <c r="RTL163" s="78"/>
      <c r="RTM163" s="65"/>
      <c r="RTP163" s="78"/>
      <c r="RTQ163" s="78"/>
      <c r="RTR163" s="65"/>
      <c r="RTU163" s="78"/>
      <c r="RTV163" s="78"/>
      <c r="RTW163" s="65"/>
      <c r="RTZ163" s="78"/>
      <c r="RUA163" s="78"/>
      <c r="RUB163" s="65"/>
      <c r="RUE163" s="78"/>
      <c r="RUF163" s="78"/>
      <c r="RUG163" s="65"/>
      <c r="RUJ163" s="78"/>
      <c r="RUK163" s="78"/>
      <c r="RUL163" s="65"/>
      <c r="RUO163" s="78"/>
      <c r="RUP163" s="78"/>
      <c r="RUQ163" s="65"/>
      <c r="RUT163" s="78"/>
      <c r="RUU163" s="78"/>
      <c r="RUV163" s="65"/>
      <c r="RUY163" s="78"/>
      <c r="RUZ163" s="78"/>
      <c r="RVA163" s="65"/>
      <c r="RVD163" s="78"/>
      <c r="RVE163" s="78"/>
      <c r="RVF163" s="65"/>
      <c r="RVI163" s="78"/>
      <c r="RVJ163" s="78"/>
      <c r="RVK163" s="65"/>
      <c r="RVN163" s="78"/>
      <c r="RVO163" s="78"/>
      <c r="RVP163" s="65"/>
      <c r="RVS163" s="78"/>
      <c r="RVT163" s="78"/>
      <c r="RVU163" s="65"/>
      <c r="RVX163" s="78"/>
      <c r="RVY163" s="78"/>
      <c r="RVZ163" s="65"/>
      <c r="RWC163" s="78"/>
      <c r="RWD163" s="78"/>
      <c r="RWE163" s="65"/>
      <c r="RWH163" s="78"/>
      <c r="RWI163" s="78"/>
      <c r="RWJ163" s="65"/>
      <c r="RWM163" s="78"/>
      <c r="RWN163" s="78"/>
      <c r="RWO163" s="65"/>
      <c r="RWR163" s="78"/>
      <c r="RWS163" s="78"/>
      <c r="RWT163" s="65"/>
      <c r="RWW163" s="78"/>
      <c r="RWX163" s="78"/>
      <c r="RWY163" s="65"/>
      <c r="RXB163" s="78"/>
      <c r="RXC163" s="78"/>
      <c r="RXD163" s="65"/>
      <c r="RXG163" s="78"/>
      <c r="RXH163" s="78"/>
      <c r="RXI163" s="65"/>
      <c r="RXL163" s="78"/>
      <c r="RXM163" s="78"/>
      <c r="RXN163" s="65"/>
      <c r="RXQ163" s="78"/>
      <c r="RXR163" s="78"/>
      <c r="RXS163" s="65"/>
      <c r="RXV163" s="78"/>
      <c r="RXW163" s="78"/>
      <c r="RXX163" s="65"/>
      <c r="RYA163" s="78"/>
      <c r="RYB163" s="78"/>
      <c r="RYC163" s="65"/>
      <c r="RYF163" s="78"/>
      <c r="RYG163" s="78"/>
      <c r="RYH163" s="65"/>
      <c r="RYK163" s="78"/>
      <c r="RYL163" s="78"/>
      <c r="RYM163" s="65"/>
      <c r="RYP163" s="78"/>
      <c r="RYQ163" s="78"/>
      <c r="RYR163" s="65"/>
      <c r="RYU163" s="78"/>
      <c r="RYV163" s="78"/>
      <c r="RYW163" s="65"/>
      <c r="RYZ163" s="78"/>
      <c r="RZA163" s="78"/>
      <c r="RZB163" s="65"/>
      <c r="RZE163" s="78"/>
      <c r="RZF163" s="78"/>
      <c r="RZG163" s="65"/>
      <c r="RZJ163" s="78"/>
      <c r="RZK163" s="78"/>
      <c r="RZL163" s="65"/>
      <c r="RZO163" s="78"/>
      <c r="RZP163" s="78"/>
      <c r="RZQ163" s="65"/>
      <c r="RZT163" s="78"/>
      <c r="RZU163" s="78"/>
      <c r="RZV163" s="65"/>
      <c r="RZY163" s="78"/>
      <c r="RZZ163" s="78"/>
      <c r="SAA163" s="65"/>
      <c r="SAD163" s="78"/>
      <c r="SAE163" s="78"/>
      <c r="SAF163" s="65"/>
      <c r="SAI163" s="78"/>
      <c r="SAJ163" s="78"/>
      <c r="SAK163" s="65"/>
      <c r="SAN163" s="78"/>
      <c r="SAO163" s="78"/>
      <c r="SAP163" s="65"/>
      <c r="SAS163" s="78"/>
      <c r="SAT163" s="78"/>
      <c r="SAU163" s="65"/>
      <c r="SAX163" s="78"/>
      <c r="SAY163" s="78"/>
      <c r="SAZ163" s="65"/>
      <c r="SBC163" s="78"/>
      <c r="SBD163" s="78"/>
      <c r="SBE163" s="65"/>
      <c r="SBH163" s="78"/>
      <c r="SBI163" s="78"/>
      <c r="SBJ163" s="65"/>
      <c r="SBM163" s="78"/>
      <c r="SBN163" s="78"/>
      <c r="SBO163" s="65"/>
      <c r="SBR163" s="78"/>
      <c r="SBS163" s="78"/>
      <c r="SBT163" s="65"/>
      <c r="SBW163" s="78"/>
      <c r="SBX163" s="78"/>
      <c r="SBY163" s="65"/>
      <c r="SCB163" s="78"/>
      <c r="SCC163" s="78"/>
      <c r="SCD163" s="65"/>
      <c r="SCG163" s="78"/>
      <c r="SCH163" s="78"/>
      <c r="SCI163" s="65"/>
      <c r="SCL163" s="78"/>
      <c r="SCM163" s="78"/>
      <c r="SCN163" s="65"/>
      <c r="SCQ163" s="78"/>
      <c r="SCR163" s="78"/>
      <c r="SCS163" s="65"/>
      <c r="SCV163" s="78"/>
      <c r="SCW163" s="78"/>
      <c r="SCX163" s="65"/>
      <c r="SDA163" s="78"/>
      <c r="SDB163" s="78"/>
      <c r="SDC163" s="65"/>
      <c r="SDF163" s="78"/>
      <c r="SDG163" s="78"/>
      <c r="SDH163" s="65"/>
      <c r="SDK163" s="78"/>
      <c r="SDL163" s="78"/>
      <c r="SDM163" s="65"/>
      <c r="SDP163" s="78"/>
      <c r="SDQ163" s="78"/>
      <c r="SDR163" s="65"/>
      <c r="SDU163" s="78"/>
      <c r="SDV163" s="78"/>
      <c r="SDW163" s="65"/>
      <c r="SDZ163" s="78"/>
      <c r="SEA163" s="78"/>
      <c r="SEB163" s="65"/>
      <c r="SEE163" s="78"/>
      <c r="SEF163" s="78"/>
      <c r="SEG163" s="65"/>
      <c r="SEJ163" s="78"/>
      <c r="SEK163" s="78"/>
      <c r="SEL163" s="65"/>
      <c r="SEO163" s="78"/>
      <c r="SEP163" s="78"/>
      <c r="SEQ163" s="65"/>
      <c r="SET163" s="78"/>
      <c r="SEU163" s="78"/>
      <c r="SEV163" s="65"/>
      <c r="SEY163" s="78"/>
      <c r="SEZ163" s="78"/>
      <c r="SFA163" s="65"/>
      <c r="SFD163" s="78"/>
      <c r="SFE163" s="78"/>
      <c r="SFF163" s="65"/>
      <c r="SFI163" s="78"/>
      <c r="SFJ163" s="78"/>
      <c r="SFK163" s="65"/>
      <c r="SFN163" s="78"/>
      <c r="SFO163" s="78"/>
      <c r="SFP163" s="65"/>
      <c r="SFS163" s="78"/>
      <c r="SFT163" s="78"/>
      <c r="SFU163" s="65"/>
      <c r="SFX163" s="78"/>
      <c r="SFY163" s="78"/>
      <c r="SFZ163" s="65"/>
      <c r="SGC163" s="78"/>
      <c r="SGD163" s="78"/>
      <c r="SGE163" s="65"/>
      <c r="SGH163" s="78"/>
      <c r="SGI163" s="78"/>
      <c r="SGJ163" s="65"/>
      <c r="SGM163" s="78"/>
      <c r="SGN163" s="78"/>
      <c r="SGO163" s="65"/>
      <c r="SGR163" s="78"/>
      <c r="SGS163" s="78"/>
      <c r="SGT163" s="65"/>
      <c r="SGW163" s="78"/>
      <c r="SGX163" s="78"/>
      <c r="SGY163" s="65"/>
      <c r="SHB163" s="78"/>
      <c r="SHC163" s="78"/>
      <c r="SHD163" s="65"/>
      <c r="SHG163" s="78"/>
      <c r="SHH163" s="78"/>
      <c r="SHI163" s="65"/>
      <c r="SHL163" s="78"/>
      <c r="SHM163" s="78"/>
      <c r="SHN163" s="65"/>
      <c r="SHQ163" s="78"/>
      <c r="SHR163" s="78"/>
      <c r="SHS163" s="65"/>
      <c r="SHV163" s="78"/>
      <c r="SHW163" s="78"/>
      <c r="SHX163" s="65"/>
      <c r="SIA163" s="78"/>
      <c r="SIB163" s="78"/>
      <c r="SIC163" s="65"/>
      <c r="SIF163" s="78"/>
      <c r="SIG163" s="78"/>
      <c r="SIH163" s="65"/>
      <c r="SIK163" s="78"/>
      <c r="SIL163" s="78"/>
      <c r="SIM163" s="65"/>
      <c r="SIP163" s="78"/>
      <c r="SIQ163" s="78"/>
      <c r="SIR163" s="65"/>
      <c r="SIU163" s="78"/>
      <c r="SIV163" s="78"/>
      <c r="SIW163" s="65"/>
      <c r="SIZ163" s="78"/>
      <c r="SJA163" s="78"/>
      <c r="SJB163" s="65"/>
      <c r="SJE163" s="78"/>
      <c r="SJF163" s="78"/>
      <c r="SJG163" s="65"/>
      <c r="SJJ163" s="78"/>
      <c r="SJK163" s="78"/>
      <c r="SJL163" s="65"/>
      <c r="SJO163" s="78"/>
      <c r="SJP163" s="78"/>
      <c r="SJQ163" s="65"/>
      <c r="SJT163" s="78"/>
      <c r="SJU163" s="78"/>
      <c r="SJV163" s="65"/>
      <c r="SJY163" s="78"/>
      <c r="SJZ163" s="78"/>
      <c r="SKA163" s="65"/>
      <c r="SKD163" s="78"/>
      <c r="SKE163" s="78"/>
      <c r="SKF163" s="65"/>
      <c r="SKI163" s="78"/>
      <c r="SKJ163" s="78"/>
      <c r="SKK163" s="65"/>
      <c r="SKN163" s="78"/>
      <c r="SKO163" s="78"/>
      <c r="SKP163" s="65"/>
      <c r="SKS163" s="78"/>
      <c r="SKT163" s="78"/>
      <c r="SKU163" s="65"/>
      <c r="SKX163" s="78"/>
      <c r="SKY163" s="78"/>
      <c r="SKZ163" s="65"/>
      <c r="SLC163" s="78"/>
      <c r="SLD163" s="78"/>
      <c r="SLE163" s="65"/>
      <c r="SLH163" s="78"/>
      <c r="SLI163" s="78"/>
      <c r="SLJ163" s="65"/>
      <c r="SLM163" s="78"/>
      <c r="SLN163" s="78"/>
      <c r="SLO163" s="65"/>
      <c r="SLR163" s="78"/>
      <c r="SLS163" s="78"/>
      <c r="SLT163" s="65"/>
      <c r="SLW163" s="78"/>
      <c r="SLX163" s="78"/>
      <c r="SLY163" s="65"/>
      <c r="SMB163" s="78"/>
      <c r="SMC163" s="78"/>
      <c r="SMD163" s="65"/>
      <c r="SMG163" s="78"/>
      <c r="SMH163" s="78"/>
      <c r="SMI163" s="65"/>
      <c r="SML163" s="78"/>
      <c r="SMM163" s="78"/>
      <c r="SMN163" s="65"/>
      <c r="SMQ163" s="78"/>
      <c r="SMR163" s="78"/>
      <c r="SMS163" s="65"/>
      <c r="SMV163" s="78"/>
      <c r="SMW163" s="78"/>
      <c r="SMX163" s="65"/>
      <c r="SNA163" s="78"/>
      <c r="SNB163" s="78"/>
      <c r="SNC163" s="65"/>
      <c r="SNF163" s="78"/>
      <c r="SNG163" s="78"/>
      <c r="SNH163" s="65"/>
      <c r="SNK163" s="78"/>
      <c r="SNL163" s="78"/>
      <c r="SNM163" s="65"/>
      <c r="SNP163" s="78"/>
      <c r="SNQ163" s="78"/>
      <c r="SNR163" s="65"/>
      <c r="SNU163" s="78"/>
      <c r="SNV163" s="78"/>
      <c r="SNW163" s="65"/>
      <c r="SNZ163" s="78"/>
      <c r="SOA163" s="78"/>
      <c r="SOB163" s="65"/>
      <c r="SOE163" s="78"/>
      <c r="SOF163" s="78"/>
      <c r="SOG163" s="65"/>
      <c r="SOJ163" s="78"/>
      <c r="SOK163" s="78"/>
      <c r="SOL163" s="65"/>
      <c r="SOO163" s="78"/>
      <c r="SOP163" s="78"/>
      <c r="SOQ163" s="65"/>
      <c r="SOT163" s="78"/>
      <c r="SOU163" s="78"/>
      <c r="SOV163" s="65"/>
      <c r="SOY163" s="78"/>
      <c r="SOZ163" s="78"/>
      <c r="SPA163" s="65"/>
      <c r="SPD163" s="78"/>
      <c r="SPE163" s="78"/>
      <c r="SPF163" s="65"/>
      <c r="SPI163" s="78"/>
      <c r="SPJ163" s="78"/>
      <c r="SPK163" s="65"/>
      <c r="SPN163" s="78"/>
      <c r="SPO163" s="78"/>
      <c r="SPP163" s="65"/>
      <c r="SPS163" s="78"/>
      <c r="SPT163" s="78"/>
      <c r="SPU163" s="65"/>
      <c r="SPX163" s="78"/>
      <c r="SPY163" s="78"/>
      <c r="SPZ163" s="65"/>
      <c r="SQC163" s="78"/>
      <c r="SQD163" s="78"/>
      <c r="SQE163" s="65"/>
      <c r="SQH163" s="78"/>
      <c r="SQI163" s="78"/>
      <c r="SQJ163" s="65"/>
      <c r="SQM163" s="78"/>
      <c r="SQN163" s="78"/>
      <c r="SQO163" s="65"/>
      <c r="SQR163" s="78"/>
      <c r="SQS163" s="78"/>
      <c r="SQT163" s="65"/>
      <c r="SQW163" s="78"/>
      <c r="SQX163" s="78"/>
      <c r="SQY163" s="65"/>
      <c r="SRB163" s="78"/>
      <c r="SRC163" s="78"/>
      <c r="SRD163" s="65"/>
      <c r="SRG163" s="78"/>
      <c r="SRH163" s="78"/>
      <c r="SRI163" s="65"/>
      <c r="SRL163" s="78"/>
      <c r="SRM163" s="78"/>
      <c r="SRN163" s="65"/>
      <c r="SRQ163" s="78"/>
      <c r="SRR163" s="78"/>
      <c r="SRS163" s="65"/>
      <c r="SRV163" s="78"/>
      <c r="SRW163" s="78"/>
      <c r="SRX163" s="65"/>
      <c r="SSA163" s="78"/>
      <c r="SSB163" s="78"/>
      <c r="SSC163" s="65"/>
      <c r="SSF163" s="78"/>
      <c r="SSG163" s="78"/>
      <c r="SSH163" s="65"/>
      <c r="SSK163" s="78"/>
      <c r="SSL163" s="78"/>
      <c r="SSM163" s="65"/>
      <c r="SSP163" s="78"/>
      <c r="SSQ163" s="78"/>
      <c r="SSR163" s="65"/>
      <c r="SSU163" s="78"/>
      <c r="SSV163" s="78"/>
      <c r="SSW163" s="65"/>
      <c r="SSZ163" s="78"/>
      <c r="STA163" s="78"/>
      <c r="STB163" s="65"/>
      <c r="STE163" s="78"/>
      <c r="STF163" s="78"/>
      <c r="STG163" s="65"/>
      <c r="STJ163" s="78"/>
      <c r="STK163" s="78"/>
      <c r="STL163" s="65"/>
      <c r="STO163" s="78"/>
      <c r="STP163" s="78"/>
      <c r="STQ163" s="65"/>
      <c r="STT163" s="78"/>
      <c r="STU163" s="78"/>
      <c r="STV163" s="65"/>
      <c r="STY163" s="78"/>
      <c r="STZ163" s="78"/>
      <c r="SUA163" s="65"/>
      <c r="SUD163" s="78"/>
      <c r="SUE163" s="78"/>
      <c r="SUF163" s="65"/>
      <c r="SUI163" s="78"/>
      <c r="SUJ163" s="78"/>
      <c r="SUK163" s="65"/>
      <c r="SUN163" s="78"/>
      <c r="SUO163" s="78"/>
      <c r="SUP163" s="65"/>
      <c r="SUS163" s="78"/>
      <c r="SUT163" s="78"/>
      <c r="SUU163" s="65"/>
      <c r="SUX163" s="78"/>
      <c r="SUY163" s="78"/>
      <c r="SUZ163" s="65"/>
      <c r="SVC163" s="78"/>
      <c r="SVD163" s="78"/>
      <c r="SVE163" s="65"/>
      <c r="SVH163" s="78"/>
      <c r="SVI163" s="78"/>
      <c r="SVJ163" s="65"/>
      <c r="SVM163" s="78"/>
      <c r="SVN163" s="78"/>
      <c r="SVO163" s="65"/>
      <c r="SVR163" s="78"/>
      <c r="SVS163" s="78"/>
      <c r="SVT163" s="65"/>
      <c r="SVW163" s="78"/>
      <c r="SVX163" s="78"/>
      <c r="SVY163" s="65"/>
      <c r="SWB163" s="78"/>
      <c r="SWC163" s="78"/>
      <c r="SWD163" s="65"/>
      <c r="SWG163" s="78"/>
      <c r="SWH163" s="78"/>
      <c r="SWI163" s="65"/>
      <c r="SWL163" s="78"/>
      <c r="SWM163" s="78"/>
      <c r="SWN163" s="65"/>
      <c r="SWQ163" s="78"/>
      <c r="SWR163" s="78"/>
      <c r="SWS163" s="65"/>
      <c r="SWV163" s="78"/>
      <c r="SWW163" s="78"/>
      <c r="SWX163" s="65"/>
      <c r="SXA163" s="78"/>
      <c r="SXB163" s="78"/>
      <c r="SXC163" s="65"/>
      <c r="SXF163" s="78"/>
      <c r="SXG163" s="78"/>
      <c r="SXH163" s="65"/>
      <c r="SXK163" s="78"/>
      <c r="SXL163" s="78"/>
      <c r="SXM163" s="65"/>
      <c r="SXP163" s="78"/>
      <c r="SXQ163" s="78"/>
      <c r="SXR163" s="65"/>
      <c r="SXU163" s="78"/>
      <c r="SXV163" s="78"/>
      <c r="SXW163" s="65"/>
      <c r="SXZ163" s="78"/>
      <c r="SYA163" s="78"/>
      <c r="SYB163" s="65"/>
      <c r="SYE163" s="78"/>
      <c r="SYF163" s="78"/>
      <c r="SYG163" s="65"/>
      <c r="SYJ163" s="78"/>
      <c r="SYK163" s="78"/>
      <c r="SYL163" s="65"/>
      <c r="SYO163" s="78"/>
      <c r="SYP163" s="78"/>
      <c r="SYQ163" s="65"/>
      <c r="SYT163" s="78"/>
      <c r="SYU163" s="78"/>
      <c r="SYV163" s="65"/>
      <c r="SYY163" s="78"/>
      <c r="SYZ163" s="78"/>
      <c r="SZA163" s="65"/>
      <c r="SZD163" s="78"/>
      <c r="SZE163" s="78"/>
      <c r="SZF163" s="65"/>
      <c r="SZI163" s="78"/>
      <c r="SZJ163" s="78"/>
      <c r="SZK163" s="65"/>
      <c r="SZN163" s="78"/>
      <c r="SZO163" s="78"/>
      <c r="SZP163" s="65"/>
      <c r="SZS163" s="78"/>
      <c r="SZT163" s="78"/>
      <c r="SZU163" s="65"/>
      <c r="SZX163" s="78"/>
      <c r="SZY163" s="78"/>
      <c r="SZZ163" s="65"/>
      <c r="TAC163" s="78"/>
      <c r="TAD163" s="78"/>
      <c r="TAE163" s="65"/>
      <c r="TAH163" s="78"/>
      <c r="TAI163" s="78"/>
      <c r="TAJ163" s="65"/>
      <c r="TAM163" s="78"/>
      <c r="TAN163" s="78"/>
      <c r="TAO163" s="65"/>
      <c r="TAR163" s="78"/>
      <c r="TAS163" s="78"/>
      <c r="TAT163" s="65"/>
      <c r="TAW163" s="78"/>
      <c r="TAX163" s="78"/>
      <c r="TAY163" s="65"/>
      <c r="TBB163" s="78"/>
      <c r="TBC163" s="78"/>
      <c r="TBD163" s="65"/>
      <c r="TBG163" s="78"/>
      <c r="TBH163" s="78"/>
      <c r="TBI163" s="65"/>
      <c r="TBL163" s="78"/>
      <c r="TBM163" s="78"/>
      <c r="TBN163" s="65"/>
      <c r="TBQ163" s="78"/>
      <c r="TBR163" s="78"/>
      <c r="TBS163" s="65"/>
      <c r="TBV163" s="78"/>
      <c r="TBW163" s="78"/>
      <c r="TBX163" s="65"/>
      <c r="TCA163" s="78"/>
      <c r="TCB163" s="78"/>
      <c r="TCC163" s="65"/>
      <c r="TCF163" s="78"/>
      <c r="TCG163" s="78"/>
      <c r="TCH163" s="65"/>
      <c r="TCK163" s="78"/>
      <c r="TCL163" s="78"/>
      <c r="TCM163" s="65"/>
      <c r="TCP163" s="78"/>
      <c r="TCQ163" s="78"/>
      <c r="TCR163" s="65"/>
      <c r="TCU163" s="78"/>
      <c r="TCV163" s="78"/>
      <c r="TCW163" s="65"/>
      <c r="TCZ163" s="78"/>
      <c r="TDA163" s="78"/>
      <c r="TDB163" s="65"/>
      <c r="TDE163" s="78"/>
      <c r="TDF163" s="78"/>
      <c r="TDG163" s="65"/>
      <c r="TDJ163" s="78"/>
      <c r="TDK163" s="78"/>
      <c r="TDL163" s="65"/>
      <c r="TDO163" s="78"/>
      <c r="TDP163" s="78"/>
      <c r="TDQ163" s="65"/>
      <c r="TDT163" s="78"/>
      <c r="TDU163" s="78"/>
      <c r="TDV163" s="65"/>
      <c r="TDY163" s="78"/>
      <c r="TDZ163" s="78"/>
      <c r="TEA163" s="65"/>
      <c r="TED163" s="78"/>
      <c r="TEE163" s="78"/>
      <c r="TEF163" s="65"/>
      <c r="TEI163" s="78"/>
      <c r="TEJ163" s="78"/>
      <c r="TEK163" s="65"/>
      <c r="TEN163" s="78"/>
      <c r="TEO163" s="78"/>
      <c r="TEP163" s="65"/>
      <c r="TES163" s="78"/>
      <c r="TET163" s="78"/>
      <c r="TEU163" s="65"/>
      <c r="TEX163" s="78"/>
      <c r="TEY163" s="78"/>
      <c r="TEZ163" s="65"/>
      <c r="TFC163" s="78"/>
      <c r="TFD163" s="78"/>
      <c r="TFE163" s="65"/>
      <c r="TFH163" s="78"/>
      <c r="TFI163" s="78"/>
      <c r="TFJ163" s="65"/>
      <c r="TFM163" s="78"/>
      <c r="TFN163" s="78"/>
      <c r="TFO163" s="65"/>
      <c r="TFR163" s="78"/>
      <c r="TFS163" s="78"/>
      <c r="TFT163" s="65"/>
      <c r="TFW163" s="78"/>
      <c r="TFX163" s="78"/>
      <c r="TFY163" s="65"/>
      <c r="TGB163" s="78"/>
      <c r="TGC163" s="78"/>
      <c r="TGD163" s="65"/>
      <c r="TGG163" s="78"/>
      <c r="TGH163" s="78"/>
      <c r="TGI163" s="65"/>
      <c r="TGL163" s="78"/>
      <c r="TGM163" s="78"/>
      <c r="TGN163" s="65"/>
      <c r="TGQ163" s="78"/>
      <c r="TGR163" s="78"/>
      <c r="TGS163" s="65"/>
      <c r="TGV163" s="78"/>
      <c r="TGW163" s="78"/>
      <c r="TGX163" s="65"/>
      <c r="THA163" s="78"/>
      <c r="THB163" s="78"/>
      <c r="THC163" s="65"/>
      <c r="THF163" s="78"/>
      <c r="THG163" s="78"/>
      <c r="THH163" s="65"/>
      <c r="THK163" s="78"/>
      <c r="THL163" s="78"/>
      <c r="THM163" s="65"/>
      <c r="THP163" s="78"/>
      <c r="THQ163" s="78"/>
      <c r="THR163" s="65"/>
      <c r="THU163" s="78"/>
      <c r="THV163" s="78"/>
      <c r="THW163" s="65"/>
      <c r="THZ163" s="78"/>
      <c r="TIA163" s="78"/>
      <c r="TIB163" s="65"/>
      <c r="TIE163" s="78"/>
      <c r="TIF163" s="78"/>
      <c r="TIG163" s="65"/>
      <c r="TIJ163" s="78"/>
      <c r="TIK163" s="78"/>
      <c r="TIL163" s="65"/>
      <c r="TIO163" s="78"/>
      <c r="TIP163" s="78"/>
      <c r="TIQ163" s="65"/>
      <c r="TIT163" s="78"/>
      <c r="TIU163" s="78"/>
      <c r="TIV163" s="65"/>
      <c r="TIY163" s="78"/>
      <c r="TIZ163" s="78"/>
      <c r="TJA163" s="65"/>
      <c r="TJD163" s="78"/>
      <c r="TJE163" s="78"/>
      <c r="TJF163" s="65"/>
      <c r="TJI163" s="78"/>
      <c r="TJJ163" s="78"/>
      <c r="TJK163" s="65"/>
      <c r="TJN163" s="78"/>
      <c r="TJO163" s="78"/>
      <c r="TJP163" s="65"/>
      <c r="TJS163" s="78"/>
      <c r="TJT163" s="78"/>
      <c r="TJU163" s="65"/>
      <c r="TJX163" s="78"/>
      <c r="TJY163" s="78"/>
      <c r="TJZ163" s="65"/>
      <c r="TKC163" s="78"/>
      <c r="TKD163" s="78"/>
      <c r="TKE163" s="65"/>
      <c r="TKH163" s="78"/>
      <c r="TKI163" s="78"/>
      <c r="TKJ163" s="65"/>
      <c r="TKM163" s="78"/>
      <c r="TKN163" s="78"/>
      <c r="TKO163" s="65"/>
      <c r="TKR163" s="78"/>
      <c r="TKS163" s="78"/>
      <c r="TKT163" s="65"/>
      <c r="TKW163" s="78"/>
      <c r="TKX163" s="78"/>
      <c r="TKY163" s="65"/>
      <c r="TLB163" s="78"/>
      <c r="TLC163" s="78"/>
      <c r="TLD163" s="65"/>
      <c r="TLG163" s="78"/>
      <c r="TLH163" s="78"/>
      <c r="TLI163" s="65"/>
      <c r="TLL163" s="78"/>
      <c r="TLM163" s="78"/>
      <c r="TLN163" s="65"/>
      <c r="TLQ163" s="78"/>
      <c r="TLR163" s="78"/>
      <c r="TLS163" s="65"/>
      <c r="TLV163" s="78"/>
      <c r="TLW163" s="78"/>
      <c r="TLX163" s="65"/>
      <c r="TMA163" s="78"/>
      <c r="TMB163" s="78"/>
      <c r="TMC163" s="65"/>
      <c r="TMF163" s="78"/>
      <c r="TMG163" s="78"/>
      <c r="TMH163" s="65"/>
      <c r="TMK163" s="78"/>
      <c r="TML163" s="78"/>
      <c r="TMM163" s="65"/>
      <c r="TMP163" s="78"/>
      <c r="TMQ163" s="78"/>
      <c r="TMR163" s="65"/>
      <c r="TMU163" s="78"/>
      <c r="TMV163" s="78"/>
      <c r="TMW163" s="65"/>
      <c r="TMZ163" s="78"/>
      <c r="TNA163" s="78"/>
      <c r="TNB163" s="65"/>
      <c r="TNE163" s="78"/>
      <c r="TNF163" s="78"/>
      <c r="TNG163" s="65"/>
      <c r="TNJ163" s="78"/>
      <c r="TNK163" s="78"/>
      <c r="TNL163" s="65"/>
      <c r="TNO163" s="78"/>
      <c r="TNP163" s="78"/>
      <c r="TNQ163" s="65"/>
      <c r="TNT163" s="78"/>
      <c r="TNU163" s="78"/>
      <c r="TNV163" s="65"/>
      <c r="TNY163" s="78"/>
      <c r="TNZ163" s="78"/>
      <c r="TOA163" s="65"/>
      <c r="TOD163" s="78"/>
      <c r="TOE163" s="78"/>
      <c r="TOF163" s="65"/>
      <c r="TOI163" s="78"/>
      <c r="TOJ163" s="78"/>
      <c r="TOK163" s="65"/>
      <c r="TON163" s="78"/>
      <c r="TOO163" s="78"/>
      <c r="TOP163" s="65"/>
      <c r="TOS163" s="78"/>
      <c r="TOT163" s="78"/>
      <c r="TOU163" s="65"/>
      <c r="TOX163" s="78"/>
      <c r="TOY163" s="78"/>
      <c r="TOZ163" s="65"/>
      <c r="TPC163" s="78"/>
      <c r="TPD163" s="78"/>
      <c r="TPE163" s="65"/>
      <c r="TPH163" s="78"/>
      <c r="TPI163" s="78"/>
      <c r="TPJ163" s="65"/>
      <c r="TPM163" s="78"/>
      <c r="TPN163" s="78"/>
      <c r="TPO163" s="65"/>
      <c r="TPR163" s="78"/>
      <c r="TPS163" s="78"/>
      <c r="TPT163" s="65"/>
      <c r="TPW163" s="78"/>
      <c r="TPX163" s="78"/>
      <c r="TPY163" s="65"/>
      <c r="TQB163" s="78"/>
      <c r="TQC163" s="78"/>
      <c r="TQD163" s="65"/>
      <c r="TQG163" s="78"/>
      <c r="TQH163" s="78"/>
      <c r="TQI163" s="65"/>
      <c r="TQL163" s="78"/>
      <c r="TQM163" s="78"/>
      <c r="TQN163" s="65"/>
      <c r="TQQ163" s="78"/>
      <c r="TQR163" s="78"/>
      <c r="TQS163" s="65"/>
      <c r="TQV163" s="78"/>
      <c r="TQW163" s="78"/>
      <c r="TQX163" s="65"/>
      <c r="TRA163" s="78"/>
      <c r="TRB163" s="78"/>
      <c r="TRC163" s="65"/>
      <c r="TRF163" s="78"/>
      <c r="TRG163" s="78"/>
      <c r="TRH163" s="65"/>
      <c r="TRK163" s="78"/>
      <c r="TRL163" s="78"/>
      <c r="TRM163" s="65"/>
      <c r="TRP163" s="78"/>
      <c r="TRQ163" s="78"/>
      <c r="TRR163" s="65"/>
      <c r="TRU163" s="78"/>
      <c r="TRV163" s="78"/>
      <c r="TRW163" s="65"/>
      <c r="TRZ163" s="78"/>
      <c r="TSA163" s="78"/>
      <c r="TSB163" s="65"/>
      <c r="TSE163" s="78"/>
      <c r="TSF163" s="78"/>
      <c r="TSG163" s="65"/>
      <c r="TSJ163" s="78"/>
      <c r="TSK163" s="78"/>
      <c r="TSL163" s="65"/>
      <c r="TSO163" s="78"/>
      <c r="TSP163" s="78"/>
      <c r="TSQ163" s="65"/>
      <c r="TST163" s="78"/>
      <c r="TSU163" s="78"/>
      <c r="TSV163" s="65"/>
      <c r="TSY163" s="78"/>
      <c r="TSZ163" s="78"/>
      <c r="TTA163" s="65"/>
      <c r="TTD163" s="78"/>
      <c r="TTE163" s="78"/>
      <c r="TTF163" s="65"/>
      <c r="TTI163" s="78"/>
      <c r="TTJ163" s="78"/>
      <c r="TTK163" s="65"/>
      <c r="TTN163" s="78"/>
      <c r="TTO163" s="78"/>
      <c r="TTP163" s="65"/>
      <c r="TTS163" s="78"/>
      <c r="TTT163" s="78"/>
      <c r="TTU163" s="65"/>
      <c r="TTX163" s="78"/>
      <c r="TTY163" s="78"/>
      <c r="TTZ163" s="65"/>
      <c r="TUC163" s="78"/>
      <c r="TUD163" s="78"/>
      <c r="TUE163" s="65"/>
      <c r="TUH163" s="78"/>
      <c r="TUI163" s="78"/>
      <c r="TUJ163" s="65"/>
      <c r="TUM163" s="78"/>
      <c r="TUN163" s="78"/>
      <c r="TUO163" s="65"/>
      <c r="TUR163" s="78"/>
      <c r="TUS163" s="78"/>
      <c r="TUT163" s="65"/>
      <c r="TUW163" s="78"/>
      <c r="TUX163" s="78"/>
      <c r="TUY163" s="65"/>
      <c r="TVB163" s="78"/>
      <c r="TVC163" s="78"/>
      <c r="TVD163" s="65"/>
      <c r="TVG163" s="78"/>
      <c r="TVH163" s="78"/>
      <c r="TVI163" s="65"/>
      <c r="TVL163" s="78"/>
      <c r="TVM163" s="78"/>
      <c r="TVN163" s="65"/>
      <c r="TVQ163" s="78"/>
      <c r="TVR163" s="78"/>
      <c r="TVS163" s="65"/>
      <c r="TVV163" s="78"/>
      <c r="TVW163" s="78"/>
      <c r="TVX163" s="65"/>
      <c r="TWA163" s="78"/>
      <c r="TWB163" s="78"/>
      <c r="TWC163" s="65"/>
      <c r="TWF163" s="78"/>
      <c r="TWG163" s="78"/>
      <c r="TWH163" s="65"/>
      <c r="TWK163" s="78"/>
      <c r="TWL163" s="78"/>
      <c r="TWM163" s="65"/>
      <c r="TWP163" s="78"/>
      <c r="TWQ163" s="78"/>
      <c r="TWR163" s="65"/>
      <c r="TWU163" s="78"/>
      <c r="TWV163" s="78"/>
      <c r="TWW163" s="65"/>
      <c r="TWZ163" s="78"/>
      <c r="TXA163" s="78"/>
      <c r="TXB163" s="65"/>
      <c r="TXE163" s="78"/>
      <c r="TXF163" s="78"/>
      <c r="TXG163" s="65"/>
      <c r="TXJ163" s="78"/>
      <c r="TXK163" s="78"/>
      <c r="TXL163" s="65"/>
      <c r="TXO163" s="78"/>
      <c r="TXP163" s="78"/>
      <c r="TXQ163" s="65"/>
      <c r="TXT163" s="78"/>
      <c r="TXU163" s="78"/>
      <c r="TXV163" s="65"/>
      <c r="TXY163" s="78"/>
      <c r="TXZ163" s="78"/>
      <c r="TYA163" s="65"/>
      <c r="TYD163" s="78"/>
      <c r="TYE163" s="78"/>
      <c r="TYF163" s="65"/>
      <c r="TYI163" s="78"/>
      <c r="TYJ163" s="78"/>
      <c r="TYK163" s="65"/>
      <c r="TYN163" s="78"/>
      <c r="TYO163" s="78"/>
      <c r="TYP163" s="65"/>
      <c r="TYS163" s="78"/>
      <c r="TYT163" s="78"/>
      <c r="TYU163" s="65"/>
      <c r="TYX163" s="78"/>
      <c r="TYY163" s="78"/>
      <c r="TYZ163" s="65"/>
      <c r="TZC163" s="78"/>
      <c r="TZD163" s="78"/>
      <c r="TZE163" s="65"/>
      <c r="TZH163" s="78"/>
      <c r="TZI163" s="78"/>
      <c r="TZJ163" s="65"/>
      <c r="TZM163" s="78"/>
      <c r="TZN163" s="78"/>
      <c r="TZO163" s="65"/>
      <c r="TZR163" s="78"/>
      <c r="TZS163" s="78"/>
      <c r="TZT163" s="65"/>
      <c r="TZW163" s="78"/>
      <c r="TZX163" s="78"/>
      <c r="TZY163" s="65"/>
      <c r="UAB163" s="78"/>
      <c r="UAC163" s="78"/>
      <c r="UAD163" s="65"/>
      <c r="UAG163" s="78"/>
      <c r="UAH163" s="78"/>
      <c r="UAI163" s="65"/>
      <c r="UAL163" s="78"/>
      <c r="UAM163" s="78"/>
      <c r="UAN163" s="65"/>
      <c r="UAQ163" s="78"/>
      <c r="UAR163" s="78"/>
      <c r="UAS163" s="65"/>
      <c r="UAV163" s="78"/>
      <c r="UAW163" s="78"/>
      <c r="UAX163" s="65"/>
      <c r="UBA163" s="78"/>
      <c r="UBB163" s="78"/>
      <c r="UBC163" s="65"/>
      <c r="UBF163" s="78"/>
      <c r="UBG163" s="78"/>
      <c r="UBH163" s="65"/>
      <c r="UBK163" s="78"/>
      <c r="UBL163" s="78"/>
      <c r="UBM163" s="65"/>
      <c r="UBP163" s="78"/>
      <c r="UBQ163" s="78"/>
      <c r="UBR163" s="65"/>
      <c r="UBU163" s="78"/>
      <c r="UBV163" s="78"/>
      <c r="UBW163" s="65"/>
      <c r="UBZ163" s="78"/>
      <c r="UCA163" s="78"/>
      <c r="UCB163" s="65"/>
      <c r="UCE163" s="78"/>
      <c r="UCF163" s="78"/>
      <c r="UCG163" s="65"/>
      <c r="UCJ163" s="78"/>
      <c r="UCK163" s="78"/>
      <c r="UCL163" s="65"/>
      <c r="UCO163" s="78"/>
      <c r="UCP163" s="78"/>
      <c r="UCQ163" s="65"/>
      <c r="UCT163" s="78"/>
      <c r="UCU163" s="78"/>
      <c r="UCV163" s="65"/>
      <c r="UCY163" s="78"/>
      <c r="UCZ163" s="78"/>
      <c r="UDA163" s="65"/>
      <c r="UDD163" s="78"/>
      <c r="UDE163" s="78"/>
      <c r="UDF163" s="65"/>
      <c r="UDI163" s="78"/>
      <c r="UDJ163" s="78"/>
      <c r="UDK163" s="65"/>
      <c r="UDN163" s="78"/>
      <c r="UDO163" s="78"/>
      <c r="UDP163" s="65"/>
      <c r="UDS163" s="78"/>
      <c r="UDT163" s="78"/>
      <c r="UDU163" s="65"/>
      <c r="UDX163" s="78"/>
      <c r="UDY163" s="78"/>
      <c r="UDZ163" s="65"/>
      <c r="UEC163" s="78"/>
      <c r="UED163" s="78"/>
      <c r="UEE163" s="65"/>
      <c r="UEH163" s="78"/>
      <c r="UEI163" s="78"/>
      <c r="UEJ163" s="65"/>
      <c r="UEM163" s="78"/>
      <c r="UEN163" s="78"/>
      <c r="UEO163" s="65"/>
      <c r="UER163" s="78"/>
      <c r="UES163" s="78"/>
      <c r="UET163" s="65"/>
      <c r="UEW163" s="78"/>
      <c r="UEX163" s="78"/>
      <c r="UEY163" s="65"/>
      <c r="UFB163" s="78"/>
      <c r="UFC163" s="78"/>
      <c r="UFD163" s="65"/>
      <c r="UFG163" s="78"/>
      <c r="UFH163" s="78"/>
      <c r="UFI163" s="65"/>
      <c r="UFL163" s="78"/>
      <c r="UFM163" s="78"/>
      <c r="UFN163" s="65"/>
      <c r="UFQ163" s="78"/>
      <c r="UFR163" s="78"/>
      <c r="UFS163" s="65"/>
      <c r="UFV163" s="78"/>
      <c r="UFW163" s="78"/>
      <c r="UFX163" s="65"/>
      <c r="UGA163" s="78"/>
      <c r="UGB163" s="78"/>
      <c r="UGC163" s="65"/>
      <c r="UGF163" s="78"/>
      <c r="UGG163" s="78"/>
      <c r="UGH163" s="65"/>
      <c r="UGK163" s="78"/>
      <c r="UGL163" s="78"/>
      <c r="UGM163" s="65"/>
      <c r="UGP163" s="78"/>
      <c r="UGQ163" s="78"/>
      <c r="UGR163" s="65"/>
      <c r="UGU163" s="78"/>
      <c r="UGV163" s="78"/>
      <c r="UGW163" s="65"/>
      <c r="UGZ163" s="78"/>
      <c r="UHA163" s="78"/>
      <c r="UHB163" s="65"/>
      <c r="UHE163" s="78"/>
      <c r="UHF163" s="78"/>
      <c r="UHG163" s="65"/>
      <c r="UHJ163" s="78"/>
      <c r="UHK163" s="78"/>
      <c r="UHL163" s="65"/>
      <c r="UHO163" s="78"/>
      <c r="UHP163" s="78"/>
      <c r="UHQ163" s="65"/>
      <c r="UHT163" s="78"/>
      <c r="UHU163" s="78"/>
      <c r="UHV163" s="65"/>
      <c r="UHY163" s="78"/>
      <c r="UHZ163" s="78"/>
      <c r="UIA163" s="65"/>
      <c r="UID163" s="78"/>
      <c r="UIE163" s="78"/>
      <c r="UIF163" s="65"/>
      <c r="UII163" s="78"/>
      <c r="UIJ163" s="78"/>
      <c r="UIK163" s="65"/>
      <c r="UIN163" s="78"/>
      <c r="UIO163" s="78"/>
      <c r="UIP163" s="65"/>
      <c r="UIS163" s="78"/>
      <c r="UIT163" s="78"/>
      <c r="UIU163" s="65"/>
      <c r="UIX163" s="78"/>
      <c r="UIY163" s="78"/>
      <c r="UIZ163" s="65"/>
      <c r="UJC163" s="78"/>
      <c r="UJD163" s="78"/>
      <c r="UJE163" s="65"/>
      <c r="UJH163" s="78"/>
      <c r="UJI163" s="78"/>
      <c r="UJJ163" s="65"/>
      <c r="UJM163" s="78"/>
      <c r="UJN163" s="78"/>
      <c r="UJO163" s="65"/>
      <c r="UJR163" s="78"/>
      <c r="UJS163" s="78"/>
      <c r="UJT163" s="65"/>
      <c r="UJW163" s="78"/>
      <c r="UJX163" s="78"/>
      <c r="UJY163" s="65"/>
      <c r="UKB163" s="78"/>
      <c r="UKC163" s="78"/>
      <c r="UKD163" s="65"/>
      <c r="UKG163" s="78"/>
      <c r="UKH163" s="78"/>
      <c r="UKI163" s="65"/>
      <c r="UKL163" s="78"/>
      <c r="UKM163" s="78"/>
      <c r="UKN163" s="65"/>
      <c r="UKQ163" s="78"/>
      <c r="UKR163" s="78"/>
      <c r="UKS163" s="65"/>
      <c r="UKV163" s="78"/>
      <c r="UKW163" s="78"/>
      <c r="UKX163" s="65"/>
      <c r="ULA163" s="78"/>
      <c r="ULB163" s="78"/>
      <c r="ULC163" s="65"/>
      <c r="ULF163" s="78"/>
      <c r="ULG163" s="78"/>
      <c r="ULH163" s="65"/>
      <c r="ULK163" s="78"/>
      <c r="ULL163" s="78"/>
      <c r="ULM163" s="65"/>
      <c r="ULP163" s="78"/>
      <c r="ULQ163" s="78"/>
      <c r="ULR163" s="65"/>
      <c r="ULU163" s="78"/>
      <c r="ULV163" s="78"/>
      <c r="ULW163" s="65"/>
      <c r="ULZ163" s="78"/>
      <c r="UMA163" s="78"/>
      <c r="UMB163" s="65"/>
      <c r="UME163" s="78"/>
      <c r="UMF163" s="78"/>
      <c r="UMG163" s="65"/>
      <c r="UMJ163" s="78"/>
      <c r="UMK163" s="78"/>
      <c r="UML163" s="65"/>
      <c r="UMO163" s="78"/>
      <c r="UMP163" s="78"/>
      <c r="UMQ163" s="65"/>
      <c r="UMT163" s="78"/>
      <c r="UMU163" s="78"/>
      <c r="UMV163" s="65"/>
      <c r="UMY163" s="78"/>
      <c r="UMZ163" s="78"/>
      <c r="UNA163" s="65"/>
      <c r="UND163" s="78"/>
      <c r="UNE163" s="78"/>
      <c r="UNF163" s="65"/>
      <c r="UNI163" s="78"/>
      <c r="UNJ163" s="78"/>
      <c r="UNK163" s="65"/>
      <c r="UNN163" s="78"/>
      <c r="UNO163" s="78"/>
      <c r="UNP163" s="65"/>
      <c r="UNS163" s="78"/>
      <c r="UNT163" s="78"/>
      <c r="UNU163" s="65"/>
      <c r="UNX163" s="78"/>
      <c r="UNY163" s="78"/>
      <c r="UNZ163" s="65"/>
      <c r="UOC163" s="78"/>
      <c r="UOD163" s="78"/>
      <c r="UOE163" s="65"/>
      <c r="UOH163" s="78"/>
      <c r="UOI163" s="78"/>
      <c r="UOJ163" s="65"/>
      <c r="UOM163" s="78"/>
      <c r="UON163" s="78"/>
      <c r="UOO163" s="65"/>
      <c r="UOR163" s="78"/>
      <c r="UOS163" s="78"/>
      <c r="UOT163" s="65"/>
      <c r="UOW163" s="78"/>
      <c r="UOX163" s="78"/>
      <c r="UOY163" s="65"/>
      <c r="UPB163" s="78"/>
      <c r="UPC163" s="78"/>
      <c r="UPD163" s="65"/>
      <c r="UPG163" s="78"/>
      <c r="UPH163" s="78"/>
      <c r="UPI163" s="65"/>
      <c r="UPL163" s="78"/>
      <c r="UPM163" s="78"/>
      <c r="UPN163" s="65"/>
      <c r="UPQ163" s="78"/>
      <c r="UPR163" s="78"/>
      <c r="UPS163" s="65"/>
      <c r="UPV163" s="78"/>
      <c r="UPW163" s="78"/>
      <c r="UPX163" s="65"/>
      <c r="UQA163" s="78"/>
      <c r="UQB163" s="78"/>
      <c r="UQC163" s="65"/>
      <c r="UQF163" s="78"/>
      <c r="UQG163" s="78"/>
      <c r="UQH163" s="65"/>
      <c r="UQK163" s="78"/>
      <c r="UQL163" s="78"/>
      <c r="UQM163" s="65"/>
      <c r="UQP163" s="78"/>
      <c r="UQQ163" s="78"/>
      <c r="UQR163" s="65"/>
      <c r="UQU163" s="78"/>
      <c r="UQV163" s="78"/>
      <c r="UQW163" s="65"/>
      <c r="UQZ163" s="78"/>
      <c r="URA163" s="78"/>
      <c r="URB163" s="65"/>
      <c r="URE163" s="78"/>
      <c r="URF163" s="78"/>
      <c r="URG163" s="65"/>
      <c r="URJ163" s="78"/>
      <c r="URK163" s="78"/>
      <c r="URL163" s="65"/>
      <c r="URO163" s="78"/>
      <c r="URP163" s="78"/>
      <c r="URQ163" s="65"/>
      <c r="URT163" s="78"/>
      <c r="URU163" s="78"/>
      <c r="URV163" s="65"/>
      <c r="URY163" s="78"/>
      <c r="URZ163" s="78"/>
      <c r="USA163" s="65"/>
      <c r="USD163" s="78"/>
      <c r="USE163" s="78"/>
      <c r="USF163" s="65"/>
      <c r="USI163" s="78"/>
      <c r="USJ163" s="78"/>
      <c r="USK163" s="65"/>
      <c r="USN163" s="78"/>
      <c r="USO163" s="78"/>
      <c r="USP163" s="65"/>
      <c r="USS163" s="78"/>
      <c r="UST163" s="78"/>
      <c r="USU163" s="65"/>
      <c r="USX163" s="78"/>
      <c r="USY163" s="78"/>
      <c r="USZ163" s="65"/>
      <c r="UTC163" s="78"/>
      <c r="UTD163" s="78"/>
      <c r="UTE163" s="65"/>
      <c r="UTH163" s="78"/>
      <c r="UTI163" s="78"/>
      <c r="UTJ163" s="65"/>
      <c r="UTM163" s="78"/>
      <c r="UTN163" s="78"/>
      <c r="UTO163" s="65"/>
      <c r="UTR163" s="78"/>
      <c r="UTS163" s="78"/>
      <c r="UTT163" s="65"/>
      <c r="UTW163" s="78"/>
      <c r="UTX163" s="78"/>
      <c r="UTY163" s="65"/>
      <c r="UUB163" s="78"/>
      <c r="UUC163" s="78"/>
      <c r="UUD163" s="65"/>
      <c r="UUG163" s="78"/>
      <c r="UUH163" s="78"/>
      <c r="UUI163" s="65"/>
      <c r="UUL163" s="78"/>
      <c r="UUM163" s="78"/>
      <c r="UUN163" s="65"/>
      <c r="UUQ163" s="78"/>
      <c r="UUR163" s="78"/>
      <c r="UUS163" s="65"/>
      <c r="UUV163" s="78"/>
      <c r="UUW163" s="78"/>
      <c r="UUX163" s="65"/>
      <c r="UVA163" s="78"/>
      <c r="UVB163" s="78"/>
      <c r="UVC163" s="65"/>
      <c r="UVF163" s="78"/>
      <c r="UVG163" s="78"/>
      <c r="UVH163" s="65"/>
      <c r="UVK163" s="78"/>
      <c r="UVL163" s="78"/>
      <c r="UVM163" s="65"/>
      <c r="UVP163" s="78"/>
      <c r="UVQ163" s="78"/>
      <c r="UVR163" s="65"/>
      <c r="UVU163" s="78"/>
      <c r="UVV163" s="78"/>
      <c r="UVW163" s="65"/>
      <c r="UVZ163" s="78"/>
      <c r="UWA163" s="78"/>
      <c r="UWB163" s="65"/>
      <c r="UWE163" s="78"/>
      <c r="UWF163" s="78"/>
      <c r="UWG163" s="65"/>
      <c r="UWJ163" s="78"/>
      <c r="UWK163" s="78"/>
      <c r="UWL163" s="65"/>
      <c r="UWO163" s="78"/>
      <c r="UWP163" s="78"/>
      <c r="UWQ163" s="65"/>
      <c r="UWT163" s="78"/>
      <c r="UWU163" s="78"/>
      <c r="UWV163" s="65"/>
      <c r="UWY163" s="78"/>
      <c r="UWZ163" s="78"/>
      <c r="UXA163" s="65"/>
      <c r="UXD163" s="78"/>
      <c r="UXE163" s="78"/>
      <c r="UXF163" s="65"/>
      <c r="UXI163" s="78"/>
      <c r="UXJ163" s="78"/>
      <c r="UXK163" s="65"/>
      <c r="UXN163" s="78"/>
      <c r="UXO163" s="78"/>
      <c r="UXP163" s="65"/>
      <c r="UXS163" s="78"/>
      <c r="UXT163" s="78"/>
      <c r="UXU163" s="65"/>
      <c r="UXX163" s="78"/>
      <c r="UXY163" s="78"/>
      <c r="UXZ163" s="65"/>
      <c r="UYC163" s="78"/>
      <c r="UYD163" s="78"/>
      <c r="UYE163" s="65"/>
      <c r="UYH163" s="78"/>
      <c r="UYI163" s="78"/>
      <c r="UYJ163" s="65"/>
      <c r="UYM163" s="78"/>
      <c r="UYN163" s="78"/>
      <c r="UYO163" s="65"/>
      <c r="UYR163" s="78"/>
      <c r="UYS163" s="78"/>
      <c r="UYT163" s="65"/>
      <c r="UYW163" s="78"/>
      <c r="UYX163" s="78"/>
      <c r="UYY163" s="65"/>
      <c r="UZB163" s="78"/>
      <c r="UZC163" s="78"/>
      <c r="UZD163" s="65"/>
      <c r="UZG163" s="78"/>
      <c r="UZH163" s="78"/>
      <c r="UZI163" s="65"/>
      <c r="UZL163" s="78"/>
      <c r="UZM163" s="78"/>
      <c r="UZN163" s="65"/>
      <c r="UZQ163" s="78"/>
      <c r="UZR163" s="78"/>
      <c r="UZS163" s="65"/>
      <c r="UZV163" s="78"/>
      <c r="UZW163" s="78"/>
      <c r="UZX163" s="65"/>
      <c r="VAA163" s="78"/>
      <c r="VAB163" s="78"/>
      <c r="VAC163" s="65"/>
      <c r="VAF163" s="78"/>
      <c r="VAG163" s="78"/>
      <c r="VAH163" s="65"/>
      <c r="VAK163" s="78"/>
      <c r="VAL163" s="78"/>
      <c r="VAM163" s="65"/>
      <c r="VAP163" s="78"/>
      <c r="VAQ163" s="78"/>
      <c r="VAR163" s="65"/>
      <c r="VAU163" s="78"/>
      <c r="VAV163" s="78"/>
      <c r="VAW163" s="65"/>
      <c r="VAZ163" s="78"/>
      <c r="VBA163" s="78"/>
      <c r="VBB163" s="65"/>
      <c r="VBE163" s="78"/>
      <c r="VBF163" s="78"/>
      <c r="VBG163" s="65"/>
      <c r="VBJ163" s="78"/>
      <c r="VBK163" s="78"/>
      <c r="VBL163" s="65"/>
      <c r="VBO163" s="78"/>
      <c r="VBP163" s="78"/>
      <c r="VBQ163" s="65"/>
      <c r="VBT163" s="78"/>
      <c r="VBU163" s="78"/>
      <c r="VBV163" s="65"/>
      <c r="VBY163" s="78"/>
      <c r="VBZ163" s="78"/>
      <c r="VCA163" s="65"/>
      <c r="VCD163" s="78"/>
      <c r="VCE163" s="78"/>
      <c r="VCF163" s="65"/>
      <c r="VCI163" s="78"/>
      <c r="VCJ163" s="78"/>
      <c r="VCK163" s="65"/>
      <c r="VCN163" s="78"/>
      <c r="VCO163" s="78"/>
      <c r="VCP163" s="65"/>
      <c r="VCS163" s="78"/>
      <c r="VCT163" s="78"/>
      <c r="VCU163" s="65"/>
      <c r="VCX163" s="78"/>
      <c r="VCY163" s="78"/>
      <c r="VCZ163" s="65"/>
      <c r="VDC163" s="78"/>
      <c r="VDD163" s="78"/>
      <c r="VDE163" s="65"/>
      <c r="VDH163" s="78"/>
      <c r="VDI163" s="78"/>
      <c r="VDJ163" s="65"/>
      <c r="VDM163" s="78"/>
      <c r="VDN163" s="78"/>
      <c r="VDO163" s="65"/>
      <c r="VDR163" s="78"/>
      <c r="VDS163" s="78"/>
      <c r="VDT163" s="65"/>
      <c r="VDW163" s="78"/>
      <c r="VDX163" s="78"/>
      <c r="VDY163" s="65"/>
      <c r="VEB163" s="78"/>
      <c r="VEC163" s="78"/>
      <c r="VED163" s="65"/>
      <c r="VEG163" s="78"/>
      <c r="VEH163" s="78"/>
      <c r="VEI163" s="65"/>
      <c r="VEL163" s="78"/>
      <c r="VEM163" s="78"/>
      <c r="VEN163" s="65"/>
      <c r="VEQ163" s="78"/>
      <c r="VER163" s="78"/>
      <c r="VES163" s="65"/>
      <c r="VEV163" s="78"/>
      <c r="VEW163" s="78"/>
      <c r="VEX163" s="65"/>
      <c r="VFA163" s="78"/>
      <c r="VFB163" s="78"/>
      <c r="VFC163" s="65"/>
      <c r="VFF163" s="78"/>
      <c r="VFG163" s="78"/>
      <c r="VFH163" s="65"/>
      <c r="VFK163" s="78"/>
      <c r="VFL163" s="78"/>
      <c r="VFM163" s="65"/>
      <c r="VFP163" s="78"/>
      <c r="VFQ163" s="78"/>
      <c r="VFR163" s="65"/>
      <c r="VFU163" s="78"/>
      <c r="VFV163" s="78"/>
      <c r="VFW163" s="65"/>
      <c r="VFZ163" s="78"/>
      <c r="VGA163" s="78"/>
      <c r="VGB163" s="65"/>
      <c r="VGE163" s="78"/>
      <c r="VGF163" s="78"/>
      <c r="VGG163" s="65"/>
      <c r="VGJ163" s="78"/>
      <c r="VGK163" s="78"/>
      <c r="VGL163" s="65"/>
      <c r="VGO163" s="78"/>
      <c r="VGP163" s="78"/>
      <c r="VGQ163" s="65"/>
      <c r="VGT163" s="78"/>
      <c r="VGU163" s="78"/>
      <c r="VGV163" s="65"/>
      <c r="VGY163" s="78"/>
      <c r="VGZ163" s="78"/>
      <c r="VHA163" s="65"/>
      <c r="VHD163" s="78"/>
      <c r="VHE163" s="78"/>
      <c r="VHF163" s="65"/>
      <c r="VHI163" s="78"/>
      <c r="VHJ163" s="78"/>
      <c r="VHK163" s="65"/>
      <c r="VHN163" s="78"/>
      <c r="VHO163" s="78"/>
      <c r="VHP163" s="65"/>
      <c r="VHS163" s="78"/>
      <c r="VHT163" s="78"/>
      <c r="VHU163" s="65"/>
      <c r="VHX163" s="78"/>
      <c r="VHY163" s="78"/>
      <c r="VHZ163" s="65"/>
      <c r="VIC163" s="78"/>
      <c r="VID163" s="78"/>
      <c r="VIE163" s="65"/>
      <c r="VIH163" s="78"/>
      <c r="VII163" s="78"/>
      <c r="VIJ163" s="65"/>
      <c r="VIM163" s="78"/>
      <c r="VIN163" s="78"/>
      <c r="VIO163" s="65"/>
      <c r="VIR163" s="78"/>
      <c r="VIS163" s="78"/>
      <c r="VIT163" s="65"/>
      <c r="VIW163" s="78"/>
      <c r="VIX163" s="78"/>
      <c r="VIY163" s="65"/>
      <c r="VJB163" s="78"/>
      <c r="VJC163" s="78"/>
      <c r="VJD163" s="65"/>
      <c r="VJG163" s="78"/>
      <c r="VJH163" s="78"/>
      <c r="VJI163" s="65"/>
      <c r="VJL163" s="78"/>
      <c r="VJM163" s="78"/>
      <c r="VJN163" s="65"/>
      <c r="VJQ163" s="78"/>
      <c r="VJR163" s="78"/>
      <c r="VJS163" s="65"/>
      <c r="VJV163" s="78"/>
      <c r="VJW163" s="78"/>
      <c r="VJX163" s="65"/>
      <c r="VKA163" s="78"/>
      <c r="VKB163" s="78"/>
      <c r="VKC163" s="65"/>
      <c r="VKF163" s="78"/>
      <c r="VKG163" s="78"/>
      <c r="VKH163" s="65"/>
      <c r="VKK163" s="78"/>
      <c r="VKL163" s="78"/>
      <c r="VKM163" s="65"/>
      <c r="VKP163" s="78"/>
      <c r="VKQ163" s="78"/>
      <c r="VKR163" s="65"/>
      <c r="VKU163" s="78"/>
      <c r="VKV163" s="78"/>
      <c r="VKW163" s="65"/>
      <c r="VKZ163" s="78"/>
      <c r="VLA163" s="78"/>
      <c r="VLB163" s="65"/>
      <c r="VLE163" s="78"/>
      <c r="VLF163" s="78"/>
      <c r="VLG163" s="65"/>
      <c r="VLJ163" s="78"/>
      <c r="VLK163" s="78"/>
      <c r="VLL163" s="65"/>
      <c r="VLO163" s="78"/>
      <c r="VLP163" s="78"/>
      <c r="VLQ163" s="65"/>
      <c r="VLT163" s="78"/>
      <c r="VLU163" s="78"/>
      <c r="VLV163" s="65"/>
      <c r="VLY163" s="78"/>
      <c r="VLZ163" s="78"/>
      <c r="VMA163" s="65"/>
      <c r="VMD163" s="78"/>
      <c r="VME163" s="78"/>
      <c r="VMF163" s="65"/>
      <c r="VMI163" s="78"/>
      <c r="VMJ163" s="78"/>
      <c r="VMK163" s="65"/>
      <c r="VMN163" s="78"/>
      <c r="VMO163" s="78"/>
      <c r="VMP163" s="65"/>
      <c r="VMS163" s="78"/>
      <c r="VMT163" s="78"/>
      <c r="VMU163" s="65"/>
      <c r="VMX163" s="78"/>
      <c r="VMY163" s="78"/>
      <c r="VMZ163" s="65"/>
      <c r="VNC163" s="78"/>
      <c r="VND163" s="78"/>
      <c r="VNE163" s="65"/>
      <c r="VNH163" s="78"/>
      <c r="VNI163" s="78"/>
      <c r="VNJ163" s="65"/>
      <c r="VNM163" s="78"/>
      <c r="VNN163" s="78"/>
      <c r="VNO163" s="65"/>
      <c r="VNR163" s="78"/>
      <c r="VNS163" s="78"/>
      <c r="VNT163" s="65"/>
      <c r="VNW163" s="78"/>
      <c r="VNX163" s="78"/>
      <c r="VNY163" s="65"/>
      <c r="VOB163" s="78"/>
      <c r="VOC163" s="78"/>
      <c r="VOD163" s="65"/>
      <c r="VOG163" s="78"/>
      <c r="VOH163" s="78"/>
      <c r="VOI163" s="65"/>
      <c r="VOL163" s="78"/>
      <c r="VOM163" s="78"/>
      <c r="VON163" s="65"/>
      <c r="VOQ163" s="78"/>
      <c r="VOR163" s="78"/>
      <c r="VOS163" s="65"/>
      <c r="VOV163" s="78"/>
      <c r="VOW163" s="78"/>
      <c r="VOX163" s="65"/>
      <c r="VPA163" s="78"/>
      <c r="VPB163" s="78"/>
      <c r="VPC163" s="65"/>
      <c r="VPF163" s="78"/>
      <c r="VPG163" s="78"/>
      <c r="VPH163" s="65"/>
      <c r="VPK163" s="78"/>
      <c r="VPL163" s="78"/>
      <c r="VPM163" s="65"/>
      <c r="VPP163" s="78"/>
      <c r="VPQ163" s="78"/>
      <c r="VPR163" s="65"/>
      <c r="VPU163" s="78"/>
      <c r="VPV163" s="78"/>
      <c r="VPW163" s="65"/>
      <c r="VPZ163" s="78"/>
      <c r="VQA163" s="78"/>
      <c r="VQB163" s="65"/>
      <c r="VQE163" s="78"/>
      <c r="VQF163" s="78"/>
      <c r="VQG163" s="65"/>
      <c r="VQJ163" s="78"/>
      <c r="VQK163" s="78"/>
      <c r="VQL163" s="65"/>
      <c r="VQO163" s="78"/>
      <c r="VQP163" s="78"/>
      <c r="VQQ163" s="65"/>
      <c r="VQT163" s="78"/>
      <c r="VQU163" s="78"/>
      <c r="VQV163" s="65"/>
      <c r="VQY163" s="78"/>
      <c r="VQZ163" s="78"/>
      <c r="VRA163" s="65"/>
      <c r="VRD163" s="78"/>
      <c r="VRE163" s="78"/>
      <c r="VRF163" s="65"/>
      <c r="VRI163" s="78"/>
      <c r="VRJ163" s="78"/>
      <c r="VRK163" s="65"/>
      <c r="VRN163" s="78"/>
      <c r="VRO163" s="78"/>
      <c r="VRP163" s="65"/>
      <c r="VRS163" s="78"/>
      <c r="VRT163" s="78"/>
      <c r="VRU163" s="65"/>
      <c r="VRX163" s="78"/>
      <c r="VRY163" s="78"/>
      <c r="VRZ163" s="65"/>
      <c r="VSC163" s="78"/>
      <c r="VSD163" s="78"/>
      <c r="VSE163" s="65"/>
      <c r="VSH163" s="78"/>
      <c r="VSI163" s="78"/>
      <c r="VSJ163" s="65"/>
      <c r="VSM163" s="78"/>
      <c r="VSN163" s="78"/>
      <c r="VSO163" s="65"/>
      <c r="VSR163" s="78"/>
      <c r="VSS163" s="78"/>
      <c r="VST163" s="65"/>
      <c r="VSW163" s="78"/>
      <c r="VSX163" s="78"/>
      <c r="VSY163" s="65"/>
      <c r="VTB163" s="78"/>
      <c r="VTC163" s="78"/>
      <c r="VTD163" s="65"/>
      <c r="VTG163" s="78"/>
      <c r="VTH163" s="78"/>
      <c r="VTI163" s="65"/>
      <c r="VTL163" s="78"/>
      <c r="VTM163" s="78"/>
      <c r="VTN163" s="65"/>
      <c r="VTQ163" s="78"/>
      <c r="VTR163" s="78"/>
      <c r="VTS163" s="65"/>
      <c r="VTV163" s="78"/>
      <c r="VTW163" s="78"/>
      <c r="VTX163" s="65"/>
      <c r="VUA163" s="78"/>
      <c r="VUB163" s="78"/>
      <c r="VUC163" s="65"/>
      <c r="VUF163" s="78"/>
      <c r="VUG163" s="78"/>
      <c r="VUH163" s="65"/>
      <c r="VUK163" s="78"/>
      <c r="VUL163" s="78"/>
      <c r="VUM163" s="65"/>
      <c r="VUP163" s="78"/>
      <c r="VUQ163" s="78"/>
      <c r="VUR163" s="65"/>
      <c r="VUU163" s="78"/>
      <c r="VUV163" s="78"/>
      <c r="VUW163" s="65"/>
      <c r="VUZ163" s="78"/>
      <c r="VVA163" s="78"/>
      <c r="VVB163" s="65"/>
      <c r="VVE163" s="78"/>
      <c r="VVF163" s="78"/>
      <c r="VVG163" s="65"/>
      <c r="VVJ163" s="78"/>
      <c r="VVK163" s="78"/>
      <c r="VVL163" s="65"/>
      <c r="VVO163" s="78"/>
      <c r="VVP163" s="78"/>
      <c r="VVQ163" s="65"/>
      <c r="VVT163" s="78"/>
      <c r="VVU163" s="78"/>
      <c r="VVV163" s="65"/>
      <c r="VVY163" s="78"/>
      <c r="VVZ163" s="78"/>
      <c r="VWA163" s="65"/>
      <c r="VWD163" s="78"/>
      <c r="VWE163" s="78"/>
      <c r="VWF163" s="65"/>
      <c r="VWI163" s="78"/>
      <c r="VWJ163" s="78"/>
      <c r="VWK163" s="65"/>
      <c r="VWN163" s="78"/>
      <c r="VWO163" s="78"/>
      <c r="VWP163" s="65"/>
      <c r="VWS163" s="78"/>
      <c r="VWT163" s="78"/>
      <c r="VWU163" s="65"/>
      <c r="VWX163" s="78"/>
      <c r="VWY163" s="78"/>
      <c r="VWZ163" s="65"/>
      <c r="VXC163" s="78"/>
      <c r="VXD163" s="78"/>
      <c r="VXE163" s="65"/>
      <c r="VXH163" s="78"/>
      <c r="VXI163" s="78"/>
      <c r="VXJ163" s="65"/>
      <c r="VXM163" s="78"/>
      <c r="VXN163" s="78"/>
      <c r="VXO163" s="65"/>
      <c r="VXR163" s="78"/>
      <c r="VXS163" s="78"/>
      <c r="VXT163" s="65"/>
      <c r="VXW163" s="78"/>
      <c r="VXX163" s="78"/>
      <c r="VXY163" s="65"/>
      <c r="VYB163" s="78"/>
      <c r="VYC163" s="78"/>
      <c r="VYD163" s="65"/>
      <c r="VYG163" s="78"/>
      <c r="VYH163" s="78"/>
      <c r="VYI163" s="65"/>
      <c r="VYL163" s="78"/>
      <c r="VYM163" s="78"/>
      <c r="VYN163" s="65"/>
      <c r="VYQ163" s="78"/>
      <c r="VYR163" s="78"/>
      <c r="VYS163" s="65"/>
      <c r="VYV163" s="78"/>
      <c r="VYW163" s="78"/>
      <c r="VYX163" s="65"/>
      <c r="VZA163" s="78"/>
      <c r="VZB163" s="78"/>
      <c r="VZC163" s="65"/>
      <c r="VZF163" s="78"/>
      <c r="VZG163" s="78"/>
      <c r="VZH163" s="65"/>
      <c r="VZK163" s="78"/>
      <c r="VZL163" s="78"/>
      <c r="VZM163" s="65"/>
      <c r="VZP163" s="78"/>
      <c r="VZQ163" s="78"/>
      <c r="VZR163" s="65"/>
      <c r="VZU163" s="78"/>
      <c r="VZV163" s="78"/>
      <c r="VZW163" s="65"/>
      <c r="VZZ163" s="78"/>
      <c r="WAA163" s="78"/>
      <c r="WAB163" s="65"/>
      <c r="WAE163" s="78"/>
      <c r="WAF163" s="78"/>
      <c r="WAG163" s="65"/>
      <c r="WAJ163" s="78"/>
      <c r="WAK163" s="78"/>
      <c r="WAL163" s="65"/>
      <c r="WAO163" s="78"/>
      <c r="WAP163" s="78"/>
      <c r="WAQ163" s="65"/>
      <c r="WAT163" s="78"/>
      <c r="WAU163" s="78"/>
      <c r="WAV163" s="65"/>
      <c r="WAY163" s="78"/>
      <c r="WAZ163" s="78"/>
      <c r="WBA163" s="65"/>
      <c r="WBD163" s="78"/>
      <c r="WBE163" s="78"/>
      <c r="WBF163" s="65"/>
      <c r="WBI163" s="78"/>
      <c r="WBJ163" s="78"/>
      <c r="WBK163" s="65"/>
      <c r="WBN163" s="78"/>
      <c r="WBO163" s="78"/>
      <c r="WBP163" s="65"/>
      <c r="WBS163" s="78"/>
      <c r="WBT163" s="78"/>
      <c r="WBU163" s="65"/>
      <c r="WBX163" s="78"/>
      <c r="WBY163" s="78"/>
      <c r="WBZ163" s="65"/>
      <c r="WCC163" s="78"/>
      <c r="WCD163" s="78"/>
      <c r="WCE163" s="65"/>
      <c r="WCH163" s="78"/>
      <c r="WCI163" s="78"/>
      <c r="WCJ163" s="65"/>
      <c r="WCM163" s="78"/>
      <c r="WCN163" s="78"/>
      <c r="WCO163" s="65"/>
      <c r="WCR163" s="78"/>
      <c r="WCS163" s="78"/>
      <c r="WCT163" s="65"/>
      <c r="WCW163" s="78"/>
      <c r="WCX163" s="78"/>
      <c r="WCY163" s="65"/>
      <c r="WDB163" s="78"/>
      <c r="WDC163" s="78"/>
      <c r="WDD163" s="65"/>
      <c r="WDG163" s="78"/>
      <c r="WDH163" s="78"/>
      <c r="WDI163" s="65"/>
      <c r="WDL163" s="78"/>
      <c r="WDM163" s="78"/>
      <c r="WDN163" s="65"/>
      <c r="WDQ163" s="78"/>
      <c r="WDR163" s="78"/>
      <c r="WDS163" s="65"/>
      <c r="WDV163" s="78"/>
      <c r="WDW163" s="78"/>
      <c r="WDX163" s="65"/>
      <c r="WEA163" s="78"/>
      <c r="WEB163" s="78"/>
      <c r="WEC163" s="65"/>
      <c r="WEF163" s="78"/>
      <c r="WEG163" s="78"/>
      <c r="WEH163" s="65"/>
      <c r="WEK163" s="78"/>
      <c r="WEL163" s="78"/>
      <c r="WEM163" s="65"/>
      <c r="WEP163" s="78"/>
      <c r="WEQ163" s="78"/>
      <c r="WER163" s="65"/>
      <c r="WEU163" s="78"/>
      <c r="WEV163" s="78"/>
      <c r="WEW163" s="65"/>
      <c r="WEZ163" s="78"/>
      <c r="WFA163" s="78"/>
      <c r="WFB163" s="65"/>
      <c r="WFE163" s="78"/>
      <c r="WFF163" s="78"/>
      <c r="WFG163" s="65"/>
      <c r="WFJ163" s="78"/>
      <c r="WFK163" s="78"/>
      <c r="WFL163" s="65"/>
      <c r="WFO163" s="78"/>
      <c r="WFP163" s="78"/>
      <c r="WFQ163" s="65"/>
      <c r="WFT163" s="78"/>
      <c r="WFU163" s="78"/>
      <c r="WFV163" s="65"/>
      <c r="WFY163" s="78"/>
      <c r="WFZ163" s="78"/>
      <c r="WGA163" s="65"/>
      <c r="WGD163" s="78"/>
      <c r="WGE163" s="78"/>
      <c r="WGF163" s="65"/>
      <c r="WGI163" s="78"/>
      <c r="WGJ163" s="78"/>
      <c r="WGK163" s="65"/>
      <c r="WGN163" s="78"/>
      <c r="WGO163" s="78"/>
      <c r="WGP163" s="65"/>
      <c r="WGS163" s="78"/>
      <c r="WGT163" s="78"/>
      <c r="WGU163" s="65"/>
      <c r="WGX163" s="78"/>
      <c r="WGY163" s="78"/>
      <c r="WGZ163" s="65"/>
      <c r="WHC163" s="78"/>
      <c r="WHD163" s="78"/>
      <c r="WHE163" s="65"/>
      <c r="WHH163" s="78"/>
      <c r="WHI163" s="78"/>
      <c r="WHJ163" s="65"/>
      <c r="WHM163" s="78"/>
      <c r="WHN163" s="78"/>
      <c r="WHO163" s="65"/>
      <c r="WHR163" s="78"/>
      <c r="WHS163" s="78"/>
      <c r="WHT163" s="65"/>
      <c r="WHW163" s="78"/>
      <c r="WHX163" s="78"/>
      <c r="WHY163" s="65"/>
      <c r="WIB163" s="78"/>
      <c r="WIC163" s="78"/>
      <c r="WID163" s="65"/>
      <c r="WIG163" s="78"/>
      <c r="WIH163" s="78"/>
      <c r="WII163" s="65"/>
      <c r="WIL163" s="78"/>
      <c r="WIM163" s="78"/>
      <c r="WIN163" s="65"/>
      <c r="WIQ163" s="78"/>
      <c r="WIR163" s="78"/>
      <c r="WIS163" s="65"/>
      <c r="WIV163" s="78"/>
      <c r="WIW163" s="78"/>
      <c r="WIX163" s="65"/>
      <c r="WJA163" s="78"/>
      <c r="WJB163" s="78"/>
      <c r="WJC163" s="65"/>
      <c r="WJF163" s="78"/>
      <c r="WJG163" s="78"/>
      <c r="WJH163" s="65"/>
      <c r="WJK163" s="78"/>
      <c r="WJL163" s="78"/>
      <c r="WJM163" s="65"/>
      <c r="WJP163" s="78"/>
      <c r="WJQ163" s="78"/>
      <c r="WJR163" s="65"/>
      <c r="WJU163" s="78"/>
      <c r="WJV163" s="78"/>
      <c r="WJW163" s="65"/>
      <c r="WJZ163" s="78"/>
      <c r="WKA163" s="78"/>
      <c r="WKB163" s="65"/>
      <c r="WKE163" s="78"/>
      <c r="WKF163" s="78"/>
      <c r="WKG163" s="65"/>
      <c r="WKJ163" s="78"/>
      <c r="WKK163" s="78"/>
      <c r="WKL163" s="65"/>
      <c r="WKO163" s="78"/>
      <c r="WKP163" s="78"/>
      <c r="WKQ163" s="65"/>
      <c r="WKT163" s="78"/>
      <c r="WKU163" s="78"/>
      <c r="WKV163" s="65"/>
      <c r="WKY163" s="78"/>
      <c r="WKZ163" s="78"/>
      <c r="WLA163" s="65"/>
      <c r="WLD163" s="78"/>
      <c r="WLE163" s="78"/>
      <c r="WLF163" s="65"/>
      <c r="WLI163" s="78"/>
      <c r="WLJ163" s="78"/>
      <c r="WLK163" s="65"/>
      <c r="WLN163" s="78"/>
      <c r="WLO163" s="78"/>
      <c r="WLP163" s="65"/>
      <c r="WLS163" s="78"/>
      <c r="WLT163" s="78"/>
      <c r="WLU163" s="65"/>
      <c r="WLX163" s="78"/>
      <c r="WLY163" s="78"/>
      <c r="WLZ163" s="65"/>
      <c r="WMC163" s="78"/>
      <c r="WMD163" s="78"/>
      <c r="WME163" s="65"/>
      <c r="WMH163" s="78"/>
      <c r="WMI163" s="78"/>
      <c r="WMJ163" s="65"/>
      <c r="WMM163" s="78"/>
      <c r="WMN163" s="78"/>
      <c r="WMO163" s="65"/>
      <c r="WMR163" s="78"/>
      <c r="WMS163" s="78"/>
      <c r="WMT163" s="65"/>
      <c r="WMW163" s="78"/>
      <c r="WMX163" s="78"/>
      <c r="WMY163" s="65"/>
      <c r="WNB163" s="78"/>
      <c r="WNC163" s="78"/>
      <c r="WND163" s="65"/>
      <c r="WNG163" s="78"/>
      <c r="WNH163" s="78"/>
      <c r="WNI163" s="65"/>
      <c r="WNL163" s="78"/>
      <c r="WNM163" s="78"/>
      <c r="WNN163" s="65"/>
      <c r="WNQ163" s="78"/>
      <c r="WNR163" s="78"/>
      <c r="WNS163" s="65"/>
      <c r="WNV163" s="78"/>
      <c r="WNW163" s="78"/>
      <c r="WNX163" s="65"/>
      <c r="WOA163" s="78"/>
      <c r="WOB163" s="78"/>
      <c r="WOC163" s="65"/>
      <c r="WOF163" s="78"/>
      <c r="WOG163" s="78"/>
      <c r="WOH163" s="65"/>
      <c r="WOK163" s="78"/>
      <c r="WOL163" s="78"/>
      <c r="WOM163" s="65"/>
      <c r="WOP163" s="78"/>
      <c r="WOQ163" s="78"/>
      <c r="WOR163" s="65"/>
      <c r="WOU163" s="78"/>
      <c r="WOV163" s="78"/>
      <c r="WOW163" s="65"/>
      <c r="WOZ163" s="78"/>
      <c r="WPA163" s="78"/>
      <c r="WPB163" s="65"/>
      <c r="WPE163" s="78"/>
      <c r="WPF163" s="78"/>
      <c r="WPG163" s="65"/>
      <c r="WPJ163" s="78"/>
      <c r="WPK163" s="78"/>
      <c r="WPL163" s="65"/>
      <c r="WPO163" s="78"/>
      <c r="WPP163" s="78"/>
      <c r="WPQ163" s="65"/>
      <c r="WPT163" s="78"/>
      <c r="WPU163" s="78"/>
      <c r="WPV163" s="65"/>
      <c r="WPY163" s="78"/>
      <c r="WPZ163" s="78"/>
      <c r="WQA163" s="65"/>
      <c r="WQD163" s="78"/>
      <c r="WQE163" s="78"/>
      <c r="WQF163" s="65"/>
      <c r="WQI163" s="78"/>
      <c r="WQJ163" s="78"/>
      <c r="WQK163" s="65"/>
      <c r="WQN163" s="78"/>
      <c r="WQO163" s="78"/>
      <c r="WQP163" s="65"/>
      <c r="WQS163" s="78"/>
      <c r="WQT163" s="78"/>
      <c r="WQU163" s="65"/>
      <c r="WQX163" s="78"/>
      <c r="WQY163" s="78"/>
      <c r="WQZ163" s="65"/>
      <c r="WRC163" s="78"/>
      <c r="WRD163" s="78"/>
      <c r="WRE163" s="65"/>
      <c r="WRH163" s="78"/>
      <c r="WRI163" s="78"/>
      <c r="WRJ163" s="65"/>
      <c r="WRM163" s="78"/>
      <c r="WRN163" s="78"/>
      <c r="WRO163" s="65"/>
      <c r="WRR163" s="78"/>
      <c r="WRS163" s="78"/>
      <c r="WRT163" s="65"/>
      <c r="WRW163" s="78"/>
      <c r="WRX163" s="78"/>
      <c r="WRY163" s="65"/>
      <c r="WSB163" s="78"/>
      <c r="WSC163" s="78"/>
      <c r="WSD163" s="65"/>
      <c r="WSG163" s="78"/>
      <c r="WSH163" s="78"/>
      <c r="WSI163" s="65"/>
      <c r="WSL163" s="78"/>
      <c r="WSM163" s="78"/>
      <c r="WSN163" s="65"/>
      <c r="WSQ163" s="78"/>
      <c r="WSR163" s="78"/>
      <c r="WSS163" s="65"/>
      <c r="WSV163" s="78"/>
      <c r="WSW163" s="78"/>
      <c r="WSX163" s="65"/>
      <c r="WTA163" s="78"/>
      <c r="WTB163" s="78"/>
      <c r="WTC163" s="65"/>
      <c r="WTF163" s="78"/>
      <c r="WTG163" s="78"/>
      <c r="WTH163" s="65"/>
      <c r="WTK163" s="78"/>
      <c r="WTL163" s="78"/>
      <c r="WTM163" s="65"/>
      <c r="WTP163" s="78"/>
      <c r="WTQ163" s="78"/>
      <c r="WTR163" s="65"/>
      <c r="WTU163" s="78"/>
      <c r="WTV163" s="78"/>
      <c r="WTW163" s="65"/>
      <c r="WTZ163" s="78"/>
      <c r="WUA163" s="78"/>
      <c r="WUB163" s="65"/>
      <c r="WUE163" s="78"/>
      <c r="WUF163" s="78"/>
      <c r="WUG163" s="65"/>
      <c r="WUJ163" s="78"/>
      <c r="WUK163" s="78"/>
      <c r="WUL163" s="65"/>
      <c r="WUO163" s="78"/>
      <c r="WUP163" s="78"/>
      <c r="WUQ163" s="65"/>
      <c r="WUT163" s="78"/>
      <c r="WUU163" s="78"/>
      <c r="WUV163" s="65"/>
      <c r="WUY163" s="78"/>
      <c r="WUZ163" s="78"/>
      <c r="WVA163" s="65"/>
      <c r="WVD163" s="78"/>
      <c r="WVE163" s="78"/>
      <c r="WVF163" s="65"/>
      <c r="WVI163" s="78"/>
      <c r="WVJ163" s="78"/>
      <c r="WVK163" s="65"/>
      <c r="WVN163" s="78"/>
      <c r="WVO163" s="78"/>
      <c r="WVP163" s="65"/>
      <c r="WVS163" s="78"/>
      <c r="WVT163" s="78"/>
      <c r="WVU163" s="65"/>
      <c r="WVX163" s="78"/>
      <c r="WVY163" s="78"/>
      <c r="WVZ163" s="65"/>
      <c r="WWC163" s="78"/>
      <c r="WWD163" s="78"/>
      <c r="WWE163" s="65"/>
      <c r="WWH163" s="78"/>
      <c r="WWI163" s="78"/>
      <c r="WWJ163" s="65"/>
      <c r="WWM163" s="78"/>
      <c r="WWN163" s="78"/>
      <c r="WWO163" s="65"/>
      <c r="WWR163" s="78"/>
      <c r="WWS163" s="78"/>
      <c r="WWT163" s="65"/>
      <c r="WWW163" s="78"/>
      <c r="WWX163" s="78"/>
      <c r="WWY163" s="65"/>
      <c r="WXB163" s="78"/>
      <c r="WXC163" s="78"/>
      <c r="WXD163" s="65"/>
      <c r="WXG163" s="78"/>
      <c r="WXH163" s="78"/>
      <c r="WXI163" s="65"/>
      <c r="WXL163" s="78"/>
      <c r="WXM163" s="78"/>
      <c r="WXN163" s="65"/>
      <c r="WXQ163" s="78"/>
      <c r="WXR163" s="78"/>
      <c r="WXS163" s="65"/>
      <c r="WXV163" s="78"/>
      <c r="WXW163" s="78"/>
      <c r="WXX163" s="65"/>
      <c r="WYA163" s="78"/>
      <c r="WYB163" s="78"/>
      <c r="WYC163" s="65"/>
      <c r="WYF163" s="78"/>
      <c r="WYG163" s="78"/>
      <c r="WYH163" s="65"/>
      <c r="WYK163" s="78"/>
      <c r="WYL163" s="78"/>
      <c r="WYM163" s="65"/>
      <c r="WYP163" s="78"/>
      <c r="WYQ163" s="78"/>
      <c r="WYR163" s="65"/>
      <c r="WYU163" s="78"/>
      <c r="WYV163" s="78"/>
      <c r="WYW163" s="65"/>
      <c r="WYZ163" s="78"/>
      <c r="WZA163" s="78"/>
      <c r="WZB163" s="65"/>
      <c r="WZE163" s="78"/>
      <c r="WZF163" s="78"/>
      <c r="WZG163" s="65"/>
      <c r="WZJ163" s="78"/>
      <c r="WZK163" s="78"/>
      <c r="WZL163" s="65"/>
      <c r="WZO163" s="78"/>
      <c r="WZP163" s="78"/>
      <c r="WZQ163" s="65"/>
      <c r="WZT163" s="78"/>
      <c r="WZU163" s="78"/>
      <c r="WZV163" s="65"/>
      <c r="WZY163" s="78"/>
      <c r="WZZ163" s="78"/>
      <c r="XAA163" s="65"/>
      <c r="XAD163" s="78"/>
      <c r="XAE163" s="78"/>
      <c r="XAF163" s="65"/>
      <c r="XAI163" s="78"/>
      <c r="XAJ163" s="78"/>
      <c r="XAK163" s="65"/>
      <c r="XAN163" s="78"/>
      <c r="XAO163" s="78"/>
      <c r="XAP163" s="65"/>
      <c r="XAS163" s="78"/>
      <c r="XAT163" s="78"/>
      <c r="XAU163" s="65"/>
      <c r="XAX163" s="78"/>
      <c r="XAY163" s="78"/>
      <c r="XAZ163" s="65"/>
      <c r="XBC163" s="78"/>
      <c r="XBD163" s="78"/>
      <c r="XBE163" s="65"/>
      <c r="XBH163" s="78"/>
      <c r="XBI163" s="78"/>
      <c r="XBJ163" s="65"/>
      <c r="XBM163" s="78"/>
      <c r="XBN163" s="78"/>
      <c r="XBO163" s="65"/>
      <c r="XBR163" s="78"/>
      <c r="XBS163" s="78"/>
      <c r="XBT163" s="65"/>
      <c r="XBW163" s="78"/>
      <c r="XBX163" s="78"/>
      <c r="XBY163" s="65"/>
      <c r="XCB163" s="78"/>
      <c r="XCC163" s="78"/>
      <c r="XCD163" s="65"/>
      <c r="XCG163" s="78"/>
      <c r="XCH163" s="78"/>
      <c r="XCI163" s="65"/>
      <c r="XCL163" s="78"/>
      <c r="XCM163" s="78"/>
      <c r="XCN163" s="65"/>
      <c r="XCQ163" s="78"/>
      <c r="XCR163" s="78"/>
      <c r="XCS163" s="65"/>
      <c r="XCV163" s="78"/>
      <c r="XCW163" s="78"/>
      <c r="XCX163" s="65"/>
      <c r="XDA163" s="78"/>
      <c r="XDB163" s="78"/>
      <c r="XDC163" s="65"/>
      <c r="XDF163" s="78"/>
      <c r="XDG163" s="78"/>
      <c r="XDH163" s="65"/>
      <c r="XDK163" s="78"/>
      <c r="XDL163" s="78"/>
      <c r="XDM163" s="65"/>
      <c r="XDP163" s="78"/>
      <c r="XDQ163" s="78"/>
      <c r="XDR163" s="65"/>
      <c r="XDU163" s="78"/>
      <c r="XDV163" s="78"/>
      <c r="XDW163" s="65"/>
      <c r="XDZ163" s="78"/>
      <c r="XEA163" s="78"/>
      <c r="XEB163" s="65"/>
      <c r="XEE163" s="78"/>
      <c r="XEF163" s="78"/>
      <c r="XEG163" s="65"/>
      <c r="XEJ163" s="78"/>
      <c r="XEK163" s="78"/>
      <c r="XEL163" s="65"/>
      <c r="XEO163" s="78"/>
      <c r="XEP163" s="78"/>
      <c r="XEQ163" s="65"/>
      <c r="XET163" s="78"/>
      <c r="XEU163" s="78"/>
      <c r="XEV163" s="65"/>
      <c r="XEY163" s="78"/>
      <c r="XEZ163" s="78"/>
      <c r="XFA163" s="65"/>
      <c r="XFD163" s="78"/>
    </row>
    <row r="164" spans="1:2046 2049:3071 3074:4096 4099:7166 7169:8191 8194:9216 9219:12286 12289:13311 13314:14336 14339:16384" x14ac:dyDescent="0.25">
      <c r="A164" s="337" t="s">
        <v>966</v>
      </c>
      <c r="B164" s="319"/>
      <c r="C164" s="319"/>
      <c r="D164" s="78"/>
      <c r="E164" s="78"/>
      <c r="F164" s="65"/>
      <c r="I164" s="78"/>
      <c r="J164" s="78"/>
      <c r="K164" s="65"/>
      <c r="N164" s="78"/>
      <c r="O164" s="78"/>
      <c r="P164" s="65"/>
      <c r="S164" s="78"/>
      <c r="T164" s="78"/>
      <c r="U164" s="65"/>
      <c r="X164" s="78"/>
      <c r="Y164" s="78"/>
      <c r="Z164" s="65"/>
      <c r="AC164" s="78"/>
      <c r="AD164" s="78"/>
      <c r="AE164" s="65"/>
      <c r="AH164" s="78"/>
      <c r="AI164" s="78"/>
      <c r="AJ164" s="65"/>
      <c r="AM164" s="78"/>
      <c r="AN164" s="78"/>
      <c r="AO164" s="65"/>
      <c r="AR164" s="78"/>
      <c r="AS164" s="78"/>
      <c r="AT164" s="65"/>
      <c r="AW164" s="78"/>
      <c r="AX164" s="78"/>
      <c r="AY164" s="65"/>
      <c r="BB164" s="78"/>
      <c r="BC164" s="78"/>
      <c r="BD164" s="65"/>
      <c r="BG164" s="78"/>
      <c r="BH164" s="78"/>
      <c r="BI164" s="65"/>
      <c r="BL164" s="78"/>
      <c r="BM164" s="78"/>
      <c r="BN164" s="65"/>
      <c r="BQ164" s="78"/>
      <c r="BR164" s="78"/>
      <c r="BS164" s="65"/>
      <c r="BV164" s="78"/>
      <c r="BW164" s="78"/>
      <c r="BX164" s="65"/>
      <c r="CA164" s="78"/>
      <c r="CB164" s="78"/>
      <c r="CC164" s="65"/>
      <c r="CF164" s="78"/>
      <c r="CG164" s="78"/>
      <c r="CH164" s="65"/>
      <c r="CK164" s="78"/>
      <c r="CL164" s="78"/>
      <c r="CM164" s="65"/>
      <c r="CP164" s="78"/>
      <c r="CQ164" s="78"/>
      <c r="CR164" s="65"/>
      <c r="CU164" s="78"/>
      <c r="CV164" s="78"/>
      <c r="CW164" s="65"/>
      <c r="CZ164" s="78"/>
      <c r="DA164" s="78"/>
      <c r="DB164" s="65"/>
      <c r="DE164" s="78"/>
      <c r="DF164" s="78"/>
      <c r="DG164" s="65"/>
      <c r="DJ164" s="78"/>
      <c r="DK164" s="78"/>
      <c r="DL164" s="65"/>
      <c r="DO164" s="78"/>
      <c r="DP164" s="78"/>
      <c r="DQ164" s="65"/>
      <c r="DT164" s="78"/>
      <c r="DU164" s="78"/>
      <c r="DV164" s="65"/>
      <c r="DY164" s="78"/>
      <c r="DZ164" s="78"/>
      <c r="EA164" s="65"/>
      <c r="ED164" s="78"/>
      <c r="EE164" s="78"/>
      <c r="EF164" s="65"/>
      <c r="EI164" s="78"/>
      <c r="EJ164" s="78"/>
      <c r="EK164" s="65"/>
      <c r="EN164" s="78"/>
      <c r="EO164" s="78"/>
      <c r="EP164" s="65"/>
      <c r="ES164" s="78"/>
      <c r="ET164" s="78"/>
      <c r="EU164" s="65"/>
      <c r="EX164" s="78"/>
      <c r="EY164" s="78"/>
      <c r="EZ164" s="65"/>
      <c r="FC164" s="78"/>
      <c r="FD164" s="78"/>
      <c r="FE164" s="65"/>
      <c r="FH164" s="78"/>
      <c r="FI164" s="78"/>
      <c r="FJ164" s="65"/>
      <c r="FM164" s="78"/>
      <c r="FN164" s="78"/>
      <c r="FO164" s="65"/>
      <c r="FR164" s="78"/>
      <c r="FS164" s="78"/>
      <c r="FT164" s="65"/>
      <c r="FW164" s="78"/>
      <c r="FX164" s="78"/>
      <c r="FY164" s="65"/>
      <c r="GB164" s="78"/>
      <c r="GC164" s="78"/>
      <c r="GD164" s="65"/>
      <c r="GG164" s="78"/>
      <c r="GH164" s="78"/>
      <c r="GI164" s="65"/>
      <c r="GL164" s="78"/>
      <c r="GM164" s="78"/>
      <c r="GN164" s="65"/>
      <c r="GQ164" s="78"/>
      <c r="GR164" s="78"/>
      <c r="GS164" s="65"/>
      <c r="GV164" s="78"/>
      <c r="GW164" s="78"/>
      <c r="GX164" s="65"/>
      <c r="HA164" s="78"/>
      <c r="HB164" s="78"/>
      <c r="HC164" s="65"/>
      <c r="HF164" s="78"/>
      <c r="HG164" s="78"/>
      <c r="HH164" s="65"/>
      <c r="HK164" s="78"/>
      <c r="HL164" s="78"/>
      <c r="HM164" s="65"/>
      <c r="HP164" s="78"/>
      <c r="HQ164" s="78"/>
      <c r="HR164" s="65"/>
      <c r="HU164" s="78"/>
      <c r="HV164" s="78"/>
      <c r="HW164" s="65"/>
      <c r="HZ164" s="78"/>
      <c r="IA164" s="78"/>
      <c r="IB164" s="65"/>
      <c r="IE164" s="78"/>
      <c r="IF164" s="78"/>
      <c r="IG164" s="65"/>
      <c r="IJ164" s="78"/>
      <c r="IK164" s="78"/>
      <c r="IL164" s="65"/>
      <c r="IO164" s="78"/>
      <c r="IP164" s="78"/>
      <c r="IQ164" s="65"/>
      <c r="IT164" s="78"/>
      <c r="IU164" s="78"/>
      <c r="IV164" s="65"/>
      <c r="IY164" s="78"/>
      <c r="IZ164" s="78"/>
      <c r="JA164" s="65"/>
      <c r="JD164" s="78"/>
      <c r="JE164" s="78"/>
      <c r="JF164" s="65"/>
      <c r="JI164" s="78"/>
      <c r="JJ164" s="78"/>
      <c r="JK164" s="65"/>
      <c r="JN164" s="78"/>
      <c r="JO164" s="78"/>
      <c r="JP164" s="65"/>
      <c r="JS164" s="78"/>
      <c r="JT164" s="78"/>
      <c r="JU164" s="65"/>
      <c r="JX164" s="78"/>
      <c r="JY164" s="78"/>
      <c r="JZ164" s="65"/>
      <c r="KC164" s="78"/>
      <c r="KD164" s="78"/>
      <c r="KE164" s="65"/>
      <c r="KH164" s="78"/>
      <c r="KI164" s="78"/>
      <c r="KJ164" s="65"/>
      <c r="KM164" s="78"/>
      <c r="KN164" s="78"/>
      <c r="KO164" s="65"/>
      <c r="KR164" s="78"/>
      <c r="KS164" s="78"/>
      <c r="KT164" s="65"/>
      <c r="KW164" s="78"/>
      <c r="KX164" s="78"/>
      <c r="KY164" s="65"/>
      <c r="LB164" s="78"/>
      <c r="LC164" s="78"/>
      <c r="LD164" s="65"/>
      <c r="LG164" s="78"/>
      <c r="LH164" s="78"/>
      <c r="LI164" s="65"/>
      <c r="LL164" s="78"/>
      <c r="LM164" s="78"/>
      <c r="LN164" s="65"/>
      <c r="LQ164" s="78"/>
      <c r="LR164" s="78"/>
      <c r="LS164" s="65"/>
      <c r="LV164" s="78"/>
      <c r="LW164" s="78"/>
      <c r="LX164" s="65"/>
      <c r="MA164" s="78"/>
      <c r="MB164" s="78"/>
      <c r="MC164" s="65"/>
      <c r="MF164" s="78"/>
      <c r="MG164" s="78"/>
      <c r="MH164" s="65"/>
      <c r="MK164" s="78"/>
      <c r="ML164" s="78"/>
      <c r="MM164" s="65"/>
      <c r="MP164" s="78"/>
      <c r="MQ164" s="78"/>
      <c r="MR164" s="65"/>
      <c r="MU164" s="78"/>
      <c r="MV164" s="78"/>
      <c r="MW164" s="65"/>
      <c r="MZ164" s="78"/>
      <c r="NA164" s="78"/>
      <c r="NB164" s="65"/>
      <c r="NE164" s="78"/>
      <c r="NF164" s="78"/>
      <c r="NG164" s="65"/>
      <c r="NJ164" s="78"/>
      <c r="NK164" s="78"/>
      <c r="NL164" s="65"/>
      <c r="NO164" s="78"/>
      <c r="NP164" s="78"/>
      <c r="NQ164" s="65"/>
      <c r="NT164" s="78"/>
      <c r="NU164" s="78"/>
      <c r="NV164" s="65"/>
      <c r="NY164" s="78"/>
      <c r="NZ164" s="78"/>
      <c r="OA164" s="65"/>
      <c r="OD164" s="78"/>
      <c r="OE164" s="78"/>
      <c r="OF164" s="65"/>
      <c r="OI164" s="78"/>
      <c r="OJ164" s="78"/>
      <c r="OK164" s="65"/>
      <c r="ON164" s="78"/>
      <c r="OO164" s="78"/>
      <c r="OP164" s="65"/>
      <c r="OS164" s="78"/>
      <c r="OT164" s="78"/>
      <c r="OU164" s="65"/>
      <c r="OX164" s="78"/>
      <c r="OY164" s="78"/>
      <c r="OZ164" s="65"/>
      <c r="PC164" s="78"/>
      <c r="PD164" s="78"/>
      <c r="PE164" s="65"/>
      <c r="PH164" s="78"/>
      <c r="PI164" s="78"/>
      <c r="PJ164" s="65"/>
      <c r="PM164" s="78"/>
      <c r="PN164" s="78"/>
      <c r="PO164" s="65"/>
      <c r="PR164" s="78"/>
      <c r="PS164" s="78"/>
      <c r="PT164" s="65"/>
      <c r="PW164" s="78"/>
      <c r="PX164" s="78"/>
      <c r="PY164" s="65"/>
      <c r="QB164" s="78"/>
      <c r="QC164" s="78"/>
      <c r="QD164" s="65"/>
      <c r="QG164" s="78"/>
      <c r="QH164" s="78"/>
      <c r="QI164" s="65"/>
      <c r="QL164" s="78"/>
      <c r="QM164" s="78"/>
      <c r="QN164" s="65"/>
      <c r="QQ164" s="78"/>
      <c r="QR164" s="78"/>
      <c r="QS164" s="65"/>
      <c r="QV164" s="78"/>
      <c r="QW164" s="78"/>
      <c r="QX164" s="65"/>
      <c r="RA164" s="78"/>
      <c r="RB164" s="78"/>
      <c r="RC164" s="65"/>
      <c r="RF164" s="78"/>
      <c r="RG164" s="78"/>
      <c r="RH164" s="65"/>
      <c r="RK164" s="78"/>
      <c r="RL164" s="78"/>
      <c r="RM164" s="65"/>
      <c r="RP164" s="78"/>
      <c r="RQ164" s="78"/>
      <c r="RR164" s="65"/>
      <c r="RU164" s="78"/>
      <c r="RV164" s="78"/>
      <c r="RW164" s="65"/>
      <c r="RZ164" s="78"/>
      <c r="SA164" s="78"/>
      <c r="SB164" s="65"/>
      <c r="SE164" s="78"/>
      <c r="SF164" s="78"/>
      <c r="SG164" s="65"/>
      <c r="SJ164" s="78"/>
      <c r="SK164" s="78"/>
      <c r="SL164" s="65"/>
      <c r="SO164" s="78"/>
      <c r="SP164" s="78"/>
      <c r="SQ164" s="65"/>
      <c r="ST164" s="78"/>
      <c r="SU164" s="78"/>
      <c r="SV164" s="65"/>
      <c r="SY164" s="78"/>
      <c r="SZ164" s="78"/>
      <c r="TA164" s="65"/>
      <c r="TD164" s="78"/>
      <c r="TE164" s="78"/>
      <c r="TF164" s="65"/>
      <c r="TI164" s="78"/>
      <c r="TJ164" s="78"/>
      <c r="TK164" s="65"/>
      <c r="TN164" s="78"/>
      <c r="TO164" s="78"/>
      <c r="TP164" s="65"/>
      <c r="TS164" s="78"/>
      <c r="TT164" s="78"/>
      <c r="TU164" s="65"/>
      <c r="TX164" s="78"/>
      <c r="TY164" s="78"/>
      <c r="TZ164" s="65"/>
      <c r="UC164" s="78"/>
      <c r="UD164" s="78"/>
      <c r="UE164" s="65"/>
      <c r="UH164" s="78"/>
      <c r="UI164" s="78"/>
      <c r="UJ164" s="65"/>
      <c r="UM164" s="78"/>
      <c r="UN164" s="78"/>
      <c r="UO164" s="65"/>
      <c r="UR164" s="78"/>
      <c r="US164" s="78"/>
      <c r="UT164" s="65"/>
      <c r="UW164" s="78"/>
      <c r="UX164" s="78"/>
      <c r="UY164" s="65"/>
      <c r="VB164" s="78"/>
      <c r="VC164" s="78"/>
      <c r="VD164" s="65"/>
      <c r="VG164" s="78"/>
      <c r="VH164" s="78"/>
      <c r="VI164" s="65"/>
      <c r="VL164" s="78"/>
      <c r="VM164" s="78"/>
      <c r="VN164" s="65"/>
      <c r="VQ164" s="78"/>
      <c r="VR164" s="78"/>
      <c r="VS164" s="65"/>
      <c r="VV164" s="78"/>
      <c r="VW164" s="78"/>
      <c r="VX164" s="65"/>
      <c r="WA164" s="78"/>
      <c r="WB164" s="78"/>
      <c r="WC164" s="65"/>
      <c r="WF164" s="78"/>
      <c r="WG164" s="78"/>
      <c r="WH164" s="65"/>
      <c r="WK164" s="78"/>
      <c r="WL164" s="78"/>
      <c r="WM164" s="65"/>
      <c r="WP164" s="78"/>
      <c r="WQ164" s="78"/>
      <c r="WR164" s="65"/>
      <c r="WU164" s="78"/>
      <c r="WV164" s="78"/>
      <c r="WW164" s="65"/>
      <c r="WZ164" s="78"/>
      <c r="XA164" s="78"/>
      <c r="XB164" s="65"/>
      <c r="XE164" s="78"/>
      <c r="XF164" s="78"/>
      <c r="XG164" s="65"/>
      <c r="XJ164" s="78"/>
      <c r="XK164" s="78"/>
      <c r="XL164" s="65"/>
      <c r="XO164" s="78"/>
      <c r="XP164" s="78"/>
      <c r="XQ164" s="65"/>
      <c r="XT164" s="78"/>
      <c r="XU164" s="78"/>
      <c r="XV164" s="65"/>
      <c r="XY164" s="78"/>
      <c r="XZ164" s="78"/>
      <c r="YA164" s="65"/>
      <c r="YD164" s="78"/>
      <c r="YE164" s="78"/>
      <c r="YF164" s="65"/>
      <c r="YI164" s="78"/>
      <c r="YJ164" s="78"/>
      <c r="YK164" s="65"/>
      <c r="YN164" s="78"/>
      <c r="YO164" s="78"/>
      <c r="YP164" s="65"/>
      <c r="YS164" s="78"/>
      <c r="YT164" s="78"/>
      <c r="YU164" s="65"/>
      <c r="YX164" s="78"/>
      <c r="YY164" s="78"/>
      <c r="YZ164" s="65"/>
      <c r="ZC164" s="78"/>
      <c r="ZD164" s="78"/>
      <c r="ZE164" s="65"/>
      <c r="ZH164" s="78"/>
      <c r="ZI164" s="78"/>
      <c r="ZJ164" s="65"/>
      <c r="ZM164" s="78"/>
      <c r="ZN164" s="78"/>
      <c r="ZO164" s="65"/>
      <c r="ZR164" s="78"/>
      <c r="ZS164" s="78"/>
      <c r="ZT164" s="65"/>
      <c r="ZW164" s="78"/>
      <c r="ZX164" s="78"/>
      <c r="ZY164" s="65"/>
      <c r="AAB164" s="78"/>
      <c r="AAC164" s="78"/>
      <c r="AAD164" s="65"/>
      <c r="AAG164" s="78"/>
      <c r="AAH164" s="78"/>
      <c r="AAI164" s="65"/>
      <c r="AAL164" s="78"/>
      <c r="AAM164" s="78"/>
      <c r="AAN164" s="65"/>
      <c r="AAQ164" s="78"/>
      <c r="AAR164" s="78"/>
      <c r="AAS164" s="65"/>
      <c r="AAV164" s="78"/>
      <c r="AAW164" s="78"/>
      <c r="AAX164" s="65"/>
      <c r="ABA164" s="78"/>
      <c r="ABB164" s="78"/>
      <c r="ABC164" s="65"/>
      <c r="ABF164" s="78"/>
      <c r="ABG164" s="78"/>
      <c r="ABH164" s="65"/>
      <c r="ABK164" s="78"/>
      <c r="ABL164" s="78"/>
      <c r="ABM164" s="65"/>
      <c r="ABP164" s="78"/>
      <c r="ABQ164" s="78"/>
      <c r="ABR164" s="65"/>
      <c r="ABU164" s="78"/>
      <c r="ABV164" s="78"/>
      <c r="ABW164" s="65"/>
      <c r="ABZ164" s="78"/>
      <c r="ACA164" s="78"/>
      <c r="ACB164" s="65"/>
      <c r="ACE164" s="78"/>
      <c r="ACF164" s="78"/>
      <c r="ACG164" s="65"/>
      <c r="ACJ164" s="78"/>
      <c r="ACK164" s="78"/>
      <c r="ACL164" s="65"/>
      <c r="ACO164" s="78"/>
      <c r="ACP164" s="78"/>
      <c r="ACQ164" s="65"/>
      <c r="ACT164" s="78"/>
      <c r="ACU164" s="78"/>
      <c r="ACV164" s="65"/>
      <c r="ACY164" s="78"/>
      <c r="ACZ164" s="78"/>
      <c r="ADA164" s="65"/>
      <c r="ADD164" s="78"/>
      <c r="ADE164" s="78"/>
      <c r="ADF164" s="65"/>
      <c r="ADI164" s="78"/>
      <c r="ADJ164" s="78"/>
      <c r="ADK164" s="65"/>
      <c r="ADN164" s="78"/>
      <c r="ADO164" s="78"/>
      <c r="ADP164" s="65"/>
      <c r="ADS164" s="78"/>
      <c r="ADT164" s="78"/>
      <c r="ADU164" s="65"/>
      <c r="ADX164" s="78"/>
      <c r="ADY164" s="78"/>
      <c r="ADZ164" s="65"/>
      <c r="AEC164" s="78"/>
      <c r="AED164" s="78"/>
      <c r="AEE164" s="65"/>
      <c r="AEH164" s="78"/>
      <c r="AEI164" s="78"/>
      <c r="AEJ164" s="65"/>
      <c r="AEM164" s="78"/>
      <c r="AEN164" s="78"/>
      <c r="AEO164" s="65"/>
      <c r="AER164" s="78"/>
      <c r="AES164" s="78"/>
      <c r="AET164" s="65"/>
      <c r="AEW164" s="78"/>
      <c r="AEX164" s="78"/>
      <c r="AEY164" s="65"/>
      <c r="AFB164" s="78"/>
      <c r="AFC164" s="78"/>
      <c r="AFD164" s="65"/>
      <c r="AFG164" s="78"/>
      <c r="AFH164" s="78"/>
      <c r="AFI164" s="65"/>
      <c r="AFL164" s="78"/>
      <c r="AFM164" s="78"/>
      <c r="AFN164" s="65"/>
      <c r="AFQ164" s="78"/>
      <c r="AFR164" s="78"/>
      <c r="AFS164" s="65"/>
      <c r="AFV164" s="78"/>
      <c r="AFW164" s="78"/>
      <c r="AFX164" s="65"/>
      <c r="AGA164" s="78"/>
      <c r="AGB164" s="78"/>
      <c r="AGC164" s="65"/>
      <c r="AGF164" s="78"/>
      <c r="AGG164" s="78"/>
      <c r="AGH164" s="65"/>
      <c r="AGK164" s="78"/>
      <c r="AGL164" s="78"/>
      <c r="AGM164" s="65"/>
      <c r="AGP164" s="78"/>
      <c r="AGQ164" s="78"/>
      <c r="AGR164" s="65"/>
      <c r="AGU164" s="78"/>
      <c r="AGV164" s="78"/>
      <c r="AGW164" s="65"/>
      <c r="AGZ164" s="78"/>
      <c r="AHA164" s="78"/>
      <c r="AHB164" s="65"/>
      <c r="AHE164" s="78"/>
      <c r="AHF164" s="78"/>
      <c r="AHG164" s="65"/>
      <c r="AHJ164" s="78"/>
      <c r="AHK164" s="78"/>
      <c r="AHL164" s="65"/>
      <c r="AHO164" s="78"/>
      <c r="AHP164" s="78"/>
      <c r="AHQ164" s="65"/>
      <c r="AHT164" s="78"/>
      <c r="AHU164" s="78"/>
      <c r="AHV164" s="65"/>
      <c r="AHY164" s="78"/>
      <c r="AHZ164" s="78"/>
      <c r="AIA164" s="65"/>
      <c r="AID164" s="78"/>
      <c r="AIE164" s="78"/>
      <c r="AIF164" s="65"/>
      <c r="AII164" s="78"/>
      <c r="AIJ164" s="78"/>
      <c r="AIK164" s="65"/>
      <c r="AIN164" s="78"/>
      <c r="AIO164" s="78"/>
      <c r="AIP164" s="65"/>
      <c r="AIS164" s="78"/>
      <c r="AIT164" s="78"/>
      <c r="AIU164" s="65"/>
      <c r="AIX164" s="78"/>
      <c r="AIY164" s="78"/>
      <c r="AIZ164" s="65"/>
      <c r="AJC164" s="78"/>
      <c r="AJD164" s="78"/>
      <c r="AJE164" s="65"/>
      <c r="AJH164" s="78"/>
      <c r="AJI164" s="78"/>
      <c r="AJJ164" s="65"/>
      <c r="AJM164" s="78"/>
      <c r="AJN164" s="78"/>
      <c r="AJO164" s="65"/>
      <c r="AJR164" s="78"/>
      <c r="AJS164" s="78"/>
      <c r="AJT164" s="65"/>
      <c r="AJW164" s="78"/>
      <c r="AJX164" s="78"/>
      <c r="AJY164" s="65"/>
      <c r="AKB164" s="78"/>
      <c r="AKC164" s="78"/>
      <c r="AKD164" s="65"/>
      <c r="AKG164" s="78"/>
      <c r="AKH164" s="78"/>
      <c r="AKI164" s="65"/>
      <c r="AKL164" s="78"/>
      <c r="AKM164" s="78"/>
      <c r="AKN164" s="65"/>
      <c r="AKQ164" s="78"/>
      <c r="AKR164" s="78"/>
      <c r="AKS164" s="65"/>
      <c r="AKV164" s="78"/>
      <c r="AKW164" s="78"/>
      <c r="AKX164" s="65"/>
      <c r="ALA164" s="78"/>
      <c r="ALB164" s="78"/>
      <c r="ALC164" s="65"/>
      <c r="ALF164" s="78"/>
      <c r="ALG164" s="78"/>
      <c r="ALH164" s="65"/>
      <c r="ALK164" s="78"/>
      <c r="ALL164" s="78"/>
      <c r="ALM164" s="65"/>
      <c r="ALP164" s="78"/>
      <c r="ALQ164" s="78"/>
      <c r="ALR164" s="65"/>
      <c r="ALU164" s="78"/>
      <c r="ALV164" s="78"/>
      <c r="ALW164" s="65"/>
      <c r="ALZ164" s="78"/>
      <c r="AMA164" s="78"/>
      <c r="AMB164" s="65"/>
      <c r="AME164" s="78"/>
      <c r="AMF164" s="78"/>
      <c r="AMG164" s="65"/>
      <c r="AMJ164" s="78"/>
      <c r="AMK164" s="78"/>
      <c r="AML164" s="65"/>
      <c r="AMO164" s="78"/>
      <c r="AMP164" s="78"/>
      <c r="AMQ164" s="65"/>
      <c r="AMT164" s="78"/>
      <c r="AMU164" s="78"/>
      <c r="AMV164" s="65"/>
      <c r="AMY164" s="78"/>
      <c r="AMZ164" s="78"/>
      <c r="ANA164" s="65"/>
      <c r="AND164" s="78"/>
      <c r="ANE164" s="78"/>
      <c r="ANF164" s="65"/>
      <c r="ANI164" s="78"/>
      <c r="ANJ164" s="78"/>
      <c r="ANK164" s="65"/>
      <c r="ANN164" s="78"/>
      <c r="ANO164" s="78"/>
      <c r="ANP164" s="65"/>
      <c r="ANS164" s="78"/>
      <c r="ANT164" s="78"/>
      <c r="ANU164" s="65"/>
      <c r="ANX164" s="78"/>
      <c r="ANY164" s="78"/>
      <c r="ANZ164" s="65"/>
      <c r="AOC164" s="78"/>
      <c r="AOD164" s="78"/>
      <c r="AOE164" s="65"/>
      <c r="AOH164" s="78"/>
      <c r="AOI164" s="78"/>
      <c r="AOJ164" s="65"/>
      <c r="AOM164" s="78"/>
      <c r="AON164" s="78"/>
      <c r="AOO164" s="65"/>
      <c r="AOR164" s="78"/>
      <c r="AOS164" s="78"/>
      <c r="AOT164" s="65"/>
      <c r="AOW164" s="78"/>
      <c r="AOX164" s="78"/>
      <c r="AOY164" s="65"/>
      <c r="APB164" s="78"/>
      <c r="APC164" s="78"/>
      <c r="APD164" s="65"/>
      <c r="APG164" s="78"/>
      <c r="APH164" s="78"/>
      <c r="API164" s="65"/>
      <c r="APL164" s="78"/>
      <c r="APM164" s="78"/>
      <c r="APN164" s="65"/>
      <c r="APQ164" s="78"/>
      <c r="APR164" s="78"/>
      <c r="APS164" s="65"/>
      <c r="APV164" s="78"/>
      <c r="APW164" s="78"/>
      <c r="APX164" s="65"/>
      <c r="AQA164" s="78"/>
      <c r="AQB164" s="78"/>
      <c r="AQC164" s="65"/>
      <c r="AQF164" s="78"/>
      <c r="AQG164" s="78"/>
      <c r="AQH164" s="65"/>
      <c r="AQK164" s="78"/>
      <c r="AQL164" s="78"/>
      <c r="AQM164" s="65"/>
      <c r="AQP164" s="78"/>
      <c r="AQQ164" s="78"/>
      <c r="AQR164" s="65"/>
      <c r="AQU164" s="78"/>
      <c r="AQV164" s="78"/>
      <c r="AQW164" s="65"/>
      <c r="AQZ164" s="78"/>
      <c r="ARA164" s="78"/>
      <c r="ARB164" s="65"/>
      <c r="ARE164" s="78"/>
      <c r="ARF164" s="78"/>
      <c r="ARG164" s="65"/>
      <c r="ARJ164" s="78"/>
      <c r="ARK164" s="78"/>
      <c r="ARL164" s="65"/>
      <c r="ARO164" s="78"/>
      <c r="ARP164" s="78"/>
      <c r="ARQ164" s="65"/>
      <c r="ART164" s="78"/>
      <c r="ARU164" s="78"/>
      <c r="ARV164" s="65"/>
      <c r="ARY164" s="78"/>
      <c r="ARZ164" s="78"/>
      <c r="ASA164" s="65"/>
      <c r="ASD164" s="78"/>
      <c r="ASE164" s="78"/>
      <c r="ASF164" s="65"/>
      <c r="ASI164" s="78"/>
      <c r="ASJ164" s="78"/>
      <c r="ASK164" s="65"/>
      <c r="ASN164" s="78"/>
      <c r="ASO164" s="78"/>
      <c r="ASP164" s="65"/>
      <c r="ASS164" s="78"/>
      <c r="AST164" s="78"/>
      <c r="ASU164" s="65"/>
      <c r="ASX164" s="78"/>
      <c r="ASY164" s="78"/>
      <c r="ASZ164" s="65"/>
      <c r="ATC164" s="78"/>
      <c r="ATD164" s="78"/>
      <c r="ATE164" s="65"/>
      <c r="ATH164" s="78"/>
      <c r="ATI164" s="78"/>
      <c r="ATJ164" s="65"/>
      <c r="ATM164" s="78"/>
      <c r="ATN164" s="78"/>
      <c r="ATO164" s="65"/>
      <c r="ATR164" s="78"/>
      <c r="ATS164" s="78"/>
      <c r="ATT164" s="65"/>
      <c r="ATW164" s="78"/>
      <c r="ATX164" s="78"/>
      <c r="ATY164" s="65"/>
      <c r="AUB164" s="78"/>
      <c r="AUC164" s="78"/>
      <c r="AUD164" s="65"/>
      <c r="AUG164" s="78"/>
      <c r="AUH164" s="78"/>
      <c r="AUI164" s="65"/>
      <c r="AUL164" s="78"/>
      <c r="AUM164" s="78"/>
      <c r="AUN164" s="65"/>
      <c r="AUQ164" s="78"/>
      <c r="AUR164" s="78"/>
      <c r="AUS164" s="65"/>
      <c r="AUV164" s="78"/>
      <c r="AUW164" s="78"/>
      <c r="AUX164" s="65"/>
      <c r="AVA164" s="78"/>
      <c r="AVB164" s="78"/>
      <c r="AVC164" s="65"/>
      <c r="AVF164" s="78"/>
      <c r="AVG164" s="78"/>
      <c r="AVH164" s="65"/>
      <c r="AVK164" s="78"/>
      <c r="AVL164" s="78"/>
      <c r="AVM164" s="65"/>
      <c r="AVP164" s="78"/>
      <c r="AVQ164" s="78"/>
      <c r="AVR164" s="65"/>
      <c r="AVU164" s="78"/>
      <c r="AVV164" s="78"/>
      <c r="AVW164" s="65"/>
      <c r="AVZ164" s="78"/>
      <c r="AWA164" s="78"/>
      <c r="AWB164" s="65"/>
      <c r="AWE164" s="78"/>
      <c r="AWF164" s="78"/>
      <c r="AWG164" s="65"/>
      <c r="AWJ164" s="78"/>
      <c r="AWK164" s="78"/>
      <c r="AWL164" s="65"/>
      <c r="AWO164" s="78"/>
      <c r="AWP164" s="78"/>
      <c r="AWQ164" s="65"/>
      <c r="AWT164" s="78"/>
      <c r="AWU164" s="78"/>
      <c r="AWV164" s="65"/>
      <c r="AWY164" s="78"/>
      <c r="AWZ164" s="78"/>
      <c r="AXA164" s="65"/>
      <c r="AXD164" s="78"/>
      <c r="AXE164" s="78"/>
      <c r="AXF164" s="65"/>
      <c r="AXI164" s="78"/>
      <c r="AXJ164" s="78"/>
      <c r="AXK164" s="65"/>
      <c r="AXN164" s="78"/>
      <c r="AXO164" s="78"/>
      <c r="AXP164" s="65"/>
      <c r="AXS164" s="78"/>
      <c r="AXT164" s="78"/>
      <c r="AXU164" s="65"/>
      <c r="AXX164" s="78"/>
      <c r="AXY164" s="78"/>
      <c r="AXZ164" s="65"/>
      <c r="AYC164" s="78"/>
      <c r="AYD164" s="78"/>
      <c r="AYE164" s="65"/>
      <c r="AYH164" s="78"/>
      <c r="AYI164" s="78"/>
      <c r="AYJ164" s="65"/>
      <c r="AYM164" s="78"/>
      <c r="AYN164" s="78"/>
      <c r="AYO164" s="65"/>
      <c r="AYR164" s="78"/>
      <c r="AYS164" s="78"/>
      <c r="AYT164" s="65"/>
      <c r="AYW164" s="78"/>
      <c r="AYX164" s="78"/>
      <c r="AYY164" s="65"/>
      <c r="AZB164" s="78"/>
      <c r="AZC164" s="78"/>
      <c r="AZD164" s="65"/>
      <c r="AZG164" s="78"/>
      <c r="AZH164" s="78"/>
      <c r="AZI164" s="65"/>
      <c r="AZL164" s="78"/>
      <c r="AZM164" s="78"/>
      <c r="AZN164" s="65"/>
      <c r="AZQ164" s="78"/>
      <c r="AZR164" s="78"/>
      <c r="AZS164" s="65"/>
      <c r="AZV164" s="78"/>
      <c r="AZW164" s="78"/>
      <c r="AZX164" s="65"/>
      <c r="BAA164" s="78"/>
      <c r="BAB164" s="78"/>
      <c r="BAC164" s="65"/>
      <c r="BAF164" s="78"/>
      <c r="BAG164" s="78"/>
      <c r="BAH164" s="65"/>
      <c r="BAK164" s="78"/>
      <c r="BAL164" s="78"/>
      <c r="BAM164" s="65"/>
      <c r="BAP164" s="78"/>
      <c r="BAQ164" s="78"/>
      <c r="BAR164" s="65"/>
      <c r="BAU164" s="78"/>
      <c r="BAV164" s="78"/>
      <c r="BAW164" s="65"/>
      <c r="BAZ164" s="78"/>
      <c r="BBA164" s="78"/>
      <c r="BBB164" s="65"/>
      <c r="BBE164" s="78"/>
      <c r="BBF164" s="78"/>
      <c r="BBG164" s="65"/>
      <c r="BBJ164" s="78"/>
      <c r="BBK164" s="78"/>
      <c r="BBL164" s="65"/>
      <c r="BBO164" s="78"/>
      <c r="BBP164" s="78"/>
      <c r="BBQ164" s="65"/>
      <c r="BBT164" s="78"/>
      <c r="BBU164" s="78"/>
      <c r="BBV164" s="65"/>
      <c r="BBY164" s="78"/>
      <c r="BBZ164" s="78"/>
      <c r="BCA164" s="65"/>
      <c r="BCD164" s="78"/>
      <c r="BCE164" s="78"/>
      <c r="BCF164" s="65"/>
      <c r="BCI164" s="78"/>
      <c r="BCJ164" s="78"/>
      <c r="BCK164" s="65"/>
      <c r="BCN164" s="78"/>
      <c r="BCO164" s="78"/>
      <c r="BCP164" s="65"/>
      <c r="BCS164" s="78"/>
      <c r="BCT164" s="78"/>
      <c r="BCU164" s="65"/>
      <c r="BCX164" s="78"/>
      <c r="BCY164" s="78"/>
      <c r="BCZ164" s="65"/>
      <c r="BDC164" s="78"/>
      <c r="BDD164" s="78"/>
      <c r="BDE164" s="65"/>
      <c r="BDH164" s="78"/>
      <c r="BDI164" s="78"/>
      <c r="BDJ164" s="65"/>
      <c r="BDM164" s="78"/>
      <c r="BDN164" s="78"/>
      <c r="BDO164" s="65"/>
      <c r="BDR164" s="78"/>
      <c r="BDS164" s="78"/>
      <c r="BDT164" s="65"/>
      <c r="BDW164" s="78"/>
      <c r="BDX164" s="78"/>
      <c r="BDY164" s="65"/>
      <c r="BEB164" s="78"/>
      <c r="BEC164" s="78"/>
      <c r="BED164" s="65"/>
      <c r="BEG164" s="78"/>
      <c r="BEH164" s="78"/>
      <c r="BEI164" s="65"/>
      <c r="BEL164" s="78"/>
      <c r="BEM164" s="78"/>
      <c r="BEN164" s="65"/>
      <c r="BEQ164" s="78"/>
      <c r="BER164" s="78"/>
      <c r="BES164" s="65"/>
      <c r="BEV164" s="78"/>
      <c r="BEW164" s="78"/>
      <c r="BEX164" s="65"/>
      <c r="BFA164" s="78"/>
      <c r="BFB164" s="78"/>
      <c r="BFC164" s="65"/>
      <c r="BFF164" s="78"/>
      <c r="BFG164" s="78"/>
      <c r="BFH164" s="65"/>
      <c r="BFK164" s="78"/>
      <c r="BFL164" s="78"/>
      <c r="BFM164" s="65"/>
      <c r="BFP164" s="78"/>
      <c r="BFQ164" s="78"/>
      <c r="BFR164" s="65"/>
      <c r="BFU164" s="78"/>
      <c r="BFV164" s="78"/>
      <c r="BFW164" s="65"/>
      <c r="BFZ164" s="78"/>
      <c r="BGA164" s="78"/>
      <c r="BGB164" s="65"/>
      <c r="BGE164" s="78"/>
      <c r="BGF164" s="78"/>
      <c r="BGG164" s="65"/>
      <c r="BGJ164" s="78"/>
      <c r="BGK164" s="78"/>
      <c r="BGL164" s="65"/>
      <c r="BGO164" s="78"/>
      <c r="BGP164" s="78"/>
      <c r="BGQ164" s="65"/>
      <c r="BGT164" s="78"/>
      <c r="BGU164" s="78"/>
      <c r="BGV164" s="65"/>
      <c r="BGY164" s="78"/>
      <c r="BGZ164" s="78"/>
      <c r="BHA164" s="65"/>
      <c r="BHD164" s="78"/>
      <c r="BHE164" s="78"/>
      <c r="BHF164" s="65"/>
      <c r="BHI164" s="78"/>
      <c r="BHJ164" s="78"/>
      <c r="BHK164" s="65"/>
      <c r="BHN164" s="78"/>
      <c r="BHO164" s="78"/>
      <c r="BHP164" s="65"/>
      <c r="BHS164" s="78"/>
      <c r="BHT164" s="78"/>
      <c r="BHU164" s="65"/>
      <c r="BHX164" s="78"/>
      <c r="BHY164" s="78"/>
      <c r="BHZ164" s="65"/>
      <c r="BIC164" s="78"/>
      <c r="BID164" s="78"/>
      <c r="BIE164" s="65"/>
      <c r="BIH164" s="78"/>
      <c r="BII164" s="78"/>
      <c r="BIJ164" s="65"/>
      <c r="BIM164" s="78"/>
      <c r="BIN164" s="78"/>
      <c r="BIO164" s="65"/>
      <c r="BIR164" s="78"/>
      <c r="BIS164" s="78"/>
      <c r="BIT164" s="65"/>
      <c r="BIW164" s="78"/>
      <c r="BIX164" s="78"/>
      <c r="BIY164" s="65"/>
      <c r="BJB164" s="78"/>
      <c r="BJC164" s="78"/>
      <c r="BJD164" s="65"/>
      <c r="BJG164" s="78"/>
      <c r="BJH164" s="78"/>
      <c r="BJI164" s="65"/>
      <c r="BJL164" s="78"/>
      <c r="BJM164" s="78"/>
      <c r="BJN164" s="65"/>
      <c r="BJQ164" s="78"/>
      <c r="BJR164" s="78"/>
      <c r="BJS164" s="65"/>
      <c r="BJV164" s="78"/>
      <c r="BJW164" s="78"/>
      <c r="BJX164" s="65"/>
      <c r="BKA164" s="78"/>
      <c r="BKB164" s="78"/>
      <c r="BKC164" s="65"/>
      <c r="BKF164" s="78"/>
      <c r="BKG164" s="78"/>
      <c r="BKH164" s="65"/>
      <c r="BKK164" s="78"/>
      <c r="BKL164" s="78"/>
      <c r="BKM164" s="65"/>
      <c r="BKP164" s="78"/>
      <c r="BKQ164" s="78"/>
      <c r="BKR164" s="65"/>
      <c r="BKU164" s="78"/>
      <c r="BKV164" s="78"/>
      <c r="BKW164" s="65"/>
      <c r="BKZ164" s="78"/>
      <c r="BLA164" s="78"/>
      <c r="BLB164" s="65"/>
      <c r="BLE164" s="78"/>
      <c r="BLF164" s="78"/>
      <c r="BLG164" s="65"/>
      <c r="BLJ164" s="78"/>
      <c r="BLK164" s="78"/>
      <c r="BLL164" s="65"/>
      <c r="BLO164" s="78"/>
      <c r="BLP164" s="78"/>
      <c r="BLQ164" s="65"/>
      <c r="BLT164" s="78"/>
      <c r="BLU164" s="78"/>
      <c r="BLV164" s="65"/>
      <c r="BLY164" s="78"/>
      <c r="BLZ164" s="78"/>
      <c r="BMA164" s="65"/>
      <c r="BMD164" s="78"/>
      <c r="BME164" s="78"/>
      <c r="BMF164" s="65"/>
      <c r="BMI164" s="78"/>
      <c r="BMJ164" s="78"/>
      <c r="BMK164" s="65"/>
      <c r="BMN164" s="78"/>
      <c r="BMO164" s="78"/>
      <c r="BMP164" s="65"/>
      <c r="BMS164" s="78"/>
      <c r="BMT164" s="78"/>
      <c r="BMU164" s="65"/>
      <c r="BMX164" s="78"/>
      <c r="BMY164" s="78"/>
      <c r="BMZ164" s="65"/>
      <c r="BNC164" s="78"/>
      <c r="BND164" s="78"/>
      <c r="BNE164" s="65"/>
      <c r="BNH164" s="78"/>
      <c r="BNI164" s="78"/>
      <c r="BNJ164" s="65"/>
      <c r="BNM164" s="78"/>
      <c r="BNN164" s="78"/>
      <c r="BNO164" s="65"/>
      <c r="BNR164" s="78"/>
      <c r="BNS164" s="78"/>
      <c r="BNT164" s="65"/>
      <c r="BNW164" s="78"/>
      <c r="BNX164" s="78"/>
      <c r="BNY164" s="65"/>
      <c r="BOB164" s="78"/>
      <c r="BOC164" s="78"/>
      <c r="BOD164" s="65"/>
      <c r="BOG164" s="78"/>
      <c r="BOH164" s="78"/>
      <c r="BOI164" s="65"/>
      <c r="BOL164" s="78"/>
      <c r="BOM164" s="78"/>
      <c r="BON164" s="65"/>
      <c r="BOQ164" s="78"/>
      <c r="BOR164" s="78"/>
      <c r="BOS164" s="65"/>
      <c r="BOV164" s="78"/>
      <c r="BOW164" s="78"/>
      <c r="BOX164" s="65"/>
      <c r="BPA164" s="78"/>
      <c r="BPB164" s="78"/>
      <c r="BPC164" s="65"/>
      <c r="BPF164" s="78"/>
      <c r="BPG164" s="78"/>
      <c r="BPH164" s="65"/>
      <c r="BPK164" s="78"/>
      <c r="BPL164" s="78"/>
      <c r="BPM164" s="65"/>
      <c r="BPP164" s="78"/>
      <c r="BPQ164" s="78"/>
      <c r="BPR164" s="65"/>
      <c r="BPU164" s="78"/>
      <c r="BPV164" s="78"/>
      <c r="BPW164" s="65"/>
      <c r="BPZ164" s="78"/>
      <c r="BQA164" s="78"/>
      <c r="BQB164" s="65"/>
      <c r="BQE164" s="78"/>
      <c r="BQF164" s="78"/>
      <c r="BQG164" s="65"/>
      <c r="BQJ164" s="78"/>
      <c r="BQK164" s="78"/>
      <c r="BQL164" s="65"/>
      <c r="BQO164" s="78"/>
      <c r="BQP164" s="78"/>
      <c r="BQQ164" s="65"/>
      <c r="BQT164" s="78"/>
      <c r="BQU164" s="78"/>
      <c r="BQV164" s="65"/>
      <c r="BQY164" s="78"/>
      <c r="BQZ164" s="78"/>
      <c r="BRA164" s="65"/>
      <c r="BRD164" s="78"/>
      <c r="BRE164" s="78"/>
      <c r="BRF164" s="65"/>
      <c r="BRI164" s="78"/>
      <c r="BRJ164" s="78"/>
      <c r="BRK164" s="65"/>
      <c r="BRN164" s="78"/>
      <c r="BRO164" s="78"/>
      <c r="BRP164" s="65"/>
      <c r="BRS164" s="78"/>
      <c r="BRT164" s="78"/>
      <c r="BRU164" s="65"/>
      <c r="BRX164" s="78"/>
      <c r="BRY164" s="78"/>
      <c r="BRZ164" s="65"/>
      <c r="BSC164" s="78"/>
      <c r="BSD164" s="78"/>
      <c r="BSE164" s="65"/>
      <c r="BSH164" s="78"/>
      <c r="BSI164" s="78"/>
      <c r="BSJ164" s="65"/>
      <c r="BSM164" s="78"/>
      <c r="BSN164" s="78"/>
      <c r="BSO164" s="65"/>
      <c r="BSR164" s="78"/>
      <c r="BSS164" s="78"/>
      <c r="BST164" s="65"/>
      <c r="BSW164" s="78"/>
      <c r="BSX164" s="78"/>
      <c r="BSY164" s="65"/>
      <c r="BTB164" s="78"/>
      <c r="BTC164" s="78"/>
      <c r="BTD164" s="65"/>
      <c r="BTG164" s="78"/>
      <c r="BTH164" s="78"/>
      <c r="BTI164" s="65"/>
      <c r="BTL164" s="78"/>
      <c r="BTM164" s="78"/>
      <c r="BTN164" s="65"/>
      <c r="BTQ164" s="78"/>
      <c r="BTR164" s="78"/>
      <c r="BTS164" s="65"/>
      <c r="BTV164" s="78"/>
      <c r="BTW164" s="78"/>
      <c r="BTX164" s="65"/>
      <c r="BUA164" s="78"/>
      <c r="BUB164" s="78"/>
      <c r="BUC164" s="65"/>
      <c r="BUF164" s="78"/>
      <c r="BUG164" s="78"/>
      <c r="BUH164" s="65"/>
      <c r="BUK164" s="78"/>
      <c r="BUL164" s="78"/>
      <c r="BUM164" s="65"/>
      <c r="BUP164" s="78"/>
      <c r="BUQ164" s="78"/>
      <c r="BUR164" s="65"/>
      <c r="BUU164" s="78"/>
      <c r="BUV164" s="78"/>
      <c r="BUW164" s="65"/>
      <c r="BUZ164" s="78"/>
      <c r="BVA164" s="78"/>
      <c r="BVB164" s="65"/>
      <c r="BVE164" s="78"/>
      <c r="BVF164" s="78"/>
      <c r="BVG164" s="65"/>
      <c r="BVJ164" s="78"/>
      <c r="BVK164" s="78"/>
      <c r="BVL164" s="65"/>
      <c r="BVO164" s="78"/>
      <c r="BVP164" s="78"/>
      <c r="BVQ164" s="65"/>
      <c r="BVT164" s="78"/>
      <c r="BVU164" s="78"/>
      <c r="BVV164" s="65"/>
      <c r="BVY164" s="78"/>
      <c r="BVZ164" s="78"/>
      <c r="BWA164" s="65"/>
      <c r="BWD164" s="78"/>
      <c r="BWE164" s="78"/>
      <c r="BWF164" s="65"/>
      <c r="BWI164" s="78"/>
      <c r="BWJ164" s="78"/>
      <c r="BWK164" s="65"/>
      <c r="BWN164" s="78"/>
      <c r="BWO164" s="78"/>
      <c r="BWP164" s="65"/>
      <c r="BWS164" s="78"/>
      <c r="BWT164" s="78"/>
      <c r="BWU164" s="65"/>
      <c r="BWX164" s="78"/>
      <c r="BWY164" s="78"/>
      <c r="BWZ164" s="65"/>
      <c r="BXC164" s="78"/>
      <c r="BXD164" s="78"/>
      <c r="BXE164" s="65"/>
      <c r="BXH164" s="78"/>
      <c r="BXI164" s="78"/>
      <c r="BXJ164" s="65"/>
      <c r="BXM164" s="78"/>
      <c r="BXN164" s="78"/>
      <c r="BXO164" s="65"/>
      <c r="BXR164" s="78"/>
      <c r="BXS164" s="78"/>
      <c r="BXT164" s="65"/>
      <c r="BXW164" s="78"/>
      <c r="BXX164" s="78"/>
      <c r="BXY164" s="65"/>
      <c r="BYB164" s="78"/>
      <c r="BYC164" s="78"/>
      <c r="BYD164" s="65"/>
      <c r="BYG164" s="78"/>
      <c r="BYH164" s="78"/>
      <c r="BYI164" s="65"/>
      <c r="BYL164" s="78"/>
      <c r="BYM164" s="78"/>
      <c r="BYN164" s="65"/>
      <c r="BYQ164" s="78"/>
      <c r="BYR164" s="78"/>
      <c r="BYS164" s="65"/>
      <c r="BYV164" s="78"/>
      <c r="BYW164" s="78"/>
      <c r="BYX164" s="65"/>
      <c r="BZA164" s="78"/>
      <c r="BZB164" s="78"/>
      <c r="BZC164" s="65"/>
      <c r="BZF164" s="78"/>
      <c r="BZG164" s="78"/>
      <c r="BZH164" s="65"/>
      <c r="BZK164" s="78"/>
      <c r="BZL164" s="78"/>
      <c r="BZM164" s="65"/>
      <c r="BZP164" s="78"/>
      <c r="BZQ164" s="78"/>
      <c r="BZR164" s="65"/>
      <c r="BZU164" s="78"/>
      <c r="BZV164" s="78"/>
      <c r="BZW164" s="65"/>
      <c r="BZZ164" s="78"/>
      <c r="CAA164" s="78"/>
      <c r="CAB164" s="65"/>
      <c r="CAE164" s="78"/>
      <c r="CAF164" s="78"/>
      <c r="CAG164" s="65"/>
      <c r="CAJ164" s="78"/>
      <c r="CAK164" s="78"/>
      <c r="CAL164" s="65"/>
      <c r="CAO164" s="78"/>
      <c r="CAP164" s="78"/>
      <c r="CAQ164" s="65"/>
      <c r="CAT164" s="78"/>
      <c r="CAU164" s="78"/>
      <c r="CAV164" s="65"/>
      <c r="CAY164" s="78"/>
      <c r="CAZ164" s="78"/>
      <c r="CBA164" s="65"/>
      <c r="CBD164" s="78"/>
      <c r="CBE164" s="78"/>
      <c r="CBF164" s="65"/>
      <c r="CBI164" s="78"/>
      <c r="CBJ164" s="78"/>
      <c r="CBK164" s="65"/>
      <c r="CBN164" s="78"/>
      <c r="CBO164" s="78"/>
      <c r="CBP164" s="65"/>
      <c r="CBS164" s="78"/>
      <c r="CBT164" s="78"/>
      <c r="CBU164" s="65"/>
      <c r="CBX164" s="78"/>
      <c r="CBY164" s="78"/>
      <c r="CBZ164" s="65"/>
      <c r="CCC164" s="78"/>
      <c r="CCD164" s="78"/>
      <c r="CCE164" s="65"/>
      <c r="CCH164" s="78"/>
      <c r="CCI164" s="78"/>
      <c r="CCJ164" s="65"/>
      <c r="CCM164" s="78"/>
      <c r="CCN164" s="78"/>
      <c r="CCO164" s="65"/>
      <c r="CCR164" s="78"/>
      <c r="CCS164" s="78"/>
      <c r="CCT164" s="65"/>
      <c r="CCW164" s="78"/>
      <c r="CCX164" s="78"/>
      <c r="CCY164" s="65"/>
      <c r="CDB164" s="78"/>
      <c r="CDC164" s="78"/>
      <c r="CDD164" s="65"/>
      <c r="CDG164" s="78"/>
      <c r="CDH164" s="78"/>
      <c r="CDI164" s="65"/>
      <c r="CDL164" s="78"/>
      <c r="CDM164" s="78"/>
      <c r="CDN164" s="65"/>
      <c r="CDQ164" s="78"/>
      <c r="CDR164" s="78"/>
      <c r="CDS164" s="65"/>
      <c r="CDV164" s="78"/>
      <c r="CDW164" s="78"/>
      <c r="CDX164" s="65"/>
      <c r="CEA164" s="78"/>
      <c r="CEB164" s="78"/>
      <c r="CEC164" s="65"/>
      <c r="CEF164" s="78"/>
      <c r="CEG164" s="78"/>
      <c r="CEH164" s="65"/>
      <c r="CEK164" s="78"/>
      <c r="CEL164" s="78"/>
      <c r="CEM164" s="65"/>
      <c r="CEP164" s="78"/>
      <c r="CEQ164" s="78"/>
      <c r="CER164" s="65"/>
      <c r="CEU164" s="78"/>
      <c r="CEV164" s="78"/>
      <c r="CEW164" s="65"/>
      <c r="CEZ164" s="78"/>
      <c r="CFA164" s="78"/>
      <c r="CFB164" s="65"/>
      <c r="CFE164" s="78"/>
      <c r="CFF164" s="78"/>
      <c r="CFG164" s="65"/>
      <c r="CFJ164" s="78"/>
      <c r="CFK164" s="78"/>
      <c r="CFL164" s="65"/>
      <c r="CFO164" s="78"/>
      <c r="CFP164" s="78"/>
      <c r="CFQ164" s="65"/>
      <c r="CFT164" s="78"/>
      <c r="CFU164" s="78"/>
      <c r="CFV164" s="65"/>
      <c r="CFY164" s="78"/>
      <c r="CFZ164" s="78"/>
      <c r="CGA164" s="65"/>
      <c r="CGD164" s="78"/>
      <c r="CGE164" s="78"/>
      <c r="CGF164" s="65"/>
      <c r="CGI164" s="78"/>
      <c r="CGJ164" s="78"/>
      <c r="CGK164" s="65"/>
      <c r="CGN164" s="78"/>
      <c r="CGO164" s="78"/>
      <c r="CGP164" s="65"/>
      <c r="CGS164" s="78"/>
      <c r="CGT164" s="78"/>
      <c r="CGU164" s="65"/>
      <c r="CGX164" s="78"/>
      <c r="CGY164" s="78"/>
      <c r="CGZ164" s="65"/>
      <c r="CHC164" s="78"/>
      <c r="CHD164" s="78"/>
      <c r="CHE164" s="65"/>
      <c r="CHH164" s="78"/>
      <c r="CHI164" s="78"/>
      <c r="CHJ164" s="65"/>
      <c r="CHM164" s="78"/>
      <c r="CHN164" s="78"/>
      <c r="CHO164" s="65"/>
      <c r="CHR164" s="78"/>
      <c r="CHS164" s="78"/>
      <c r="CHT164" s="65"/>
      <c r="CHW164" s="78"/>
      <c r="CHX164" s="78"/>
      <c r="CHY164" s="65"/>
      <c r="CIB164" s="78"/>
      <c r="CIC164" s="78"/>
      <c r="CID164" s="65"/>
      <c r="CIG164" s="78"/>
      <c r="CIH164" s="78"/>
      <c r="CII164" s="65"/>
      <c r="CIL164" s="78"/>
      <c r="CIM164" s="78"/>
      <c r="CIN164" s="65"/>
      <c r="CIQ164" s="78"/>
      <c r="CIR164" s="78"/>
      <c r="CIS164" s="65"/>
      <c r="CIV164" s="78"/>
      <c r="CIW164" s="78"/>
      <c r="CIX164" s="65"/>
      <c r="CJA164" s="78"/>
      <c r="CJB164" s="78"/>
      <c r="CJC164" s="65"/>
      <c r="CJF164" s="78"/>
      <c r="CJG164" s="78"/>
      <c r="CJH164" s="65"/>
      <c r="CJK164" s="78"/>
      <c r="CJL164" s="78"/>
      <c r="CJM164" s="65"/>
      <c r="CJP164" s="78"/>
      <c r="CJQ164" s="78"/>
      <c r="CJR164" s="65"/>
      <c r="CJU164" s="78"/>
      <c r="CJV164" s="78"/>
      <c r="CJW164" s="65"/>
      <c r="CJZ164" s="78"/>
      <c r="CKA164" s="78"/>
      <c r="CKB164" s="65"/>
      <c r="CKE164" s="78"/>
      <c r="CKF164" s="78"/>
      <c r="CKG164" s="65"/>
      <c r="CKJ164" s="78"/>
      <c r="CKK164" s="78"/>
      <c r="CKL164" s="65"/>
      <c r="CKO164" s="78"/>
      <c r="CKP164" s="78"/>
      <c r="CKQ164" s="65"/>
      <c r="CKT164" s="78"/>
      <c r="CKU164" s="78"/>
      <c r="CKV164" s="65"/>
      <c r="CKY164" s="78"/>
      <c r="CKZ164" s="78"/>
      <c r="CLA164" s="65"/>
      <c r="CLD164" s="78"/>
      <c r="CLE164" s="78"/>
      <c r="CLF164" s="65"/>
      <c r="CLI164" s="78"/>
      <c r="CLJ164" s="78"/>
      <c r="CLK164" s="65"/>
      <c r="CLN164" s="78"/>
      <c r="CLO164" s="78"/>
      <c r="CLP164" s="65"/>
      <c r="CLS164" s="78"/>
      <c r="CLT164" s="78"/>
      <c r="CLU164" s="65"/>
      <c r="CLX164" s="78"/>
      <c r="CLY164" s="78"/>
      <c r="CLZ164" s="65"/>
      <c r="CMC164" s="78"/>
      <c r="CMD164" s="78"/>
      <c r="CME164" s="65"/>
      <c r="CMH164" s="78"/>
      <c r="CMI164" s="78"/>
      <c r="CMJ164" s="65"/>
      <c r="CMM164" s="78"/>
      <c r="CMN164" s="78"/>
      <c r="CMO164" s="65"/>
      <c r="CMR164" s="78"/>
      <c r="CMS164" s="78"/>
      <c r="CMT164" s="65"/>
      <c r="CMW164" s="78"/>
      <c r="CMX164" s="78"/>
      <c r="CMY164" s="65"/>
      <c r="CNB164" s="78"/>
      <c r="CNC164" s="78"/>
      <c r="CND164" s="65"/>
      <c r="CNG164" s="78"/>
      <c r="CNH164" s="78"/>
      <c r="CNI164" s="65"/>
      <c r="CNL164" s="78"/>
      <c r="CNM164" s="78"/>
      <c r="CNN164" s="65"/>
      <c r="CNQ164" s="78"/>
      <c r="CNR164" s="78"/>
      <c r="CNS164" s="65"/>
      <c r="CNV164" s="78"/>
      <c r="CNW164" s="78"/>
      <c r="CNX164" s="65"/>
      <c r="COA164" s="78"/>
      <c r="COB164" s="78"/>
      <c r="COC164" s="65"/>
      <c r="COF164" s="78"/>
      <c r="COG164" s="78"/>
      <c r="COH164" s="65"/>
      <c r="COK164" s="78"/>
      <c r="COL164" s="78"/>
      <c r="COM164" s="65"/>
      <c r="COP164" s="78"/>
      <c r="COQ164" s="78"/>
      <c r="COR164" s="65"/>
      <c r="COU164" s="78"/>
      <c r="COV164" s="78"/>
      <c r="COW164" s="65"/>
      <c r="COZ164" s="78"/>
      <c r="CPA164" s="78"/>
      <c r="CPB164" s="65"/>
      <c r="CPE164" s="78"/>
      <c r="CPF164" s="78"/>
      <c r="CPG164" s="65"/>
      <c r="CPJ164" s="78"/>
      <c r="CPK164" s="78"/>
      <c r="CPL164" s="65"/>
      <c r="CPO164" s="78"/>
      <c r="CPP164" s="78"/>
      <c r="CPQ164" s="65"/>
      <c r="CPT164" s="78"/>
      <c r="CPU164" s="78"/>
      <c r="CPV164" s="65"/>
      <c r="CPY164" s="78"/>
      <c r="CPZ164" s="78"/>
      <c r="CQA164" s="65"/>
      <c r="CQD164" s="78"/>
      <c r="CQE164" s="78"/>
      <c r="CQF164" s="65"/>
      <c r="CQI164" s="78"/>
      <c r="CQJ164" s="78"/>
      <c r="CQK164" s="65"/>
      <c r="CQN164" s="78"/>
      <c r="CQO164" s="78"/>
      <c r="CQP164" s="65"/>
      <c r="CQS164" s="78"/>
      <c r="CQT164" s="78"/>
      <c r="CQU164" s="65"/>
      <c r="CQX164" s="78"/>
      <c r="CQY164" s="78"/>
      <c r="CQZ164" s="65"/>
      <c r="CRC164" s="78"/>
      <c r="CRD164" s="78"/>
      <c r="CRE164" s="65"/>
      <c r="CRH164" s="78"/>
      <c r="CRI164" s="78"/>
      <c r="CRJ164" s="65"/>
      <c r="CRM164" s="78"/>
      <c r="CRN164" s="78"/>
      <c r="CRO164" s="65"/>
      <c r="CRR164" s="78"/>
      <c r="CRS164" s="78"/>
      <c r="CRT164" s="65"/>
      <c r="CRW164" s="78"/>
      <c r="CRX164" s="78"/>
      <c r="CRY164" s="65"/>
      <c r="CSB164" s="78"/>
      <c r="CSC164" s="78"/>
      <c r="CSD164" s="65"/>
      <c r="CSG164" s="78"/>
      <c r="CSH164" s="78"/>
      <c r="CSI164" s="65"/>
      <c r="CSL164" s="78"/>
      <c r="CSM164" s="78"/>
      <c r="CSN164" s="65"/>
      <c r="CSQ164" s="78"/>
      <c r="CSR164" s="78"/>
      <c r="CSS164" s="65"/>
      <c r="CSV164" s="78"/>
      <c r="CSW164" s="78"/>
      <c r="CSX164" s="65"/>
      <c r="CTA164" s="78"/>
      <c r="CTB164" s="78"/>
      <c r="CTC164" s="65"/>
      <c r="CTF164" s="78"/>
      <c r="CTG164" s="78"/>
      <c r="CTH164" s="65"/>
      <c r="CTK164" s="78"/>
      <c r="CTL164" s="78"/>
      <c r="CTM164" s="65"/>
      <c r="CTP164" s="78"/>
      <c r="CTQ164" s="78"/>
      <c r="CTR164" s="65"/>
      <c r="CTU164" s="78"/>
      <c r="CTV164" s="78"/>
      <c r="CTW164" s="65"/>
      <c r="CTZ164" s="78"/>
      <c r="CUA164" s="78"/>
      <c r="CUB164" s="65"/>
      <c r="CUE164" s="78"/>
      <c r="CUF164" s="78"/>
      <c r="CUG164" s="65"/>
      <c r="CUJ164" s="78"/>
      <c r="CUK164" s="78"/>
      <c r="CUL164" s="65"/>
      <c r="CUO164" s="78"/>
      <c r="CUP164" s="78"/>
      <c r="CUQ164" s="65"/>
      <c r="CUT164" s="78"/>
      <c r="CUU164" s="78"/>
      <c r="CUV164" s="65"/>
      <c r="CUY164" s="78"/>
      <c r="CUZ164" s="78"/>
      <c r="CVA164" s="65"/>
      <c r="CVD164" s="78"/>
      <c r="CVE164" s="78"/>
      <c r="CVF164" s="65"/>
      <c r="CVI164" s="78"/>
      <c r="CVJ164" s="78"/>
      <c r="CVK164" s="65"/>
      <c r="CVN164" s="78"/>
      <c r="CVO164" s="78"/>
      <c r="CVP164" s="65"/>
      <c r="CVS164" s="78"/>
      <c r="CVT164" s="78"/>
      <c r="CVU164" s="65"/>
      <c r="CVX164" s="78"/>
      <c r="CVY164" s="78"/>
      <c r="CVZ164" s="65"/>
      <c r="CWC164" s="78"/>
      <c r="CWD164" s="78"/>
      <c r="CWE164" s="65"/>
      <c r="CWH164" s="78"/>
      <c r="CWI164" s="78"/>
      <c r="CWJ164" s="65"/>
      <c r="CWM164" s="78"/>
      <c r="CWN164" s="78"/>
      <c r="CWO164" s="65"/>
      <c r="CWR164" s="78"/>
      <c r="CWS164" s="78"/>
      <c r="CWT164" s="65"/>
      <c r="CWW164" s="78"/>
      <c r="CWX164" s="78"/>
      <c r="CWY164" s="65"/>
      <c r="CXB164" s="78"/>
      <c r="CXC164" s="78"/>
      <c r="CXD164" s="65"/>
      <c r="CXG164" s="78"/>
      <c r="CXH164" s="78"/>
      <c r="CXI164" s="65"/>
      <c r="CXL164" s="78"/>
      <c r="CXM164" s="78"/>
      <c r="CXN164" s="65"/>
      <c r="CXQ164" s="78"/>
      <c r="CXR164" s="78"/>
      <c r="CXS164" s="65"/>
      <c r="CXV164" s="78"/>
      <c r="CXW164" s="78"/>
      <c r="CXX164" s="65"/>
      <c r="CYA164" s="78"/>
      <c r="CYB164" s="78"/>
      <c r="CYC164" s="65"/>
      <c r="CYF164" s="78"/>
      <c r="CYG164" s="78"/>
      <c r="CYH164" s="65"/>
      <c r="CYK164" s="78"/>
      <c r="CYL164" s="78"/>
      <c r="CYM164" s="65"/>
      <c r="CYP164" s="78"/>
      <c r="CYQ164" s="78"/>
      <c r="CYR164" s="65"/>
      <c r="CYU164" s="78"/>
      <c r="CYV164" s="78"/>
      <c r="CYW164" s="65"/>
      <c r="CYZ164" s="78"/>
      <c r="CZA164" s="78"/>
      <c r="CZB164" s="65"/>
      <c r="CZE164" s="78"/>
      <c r="CZF164" s="78"/>
      <c r="CZG164" s="65"/>
      <c r="CZJ164" s="78"/>
      <c r="CZK164" s="78"/>
      <c r="CZL164" s="65"/>
      <c r="CZO164" s="78"/>
      <c r="CZP164" s="78"/>
      <c r="CZQ164" s="65"/>
      <c r="CZT164" s="78"/>
      <c r="CZU164" s="78"/>
      <c r="CZV164" s="65"/>
      <c r="CZY164" s="78"/>
      <c r="CZZ164" s="78"/>
      <c r="DAA164" s="65"/>
      <c r="DAD164" s="78"/>
      <c r="DAE164" s="78"/>
      <c r="DAF164" s="65"/>
      <c r="DAI164" s="78"/>
      <c r="DAJ164" s="78"/>
      <c r="DAK164" s="65"/>
      <c r="DAN164" s="78"/>
      <c r="DAO164" s="78"/>
      <c r="DAP164" s="65"/>
      <c r="DAS164" s="78"/>
      <c r="DAT164" s="78"/>
      <c r="DAU164" s="65"/>
      <c r="DAX164" s="78"/>
      <c r="DAY164" s="78"/>
      <c r="DAZ164" s="65"/>
      <c r="DBC164" s="78"/>
      <c r="DBD164" s="78"/>
      <c r="DBE164" s="65"/>
      <c r="DBH164" s="78"/>
      <c r="DBI164" s="78"/>
      <c r="DBJ164" s="65"/>
      <c r="DBM164" s="78"/>
      <c r="DBN164" s="78"/>
      <c r="DBO164" s="65"/>
      <c r="DBR164" s="78"/>
      <c r="DBS164" s="78"/>
      <c r="DBT164" s="65"/>
      <c r="DBW164" s="78"/>
      <c r="DBX164" s="78"/>
      <c r="DBY164" s="65"/>
      <c r="DCB164" s="78"/>
      <c r="DCC164" s="78"/>
      <c r="DCD164" s="65"/>
      <c r="DCG164" s="78"/>
      <c r="DCH164" s="78"/>
      <c r="DCI164" s="65"/>
      <c r="DCL164" s="78"/>
      <c r="DCM164" s="78"/>
      <c r="DCN164" s="65"/>
      <c r="DCQ164" s="78"/>
      <c r="DCR164" s="78"/>
      <c r="DCS164" s="65"/>
      <c r="DCV164" s="78"/>
      <c r="DCW164" s="78"/>
      <c r="DCX164" s="65"/>
      <c r="DDA164" s="78"/>
      <c r="DDB164" s="78"/>
      <c r="DDC164" s="65"/>
      <c r="DDF164" s="78"/>
      <c r="DDG164" s="78"/>
      <c r="DDH164" s="65"/>
      <c r="DDK164" s="78"/>
      <c r="DDL164" s="78"/>
      <c r="DDM164" s="65"/>
      <c r="DDP164" s="78"/>
      <c r="DDQ164" s="78"/>
      <c r="DDR164" s="65"/>
      <c r="DDU164" s="78"/>
      <c r="DDV164" s="78"/>
      <c r="DDW164" s="65"/>
      <c r="DDZ164" s="78"/>
      <c r="DEA164" s="78"/>
      <c r="DEB164" s="65"/>
      <c r="DEE164" s="78"/>
      <c r="DEF164" s="78"/>
      <c r="DEG164" s="65"/>
      <c r="DEJ164" s="78"/>
      <c r="DEK164" s="78"/>
      <c r="DEL164" s="65"/>
      <c r="DEO164" s="78"/>
      <c r="DEP164" s="78"/>
      <c r="DEQ164" s="65"/>
      <c r="DET164" s="78"/>
      <c r="DEU164" s="78"/>
      <c r="DEV164" s="65"/>
      <c r="DEY164" s="78"/>
      <c r="DEZ164" s="78"/>
      <c r="DFA164" s="65"/>
      <c r="DFD164" s="78"/>
      <c r="DFE164" s="78"/>
      <c r="DFF164" s="65"/>
      <c r="DFI164" s="78"/>
      <c r="DFJ164" s="78"/>
      <c r="DFK164" s="65"/>
      <c r="DFN164" s="78"/>
      <c r="DFO164" s="78"/>
      <c r="DFP164" s="65"/>
      <c r="DFS164" s="78"/>
      <c r="DFT164" s="78"/>
      <c r="DFU164" s="65"/>
      <c r="DFX164" s="78"/>
      <c r="DFY164" s="78"/>
      <c r="DFZ164" s="65"/>
      <c r="DGC164" s="78"/>
      <c r="DGD164" s="78"/>
      <c r="DGE164" s="65"/>
      <c r="DGH164" s="78"/>
      <c r="DGI164" s="78"/>
      <c r="DGJ164" s="65"/>
      <c r="DGM164" s="78"/>
      <c r="DGN164" s="78"/>
      <c r="DGO164" s="65"/>
      <c r="DGR164" s="78"/>
      <c r="DGS164" s="78"/>
      <c r="DGT164" s="65"/>
      <c r="DGW164" s="78"/>
      <c r="DGX164" s="78"/>
      <c r="DGY164" s="65"/>
      <c r="DHB164" s="78"/>
      <c r="DHC164" s="78"/>
      <c r="DHD164" s="65"/>
      <c r="DHG164" s="78"/>
      <c r="DHH164" s="78"/>
      <c r="DHI164" s="65"/>
      <c r="DHL164" s="78"/>
      <c r="DHM164" s="78"/>
      <c r="DHN164" s="65"/>
      <c r="DHQ164" s="78"/>
      <c r="DHR164" s="78"/>
      <c r="DHS164" s="65"/>
      <c r="DHV164" s="78"/>
      <c r="DHW164" s="78"/>
      <c r="DHX164" s="65"/>
      <c r="DIA164" s="78"/>
      <c r="DIB164" s="78"/>
      <c r="DIC164" s="65"/>
      <c r="DIF164" s="78"/>
      <c r="DIG164" s="78"/>
      <c r="DIH164" s="65"/>
      <c r="DIK164" s="78"/>
      <c r="DIL164" s="78"/>
      <c r="DIM164" s="65"/>
      <c r="DIP164" s="78"/>
      <c r="DIQ164" s="78"/>
      <c r="DIR164" s="65"/>
      <c r="DIU164" s="78"/>
      <c r="DIV164" s="78"/>
      <c r="DIW164" s="65"/>
      <c r="DIZ164" s="78"/>
      <c r="DJA164" s="78"/>
      <c r="DJB164" s="65"/>
      <c r="DJE164" s="78"/>
      <c r="DJF164" s="78"/>
      <c r="DJG164" s="65"/>
      <c r="DJJ164" s="78"/>
      <c r="DJK164" s="78"/>
      <c r="DJL164" s="65"/>
      <c r="DJO164" s="78"/>
      <c r="DJP164" s="78"/>
      <c r="DJQ164" s="65"/>
      <c r="DJT164" s="78"/>
      <c r="DJU164" s="78"/>
      <c r="DJV164" s="65"/>
      <c r="DJY164" s="78"/>
      <c r="DJZ164" s="78"/>
      <c r="DKA164" s="65"/>
      <c r="DKD164" s="78"/>
      <c r="DKE164" s="78"/>
      <c r="DKF164" s="65"/>
      <c r="DKI164" s="78"/>
      <c r="DKJ164" s="78"/>
      <c r="DKK164" s="65"/>
      <c r="DKN164" s="78"/>
      <c r="DKO164" s="78"/>
      <c r="DKP164" s="65"/>
      <c r="DKS164" s="78"/>
      <c r="DKT164" s="78"/>
      <c r="DKU164" s="65"/>
      <c r="DKX164" s="78"/>
      <c r="DKY164" s="78"/>
      <c r="DKZ164" s="65"/>
      <c r="DLC164" s="78"/>
      <c r="DLD164" s="78"/>
      <c r="DLE164" s="65"/>
      <c r="DLH164" s="78"/>
      <c r="DLI164" s="78"/>
      <c r="DLJ164" s="65"/>
      <c r="DLM164" s="78"/>
      <c r="DLN164" s="78"/>
      <c r="DLO164" s="65"/>
      <c r="DLR164" s="78"/>
      <c r="DLS164" s="78"/>
      <c r="DLT164" s="65"/>
      <c r="DLW164" s="78"/>
      <c r="DLX164" s="78"/>
      <c r="DLY164" s="65"/>
      <c r="DMB164" s="78"/>
      <c r="DMC164" s="78"/>
      <c r="DMD164" s="65"/>
      <c r="DMG164" s="78"/>
      <c r="DMH164" s="78"/>
      <c r="DMI164" s="65"/>
      <c r="DML164" s="78"/>
      <c r="DMM164" s="78"/>
      <c r="DMN164" s="65"/>
      <c r="DMQ164" s="78"/>
      <c r="DMR164" s="78"/>
      <c r="DMS164" s="65"/>
      <c r="DMV164" s="78"/>
      <c r="DMW164" s="78"/>
      <c r="DMX164" s="65"/>
      <c r="DNA164" s="78"/>
      <c r="DNB164" s="78"/>
      <c r="DNC164" s="65"/>
      <c r="DNF164" s="78"/>
      <c r="DNG164" s="78"/>
      <c r="DNH164" s="65"/>
      <c r="DNK164" s="78"/>
      <c r="DNL164" s="78"/>
      <c r="DNM164" s="65"/>
      <c r="DNP164" s="78"/>
      <c r="DNQ164" s="78"/>
      <c r="DNR164" s="65"/>
      <c r="DNU164" s="78"/>
      <c r="DNV164" s="78"/>
      <c r="DNW164" s="65"/>
      <c r="DNZ164" s="78"/>
      <c r="DOA164" s="78"/>
      <c r="DOB164" s="65"/>
      <c r="DOE164" s="78"/>
      <c r="DOF164" s="78"/>
      <c r="DOG164" s="65"/>
      <c r="DOJ164" s="78"/>
      <c r="DOK164" s="78"/>
      <c r="DOL164" s="65"/>
      <c r="DOO164" s="78"/>
      <c r="DOP164" s="78"/>
      <c r="DOQ164" s="65"/>
      <c r="DOT164" s="78"/>
      <c r="DOU164" s="78"/>
      <c r="DOV164" s="65"/>
      <c r="DOY164" s="78"/>
      <c r="DOZ164" s="78"/>
      <c r="DPA164" s="65"/>
      <c r="DPD164" s="78"/>
      <c r="DPE164" s="78"/>
      <c r="DPF164" s="65"/>
      <c r="DPI164" s="78"/>
      <c r="DPJ164" s="78"/>
      <c r="DPK164" s="65"/>
      <c r="DPN164" s="78"/>
      <c r="DPO164" s="78"/>
      <c r="DPP164" s="65"/>
      <c r="DPS164" s="78"/>
      <c r="DPT164" s="78"/>
      <c r="DPU164" s="65"/>
      <c r="DPX164" s="78"/>
      <c r="DPY164" s="78"/>
      <c r="DPZ164" s="65"/>
      <c r="DQC164" s="78"/>
      <c r="DQD164" s="78"/>
      <c r="DQE164" s="65"/>
      <c r="DQH164" s="78"/>
      <c r="DQI164" s="78"/>
      <c r="DQJ164" s="65"/>
      <c r="DQM164" s="78"/>
      <c r="DQN164" s="78"/>
      <c r="DQO164" s="65"/>
      <c r="DQR164" s="78"/>
      <c r="DQS164" s="78"/>
      <c r="DQT164" s="65"/>
      <c r="DQW164" s="78"/>
      <c r="DQX164" s="78"/>
      <c r="DQY164" s="65"/>
      <c r="DRB164" s="78"/>
      <c r="DRC164" s="78"/>
      <c r="DRD164" s="65"/>
      <c r="DRG164" s="78"/>
      <c r="DRH164" s="78"/>
      <c r="DRI164" s="65"/>
      <c r="DRL164" s="78"/>
      <c r="DRM164" s="78"/>
      <c r="DRN164" s="65"/>
      <c r="DRQ164" s="78"/>
      <c r="DRR164" s="78"/>
      <c r="DRS164" s="65"/>
      <c r="DRV164" s="78"/>
      <c r="DRW164" s="78"/>
      <c r="DRX164" s="65"/>
      <c r="DSA164" s="78"/>
      <c r="DSB164" s="78"/>
      <c r="DSC164" s="65"/>
      <c r="DSF164" s="78"/>
      <c r="DSG164" s="78"/>
      <c r="DSH164" s="65"/>
      <c r="DSK164" s="78"/>
      <c r="DSL164" s="78"/>
      <c r="DSM164" s="65"/>
      <c r="DSP164" s="78"/>
      <c r="DSQ164" s="78"/>
      <c r="DSR164" s="65"/>
      <c r="DSU164" s="78"/>
      <c r="DSV164" s="78"/>
      <c r="DSW164" s="65"/>
      <c r="DSZ164" s="78"/>
      <c r="DTA164" s="78"/>
      <c r="DTB164" s="65"/>
      <c r="DTE164" s="78"/>
      <c r="DTF164" s="78"/>
      <c r="DTG164" s="65"/>
      <c r="DTJ164" s="78"/>
      <c r="DTK164" s="78"/>
      <c r="DTL164" s="65"/>
      <c r="DTO164" s="78"/>
      <c r="DTP164" s="78"/>
      <c r="DTQ164" s="65"/>
      <c r="DTT164" s="78"/>
      <c r="DTU164" s="78"/>
      <c r="DTV164" s="65"/>
      <c r="DTY164" s="78"/>
      <c r="DTZ164" s="78"/>
      <c r="DUA164" s="65"/>
      <c r="DUD164" s="78"/>
      <c r="DUE164" s="78"/>
      <c r="DUF164" s="65"/>
      <c r="DUI164" s="78"/>
      <c r="DUJ164" s="78"/>
      <c r="DUK164" s="65"/>
      <c r="DUN164" s="78"/>
      <c r="DUO164" s="78"/>
      <c r="DUP164" s="65"/>
      <c r="DUS164" s="78"/>
      <c r="DUT164" s="78"/>
      <c r="DUU164" s="65"/>
      <c r="DUX164" s="78"/>
      <c r="DUY164" s="78"/>
      <c r="DUZ164" s="65"/>
      <c r="DVC164" s="78"/>
      <c r="DVD164" s="78"/>
      <c r="DVE164" s="65"/>
      <c r="DVH164" s="78"/>
      <c r="DVI164" s="78"/>
      <c r="DVJ164" s="65"/>
      <c r="DVM164" s="78"/>
      <c r="DVN164" s="78"/>
      <c r="DVO164" s="65"/>
      <c r="DVR164" s="78"/>
      <c r="DVS164" s="78"/>
      <c r="DVT164" s="65"/>
      <c r="DVW164" s="78"/>
      <c r="DVX164" s="78"/>
      <c r="DVY164" s="65"/>
      <c r="DWB164" s="78"/>
      <c r="DWC164" s="78"/>
      <c r="DWD164" s="65"/>
      <c r="DWG164" s="78"/>
      <c r="DWH164" s="78"/>
      <c r="DWI164" s="65"/>
      <c r="DWL164" s="78"/>
      <c r="DWM164" s="78"/>
      <c r="DWN164" s="65"/>
      <c r="DWQ164" s="78"/>
      <c r="DWR164" s="78"/>
      <c r="DWS164" s="65"/>
      <c r="DWV164" s="78"/>
      <c r="DWW164" s="78"/>
      <c r="DWX164" s="65"/>
      <c r="DXA164" s="78"/>
      <c r="DXB164" s="78"/>
      <c r="DXC164" s="65"/>
      <c r="DXF164" s="78"/>
      <c r="DXG164" s="78"/>
      <c r="DXH164" s="65"/>
      <c r="DXK164" s="78"/>
      <c r="DXL164" s="78"/>
      <c r="DXM164" s="65"/>
      <c r="DXP164" s="78"/>
      <c r="DXQ164" s="78"/>
      <c r="DXR164" s="65"/>
      <c r="DXU164" s="78"/>
      <c r="DXV164" s="78"/>
      <c r="DXW164" s="65"/>
      <c r="DXZ164" s="78"/>
      <c r="DYA164" s="78"/>
      <c r="DYB164" s="65"/>
      <c r="DYE164" s="78"/>
      <c r="DYF164" s="78"/>
      <c r="DYG164" s="65"/>
      <c r="DYJ164" s="78"/>
      <c r="DYK164" s="78"/>
      <c r="DYL164" s="65"/>
      <c r="DYO164" s="78"/>
      <c r="DYP164" s="78"/>
      <c r="DYQ164" s="65"/>
      <c r="DYT164" s="78"/>
      <c r="DYU164" s="78"/>
      <c r="DYV164" s="65"/>
      <c r="DYY164" s="78"/>
      <c r="DYZ164" s="78"/>
      <c r="DZA164" s="65"/>
      <c r="DZD164" s="78"/>
      <c r="DZE164" s="78"/>
      <c r="DZF164" s="65"/>
      <c r="DZI164" s="78"/>
      <c r="DZJ164" s="78"/>
      <c r="DZK164" s="65"/>
      <c r="DZN164" s="78"/>
      <c r="DZO164" s="78"/>
      <c r="DZP164" s="65"/>
      <c r="DZS164" s="78"/>
      <c r="DZT164" s="78"/>
      <c r="DZU164" s="65"/>
      <c r="DZX164" s="78"/>
      <c r="DZY164" s="78"/>
      <c r="DZZ164" s="65"/>
      <c r="EAC164" s="78"/>
      <c r="EAD164" s="78"/>
      <c r="EAE164" s="65"/>
      <c r="EAH164" s="78"/>
      <c r="EAI164" s="78"/>
      <c r="EAJ164" s="65"/>
      <c r="EAM164" s="78"/>
      <c r="EAN164" s="78"/>
      <c r="EAO164" s="65"/>
      <c r="EAR164" s="78"/>
      <c r="EAS164" s="78"/>
      <c r="EAT164" s="65"/>
      <c r="EAW164" s="78"/>
      <c r="EAX164" s="78"/>
      <c r="EAY164" s="65"/>
      <c r="EBB164" s="78"/>
      <c r="EBC164" s="78"/>
      <c r="EBD164" s="65"/>
      <c r="EBG164" s="78"/>
      <c r="EBH164" s="78"/>
      <c r="EBI164" s="65"/>
      <c r="EBL164" s="78"/>
      <c r="EBM164" s="78"/>
      <c r="EBN164" s="65"/>
      <c r="EBQ164" s="78"/>
      <c r="EBR164" s="78"/>
      <c r="EBS164" s="65"/>
      <c r="EBV164" s="78"/>
      <c r="EBW164" s="78"/>
      <c r="EBX164" s="65"/>
      <c r="ECA164" s="78"/>
      <c r="ECB164" s="78"/>
      <c r="ECC164" s="65"/>
      <c r="ECF164" s="78"/>
      <c r="ECG164" s="78"/>
      <c r="ECH164" s="65"/>
      <c r="ECK164" s="78"/>
      <c r="ECL164" s="78"/>
      <c r="ECM164" s="65"/>
      <c r="ECP164" s="78"/>
      <c r="ECQ164" s="78"/>
      <c r="ECR164" s="65"/>
      <c r="ECU164" s="78"/>
      <c r="ECV164" s="78"/>
      <c r="ECW164" s="65"/>
      <c r="ECZ164" s="78"/>
      <c r="EDA164" s="78"/>
      <c r="EDB164" s="65"/>
      <c r="EDE164" s="78"/>
      <c r="EDF164" s="78"/>
      <c r="EDG164" s="65"/>
      <c r="EDJ164" s="78"/>
      <c r="EDK164" s="78"/>
      <c r="EDL164" s="65"/>
      <c r="EDO164" s="78"/>
      <c r="EDP164" s="78"/>
      <c r="EDQ164" s="65"/>
      <c r="EDT164" s="78"/>
      <c r="EDU164" s="78"/>
      <c r="EDV164" s="65"/>
      <c r="EDY164" s="78"/>
      <c r="EDZ164" s="78"/>
      <c r="EEA164" s="65"/>
      <c r="EED164" s="78"/>
      <c r="EEE164" s="78"/>
      <c r="EEF164" s="65"/>
      <c r="EEI164" s="78"/>
      <c r="EEJ164" s="78"/>
      <c r="EEK164" s="65"/>
      <c r="EEN164" s="78"/>
      <c r="EEO164" s="78"/>
      <c r="EEP164" s="65"/>
      <c r="EES164" s="78"/>
      <c r="EET164" s="78"/>
      <c r="EEU164" s="65"/>
      <c r="EEX164" s="78"/>
      <c r="EEY164" s="78"/>
      <c r="EEZ164" s="65"/>
      <c r="EFC164" s="78"/>
      <c r="EFD164" s="78"/>
      <c r="EFE164" s="65"/>
      <c r="EFH164" s="78"/>
      <c r="EFI164" s="78"/>
      <c r="EFJ164" s="65"/>
      <c r="EFM164" s="78"/>
      <c r="EFN164" s="78"/>
      <c r="EFO164" s="65"/>
      <c r="EFR164" s="78"/>
      <c r="EFS164" s="78"/>
      <c r="EFT164" s="65"/>
      <c r="EFW164" s="78"/>
      <c r="EFX164" s="78"/>
      <c r="EFY164" s="65"/>
      <c r="EGB164" s="78"/>
      <c r="EGC164" s="78"/>
      <c r="EGD164" s="65"/>
      <c r="EGG164" s="78"/>
      <c r="EGH164" s="78"/>
      <c r="EGI164" s="65"/>
      <c r="EGL164" s="78"/>
      <c r="EGM164" s="78"/>
      <c r="EGN164" s="65"/>
      <c r="EGQ164" s="78"/>
      <c r="EGR164" s="78"/>
      <c r="EGS164" s="65"/>
      <c r="EGV164" s="78"/>
      <c r="EGW164" s="78"/>
      <c r="EGX164" s="65"/>
      <c r="EHA164" s="78"/>
      <c r="EHB164" s="78"/>
      <c r="EHC164" s="65"/>
      <c r="EHF164" s="78"/>
      <c r="EHG164" s="78"/>
      <c r="EHH164" s="65"/>
      <c r="EHK164" s="78"/>
      <c r="EHL164" s="78"/>
      <c r="EHM164" s="65"/>
      <c r="EHP164" s="78"/>
      <c r="EHQ164" s="78"/>
      <c r="EHR164" s="65"/>
      <c r="EHU164" s="78"/>
      <c r="EHV164" s="78"/>
      <c r="EHW164" s="65"/>
      <c r="EHZ164" s="78"/>
      <c r="EIA164" s="78"/>
      <c r="EIB164" s="65"/>
      <c r="EIE164" s="78"/>
      <c r="EIF164" s="78"/>
      <c r="EIG164" s="65"/>
      <c r="EIJ164" s="78"/>
      <c r="EIK164" s="78"/>
      <c r="EIL164" s="65"/>
      <c r="EIO164" s="78"/>
      <c r="EIP164" s="78"/>
      <c r="EIQ164" s="65"/>
      <c r="EIT164" s="78"/>
      <c r="EIU164" s="78"/>
      <c r="EIV164" s="65"/>
      <c r="EIY164" s="78"/>
      <c r="EIZ164" s="78"/>
      <c r="EJA164" s="65"/>
      <c r="EJD164" s="78"/>
      <c r="EJE164" s="78"/>
      <c r="EJF164" s="65"/>
      <c r="EJI164" s="78"/>
      <c r="EJJ164" s="78"/>
      <c r="EJK164" s="65"/>
      <c r="EJN164" s="78"/>
      <c r="EJO164" s="78"/>
      <c r="EJP164" s="65"/>
      <c r="EJS164" s="78"/>
      <c r="EJT164" s="78"/>
      <c r="EJU164" s="65"/>
      <c r="EJX164" s="78"/>
      <c r="EJY164" s="78"/>
      <c r="EJZ164" s="65"/>
      <c r="EKC164" s="78"/>
      <c r="EKD164" s="78"/>
      <c r="EKE164" s="65"/>
      <c r="EKH164" s="78"/>
      <c r="EKI164" s="78"/>
      <c r="EKJ164" s="65"/>
      <c r="EKM164" s="78"/>
      <c r="EKN164" s="78"/>
      <c r="EKO164" s="65"/>
      <c r="EKR164" s="78"/>
      <c r="EKS164" s="78"/>
      <c r="EKT164" s="65"/>
      <c r="EKW164" s="78"/>
      <c r="EKX164" s="78"/>
      <c r="EKY164" s="65"/>
      <c r="ELB164" s="78"/>
      <c r="ELC164" s="78"/>
      <c r="ELD164" s="65"/>
      <c r="ELG164" s="78"/>
      <c r="ELH164" s="78"/>
      <c r="ELI164" s="65"/>
      <c r="ELL164" s="78"/>
      <c r="ELM164" s="78"/>
      <c r="ELN164" s="65"/>
      <c r="ELQ164" s="78"/>
      <c r="ELR164" s="78"/>
      <c r="ELS164" s="65"/>
      <c r="ELV164" s="78"/>
      <c r="ELW164" s="78"/>
      <c r="ELX164" s="65"/>
      <c r="EMA164" s="78"/>
      <c r="EMB164" s="78"/>
      <c r="EMC164" s="65"/>
      <c r="EMF164" s="78"/>
      <c r="EMG164" s="78"/>
      <c r="EMH164" s="65"/>
      <c r="EMK164" s="78"/>
      <c r="EML164" s="78"/>
      <c r="EMM164" s="65"/>
      <c r="EMP164" s="78"/>
      <c r="EMQ164" s="78"/>
      <c r="EMR164" s="65"/>
      <c r="EMU164" s="78"/>
      <c r="EMV164" s="78"/>
      <c r="EMW164" s="65"/>
      <c r="EMZ164" s="78"/>
      <c r="ENA164" s="78"/>
      <c r="ENB164" s="65"/>
      <c r="ENE164" s="78"/>
      <c r="ENF164" s="78"/>
      <c r="ENG164" s="65"/>
      <c r="ENJ164" s="78"/>
      <c r="ENK164" s="78"/>
      <c r="ENL164" s="65"/>
      <c r="ENO164" s="78"/>
      <c r="ENP164" s="78"/>
      <c r="ENQ164" s="65"/>
      <c r="ENT164" s="78"/>
      <c r="ENU164" s="78"/>
      <c r="ENV164" s="65"/>
      <c r="ENY164" s="78"/>
      <c r="ENZ164" s="78"/>
      <c r="EOA164" s="65"/>
      <c r="EOD164" s="78"/>
      <c r="EOE164" s="78"/>
      <c r="EOF164" s="65"/>
      <c r="EOI164" s="78"/>
      <c r="EOJ164" s="78"/>
      <c r="EOK164" s="65"/>
      <c r="EON164" s="78"/>
      <c r="EOO164" s="78"/>
      <c r="EOP164" s="65"/>
      <c r="EOS164" s="78"/>
      <c r="EOT164" s="78"/>
      <c r="EOU164" s="65"/>
      <c r="EOX164" s="78"/>
      <c r="EOY164" s="78"/>
      <c r="EOZ164" s="65"/>
      <c r="EPC164" s="78"/>
      <c r="EPD164" s="78"/>
      <c r="EPE164" s="65"/>
      <c r="EPH164" s="78"/>
      <c r="EPI164" s="78"/>
      <c r="EPJ164" s="65"/>
      <c r="EPM164" s="78"/>
      <c r="EPN164" s="78"/>
      <c r="EPO164" s="65"/>
      <c r="EPR164" s="78"/>
      <c r="EPS164" s="78"/>
      <c r="EPT164" s="65"/>
      <c r="EPW164" s="78"/>
      <c r="EPX164" s="78"/>
      <c r="EPY164" s="65"/>
      <c r="EQB164" s="78"/>
      <c r="EQC164" s="78"/>
      <c r="EQD164" s="65"/>
      <c r="EQG164" s="78"/>
      <c r="EQH164" s="78"/>
      <c r="EQI164" s="65"/>
      <c r="EQL164" s="78"/>
      <c r="EQM164" s="78"/>
      <c r="EQN164" s="65"/>
      <c r="EQQ164" s="78"/>
      <c r="EQR164" s="78"/>
      <c r="EQS164" s="65"/>
      <c r="EQV164" s="78"/>
      <c r="EQW164" s="78"/>
      <c r="EQX164" s="65"/>
      <c r="ERA164" s="78"/>
      <c r="ERB164" s="78"/>
      <c r="ERC164" s="65"/>
      <c r="ERF164" s="78"/>
      <c r="ERG164" s="78"/>
      <c r="ERH164" s="65"/>
      <c r="ERK164" s="78"/>
      <c r="ERL164" s="78"/>
      <c r="ERM164" s="65"/>
      <c r="ERP164" s="78"/>
      <c r="ERQ164" s="78"/>
      <c r="ERR164" s="65"/>
      <c r="ERU164" s="78"/>
      <c r="ERV164" s="78"/>
      <c r="ERW164" s="65"/>
      <c r="ERZ164" s="78"/>
      <c r="ESA164" s="78"/>
      <c r="ESB164" s="65"/>
      <c r="ESE164" s="78"/>
      <c r="ESF164" s="78"/>
      <c r="ESG164" s="65"/>
      <c r="ESJ164" s="78"/>
      <c r="ESK164" s="78"/>
      <c r="ESL164" s="65"/>
      <c r="ESO164" s="78"/>
      <c r="ESP164" s="78"/>
      <c r="ESQ164" s="65"/>
      <c r="EST164" s="78"/>
      <c r="ESU164" s="78"/>
      <c r="ESV164" s="65"/>
      <c r="ESY164" s="78"/>
      <c r="ESZ164" s="78"/>
      <c r="ETA164" s="65"/>
      <c r="ETD164" s="78"/>
      <c r="ETE164" s="78"/>
      <c r="ETF164" s="65"/>
      <c r="ETI164" s="78"/>
      <c r="ETJ164" s="78"/>
      <c r="ETK164" s="65"/>
      <c r="ETN164" s="78"/>
      <c r="ETO164" s="78"/>
      <c r="ETP164" s="65"/>
      <c r="ETS164" s="78"/>
      <c r="ETT164" s="78"/>
      <c r="ETU164" s="65"/>
      <c r="ETX164" s="78"/>
      <c r="ETY164" s="78"/>
      <c r="ETZ164" s="65"/>
      <c r="EUC164" s="78"/>
      <c r="EUD164" s="78"/>
      <c r="EUE164" s="65"/>
      <c r="EUH164" s="78"/>
      <c r="EUI164" s="78"/>
      <c r="EUJ164" s="65"/>
      <c r="EUM164" s="78"/>
      <c r="EUN164" s="78"/>
      <c r="EUO164" s="65"/>
      <c r="EUR164" s="78"/>
      <c r="EUS164" s="78"/>
      <c r="EUT164" s="65"/>
      <c r="EUW164" s="78"/>
      <c r="EUX164" s="78"/>
      <c r="EUY164" s="65"/>
      <c r="EVB164" s="78"/>
      <c r="EVC164" s="78"/>
      <c r="EVD164" s="65"/>
      <c r="EVG164" s="78"/>
      <c r="EVH164" s="78"/>
      <c r="EVI164" s="65"/>
      <c r="EVL164" s="78"/>
      <c r="EVM164" s="78"/>
      <c r="EVN164" s="65"/>
      <c r="EVQ164" s="78"/>
      <c r="EVR164" s="78"/>
      <c r="EVS164" s="65"/>
      <c r="EVV164" s="78"/>
      <c r="EVW164" s="78"/>
      <c r="EVX164" s="65"/>
      <c r="EWA164" s="78"/>
      <c r="EWB164" s="78"/>
      <c r="EWC164" s="65"/>
      <c r="EWF164" s="78"/>
      <c r="EWG164" s="78"/>
      <c r="EWH164" s="65"/>
      <c r="EWK164" s="78"/>
      <c r="EWL164" s="78"/>
      <c r="EWM164" s="65"/>
      <c r="EWP164" s="78"/>
      <c r="EWQ164" s="78"/>
      <c r="EWR164" s="65"/>
      <c r="EWU164" s="78"/>
      <c r="EWV164" s="78"/>
      <c r="EWW164" s="65"/>
      <c r="EWZ164" s="78"/>
      <c r="EXA164" s="78"/>
      <c r="EXB164" s="65"/>
      <c r="EXE164" s="78"/>
      <c r="EXF164" s="78"/>
      <c r="EXG164" s="65"/>
      <c r="EXJ164" s="78"/>
      <c r="EXK164" s="78"/>
      <c r="EXL164" s="65"/>
      <c r="EXO164" s="78"/>
      <c r="EXP164" s="78"/>
      <c r="EXQ164" s="65"/>
      <c r="EXT164" s="78"/>
      <c r="EXU164" s="78"/>
      <c r="EXV164" s="65"/>
      <c r="EXY164" s="78"/>
      <c r="EXZ164" s="78"/>
      <c r="EYA164" s="65"/>
      <c r="EYD164" s="78"/>
      <c r="EYE164" s="78"/>
      <c r="EYF164" s="65"/>
      <c r="EYI164" s="78"/>
      <c r="EYJ164" s="78"/>
      <c r="EYK164" s="65"/>
      <c r="EYN164" s="78"/>
      <c r="EYO164" s="78"/>
      <c r="EYP164" s="65"/>
      <c r="EYS164" s="78"/>
      <c r="EYT164" s="78"/>
      <c r="EYU164" s="65"/>
      <c r="EYX164" s="78"/>
      <c r="EYY164" s="78"/>
      <c r="EYZ164" s="65"/>
      <c r="EZC164" s="78"/>
      <c r="EZD164" s="78"/>
      <c r="EZE164" s="65"/>
      <c r="EZH164" s="78"/>
      <c r="EZI164" s="78"/>
      <c r="EZJ164" s="65"/>
      <c r="EZM164" s="78"/>
      <c r="EZN164" s="78"/>
      <c r="EZO164" s="65"/>
      <c r="EZR164" s="78"/>
      <c r="EZS164" s="78"/>
      <c r="EZT164" s="65"/>
      <c r="EZW164" s="78"/>
      <c r="EZX164" s="78"/>
      <c r="EZY164" s="65"/>
      <c r="FAB164" s="78"/>
      <c r="FAC164" s="78"/>
      <c r="FAD164" s="65"/>
      <c r="FAG164" s="78"/>
      <c r="FAH164" s="78"/>
      <c r="FAI164" s="65"/>
      <c r="FAL164" s="78"/>
      <c r="FAM164" s="78"/>
      <c r="FAN164" s="65"/>
      <c r="FAQ164" s="78"/>
      <c r="FAR164" s="78"/>
      <c r="FAS164" s="65"/>
      <c r="FAV164" s="78"/>
      <c r="FAW164" s="78"/>
      <c r="FAX164" s="65"/>
      <c r="FBA164" s="78"/>
      <c r="FBB164" s="78"/>
      <c r="FBC164" s="65"/>
      <c r="FBF164" s="78"/>
      <c r="FBG164" s="78"/>
      <c r="FBH164" s="65"/>
      <c r="FBK164" s="78"/>
      <c r="FBL164" s="78"/>
      <c r="FBM164" s="65"/>
      <c r="FBP164" s="78"/>
      <c r="FBQ164" s="78"/>
      <c r="FBR164" s="65"/>
      <c r="FBU164" s="78"/>
      <c r="FBV164" s="78"/>
      <c r="FBW164" s="65"/>
      <c r="FBZ164" s="78"/>
      <c r="FCA164" s="78"/>
      <c r="FCB164" s="65"/>
      <c r="FCE164" s="78"/>
      <c r="FCF164" s="78"/>
      <c r="FCG164" s="65"/>
      <c r="FCJ164" s="78"/>
      <c r="FCK164" s="78"/>
      <c r="FCL164" s="65"/>
      <c r="FCO164" s="78"/>
      <c r="FCP164" s="78"/>
      <c r="FCQ164" s="65"/>
      <c r="FCT164" s="78"/>
      <c r="FCU164" s="78"/>
      <c r="FCV164" s="65"/>
      <c r="FCY164" s="78"/>
      <c r="FCZ164" s="78"/>
      <c r="FDA164" s="65"/>
      <c r="FDD164" s="78"/>
      <c r="FDE164" s="78"/>
      <c r="FDF164" s="65"/>
      <c r="FDI164" s="78"/>
      <c r="FDJ164" s="78"/>
      <c r="FDK164" s="65"/>
      <c r="FDN164" s="78"/>
      <c r="FDO164" s="78"/>
      <c r="FDP164" s="65"/>
      <c r="FDS164" s="78"/>
      <c r="FDT164" s="78"/>
      <c r="FDU164" s="65"/>
      <c r="FDX164" s="78"/>
      <c r="FDY164" s="78"/>
      <c r="FDZ164" s="65"/>
      <c r="FEC164" s="78"/>
      <c r="FED164" s="78"/>
      <c r="FEE164" s="65"/>
      <c r="FEH164" s="78"/>
      <c r="FEI164" s="78"/>
      <c r="FEJ164" s="65"/>
      <c r="FEM164" s="78"/>
      <c r="FEN164" s="78"/>
      <c r="FEO164" s="65"/>
      <c r="FER164" s="78"/>
      <c r="FES164" s="78"/>
      <c r="FET164" s="65"/>
      <c r="FEW164" s="78"/>
      <c r="FEX164" s="78"/>
      <c r="FEY164" s="65"/>
      <c r="FFB164" s="78"/>
      <c r="FFC164" s="78"/>
      <c r="FFD164" s="65"/>
      <c r="FFG164" s="78"/>
      <c r="FFH164" s="78"/>
      <c r="FFI164" s="65"/>
      <c r="FFL164" s="78"/>
      <c r="FFM164" s="78"/>
      <c r="FFN164" s="65"/>
      <c r="FFQ164" s="78"/>
      <c r="FFR164" s="78"/>
      <c r="FFS164" s="65"/>
      <c r="FFV164" s="78"/>
      <c r="FFW164" s="78"/>
      <c r="FFX164" s="65"/>
      <c r="FGA164" s="78"/>
      <c r="FGB164" s="78"/>
      <c r="FGC164" s="65"/>
      <c r="FGF164" s="78"/>
      <c r="FGG164" s="78"/>
      <c r="FGH164" s="65"/>
      <c r="FGK164" s="78"/>
      <c r="FGL164" s="78"/>
      <c r="FGM164" s="65"/>
      <c r="FGP164" s="78"/>
      <c r="FGQ164" s="78"/>
      <c r="FGR164" s="65"/>
      <c r="FGU164" s="78"/>
      <c r="FGV164" s="78"/>
      <c r="FGW164" s="65"/>
      <c r="FGZ164" s="78"/>
      <c r="FHA164" s="78"/>
      <c r="FHB164" s="65"/>
      <c r="FHE164" s="78"/>
      <c r="FHF164" s="78"/>
      <c r="FHG164" s="65"/>
      <c r="FHJ164" s="78"/>
      <c r="FHK164" s="78"/>
      <c r="FHL164" s="65"/>
      <c r="FHO164" s="78"/>
      <c r="FHP164" s="78"/>
      <c r="FHQ164" s="65"/>
      <c r="FHT164" s="78"/>
      <c r="FHU164" s="78"/>
      <c r="FHV164" s="65"/>
      <c r="FHY164" s="78"/>
      <c r="FHZ164" s="78"/>
      <c r="FIA164" s="65"/>
      <c r="FID164" s="78"/>
      <c r="FIE164" s="78"/>
      <c r="FIF164" s="65"/>
      <c r="FII164" s="78"/>
      <c r="FIJ164" s="78"/>
      <c r="FIK164" s="65"/>
      <c r="FIN164" s="78"/>
      <c r="FIO164" s="78"/>
      <c r="FIP164" s="65"/>
      <c r="FIS164" s="78"/>
      <c r="FIT164" s="78"/>
      <c r="FIU164" s="65"/>
      <c r="FIX164" s="78"/>
      <c r="FIY164" s="78"/>
      <c r="FIZ164" s="65"/>
      <c r="FJC164" s="78"/>
      <c r="FJD164" s="78"/>
      <c r="FJE164" s="65"/>
      <c r="FJH164" s="78"/>
      <c r="FJI164" s="78"/>
      <c r="FJJ164" s="65"/>
      <c r="FJM164" s="78"/>
      <c r="FJN164" s="78"/>
      <c r="FJO164" s="65"/>
      <c r="FJR164" s="78"/>
      <c r="FJS164" s="78"/>
      <c r="FJT164" s="65"/>
      <c r="FJW164" s="78"/>
      <c r="FJX164" s="78"/>
      <c r="FJY164" s="65"/>
      <c r="FKB164" s="78"/>
      <c r="FKC164" s="78"/>
      <c r="FKD164" s="65"/>
      <c r="FKG164" s="78"/>
      <c r="FKH164" s="78"/>
      <c r="FKI164" s="65"/>
      <c r="FKL164" s="78"/>
      <c r="FKM164" s="78"/>
      <c r="FKN164" s="65"/>
      <c r="FKQ164" s="78"/>
      <c r="FKR164" s="78"/>
      <c r="FKS164" s="65"/>
      <c r="FKV164" s="78"/>
      <c r="FKW164" s="78"/>
      <c r="FKX164" s="65"/>
      <c r="FLA164" s="78"/>
      <c r="FLB164" s="78"/>
      <c r="FLC164" s="65"/>
      <c r="FLF164" s="78"/>
      <c r="FLG164" s="78"/>
      <c r="FLH164" s="65"/>
      <c r="FLK164" s="78"/>
      <c r="FLL164" s="78"/>
      <c r="FLM164" s="65"/>
      <c r="FLP164" s="78"/>
      <c r="FLQ164" s="78"/>
      <c r="FLR164" s="65"/>
      <c r="FLU164" s="78"/>
      <c r="FLV164" s="78"/>
      <c r="FLW164" s="65"/>
      <c r="FLZ164" s="78"/>
      <c r="FMA164" s="78"/>
      <c r="FMB164" s="65"/>
      <c r="FME164" s="78"/>
      <c r="FMF164" s="78"/>
      <c r="FMG164" s="65"/>
      <c r="FMJ164" s="78"/>
      <c r="FMK164" s="78"/>
      <c r="FML164" s="65"/>
      <c r="FMO164" s="78"/>
      <c r="FMP164" s="78"/>
      <c r="FMQ164" s="65"/>
      <c r="FMT164" s="78"/>
      <c r="FMU164" s="78"/>
      <c r="FMV164" s="65"/>
      <c r="FMY164" s="78"/>
      <c r="FMZ164" s="78"/>
      <c r="FNA164" s="65"/>
      <c r="FND164" s="78"/>
      <c r="FNE164" s="78"/>
      <c r="FNF164" s="65"/>
      <c r="FNI164" s="78"/>
      <c r="FNJ164" s="78"/>
      <c r="FNK164" s="65"/>
      <c r="FNN164" s="78"/>
      <c r="FNO164" s="78"/>
      <c r="FNP164" s="65"/>
      <c r="FNS164" s="78"/>
      <c r="FNT164" s="78"/>
      <c r="FNU164" s="65"/>
      <c r="FNX164" s="78"/>
      <c r="FNY164" s="78"/>
      <c r="FNZ164" s="65"/>
      <c r="FOC164" s="78"/>
      <c r="FOD164" s="78"/>
      <c r="FOE164" s="65"/>
      <c r="FOH164" s="78"/>
      <c r="FOI164" s="78"/>
      <c r="FOJ164" s="65"/>
      <c r="FOM164" s="78"/>
      <c r="FON164" s="78"/>
      <c r="FOO164" s="65"/>
      <c r="FOR164" s="78"/>
      <c r="FOS164" s="78"/>
      <c r="FOT164" s="65"/>
      <c r="FOW164" s="78"/>
      <c r="FOX164" s="78"/>
      <c r="FOY164" s="65"/>
      <c r="FPB164" s="78"/>
      <c r="FPC164" s="78"/>
      <c r="FPD164" s="65"/>
      <c r="FPG164" s="78"/>
      <c r="FPH164" s="78"/>
      <c r="FPI164" s="65"/>
      <c r="FPL164" s="78"/>
      <c r="FPM164" s="78"/>
      <c r="FPN164" s="65"/>
      <c r="FPQ164" s="78"/>
      <c r="FPR164" s="78"/>
      <c r="FPS164" s="65"/>
      <c r="FPV164" s="78"/>
      <c r="FPW164" s="78"/>
      <c r="FPX164" s="65"/>
      <c r="FQA164" s="78"/>
      <c r="FQB164" s="78"/>
      <c r="FQC164" s="65"/>
      <c r="FQF164" s="78"/>
      <c r="FQG164" s="78"/>
      <c r="FQH164" s="65"/>
      <c r="FQK164" s="78"/>
      <c r="FQL164" s="78"/>
      <c r="FQM164" s="65"/>
      <c r="FQP164" s="78"/>
      <c r="FQQ164" s="78"/>
      <c r="FQR164" s="65"/>
      <c r="FQU164" s="78"/>
      <c r="FQV164" s="78"/>
      <c r="FQW164" s="65"/>
      <c r="FQZ164" s="78"/>
      <c r="FRA164" s="78"/>
      <c r="FRB164" s="65"/>
      <c r="FRE164" s="78"/>
      <c r="FRF164" s="78"/>
      <c r="FRG164" s="65"/>
      <c r="FRJ164" s="78"/>
      <c r="FRK164" s="78"/>
      <c r="FRL164" s="65"/>
      <c r="FRO164" s="78"/>
      <c r="FRP164" s="78"/>
      <c r="FRQ164" s="65"/>
      <c r="FRT164" s="78"/>
      <c r="FRU164" s="78"/>
      <c r="FRV164" s="65"/>
      <c r="FRY164" s="78"/>
      <c r="FRZ164" s="78"/>
      <c r="FSA164" s="65"/>
      <c r="FSD164" s="78"/>
      <c r="FSE164" s="78"/>
      <c r="FSF164" s="65"/>
      <c r="FSI164" s="78"/>
      <c r="FSJ164" s="78"/>
      <c r="FSK164" s="65"/>
      <c r="FSN164" s="78"/>
      <c r="FSO164" s="78"/>
      <c r="FSP164" s="65"/>
      <c r="FSS164" s="78"/>
      <c r="FST164" s="78"/>
      <c r="FSU164" s="65"/>
      <c r="FSX164" s="78"/>
      <c r="FSY164" s="78"/>
      <c r="FSZ164" s="65"/>
      <c r="FTC164" s="78"/>
      <c r="FTD164" s="78"/>
      <c r="FTE164" s="65"/>
      <c r="FTH164" s="78"/>
      <c r="FTI164" s="78"/>
      <c r="FTJ164" s="65"/>
      <c r="FTM164" s="78"/>
      <c r="FTN164" s="78"/>
      <c r="FTO164" s="65"/>
      <c r="FTR164" s="78"/>
      <c r="FTS164" s="78"/>
      <c r="FTT164" s="65"/>
      <c r="FTW164" s="78"/>
      <c r="FTX164" s="78"/>
      <c r="FTY164" s="65"/>
      <c r="FUB164" s="78"/>
      <c r="FUC164" s="78"/>
      <c r="FUD164" s="65"/>
      <c r="FUG164" s="78"/>
      <c r="FUH164" s="78"/>
      <c r="FUI164" s="65"/>
      <c r="FUL164" s="78"/>
      <c r="FUM164" s="78"/>
      <c r="FUN164" s="65"/>
      <c r="FUQ164" s="78"/>
      <c r="FUR164" s="78"/>
      <c r="FUS164" s="65"/>
      <c r="FUV164" s="78"/>
      <c r="FUW164" s="78"/>
      <c r="FUX164" s="65"/>
      <c r="FVA164" s="78"/>
      <c r="FVB164" s="78"/>
      <c r="FVC164" s="65"/>
      <c r="FVF164" s="78"/>
      <c r="FVG164" s="78"/>
      <c r="FVH164" s="65"/>
      <c r="FVK164" s="78"/>
      <c r="FVL164" s="78"/>
      <c r="FVM164" s="65"/>
      <c r="FVP164" s="78"/>
      <c r="FVQ164" s="78"/>
      <c r="FVR164" s="65"/>
      <c r="FVU164" s="78"/>
      <c r="FVV164" s="78"/>
      <c r="FVW164" s="65"/>
      <c r="FVZ164" s="78"/>
      <c r="FWA164" s="78"/>
      <c r="FWB164" s="65"/>
      <c r="FWE164" s="78"/>
      <c r="FWF164" s="78"/>
      <c r="FWG164" s="65"/>
      <c r="FWJ164" s="78"/>
      <c r="FWK164" s="78"/>
      <c r="FWL164" s="65"/>
      <c r="FWO164" s="78"/>
      <c r="FWP164" s="78"/>
      <c r="FWQ164" s="65"/>
      <c r="FWT164" s="78"/>
      <c r="FWU164" s="78"/>
      <c r="FWV164" s="65"/>
      <c r="FWY164" s="78"/>
      <c r="FWZ164" s="78"/>
      <c r="FXA164" s="65"/>
      <c r="FXD164" s="78"/>
      <c r="FXE164" s="78"/>
      <c r="FXF164" s="65"/>
      <c r="FXI164" s="78"/>
      <c r="FXJ164" s="78"/>
      <c r="FXK164" s="65"/>
      <c r="FXN164" s="78"/>
      <c r="FXO164" s="78"/>
      <c r="FXP164" s="65"/>
      <c r="FXS164" s="78"/>
      <c r="FXT164" s="78"/>
      <c r="FXU164" s="65"/>
      <c r="FXX164" s="78"/>
      <c r="FXY164" s="78"/>
      <c r="FXZ164" s="65"/>
      <c r="FYC164" s="78"/>
      <c r="FYD164" s="78"/>
      <c r="FYE164" s="65"/>
      <c r="FYH164" s="78"/>
      <c r="FYI164" s="78"/>
      <c r="FYJ164" s="65"/>
      <c r="FYM164" s="78"/>
      <c r="FYN164" s="78"/>
      <c r="FYO164" s="65"/>
      <c r="FYR164" s="78"/>
      <c r="FYS164" s="78"/>
      <c r="FYT164" s="65"/>
      <c r="FYW164" s="78"/>
      <c r="FYX164" s="78"/>
      <c r="FYY164" s="65"/>
      <c r="FZB164" s="78"/>
      <c r="FZC164" s="78"/>
      <c r="FZD164" s="65"/>
      <c r="FZG164" s="78"/>
      <c r="FZH164" s="78"/>
      <c r="FZI164" s="65"/>
      <c r="FZL164" s="78"/>
      <c r="FZM164" s="78"/>
      <c r="FZN164" s="65"/>
      <c r="FZQ164" s="78"/>
      <c r="FZR164" s="78"/>
      <c r="FZS164" s="65"/>
      <c r="FZV164" s="78"/>
      <c r="FZW164" s="78"/>
      <c r="FZX164" s="65"/>
      <c r="GAA164" s="78"/>
      <c r="GAB164" s="78"/>
      <c r="GAC164" s="65"/>
      <c r="GAF164" s="78"/>
      <c r="GAG164" s="78"/>
      <c r="GAH164" s="65"/>
      <c r="GAK164" s="78"/>
      <c r="GAL164" s="78"/>
      <c r="GAM164" s="65"/>
      <c r="GAP164" s="78"/>
      <c r="GAQ164" s="78"/>
      <c r="GAR164" s="65"/>
      <c r="GAU164" s="78"/>
      <c r="GAV164" s="78"/>
      <c r="GAW164" s="65"/>
      <c r="GAZ164" s="78"/>
      <c r="GBA164" s="78"/>
      <c r="GBB164" s="65"/>
      <c r="GBE164" s="78"/>
      <c r="GBF164" s="78"/>
      <c r="GBG164" s="65"/>
      <c r="GBJ164" s="78"/>
      <c r="GBK164" s="78"/>
      <c r="GBL164" s="65"/>
      <c r="GBO164" s="78"/>
      <c r="GBP164" s="78"/>
      <c r="GBQ164" s="65"/>
      <c r="GBT164" s="78"/>
      <c r="GBU164" s="78"/>
      <c r="GBV164" s="65"/>
      <c r="GBY164" s="78"/>
      <c r="GBZ164" s="78"/>
      <c r="GCA164" s="65"/>
      <c r="GCD164" s="78"/>
      <c r="GCE164" s="78"/>
      <c r="GCF164" s="65"/>
      <c r="GCI164" s="78"/>
      <c r="GCJ164" s="78"/>
      <c r="GCK164" s="65"/>
      <c r="GCN164" s="78"/>
      <c r="GCO164" s="78"/>
      <c r="GCP164" s="65"/>
      <c r="GCS164" s="78"/>
      <c r="GCT164" s="78"/>
      <c r="GCU164" s="65"/>
      <c r="GCX164" s="78"/>
      <c r="GCY164" s="78"/>
      <c r="GCZ164" s="65"/>
      <c r="GDC164" s="78"/>
      <c r="GDD164" s="78"/>
      <c r="GDE164" s="65"/>
      <c r="GDH164" s="78"/>
      <c r="GDI164" s="78"/>
      <c r="GDJ164" s="65"/>
      <c r="GDM164" s="78"/>
      <c r="GDN164" s="78"/>
      <c r="GDO164" s="65"/>
      <c r="GDR164" s="78"/>
      <c r="GDS164" s="78"/>
      <c r="GDT164" s="65"/>
      <c r="GDW164" s="78"/>
      <c r="GDX164" s="78"/>
      <c r="GDY164" s="65"/>
      <c r="GEB164" s="78"/>
      <c r="GEC164" s="78"/>
      <c r="GED164" s="65"/>
      <c r="GEG164" s="78"/>
      <c r="GEH164" s="78"/>
      <c r="GEI164" s="65"/>
      <c r="GEL164" s="78"/>
      <c r="GEM164" s="78"/>
      <c r="GEN164" s="65"/>
      <c r="GEQ164" s="78"/>
      <c r="GER164" s="78"/>
      <c r="GES164" s="65"/>
      <c r="GEV164" s="78"/>
      <c r="GEW164" s="78"/>
      <c r="GEX164" s="65"/>
      <c r="GFA164" s="78"/>
      <c r="GFB164" s="78"/>
      <c r="GFC164" s="65"/>
      <c r="GFF164" s="78"/>
      <c r="GFG164" s="78"/>
      <c r="GFH164" s="65"/>
      <c r="GFK164" s="78"/>
      <c r="GFL164" s="78"/>
      <c r="GFM164" s="65"/>
      <c r="GFP164" s="78"/>
      <c r="GFQ164" s="78"/>
      <c r="GFR164" s="65"/>
      <c r="GFU164" s="78"/>
      <c r="GFV164" s="78"/>
      <c r="GFW164" s="65"/>
      <c r="GFZ164" s="78"/>
      <c r="GGA164" s="78"/>
      <c r="GGB164" s="65"/>
      <c r="GGE164" s="78"/>
      <c r="GGF164" s="78"/>
      <c r="GGG164" s="65"/>
      <c r="GGJ164" s="78"/>
      <c r="GGK164" s="78"/>
      <c r="GGL164" s="65"/>
      <c r="GGO164" s="78"/>
      <c r="GGP164" s="78"/>
      <c r="GGQ164" s="65"/>
      <c r="GGT164" s="78"/>
      <c r="GGU164" s="78"/>
      <c r="GGV164" s="65"/>
      <c r="GGY164" s="78"/>
      <c r="GGZ164" s="78"/>
      <c r="GHA164" s="65"/>
      <c r="GHD164" s="78"/>
      <c r="GHE164" s="78"/>
      <c r="GHF164" s="65"/>
      <c r="GHI164" s="78"/>
      <c r="GHJ164" s="78"/>
      <c r="GHK164" s="65"/>
      <c r="GHN164" s="78"/>
      <c r="GHO164" s="78"/>
      <c r="GHP164" s="65"/>
      <c r="GHS164" s="78"/>
      <c r="GHT164" s="78"/>
      <c r="GHU164" s="65"/>
      <c r="GHX164" s="78"/>
      <c r="GHY164" s="78"/>
      <c r="GHZ164" s="65"/>
      <c r="GIC164" s="78"/>
      <c r="GID164" s="78"/>
      <c r="GIE164" s="65"/>
      <c r="GIH164" s="78"/>
      <c r="GII164" s="78"/>
      <c r="GIJ164" s="65"/>
      <c r="GIM164" s="78"/>
      <c r="GIN164" s="78"/>
      <c r="GIO164" s="65"/>
      <c r="GIR164" s="78"/>
      <c r="GIS164" s="78"/>
      <c r="GIT164" s="65"/>
      <c r="GIW164" s="78"/>
      <c r="GIX164" s="78"/>
      <c r="GIY164" s="65"/>
      <c r="GJB164" s="78"/>
      <c r="GJC164" s="78"/>
      <c r="GJD164" s="65"/>
      <c r="GJG164" s="78"/>
      <c r="GJH164" s="78"/>
      <c r="GJI164" s="65"/>
      <c r="GJL164" s="78"/>
      <c r="GJM164" s="78"/>
      <c r="GJN164" s="65"/>
      <c r="GJQ164" s="78"/>
      <c r="GJR164" s="78"/>
      <c r="GJS164" s="65"/>
      <c r="GJV164" s="78"/>
      <c r="GJW164" s="78"/>
      <c r="GJX164" s="65"/>
      <c r="GKA164" s="78"/>
      <c r="GKB164" s="78"/>
      <c r="GKC164" s="65"/>
      <c r="GKF164" s="78"/>
      <c r="GKG164" s="78"/>
      <c r="GKH164" s="65"/>
      <c r="GKK164" s="78"/>
      <c r="GKL164" s="78"/>
      <c r="GKM164" s="65"/>
      <c r="GKP164" s="78"/>
      <c r="GKQ164" s="78"/>
      <c r="GKR164" s="65"/>
      <c r="GKU164" s="78"/>
      <c r="GKV164" s="78"/>
      <c r="GKW164" s="65"/>
      <c r="GKZ164" s="78"/>
      <c r="GLA164" s="78"/>
      <c r="GLB164" s="65"/>
      <c r="GLE164" s="78"/>
      <c r="GLF164" s="78"/>
      <c r="GLG164" s="65"/>
      <c r="GLJ164" s="78"/>
      <c r="GLK164" s="78"/>
      <c r="GLL164" s="65"/>
      <c r="GLO164" s="78"/>
      <c r="GLP164" s="78"/>
      <c r="GLQ164" s="65"/>
      <c r="GLT164" s="78"/>
      <c r="GLU164" s="78"/>
      <c r="GLV164" s="65"/>
      <c r="GLY164" s="78"/>
      <c r="GLZ164" s="78"/>
      <c r="GMA164" s="65"/>
      <c r="GMD164" s="78"/>
      <c r="GME164" s="78"/>
      <c r="GMF164" s="65"/>
      <c r="GMI164" s="78"/>
      <c r="GMJ164" s="78"/>
      <c r="GMK164" s="65"/>
      <c r="GMN164" s="78"/>
      <c r="GMO164" s="78"/>
      <c r="GMP164" s="65"/>
      <c r="GMS164" s="78"/>
      <c r="GMT164" s="78"/>
      <c r="GMU164" s="65"/>
      <c r="GMX164" s="78"/>
      <c r="GMY164" s="78"/>
      <c r="GMZ164" s="65"/>
      <c r="GNC164" s="78"/>
      <c r="GND164" s="78"/>
      <c r="GNE164" s="65"/>
      <c r="GNH164" s="78"/>
      <c r="GNI164" s="78"/>
      <c r="GNJ164" s="65"/>
      <c r="GNM164" s="78"/>
      <c r="GNN164" s="78"/>
      <c r="GNO164" s="65"/>
      <c r="GNR164" s="78"/>
      <c r="GNS164" s="78"/>
      <c r="GNT164" s="65"/>
      <c r="GNW164" s="78"/>
      <c r="GNX164" s="78"/>
      <c r="GNY164" s="65"/>
      <c r="GOB164" s="78"/>
      <c r="GOC164" s="78"/>
      <c r="GOD164" s="65"/>
      <c r="GOG164" s="78"/>
      <c r="GOH164" s="78"/>
      <c r="GOI164" s="65"/>
      <c r="GOL164" s="78"/>
      <c r="GOM164" s="78"/>
      <c r="GON164" s="65"/>
      <c r="GOQ164" s="78"/>
      <c r="GOR164" s="78"/>
      <c r="GOS164" s="65"/>
      <c r="GOV164" s="78"/>
      <c r="GOW164" s="78"/>
      <c r="GOX164" s="65"/>
      <c r="GPA164" s="78"/>
      <c r="GPB164" s="78"/>
      <c r="GPC164" s="65"/>
      <c r="GPF164" s="78"/>
      <c r="GPG164" s="78"/>
      <c r="GPH164" s="65"/>
      <c r="GPK164" s="78"/>
      <c r="GPL164" s="78"/>
      <c r="GPM164" s="65"/>
      <c r="GPP164" s="78"/>
      <c r="GPQ164" s="78"/>
      <c r="GPR164" s="65"/>
      <c r="GPU164" s="78"/>
      <c r="GPV164" s="78"/>
      <c r="GPW164" s="65"/>
      <c r="GPZ164" s="78"/>
      <c r="GQA164" s="78"/>
      <c r="GQB164" s="65"/>
      <c r="GQE164" s="78"/>
      <c r="GQF164" s="78"/>
      <c r="GQG164" s="65"/>
      <c r="GQJ164" s="78"/>
      <c r="GQK164" s="78"/>
      <c r="GQL164" s="65"/>
      <c r="GQO164" s="78"/>
      <c r="GQP164" s="78"/>
      <c r="GQQ164" s="65"/>
      <c r="GQT164" s="78"/>
      <c r="GQU164" s="78"/>
      <c r="GQV164" s="65"/>
      <c r="GQY164" s="78"/>
      <c r="GQZ164" s="78"/>
      <c r="GRA164" s="65"/>
      <c r="GRD164" s="78"/>
      <c r="GRE164" s="78"/>
      <c r="GRF164" s="65"/>
      <c r="GRI164" s="78"/>
      <c r="GRJ164" s="78"/>
      <c r="GRK164" s="65"/>
      <c r="GRN164" s="78"/>
      <c r="GRO164" s="78"/>
      <c r="GRP164" s="65"/>
      <c r="GRS164" s="78"/>
      <c r="GRT164" s="78"/>
      <c r="GRU164" s="65"/>
      <c r="GRX164" s="78"/>
      <c r="GRY164" s="78"/>
      <c r="GRZ164" s="65"/>
      <c r="GSC164" s="78"/>
      <c r="GSD164" s="78"/>
      <c r="GSE164" s="65"/>
      <c r="GSH164" s="78"/>
      <c r="GSI164" s="78"/>
      <c r="GSJ164" s="65"/>
      <c r="GSM164" s="78"/>
      <c r="GSN164" s="78"/>
      <c r="GSO164" s="65"/>
      <c r="GSR164" s="78"/>
      <c r="GSS164" s="78"/>
      <c r="GST164" s="65"/>
      <c r="GSW164" s="78"/>
      <c r="GSX164" s="78"/>
      <c r="GSY164" s="65"/>
      <c r="GTB164" s="78"/>
      <c r="GTC164" s="78"/>
      <c r="GTD164" s="65"/>
      <c r="GTG164" s="78"/>
      <c r="GTH164" s="78"/>
      <c r="GTI164" s="65"/>
      <c r="GTL164" s="78"/>
      <c r="GTM164" s="78"/>
      <c r="GTN164" s="65"/>
      <c r="GTQ164" s="78"/>
      <c r="GTR164" s="78"/>
      <c r="GTS164" s="65"/>
      <c r="GTV164" s="78"/>
      <c r="GTW164" s="78"/>
      <c r="GTX164" s="65"/>
      <c r="GUA164" s="78"/>
      <c r="GUB164" s="78"/>
      <c r="GUC164" s="65"/>
      <c r="GUF164" s="78"/>
      <c r="GUG164" s="78"/>
      <c r="GUH164" s="65"/>
      <c r="GUK164" s="78"/>
      <c r="GUL164" s="78"/>
      <c r="GUM164" s="65"/>
      <c r="GUP164" s="78"/>
      <c r="GUQ164" s="78"/>
      <c r="GUR164" s="65"/>
      <c r="GUU164" s="78"/>
      <c r="GUV164" s="78"/>
      <c r="GUW164" s="65"/>
      <c r="GUZ164" s="78"/>
      <c r="GVA164" s="78"/>
      <c r="GVB164" s="65"/>
      <c r="GVE164" s="78"/>
      <c r="GVF164" s="78"/>
      <c r="GVG164" s="65"/>
      <c r="GVJ164" s="78"/>
      <c r="GVK164" s="78"/>
      <c r="GVL164" s="65"/>
      <c r="GVO164" s="78"/>
      <c r="GVP164" s="78"/>
      <c r="GVQ164" s="65"/>
      <c r="GVT164" s="78"/>
      <c r="GVU164" s="78"/>
      <c r="GVV164" s="65"/>
      <c r="GVY164" s="78"/>
      <c r="GVZ164" s="78"/>
      <c r="GWA164" s="65"/>
      <c r="GWD164" s="78"/>
      <c r="GWE164" s="78"/>
      <c r="GWF164" s="65"/>
      <c r="GWI164" s="78"/>
      <c r="GWJ164" s="78"/>
      <c r="GWK164" s="65"/>
      <c r="GWN164" s="78"/>
      <c r="GWO164" s="78"/>
      <c r="GWP164" s="65"/>
      <c r="GWS164" s="78"/>
      <c r="GWT164" s="78"/>
      <c r="GWU164" s="65"/>
      <c r="GWX164" s="78"/>
      <c r="GWY164" s="78"/>
      <c r="GWZ164" s="65"/>
      <c r="GXC164" s="78"/>
      <c r="GXD164" s="78"/>
      <c r="GXE164" s="65"/>
      <c r="GXH164" s="78"/>
      <c r="GXI164" s="78"/>
      <c r="GXJ164" s="65"/>
      <c r="GXM164" s="78"/>
      <c r="GXN164" s="78"/>
      <c r="GXO164" s="65"/>
      <c r="GXR164" s="78"/>
      <c r="GXS164" s="78"/>
      <c r="GXT164" s="65"/>
      <c r="GXW164" s="78"/>
      <c r="GXX164" s="78"/>
      <c r="GXY164" s="65"/>
      <c r="GYB164" s="78"/>
      <c r="GYC164" s="78"/>
      <c r="GYD164" s="65"/>
      <c r="GYG164" s="78"/>
      <c r="GYH164" s="78"/>
      <c r="GYI164" s="65"/>
      <c r="GYL164" s="78"/>
      <c r="GYM164" s="78"/>
      <c r="GYN164" s="65"/>
      <c r="GYQ164" s="78"/>
      <c r="GYR164" s="78"/>
      <c r="GYS164" s="65"/>
      <c r="GYV164" s="78"/>
      <c r="GYW164" s="78"/>
      <c r="GYX164" s="65"/>
      <c r="GZA164" s="78"/>
      <c r="GZB164" s="78"/>
      <c r="GZC164" s="65"/>
      <c r="GZF164" s="78"/>
      <c r="GZG164" s="78"/>
      <c r="GZH164" s="65"/>
      <c r="GZK164" s="78"/>
      <c r="GZL164" s="78"/>
      <c r="GZM164" s="65"/>
      <c r="GZP164" s="78"/>
      <c r="GZQ164" s="78"/>
      <c r="GZR164" s="65"/>
      <c r="GZU164" s="78"/>
      <c r="GZV164" s="78"/>
      <c r="GZW164" s="65"/>
      <c r="GZZ164" s="78"/>
      <c r="HAA164" s="78"/>
      <c r="HAB164" s="65"/>
      <c r="HAE164" s="78"/>
      <c r="HAF164" s="78"/>
      <c r="HAG164" s="65"/>
      <c r="HAJ164" s="78"/>
      <c r="HAK164" s="78"/>
      <c r="HAL164" s="65"/>
      <c r="HAO164" s="78"/>
      <c r="HAP164" s="78"/>
      <c r="HAQ164" s="65"/>
      <c r="HAT164" s="78"/>
      <c r="HAU164" s="78"/>
      <c r="HAV164" s="65"/>
      <c r="HAY164" s="78"/>
      <c r="HAZ164" s="78"/>
      <c r="HBA164" s="65"/>
      <c r="HBD164" s="78"/>
      <c r="HBE164" s="78"/>
      <c r="HBF164" s="65"/>
      <c r="HBI164" s="78"/>
      <c r="HBJ164" s="78"/>
      <c r="HBK164" s="65"/>
      <c r="HBN164" s="78"/>
      <c r="HBO164" s="78"/>
      <c r="HBP164" s="65"/>
      <c r="HBS164" s="78"/>
      <c r="HBT164" s="78"/>
      <c r="HBU164" s="65"/>
      <c r="HBX164" s="78"/>
      <c r="HBY164" s="78"/>
      <c r="HBZ164" s="65"/>
      <c r="HCC164" s="78"/>
      <c r="HCD164" s="78"/>
      <c r="HCE164" s="65"/>
      <c r="HCH164" s="78"/>
      <c r="HCI164" s="78"/>
      <c r="HCJ164" s="65"/>
      <c r="HCM164" s="78"/>
      <c r="HCN164" s="78"/>
      <c r="HCO164" s="65"/>
      <c r="HCR164" s="78"/>
      <c r="HCS164" s="78"/>
      <c r="HCT164" s="65"/>
      <c r="HCW164" s="78"/>
      <c r="HCX164" s="78"/>
      <c r="HCY164" s="65"/>
      <c r="HDB164" s="78"/>
      <c r="HDC164" s="78"/>
      <c r="HDD164" s="65"/>
      <c r="HDG164" s="78"/>
      <c r="HDH164" s="78"/>
      <c r="HDI164" s="65"/>
      <c r="HDL164" s="78"/>
      <c r="HDM164" s="78"/>
      <c r="HDN164" s="65"/>
      <c r="HDQ164" s="78"/>
      <c r="HDR164" s="78"/>
      <c r="HDS164" s="65"/>
      <c r="HDV164" s="78"/>
      <c r="HDW164" s="78"/>
      <c r="HDX164" s="65"/>
      <c r="HEA164" s="78"/>
      <c r="HEB164" s="78"/>
      <c r="HEC164" s="65"/>
      <c r="HEF164" s="78"/>
      <c r="HEG164" s="78"/>
      <c r="HEH164" s="65"/>
      <c r="HEK164" s="78"/>
      <c r="HEL164" s="78"/>
      <c r="HEM164" s="65"/>
      <c r="HEP164" s="78"/>
      <c r="HEQ164" s="78"/>
      <c r="HER164" s="65"/>
      <c r="HEU164" s="78"/>
      <c r="HEV164" s="78"/>
      <c r="HEW164" s="65"/>
      <c r="HEZ164" s="78"/>
      <c r="HFA164" s="78"/>
      <c r="HFB164" s="65"/>
      <c r="HFE164" s="78"/>
      <c r="HFF164" s="78"/>
      <c r="HFG164" s="65"/>
      <c r="HFJ164" s="78"/>
      <c r="HFK164" s="78"/>
      <c r="HFL164" s="65"/>
      <c r="HFO164" s="78"/>
      <c r="HFP164" s="78"/>
      <c r="HFQ164" s="65"/>
      <c r="HFT164" s="78"/>
      <c r="HFU164" s="78"/>
      <c r="HFV164" s="65"/>
      <c r="HFY164" s="78"/>
      <c r="HFZ164" s="78"/>
      <c r="HGA164" s="65"/>
      <c r="HGD164" s="78"/>
      <c r="HGE164" s="78"/>
      <c r="HGF164" s="65"/>
      <c r="HGI164" s="78"/>
      <c r="HGJ164" s="78"/>
      <c r="HGK164" s="65"/>
      <c r="HGN164" s="78"/>
      <c r="HGO164" s="78"/>
      <c r="HGP164" s="65"/>
      <c r="HGS164" s="78"/>
      <c r="HGT164" s="78"/>
      <c r="HGU164" s="65"/>
      <c r="HGX164" s="78"/>
      <c r="HGY164" s="78"/>
      <c r="HGZ164" s="65"/>
      <c r="HHC164" s="78"/>
      <c r="HHD164" s="78"/>
      <c r="HHE164" s="65"/>
      <c r="HHH164" s="78"/>
      <c r="HHI164" s="78"/>
      <c r="HHJ164" s="65"/>
      <c r="HHM164" s="78"/>
      <c r="HHN164" s="78"/>
      <c r="HHO164" s="65"/>
      <c r="HHR164" s="78"/>
      <c r="HHS164" s="78"/>
      <c r="HHT164" s="65"/>
      <c r="HHW164" s="78"/>
      <c r="HHX164" s="78"/>
      <c r="HHY164" s="65"/>
      <c r="HIB164" s="78"/>
      <c r="HIC164" s="78"/>
      <c r="HID164" s="65"/>
      <c r="HIG164" s="78"/>
      <c r="HIH164" s="78"/>
      <c r="HII164" s="65"/>
      <c r="HIL164" s="78"/>
      <c r="HIM164" s="78"/>
      <c r="HIN164" s="65"/>
      <c r="HIQ164" s="78"/>
      <c r="HIR164" s="78"/>
      <c r="HIS164" s="65"/>
      <c r="HIV164" s="78"/>
      <c r="HIW164" s="78"/>
      <c r="HIX164" s="65"/>
      <c r="HJA164" s="78"/>
      <c r="HJB164" s="78"/>
      <c r="HJC164" s="65"/>
      <c r="HJF164" s="78"/>
      <c r="HJG164" s="78"/>
      <c r="HJH164" s="65"/>
      <c r="HJK164" s="78"/>
      <c r="HJL164" s="78"/>
      <c r="HJM164" s="65"/>
      <c r="HJP164" s="78"/>
      <c r="HJQ164" s="78"/>
      <c r="HJR164" s="65"/>
      <c r="HJU164" s="78"/>
      <c r="HJV164" s="78"/>
      <c r="HJW164" s="65"/>
      <c r="HJZ164" s="78"/>
      <c r="HKA164" s="78"/>
      <c r="HKB164" s="65"/>
      <c r="HKE164" s="78"/>
      <c r="HKF164" s="78"/>
      <c r="HKG164" s="65"/>
      <c r="HKJ164" s="78"/>
      <c r="HKK164" s="78"/>
      <c r="HKL164" s="65"/>
      <c r="HKO164" s="78"/>
      <c r="HKP164" s="78"/>
      <c r="HKQ164" s="65"/>
      <c r="HKT164" s="78"/>
      <c r="HKU164" s="78"/>
      <c r="HKV164" s="65"/>
      <c r="HKY164" s="78"/>
      <c r="HKZ164" s="78"/>
      <c r="HLA164" s="65"/>
      <c r="HLD164" s="78"/>
      <c r="HLE164" s="78"/>
      <c r="HLF164" s="65"/>
      <c r="HLI164" s="78"/>
      <c r="HLJ164" s="78"/>
      <c r="HLK164" s="65"/>
      <c r="HLN164" s="78"/>
      <c r="HLO164" s="78"/>
      <c r="HLP164" s="65"/>
      <c r="HLS164" s="78"/>
      <c r="HLT164" s="78"/>
      <c r="HLU164" s="65"/>
      <c r="HLX164" s="78"/>
      <c r="HLY164" s="78"/>
      <c r="HLZ164" s="65"/>
      <c r="HMC164" s="78"/>
      <c r="HMD164" s="78"/>
      <c r="HME164" s="65"/>
      <c r="HMH164" s="78"/>
      <c r="HMI164" s="78"/>
      <c r="HMJ164" s="65"/>
      <c r="HMM164" s="78"/>
      <c r="HMN164" s="78"/>
      <c r="HMO164" s="65"/>
      <c r="HMR164" s="78"/>
      <c r="HMS164" s="78"/>
      <c r="HMT164" s="65"/>
      <c r="HMW164" s="78"/>
      <c r="HMX164" s="78"/>
      <c r="HMY164" s="65"/>
      <c r="HNB164" s="78"/>
      <c r="HNC164" s="78"/>
      <c r="HND164" s="65"/>
      <c r="HNG164" s="78"/>
      <c r="HNH164" s="78"/>
      <c r="HNI164" s="65"/>
      <c r="HNL164" s="78"/>
      <c r="HNM164" s="78"/>
      <c r="HNN164" s="65"/>
      <c r="HNQ164" s="78"/>
      <c r="HNR164" s="78"/>
      <c r="HNS164" s="65"/>
      <c r="HNV164" s="78"/>
      <c r="HNW164" s="78"/>
      <c r="HNX164" s="65"/>
      <c r="HOA164" s="78"/>
      <c r="HOB164" s="78"/>
      <c r="HOC164" s="65"/>
      <c r="HOF164" s="78"/>
      <c r="HOG164" s="78"/>
      <c r="HOH164" s="65"/>
      <c r="HOK164" s="78"/>
      <c r="HOL164" s="78"/>
      <c r="HOM164" s="65"/>
      <c r="HOP164" s="78"/>
      <c r="HOQ164" s="78"/>
      <c r="HOR164" s="65"/>
      <c r="HOU164" s="78"/>
      <c r="HOV164" s="78"/>
      <c r="HOW164" s="65"/>
      <c r="HOZ164" s="78"/>
      <c r="HPA164" s="78"/>
      <c r="HPB164" s="65"/>
      <c r="HPE164" s="78"/>
      <c r="HPF164" s="78"/>
      <c r="HPG164" s="65"/>
      <c r="HPJ164" s="78"/>
      <c r="HPK164" s="78"/>
      <c r="HPL164" s="65"/>
      <c r="HPO164" s="78"/>
      <c r="HPP164" s="78"/>
      <c r="HPQ164" s="65"/>
      <c r="HPT164" s="78"/>
      <c r="HPU164" s="78"/>
      <c r="HPV164" s="65"/>
      <c r="HPY164" s="78"/>
      <c r="HPZ164" s="78"/>
      <c r="HQA164" s="65"/>
      <c r="HQD164" s="78"/>
      <c r="HQE164" s="78"/>
      <c r="HQF164" s="65"/>
      <c r="HQI164" s="78"/>
      <c r="HQJ164" s="78"/>
      <c r="HQK164" s="65"/>
      <c r="HQN164" s="78"/>
      <c r="HQO164" s="78"/>
      <c r="HQP164" s="65"/>
      <c r="HQS164" s="78"/>
      <c r="HQT164" s="78"/>
      <c r="HQU164" s="65"/>
      <c r="HQX164" s="78"/>
      <c r="HQY164" s="78"/>
      <c r="HQZ164" s="65"/>
      <c r="HRC164" s="78"/>
      <c r="HRD164" s="78"/>
      <c r="HRE164" s="65"/>
      <c r="HRH164" s="78"/>
      <c r="HRI164" s="78"/>
      <c r="HRJ164" s="65"/>
      <c r="HRM164" s="78"/>
      <c r="HRN164" s="78"/>
      <c r="HRO164" s="65"/>
      <c r="HRR164" s="78"/>
      <c r="HRS164" s="78"/>
      <c r="HRT164" s="65"/>
      <c r="HRW164" s="78"/>
      <c r="HRX164" s="78"/>
      <c r="HRY164" s="65"/>
      <c r="HSB164" s="78"/>
      <c r="HSC164" s="78"/>
      <c r="HSD164" s="65"/>
      <c r="HSG164" s="78"/>
      <c r="HSH164" s="78"/>
      <c r="HSI164" s="65"/>
      <c r="HSL164" s="78"/>
      <c r="HSM164" s="78"/>
      <c r="HSN164" s="65"/>
      <c r="HSQ164" s="78"/>
      <c r="HSR164" s="78"/>
      <c r="HSS164" s="65"/>
      <c r="HSV164" s="78"/>
      <c r="HSW164" s="78"/>
      <c r="HSX164" s="65"/>
      <c r="HTA164" s="78"/>
      <c r="HTB164" s="78"/>
      <c r="HTC164" s="65"/>
      <c r="HTF164" s="78"/>
      <c r="HTG164" s="78"/>
      <c r="HTH164" s="65"/>
      <c r="HTK164" s="78"/>
      <c r="HTL164" s="78"/>
      <c r="HTM164" s="65"/>
      <c r="HTP164" s="78"/>
      <c r="HTQ164" s="78"/>
      <c r="HTR164" s="65"/>
      <c r="HTU164" s="78"/>
      <c r="HTV164" s="78"/>
      <c r="HTW164" s="65"/>
      <c r="HTZ164" s="78"/>
      <c r="HUA164" s="78"/>
      <c r="HUB164" s="65"/>
      <c r="HUE164" s="78"/>
      <c r="HUF164" s="78"/>
      <c r="HUG164" s="65"/>
      <c r="HUJ164" s="78"/>
      <c r="HUK164" s="78"/>
      <c r="HUL164" s="65"/>
      <c r="HUO164" s="78"/>
      <c r="HUP164" s="78"/>
      <c r="HUQ164" s="65"/>
      <c r="HUT164" s="78"/>
      <c r="HUU164" s="78"/>
      <c r="HUV164" s="65"/>
      <c r="HUY164" s="78"/>
      <c r="HUZ164" s="78"/>
      <c r="HVA164" s="65"/>
      <c r="HVD164" s="78"/>
      <c r="HVE164" s="78"/>
      <c r="HVF164" s="65"/>
      <c r="HVI164" s="78"/>
      <c r="HVJ164" s="78"/>
      <c r="HVK164" s="65"/>
      <c r="HVN164" s="78"/>
      <c r="HVO164" s="78"/>
      <c r="HVP164" s="65"/>
      <c r="HVS164" s="78"/>
      <c r="HVT164" s="78"/>
      <c r="HVU164" s="65"/>
      <c r="HVX164" s="78"/>
      <c r="HVY164" s="78"/>
      <c r="HVZ164" s="65"/>
      <c r="HWC164" s="78"/>
      <c r="HWD164" s="78"/>
      <c r="HWE164" s="65"/>
      <c r="HWH164" s="78"/>
      <c r="HWI164" s="78"/>
      <c r="HWJ164" s="65"/>
      <c r="HWM164" s="78"/>
      <c r="HWN164" s="78"/>
      <c r="HWO164" s="65"/>
      <c r="HWR164" s="78"/>
      <c r="HWS164" s="78"/>
      <c r="HWT164" s="65"/>
      <c r="HWW164" s="78"/>
      <c r="HWX164" s="78"/>
      <c r="HWY164" s="65"/>
      <c r="HXB164" s="78"/>
      <c r="HXC164" s="78"/>
      <c r="HXD164" s="65"/>
      <c r="HXG164" s="78"/>
      <c r="HXH164" s="78"/>
      <c r="HXI164" s="65"/>
      <c r="HXL164" s="78"/>
      <c r="HXM164" s="78"/>
      <c r="HXN164" s="65"/>
      <c r="HXQ164" s="78"/>
      <c r="HXR164" s="78"/>
      <c r="HXS164" s="65"/>
      <c r="HXV164" s="78"/>
      <c r="HXW164" s="78"/>
      <c r="HXX164" s="65"/>
      <c r="HYA164" s="78"/>
      <c r="HYB164" s="78"/>
      <c r="HYC164" s="65"/>
      <c r="HYF164" s="78"/>
      <c r="HYG164" s="78"/>
      <c r="HYH164" s="65"/>
      <c r="HYK164" s="78"/>
      <c r="HYL164" s="78"/>
      <c r="HYM164" s="65"/>
      <c r="HYP164" s="78"/>
      <c r="HYQ164" s="78"/>
      <c r="HYR164" s="65"/>
      <c r="HYU164" s="78"/>
      <c r="HYV164" s="78"/>
      <c r="HYW164" s="65"/>
      <c r="HYZ164" s="78"/>
      <c r="HZA164" s="78"/>
      <c r="HZB164" s="65"/>
      <c r="HZE164" s="78"/>
      <c r="HZF164" s="78"/>
      <c r="HZG164" s="65"/>
      <c r="HZJ164" s="78"/>
      <c r="HZK164" s="78"/>
      <c r="HZL164" s="65"/>
      <c r="HZO164" s="78"/>
      <c r="HZP164" s="78"/>
      <c r="HZQ164" s="65"/>
      <c r="HZT164" s="78"/>
      <c r="HZU164" s="78"/>
      <c r="HZV164" s="65"/>
      <c r="HZY164" s="78"/>
      <c r="HZZ164" s="78"/>
      <c r="IAA164" s="65"/>
      <c r="IAD164" s="78"/>
      <c r="IAE164" s="78"/>
      <c r="IAF164" s="65"/>
      <c r="IAI164" s="78"/>
      <c r="IAJ164" s="78"/>
      <c r="IAK164" s="65"/>
      <c r="IAN164" s="78"/>
      <c r="IAO164" s="78"/>
      <c r="IAP164" s="65"/>
      <c r="IAS164" s="78"/>
      <c r="IAT164" s="78"/>
      <c r="IAU164" s="65"/>
      <c r="IAX164" s="78"/>
      <c r="IAY164" s="78"/>
      <c r="IAZ164" s="65"/>
      <c r="IBC164" s="78"/>
      <c r="IBD164" s="78"/>
      <c r="IBE164" s="65"/>
      <c r="IBH164" s="78"/>
      <c r="IBI164" s="78"/>
      <c r="IBJ164" s="65"/>
      <c r="IBM164" s="78"/>
      <c r="IBN164" s="78"/>
      <c r="IBO164" s="65"/>
      <c r="IBR164" s="78"/>
      <c r="IBS164" s="78"/>
      <c r="IBT164" s="65"/>
      <c r="IBW164" s="78"/>
      <c r="IBX164" s="78"/>
      <c r="IBY164" s="65"/>
      <c r="ICB164" s="78"/>
      <c r="ICC164" s="78"/>
      <c r="ICD164" s="65"/>
      <c r="ICG164" s="78"/>
      <c r="ICH164" s="78"/>
      <c r="ICI164" s="65"/>
      <c r="ICL164" s="78"/>
      <c r="ICM164" s="78"/>
      <c r="ICN164" s="65"/>
      <c r="ICQ164" s="78"/>
      <c r="ICR164" s="78"/>
      <c r="ICS164" s="65"/>
      <c r="ICV164" s="78"/>
      <c r="ICW164" s="78"/>
      <c r="ICX164" s="65"/>
      <c r="IDA164" s="78"/>
      <c r="IDB164" s="78"/>
      <c r="IDC164" s="65"/>
      <c r="IDF164" s="78"/>
      <c r="IDG164" s="78"/>
      <c r="IDH164" s="65"/>
      <c r="IDK164" s="78"/>
      <c r="IDL164" s="78"/>
      <c r="IDM164" s="65"/>
      <c r="IDP164" s="78"/>
      <c r="IDQ164" s="78"/>
      <c r="IDR164" s="65"/>
      <c r="IDU164" s="78"/>
      <c r="IDV164" s="78"/>
      <c r="IDW164" s="65"/>
      <c r="IDZ164" s="78"/>
      <c r="IEA164" s="78"/>
      <c r="IEB164" s="65"/>
      <c r="IEE164" s="78"/>
      <c r="IEF164" s="78"/>
      <c r="IEG164" s="65"/>
      <c r="IEJ164" s="78"/>
      <c r="IEK164" s="78"/>
      <c r="IEL164" s="65"/>
      <c r="IEO164" s="78"/>
      <c r="IEP164" s="78"/>
      <c r="IEQ164" s="65"/>
      <c r="IET164" s="78"/>
      <c r="IEU164" s="78"/>
      <c r="IEV164" s="65"/>
      <c r="IEY164" s="78"/>
      <c r="IEZ164" s="78"/>
      <c r="IFA164" s="65"/>
      <c r="IFD164" s="78"/>
      <c r="IFE164" s="78"/>
      <c r="IFF164" s="65"/>
      <c r="IFI164" s="78"/>
      <c r="IFJ164" s="78"/>
      <c r="IFK164" s="65"/>
      <c r="IFN164" s="78"/>
      <c r="IFO164" s="78"/>
      <c r="IFP164" s="65"/>
      <c r="IFS164" s="78"/>
      <c r="IFT164" s="78"/>
      <c r="IFU164" s="65"/>
      <c r="IFX164" s="78"/>
      <c r="IFY164" s="78"/>
      <c r="IFZ164" s="65"/>
      <c r="IGC164" s="78"/>
      <c r="IGD164" s="78"/>
      <c r="IGE164" s="65"/>
      <c r="IGH164" s="78"/>
      <c r="IGI164" s="78"/>
      <c r="IGJ164" s="65"/>
      <c r="IGM164" s="78"/>
      <c r="IGN164" s="78"/>
      <c r="IGO164" s="65"/>
      <c r="IGR164" s="78"/>
      <c r="IGS164" s="78"/>
      <c r="IGT164" s="65"/>
      <c r="IGW164" s="78"/>
      <c r="IGX164" s="78"/>
      <c r="IGY164" s="65"/>
      <c r="IHB164" s="78"/>
      <c r="IHC164" s="78"/>
      <c r="IHD164" s="65"/>
      <c r="IHG164" s="78"/>
      <c r="IHH164" s="78"/>
      <c r="IHI164" s="65"/>
      <c r="IHL164" s="78"/>
      <c r="IHM164" s="78"/>
      <c r="IHN164" s="65"/>
      <c r="IHQ164" s="78"/>
      <c r="IHR164" s="78"/>
      <c r="IHS164" s="65"/>
      <c r="IHV164" s="78"/>
      <c r="IHW164" s="78"/>
      <c r="IHX164" s="65"/>
      <c r="IIA164" s="78"/>
      <c r="IIB164" s="78"/>
      <c r="IIC164" s="65"/>
      <c r="IIF164" s="78"/>
      <c r="IIG164" s="78"/>
      <c r="IIH164" s="65"/>
      <c r="IIK164" s="78"/>
      <c r="IIL164" s="78"/>
      <c r="IIM164" s="65"/>
      <c r="IIP164" s="78"/>
      <c r="IIQ164" s="78"/>
      <c r="IIR164" s="65"/>
      <c r="IIU164" s="78"/>
      <c r="IIV164" s="78"/>
      <c r="IIW164" s="65"/>
      <c r="IIZ164" s="78"/>
      <c r="IJA164" s="78"/>
      <c r="IJB164" s="65"/>
      <c r="IJE164" s="78"/>
      <c r="IJF164" s="78"/>
      <c r="IJG164" s="65"/>
      <c r="IJJ164" s="78"/>
      <c r="IJK164" s="78"/>
      <c r="IJL164" s="65"/>
      <c r="IJO164" s="78"/>
      <c r="IJP164" s="78"/>
      <c r="IJQ164" s="65"/>
      <c r="IJT164" s="78"/>
      <c r="IJU164" s="78"/>
      <c r="IJV164" s="65"/>
      <c r="IJY164" s="78"/>
      <c r="IJZ164" s="78"/>
      <c r="IKA164" s="65"/>
      <c r="IKD164" s="78"/>
      <c r="IKE164" s="78"/>
      <c r="IKF164" s="65"/>
      <c r="IKI164" s="78"/>
      <c r="IKJ164" s="78"/>
      <c r="IKK164" s="65"/>
      <c r="IKN164" s="78"/>
      <c r="IKO164" s="78"/>
      <c r="IKP164" s="65"/>
      <c r="IKS164" s="78"/>
      <c r="IKT164" s="78"/>
      <c r="IKU164" s="65"/>
      <c r="IKX164" s="78"/>
      <c r="IKY164" s="78"/>
      <c r="IKZ164" s="65"/>
      <c r="ILC164" s="78"/>
      <c r="ILD164" s="78"/>
      <c r="ILE164" s="65"/>
      <c r="ILH164" s="78"/>
      <c r="ILI164" s="78"/>
      <c r="ILJ164" s="65"/>
      <c r="ILM164" s="78"/>
      <c r="ILN164" s="78"/>
      <c r="ILO164" s="65"/>
      <c r="ILR164" s="78"/>
      <c r="ILS164" s="78"/>
      <c r="ILT164" s="65"/>
      <c r="ILW164" s="78"/>
      <c r="ILX164" s="78"/>
      <c r="ILY164" s="65"/>
      <c r="IMB164" s="78"/>
      <c r="IMC164" s="78"/>
      <c r="IMD164" s="65"/>
      <c r="IMG164" s="78"/>
      <c r="IMH164" s="78"/>
      <c r="IMI164" s="65"/>
      <c r="IML164" s="78"/>
      <c r="IMM164" s="78"/>
      <c r="IMN164" s="65"/>
      <c r="IMQ164" s="78"/>
      <c r="IMR164" s="78"/>
      <c r="IMS164" s="65"/>
      <c r="IMV164" s="78"/>
      <c r="IMW164" s="78"/>
      <c r="IMX164" s="65"/>
      <c r="INA164" s="78"/>
      <c r="INB164" s="78"/>
      <c r="INC164" s="65"/>
      <c r="INF164" s="78"/>
      <c r="ING164" s="78"/>
      <c r="INH164" s="65"/>
      <c r="INK164" s="78"/>
      <c r="INL164" s="78"/>
      <c r="INM164" s="65"/>
      <c r="INP164" s="78"/>
      <c r="INQ164" s="78"/>
      <c r="INR164" s="65"/>
      <c r="INU164" s="78"/>
      <c r="INV164" s="78"/>
      <c r="INW164" s="65"/>
      <c r="INZ164" s="78"/>
      <c r="IOA164" s="78"/>
      <c r="IOB164" s="65"/>
      <c r="IOE164" s="78"/>
      <c r="IOF164" s="78"/>
      <c r="IOG164" s="65"/>
      <c r="IOJ164" s="78"/>
      <c r="IOK164" s="78"/>
      <c r="IOL164" s="65"/>
      <c r="IOO164" s="78"/>
      <c r="IOP164" s="78"/>
      <c r="IOQ164" s="65"/>
      <c r="IOT164" s="78"/>
      <c r="IOU164" s="78"/>
      <c r="IOV164" s="65"/>
      <c r="IOY164" s="78"/>
      <c r="IOZ164" s="78"/>
      <c r="IPA164" s="65"/>
      <c r="IPD164" s="78"/>
      <c r="IPE164" s="78"/>
      <c r="IPF164" s="65"/>
      <c r="IPI164" s="78"/>
      <c r="IPJ164" s="78"/>
      <c r="IPK164" s="65"/>
      <c r="IPN164" s="78"/>
      <c r="IPO164" s="78"/>
      <c r="IPP164" s="65"/>
      <c r="IPS164" s="78"/>
      <c r="IPT164" s="78"/>
      <c r="IPU164" s="65"/>
      <c r="IPX164" s="78"/>
      <c r="IPY164" s="78"/>
      <c r="IPZ164" s="65"/>
      <c r="IQC164" s="78"/>
      <c r="IQD164" s="78"/>
      <c r="IQE164" s="65"/>
      <c r="IQH164" s="78"/>
      <c r="IQI164" s="78"/>
      <c r="IQJ164" s="65"/>
      <c r="IQM164" s="78"/>
      <c r="IQN164" s="78"/>
      <c r="IQO164" s="65"/>
      <c r="IQR164" s="78"/>
      <c r="IQS164" s="78"/>
      <c r="IQT164" s="65"/>
      <c r="IQW164" s="78"/>
      <c r="IQX164" s="78"/>
      <c r="IQY164" s="65"/>
      <c r="IRB164" s="78"/>
      <c r="IRC164" s="78"/>
      <c r="IRD164" s="65"/>
      <c r="IRG164" s="78"/>
      <c r="IRH164" s="78"/>
      <c r="IRI164" s="65"/>
      <c r="IRL164" s="78"/>
      <c r="IRM164" s="78"/>
      <c r="IRN164" s="65"/>
      <c r="IRQ164" s="78"/>
      <c r="IRR164" s="78"/>
      <c r="IRS164" s="65"/>
      <c r="IRV164" s="78"/>
      <c r="IRW164" s="78"/>
      <c r="IRX164" s="65"/>
      <c r="ISA164" s="78"/>
      <c r="ISB164" s="78"/>
      <c r="ISC164" s="65"/>
      <c r="ISF164" s="78"/>
      <c r="ISG164" s="78"/>
      <c r="ISH164" s="65"/>
      <c r="ISK164" s="78"/>
      <c r="ISL164" s="78"/>
      <c r="ISM164" s="65"/>
      <c r="ISP164" s="78"/>
      <c r="ISQ164" s="78"/>
      <c r="ISR164" s="65"/>
      <c r="ISU164" s="78"/>
      <c r="ISV164" s="78"/>
      <c r="ISW164" s="65"/>
      <c r="ISZ164" s="78"/>
      <c r="ITA164" s="78"/>
      <c r="ITB164" s="65"/>
      <c r="ITE164" s="78"/>
      <c r="ITF164" s="78"/>
      <c r="ITG164" s="65"/>
      <c r="ITJ164" s="78"/>
      <c r="ITK164" s="78"/>
      <c r="ITL164" s="65"/>
      <c r="ITO164" s="78"/>
      <c r="ITP164" s="78"/>
      <c r="ITQ164" s="65"/>
      <c r="ITT164" s="78"/>
      <c r="ITU164" s="78"/>
      <c r="ITV164" s="65"/>
      <c r="ITY164" s="78"/>
      <c r="ITZ164" s="78"/>
      <c r="IUA164" s="65"/>
      <c r="IUD164" s="78"/>
      <c r="IUE164" s="78"/>
      <c r="IUF164" s="65"/>
      <c r="IUI164" s="78"/>
      <c r="IUJ164" s="78"/>
      <c r="IUK164" s="65"/>
      <c r="IUN164" s="78"/>
      <c r="IUO164" s="78"/>
      <c r="IUP164" s="65"/>
      <c r="IUS164" s="78"/>
      <c r="IUT164" s="78"/>
      <c r="IUU164" s="65"/>
      <c r="IUX164" s="78"/>
      <c r="IUY164" s="78"/>
      <c r="IUZ164" s="65"/>
      <c r="IVC164" s="78"/>
      <c r="IVD164" s="78"/>
      <c r="IVE164" s="65"/>
      <c r="IVH164" s="78"/>
      <c r="IVI164" s="78"/>
      <c r="IVJ164" s="65"/>
      <c r="IVM164" s="78"/>
      <c r="IVN164" s="78"/>
      <c r="IVO164" s="65"/>
      <c r="IVR164" s="78"/>
      <c r="IVS164" s="78"/>
      <c r="IVT164" s="65"/>
      <c r="IVW164" s="78"/>
      <c r="IVX164" s="78"/>
      <c r="IVY164" s="65"/>
      <c r="IWB164" s="78"/>
      <c r="IWC164" s="78"/>
      <c r="IWD164" s="65"/>
      <c r="IWG164" s="78"/>
      <c r="IWH164" s="78"/>
      <c r="IWI164" s="65"/>
      <c r="IWL164" s="78"/>
      <c r="IWM164" s="78"/>
      <c r="IWN164" s="65"/>
      <c r="IWQ164" s="78"/>
      <c r="IWR164" s="78"/>
      <c r="IWS164" s="65"/>
      <c r="IWV164" s="78"/>
      <c r="IWW164" s="78"/>
      <c r="IWX164" s="65"/>
      <c r="IXA164" s="78"/>
      <c r="IXB164" s="78"/>
      <c r="IXC164" s="65"/>
      <c r="IXF164" s="78"/>
      <c r="IXG164" s="78"/>
      <c r="IXH164" s="65"/>
      <c r="IXK164" s="78"/>
      <c r="IXL164" s="78"/>
      <c r="IXM164" s="65"/>
      <c r="IXP164" s="78"/>
      <c r="IXQ164" s="78"/>
      <c r="IXR164" s="65"/>
      <c r="IXU164" s="78"/>
      <c r="IXV164" s="78"/>
      <c r="IXW164" s="65"/>
      <c r="IXZ164" s="78"/>
      <c r="IYA164" s="78"/>
      <c r="IYB164" s="65"/>
      <c r="IYE164" s="78"/>
      <c r="IYF164" s="78"/>
      <c r="IYG164" s="65"/>
      <c r="IYJ164" s="78"/>
      <c r="IYK164" s="78"/>
      <c r="IYL164" s="65"/>
      <c r="IYO164" s="78"/>
      <c r="IYP164" s="78"/>
      <c r="IYQ164" s="65"/>
      <c r="IYT164" s="78"/>
      <c r="IYU164" s="78"/>
      <c r="IYV164" s="65"/>
      <c r="IYY164" s="78"/>
      <c r="IYZ164" s="78"/>
      <c r="IZA164" s="65"/>
      <c r="IZD164" s="78"/>
      <c r="IZE164" s="78"/>
      <c r="IZF164" s="65"/>
      <c r="IZI164" s="78"/>
      <c r="IZJ164" s="78"/>
      <c r="IZK164" s="65"/>
      <c r="IZN164" s="78"/>
      <c r="IZO164" s="78"/>
      <c r="IZP164" s="65"/>
      <c r="IZS164" s="78"/>
      <c r="IZT164" s="78"/>
      <c r="IZU164" s="65"/>
      <c r="IZX164" s="78"/>
      <c r="IZY164" s="78"/>
      <c r="IZZ164" s="65"/>
      <c r="JAC164" s="78"/>
      <c r="JAD164" s="78"/>
      <c r="JAE164" s="65"/>
      <c r="JAH164" s="78"/>
      <c r="JAI164" s="78"/>
      <c r="JAJ164" s="65"/>
      <c r="JAM164" s="78"/>
      <c r="JAN164" s="78"/>
      <c r="JAO164" s="65"/>
      <c r="JAR164" s="78"/>
      <c r="JAS164" s="78"/>
      <c r="JAT164" s="65"/>
      <c r="JAW164" s="78"/>
      <c r="JAX164" s="78"/>
      <c r="JAY164" s="65"/>
      <c r="JBB164" s="78"/>
      <c r="JBC164" s="78"/>
      <c r="JBD164" s="65"/>
      <c r="JBG164" s="78"/>
      <c r="JBH164" s="78"/>
      <c r="JBI164" s="65"/>
      <c r="JBL164" s="78"/>
      <c r="JBM164" s="78"/>
      <c r="JBN164" s="65"/>
      <c r="JBQ164" s="78"/>
      <c r="JBR164" s="78"/>
      <c r="JBS164" s="65"/>
      <c r="JBV164" s="78"/>
      <c r="JBW164" s="78"/>
      <c r="JBX164" s="65"/>
      <c r="JCA164" s="78"/>
      <c r="JCB164" s="78"/>
      <c r="JCC164" s="65"/>
      <c r="JCF164" s="78"/>
      <c r="JCG164" s="78"/>
      <c r="JCH164" s="65"/>
      <c r="JCK164" s="78"/>
      <c r="JCL164" s="78"/>
      <c r="JCM164" s="65"/>
      <c r="JCP164" s="78"/>
      <c r="JCQ164" s="78"/>
      <c r="JCR164" s="65"/>
      <c r="JCU164" s="78"/>
      <c r="JCV164" s="78"/>
      <c r="JCW164" s="65"/>
      <c r="JCZ164" s="78"/>
      <c r="JDA164" s="78"/>
      <c r="JDB164" s="65"/>
      <c r="JDE164" s="78"/>
      <c r="JDF164" s="78"/>
      <c r="JDG164" s="65"/>
      <c r="JDJ164" s="78"/>
      <c r="JDK164" s="78"/>
      <c r="JDL164" s="65"/>
      <c r="JDO164" s="78"/>
      <c r="JDP164" s="78"/>
      <c r="JDQ164" s="65"/>
      <c r="JDT164" s="78"/>
      <c r="JDU164" s="78"/>
      <c r="JDV164" s="65"/>
      <c r="JDY164" s="78"/>
      <c r="JDZ164" s="78"/>
      <c r="JEA164" s="65"/>
      <c r="JED164" s="78"/>
      <c r="JEE164" s="78"/>
      <c r="JEF164" s="65"/>
      <c r="JEI164" s="78"/>
      <c r="JEJ164" s="78"/>
      <c r="JEK164" s="65"/>
      <c r="JEN164" s="78"/>
      <c r="JEO164" s="78"/>
      <c r="JEP164" s="65"/>
      <c r="JES164" s="78"/>
      <c r="JET164" s="78"/>
      <c r="JEU164" s="65"/>
      <c r="JEX164" s="78"/>
      <c r="JEY164" s="78"/>
      <c r="JEZ164" s="65"/>
      <c r="JFC164" s="78"/>
      <c r="JFD164" s="78"/>
      <c r="JFE164" s="65"/>
      <c r="JFH164" s="78"/>
      <c r="JFI164" s="78"/>
      <c r="JFJ164" s="65"/>
      <c r="JFM164" s="78"/>
      <c r="JFN164" s="78"/>
      <c r="JFO164" s="65"/>
      <c r="JFR164" s="78"/>
      <c r="JFS164" s="78"/>
      <c r="JFT164" s="65"/>
      <c r="JFW164" s="78"/>
      <c r="JFX164" s="78"/>
      <c r="JFY164" s="65"/>
      <c r="JGB164" s="78"/>
      <c r="JGC164" s="78"/>
      <c r="JGD164" s="65"/>
      <c r="JGG164" s="78"/>
      <c r="JGH164" s="78"/>
      <c r="JGI164" s="65"/>
      <c r="JGL164" s="78"/>
      <c r="JGM164" s="78"/>
      <c r="JGN164" s="65"/>
      <c r="JGQ164" s="78"/>
      <c r="JGR164" s="78"/>
      <c r="JGS164" s="65"/>
      <c r="JGV164" s="78"/>
      <c r="JGW164" s="78"/>
      <c r="JGX164" s="65"/>
      <c r="JHA164" s="78"/>
      <c r="JHB164" s="78"/>
      <c r="JHC164" s="65"/>
      <c r="JHF164" s="78"/>
      <c r="JHG164" s="78"/>
      <c r="JHH164" s="65"/>
      <c r="JHK164" s="78"/>
      <c r="JHL164" s="78"/>
      <c r="JHM164" s="65"/>
      <c r="JHP164" s="78"/>
      <c r="JHQ164" s="78"/>
      <c r="JHR164" s="65"/>
      <c r="JHU164" s="78"/>
      <c r="JHV164" s="78"/>
      <c r="JHW164" s="65"/>
      <c r="JHZ164" s="78"/>
      <c r="JIA164" s="78"/>
      <c r="JIB164" s="65"/>
      <c r="JIE164" s="78"/>
      <c r="JIF164" s="78"/>
      <c r="JIG164" s="65"/>
      <c r="JIJ164" s="78"/>
      <c r="JIK164" s="78"/>
      <c r="JIL164" s="65"/>
      <c r="JIO164" s="78"/>
      <c r="JIP164" s="78"/>
      <c r="JIQ164" s="65"/>
      <c r="JIT164" s="78"/>
      <c r="JIU164" s="78"/>
      <c r="JIV164" s="65"/>
      <c r="JIY164" s="78"/>
      <c r="JIZ164" s="78"/>
      <c r="JJA164" s="65"/>
      <c r="JJD164" s="78"/>
      <c r="JJE164" s="78"/>
      <c r="JJF164" s="65"/>
      <c r="JJI164" s="78"/>
      <c r="JJJ164" s="78"/>
      <c r="JJK164" s="65"/>
      <c r="JJN164" s="78"/>
      <c r="JJO164" s="78"/>
      <c r="JJP164" s="65"/>
      <c r="JJS164" s="78"/>
      <c r="JJT164" s="78"/>
      <c r="JJU164" s="65"/>
      <c r="JJX164" s="78"/>
      <c r="JJY164" s="78"/>
      <c r="JJZ164" s="65"/>
      <c r="JKC164" s="78"/>
      <c r="JKD164" s="78"/>
      <c r="JKE164" s="65"/>
      <c r="JKH164" s="78"/>
      <c r="JKI164" s="78"/>
      <c r="JKJ164" s="65"/>
      <c r="JKM164" s="78"/>
      <c r="JKN164" s="78"/>
      <c r="JKO164" s="65"/>
      <c r="JKR164" s="78"/>
      <c r="JKS164" s="78"/>
      <c r="JKT164" s="65"/>
      <c r="JKW164" s="78"/>
      <c r="JKX164" s="78"/>
      <c r="JKY164" s="65"/>
      <c r="JLB164" s="78"/>
      <c r="JLC164" s="78"/>
      <c r="JLD164" s="65"/>
      <c r="JLG164" s="78"/>
      <c r="JLH164" s="78"/>
      <c r="JLI164" s="65"/>
      <c r="JLL164" s="78"/>
      <c r="JLM164" s="78"/>
      <c r="JLN164" s="65"/>
      <c r="JLQ164" s="78"/>
      <c r="JLR164" s="78"/>
      <c r="JLS164" s="65"/>
      <c r="JLV164" s="78"/>
      <c r="JLW164" s="78"/>
      <c r="JLX164" s="65"/>
      <c r="JMA164" s="78"/>
      <c r="JMB164" s="78"/>
      <c r="JMC164" s="65"/>
      <c r="JMF164" s="78"/>
      <c r="JMG164" s="78"/>
      <c r="JMH164" s="65"/>
      <c r="JMK164" s="78"/>
      <c r="JML164" s="78"/>
      <c r="JMM164" s="65"/>
      <c r="JMP164" s="78"/>
      <c r="JMQ164" s="78"/>
      <c r="JMR164" s="65"/>
      <c r="JMU164" s="78"/>
      <c r="JMV164" s="78"/>
      <c r="JMW164" s="65"/>
      <c r="JMZ164" s="78"/>
      <c r="JNA164" s="78"/>
      <c r="JNB164" s="65"/>
      <c r="JNE164" s="78"/>
      <c r="JNF164" s="78"/>
      <c r="JNG164" s="65"/>
      <c r="JNJ164" s="78"/>
      <c r="JNK164" s="78"/>
      <c r="JNL164" s="65"/>
      <c r="JNO164" s="78"/>
      <c r="JNP164" s="78"/>
      <c r="JNQ164" s="65"/>
      <c r="JNT164" s="78"/>
      <c r="JNU164" s="78"/>
      <c r="JNV164" s="65"/>
      <c r="JNY164" s="78"/>
      <c r="JNZ164" s="78"/>
      <c r="JOA164" s="65"/>
      <c r="JOD164" s="78"/>
      <c r="JOE164" s="78"/>
      <c r="JOF164" s="65"/>
      <c r="JOI164" s="78"/>
      <c r="JOJ164" s="78"/>
      <c r="JOK164" s="65"/>
      <c r="JON164" s="78"/>
      <c r="JOO164" s="78"/>
      <c r="JOP164" s="65"/>
      <c r="JOS164" s="78"/>
      <c r="JOT164" s="78"/>
      <c r="JOU164" s="65"/>
      <c r="JOX164" s="78"/>
      <c r="JOY164" s="78"/>
      <c r="JOZ164" s="65"/>
      <c r="JPC164" s="78"/>
      <c r="JPD164" s="78"/>
      <c r="JPE164" s="65"/>
      <c r="JPH164" s="78"/>
      <c r="JPI164" s="78"/>
      <c r="JPJ164" s="65"/>
      <c r="JPM164" s="78"/>
      <c r="JPN164" s="78"/>
      <c r="JPO164" s="65"/>
      <c r="JPR164" s="78"/>
      <c r="JPS164" s="78"/>
      <c r="JPT164" s="65"/>
      <c r="JPW164" s="78"/>
      <c r="JPX164" s="78"/>
      <c r="JPY164" s="65"/>
      <c r="JQB164" s="78"/>
      <c r="JQC164" s="78"/>
      <c r="JQD164" s="65"/>
      <c r="JQG164" s="78"/>
      <c r="JQH164" s="78"/>
      <c r="JQI164" s="65"/>
      <c r="JQL164" s="78"/>
      <c r="JQM164" s="78"/>
      <c r="JQN164" s="65"/>
      <c r="JQQ164" s="78"/>
      <c r="JQR164" s="78"/>
      <c r="JQS164" s="65"/>
      <c r="JQV164" s="78"/>
      <c r="JQW164" s="78"/>
      <c r="JQX164" s="65"/>
      <c r="JRA164" s="78"/>
      <c r="JRB164" s="78"/>
      <c r="JRC164" s="65"/>
      <c r="JRF164" s="78"/>
      <c r="JRG164" s="78"/>
      <c r="JRH164" s="65"/>
      <c r="JRK164" s="78"/>
      <c r="JRL164" s="78"/>
      <c r="JRM164" s="65"/>
      <c r="JRP164" s="78"/>
      <c r="JRQ164" s="78"/>
      <c r="JRR164" s="65"/>
      <c r="JRU164" s="78"/>
      <c r="JRV164" s="78"/>
      <c r="JRW164" s="65"/>
      <c r="JRZ164" s="78"/>
      <c r="JSA164" s="78"/>
      <c r="JSB164" s="65"/>
      <c r="JSE164" s="78"/>
      <c r="JSF164" s="78"/>
      <c r="JSG164" s="65"/>
      <c r="JSJ164" s="78"/>
      <c r="JSK164" s="78"/>
      <c r="JSL164" s="65"/>
      <c r="JSO164" s="78"/>
      <c r="JSP164" s="78"/>
      <c r="JSQ164" s="65"/>
      <c r="JST164" s="78"/>
      <c r="JSU164" s="78"/>
      <c r="JSV164" s="65"/>
      <c r="JSY164" s="78"/>
      <c r="JSZ164" s="78"/>
      <c r="JTA164" s="65"/>
      <c r="JTD164" s="78"/>
      <c r="JTE164" s="78"/>
      <c r="JTF164" s="65"/>
      <c r="JTI164" s="78"/>
      <c r="JTJ164" s="78"/>
      <c r="JTK164" s="65"/>
      <c r="JTN164" s="78"/>
      <c r="JTO164" s="78"/>
      <c r="JTP164" s="65"/>
      <c r="JTS164" s="78"/>
      <c r="JTT164" s="78"/>
      <c r="JTU164" s="65"/>
      <c r="JTX164" s="78"/>
      <c r="JTY164" s="78"/>
      <c r="JTZ164" s="65"/>
      <c r="JUC164" s="78"/>
      <c r="JUD164" s="78"/>
      <c r="JUE164" s="65"/>
      <c r="JUH164" s="78"/>
      <c r="JUI164" s="78"/>
      <c r="JUJ164" s="65"/>
      <c r="JUM164" s="78"/>
      <c r="JUN164" s="78"/>
      <c r="JUO164" s="65"/>
      <c r="JUR164" s="78"/>
      <c r="JUS164" s="78"/>
      <c r="JUT164" s="65"/>
      <c r="JUW164" s="78"/>
      <c r="JUX164" s="78"/>
      <c r="JUY164" s="65"/>
      <c r="JVB164" s="78"/>
      <c r="JVC164" s="78"/>
      <c r="JVD164" s="65"/>
      <c r="JVG164" s="78"/>
      <c r="JVH164" s="78"/>
      <c r="JVI164" s="65"/>
      <c r="JVL164" s="78"/>
      <c r="JVM164" s="78"/>
      <c r="JVN164" s="65"/>
      <c r="JVQ164" s="78"/>
      <c r="JVR164" s="78"/>
      <c r="JVS164" s="65"/>
      <c r="JVV164" s="78"/>
      <c r="JVW164" s="78"/>
      <c r="JVX164" s="65"/>
      <c r="JWA164" s="78"/>
      <c r="JWB164" s="78"/>
      <c r="JWC164" s="65"/>
      <c r="JWF164" s="78"/>
      <c r="JWG164" s="78"/>
      <c r="JWH164" s="65"/>
      <c r="JWK164" s="78"/>
      <c r="JWL164" s="78"/>
      <c r="JWM164" s="65"/>
      <c r="JWP164" s="78"/>
      <c r="JWQ164" s="78"/>
      <c r="JWR164" s="65"/>
      <c r="JWU164" s="78"/>
      <c r="JWV164" s="78"/>
      <c r="JWW164" s="65"/>
      <c r="JWZ164" s="78"/>
      <c r="JXA164" s="78"/>
      <c r="JXB164" s="65"/>
      <c r="JXE164" s="78"/>
      <c r="JXF164" s="78"/>
      <c r="JXG164" s="65"/>
      <c r="JXJ164" s="78"/>
      <c r="JXK164" s="78"/>
      <c r="JXL164" s="65"/>
      <c r="JXO164" s="78"/>
      <c r="JXP164" s="78"/>
      <c r="JXQ164" s="65"/>
      <c r="JXT164" s="78"/>
      <c r="JXU164" s="78"/>
      <c r="JXV164" s="65"/>
      <c r="JXY164" s="78"/>
      <c r="JXZ164" s="78"/>
      <c r="JYA164" s="65"/>
      <c r="JYD164" s="78"/>
      <c r="JYE164" s="78"/>
      <c r="JYF164" s="65"/>
      <c r="JYI164" s="78"/>
      <c r="JYJ164" s="78"/>
      <c r="JYK164" s="65"/>
      <c r="JYN164" s="78"/>
      <c r="JYO164" s="78"/>
      <c r="JYP164" s="65"/>
      <c r="JYS164" s="78"/>
      <c r="JYT164" s="78"/>
      <c r="JYU164" s="65"/>
      <c r="JYX164" s="78"/>
      <c r="JYY164" s="78"/>
      <c r="JYZ164" s="65"/>
      <c r="JZC164" s="78"/>
      <c r="JZD164" s="78"/>
      <c r="JZE164" s="65"/>
      <c r="JZH164" s="78"/>
      <c r="JZI164" s="78"/>
      <c r="JZJ164" s="65"/>
      <c r="JZM164" s="78"/>
      <c r="JZN164" s="78"/>
      <c r="JZO164" s="65"/>
      <c r="JZR164" s="78"/>
      <c r="JZS164" s="78"/>
      <c r="JZT164" s="65"/>
      <c r="JZW164" s="78"/>
      <c r="JZX164" s="78"/>
      <c r="JZY164" s="65"/>
      <c r="KAB164" s="78"/>
      <c r="KAC164" s="78"/>
      <c r="KAD164" s="65"/>
      <c r="KAG164" s="78"/>
      <c r="KAH164" s="78"/>
      <c r="KAI164" s="65"/>
      <c r="KAL164" s="78"/>
      <c r="KAM164" s="78"/>
      <c r="KAN164" s="65"/>
      <c r="KAQ164" s="78"/>
      <c r="KAR164" s="78"/>
      <c r="KAS164" s="65"/>
      <c r="KAV164" s="78"/>
      <c r="KAW164" s="78"/>
      <c r="KAX164" s="65"/>
      <c r="KBA164" s="78"/>
      <c r="KBB164" s="78"/>
      <c r="KBC164" s="65"/>
      <c r="KBF164" s="78"/>
      <c r="KBG164" s="78"/>
      <c r="KBH164" s="65"/>
      <c r="KBK164" s="78"/>
      <c r="KBL164" s="78"/>
      <c r="KBM164" s="65"/>
      <c r="KBP164" s="78"/>
      <c r="KBQ164" s="78"/>
      <c r="KBR164" s="65"/>
      <c r="KBU164" s="78"/>
      <c r="KBV164" s="78"/>
      <c r="KBW164" s="65"/>
      <c r="KBZ164" s="78"/>
      <c r="KCA164" s="78"/>
      <c r="KCB164" s="65"/>
      <c r="KCE164" s="78"/>
      <c r="KCF164" s="78"/>
      <c r="KCG164" s="65"/>
      <c r="KCJ164" s="78"/>
      <c r="KCK164" s="78"/>
      <c r="KCL164" s="65"/>
      <c r="KCO164" s="78"/>
      <c r="KCP164" s="78"/>
      <c r="KCQ164" s="65"/>
      <c r="KCT164" s="78"/>
      <c r="KCU164" s="78"/>
      <c r="KCV164" s="65"/>
      <c r="KCY164" s="78"/>
      <c r="KCZ164" s="78"/>
      <c r="KDA164" s="65"/>
      <c r="KDD164" s="78"/>
      <c r="KDE164" s="78"/>
      <c r="KDF164" s="65"/>
      <c r="KDI164" s="78"/>
      <c r="KDJ164" s="78"/>
      <c r="KDK164" s="65"/>
      <c r="KDN164" s="78"/>
      <c r="KDO164" s="78"/>
      <c r="KDP164" s="65"/>
      <c r="KDS164" s="78"/>
      <c r="KDT164" s="78"/>
      <c r="KDU164" s="65"/>
      <c r="KDX164" s="78"/>
      <c r="KDY164" s="78"/>
      <c r="KDZ164" s="65"/>
      <c r="KEC164" s="78"/>
      <c r="KED164" s="78"/>
      <c r="KEE164" s="65"/>
      <c r="KEH164" s="78"/>
      <c r="KEI164" s="78"/>
      <c r="KEJ164" s="65"/>
      <c r="KEM164" s="78"/>
      <c r="KEN164" s="78"/>
      <c r="KEO164" s="65"/>
      <c r="KER164" s="78"/>
      <c r="KES164" s="78"/>
      <c r="KET164" s="65"/>
      <c r="KEW164" s="78"/>
      <c r="KEX164" s="78"/>
      <c r="KEY164" s="65"/>
      <c r="KFB164" s="78"/>
      <c r="KFC164" s="78"/>
      <c r="KFD164" s="65"/>
      <c r="KFG164" s="78"/>
      <c r="KFH164" s="78"/>
      <c r="KFI164" s="65"/>
      <c r="KFL164" s="78"/>
      <c r="KFM164" s="78"/>
      <c r="KFN164" s="65"/>
      <c r="KFQ164" s="78"/>
      <c r="KFR164" s="78"/>
      <c r="KFS164" s="65"/>
      <c r="KFV164" s="78"/>
      <c r="KFW164" s="78"/>
      <c r="KFX164" s="65"/>
      <c r="KGA164" s="78"/>
      <c r="KGB164" s="78"/>
      <c r="KGC164" s="65"/>
      <c r="KGF164" s="78"/>
      <c r="KGG164" s="78"/>
      <c r="KGH164" s="65"/>
      <c r="KGK164" s="78"/>
      <c r="KGL164" s="78"/>
      <c r="KGM164" s="65"/>
      <c r="KGP164" s="78"/>
      <c r="KGQ164" s="78"/>
      <c r="KGR164" s="65"/>
      <c r="KGU164" s="78"/>
      <c r="KGV164" s="78"/>
      <c r="KGW164" s="65"/>
      <c r="KGZ164" s="78"/>
      <c r="KHA164" s="78"/>
      <c r="KHB164" s="65"/>
      <c r="KHE164" s="78"/>
      <c r="KHF164" s="78"/>
      <c r="KHG164" s="65"/>
      <c r="KHJ164" s="78"/>
      <c r="KHK164" s="78"/>
      <c r="KHL164" s="65"/>
      <c r="KHO164" s="78"/>
      <c r="KHP164" s="78"/>
      <c r="KHQ164" s="65"/>
      <c r="KHT164" s="78"/>
      <c r="KHU164" s="78"/>
      <c r="KHV164" s="65"/>
      <c r="KHY164" s="78"/>
      <c r="KHZ164" s="78"/>
      <c r="KIA164" s="65"/>
      <c r="KID164" s="78"/>
      <c r="KIE164" s="78"/>
      <c r="KIF164" s="65"/>
      <c r="KII164" s="78"/>
      <c r="KIJ164" s="78"/>
      <c r="KIK164" s="65"/>
      <c r="KIN164" s="78"/>
      <c r="KIO164" s="78"/>
      <c r="KIP164" s="65"/>
      <c r="KIS164" s="78"/>
      <c r="KIT164" s="78"/>
      <c r="KIU164" s="65"/>
      <c r="KIX164" s="78"/>
      <c r="KIY164" s="78"/>
      <c r="KIZ164" s="65"/>
      <c r="KJC164" s="78"/>
      <c r="KJD164" s="78"/>
      <c r="KJE164" s="65"/>
      <c r="KJH164" s="78"/>
      <c r="KJI164" s="78"/>
      <c r="KJJ164" s="65"/>
      <c r="KJM164" s="78"/>
      <c r="KJN164" s="78"/>
      <c r="KJO164" s="65"/>
      <c r="KJR164" s="78"/>
      <c r="KJS164" s="78"/>
      <c r="KJT164" s="65"/>
      <c r="KJW164" s="78"/>
      <c r="KJX164" s="78"/>
      <c r="KJY164" s="65"/>
      <c r="KKB164" s="78"/>
      <c r="KKC164" s="78"/>
      <c r="KKD164" s="65"/>
      <c r="KKG164" s="78"/>
      <c r="KKH164" s="78"/>
      <c r="KKI164" s="65"/>
      <c r="KKL164" s="78"/>
      <c r="KKM164" s="78"/>
      <c r="KKN164" s="65"/>
      <c r="KKQ164" s="78"/>
      <c r="KKR164" s="78"/>
      <c r="KKS164" s="65"/>
      <c r="KKV164" s="78"/>
      <c r="KKW164" s="78"/>
      <c r="KKX164" s="65"/>
      <c r="KLA164" s="78"/>
      <c r="KLB164" s="78"/>
      <c r="KLC164" s="65"/>
      <c r="KLF164" s="78"/>
      <c r="KLG164" s="78"/>
      <c r="KLH164" s="65"/>
      <c r="KLK164" s="78"/>
      <c r="KLL164" s="78"/>
      <c r="KLM164" s="65"/>
      <c r="KLP164" s="78"/>
      <c r="KLQ164" s="78"/>
      <c r="KLR164" s="65"/>
      <c r="KLU164" s="78"/>
      <c r="KLV164" s="78"/>
      <c r="KLW164" s="65"/>
      <c r="KLZ164" s="78"/>
      <c r="KMA164" s="78"/>
      <c r="KMB164" s="65"/>
      <c r="KME164" s="78"/>
      <c r="KMF164" s="78"/>
      <c r="KMG164" s="65"/>
      <c r="KMJ164" s="78"/>
      <c r="KMK164" s="78"/>
      <c r="KML164" s="65"/>
      <c r="KMO164" s="78"/>
      <c r="KMP164" s="78"/>
      <c r="KMQ164" s="65"/>
      <c r="KMT164" s="78"/>
      <c r="KMU164" s="78"/>
      <c r="KMV164" s="65"/>
      <c r="KMY164" s="78"/>
      <c r="KMZ164" s="78"/>
      <c r="KNA164" s="65"/>
      <c r="KND164" s="78"/>
      <c r="KNE164" s="78"/>
      <c r="KNF164" s="65"/>
      <c r="KNI164" s="78"/>
      <c r="KNJ164" s="78"/>
      <c r="KNK164" s="65"/>
      <c r="KNN164" s="78"/>
      <c r="KNO164" s="78"/>
      <c r="KNP164" s="65"/>
      <c r="KNS164" s="78"/>
      <c r="KNT164" s="78"/>
      <c r="KNU164" s="65"/>
      <c r="KNX164" s="78"/>
      <c r="KNY164" s="78"/>
      <c r="KNZ164" s="65"/>
      <c r="KOC164" s="78"/>
      <c r="KOD164" s="78"/>
      <c r="KOE164" s="65"/>
      <c r="KOH164" s="78"/>
      <c r="KOI164" s="78"/>
      <c r="KOJ164" s="65"/>
      <c r="KOM164" s="78"/>
      <c r="KON164" s="78"/>
      <c r="KOO164" s="65"/>
      <c r="KOR164" s="78"/>
      <c r="KOS164" s="78"/>
      <c r="KOT164" s="65"/>
      <c r="KOW164" s="78"/>
      <c r="KOX164" s="78"/>
      <c r="KOY164" s="65"/>
      <c r="KPB164" s="78"/>
      <c r="KPC164" s="78"/>
      <c r="KPD164" s="65"/>
      <c r="KPG164" s="78"/>
      <c r="KPH164" s="78"/>
      <c r="KPI164" s="65"/>
      <c r="KPL164" s="78"/>
      <c r="KPM164" s="78"/>
      <c r="KPN164" s="65"/>
      <c r="KPQ164" s="78"/>
      <c r="KPR164" s="78"/>
      <c r="KPS164" s="65"/>
      <c r="KPV164" s="78"/>
      <c r="KPW164" s="78"/>
      <c r="KPX164" s="65"/>
      <c r="KQA164" s="78"/>
      <c r="KQB164" s="78"/>
      <c r="KQC164" s="65"/>
      <c r="KQF164" s="78"/>
      <c r="KQG164" s="78"/>
      <c r="KQH164" s="65"/>
      <c r="KQK164" s="78"/>
      <c r="KQL164" s="78"/>
      <c r="KQM164" s="65"/>
      <c r="KQP164" s="78"/>
      <c r="KQQ164" s="78"/>
      <c r="KQR164" s="65"/>
      <c r="KQU164" s="78"/>
      <c r="KQV164" s="78"/>
      <c r="KQW164" s="65"/>
      <c r="KQZ164" s="78"/>
      <c r="KRA164" s="78"/>
      <c r="KRB164" s="65"/>
      <c r="KRE164" s="78"/>
      <c r="KRF164" s="78"/>
      <c r="KRG164" s="65"/>
      <c r="KRJ164" s="78"/>
      <c r="KRK164" s="78"/>
      <c r="KRL164" s="65"/>
      <c r="KRO164" s="78"/>
      <c r="KRP164" s="78"/>
      <c r="KRQ164" s="65"/>
      <c r="KRT164" s="78"/>
      <c r="KRU164" s="78"/>
      <c r="KRV164" s="65"/>
      <c r="KRY164" s="78"/>
      <c r="KRZ164" s="78"/>
      <c r="KSA164" s="65"/>
      <c r="KSD164" s="78"/>
      <c r="KSE164" s="78"/>
      <c r="KSF164" s="65"/>
      <c r="KSI164" s="78"/>
      <c r="KSJ164" s="78"/>
      <c r="KSK164" s="65"/>
      <c r="KSN164" s="78"/>
      <c r="KSO164" s="78"/>
      <c r="KSP164" s="65"/>
      <c r="KSS164" s="78"/>
      <c r="KST164" s="78"/>
      <c r="KSU164" s="65"/>
      <c r="KSX164" s="78"/>
      <c r="KSY164" s="78"/>
      <c r="KSZ164" s="65"/>
      <c r="KTC164" s="78"/>
      <c r="KTD164" s="78"/>
      <c r="KTE164" s="65"/>
      <c r="KTH164" s="78"/>
      <c r="KTI164" s="78"/>
      <c r="KTJ164" s="65"/>
      <c r="KTM164" s="78"/>
      <c r="KTN164" s="78"/>
      <c r="KTO164" s="65"/>
      <c r="KTR164" s="78"/>
      <c r="KTS164" s="78"/>
      <c r="KTT164" s="65"/>
      <c r="KTW164" s="78"/>
      <c r="KTX164" s="78"/>
      <c r="KTY164" s="65"/>
      <c r="KUB164" s="78"/>
      <c r="KUC164" s="78"/>
      <c r="KUD164" s="65"/>
      <c r="KUG164" s="78"/>
      <c r="KUH164" s="78"/>
      <c r="KUI164" s="65"/>
      <c r="KUL164" s="78"/>
      <c r="KUM164" s="78"/>
      <c r="KUN164" s="65"/>
      <c r="KUQ164" s="78"/>
      <c r="KUR164" s="78"/>
      <c r="KUS164" s="65"/>
      <c r="KUV164" s="78"/>
      <c r="KUW164" s="78"/>
      <c r="KUX164" s="65"/>
      <c r="KVA164" s="78"/>
      <c r="KVB164" s="78"/>
      <c r="KVC164" s="65"/>
      <c r="KVF164" s="78"/>
      <c r="KVG164" s="78"/>
      <c r="KVH164" s="65"/>
      <c r="KVK164" s="78"/>
      <c r="KVL164" s="78"/>
      <c r="KVM164" s="65"/>
      <c r="KVP164" s="78"/>
      <c r="KVQ164" s="78"/>
      <c r="KVR164" s="65"/>
      <c r="KVU164" s="78"/>
      <c r="KVV164" s="78"/>
      <c r="KVW164" s="65"/>
      <c r="KVZ164" s="78"/>
      <c r="KWA164" s="78"/>
      <c r="KWB164" s="65"/>
      <c r="KWE164" s="78"/>
      <c r="KWF164" s="78"/>
      <c r="KWG164" s="65"/>
      <c r="KWJ164" s="78"/>
      <c r="KWK164" s="78"/>
      <c r="KWL164" s="65"/>
      <c r="KWO164" s="78"/>
      <c r="KWP164" s="78"/>
      <c r="KWQ164" s="65"/>
      <c r="KWT164" s="78"/>
      <c r="KWU164" s="78"/>
      <c r="KWV164" s="65"/>
      <c r="KWY164" s="78"/>
      <c r="KWZ164" s="78"/>
      <c r="KXA164" s="65"/>
      <c r="KXD164" s="78"/>
      <c r="KXE164" s="78"/>
      <c r="KXF164" s="65"/>
      <c r="KXI164" s="78"/>
      <c r="KXJ164" s="78"/>
      <c r="KXK164" s="65"/>
      <c r="KXN164" s="78"/>
      <c r="KXO164" s="78"/>
      <c r="KXP164" s="65"/>
      <c r="KXS164" s="78"/>
      <c r="KXT164" s="78"/>
      <c r="KXU164" s="65"/>
      <c r="KXX164" s="78"/>
      <c r="KXY164" s="78"/>
      <c r="KXZ164" s="65"/>
      <c r="KYC164" s="78"/>
      <c r="KYD164" s="78"/>
      <c r="KYE164" s="65"/>
      <c r="KYH164" s="78"/>
      <c r="KYI164" s="78"/>
      <c r="KYJ164" s="65"/>
      <c r="KYM164" s="78"/>
      <c r="KYN164" s="78"/>
      <c r="KYO164" s="65"/>
      <c r="KYR164" s="78"/>
      <c r="KYS164" s="78"/>
      <c r="KYT164" s="65"/>
      <c r="KYW164" s="78"/>
      <c r="KYX164" s="78"/>
      <c r="KYY164" s="65"/>
      <c r="KZB164" s="78"/>
      <c r="KZC164" s="78"/>
      <c r="KZD164" s="65"/>
      <c r="KZG164" s="78"/>
      <c r="KZH164" s="78"/>
      <c r="KZI164" s="65"/>
      <c r="KZL164" s="78"/>
      <c r="KZM164" s="78"/>
      <c r="KZN164" s="65"/>
      <c r="KZQ164" s="78"/>
      <c r="KZR164" s="78"/>
      <c r="KZS164" s="65"/>
      <c r="KZV164" s="78"/>
      <c r="KZW164" s="78"/>
      <c r="KZX164" s="65"/>
      <c r="LAA164" s="78"/>
      <c r="LAB164" s="78"/>
      <c r="LAC164" s="65"/>
      <c r="LAF164" s="78"/>
      <c r="LAG164" s="78"/>
      <c r="LAH164" s="65"/>
      <c r="LAK164" s="78"/>
      <c r="LAL164" s="78"/>
      <c r="LAM164" s="65"/>
      <c r="LAP164" s="78"/>
      <c r="LAQ164" s="78"/>
      <c r="LAR164" s="65"/>
      <c r="LAU164" s="78"/>
      <c r="LAV164" s="78"/>
      <c r="LAW164" s="65"/>
      <c r="LAZ164" s="78"/>
      <c r="LBA164" s="78"/>
      <c r="LBB164" s="65"/>
      <c r="LBE164" s="78"/>
      <c r="LBF164" s="78"/>
      <c r="LBG164" s="65"/>
      <c r="LBJ164" s="78"/>
      <c r="LBK164" s="78"/>
      <c r="LBL164" s="65"/>
      <c r="LBO164" s="78"/>
      <c r="LBP164" s="78"/>
      <c r="LBQ164" s="65"/>
      <c r="LBT164" s="78"/>
      <c r="LBU164" s="78"/>
      <c r="LBV164" s="65"/>
      <c r="LBY164" s="78"/>
      <c r="LBZ164" s="78"/>
      <c r="LCA164" s="65"/>
      <c r="LCD164" s="78"/>
      <c r="LCE164" s="78"/>
      <c r="LCF164" s="65"/>
      <c r="LCI164" s="78"/>
      <c r="LCJ164" s="78"/>
      <c r="LCK164" s="65"/>
      <c r="LCN164" s="78"/>
      <c r="LCO164" s="78"/>
      <c r="LCP164" s="65"/>
      <c r="LCS164" s="78"/>
      <c r="LCT164" s="78"/>
      <c r="LCU164" s="65"/>
      <c r="LCX164" s="78"/>
      <c r="LCY164" s="78"/>
      <c r="LCZ164" s="65"/>
      <c r="LDC164" s="78"/>
      <c r="LDD164" s="78"/>
      <c r="LDE164" s="65"/>
      <c r="LDH164" s="78"/>
      <c r="LDI164" s="78"/>
      <c r="LDJ164" s="65"/>
      <c r="LDM164" s="78"/>
      <c r="LDN164" s="78"/>
      <c r="LDO164" s="65"/>
      <c r="LDR164" s="78"/>
      <c r="LDS164" s="78"/>
      <c r="LDT164" s="65"/>
      <c r="LDW164" s="78"/>
      <c r="LDX164" s="78"/>
      <c r="LDY164" s="65"/>
      <c r="LEB164" s="78"/>
      <c r="LEC164" s="78"/>
      <c r="LED164" s="65"/>
      <c r="LEG164" s="78"/>
      <c r="LEH164" s="78"/>
      <c r="LEI164" s="65"/>
      <c r="LEL164" s="78"/>
      <c r="LEM164" s="78"/>
      <c r="LEN164" s="65"/>
      <c r="LEQ164" s="78"/>
      <c r="LER164" s="78"/>
      <c r="LES164" s="65"/>
      <c r="LEV164" s="78"/>
      <c r="LEW164" s="78"/>
      <c r="LEX164" s="65"/>
      <c r="LFA164" s="78"/>
      <c r="LFB164" s="78"/>
      <c r="LFC164" s="65"/>
      <c r="LFF164" s="78"/>
      <c r="LFG164" s="78"/>
      <c r="LFH164" s="65"/>
      <c r="LFK164" s="78"/>
      <c r="LFL164" s="78"/>
      <c r="LFM164" s="65"/>
      <c r="LFP164" s="78"/>
      <c r="LFQ164" s="78"/>
      <c r="LFR164" s="65"/>
      <c r="LFU164" s="78"/>
      <c r="LFV164" s="78"/>
      <c r="LFW164" s="65"/>
      <c r="LFZ164" s="78"/>
      <c r="LGA164" s="78"/>
      <c r="LGB164" s="65"/>
      <c r="LGE164" s="78"/>
      <c r="LGF164" s="78"/>
      <c r="LGG164" s="65"/>
      <c r="LGJ164" s="78"/>
      <c r="LGK164" s="78"/>
      <c r="LGL164" s="65"/>
      <c r="LGO164" s="78"/>
      <c r="LGP164" s="78"/>
      <c r="LGQ164" s="65"/>
      <c r="LGT164" s="78"/>
      <c r="LGU164" s="78"/>
      <c r="LGV164" s="65"/>
      <c r="LGY164" s="78"/>
      <c r="LGZ164" s="78"/>
      <c r="LHA164" s="65"/>
      <c r="LHD164" s="78"/>
      <c r="LHE164" s="78"/>
      <c r="LHF164" s="65"/>
      <c r="LHI164" s="78"/>
      <c r="LHJ164" s="78"/>
      <c r="LHK164" s="65"/>
      <c r="LHN164" s="78"/>
      <c r="LHO164" s="78"/>
      <c r="LHP164" s="65"/>
      <c r="LHS164" s="78"/>
      <c r="LHT164" s="78"/>
      <c r="LHU164" s="65"/>
      <c r="LHX164" s="78"/>
      <c r="LHY164" s="78"/>
      <c r="LHZ164" s="65"/>
      <c r="LIC164" s="78"/>
      <c r="LID164" s="78"/>
      <c r="LIE164" s="65"/>
      <c r="LIH164" s="78"/>
      <c r="LII164" s="78"/>
      <c r="LIJ164" s="65"/>
      <c r="LIM164" s="78"/>
      <c r="LIN164" s="78"/>
      <c r="LIO164" s="65"/>
      <c r="LIR164" s="78"/>
      <c r="LIS164" s="78"/>
      <c r="LIT164" s="65"/>
      <c r="LIW164" s="78"/>
      <c r="LIX164" s="78"/>
      <c r="LIY164" s="65"/>
      <c r="LJB164" s="78"/>
      <c r="LJC164" s="78"/>
      <c r="LJD164" s="65"/>
      <c r="LJG164" s="78"/>
      <c r="LJH164" s="78"/>
      <c r="LJI164" s="65"/>
      <c r="LJL164" s="78"/>
      <c r="LJM164" s="78"/>
      <c r="LJN164" s="65"/>
      <c r="LJQ164" s="78"/>
      <c r="LJR164" s="78"/>
      <c r="LJS164" s="65"/>
      <c r="LJV164" s="78"/>
      <c r="LJW164" s="78"/>
      <c r="LJX164" s="65"/>
      <c r="LKA164" s="78"/>
      <c r="LKB164" s="78"/>
      <c r="LKC164" s="65"/>
      <c r="LKF164" s="78"/>
      <c r="LKG164" s="78"/>
      <c r="LKH164" s="65"/>
      <c r="LKK164" s="78"/>
      <c r="LKL164" s="78"/>
      <c r="LKM164" s="65"/>
      <c r="LKP164" s="78"/>
      <c r="LKQ164" s="78"/>
      <c r="LKR164" s="65"/>
      <c r="LKU164" s="78"/>
      <c r="LKV164" s="78"/>
      <c r="LKW164" s="65"/>
      <c r="LKZ164" s="78"/>
      <c r="LLA164" s="78"/>
      <c r="LLB164" s="65"/>
      <c r="LLE164" s="78"/>
      <c r="LLF164" s="78"/>
      <c r="LLG164" s="65"/>
      <c r="LLJ164" s="78"/>
      <c r="LLK164" s="78"/>
      <c r="LLL164" s="65"/>
      <c r="LLO164" s="78"/>
      <c r="LLP164" s="78"/>
      <c r="LLQ164" s="65"/>
      <c r="LLT164" s="78"/>
      <c r="LLU164" s="78"/>
      <c r="LLV164" s="65"/>
      <c r="LLY164" s="78"/>
      <c r="LLZ164" s="78"/>
      <c r="LMA164" s="65"/>
      <c r="LMD164" s="78"/>
      <c r="LME164" s="78"/>
      <c r="LMF164" s="65"/>
      <c r="LMI164" s="78"/>
      <c r="LMJ164" s="78"/>
      <c r="LMK164" s="65"/>
      <c r="LMN164" s="78"/>
      <c r="LMO164" s="78"/>
      <c r="LMP164" s="65"/>
      <c r="LMS164" s="78"/>
      <c r="LMT164" s="78"/>
      <c r="LMU164" s="65"/>
      <c r="LMX164" s="78"/>
      <c r="LMY164" s="78"/>
      <c r="LMZ164" s="65"/>
      <c r="LNC164" s="78"/>
      <c r="LND164" s="78"/>
      <c r="LNE164" s="65"/>
      <c r="LNH164" s="78"/>
      <c r="LNI164" s="78"/>
      <c r="LNJ164" s="65"/>
      <c r="LNM164" s="78"/>
      <c r="LNN164" s="78"/>
      <c r="LNO164" s="65"/>
      <c r="LNR164" s="78"/>
      <c r="LNS164" s="78"/>
      <c r="LNT164" s="65"/>
      <c r="LNW164" s="78"/>
      <c r="LNX164" s="78"/>
      <c r="LNY164" s="65"/>
      <c r="LOB164" s="78"/>
      <c r="LOC164" s="78"/>
      <c r="LOD164" s="65"/>
      <c r="LOG164" s="78"/>
      <c r="LOH164" s="78"/>
      <c r="LOI164" s="65"/>
      <c r="LOL164" s="78"/>
      <c r="LOM164" s="78"/>
      <c r="LON164" s="65"/>
      <c r="LOQ164" s="78"/>
      <c r="LOR164" s="78"/>
      <c r="LOS164" s="65"/>
      <c r="LOV164" s="78"/>
      <c r="LOW164" s="78"/>
      <c r="LOX164" s="65"/>
      <c r="LPA164" s="78"/>
      <c r="LPB164" s="78"/>
      <c r="LPC164" s="65"/>
      <c r="LPF164" s="78"/>
      <c r="LPG164" s="78"/>
      <c r="LPH164" s="65"/>
      <c r="LPK164" s="78"/>
      <c r="LPL164" s="78"/>
      <c r="LPM164" s="65"/>
      <c r="LPP164" s="78"/>
      <c r="LPQ164" s="78"/>
      <c r="LPR164" s="65"/>
      <c r="LPU164" s="78"/>
      <c r="LPV164" s="78"/>
      <c r="LPW164" s="65"/>
      <c r="LPZ164" s="78"/>
      <c r="LQA164" s="78"/>
      <c r="LQB164" s="65"/>
      <c r="LQE164" s="78"/>
      <c r="LQF164" s="78"/>
      <c r="LQG164" s="65"/>
      <c r="LQJ164" s="78"/>
      <c r="LQK164" s="78"/>
      <c r="LQL164" s="65"/>
      <c r="LQO164" s="78"/>
      <c r="LQP164" s="78"/>
      <c r="LQQ164" s="65"/>
      <c r="LQT164" s="78"/>
      <c r="LQU164" s="78"/>
      <c r="LQV164" s="65"/>
      <c r="LQY164" s="78"/>
      <c r="LQZ164" s="78"/>
      <c r="LRA164" s="65"/>
      <c r="LRD164" s="78"/>
      <c r="LRE164" s="78"/>
      <c r="LRF164" s="65"/>
      <c r="LRI164" s="78"/>
      <c r="LRJ164" s="78"/>
      <c r="LRK164" s="65"/>
      <c r="LRN164" s="78"/>
      <c r="LRO164" s="78"/>
      <c r="LRP164" s="65"/>
      <c r="LRS164" s="78"/>
      <c r="LRT164" s="78"/>
      <c r="LRU164" s="65"/>
      <c r="LRX164" s="78"/>
      <c r="LRY164" s="78"/>
      <c r="LRZ164" s="65"/>
      <c r="LSC164" s="78"/>
      <c r="LSD164" s="78"/>
      <c r="LSE164" s="65"/>
      <c r="LSH164" s="78"/>
      <c r="LSI164" s="78"/>
      <c r="LSJ164" s="65"/>
      <c r="LSM164" s="78"/>
      <c r="LSN164" s="78"/>
      <c r="LSO164" s="65"/>
      <c r="LSR164" s="78"/>
      <c r="LSS164" s="78"/>
      <c r="LST164" s="65"/>
      <c r="LSW164" s="78"/>
      <c r="LSX164" s="78"/>
      <c r="LSY164" s="65"/>
      <c r="LTB164" s="78"/>
      <c r="LTC164" s="78"/>
      <c r="LTD164" s="65"/>
      <c r="LTG164" s="78"/>
      <c r="LTH164" s="78"/>
      <c r="LTI164" s="65"/>
      <c r="LTL164" s="78"/>
      <c r="LTM164" s="78"/>
      <c r="LTN164" s="65"/>
      <c r="LTQ164" s="78"/>
      <c r="LTR164" s="78"/>
      <c r="LTS164" s="65"/>
      <c r="LTV164" s="78"/>
      <c r="LTW164" s="78"/>
      <c r="LTX164" s="65"/>
      <c r="LUA164" s="78"/>
      <c r="LUB164" s="78"/>
      <c r="LUC164" s="65"/>
      <c r="LUF164" s="78"/>
      <c r="LUG164" s="78"/>
      <c r="LUH164" s="65"/>
      <c r="LUK164" s="78"/>
      <c r="LUL164" s="78"/>
      <c r="LUM164" s="65"/>
      <c r="LUP164" s="78"/>
      <c r="LUQ164" s="78"/>
      <c r="LUR164" s="65"/>
      <c r="LUU164" s="78"/>
      <c r="LUV164" s="78"/>
      <c r="LUW164" s="65"/>
      <c r="LUZ164" s="78"/>
      <c r="LVA164" s="78"/>
      <c r="LVB164" s="65"/>
      <c r="LVE164" s="78"/>
      <c r="LVF164" s="78"/>
      <c r="LVG164" s="65"/>
      <c r="LVJ164" s="78"/>
      <c r="LVK164" s="78"/>
      <c r="LVL164" s="65"/>
      <c r="LVO164" s="78"/>
      <c r="LVP164" s="78"/>
      <c r="LVQ164" s="65"/>
      <c r="LVT164" s="78"/>
      <c r="LVU164" s="78"/>
      <c r="LVV164" s="65"/>
      <c r="LVY164" s="78"/>
      <c r="LVZ164" s="78"/>
      <c r="LWA164" s="65"/>
      <c r="LWD164" s="78"/>
      <c r="LWE164" s="78"/>
      <c r="LWF164" s="65"/>
      <c r="LWI164" s="78"/>
      <c r="LWJ164" s="78"/>
      <c r="LWK164" s="65"/>
      <c r="LWN164" s="78"/>
      <c r="LWO164" s="78"/>
      <c r="LWP164" s="65"/>
      <c r="LWS164" s="78"/>
      <c r="LWT164" s="78"/>
      <c r="LWU164" s="65"/>
      <c r="LWX164" s="78"/>
      <c r="LWY164" s="78"/>
      <c r="LWZ164" s="65"/>
      <c r="LXC164" s="78"/>
      <c r="LXD164" s="78"/>
      <c r="LXE164" s="65"/>
      <c r="LXH164" s="78"/>
      <c r="LXI164" s="78"/>
      <c r="LXJ164" s="65"/>
      <c r="LXM164" s="78"/>
      <c r="LXN164" s="78"/>
      <c r="LXO164" s="65"/>
      <c r="LXR164" s="78"/>
      <c r="LXS164" s="78"/>
      <c r="LXT164" s="65"/>
      <c r="LXW164" s="78"/>
      <c r="LXX164" s="78"/>
      <c r="LXY164" s="65"/>
      <c r="LYB164" s="78"/>
      <c r="LYC164" s="78"/>
      <c r="LYD164" s="65"/>
      <c r="LYG164" s="78"/>
      <c r="LYH164" s="78"/>
      <c r="LYI164" s="65"/>
      <c r="LYL164" s="78"/>
      <c r="LYM164" s="78"/>
      <c r="LYN164" s="65"/>
      <c r="LYQ164" s="78"/>
      <c r="LYR164" s="78"/>
      <c r="LYS164" s="65"/>
      <c r="LYV164" s="78"/>
      <c r="LYW164" s="78"/>
      <c r="LYX164" s="65"/>
      <c r="LZA164" s="78"/>
      <c r="LZB164" s="78"/>
      <c r="LZC164" s="65"/>
      <c r="LZF164" s="78"/>
      <c r="LZG164" s="78"/>
      <c r="LZH164" s="65"/>
      <c r="LZK164" s="78"/>
      <c r="LZL164" s="78"/>
      <c r="LZM164" s="65"/>
      <c r="LZP164" s="78"/>
      <c r="LZQ164" s="78"/>
      <c r="LZR164" s="65"/>
      <c r="LZU164" s="78"/>
      <c r="LZV164" s="78"/>
      <c r="LZW164" s="65"/>
      <c r="LZZ164" s="78"/>
      <c r="MAA164" s="78"/>
      <c r="MAB164" s="65"/>
      <c r="MAE164" s="78"/>
      <c r="MAF164" s="78"/>
      <c r="MAG164" s="65"/>
      <c r="MAJ164" s="78"/>
      <c r="MAK164" s="78"/>
      <c r="MAL164" s="65"/>
      <c r="MAO164" s="78"/>
      <c r="MAP164" s="78"/>
      <c r="MAQ164" s="65"/>
      <c r="MAT164" s="78"/>
      <c r="MAU164" s="78"/>
      <c r="MAV164" s="65"/>
      <c r="MAY164" s="78"/>
      <c r="MAZ164" s="78"/>
      <c r="MBA164" s="65"/>
      <c r="MBD164" s="78"/>
      <c r="MBE164" s="78"/>
      <c r="MBF164" s="65"/>
      <c r="MBI164" s="78"/>
      <c r="MBJ164" s="78"/>
      <c r="MBK164" s="65"/>
      <c r="MBN164" s="78"/>
      <c r="MBO164" s="78"/>
      <c r="MBP164" s="65"/>
      <c r="MBS164" s="78"/>
      <c r="MBT164" s="78"/>
      <c r="MBU164" s="65"/>
      <c r="MBX164" s="78"/>
      <c r="MBY164" s="78"/>
      <c r="MBZ164" s="65"/>
      <c r="MCC164" s="78"/>
      <c r="MCD164" s="78"/>
      <c r="MCE164" s="65"/>
      <c r="MCH164" s="78"/>
      <c r="MCI164" s="78"/>
      <c r="MCJ164" s="65"/>
      <c r="MCM164" s="78"/>
      <c r="MCN164" s="78"/>
      <c r="MCO164" s="65"/>
      <c r="MCR164" s="78"/>
      <c r="MCS164" s="78"/>
      <c r="MCT164" s="65"/>
      <c r="MCW164" s="78"/>
      <c r="MCX164" s="78"/>
      <c r="MCY164" s="65"/>
      <c r="MDB164" s="78"/>
      <c r="MDC164" s="78"/>
      <c r="MDD164" s="65"/>
      <c r="MDG164" s="78"/>
      <c r="MDH164" s="78"/>
      <c r="MDI164" s="65"/>
      <c r="MDL164" s="78"/>
      <c r="MDM164" s="78"/>
      <c r="MDN164" s="65"/>
      <c r="MDQ164" s="78"/>
      <c r="MDR164" s="78"/>
      <c r="MDS164" s="65"/>
      <c r="MDV164" s="78"/>
      <c r="MDW164" s="78"/>
      <c r="MDX164" s="65"/>
      <c r="MEA164" s="78"/>
      <c r="MEB164" s="78"/>
      <c r="MEC164" s="65"/>
      <c r="MEF164" s="78"/>
      <c r="MEG164" s="78"/>
      <c r="MEH164" s="65"/>
      <c r="MEK164" s="78"/>
      <c r="MEL164" s="78"/>
      <c r="MEM164" s="65"/>
      <c r="MEP164" s="78"/>
      <c r="MEQ164" s="78"/>
      <c r="MER164" s="65"/>
      <c r="MEU164" s="78"/>
      <c r="MEV164" s="78"/>
      <c r="MEW164" s="65"/>
      <c r="MEZ164" s="78"/>
      <c r="MFA164" s="78"/>
      <c r="MFB164" s="65"/>
      <c r="MFE164" s="78"/>
      <c r="MFF164" s="78"/>
      <c r="MFG164" s="65"/>
      <c r="MFJ164" s="78"/>
      <c r="MFK164" s="78"/>
      <c r="MFL164" s="65"/>
      <c r="MFO164" s="78"/>
      <c r="MFP164" s="78"/>
      <c r="MFQ164" s="65"/>
      <c r="MFT164" s="78"/>
      <c r="MFU164" s="78"/>
      <c r="MFV164" s="65"/>
      <c r="MFY164" s="78"/>
      <c r="MFZ164" s="78"/>
      <c r="MGA164" s="65"/>
      <c r="MGD164" s="78"/>
      <c r="MGE164" s="78"/>
      <c r="MGF164" s="65"/>
      <c r="MGI164" s="78"/>
      <c r="MGJ164" s="78"/>
      <c r="MGK164" s="65"/>
      <c r="MGN164" s="78"/>
      <c r="MGO164" s="78"/>
      <c r="MGP164" s="65"/>
      <c r="MGS164" s="78"/>
      <c r="MGT164" s="78"/>
      <c r="MGU164" s="65"/>
      <c r="MGX164" s="78"/>
      <c r="MGY164" s="78"/>
      <c r="MGZ164" s="65"/>
      <c r="MHC164" s="78"/>
      <c r="MHD164" s="78"/>
      <c r="MHE164" s="65"/>
      <c r="MHH164" s="78"/>
      <c r="MHI164" s="78"/>
      <c r="MHJ164" s="65"/>
      <c r="MHM164" s="78"/>
      <c r="MHN164" s="78"/>
      <c r="MHO164" s="65"/>
      <c r="MHR164" s="78"/>
      <c r="MHS164" s="78"/>
      <c r="MHT164" s="65"/>
      <c r="MHW164" s="78"/>
      <c r="MHX164" s="78"/>
      <c r="MHY164" s="65"/>
      <c r="MIB164" s="78"/>
      <c r="MIC164" s="78"/>
      <c r="MID164" s="65"/>
      <c r="MIG164" s="78"/>
      <c r="MIH164" s="78"/>
      <c r="MII164" s="65"/>
      <c r="MIL164" s="78"/>
      <c r="MIM164" s="78"/>
      <c r="MIN164" s="65"/>
      <c r="MIQ164" s="78"/>
      <c r="MIR164" s="78"/>
      <c r="MIS164" s="65"/>
      <c r="MIV164" s="78"/>
      <c r="MIW164" s="78"/>
      <c r="MIX164" s="65"/>
      <c r="MJA164" s="78"/>
      <c r="MJB164" s="78"/>
      <c r="MJC164" s="65"/>
      <c r="MJF164" s="78"/>
      <c r="MJG164" s="78"/>
      <c r="MJH164" s="65"/>
      <c r="MJK164" s="78"/>
      <c r="MJL164" s="78"/>
      <c r="MJM164" s="65"/>
      <c r="MJP164" s="78"/>
      <c r="MJQ164" s="78"/>
      <c r="MJR164" s="65"/>
      <c r="MJU164" s="78"/>
      <c r="MJV164" s="78"/>
      <c r="MJW164" s="65"/>
      <c r="MJZ164" s="78"/>
      <c r="MKA164" s="78"/>
      <c r="MKB164" s="65"/>
      <c r="MKE164" s="78"/>
      <c r="MKF164" s="78"/>
      <c r="MKG164" s="65"/>
      <c r="MKJ164" s="78"/>
      <c r="MKK164" s="78"/>
      <c r="MKL164" s="65"/>
      <c r="MKO164" s="78"/>
      <c r="MKP164" s="78"/>
      <c r="MKQ164" s="65"/>
      <c r="MKT164" s="78"/>
      <c r="MKU164" s="78"/>
      <c r="MKV164" s="65"/>
      <c r="MKY164" s="78"/>
      <c r="MKZ164" s="78"/>
      <c r="MLA164" s="65"/>
      <c r="MLD164" s="78"/>
      <c r="MLE164" s="78"/>
      <c r="MLF164" s="65"/>
      <c r="MLI164" s="78"/>
      <c r="MLJ164" s="78"/>
      <c r="MLK164" s="65"/>
      <c r="MLN164" s="78"/>
      <c r="MLO164" s="78"/>
      <c r="MLP164" s="65"/>
      <c r="MLS164" s="78"/>
      <c r="MLT164" s="78"/>
      <c r="MLU164" s="65"/>
      <c r="MLX164" s="78"/>
      <c r="MLY164" s="78"/>
      <c r="MLZ164" s="65"/>
      <c r="MMC164" s="78"/>
      <c r="MMD164" s="78"/>
      <c r="MME164" s="65"/>
      <c r="MMH164" s="78"/>
      <c r="MMI164" s="78"/>
      <c r="MMJ164" s="65"/>
      <c r="MMM164" s="78"/>
      <c r="MMN164" s="78"/>
      <c r="MMO164" s="65"/>
      <c r="MMR164" s="78"/>
      <c r="MMS164" s="78"/>
      <c r="MMT164" s="65"/>
      <c r="MMW164" s="78"/>
      <c r="MMX164" s="78"/>
      <c r="MMY164" s="65"/>
      <c r="MNB164" s="78"/>
      <c r="MNC164" s="78"/>
      <c r="MND164" s="65"/>
      <c r="MNG164" s="78"/>
      <c r="MNH164" s="78"/>
      <c r="MNI164" s="65"/>
      <c r="MNL164" s="78"/>
      <c r="MNM164" s="78"/>
      <c r="MNN164" s="65"/>
      <c r="MNQ164" s="78"/>
      <c r="MNR164" s="78"/>
      <c r="MNS164" s="65"/>
      <c r="MNV164" s="78"/>
      <c r="MNW164" s="78"/>
      <c r="MNX164" s="65"/>
      <c r="MOA164" s="78"/>
      <c r="MOB164" s="78"/>
      <c r="MOC164" s="65"/>
      <c r="MOF164" s="78"/>
      <c r="MOG164" s="78"/>
      <c r="MOH164" s="65"/>
      <c r="MOK164" s="78"/>
      <c r="MOL164" s="78"/>
      <c r="MOM164" s="65"/>
      <c r="MOP164" s="78"/>
      <c r="MOQ164" s="78"/>
      <c r="MOR164" s="65"/>
      <c r="MOU164" s="78"/>
      <c r="MOV164" s="78"/>
      <c r="MOW164" s="65"/>
      <c r="MOZ164" s="78"/>
      <c r="MPA164" s="78"/>
      <c r="MPB164" s="65"/>
      <c r="MPE164" s="78"/>
      <c r="MPF164" s="78"/>
      <c r="MPG164" s="65"/>
      <c r="MPJ164" s="78"/>
      <c r="MPK164" s="78"/>
      <c r="MPL164" s="65"/>
      <c r="MPO164" s="78"/>
      <c r="MPP164" s="78"/>
      <c r="MPQ164" s="65"/>
      <c r="MPT164" s="78"/>
      <c r="MPU164" s="78"/>
      <c r="MPV164" s="65"/>
      <c r="MPY164" s="78"/>
      <c r="MPZ164" s="78"/>
      <c r="MQA164" s="65"/>
      <c r="MQD164" s="78"/>
      <c r="MQE164" s="78"/>
      <c r="MQF164" s="65"/>
      <c r="MQI164" s="78"/>
      <c r="MQJ164" s="78"/>
      <c r="MQK164" s="65"/>
      <c r="MQN164" s="78"/>
      <c r="MQO164" s="78"/>
      <c r="MQP164" s="65"/>
      <c r="MQS164" s="78"/>
      <c r="MQT164" s="78"/>
      <c r="MQU164" s="65"/>
      <c r="MQX164" s="78"/>
      <c r="MQY164" s="78"/>
      <c r="MQZ164" s="65"/>
      <c r="MRC164" s="78"/>
      <c r="MRD164" s="78"/>
      <c r="MRE164" s="65"/>
      <c r="MRH164" s="78"/>
      <c r="MRI164" s="78"/>
      <c r="MRJ164" s="65"/>
      <c r="MRM164" s="78"/>
      <c r="MRN164" s="78"/>
      <c r="MRO164" s="65"/>
      <c r="MRR164" s="78"/>
      <c r="MRS164" s="78"/>
      <c r="MRT164" s="65"/>
      <c r="MRW164" s="78"/>
      <c r="MRX164" s="78"/>
      <c r="MRY164" s="65"/>
      <c r="MSB164" s="78"/>
      <c r="MSC164" s="78"/>
      <c r="MSD164" s="65"/>
      <c r="MSG164" s="78"/>
      <c r="MSH164" s="78"/>
      <c r="MSI164" s="65"/>
      <c r="MSL164" s="78"/>
      <c r="MSM164" s="78"/>
      <c r="MSN164" s="65"/>
      <c r="MSQ164" s="78"/>
      <c r="MSR164" s="78"/>
      <c r="MSS164" s="65"/>
      <c r="MSV164" s="78"/>
      <c r="MSW164" s="78"/>
      <c r="MSX164" s="65"/>
      <c r="MTA164" s="78"/>
      <c r="MTB164" s="78"/>
      <c r="MTC164" s="65"/>
      <c r="MTF164" s="78"/>
      <c r="MTG164" s="78"/>
      <c r="MTH164" s="65"/>
      <c r="MTK164" s="78"/>
      <c r="MTL164" s="78"/>
      <c r="MTM164" s="65"/>
      <c r="MTP164" s="78"/>
      <c r="MTQ164" s="78"/>
      <c r="MTR164" s="65"/>
      <c r="MTU164" s="78"/>
      <c r="MTV164" s="78"/>
      <c r="MTW164" s="65"/>
      <c r="MTZ164" s="78"/>
      <c r="MUA164" s="78"/>
      <c r="MUB164" s="65"/>
      <c r="MUE164" s="78"/>
      <c r="MUF164" s="78"/>
      <c r="MUG164" s="65"/>
      <c r="MUJ164" s="78"/>
      <c r="MUK164" s="78"/>
      <c r="MUL164" s="65"/>
      <c r="MUO164" s="78"/>
      <c r="MUP164" s="78"/>
      <c r="MUQ164" s="65"/>
      <c r="MUT164" s="78"/>
      <c r="MUU164" s="78"/>
      <c r="MUV164" s="65"/>
      <c r="MUY164" s="78"/>
      <c r="MUZ164" s="78"/>
      <c r="MVA164" s="65"/>
      <c r="MVD164" s="78"/>
      <c r="MVE164" s="78"/>
      <c r="MVF164" s="65"/>
      <c r="MVI164" s="78"/>
      <c r="MVJ164" s="78"/>
      <c r="MVK164" s="65"/>
      <c r="MVN164" s="78"/>
      <c r="MVO164" s="78"/>
      <c r="MVP164" s="65"/>
      <c r="MVS164" s="78"/>
      <c r="MVT164" s="78"/>
      <c r="MVU164" s="65"/>
      <c r="MVX164" s="78"/>
      <c r="MVY164" s="78"/>
      <c r="MVZ164" s="65"/>
      <c r="MWC164" s="78"/>
      <c r="MWD164" s="78"/>
      <c r="MWE164" s="65"/>
      <c r="MWH164" s="78"/>
      <c r="MWI164" s="78"/>
      <c r="MWJ164" s="65"/>
      <c r="MWM164" s="78"/>
      <c r="MWN164" s="78"/>
      <c r="MWO164" s="65"/>
      <c r="MWR164" s="78"/>
      <c r="MWS164" s="78"/>
      <c r="MWT164" s="65"/>
      <c r="MWW164" s="78"/>
      <c r="MWX164" s="78"/>
      <c r="MWY164" s="65"/>
      <c r="MXB164" s="78"/>
      <c r="MXC164" s="78"/>
      <c r="MXD164" s="65"/>
      <c r="MXG164" s="78"/>
      <c r="MXH164" s="78"/>
      <c r="MXI164" s="65"/>
      <c r="MXL164" s="78"/>
      <c r="MXM164" s="78"/>
      <c r="MXN164" s="65"/>
      <c r="MXQ164" s="78"/>
      <c r="MXR164" s="78"/>
      <c r="MXS164" s="65"/>
      <c r="MXV164" s="78"/>
      <c r="MXW164" s="78"/>
      <c r="MXX164" s="65"/>
      <c r="MYA164" s="78"/>
      <c r="MYB164" s="78"/>
      <c r="MYC164" s="65"/>
      <c r="MYF164" s="78"/>
      <c r="MYG164" s="78"/>
      <c r="MYH164" s="65"/>
      <c r="MYK164" s="78"/>
      <c r="MYL164" s="78"/>
      <c r="MYM164" s="65"/>
      <c r="MYP164" s="78"/>
      <c r="MYQ164" s="78"/>
      <c r="MYR164" s="65"/>
      <c r="MYU164" s="78"/>
      <c r="MYV164" s="78"/>
      <c r="MYW164" s="65"/>
      <c r="MYZ164" s="78"/>
      <c r="MZA164" s="78"/>
      <c r="MZB164" s="65"/>
      <c r="MZE164" s="78"/>
      <c r="MZF164" s="78"/>
      <c r="MZG164" s="65"/>
      <c r="MZJ164" s="78"/>
      <c r="MZK164" s="78"/>
      <c r="MZL164" s="65"/>
      <c r="MZO164" s="78"/>
      <c r="MZP164" s="78"/>
      <c r="MZQ164" s="65"/>
      <c r="MZT164" s="78"/>
      <c r="MZU164" s="78"/>
      <c r="MZV164" s="65"/>
      <c r="MZY164" s="78"/>
      <c r="MZZ164" s="78"/>
      <c r="NAA164" s="65"/>
      <c r="NAD164" s="78"/>
      <c r="NAE164" s="78"/>
      <c r="NAF164" s="65"/>
      <c r="NAI164" s="78"/>
      <c r="NAJ164" s="78"/>
      <c r="NAK164" s="65"/>
      <c r="NAN164" s="78"/>
      <c r="NAO164" s="78"/>
      <c r="NAP164" s="65"/>
      <c r="NAS164" s="78"/>
      <c r="NAT164" s="78"/>
      <c r="NAU164" s="65"/>
      <c r="NAX164" s="78"/>
      <c r="NAY164" s="78"/>
      <c r="NAZ164" s="65"/>
      <c r="NBC164" s="78"/>
      <c r="NBD164" s="78"/>
      <c r="NBE164" s="65"/>
      <c r="NBH164" s="78"/>
      <c r="NBI164" s="78"/>
      <c r="NBJ164" s="65"/>
      <c r="NBM164" s="78"/>
      <c r="NBN164" s="78"/>
      <c r="NBO164" s="65"/>
      <c r="NBR164" s="78"/>
      <c r="NBS164" s="78"/>
      <c r="NBT164" s="65"/>
      <c r="NBW164" s="78"/>
      <c r="NBX164" s="78"/>
      <c r="NBY164" s="65"/>
      <c r="NCB164" s="78"/>
      <c r="NCC164" s="78"/>
      <c r="NCD164" s="65"/>
      <c r="NCG164" s="78"/>
      <c r="NCH164" s="78"/>
      <c r="NCI164" s="65"/>
      <c r="NCL164" s="78"/>
      <c r="NCM164" s="78"/>
      <c r="NCN164" s="65"/>
      <c r="NCQ164" s="78"/>
      <c r="NCR164" s="78"/>
      <c r="NCS164" s="65"/>
      <c r="NCV164" s="78"/>
      <c r="NCW164" s="78"/>
      <c r="NCX164" s="65"/>
      <c r="NDA164" s="78"/>
      <c r="NDB164" s="78"/>
      <c r="NDC164" s="65"/>
      <c r="NDF164" s="78"/>
      <c r="NDG164" s="78"/>
      <c r="NDH164" s="65"/>
      <c r="NDK164" s="78"/>
      <c r="NDL164" s="78"/>
      <c r="NDM164" s="65"/>
      <c r="NDP164" s="78"/>
      <c r="NDQ164" s="78"/>
      <c r="NDR164" s="65"/>
      <c r="NDU164" s="78"/>
      <c r="NDV164" s="78"/>
      <c r="NDW164" s="65"/>
      <c r="NDZ164" s="78"/>
      <c r="NEA164" s="78"/>
      <c r="NEB164" s="65"/>
      <c r="NEE164" s="78"/>
      <c r="NEF164" s="78"/>
      <c r="NEG164" s="65"/>
      <c r="NEJ164" s="78"/>
      <c r="NEK164" s="78"/>
      <c r="NEL164" s="65"/>
      <c r="NEO164" s="78"/>
      <c r="NEP164" s="78"/>
      <c r="NEQ164" s="65"/>
      <c r="NET164" s="78"/>
      <c r="NEU164" s="78"/>
      <c r="NEV164" s="65"/>
      <c r="NEY164" s="78"/>
      <c r="NEZ164" s="78"/>
      <c r="NFA164" s="65"/>
      <c r="NFD164" s="78"/>
      <c r="NFE164" s="78"/>
      <c r="NFF164" s="65"/>
      <c r="NFI164" s="78"/>
      <c r="NFJ164" s="78"/>
      <c r="NFK164" s="65"/>
      <c r="NFN164" s="78"/>
      <c r="NFO164" s="78"/>
      <c r="NFP164" s="65"/>
      <c r="NFS164" s="78"/>
      <c r="NFT164" s="78"/>
      <c r="NFU164" s="65"/>
      <c r="NFX164" s="78"/>
      <c r="NFY164" s="78"/>
      <c r="NFZ164" s="65"/>
      <c r="NGC164" s="78"/>
      <c r="NGD164" s="78"/>
      <c r="NGE164" s="65"/>
      <c r="NGH164" s="78"/>
      <c r="NGI164" s="78"/>
      <c r="NGJ164" s="65"/>
      <c r="NGM164" s="78"/>
      <c r="NGN164" s="78"/>
      <c r="NGO164" s="65"/>
      <c r="NGR164" s="78"/>
      <c r="NGS164" s="78"/>
      <c r="NGT164" s="65"/>
      <c r="NGW164" s="78"/>
      <c r="NGX164" s="78"/>
      <c r="NGY164" s="65"/>
      <c r="NHB164" s="78"/>
      <c r="NHC164" s="78"/>
      <c r="NHD164" s="65"/>
      <c r="NHG164" s="78"/>
      <c r="NHH164" s="78"/>
      <c r="NHI164" s="65"/>
      <c r="NHL164" s="78"/>
      <c r="NHM164" s="78"/>
      <c r="NHN164" s="65"/>
      <c r="NHQ164" s="78"/>
      <c r="NHR164" s="78"/>
      <c r="NHS164" s="65"/>
      <c r="NHV164" s="78"/>
      <c r="NHW164" s="78"/>
      <c r="NHX164" s="65"/>
      <c r="NIA164" s="78"/>
      <c r="NIB164" s="78"/>
      <c r="NIC164" s="65"/>
      <c r="NIF164" s="78"/>
      <c r="NIG164" s="78"/>
      <c r="NIH164" s="65"/>
      <c r="NIK164" s="78"/>
      <c r="NIL164" s="78"/>
      <c r="NIM164" s="65"/>
      <c r="NIP164" s="78"/>
      <c r="NIQ164" s="78"/>
      <c r="NIR164" s="65"/>
      <c r="NIU164" s="78"/>
      <c r="NIV164" s="78"/>
      <c r="NIW164" s="65"/>
      <c r="NIZ164" s="78"/>
      <c r="NJA164" s="78"/>
      <c r="NJB164" s="65"/>
      <c r="NJE164" s="78"/>
      <c r="NJF164" s="78"/>
      <c r="NJG164" s="65"/>
      <c r="NJJ164" s="78"/>
      <c r="NJK164" s="78"/>
      <c r="NJL164" s="65"/>
      <c r="NJO164" s="78"/>
      <c r="NJP164" s="78"/>
      <c r="NJQ164" s="65"/>
      <c r="NJT164" s="78"/>
      <c r="NJU164" s="78"/>
      <c r="NJV164" s="65"/>
      <c r="NJY164" s="78"/>
      <c r="NJZ164" s="78"/>
      <c r="NKA164" s="65"/>
      <c r="NKD164" s="78"/>
      <c r="NKE164" s="78"/>
      <c r="NKF164" s="65"/>
      <c r="NKI164" s="78"/>
      <c r="NKJ164" s="78"/>
      <c r="NKK164" s="65"/>
      <c r="NKN164" s="78"/>
      <c r="NKO164" s="78"/>
      <c r="NKP164" s="65"/>
      <c r="NKS164" s="78"/>
      <c r="NKT164" s="78"/>
      <c r="NKU164" s="65"/>
      <c r="NKX164" s="78"/>
      <c r="NKY164" s="78"/>
      <c r="NKZ164" s="65"/>
      <c r="NLC164" s="78"/>
      <c r="NLD164" s="78"/>
      <c r="NLE164" s="65"/>
      <c r="NLH164" s="78"/>
      <c r="NLI164" s="78"/>
      <c r="NLJ164" s="65"/>
      <c r="NLM164" s="78"/>
      <c r="NLN164" s="78"/>
      <c r="NLO164" s="65"/>
      <c r="NLR164" s="78"/>
      <c r="NLS164" s="78"/>
      <c r="NLT164" s="65"/>
      <c r="NLW164" s="78"/>
      <c r="NLX164" s="78"/>
      <c r="NLY164" s="65"/>
      <c r="NMB164" s="78"/>
      <c r="NMC164" s="78"/>
      <c r="NMD164" s="65"/>
      <c r="NMG164" s="78"/>
      <c r="NMH164" s="78"/>
      <c r="NMI164" s="65"/>
      <c r="NML164" s="78"/>
      <c r="NMM164" s="78"/>
      <c r="NMN164" s="65"/>
      <c r="NMQ164" s="78"/>
      <c r="NMR164" s="78"/>
      <c r="NMS164" s="65"/>
      <c r="NMV164" s="78"/>
      <c r="NMW164" s="78"/>
      <c r="NMX164" s="65"/>
      <c r="NNA164" s="78"/>
      <c r="NNB164" s="78"/>
      <c r="NNC164" s="65"/>
      <c r="NNF164" s="78"/>
      <c r="NNG164" s="78"/>
      <c r="NNH164" s="65"/>
      <c r="NNK164" s="78"/>
      <c r="NNL164" s="78"/>
      <c r="NNM164" s="65"/>
      <c r="NNP164" s="78"/>
      <c r="NNQ164" s="78"/>
      <c r="NNR164" s="65"/>
      <c r="NNU164" s="78"/>
      <c r="NNV164" s="78"/>
      <c r="NNW164" s="65"/>
      <c r="NNZ164" s="78"/>
      <c r="NOA164" s="78"/>
      <c r="NOB164" s="65"/>
      <c r="NOE164" s="78"/>
      <c r="NOF164" s="78"/>
      <c r="NOG164" s="65"/>
      <c r="NOJ164" s="78"/>
      <c r="NOK164" s="78"/>
      <c r="NOL164" s="65"/>
      <c r="NOO164" s="78"/>
      <c r="NOP164" s="78"/>
      <c r="NOQ164" s="65"/>
      <c r="NOT164" s="78"/>
      <c r="NOU164" s="78"/>
      <c r="NOV164" s="65"/>
      <c r="NOY164" s="78"/>
      <c r="NOZ164" s="78"/>
      <c r="NPA164" s="65"/>
      <c r="NPD164" s="78"/>
      <c r="NPE164" s="78"/>
      <c r="NPF164" s="65"/>
      <c r="NPI164" s="78"/>
      <c r="NPJ164" s="78"/>
      <c r="NPK164" s="65"/>
      <c r="NPN164" s="78"/>
      <c r="NPO164" s="78"/>
      <c r="NPP164" s="65"/>
      <c r="NPS164" s="78"/>
      <c r="NPT164" s="78"/>
      <c r="NPU164" s="65"/>
      <c r="NPX164" s="78"/>
      <c r="NPY164" s="78"/>
      <c r="NPZ164" s="65"/>
      <c r="NQC164" s="78"/>
      <c r="NQD164" s="78"/>
      <c r="NQE164" s="65"/>
      <c r="NQH164" s="78"/>
      <c r="NQI164" s="78"/>
      <c r="NQJ164" s="65"/>
      <c r="NQM164" s="78"/>
      <c r="NQN164" s="78"/>
      <c r="NQO164" s="65"/>
      <c r="NQR164" s="78"/>
      <c r="NQS164" s="78"/>
      <c r="NQT164" s="65"/>
      <c r="NQW164" s="78"/>
      <c r="NQX164" s="78"/>
      <c r="NQY164" s="65"/>
      <c r="NRB164" s="78"/>
      <c r="NRC164" s="78"/>
      <c r="NRD164" s="65"/>
      <c r="NRG164" s="78"/>
      <c r="NRH164" s="78"/>
      <c r="NRI164" s="65"/>
      <c r="NRL164" s="78"/>
      <c r="NRM164" s="78"/>
      <c r="NRN164" s="65"/>
      <c r="NRQ164" s="78"/>
      <c r="NRR164" s="78"/>
      <c r="NRS164" s="65"/>
      <c r="NRV164" s="78"/>
      <c r="NRW164" s="78"/>
      <c r="NRX164" s="65"/>
      <c r="NSA164" s="78"/>
      <c r="NSB164" s="78"/>
      <c r="NSC164" s="65"/>
      <c r="NSF164" s="78"/>
      <c r="NSG164" s="78"/>
      <c r="NSH164" s="65"/>
      <c r="NSK164" s="78"/>
      <c r="NSL164" s="78"/>
      <c r="NSM164" s="65"/>
      <c r="NSP164" s="78"/>
      <c r="NSQ164" s="78"/>
      <c r="NSR164" s="65"/>
      <c r="NSU164" s="78"/>
      <c r="NSV164" s="78"/>
      <c r="NSW164" s="65"/>
      <c r="NSZ164" s="78"/>
      <c r="NTA164" s="78"/>
      <c r="NTB164" s="65"/>
      <c r="NTE164" s="78"/>
      <c r="NTF164" s="78"/>
      <c r="NTG164" s="65"/>
      <c r="NTJ164" s="78"/>
      <c r="NTK164" s="78"/>
      <c r="NTL164" s="65"/>
      <c r="NTO164" s="78"/>
      <c r="NTP164" s="78"/>
      <c r="NTQ164" s="65"/>
      <c r="NTT164" s="78"/>
      <c r="NTU164" s="78"/>
      <c r="NTV164" s="65"/>
      <c r="NTY164" s="78"/>
      <c r="NTZ164" s="78"/>
      <c r="NUA164" s="65"/>
      <c r="NUD164" s="78"/>
      <c r="NUE164" s="78"/>
      <c r="NUF164" s="65"/>
      <c r="NUI164" s="78"/>
      <c r="NUJ164" s="78"/>
      <c r="NUK164" s="65"/>
      <c r="NUN164" s="78"/>
      <c r="NUO164" s="78"/>
      <c r="NUP164" s="65"/>
      <c r="NUS164" s="78"/>
      <c r="NUT164" s="78"/>
      <c r="NUU164" s="65"/>
      <c r="NUX164" s="78"/>
      <c r="NUY164" s="78"/>
      <c r="NUZ164" s="65"/>
      <c r="NVC164" s="78"/>
      <c r="NVD164" s="78"/>
      <c r="NVE164" s="65"/>
      <c r="NVH164" s="78"/>
      <c r="NVI164" s="78"/>
      <c r="NVJ164" s="65"/>
      <c r="NVM164" s="78"/>
      <c r="NVN164" s="78"/>
      <c r="NVO164" s="65"/>
      <c r="NVR164" s="78"/>
      <c r="NVS164" s="78"/>
      <c r="NVT164" s="65"/>
      <c r="NVW164" s="78"/>
      <c r="NVX164" s="78"/>
      <c r="NVY164" s="65"/>
      <c r="NWB164" s="78"/>
      <c r="NWC164" s="78"/>
      <c r="NWD164" s="65"/>
      <c r="NWG164" s="78"/>
      <c r="NWH164" s="78"/>
      <c r="NWI164" s="65"/>
      <c r="NWL164" s="78"/>
      <c r="NWM164" s="78"/>
      <c r="NWN164" s="65"/>
      <c r="NWQ164" s="78"/>
      <c r="NWR164" s="78"/>
      <c r="NWS164" s="65"/>
      <c r="NWV164" s="78"/>
      <c r="NWW164" s="78"/>
      <c r="NWX164" s="65"/>
      <c r="NXA164" s="78"/>
      <c r="NXB164" s="78"/>
      <c r="NXC164" s="65"/>
      <c r="NXF164" s="78"/>
      <c r="NXG164" s="78"/>
      <c r="NXH164" s="65"/>
      <c r="NXK164" s="78"/>
      <c r="NXL164" s="78"/>
      <c r="NXM164" s="65"/>
      <c r="NXP164" s="78"/>
      <c r="NXQ164" s="78"/>
      <c r="NXR164" s="65"/>
      <c r="NXU164" s="78"/>
      <c r="NXV164" s="78"/>
      <c r="NXW164" s="65"/>
      <c r="NXZ164" s="78"/>
      <c r="NYA164" s="78"/>
      <c r="NYB164" s="65"/>
      <c r="NYE164" s="78"/>
      <c r="NYF164" s="78"/>
      <c r="NYG164" s="65"/>
      <c r="NYJ164" s="78"/>
      <c r="NYK164" s="78"/>
      <c r="NYL164" s="65"/>
      <c r="NYO164" s="78"/>
      <c r="NYP164" s="78"/>
      <c r="NYQ164" s="65"/>
      <c r="NYT164" s="78"/>
      <c r="NYU164" s="78"/>
      <c r="NYV164" s="65"/>
      <c r="NYY164" s="78"/>
      <c r="NYZ164" s="78"/>
      <c r="NZA164" s="65"/>
      <c r="NZD164" s="78"/>
      <c r="NZE164" s="78"/>
      <c r="NZF164" s="65"/>
      <c r="NZI164" s="78"/>
      <c r="NZJ164" s="78"/>
      <c r="NZK164" s="65"/>
      <c r="NZN164" s="78"/>
      <c r="NZO164" s="78"/>
      <c r="NZP164" s="65"/>
      <c r="NZS164" s="78"/>
      <c r="NZT164" s="78"/>
      <c r="NZU164" s="65"/>
      <c r="NZX164" s="78"/>
      <c r="NZY164" s="78"/>
      <c r="NZZ164" s="65"/>
      <c r="OAC164" s="78"/>
      <c r="OAD164" s="78"/>
      <c r="OAE164" s="65"/>
      <c r="OAH164" s="78"/>
      <c r="OAI164" s="78"/>
      <c r="OAJ164" s="65"/>
      <c r="OAM164" s="78"/>
      <c r="OAN164" s="78"/>
      <c r="OAO164" s="65"/>
      <c r="OAR164" s="78"/>
      <c r="OAS164" s="78"/>
      <c r="OAT164" s="65"/>
      <c r="OAW164" s="78"/>
      <c r="OAX164" s="78"/>
      <c r="OAY164" s="65"/>
      <c r="OBB164" s="78"/>
      <c r="OBC164" s="78"/>
      <c r="OBD164" s="65"/>
      <c r="OBG164" s="78"/>
      <c r="OBH164" s="78"/>
      <c r="OBI164" s="65"/>
      <c r="OBL164" s="78"/>
      <c r="OBM164" s="78"/>
      <c r="OBN164" s="65"/>
      <c r="OBQ164" s="78"/>
      <c r="OBR164" s="78"/>
      <c r="OBS164" s="65"/>
      <c r="OBV164" s="78"/>
      <c r="OBW164" s="78"/>
      <c r="OBX164" s="65"/>
      <c r="OCA164" s="78"/>
      <c r="OCB164" s="78"/>
      <c r="OCC164" s="65"/>
      <c r="OCF164" s="78"/>
      <c r="OCG164" s="78"/>
      <c r="OCH164" s="65"/>
      <c r="OCK164" s="78"/>
      <c r="OCL164" s="78"/>
      <c r="OCM164" s="65"/>
      <c r="OCP164" s="78"/>
      <c r="OCQ164" s="78"/>
      <c r="OCR164" s="65"/>
      <c r="OCU164" s="78"/>
      <c r="OCV164" s="78"/>
      <c r="OCW164" s="65"/>
      <c r="OCZ164" s="78"/>
      <c r="ODA164" s="78"/>
      <c r="ODB164" s="65"/>
      <c r="ODE164" s="78"/>
      <c r="ODF164" s="78"/>
      <c r="ODG164" s="65"/>
      <c r="ODJ164" s="78"/>
      <c r="ODK164" s="78"/>
      <c r="ODL164" s="65"/>
      <c r="ODO164" s="78"/>
      <c r="ODP164" s="78"/>
      <c r="ODQ164" s="65"/>
      <c r="ODT164" s="78"/>
      <c r="ODU164" s="78"/>
      <c r="ODV164" s="65"/>
      <c r="ODY164" s="78"/>
      <c r="ODZ164" s="78"/>
      <c r="OEA164" s="65"/>
      <c r="OED164" s="78"/>
      <c r="OEE164" s="78"/>
      <c r="OEF164" s="65"/>
      <c r="OEI164" s="78"/>
      <c r="OEJ164" s="78"/>
      <c r="OEK164" s="65"/>
      <c r="OEN164" s="78"/>
      <c r="OEO164" s="78"/>
      <c r="OEP164" s="65"/>
      <c r="OES164" s="78"/>
      <c r="OET164" s="78"/>
      <c r="OEU164" s="65"/>
      <c r="OEX164" s="78"/>
      <c r="OEY164" s="78"/>
      <c r="OEZ164" s="65"/>
      <c r="OFC164" s="78"/>
      <c r="OFD164" s="78"/>
      <c r="OFE164" s="65"/>
      <c r="OFH164" s="78"/>
      <c r="OFI164" s="78"/>
      <c r="OFJ164" s="65"/>
      <c r="OFM164" s="78"/>
      <c r="OFN164" s="78"/>
      <c r="OFO164" s="65"/>
      <c r="OFR164" s="78"/>
      <c r="OFS164" s="78"/>
      <c r="OFT164" s="65"/>
      <c r="OFW164" s="78"/>
      <c r="OFX164" s="78"/>
      <c r="OFY164" s="65"/>
      <c r="OGB164" s="78"/>
      <c r="OGC164" s="78"/>
      <c r="OGD164" s="65"/>
      <c r="OGG164" s="78"/>
      <c r="OGH164" s="78"/>
      <c r="OGI164" s="65"/>
      <c r="OGL164" s="78"/>
      <c r="OGM164" s="78"/>
      <c r="OGN164" s="65"/>
      <c r="OGQ164" s="78"/>
      <c r="OGR164" s="78"/>
      <c r="OGS164" s="65"/>
      <c r="OGV164" s="78"/>
      <c r="OGW164" s="78"/>
      <c r="OGX164" s="65"/>
      <c r="OHA164" s="78"/>
      <c r="OHB164" s="78"/>
      <c r="OHC164" s="65"/>
      <c r="OHF164" s="78"/>
      <c r="OHG164" s="78"/>
      <c r="OHH164" s="65"/>
      <c r="OHK164" s="78"/>
      <c r="OHL164" s="78"/>
      <c r="OHM164" s="65"/>
      <c r="OHP164" s="78"/>
      <c r="OHQ164" s="78"/>
      <c r="OHR164" s="65"/>
      <c r="OHU164" s="78"/>
      <c r="OHV164" s="78"/>
      <c r="OHW164" s="65"/>
      <c r="OHZ164" s="78"/>
      <c r="OIA164" s="78"/>
      <c r="OIB164" s="65"/>
      <c r="OIE164" s="78"/>
      <c r="OIF164" s="78"/>
      <c r="OIG164" s="65"/>
      <c r="OIJ164" s="78"/>
      <c r="OIK164" s="78"/>
      <c r="OIL164" s="65"/>
      <c r="OIO164" s="78"/>
      <c r="OIP164" s="78"/>
      <c r="OIQ164" s="65"/>
      <c r="OIT164" s="78"/>
      <c r="OIU164" s="78"/>
      <c r="OIV164" s="65"/>
      <c r="OIY164" s="78"/>
      <c r="OIZ164" s="78"/>
      <c r="OJA164" s="65"/>
      <c r="OJD164" s="78"/>
      <c r="OJE164" s="78"/>
      <c r="OJF164" s="65"/>
      <c r="OJI164" s="78"/>
      <c r="OJJ164" s="78"/>
      <c r="OJK164" s="65"/>
      <c r="OJN164" s="78"/>
      <c r="OJO164" s="78"/>
      <c r="OJP164" s="65"/>
      <c r="OJS164" s="78"/>
      <c r="OJT164" s="78"/>
      <c r="OJU164" s="65"/>
      <c r="OJX164" s="78"/>
      <c r="OJY164" s="78"/>
      <c r="OJZ164" s="65"/>
      <c r="OKC164" s="78"/>
      <c r="OKD164" s="78"/>
      <c r="OKE164" s="65"/>
      <c r="OKH164" s="78"/>
      <c r="OKI164" s="78"/>
      <c r="OKJ164" s="65"/>
      <c r="OKM164" s="78"/>
      <c r="OKN164" s="78"/>
      <c r="OKO164" s="65"/>
      <c r="OKR164" s="78"/>
      <c r="OKS164" s="78"/>
      <c r="OKT164" s="65"/>
      <c r="OKW164" s="78"/>
      <c r="OKX164" s="78"/>
      <c r="OKY164" s="65"/>
      <c r="OLB164" s="78"/>
      <c r="OLC164" s="78"/>
      <c r="OLD164" s="65"/>
      <c r="OLG164" s="78"/>
      <c r="OLH164" s="78"/>
      <c r="OLI164" s="65"/>
      <c r="OLL164" s="78"/>
      <c r="OLM164" s="78"/>
      <c r="OLN164" s="65"/>
      <c r="OLQ164" s="78"/>
      <c r="OLR164" s="78"/>
      <c r="OLS164" s="65"/>
      <c r="OLV164" s="78"/>
      <c r="OLW164" s="78"/>
      <c r="OLX164" s="65"/>
      <c r="OMA164" s="78"/>
      <c r="OMB164" s="78"/>
      <c r="OMC164" s="65"/>
      <c r="OMF164" s="78"/>
      <c r="OMG164" s="78"/>
      <c r="OMH164" s="65"/>
      <c r="OMK164" s="78"/>
      <c r="OML164" s="78"/>
      <c r="OMM164" s="65"/>
      <c r="OMP164" s="78"/>
      <c r="OMQ164" s="78"/>
      <c r="OMR164" s="65"/>
      <c r="OMU164" s="78"/>
      <c r="OMV164" s="78"/>
      <c r="OMW164" s="65"/>
      <c r="OMZ164" s="78"/>
      <c r="ONA164" s="78"/>
      <c r="ONB164" s="65"/>
      <c r="ONE164" s="78"/>
      <c r="ONF164" s="78"/>
      <c r="ONG164" s="65"/>
      <c r="ONJ164" s="78"/>
      <c r="ONK164" s="78"/>
      <c r="ONL164" s="65"/>
      <c r="ONO164" s="78"/>
      <c r="ONP164" s="78"/>
      <c r="ONQ164" s="65"/>
      <c r="ONT164" s="78"/>
      <c r="ONU164" s="78"/>
      <c r="ONV164" s="65"/>
      <c r="ONY164" s="78"/>
      <c r="ONZ164" s="78"/>
      <c r="OOA164" s="65"/>
      <c r="OOD164" s="78"/>
      <c r="OOE164" s="78"/>
      <c r="OOF164" s="65"/>
      <c r="OOI164" s="78"/>
      <c r="OOJ164" s="78"/>
      <c r="OOK164" s="65"/>
      <c r="OON164" s="78"/>
      <c r="OOO164" s="78"/>
      <c r="OOP164" s="65"/>
      <c r="OOS164" s="78"/>
      <c r="OOT164" s="78"/>
      <c r="OOU164" s="65"/>
      <c r="OOX164" s="78"/>
      <c r="OOY164" s="78"/>
      <c r="OOZ164" s="65"/>
      <c r="OPC164" s="78"/>
      <c r="OPD164" s="78"/>
      <c r="OPE164" s="65"/>
      <c r="OPH164" s="78"/>
      <c r="OPI164" s="78"/>
      <c r="OPJ164" s="65"/>
      <c r="OPM164" s="78"/>
      <c r="OPN164" s="78"/>
      <c r="OPO164" s="65"/>
      <c r="OPR164" s="78"/>
      <c r="OPS164" s="78"/>
      <c r="OPT164" s="65"/>
      <c r="OPW164" s="78"/>
      <c r="OPX164" s="78"/>
      <c r="OPY164" s="65"/>
      <c r="OQB164" s="78"/>
      <c r="OQC164" s="78"/>
      <c r="OQD164" s="65"/>
      <c r="OQG164" s="78"/>
      <c r="OQH164" s="78"/>
      <c r="OQI164" s="65"/>
      <c r="OQL164" s="78"/>
      <c r="OQM164" s="78"/>
      <c r="OQN164" s="65"/>
      <c r="OQQ164" s="78"/>
      <c r="OQR164" s="78"/>
      <c r="OQS164" s="65"/>
      <c r="OQV164" s="78"/>
      <c r="OQW164" s="78"/>
      <c r="OQX164" s="65"/>
      <c r="ORA164" s="78"/>
      <c r="ORB164" s="78"/>
      <c r="ORC164" s="65"/>
      <c r="ORF164" s="78"/>
      <c r="ORG164" s="78"/>
      <c r="ORH164" s="65"/>
      <c r="ORK164" s="78"/>
      <c r="ORL164" s="78"/>
      <c r="ORM164" s="65"/>
      <c r="ORP164" s="78"/>
      <c r="ORQ164" s="78"/>
      <c r="ORR164" s="65"/>
      <c r="ORU164" s="78"/>
      <c r="ORV164" s="78"/>
      <c r="ORW164" s="65"/>
      <c r="ORZ164" s="78"/>
      <c r="OSA164" s="78"/>
      <c r="OSB164" s="65"/>
      <c r="OSE164" s="78"/>
      <c r="OSF164" s="78"/>
      <c r="OSG164" s="65"/>
      <c r="OSJ164" s="78"/>
      <c r="OSK164" s="78"/>
      <c r="OSL164" s="65"/>
      <c r="OSO164" s="78"/>
      <c r="OSP164" s="78"/>
      <c r="OSQ164" s="65"/>
      <c r="OST164" s="78"/>
      <c r="OSU164" s="78"/>
      <c r="OSV164" s="65"/>
      <c r="OSY164" s="78"/>
      <c r="OSZ164" s="78"/>
      <c r="OTA164" s="65"/>
      <c r="OTD164" s="78"/>
      <c r="OTE164" s="78"/>
      <c r="OTF164" s="65"/>
      <c r="OTI164" s="78"/>
      <c r="OTJ164" s="78"/>
      <c r="OTK164" s="65"/>
      <c r="OTN164" s="78"/>
      <c r="OTO164" s="78"/>
      <c r="OTP164" s="65"/>
      <c r="OTS164" s="78"/>
      <c r="OTT164" s="78"/>
      <c r="OTU164" s="65"/>
      <c r="OTX164" s="78"/>
      <c r="OTY164" s="78"/>
      <c r="OTZ164" s="65"/>
      <c r="OUC164" s="78"/>
      <c r="OUD164" s="78"/>
      <c r="OUE164" s="65"/>
      <c r="OUH164" s="78"/>
      <c r="OUI164" s="78"/>
      <c r="OUJ164" s="65"/>
      <c r="OUM164" s="78"/>
      <c r="OUN164" s="78"/>
      <c r="OUO164" s="65"/>
      <c r="OUR164" s="78"/>
      <c r="OUS164" s="78"/>
      <c r="OUT164" s="65"/>
      <c r="OUW164" s="78"/>
      <c r="OUX164" s="78"/>
      <c r="OUY164" s="65"/>
      <c r="OVB164" s="78"/>
      <c r="OVC164" s="78"/>
      <c r="OVD164" s="65"/>
      <c r="OVG164" s="78"/>
      <c r="OVH164" s="78"/>
      <c r="OVI164" s="65"/>
      <c r="OVL164" s="78"/>
      <c r="OVM164" s="78"/>
      <c r="OVN164" s="65"/>
      <c r="OVQ164" s="78"/>
      <c r="OVR164" s="78"/>
      <c r="OVS164" s="65"/>
      <c r="OVV164" s="78"/>
      <c r="OVW164" s="78"/>
      <c r="OVX164" s="65"/>
      <c r="OWA164" s="78"/>
      <c r="OWB164" s="78"/>
      <c r="OWC164" s="65"/>
      <c r="OWF164" s="78"/>
      <c r="OWG164" s="78"/>
      <c r="OWH164" s="65"/>
      <c r="OWK164" s="78"/>
      <c r="OWL164" s="78"/>
      <c r="OWM164" s="65"/>
      <c r="OWP164" s="78"/>
      <c r="OWQ164" s="78"/>
      <c r="OWR164" s="65"/>
      <c r="OWU164" s="78"/>
      <c r="OWV164" s="78"/>
      <c r="OWW164" s="65"/>
      <c r="OWZ164" s="78"/>
      <c r="OXA164" s="78"/>
      <c r="OXB164" s="65"/>
      <c r="OXE164" s="78"/>
      <c r="OXF164" s="78"/>
      <c r="OXG164" s="65"/>
      <c r="OXJ164" s="78"/>
      <c r="OXK164" s="78"/>
      <c r="OXL164" s="65"/>
      <c r="OXO164" s="78"/>
      <c r="OXP164" s="78"/>
      <c r="OXQ164" s="65"/>
      <c r="OXT164" s="78"/>
      <c r="OXU164" s="78"/>
      <c r="OXV164" s="65"/>
      <c r="OXY164" s="78"/>
      <c r="OXZ164" s="78"/>
      <c r="OYA164" s="65"/>
      <c r="OYD164" s="78"/>
      <c r="OYE164" s="78"/>
      <c r="OYF164" s="65"/>
      <c r="OYI164" s="78"/>
      <c r="OYJ164" s="78"/>
      <c r="OYK164" s="65"/>
      <c r="OYN164" s="78"/>
      <c r="OYO164" s="78"/>
      <c r="OYP164" s="65"/>
      <c r="OYS164" s="78"/>
      <c r="OYT164" s="78"/>
      <c r="OYU164" s="65"/>
      <c r="OYX164" s="78"/>
      <c r="OYY164" s="78"/>
      <c r="OYZ164" s="65"/>
      <c r="OZC164" s="78"/>
      <c r="OZD164" s="78"/>
      <c r="OZE164" s="65"/>
      <c r="OZH164" s="78"/>
      <c r="OZI164" s="78"/>
      <c r="OZJ164" s="65"/>
      <c r="OZM164" s="78"/>
      <c r="OZN164" s="78"/>
      <c r="OZO164" s="65"/>
      <c r="OZR164" s="78"/>
      <c r="OZS164" s="78"/>
      <c r="OZT164" s="65"/>
      <c r="OZW164" s="78"/>
      <c r="OZX164" s="78"/>
      <c r="OZY164" s="65"/>
      <c r="PAB164" s="78"/>
      <c r="PAC164" s="78"/>
      <c r="PAD164" s="65"/>
      <c r="PAG164" s="78"/>
      <c r="PAH164" s="78"/>
      <c r="PAI164" s="65"/>
      <c r="PAL164" s="78"/>
      <c r="PAM164" s="78"/>
      <c r="PAN164" s="65"/>
      <c r="PAQ164" s="78"/>
      <c r="PAR164" s="78"/>
      <c r="PAS164" s="65"/>
      <c r="PAV164" s="78"/>
      <c r="PAW164" s="78"/>
      <c r="PAX164" s="65"/>
      <c r="PBA164" s="78"/>
      <c r="PBB164" s="78"/>
      <c r="PBC164" s="65"/>
      <c r="PBF164" s="78"/>
      <c r="PBG164" s="78"/>
      <c r="PBH164" s="65"/>
      <c r="PBK164" s="78"/>
      <c r="PBL164" s="78"/>
      <c r="PBM164" s="65"/>
      <c r="PBP164" s="78"/>
      <c r="PBQ164" s="78"/>
      <c r="PBR164" s="65"/>
      <c r="PBU164" s="78"/>
      <c r="PBV164" s="78"/>
      <c r="PBW164" s="65"/>
      <c r="PBZ164" s="78"/>
      <c r="PCA164" s="78"/>
      <c r="PCB164" s="65"/>
      <c r="PCE164" s="78"/>
      <c r="PCF164" s="78"/>
      <c r="PCG164" s="65"/>
      <c r="PCJ164" s="78"/>
      <c r="PCK164" s="78"/>
      <c r="PCL164" s="65"/>
      <c r="PCO164" s="78"/>
      <c r="PCP164" s="78"/>
      <c r="PCQ164" s="65"/>
      <c r="PCT164" s="78"/>
      <c r="PCU164" s="78"/>
      <c r="PCV164" s="65"/>
      <c r="PCY164" s="78"/>
      <c r="PCZ164" s="78"/>
      <c r="PDA164" s="65"/>
      <c r="PDD164" s="78"/>
      <c r="PDE164" s="78"/>
      <c r="PDF164" s="65"/>
      <c r="PDI164" s="78"/>
      <c r="PDJ164" s="78"/>
      <c r="PDK164" s="65"/>
      <c r="PDN164" s="78"/>
      <c r="PDO164" s="78"/>
      <c r="PDP164" s="65"/>
      <c r="PDS164" s="78"/>
      <c r="PDT164" s="78"/>
      <c r="PDU164" s="65"/>
      <c r="PDX164" s="78"/>
      <c r="PDY164" s="78"/>
      <c r="PDZ164" s="65"/>
      <c r="PEC164" s="78"/>
      <c r="PED164" s="78"/>
      <c r="PEE164" s="65"/>
      <c r="PEH164" s="78"/>
      <c r="PEI164" s="78"/>
      <c r="PEJ164" s="65"/>
      <c r="PEM164" s="78"/>
      <c r="PEN164" s="78"/>
      <c r="PEO164" s="65"/>
      <c r="PER164" s="78"/>
      <c r="PES164" s="78"/>
      <c r="PET164" s="65"/>
      <c r="PEW164" s="78"/>
      <c r="PEX164" s="78"/>
      <c r="PEY164" s="65"/>
      <c r="PFB164" s="78"/>
      <c r="PFC164" s="78"/>
      <c r="PFD164" s="65"/>
      <c r="PFG164" s="78"/>
      <c r="PFH164" s="78"/>
      <c r="PFI164" s="65"/>
      <c r="PFL164" s="78"/>
      <c r="PFM164" s="78"/>
      <c r="PFN164" s="65"/>
      <c r="PFQ164" s="78"/>
      <c r="PFR164" s="78"/>
      <c r="PFS164" s="65"/>
      <c r="PFV164" s="78"/>
      <c r="PFW164" s="78"/>
      <c r="PFX164" s="65"/>
      <c r="PGA164" s="78"/>
      <c r="PGB164" s="78"/>
      <c r="PGC164" s="65"/>
      <c r="PGF164" s="78"/>
      <c r="PGG164" s="78"/>
      <c r="PGH164" s="65"/>
      <c r="PGK164" s="78"/>
      <c r="PGL164" s="78"/>
      <c r="PGM164" s="65"/>
      <c r="PGP164" s="78"/>
      <c r="PGQ164" s="78"/>
      <c r="PGR164" s="65"/>
      <c r="PGU164" s="78"/>
      <c r="PGV164" s="78"/>
      <c r="PGW164" s="65"/>
      <c r="PGZ164" s="78"/>
      <c r="PHA164" s="78"/>
      <c r="PHB164" s="65"/>
      <c r="PHE164" s="78"/>
      <c r="PHF164" s="78"/>
      <c r="PHG164" s="65"/>
      <c r="PHJ164" s="78"/>
      <c r="PHK164" s="78"/>
      <c r="PHL164" s="65"/>
      <c r="PHO164" s="78"/>
      <c r="PHP164" s="78"/>
      <c r="PHQ164" s="65"/>
      <c r="PHT164" s="78"/>
      <c r="PHU164" s="78"/>
      <c r="PHV164" s="65"/>
      <c r="PHY164" s="78"/>
      <c r="PHZ164" s="78"/>
      <c r="PIA164" s="65"/>
      <c r="PID164" s="78"/>
      <c r="PIE164" s="78"/>
      <c r="PIF164" s="65"/>
      <c r="PII164" s="78"/>
      <c r="PIJ164" s="78"/>
      <c r="PIK164" s="65"/>
      <c r="PIN164" s="78"/>
      <c r="PIO164" s="78"/>
      <c r="PIP164" s="65"/>
      <c r="PIS164" s="78"/>
      <c r="PIT164" s="78"/>
      <c r="PIU164" s="65"/>
      <c r="PIX164" s="78"/>
      <c r="PIY164" s="78"/>
      <c r="PIZ164" s="65"/>
      <c r="PJC164" s="78"/>
      <c r="PJD164" s="78"/>
      <c r="PJE164" s="65"/>
      <c r="PJH164" s="78"/>
      <c r="PJI164" s="78"/>
      <c r="PJJ164" s="65"/>
      <c r="PJM164" s="78"/>
      <c r="PJN164" s="78"/>
      <c r="PJO164" s="65"/>
      <c r="PJR164" s="78"/>
      <c r="PJS164" s="78"/>
      <c r="PJT164" s="65"/>
      <c r="PJW164" s="78"/>
      <c r="PJX164" s="78"/>
      <c r="PJY164" s="65"/>
      <c r="PKB164" s="78"/>
      <c r="PKC164" s="78"/>
      <c r="PKD164" s="65"/>
      <c r="PKG164" s="78"/>
      <c r="PKH164" s="78"/>
      <c r="PKI164" s="65"/>
      <c r="PKL164" s="78"/>
      <c r="PKM164" s="78"/>
      <c r="PKN164" s="65"/>
      <c r="PKQ164" s="78"/>
      <c r="PKR164" s="78"/>
      <c r="PKS164" s="65"/>
      <c r="PKV164" s="78"/>
      <c r="PKW164" s="78"/>
      <c r="PKX164" s="65"/>
      <c r="PLA164" s="78"/>
      <c r="PLB164" s="78"/>
      <c r="PLC164" s="65"/>
      <c r="PLF164" s="78"/>
      <c r="PLG164" s="78"/>
      <c r="PLH164" s="65"/>
      <c r="PLK164" s="78"/>
      <c r="PLL164" s="78"/>
      <c r="PLM164" s="65"/>
      <c r="PLP164" s="78"/>
      <c r="PLQ164" s="78"/>
      <c r="PLR164" s="65"/>
      <c r="PLU164" s="78"/>
      <c r="PLV164" s="78"/>
      <c r="PLW164" s="65"/>
      <c r="PLZ164" s="78"/>
      <c r="PMA164" s="78"/>
      <c r="PMB164" s="65"/>
      <c r="PME164" s="78"/>
      <c r="PMF164" s="78"/>
      <c r="PMG164" s="65"/>
      <c r="PMJ164" s="78"/>
      <c r="PMK164" s="78"/>
      <c r="PML164" s="65"/>
      <c r="PMO164" s="78"/>
      <c r="PMP164" s="78"/>
      <c r="PMQ164" s="65"/>
      <c r="PMT164" s="78"/>
      <c r="PMU164" s="78"/>
      <c r="PMV164" s="65"/>
      <c r="PMY164" s="78"/>
      <c r="PMZ164" s="78"/>
      <c r="PNA164" s="65"/>
      <c r="PND164" s="78"/>
      <c r="PNE164" s="78"/>
      <c r="PNF164" s="65"/>
      <c r="PNI164" s="78"/>
      <c r="PNJ164" s="78"/>
      <c r="PNK164" s="65"/>
      <c r="PNN164" s="78"/>
      <c r="PNO164" s="78"/>
      <c r="PNP164" s="65"/>
      <c r="PNS164" s="78"/>
      <c r="PNT164" s="78"/>
      <c r="PNU164" s="65"/>
      <c r="PNX164" s="78"/>
      <c r="PNY164" s="78"/>
      <c r="PNZ164" s="65"/>
      <c r="POC164" s="78"/>
      <c r="POD164" s="78"/>
      <c r="POE164" s="65"/>
      <c r="POH164" s="78"/>
      <c r="POI164" s="78"/>
      <c r="POJ164" s="65"/>
      <c r="POM164" s="78"/>
      <c r="PON164" s="78"/>
      <c r="POO164" s="65"/>
      <c r="POR164" s="78"/>
      <c r="POS164" s="78"/>
      <c r="POT164" s="65"/>
      <c r="POW164" s="78"/>
      <c r="POX164" s="78"/>
      <c r="POY164" s="65"/>
      <c r="PPB164" s="78"/>
      <c r="PPC164" s="78"/>
      <c r="PPD164" s="65"/>
      <c r="PPG164" s="78"/>
      <c r="PPH164" s="78"/>
      <c r="PPI164" s="65"/>
      <c r="PPL164" s="78"/>
      <c r="PPM164" s="78"/>
      <c r="PPN164" s="65"/>
      <c r="PPQ164" s="78"/>
      <c r="PPR164" s="78"/>
      <c r="PPS164" s="65"/>
      <c r="PPV164" s="78"/>
      <c r="PPW164" s="78"/>
      <c r="PPX164" s="65"/>
      <c r="PQA164" s="78"/>
      <c r="PQB164" s="78"/>
      <c r="PQC164" s="65"/>
      <c r="PQF164" s="78"/>
      <c r="PQG164" s="78"/>
      <c r="PQH164" s="65"/>
      <c r="PQK164" s="78"/>
      <c r="PQL164" s="78"/>
      <c r="PQM164" s="65"/>
      <c r="PQP164" s="78"/>
      <c r="PQQ164" s="78"/>
      <c r="PQR164" s="65"/>
      <c r="PQU164" s="78"/>
      <c r="PQV164" s="78"/>
      <c r="PQW164" s="65"/>
      <c r="PQZ164" s="78"/>
      <c r="PRA164" s="78"/>
      <c r="PRB164" s="65"/>
      <c r="PRE164" s="78"/>
      <c r="PRF164" s="78"/>
      <c r="PRG164" s="65"/>
      <c r="PRJ164" s="78"/>
      <c r="PRK164" s="78"/>
      <c r="PRL164" s="65"/>
      <c r="PRO164" s="78"/>
      <c r="PRP164" s="78"/>
      <c r="PRQ164" s="65"/>
      <c r="PRT164" s="78"/>
      <c r="PRU164" s="78"/>
      <c r="PRV164" s="65"/>
      <c r="PRY164" s="78"/>
      <c r="PRZ164" s="78"/>
      <c r="PSA164" s="65"/>
      <c r="PSD164" s="78"/>
      <c r="PSE164" s="78"/>
      <c r="PSF164" s="65"/>
      <c r="PSI164" s="78"/>
      <c r="PSJ164" s="78"/>
      <c r="PSK164" s="65"/>
      <c r="PSN164" s="78"/>
      <c r="PSO164" s="78"/>
      <c r="PSP164" s="65"/>
      <c r="PSS164" s="78"/>
      <c r="PST164" s="78"/>
      <c r="PSU164" s="65"/>
      <c r="PSX164" s="78"/>
      <c r="PSY164" s="78"/>
      <c r="PSZ164" s="65"/>
      <c r="PTC164" s="78"/>
      <c r="PTD164" s="78"/>
      <c r="PTE164" s="65"/>
      <c r="PTH164" s="78"/>
      <c r="PTI164" s="78"/>
      <c r="PTJ164" s="65"/>
      <c r="PTM164" s="78"/>
      <c r="PTN164" s="78"/>
      <c r="PTO164" s="65"/>
      <c r="PTR164" s="78"/>
      <c r="PTS164" s="78"/>
      <c r="PTT164" s="65"/>
      <c r="PTW164" s="78"/>
      <c r="PTX164" s="78"/>
      <c r="PTY164" s="65"/>
      <c r="PUB164" s="78"/>
      <c r="PUC164" s="78"/>
      <c r="PUD164" s="65"/>
      <c r="PUG164" s="78"/>
      <c r="PUH164" s="78"/>
      <c r="PUI164" s="65"/>
      <c r="PUL164" s="78"/>
      <c r="PUM164" s="78"/>
      <c r="PUN164" s="65"/>
      <c r="PUQ164" s="78"/>
      <c r="PUR164" s="78"/>
      <c r="PUS164" s="65"/>
      <c r="PUV164" s="78"/>
      <c r="PUW164" s="78"/>
      <c r="PUX164" s="65"/>
      <c r="PVA164" s="78"/>
      <c r="PVB164" s="78"/>
      <c r="PVC164" s="65"/>
      <c r="PVF164" s="78"/>
      <c r="PVG164" s="78"/>
      <c r="PVH164" s="65"/>
      <c r="PVK164" s="78"/>
      <c r="PVL164" s="78"/>
      <c r="PVM164" s="65"/>
      <c r="PVP164" s="78"/>
      <c r="PVQ164" s="78"/>
      <c r="PVR164" s="65"/>
      <c r="PVU164" s="78"/>
      <c r="PVV164" s="78"/>
      <c r="PVW164" s="65"/>
      <c r="PVZ164" s="78"/>
      <c r="PWA164" s="78"/>
      <c r="PWB164" s="65"/>
      <c r="PWE164" s="78"/>
      <c r="PWF164" s="78"/>
      <c r="PWG164" s="65"/>
      <c r="PWJ164" s="78"/>
      <c r="PWK164" s="78"/>
      <c r="PWL164" s="65"/>
      <c r="PWO164" s="78"/>
      <c r="PWP164" s="78"/>
      <c r="PWQ164" s="65"/>
      <c r="PWT164" s="78"/>
      <c r="PWU164" s="78"/>
      <c r="PWV164" s="65"/>
      <c r="PWY164" s="78"/>
      <c r="PWZ164" s="78"/>
      <c r="PXA164" s="65"/>
      <c r="PXD164" s="78"/>
      <c r="PXE164" s="78"/>
      <c r="PXF164" s="65"/>
      <c r="PXI164" s="78"/>
      <c r="PXJ164" s="78"/>
      <c r="PXK164" s="65"/>
      <c r="PXN164" s="78"/>
      <c r="PXO164" s="78"/>
      <c r="PXP164" s="65"/>
      <c r="PXS164" s="78"/>
      <c r="PXT164" s="78"/>
      <c r="PXU164" s="65"/>
      <c r="PXX164" s="78"/>
      <c r="PXY164" s="78"/>
      <c r="PXZ164" s="65"/>
      <c r="PYC164" s="78"/>
      <c r="PYD164" s="78"/>
      <c r="PYE164" s="65"/>
      <c r="PYH164" s="78"/>
      <c r="PYI164" s="78"/>
      <c r="PYJ164" s="65"/>
      <c r="PYM164" s="78"/>
      <c r="PYN164" s="78"/>
      <c r="PYO164" s="65"/>
      <c r="PYR164" s="78"/>
      <c r="PYS164" s="78"/>
      <c r="PYT164" s="65"/>
      <c r="PYW164" s="78"/>
      <c r="PYX164" s="78"/>
      <c r="PYY164" s="65"/>
      <c r="PZB164" s="78"/>
      <c r="PZC164" s="78"/>
      <c r="PZD164" s="65"/>
      <c r="PZG164" s="78"/>
      <c r="PZH164" s="78"/>
      <c r="PZI164" s="65"/>
      <c r="PZL164" s="78"/>
      <c r="PZM164" s="78"/>
      <c r="PZN164" s="65"/>
      <c r="PZQ164" s="78"/>
      <c r="PZR164" s="78"/>
      <c r="PZS164" s="65"/>
      <c r="PZV164" s="78"/>
      <c r="PZW164" s="78"/>
      <c r="PZX164" s="65"/>
      <c r="QAA164" s="78"/>
      <c r="QAB164" s="78"/>
      <c r="QAC164" s="65"/>
      <c r="QAF164" s="78"/>
      <c r="QAG164" s="78"/>
      <c r="QAH164" s="65"/>
      <c r="QAK164" s="78"/>
      <c r="QAL164" s="78"/>
      <c r="QAM164" s="65"/>
      <c r="QAP164" s="78"/>
      <c r="QAQ164" s="78"/>
      <c r="QAR164" s="65"/>
      <c r="QAU164" s="78"/>
      <c r="QAV164" s="78"/>
      <c r="QAW164" s="65"/>
      <c r="QAZ164" s="78"/>
      <c r="QBA164" s="78"/>
      <c r="QBB164" s="65"/>
      <c r="QBE164" s="78"/>
      <c r="QBF164" s="78"/>
      <c r="QBG164" s="65"/>
      <c r="QBJ164" s="78"/>
      <c r="QBK164" s="78"/>
      <c r="QBL164" s="65"/>
      <c r="QBO164" s="78"/>
      <c r="QBP164" s="78"/>
      <c r="QBQ164" s="65"/>
      <c r="QBT164" s="78"/>
      <c r="QBU164" s="78"/>
      <c r="QBV164" s="65"/>
      <c r="QBY164" s="78"/>
      <c r="QBZ164" s="78"/>
      <c r="QCA164" s="65"/>
      <c r="QCD164" s="78"/>
      <c r="QCE164" s="78"/>
      <c r="QCF164" s="65"/>
      <c r="QCI164" s="78"/>
      <c r="QCJ164" s="78"/>
      <c r="QCK164" s="65"/>
      <c r="QCN164" s="78"/>
      <c r="QCO164" s="78"/>
      <c r="QCP164" s="65"/>
      <c r="QCS164" s="78"/>
      <c r="QCT164" s="78"/>
      <c r="QCU164" s="65"/>
      <c r="QCX164" s="78"/>
      <c r="QCY164" s="78"/>
      <c r="QCZ164" s="65"/>
      <c r="QDC164" s="78"/>
      <c r="QDD164" s="78"/>
      <c r="QDE164" s="65"/>
      <c r="QDH164" s="78"/>
      <c r="QDI164" s="78"/>
      <c r="QDJ164" s="65"/>
      <c r="QDM164" s="78"/>
      <c r="QDN164" s="78"/>
      <c r="QDO164" s="65"/>
      <c r="QDR164" s="78"/>
      <c r="QDS164" s="78"/>
      <c r="QDT164" s="65"/>
      <c r="QDW164" s="78"/>
      <c r="QDX164" s="78"/>
      <c r="QDY164" s="65"/>
      <c r="QEB164" s="78"/>
      <c r="QEC164" s="78"/>
      <c r="QED164" s="65"/>
      <c r="QEG164" s="78"/>
      <c r="QEH164" s="78"/>
      <c r="QEI164" s="65"/>
      <c r="QEL164" s="78"/>
      <c r="QEM164" s="78"/>
      <c r="QEN164" s="65"/>
      <c r="QEQ164" s="78"/>
      <c r="QER164" s="78"/>
      <c r="QES164" s="65"/>
      <c r="QEV164" s="78"/>
      <c r="QEW164" s="78"/>
      <c r="QEX164" s="65"/>
      <c r="QFA164" s="78"/>
      <c r="QFB164" s="78"/>
      <c r="QFC164" s="65"/>
      <c r="QFF164" s="78"/>
      <c r="QFG164" s="78"/>
      <c r="QFH164" s="65"/>
      <c r="QFK164" s="78"/>
      <c r="QFL164" s="78"/>
      <c r="QFM164" s="65"/>
      <c r="QFP164" s="78"/>
      <c r="QFQ164" s="78"/>
      <c r="QFR164" s="65"/>
      <c r="QFU164" s="78"/>
      <c r="QFV164" s="78"/>
      <c r="QFW164" s="65"/>
      <c r="QFZ164" s="78"/>
      <c r="QGA164" s="78"/>
      <c r="QGB164" s="65"/>
      <c r="QGE164" s="78"/>
      <c r="QGF164" s="78"/>
      <c r="QGG164" s="65"/>
      <c r="QGJ164" s="78"/>
      <c r="QGK164" s="78"/>
      <c r="QGL164" s="65"/>
      <c r="QGO164" s="78"/>
      <c r="QGP164" s="78"/>
      <c r="QGQ164" s="65"/>
      <c r="QGT164" s="78"/>
      <c r="QGU164" s="78"/>
      <c r="QGV164" s="65"/>
      <c r="QGY164" s="78"/>
      <c r="QGZ164" s="78"/>
      <c r="QHA164" s="65"/>
      <c r="QHD164" s="78"/>
      <c r="QHE164" s="78"/>
      <c r="QHF164" s="65"/>
      <c r="QHI164" s="78"/>
      <c r="QHJ164" s="78"/>
      <c r="QHK164" s="65"/>
      <c r="QHN164" s="78"/>
      <c r="QHO164" s="78"/>
      <c r="QHP164" s="65"/>
      <c r="QHS164" s="78"/>
      <c r="QHT164" s="78"/>
      <c r="QHU164" s="65"/>
      <c r="QHX164" s="78"/>
      <c r="QHY164" s="78"/>
      <c r="QHZ164" s="65"/>
      <c r="QIC164" s="78"/>
      <c r="QID164" s="78"/>
      <c r="QIE164" s="65"/>
      <c r="QIH164" s="78"/>
      <c r="QII164" s="78"/>
      <c r="QIJ164" s="65"/>
      <c r="QIM164" s="78"/>
      <c r="QIN164" s="78"/>
      <c r="QIO164" s="65"/>
      <c r="QIR164" s="78"/>
      <c r="QIS164" s="78"/>
      <c r="QIT164" s="65"/>
      <c r="QIW164" s="78"/>
      <c r="QIX164" s="78"/>
      <c r="QIY164" s="65"/>
      <c r="QJB164" s="78"/>
      <c r="QJC164" s="78"/>
      <c r="QJD164" s="65"/>
      <c r="QJG164" s="78"/>
      <c r="QJH164" s="78"/>
      <c r="QJI164" s="65"/>
      <c r="QJL164" s="78"/>
      <c r="QJM164" s="78"/>
      <c r="QJN164" s="65"/>
      <c r="QJQ164" s="78"/>
      <c r="QJR164" s="78"/>
      <c r="QJS164" s="65"/>
      <c r="QJV164" s="78"/>
      <c r="QJW164" s="78"/>
      <c r="QJX164" s="65"/>
      <c r="QKA164" s="78"/>
      <c r="QKB164" s="78"/>
      <c r="QKC164" s="65"/>
      <c r="QKF164" s="78"/>
      <c r="QKG164" s="78"/>
      <c r="QKH164" s="65"/>
      <c r="QKK164" s="78"/>
      <c r="QKL164" s="78"/>
      <c r="QKM164" s="65"/>
      <c r="QKP164" s="78"/>
      <c r="QKQ164" s="78"/>
      <c r="QKR164" s="65"/>
      <c r="QKU164" s="78"/>
      <c r="QKV164" s="78"/>
      <c r="QKW164" s="65"/>
      <c r="QKZ164" s="78"/>
      <c r="QLA164" s="78"/>
      <c r="QLB164" s="65"/>
      <c r="QLE164" s="78"/>
      <c r="QLF164" s="78"/>
      <c r="QLG164" s="65"/>
      <c r="QLJ164" s="78"/>
      <c r="QLK164" s="78"/>
      <c r="QLL164" s="65"/>
      <c r="QLO164" s="78"/>
      <c r="QLP164" s="78"/>
      <c r="QLQ164" s="65"/>
      <c r="QLT164" s="78"/>
      <c r="QLU164" s="78"/>
      <c r="QLV164" s="65"/>
      <c r="QLY164" s="78"/>
      <c r="QLZ164" s="78"/>
      <c r="QMA164" s="65"/>
      <c r="QMD164" s="78"/>
      <c r="QME164" s="78"/>
      <c r="QMF164" s="65"/>
      <c r="QMI164" s="78"/>
      <c r="QMJ164" s="78"/>
      <c r="QMK164" s="65"/>
      <c r="QMN164" s="78"/>
      <c r="QMO164" s="78"/>
      <c r="QMP164" s="65"/>
      <c r="QMS164" s="78"/>
      <c r="QMT164" s="78"/>
      <c r="QMU164" s="65"/>
      <c r="QMX164" s="78"/>
      <c r="QMY164" s="78"/>
      <c r="QMZ164" s="65"/>
      <c r="QNC164" s="78"/>
      <c r="QND164" s="78"/>
      <c r="QNE164" s="65"/>
      <c r="QNH164" s="78"/>
      <c r="QNI164" s="78"/>
      <c r="QNJ164" s="65"/>
      <c r="QNM164" s="78"/>
      <c r="QNN164" s="78"/>
      <c r="QNO164" s="65"/>
      <c r="QNR164" s="78"/>
      <c r="QNS164" s="78"/>
      <c r="QNT164" s="65"/>
      <c r="QNW164" s="78"/>
      <c r="QNX164" s="78"/>
      <c r="QNY164" s="65"/>
      <c r="QOB164" s="78"/>
      <c r="QOC164" s="78"/>
      <c r="QOD164" s="65"/>
      <c r="QOG164" s="78"/>
      <c r="QOH164" s="78"/>
      <c r="QOI164" s="65"/>
      <c r="QOL164" s="78"/>
      <c r="QOM164" s="78"/>
      <c r="QON164" s="65"/>
      <c r="QOQ164" s="78"/>
      <c r="QOR164" s="78"/>
      <c r="QOS164" s="65"/>
      <c r="QOV164" s="78"/>
      <c r="QOW164" s="78"/>
      <c r="QOX164" s="65"/>
      <c r="QPA164" s="78"/>
      <c r="QPB164" s="78"/>
      <c r="QPC164" s="65"/>
      <c r="QPF164" s="78"/>
      <c r="QPG164" s="78"/>
      <c r="QPH164" s="65"/>
      <c r="QPK164" s="78"/>
      <c r="QPL164" s="78"/>
      <c r="QPM164" s="65"/>
      <c r="QPP164" s="78"/>
      <c r="QPQ164" s="78"/>
      <c r="QPR164" s="65"/>
      <c r="QPU164" s="78"/>
      <c r="QPV164" s="78"/>
      <c r="QPW164" s="65"/>
      <c r="QPZ164" s="78"/>
      <c r="QQA164" s="78"/>
      <c r="QQB164" s="65"/>
      <c r="QQE164" s="78"/>
      <c r="QQF164" s="78"/>
      <c r="QQG164" s="65"/>
      <c r="QQJ164" s="78"/>
      <c r="QQK164" s="78"/>
      <c r="QQL164" s="65"/>
      <c r="QQO164" s="78"/>
      <c r="QQP164" s="78"/>
      <c r="QQQ164" s="65"/>
      <c r="QQT164" s="78"/>
      <c r="QQU164" s="78"/>
      <c r="QQV164" s="65"/>
      <c r="QQY164" s="78"/>
      <c r="QQZ164" s="78"/>
      <c r="QRA164" s="65"/>
      <c r="QRD164" s="78"/>
      <c r="QRE164" s="78"/>
      <c r="QRF164" s="65"/>
      <c r="QRI164" s="78"/>
      <c r="QRJ164" s="78"/>
      <c r="QRK164" s="65"/>
      <c r="QRN164" s="78"/>
      <c r="QRO164" s="78"/>
      <c r="QRP164" s="65"/>
      <c r="QRS164" s="78"/>
      <c r="QRT164" s="78"/>
      <c r="QRU164" s="65"/>
      <c r="QRX164" s="78"/>
      <c r="QRY164" s="78"/>
      <c r="QRZ164" s="65"/>
      <c r="QSC164" s="78"/>
      <c r="QSD164" s="78"/>
      <c r="QSE164" s="65"/>
      <c r="QSH164" s="78"/>
      <c r="QSI164" s="78"/>
      <c r="QSJ164" s="65"/>
      <c r="QSM164" s="78"/>
      <c r="QSN164" s="78"/>
      <c r="QSO164" s="65"/>
      <c r="QSR164" s="78"/>
      <c r="QSS164" s="78"/>
      <c r="QST164" s="65"/>
      <c r="QSW164" s="78"/>
      <c r="QSX164" s="78"/>
      <c r="QSY164" s="65"/>
      <c r="QTB164" s="78"/>
      <c r="QTC164" s="78"/>
      <c r="QTD164" s="65"/>
      <c r="QTG164" s="78"/>
      <c r="QTH164" s="78"/>
      <c r="QTI164" s="65"/>
      <c r="QTL164" s="78"/>
      <c r="QTM164" s="78"/>
      <c r="QTN164" s="65"/>
      <c r="QTQ164" s="78"/>
      <c r="QTR164" s="78"/>
      <c r="QTS164" s="65"/>
      <c r="QTV164" s="78"/>
      <c r="QTW164" s="78"/>
      <c r="QTX164" s="65"/>
      <c r="QUA164" s="78"/>
      <c r="QUB164" s="78"/>
      <c r="QUC164" s="65"/>
      <c r="QUF164" s="78"/>
      <c r="QUG164" s="78"/>
      <c r="QUH164" s="65"/>
      <c r="QUK164" s="78"/>
      <c r="QUL164" s="78"/>
      <c r="QUM164" s="65"/>
      <c r="QUP164" s="78"/>
      <c r="QUQ164" s="78"/>
      <c r="QUR164" s="65"/>
      <c r="QUU164" s="78"/>
      <c r="QUV164" s="78"/>
      <c r="QUW164" s="65"/>
      <c r="QUZ164" s="78"/>
      <c r="QVA164" s="78"/>
      <c r="QVB164" s="65"/>
      <c r="QVE164" s="78"/>
      <c r="QVF164" s="78"/>
      <c r="QVG164" s="65"/>
      <c r="QVJ164" s="78"/>
      <c r="QVK164" s="78"/>
      <c r="QVL164" s="65"/>
      <c r="QVO164" s="78"/>
      <c r="QVP164" s="78"/>
      <c r="QVQ164" s="65"/>
      <c r="QVT164" s="78"/>
      <c r="QVU164" s="78"/>
      <c r="QVV164" s="65"/>
      <c r="QVY164" s="78"/>
      <c r="QVZ164" s="78"/>
      <c r="QWA164" s="65"/>
      <c r="QWD164" s="78"/>
      <c r="QWE164" s="78"/>
      <c r="QWF164" s="65"/>
      <c r="QWI164" s="78"/>
      <c r="QWJ164" s="78"/>
      <c r="QWK164" s="65"/>
      <c r="QWN164" s="78"/>
      <c r="QWO164" s="78"/>
      <c r="QWP164" s="65"/>
      <c r="QWS164" s="78"/>
      <c r="QWT164" s="78"/>
      <c r="QWU164" s="65"/>
      <c r="QWX164" s="78"/>
      <c r="QWY164" s="78"/>
      <c r="QWZ164" s="65"/>
      <c r="QXC164" s="78"/>
      <c r="QXD164" s="78"/>
      <c r="QXE164" s="65"/>
      <c r="QXH164" s="78"/>
      <c r="QXI164" s="78"/>
      <c r="QXJ164" s="65"/>
      <c r="QXM164" s="78"/>
      <c r="QXN164" s="78"/>
      <c r="QXO164" s="65"/>
      <c r="QXR164" s="78"/>
      <c r="QXS164" s="78"/>
      <c r="QXT164" s="65"/>
      <c r="QXW164" s="78"/>
      <c r="QXX164" s="78"/>
      <c r="QXY164" s="65"/>
      <c r="QYB164" s="78"/>
      <c r="QYC164" s="78"/>
      <c r="QYD164" s="65"/>
      <c r="QYG164" s="78"/>
      <c r="QYH164" s="78"/>
      <c r="QYI164" s="65"/>
      <c r="QYL164" s="78"/>
      <c r="QYM164" s="78"/>
      <c r="QYN164" s="65"/>
      <c r="QYQ164" s="78"/>
      <c r="QYR164" s="78"/>
      <c r="QYS164" s="65"/>
      <c r="QYV164" s="78"/>
      <c r="QYW164" s="78"/>
      <c r="QYX164" s="65"/>
      <c r="QZA164" s="78"/>
      <c r="QZB164" s="78"/>
      <c r="QZC164" s="65"/>
      <c r="QZF164" s="78"/>
      <c r="QZG164" s="78"/>
      <c r="QZH164" s="65"/>
      <c r="QZK164" s="78"/>
      <c r="QZL164" s="78"/>
      <c r="QZM164" s="65"/>
      <c r="QZP164" s="78"/>
      <c r="QZQ164" s="78"/>
      <c r="QZR164" s="65"/>
      <c r="QZU164" s="78"/>
      <c r="QZV164" s="78"/>
      <c r="QZW164" s="65"/>
      <c r="QZZ164" s="78"/>
      <c r="RAA164" s="78"/>
      <c r="RAB164" s="65"/>
      <c r="RAE164" s="78"/>
      <c r="RAF164" s="78"/>
      <c r="RAG164" s="65"/>
      <c r="RAJ164" s="78"/>
      <c r="RAK164" s="78"/>
      <c r="RAL164" s="65"/>
      <c r="RAO164" s="78"/>
      <c r="RAP164" s="78"/>
      <c r="RAQ164" s="65"/>
      <c r="RAT164" s="78"/>
      <c r="RAU164" s="78"/>
      <c r="RAV164" s="65"/>
      <c r="RAY164" s="78"/>
      <c r="RAZ164" s="78"/>
      <c r="RBA164" s="65"/>
      <c r="RBD164" s="78"/>
      <c r="RBE164" s="78"/>
      <c r="RBF164" s="65"/>
      <c r="RBI164" s="78"/>
      <c r="RBJ164" s="78"/>
      <c r="RBK164" s="65"/>
      <c r="RBN164" s="78"/>
      <c r="RBO164" s="78"/>
      <c r="RBP164" s="65"/>
      <c r="RBS164" s="78"/>
      <c r="RBT164" s="78"/>
      <c r="RBU164" s="65"/>
      <c r="RBX164" s="78"/>
      <c r="RBY164" s="78"/>
      <c r="RBZ164" s="65"/>
      <c r="RCC164" s="78"/>
      <c r="RCD164" s="78"/>
      <c r="RCE164" s="65"/>
      <c r="RCH164" s="78"/>
      <c r="RCI164" s="78"/>
      <c r="RCJ164" s="65"/>
      <c r="RCM164" s="78"/>
      <c r="RCN164" s="78"/>
      <c r="RCO164" s="65"/>
      <c r="RCR164" s="78"/>
      <c r="RCS164" s="78"/>
      <c r="RCT164" s="65"/>
      <c r="RCW164" s="78"/>
      <c r="RCX164" s="78"/>
      <c r="RCY164" s="65"/>
      <c r="RDB164" s="78"/>
      <c r="RDC164" s="78"/>
      <c r="RDD164" s="65"/>
      <c r="RDG164" s="78"/>
      <c r="RDH164" s="78"/>
      <c r="RDI164" s="65"/>
      <c r="RDL164" s="78"/>
      <c r="RDM164" s="78"/>
      <c r="RDN164" s="65"/>
      <c r="RDQ164" s="78"/>
      <c r="RDR164" s="78"/>
      <c r="RDS164" s="65"/>
      <c r="RDV164" s="78"/>
      <c r="RDW164" s="78"/>
      <c r="RDX164" s="65"/>
      <c r="REA164" s="78"/>
      <c r="REB164" s="78"/>
      <c r="REC164" s="65"/>
      <c r="REF164" s="78"/>
      <c r="REG164" s="78"/>
      <c r="REH164" s="65"/>
      <c r="REK164" s="78"/>
      <c r="REL164" s="78"/>
      <c r="REM164" s="65"/>
      <c r="REP164" s="78"/>
      <c r="REQ164" s="78"/>
      <c r="RER164" s="65"/>
      <c r="REU164" s="78"/>
      <c r="REV164" s="78"/>
      <c r="REW164" s="65"/>
      <c r="REZ164" s="78"/>
      <c r="RFA164" s="78"/>
      <c r="RFB164" s="65"/>
      <c r="RFE164" s="78"/>
      <c r="RFF164" s="78"/>
      <c r="RFG164" s="65"/>
      <c r="RFJ164" s="78"/>
      <c r="RFK164" s="78"/>
      <c r="RFL164" s="65"/>
      <c r="RFO164" s="78"/>
      <c r="RFP164" s="78"/>
      <c r="RFQ164" s="65"/>
      <c r="RFT164" s="78"/>
      <c r="RFU164" s="78"/>
      <c r="RFV164" s="65"/>
      <c r="RFY164" s="78"/>
      <c r="RFZ164" s="78"/>
      <c r="RGA164" s="65"/>
      <c r="RGD164" s="78"/>
      <c r="RGE164" s="78"/>
      <c r="RGF164" s="65"/>
      <c r="RGI164" s="78"/>
      <c r="RGJ164" s="78"/>
      <c r="RGK164" s="65"/>
      <c r="RGN164" s="78"/>
      <c r="RGO164" s="78"/>
      <c r="RGP164" s="65"/>
      <c r="RGS164" s="78"/>
      <c r="RGT164" s="78"/>
      <c r="RGU164" s="65"/>
      <c r="RGX164" s="78"/>
      <c r="RGY164" s="78"/>
      <c r="RGZ164" s="65"/>
      <c r="RHC164" s="78"/>
      <c r="RHD164" s="78"/>
      <c r="RHE164" s="65"/>
      <c r="RHH164" s="78"/>
      <c r="RHI164" s="78"/>
      <c r="RHJ164" s="65"/>
      <c r="RHM164" s="78"/>
      <c r="RHN164" s="78"/>
      <c r="RHO164" s="65"/>
      <c r="RHR164" s="78"/>
      <c r="RHS164" s="78"/>
      <c r="RHT164" s="65"/>
      <c r="RHW164" s="78"/>
      <c r="RHX164" s="78"/>
      <c r="RHY164" s="65"/>
      <c r="RIB164" s="78"/>
      <c r="RIC164" s="78"/>
      <c r="RID164" s="65"/>
      <c r="RIG164" s="78"/>
      <c r="RIH164" s="78"/>
      <c r="RII164" s="65"/>
      <c r="RIL164" s="78"/>
      <c r="RIM164" s="78"/>
      <c r="RIN164" s="65"/>
      <c r="RIQ164" s="78"/>
      <c r="RIR164" s="78"/>
      <c r="RIS164" s="65"/>
      <c r="RIV164" s="78"/>
      <c r="RIW164" s="78"/>
      <c r="RIX164" s="65"/>
      <c r="RJA164" s="78"/>
      <c r="RJB164" s="78"/>
      <c r="RJC164" s="65"/>
      <c r="RJF164" s="78"/>
      <c r="RJG164" s="78"/>
      <c r="RJH164" s="65"/>
      <c r="RJK164" s="78"/>
      <c r="RJL164" s="78"/>
      <c r="RJM164" s="65"/>
      <c r="RJP164" s="78"/>
      <c r="RJQ164" s="78"/>
      <c r="RJR164" s="65"/>
      <c r="RJU164" s="78"/>
      <c r="RJV164" s="78"/>
      <c r="RJW164" s="65"/>
      <c r="RJZ164" s="78"/>
      <c r="RKA164" s="78"/>
      <c r="RKB164" s="65"/>
      <c r="RKE164" s="78"/>
      <c r="RKF164" s="78"/>
      <c r="RKG164" s="65"/>
      <c r="RKJ164" s="78"/>
      <c r="RKK164" s="78"/>
      <c r="RKL164" s="65"/>
      <c r="RKO164" s="78"/>
      <c r="RKP164" s="78"/>
      <c r="RKQ164" s="65"/>
      <c r="RKT164" s="78"/>
      <c r="RKU164" s="78"/>
      <c r="RKV164" s="65"/>
      <c r="RKY164" s="78"/>
      <c r="RKZ164" s="78"/>
      <c r="RLA164" s="65"/>
      <c r="RLD164" s="78"/>
      <c r="RLE164" s="78"/>
      <c r="RLF164" s="65"/>
      <c r="RLI164" s="78"/>
      <c r="RLJ164" s="78"/>
      <c r="RLK164" s="65"/>
      <c r="RLN164" s="78"/>
      <c r="RLO164" s="78"/>
      <c r="RLP164" s="65"/>
      <c r="RLS164" s="78"/>
      <c r="RLT164" s="78"/>
      <c r="RLU164" s="65"/>
      <c r="RLX164" s="78"/>
      <c r="RLY164" s="78"/>
      <c r="RLZ164" s="65"/>
      <c r="RMC164" s="78"/>
      <c r="RMD164" s="78"/>
      <c r="RME164" s="65"/>
      <c r="RMH164" s="78"/>
      <c r="RMI164" s="78"/>
      <c r="RMJ164" s="65"/>
      <c r="RMM164" s="78"/>
      <c r="RMN164" s="78"/>
      <c r="RMO164" s="65"/>
      <c r="RMR164" s="78"/>
      <c r="RMS164" s="78"/>
      <c r="RMT164" s="65"/>
      <c r="RMW164" s="78"/>
      <c r="RMX164" s="78"/>
      <c r="RMY164" s="65"/>
      <c r="RNB164" s="78"/>
      <c r="RNC164" s="78"/>
      <c r="RND164" s="65"/>
      <c r="RNG164" s="78"/>
      <c r="RNH164" s="78"/>
      <c r="RNI164" s="65"/>
      <c r="RNL164" s="78"/>
      <c r="RNM164" s="78"/>
      <c r="RNN164" s="65"/>
      <c r="RNQ164" s="78"/>
      <c r="RNR164" s="78"/>
      <c r="RNS164" s="65"/>
      <c r="RNV164" s="78"/>
      <c r="RNW164" s="78"/>
      <c r="RNX164" s="65"/>
      <c r="ROA164" s="78"/>
      <c r="ROB164" s="78"/>
      <c r="ROC164" s="65"/>
      <c r="ROF164" s="78"/>
      <c r="ROG164" s="78"/>
      <c r="ROH164" s="65"/>
      <c r="ROK164" s="78"/>
      <c r="ROL164" s="78"/>
      <c r="ROM164" s="65"/>
      <c r="ROP164" s="78"/>
      <c r="ROQ164" s="78"/>
      <c r="ROR164" s="65"/>
      <c r="ROU164" s="78"/>
      <c r="ROV164" s="78"/>
      <c r="ROW164" s="65"/>
      <c r="ROZ164" s="78"/>
      <c r="RPA164" s="78"/>
      <c r="RPB164" s="65"/>
      <c r="RPE164" s="78"/>
      <c r="RPF164" s="78"/>
      <c r="RPG164" s="65"/>
      <c r="RPJ164" s="78"/>
      <c r="RPK164" s="78"/>
      <c r="RPL164" s="65"/>
      <c r="RPO164" s="78"/>
      <c r="RPP164" s="78"/>
      <c r="RPQ164" s="65"/>
      <c r="RPT164" s="78"/>
      <c r="RPU164" s="78"/>
      <c r="RPV164" s="65"/>
      <c r="RPY164" s="78"/>
      <c r="RPZ164" s="78"/>
      <c r="RQA164" s="65"/>
      <c r="RQD164" s="78"/>
      <c r="RQE164" s="78"/>
      <c r="RQF164" s="65"/>
      <c r="RQI164" s="78"/>
      <c r="RQJ164" s="78"/>
      <c r="RQK164" s="65"/>
      <c r="RQN164" s="78"/>
      <c r="RQO164" s="78"/>
      <c r="RQP164" s="65"/>
      <c r="RQS164" s="78"/>
      <c r="RQT164" s="78"/>
      <c r="RQU164" s="65"/>
      <c r="RQX164" s="78"/>
      <c r="RQY164" s="78"/>
      <c r="RQZ164" s="65"/>
      <c r="RRC164" s="78"/>
      <c r="RRD164" s="78"/>
      <c r="RRE164" s="65"/>
      <c r="RRH164" s="78"/>
      <c r="RRI164" s="78"/>
      <c r="RRJ164" s="65"/>
      <c r="RRM164" s="78"/>
      <c r="RRN164" s="78"/>
      <c r="RRO164" s="65"/>
      <c r="RRR164" s="78"/>
      <c r="RRS164" s="78"/>
      <c r="RRT164" s="65"/>
      <c r="RRW164" s="78"/>
      <c r="RRX164" s="78"/>
      <c r="RRY164" s="65"/>
      <c r="RSB164" s="78"/>
      <c r="RSC164" s="78"/>
      <c r="RSD164" s="65"/>
      <c r="RSG164" s="78"/>
      <c r="RSH164" s="78"/>
      <c r="RSI164" s="65"/>
      <c r="RSL164" s="78"/>
      <c r="RSM164" s="78"/>
      <c r="RSN164" s="65"/>
      <c r="RSQ164" s="78"/>
      <c r="RSR164" s="78"/>
      <c r="RSS164" s="65"/>
      <c r="RSV164" s="78"/>
      <c r="RSW164" s="78"/>
      <c r="RSX164" s="65"/>
      <c r="RTA164" s="78"/>
      <c r="RTB164" s="78"/>
      <c r="RTC164" s="65"/>
      <c r="RTF164" s="78"/>
      <c r="RTG164" s="78"/>
      <c r="RTH164" s="65"/>
      <c r="RTK164" s="78"/>
      <c r="RTL164" s="78"/>
      <c r="RTM164" s="65"/>
      <c r="RTP164" s="78"/>
      <c r="RTQ164" s="78"/>
      <c r="RTR164" s="65"/>
      <c r="RTU164" s="78"/>
      <c r="RTV164" s="78"/>
      <c r="RTW164" s="65"/>
      <c r="RTZ164" s="78"/>
      <c r="RUA164" s="78"/>
      <c r="RUB164" s="65"/>
      <c r="RUE164" s="78"/>
      <c r="RUF164" s="78"/>
      <c r="RUG164" s="65"/>
      <c r="RUJ164" s="78"/>
      <c r="RUK164" s="78"/>
      <c r="RUL164" s="65"/>
      <c r="RUO164" s="78"/>
      <c r="RUP164" s="78"/>
      <c r="RUQ164" s="65"/>
      <c r="RUT164" s="78"/>
      <c r="RUU164" s="78"/>
      <c r="RUV164" s="65"/>
      <c r="RUY164" s="78"/>
      <c r="RUZ164" s="78"/>
      <c r="RVA164" s="65"/>
      <c r="RVD164" s="78"/>
      <c r="RVE164" s="78"/>
      <c r="RVF164" s="65"/>
      <c r="RVI164" s="78"/>
      <c r="RVJ164" s="78"/>
      <c r="RVK164" s="65"/>
      <c r="RVN164" s="78"/>
      <c r="RVO164" s="78"/>
      <c r="RVP164" s="65"/>
      <c r="RVS164" s="78"/>
      <c r="RVT164" s="78"/>
      <c r="RVU164" s="65"/>
      <c r="RVX164" s="78"/>
      <c r="RVY164" s="78"/>
      <c r="RVZ164" s="65"/>
      <c r="RWC164" s="78"/>
      <c r="RWD164" s="78"/>
      <c r="RWE164" s="65"/>
      <c r="RWH164" s="78"/>
      <c r="RWI164" s="78"/>
      <c r="RWJ164" s="65"/>
      <c r="RWM164" s="78"/>
      <c r="RWN164" s="78"/>
      <c r="RWO164" s="65"/>
      <c r="RWR164" s="78"/>
      <c r="RWS164" s="78"/>
      <c r="RWT164" s="65"/>
      <c r="RWW164" s="78"/>
      <c r="RWX164" s="78"/>
      <c r="RWY164" s="65"/>
      <c r="RXB164" s="78"/>
      <c r="RXC164" s="78"/>
      <c r="RXD164" s="65"/>
      <c r="RXG164" s="78"/>
      <c r="RXH164" s="78"/>
      <c r="RXI164" s="65"/>
      <c r="RXL164" s="78"/>
      <c r="RXM164" s="78"/>
      <c r="RXN164" s="65"/>
      <c r="RXQ164" s="78"/>
      <c r="RXR164" s="78"/>
      <c r="RXS164" s="65"/>
      <c r="RXV164" s="78"/>
      <c r="RXW164" s="78"/>
      <c r="RXX164" s="65"/>
      <c r="RYA164" s="78"/>
      <c r="RYB164" s="78"/>
      <c r="RYC164" s="65"/>
      <c r="RYF164" s="78"/>
      <c r="RYG164" s="78"/>
      <c r="RYH164" s="65"/>
      <c r="RYK164" s="78"/>
      <c r="RYL164" s="78"/>
      <c r="RYM164" s="65"/>
      <c r="RYP164" s="78"/>
      <c r="RYQ164" s="78"/>
      <c r="RYR164" s="65"/>
      <c r="RYU164" s="78"/>
      <c r="RYV164" s="78"/>
      <c r="RYW164" s="65"/>
      <c r="RYZ164" s="78"/>
      <c r="RZA164" s="78"/>
      <c r="RZB164" s="65"/>
      <c r="RZE164" s="78"/>
      <c r="RZF164" s="78"/>
      <c r="RZG164" s="65"/>
      <c r="RZJ164" s="78"/>
      <c r="RZK164" s="78"/>
      <c r="RZL164" s="65"/>
      <c r="RZO164" s="78"/>
      <c r="RZP164" s="78"/>
      <c r="RZQ164" s="65"/>
      <c r="RZT164" s="78"/>
      <c r="RZU164" s="78"/>
      <c r="RZV164" s="65"/>
      <c r="RZY164" s="78"/>
      <c r="RZZ164" s="78"/>
      <c r="SAA164" s="65"/>
      <c r="SAD164" s="78"/>
      <c r="SAE164" s="78"/>
      <c r="SAF164" s="65"/>
      <c r="SAI164" s="78"/>
      <c r="SAJ164" s="78"/>
      <c r="SAK164" s="65"/>
      <c r="SAN164" s="78"/>
      <c r="SAO164" s="78"/>
      <c r="SAP164" s="65"/>
      <c r="SAS164" s="78"/>
      <c r="SAT164" s="78"/>
      <c r="SAU164" s="65"/>
      <c r="SAX164" s="78"/>
      <c r="SAY164" s="78"/>
      <c r="SAZ164" s="65"/>
      <c r="SBC164" s="78"/>
      <c r="SBD164" s="78"/>
      <c r="SBE164" s="65"/>
      <c r="SBH164" s="78"/>
      <c r="SBI164" s="78"/>
      <c r="SBJ164" s="65"/>
      <c r="SBM164" s="78"/>
      <c r="SBN164" s="78"/>
      <c r="SBO164" s="65"/>
      <c r="SBR164" s="78"/>
      <c r="SBS164" s="78"/>
      <c r="SBT164" s="65"/>
      <c r="SBW164" s="78"/>
      <c r="SBX164" s="78"/>
      <c r="SBY164" s="65"/>
      <c r="SCB164" s="78"/>
      <c r="SCC164" s="78"/>
      <c r="SCD164" s="65"/>
      <c r="SCG164" s="78"/>
      <c r="SCH164" s="78"/>
      <c r="SCI164" s="65"/>
      <c r="SCL164" s="78"/>
      <c r="SCM164" s="78"/>
      <c r="SCN164" s="65"/>
      <c r="SCQ164" s="78"/>
      <c r="SCR164" s="78"/>
      <c r="SCS164" s="65"/>
      <c r="SCV164" s="78"/>
      <c r="SCW164" s="78"/>
      <c r="SCX164" s="65"/>
      <c r="SDA164" s="78"/>
      <c r="SDB164" s="78"/>
      <c r="SDC164" s="65"/>
      <c r="SDF164" s="78"/>
      <c r="SDG164" s="78"/>
      <c r="SDH164" s="65"/>
      <c r="SDK164" s="78"/>
      <c r="SDL164" s="78"/>
      <c r="SDM164" s="65"/>
      <c r="SDP164" s="78"/>
      <c r="SDQ164" s="78"/>
      <c r="SDR164" s="65"/>
      <c r="SDU164" s="78"/>
      <c r="SDV164" s="78"/>
      <c r="SDW164" s="65"/>
      <c r="SDZ164" s="78"/>
      <c r="SEA164" s="78"/>
      <c r="SEB164" s="65"/>
      <c r="SEE164" s="78"/>
      <c r="SEF164" s="78"/>
      <c r="SEG164" s="65"/>
      <c r="SEJ164" s="78"/>
      <c r="SEK164" s="78"/>
      <c r="SEL164" s="65"/>
      <c r="SEO164" s="78"/>
      <c r="SEP164" s="78"/>
      <c r="SEQ164" s="65"/>
      <c r="SET164" s="78"/>
      <c r="SEU164" s="78"/>
      <c r="SEV164" s="65"/>
      <c r="SEY164" s="78"/>
      <c r="SEZ164" s="78"/>
      <c r="SFA164" s="65"/>
      <c r="SFD164" s="78"/>
      <c r="SFE164" s="78"/>
      <c r="SFF164" s="65"/>
      <c r="SFI164" s="78"/>
      <c r="SFJ164" s="78"/>
      <c r="SFK164" s="65"/>
      <c r="SFN164" s="78"/>
      <c r="SFO164" s="78"/>
      <c r="SFP164" s="65"/>
      <c r="SFS164" s="78"/>
      <c r="SFT164" s="78"/>
      <c r="SFU164" s="65"/>
      <c r="SFX164" s="78"/>
      <c r="SFY164" s="78"/>
      <c r="SFZ164" s="65"/>
      <c r="SGC164" s="78"/>
      <c r="SGD164" s="78"/>
      <c r="SGE164" s="65"/>
      <c r="SGH164" s="78"/>
      <c r="SGI164" s="78"/>
      <c r="SGJ164" s="65"/>
      <c r="SGM164" s="78"/>
      <c r="SGN164" s="78"/>
      <c r="SGO164" s="65"/>
      <c r="SGR164" s="78"/>
      <c r="SGS164" s="78"/>
      <c r="SGT164" s="65"/>
      <c r="SGW164" s="78"/>
      <c r="SGX164" s="78"/>
      <c r="SGY164" s="65"/>
      <c r="SHB164" s="78"/>
      <c r="SHC164" s="78"/>
      <c r="SHD164" s="65"/>
      <c r="SHG164" s="78"/>
      <c r="SHH164" s="78"/>
      <c r="SHI164" s="65"/>
      <c r="SHL164" s="78"/>
      <c r="SHM164" s="78"/>
      <c r="SHN164" s="65"/>
      <c r="SHQ164" s="78"/>
      <c r="SHR164" s="78"/>
      <c r="SHS164" s="65"/>
      <c r="SHV164" s="78"/>
      <c r="SHW164" s="78"/>
      <c r="SHX164" s="65"/>
      <c r="SIA164" s="78"/>
      <c r="SIB164" s="78"/>
      <c r="SIC164" s="65"/>
      <c r="SIF164" s="78"/>
      <c r="SIG164" s="78"/>
      <c r="SIH164" s="65"/>
      <c r="SIK164" s="78"/>
      <c r="SIL164" s="78"/>
      <c r="SIM164" s="65"/>
      <c r="SIP164" s="78"/>
      <c r="SIQ164" s="78"/>
      <c r="SIR164" s="65"/>
      <c r="SIU164" s="78"/>
      <c r="SIV164" s="78"/>
      <c r="SIW164" s="65"/>
      <c r="SIZ164" s="78"/>
      <c r="SJA164" s="78"/>
      <c r="SJB164" s="65"/>
      <c r="SJE164" s="78"/>
      <c r="SJF164" s="78"/>
      <c r="SJG164" s="65"/>
      <c r="SJJ164" s="78"/>
      <c r="SJK164" s="78"/>
      <c r="SJL164" s="65"/>
      <c r="SJO164" s="78"/>
      <c r="SJP164" s="78"/>
      <c r="SJQ164" s="65"/>
      <c r="SJT164" s="78"/>
      <c r="SJU164" s="78"/>
      <c r="SJV164" s="65"/>
      <c r="SJY164" s="78"/>
      <c r="SJZ164" s="78"/>
      <c r="SKA164" s="65"/>
      <c r="SKD164" s="78"/>
      <c r="SKE164" s="78"/>
      <c r="SKF164" s="65"/>
      <c r="SKI164" s="78"/>
      <c r="SKJ164" s="78"/>
      <c r="SKK164" s="65"/>
      <c r="SKN164" s="78"/>
      <c r="SKO164" s="78"/>
      <c r="SKP164" s="65"/>
      <c r="SKS164" s="78"/>
      <c r="SKT164" s="78"/>
      <c r="SKU164" s="65"/>
      <c r="SKX164" s="78"/>
      <c r="SKY164" s="78"/>
      <c r="SKZ164" s="65"/>
      <c r="SLC164" s="78"/>
      <c r="SLD164" s="78"/>
      <c r="SLE164" s="65"/>
      <c r="SLH164" s="78"/>
      <c r="SLI164" s="78"/>
      <c r="SLJ164" s="65"/>
      <c r="SLM164" s="78"/>
      <c r="SLN164" s="78"/>
      <c r="SLO164" s="65"/>
      <c r="SLR164" s="78"/>
      <c r="SLS164" s="78"/>
      <c r="SLT164" s="65"/>
      <c r="SLW164" s="78"/>
      <c r="SLX164" s="78"/>
      <c r="SLY164" s="65"/>
      <c r="SMB164" s="78"/>
      <c r="SMC164" s="78"/>
      <c r="SMD164" s="65"/>
      <c r="SMG164" s="78"/>
      <c r="SMH164" s="78"/>
      <c r="SMI164" s="65"/>
      <c r="SML164" s="78"/>
      <c r="SMM164" s="78"/>
      <c r="SMN164" s="65"/>
      <c r="SMQ164" s="78"/>
      <c r="SMR164" s="78"/>
      <c r="SMS164" s="65"/>
      <c r="SMV164" s="78"/>
      <c r="SMW164" s="78"/>
      <c r="SMX164" s="65"/>
      <c r="SNA164" s="78"/>
      <c r="SNB164" s="78"/>
      <c r="SNC164" s="65"/>
      <c r="SNF164" s="78"/>
      <c r="SNG164" s="78"/>
      <c r="SNH164" s="65"/>
      <c r="SNK164" s="78"/>
      <c r="SNL164" s="78"/>
      <c r="SNM164" s="65"/>
      <c r="SNP164" s="78"/>
      <c r="SNQ164" s="78"/>
      <c r="SNR164" s="65"/>
      <c r="SNU164" s="78"/>
      <c r="SNV164" s="78"/>
      <c r="SNW164" s="65"/>
      <c r="SNZ164" s="78"/>
      <c r="SOA164" s="78"/>
      <c r="SOB164" s="65"/>
      <c r="SOE164" s="78"/>
      <c r="SOF164" s="78"/>
      <c r="SOG164" s="65"/>
      <c r="SOJ164" s="78"/>
      <c r="SOK164" s="78"/>
      <c r="SOL164" s="65"/>
      <c r="SOO164" s="78"/>
      <c r="SOP164" s="78"/>
      <c r="SOQ164" s="65"/>
      <c r="SOT164" s="78"/>
      <c r="SOU164" s="78"/>
      <c r="SOV164" s="65"/>
      <c r="SOY164" s="78"/>
      <c r="SOZ164" s="78"/>
      <c r="SPA164" s="65"/>
      <c r="SPD164" s="78"/>
      <c r="SPE164" s="78"/>
      <c r="SPF164" s="65"/>
      <c r="SPI164" s="78"/>
      <c r="SPJ164" s="78"/>
      <c r="SPK164" s="65"/>
      <c r="SPN164" s="78"/>
      <c r="SPO164" s="78"/>
      <c r="SPP164" s="65"/>
      <c r="SPS164" s="78"/>
      <c r="SPT164" s="78"/>
      <c r="SPU164" s="65"/>
      <c r="SPX164" s="78"/>
      <c r="SPY164" s="78"/>
      <c r="SPZ164" s="65"/>
      <c r="SQC164" s="78"/>
      <c r="SQD164" s="78"/>
      <c r="SQE164" s="65"/>
      <c r="SQH164" s="78"/>
      <c r="SQI164" s="78"/>
      <c r="SQJ164" s="65"/>
      <c r="SQM164" s="78"/>
      <c r="SQN164" s="78"/>
      <c r="SQO164" s="65"/>
      <c r="SQR164" s="78"/>
      <c r="SQS164" s="78"/>
      <c r="SQT164" s="65"/>
      <c r="SQW164" s="78"/>
      <c r="SQX164" s="78"/>
      <c r="SQY164" s="65"/>
      <c r="SRB164" s="78"/>
      <c r="SRC164" s="78"/>
      <c r="SRD164" s="65"/>
      <c r="SRG164" s="78"/>
      <c r="SRH164" s="78"/>
      <c r="SRI164" s="65"/>
      <c r="SRL164" s="78"/>
      <c r="SRM164" s="78"/>
      <c r="SRN164" s="65"/>
      <c r="SRQ164" s="78"/>
      <c r="SRR164" s="78"/>
      <c r="SRS164" s="65"/>
      <c r="SRV164" s="78"/>
      <c r="SRW164" s="78"/>
      <c r="SRX164" s="65"/>
      <c r="SSA164" s="78"/>
      <c r="SSB164" s="78"/>
      <c r="SSC164" s="65"/>
      <c r="SSF164" s="78"/>
      <c r="SSG164" s="78"/>
      <c r="SSH164" s="65"/>
      <c r="SSK164" s="78"/>
      <c r="SSL164" s="78"/>
      <c r="SSM164" s="65"/>
      <c r="SSP164" s="78"/>
      <c r="SSQ164" s="78"/>
      <c r="SSR164" s="65"/>
      <c r="SSU164" s="78"/>
      <c r="SSV164" s="78"/>
      <c r="SSW164" s="65"/>
      <c r="SSZ164" s="78"/>
      <c r="STA164" s="78"/>
      <c r="STB164" s="65"/>
      <c r="STE164" s="78"/>
      <c r="STF164" s="78"/>
      <c r="STG164" s="65"/>
      <c r="STJ164" s="78"/>
      <c r="STK164" s="78"/>
      <c r="STL164" s="65"/>
      <c r="STO164" s="78"/>
      <c r="STP164" s="78"/>
      <c r="STQ164" s="65"/>
      <c r="STT164" s="78"/>
      <c r="STU164" s="78"/>
      <c r="STV164" s="65"/>
      <c r="STY164" s="78"/>
      <c r="STZ164" s="78"/>
      <c r="SUA164" s="65"/>
      <c r="SUD164" s="78"/>
      <c r="SUE164" s="78"/>
      <c r="SUF164" s="65"/>
      <c r="SUI164" s="78"/>
      <c r="SUJ164" s="78"/>
      <c r="SUK164" s="65"/>
      <c r="SUN164" s="78"/>
      <c r="SUO164" s="78"/>
      <c r="SUP164" s="65"/>
      <c r="SUS164" s="78"/>
      <c r="SUT164" s="78"/>
      <c r="SUU164" s="65"/>
      <c r="SUX164" s="78"/>
      <c r="SUY164" s="78"/>
      <c r="SUZ164" s="65"/>
      <c r="SVC164" s="78"/>
      <c r="SVD164" s="78"/>
      <c r="SVE164" s="65"/>
      <c r="SVH164" s="78"/>
      <c r="SVI164" s="78"/>
      <c r="SVJ164" s="65"/>
      <c r="SVM164" s="78"/>
      <c r="SVN164" s="78"/>
      <c r="SVO164" s="65"/>
      <c r="SVR164" s="78"/>
      <c r="SVS164" s="78"/>
      <c r="SVT164" s="65"/>
      <c r="SVW164" s="78"/>
      <c r="SVX164" s="78"/>
      <c r="SVY164" s="65"/>
      <c r="SWB164" s="78"/>
      <c r="SWC164" s="78"/>
      <c r="SWD164" s="65"/>
      <c r="SWG164" s="78"/>
      <c r="SWH164" s="78"/>
      <c r="SWI164" s="65"/>
      <c r="SWL164" s="78"/>
      <c r="SWM164" s="78"/>
      <c r="SWN164" s="65"/>
      <c r="SWQ164" s="78"/>
      <c r="SWR164" s="78"/>
      <c r="SWS164" s="65"/>
      <c r="SWV164" s="78"/>
      <c r="SWW164" s="78"/>
      <c r="SWX164" s="65"/>
      <c r="SXA164" s="78"/>
      <c r="SXB164" s="78"/>
      <c r="SXC164" s="65"/>
      <c r="SXF164" s="78"/>
      <c r="SXG164" s="78"/>
      <c r="SXH164" s="65"/>
      <c r="SXK164" s="78"/>
      <c r="SXL164" s="78"/>
      <c r="SXM164" s="65"/>
      <c r="SXP164" s="78"/>
      <c r="SXQ164" s="78"/>
      <c r="SXR164" s="65"/>
      <c r="SXU164" s="78"/>
      <c r="SXV164" s="78"/>
      <c r="SXW164" s="65"/>
      <c r="SXZ164" s="78"/>
      <c r="SYA164" s="78"/>
      <c r="SYB164" s="65"/>
      <c r="SYE164" s="78"/>
      <c r="SYF164" s="78"/>
      <c r="SYG164" s="65"/>
      <c r="SYJ164" s="78"/>
      <c r="SYK164" s="78"/>
      <c r="SYL164" s="65"/>
      <c r="SYO164" s="78"/>
      <c r="SYP164" s="78"/>
      <c r="SYQ164" s="65"/>
      <c r="SYT164" s="78"/>
      <c r="SYU164" s="78"/>
      <c r="SYV164" s="65"/>
      <c r="SYY164" s="78"/>
      <c r="SYZ164" s="78"/>
      <c r="SZA164" s="65"/>
      <c r="SZD164" s="78"/>
      <c r="SZE164" s="78"/>
      <c r="SZF164" s="65"/>
      <c r="SZI164" s="78"/>
      <c r="SZJ164" s="78"/>
      <c r="SZK164" s="65"/>
      <c r="SZN164" s="78"/>
      <c r="SZO164" s="78"/>
      <c r="SZP164" s="65"/>
      <c r="SZS164" s="78"/>
      <c r="SZT164" s="78"/>
      <c r="SZU164" s="65"/>
      <c r="SZX164" s="78"/>
      <c r="SZY164" s="78"/>
      <c r="SZZ164" s="65"/>
      <c r="TAC164" s="78"/>
      <c r="TAD164" s="78"/>
      <c r="TAE164" s="65"/>
      <c r="TAH164" s="78"/>
      <c r="TAI164" s="78"/>
      <c r="TAJ164" s="65"/>
      <c r="TAM164" s="78"/>
      <c r="TAN164" s="78"/>
      <c r="TAO164" s="65"/>
      <c r="TAR164" s="78"/>
      <c r="TAS164" s="78"/>
      <c r="TAT164" s="65"/>
      <c r="TAW164" s="78"/>
      <c r="TAX164" s="78"/>
      <c r="TAY164" s="65"/>
      <c r="TBB164" s="78"/>
      <c r="TBC164" s="78"/>
      <c r="TBD164" s="65"/>
      <c r="TBG164" s="78"/>
      <c r="TBH164" s="78"/>
      <c r="TBI164" s="65"/>
      <c r="TBL164" s="78"/>
      <c r="TBM164" s="78"/>
      <c r="TBN164" s="65"/>
      <c r="TBQ164" s="78"/>
      <c r="TBR164" s="78"/>
      <c r="TBS164" s="65"/>
      <c r="TBV164" s="78"/>
      <c r="TBW164" s="78"/>
      <c r="TBX164" s="65"/>
      <c r="TCA164" s="78"/>
      <c r="TCB164" s="78"/>
      <c r="TCC164" s="65"/>
      <c r="TCF164" s="78"/>
      <c r="TCG164" s="78"/>
      <c r="TCH164" s="65"/>
      <c r="TCK164" s="78"/>
      <c r="TCL164" s="78"/>
      <c r="TCM164" s="65"/>
      <c r="TCP164" s="78"/>
      <c r="TCQ164" s="78"/>
      <c r="TCR164" s="65"/>
      <c r="TCU164" s="78"/>
      <c r="TCV164" s="78"/>
      <c r="TCW164" s="65"/>
      <c r="TCZ164" s="78"/>
      <c r="TDA164" s="78"/>
      <c r="TDB164" s="65"/>
      <c r="TDE164" s="78"/>
      <c r="TDF164" s="78"/>
      <c r="TDG164" s="65"/>
      <c r="TDJ164" s="78"/>
      <c r="TDK164" s="78"/>
      <c r="TDL164" s="65"/>
      <c r="TDO164" s="78"/>
      <c r="TDP164" s="78"/>
      <c r="TDQ164" s="65"/>
      <c r="TDT164" s="78"/>
      <c r="TDU164" s="78"/>
      <c r="TDV164" s="65"/>
      <c r="TDY164" s="78"/>
      <c r="TDZ164" s="78"/>
      <c r="TEA164" s="65"/>
      <c r="TED164" s="78"/>
      <c r="TEE164" s="78"/>
      <c r="TEF164" s="65"/>
      <c r="TEI164" s="78"/>
      <c r="TEJ164" s="78"/>
      <c r="TEK164" s="65"/>
      <c r="TEN164" s="78"/>
      <c r="TEO164" s="78"/>
      <c r="TEP164" s="65"/>
      <c r="TES164" s="78"/>
      <c r="TET164" s="78"/>
      <c r="TEU164" s="65"/>
      <c r="TEX164" s="78"/>
      <c r="TEY164" s="78"/>
      <c r="TEZ164" s="65"/>
      <c r="TFC164" s="78"/>
      <c r="TFD164" s="78"/>
      <c r="TFE164" s="65"/>
      <c r="TFH164" s="78"/>
      <c r="TFI164" s="78"/>
      <c r="TFJ164" s="65"/>
      <c r="TFM164" s="78"/>
      <c r="TFN164" s="78"/>
      <c r="TFO164" s="65"/>
      <c r="TFR164" s="78"/>
      <c r="TFS164" s="78"/>
      <c r="TFT164" s="65"/>
      <c r="TFW164" s="78"/>
      <c r="TFX164" s="78"/>
      <c r="TFY164" s="65"/>
      <c r="TGB164" s="78"/>
      <c r="TGC164" s="78"/>
      <c r="TGD164" s="65"/>
      <c r="TGG164" s="78"/>
      <c r="TGH164" s="78"/>
      <c r="TGI164" s="65"/>
      <c r="TGL164" s="78"/>
      <c r="TGM164" s="78"/>
      <c r="TGN164" s="65"/>
      <c r="TGQ164" s="78"/>
      <c r="TGR164" s="78"/>
      <c r="TGS164" s="65"/>
      <c r="TGV164" s="78"/>
      <c r="TGW164" s="78"/>
      <c r="TGX164" s="65"/>
      <c r="THA164" s="78"/>
      <c r="THB164" s="78"/>
      <c r="THC164" s="65"/>
      <c r="THF164" s="78"/>
      <c r="THG164" s="78"/>
      <c r="THH164" s="65"/>
      <c r="THK164" s="78"/>
      <c r="THL164" s="78"/>
      <c r="THM164" s="65"/>
      <c r="THP164" s="78"/>
      <c r="THQ164" s="78"/>
      <c r="THR164" s="65"/>
      <c r="THU164" s="78"/>
      <c r="THV164" s="78"/>
      <c r="THW164" s="65"/>
      <c r="THZ164" s="78"/>
      <c r="TIA164" s="78"/>
      <c r="TIB164" s="65"/>
      <c r="TIE164" s="78"/>
      <c r="TIF164" s="78"/>
      <c r="TIG164" s="65"/>
      <c r="TIJ164" s="78"/>
      <c r="TIK164" s="78"/>
      <c r="TIL164" s="65"/>
      <c r="TIO164" s="78"/>
      <c r="TIP164" s="78"/>
      <c r="TIQ164" s="65"/>
      <c r="TIT164" s="78"/>
      <c r="TIU164" s="78"/>
      <c r="TIV164" s="65"/>
      <c r="TIY164" s="78"/>
      <c r="TIZ164" s="78"/>
      <c r="TJA164" s="65"/>
      <c r="TJD164" s="78"/>
      <c r="TJE164" s="78"/>
      <c r="TJF164" s="65"/>
      <c r="TJI164" s="78"/>
      <c r="TJJ164" s="78"/>
      <c r="TJK164" s="65"/>
      <c r="TJN164" s="78"/>
      <c r="TJO164" s="78"/>
      <c r="TJP164" s="65"/>
      <c r="TJS164" s="78"/>
      <c r="TJT164" s="78"/>
      <c r="TJU164" s="65"/>
      <c r="TJX164" s="78"/>
      <c r="TJY164" s="78"/>
      <c r="TJZ164" s="65"/>
      <c r="TKC164" s="78"/>
      <c r="TKD164" s="78"/>
      <c r="TKE164" s="65"/>
      <c r="TKH164" s="78"/>
      <c r="TKI164" s="78"/>
      <c r="TKJ164" s="65"/>
      <c r="TKM164" s="78"/>
      <c r="TKN164" s="78"/>
      <c r="TKO164" s="65"/>
      <c r="TKR164" s="78"/>
      <c r="TKS164" s="78"/>
      <c r="TKT164" s="65"/>
      <c r="TKW164" s="78"/>
      <c r="TKX164" s="78"/>
      <c r="TKY164" s="65"/>
      <c r="TLB164" s="78"/>
      <c r="TLC164" s="78"/>
      <c r="TLD164" s="65"/>
      <c r="TLG164" s="78"/>
      <c r="TLH164" s="78"/>
      <c r="TLI164" s="65"/>
      <c r="TLL164" s="78"/>
      <c r="TLM164" s="78"/>
      <c r="TLN164" s="65"/>
      <c r="TLQ164" s="78"/>
      <c r="TLR164" s="78"/>
      <c r="TLS164" s="65"/>
      <c r="TLV164" s="78"/>
      <c r="TLW164" s="78"/>
      <c r="TLX164" s="65"/>
      <c r="TMA164" s="78"/>
      <c r="TMB164" s="78"/>
      <c r="TMC164" s="65"/>
      <c r="TMF164" s="78"/>
      <c r="TMG164" s="78"/>
      <c r="TMH164" s="65"/>
      <c r="TMK164" s="78"/>
      <c r="TML164" s="78"/>
      <c r="TMM164" s="65"/>
      <c r="TMP164" s="78"/>
      <c r="TMQ164" s="78"/>
      <c r="TMR164" s="65"/>
      <c r="TMU164" s="78"/>
      <c r="TMV164" s="78"/>
      <c r="TMW164" s="65"/>
      <c r="TMZ164" s="78"/>
      <c r="TNA164" s="78"/>
      <c r="TNB164" s="65"/>
      <c r="TNE164" s="78"/>
      <c r="TNF164" s="78"/>
      <c r="TNG164" s="65"/>
      <c r="TNJ164" s="78"/>
      <c r="TNK164" s="78"/>
      <c r="TNL164" s="65"/>
      <c r="TNO164" s="78"/>
      <c r="TNP164" s="78"/>
      <c r="TNQ164" s="65"/>
      <c r="TNT164" s="78"/>
      <c r="TNU164" s="78"/>
      <c r="TNV164" s="65"/>
      <c r="TNY164" s="78"/>
      <c r="TNZ164" s="78"/>
      <c r="TOA164" s="65"/>
      <c r="TOD164" s="78"/>
      <c r="TOE164" s="78"/>
      <c r="TOF164" s="65"/>
      <c r="TOI164" s="78"/>
      <c r="TOJ164" s="78"/>
      <c r="TOK164" s="65"/>
      <c r="TON164" s="78"/>
      <c r="TOO164" s="78"/>
      <c r="TOP164" s="65"/>
      <c r="TOS164" s="78"/>
      <c r="TOT164" s="78"/>
      <c r="TOU164" s="65"/>
      <c r="TOX164" s="78"/>
      <c r="TOY164" s="78"/>
      <c r="TOZ164" s="65"/>
      <c r="TPC164" s="78"/>
      <c r="TPD164" s="78"/>
      <c r="TPE164" s="65"/>
      <c r="TPH164" s="78"/>
      <c r="TPI164" s="78"/>
      <c r="TPJ164" s="65"/>
      <c r="TPM164" s="78"/>
      <c r="TPN164" s="78"/>
      <c r="TPO164" s="65"/>
      <c r="TPR164" s="78"/>
      <c r="TPS164" s="78"/>
      <c r="TPT164" s="65"/>
      <c r="TPW164" s="78"/>
      <c r="TPX164" s="78"/>
      <c r="TPY164" s="65"/>
      <c r="TQB164" s="78"/>
      <c r="TQC164" s="78"/>
      <c r="TQD164" s="65"/>
      <c r="TQG164" s="78"/>
      <c r="TQH164" s="78"/>
      <c r="TQI164" s="65"/>
      <c r="TQL164" s="78"/>
      <c r="TQM164" s="78"/>
      <c r="TQN164" s="65"/>
      <c r="TQQ164" s="78"/>
      <c r="TQR164" s="78"/>
      <c r="TQS164" s="65"/>
      <c r="TQV164" s="78"/>
      <c r="TQW164" s="78"/>
      <c r="TQX164" s="65"/>
      <c r="TRA164" s="78"/>
      <c r="TRB164" s="78"/>
      <c r="TRC164" s="65"/>
      <c r="TRF164" s="78"/>
      <c r="TRG164" s="78"/>
      <c r="TRH164" s="65"/>
      <c r="TRK164" s="78"/>
      <c r="TRL164" s="78"/>
      <c r="TRM164" s="65"/>
      <c r="TRP164" s="78"/>
      <c r="TRQ164" s="78"/>
      <c r="TRR164" s="65"/>
      <c r="TRU164" s="78"/>
      <c r="TRV164" s="78"/>
      <c r="TRW164" s="65"/>
      <c r="TRZ164" s="78"/>
      <c r="TSA164" s="78"/>
      <c r="TSB164" s="65"/>
      <c r="TSE164" s="78"/>
      <c r="TSF164" s="78"/>
      <c r="TSG164" s="65"/>
      <c r="TSJ164" s="78"/>
      <c r="TSK164" s="78"/>
      <c r="TSL164" s="65"/>
      <c r="TSO164" s="78"/>
      <c r="TSP164" s="78"/>
      <c r="TSQ164" s="65"/>
      <c r="TST164" s="78"/>
      <c r="TSU164" s="78"/>
      <c r="TSV164" s="65"/>
      <c r="TSY164" s="78"/>
      <c r="TSZ164" s="78"/>
      <c r="TTA164" s="65"/>
      <c r="TTD164" s="78"/>
      <c r="TTE164" s="78"/>
      <c r="TTF164" s="65"/>
      <c r="TTI164" s="78"/>
      <c r="TTJ164" s="78"/>
      <c r="TTK164" s="65"/>
      <c r="TTN164" s="78"/>
      <c r="TTO164" s="78"/>
      <c r="TTP164" s="65"/>
      <c r="TTS164" s="78"/>
      <c r="TTT164" s="78"/>
      <c r="TTU164" s="65"/>
      <c r="TTX164" s="78"/>
      <c r="TTY164" s="78"/>
      <c r="TTZ164" s="65"/>
      <c r="TUC164" s="78"/>
      <c r="TUD164" s="78"/>
      <c r="TUE164" s="65"/>
      <c r="TUH164" s="78"/>
      <c r="TUI164" s="78"/>
      <c r="TUJ164" s="65"/>
      <c r="TUM164" s="78"/>
      <c r="TUN164" s="78"/>
      <c r="TUO164" s="65"/>
      <c r="TUR164" s="78"/>
      <c r="TUS164" s="78"/>
      <c r="TUT164" s="65"/>
      <c r="TUW164" s="78"/>
      <c r="TUX164" s="78"/>
      <c r="TUY164" s="65"/>
      <c r="TVB164" s="78"/>
      <c r="TVC164" s="78"/>
      <c r="TVD164" s="65"/>
      <c r="TVG164" s="78"/>
      <c r="TVH164" s="78"/>
      <c r="TVI164" s="65"/>
      <c r="TVL164" s="78"/>
      <c r="TVM164" s="78"/>
      <c r="TVN164" s="65"/>
      <c r="TVQ164" s="78"/>
      <c r="TVR164" s="78"/>
      <c r="TVS164" s="65"/>
      <c r="TVV164" s="78"/>
      <c r="TVW164" s="78"/>
      <c r="TVX164" s="65"/>
      <c r="TWA164" s="78"/>
      <c r="TWB164" s="78"/>
      <c r="TWC164" s="65"/>
      <c r="TWF164" s="78"/>
      <c r="TWG164" s="78"/>
      <c r="TWH164" s="65"/>
      <c r="TWK164" s="78"/>
      <c r="TWL164" s="78"/>
      <c r="TWM164" s="65"/>
      <c r="TWP164" s="78"/>
      <c r="TWQ164" s="78"/>
      <c r="TWR164" s="65"/>
      <c r="TWU164" s="78"/>
      <c r="TWV164" s="78"/>
      <c r="TWW164" s="65"/>
      <c r="TWZ164" s="78"/>
      <c r="TXA164" s="78"/>
      <c r="TXB164" s="65"/>
      <c r="TXE164" s="78"/>
      <c r="TXF164" s="78"/>
      <c r="TXG164" s="65"/>
      <c r="TXJ164" s="78"/>
      <c r="TXK164" s="78"/>
      <c r="TXL164" s="65"/>
      <c r="TXO164" s="78"/>
      <c r="TXP164" s="78"/>
      <c r="TXQ164" s="65"/>
      <c r="TXT164" s="78"/>
      <c r="TXU164" s="78"/>
      <c r="TXV164" s="65"/>
      <c r="TXY164" s="78"/>
      <c r="TXZ164" s="78"/>
      <c r="TYA164" s="65"/>
      <c r="TYD164" s="78"/>
      <c r="TYE164" s="78"/>
      <c r="TYF164" s="65"/>
      <c r="TYI164" s="78"/>
      <c r="TYJ164" s="78"/>
      <c r="TYK164" s="65"/>
      <c r="TYN164" s="78"/>
      <c r="TYO164" s="78"/>
      <c r="TYP164" s="65"/>
      <c r="TYS164" s="78"/>
      <c r="TYT164" s="78"/>
      <c r="TYU164" s="65"/>
      <c r="TYX164" s="78"/>
      <c r="TYY164" s="78"/>
      <c r="TYZ164" s="65"/>
      <c r="TZC164" s="78"/>
      <c r="TZD164" s="78"/>
      <c r="TZE164" s="65"/>
      <c r="TZH164" s="78"/>
      <c r="TZI164" s="78"/>
      <c r="TZJ164" s="65"/>
      <c r="TZM164" s="78"/>
      <c r="TZN164" s="78"/>
      <c r="TZO164" s="65"/>
      <c r="TZR164" s="78"/>
      <c r="TZS164" s="78"/>
      <c r="TZT164" s="65"/>
      <c r="TZW164" s="78"/>
      <c r="TZX164" s="78"/>
      <c r="TZY164" s="65"/>
      <c r="UAB164" s="78"/>
      <c r="UAC164" s="78"/>
      <c r="UAD164" s="65"/>
      <c r="UAG164" s="78"/>
      <c r="UAH164" s="78"/>
      <c r="UAI164" s="65"/>
      <c r="UAL164" s="78"/>
      <c r="UAM164" s="78"/>
      <c r="UAN164" s="65"/>
      <c r="UAQ164" s="78"/>
      <c r="UAR164" s="78"/>
      <c r="UAS164" s="65"/>
      <c r="UAV164" s="78"/>
      <c r="UAW164" s="78"/>
      <c r="UAX164" s="65"/>
      <c r="UBA164" s="78"/>
      <c r="UBB164" s="78"/>
      <c r="UBC164" s="65"/>
      <c r="UBF164" s="78"/>
      <c r="UBG164" s="78"/>
      <c r="UBH164" s="65"/>
      <c r="UBK164" s="78"/>
      <c r="UBL164" s="78"/>
      <c r="UBM164" s="65"/>
      <c r="UBP164" s="78"/>
      <c r="UBQ164" s="78"/>
      <c r="UBR164" s="65"/>
      <c r="UBU164" s="78"/>
      <c r="UBV164" s="78"/>
      <c r="UBW164" s="65"/>
      <c r="UBZ164" s="78"/>
      <c r="UCA164" s="78"/>
      <c r="UCB164" s="65"/>
      <c r="UCE164" s="78"/>
      <c r="UCF164" s="78"/>
      <c r="UCG164" s="65"/>
      <c r="UCJ164" s="78"/>
      <c r="UCK164" s="78"/>
      <c r="UCL164" s="65"/>
      <c r="UCO164" s="78"/>
      <c r="UCP164" s="78"/>
      <c r="UCQ164" s="65"/>
      <c r="UCT164" s="78"/>
      <c r="UCU164" s="78"/>
      <c r="UCV164" s="65"/>
      <c r="UCY164" s="78"/>
      <c r="UCZ164" s="78"/>
      <c r="UDA164" s="65"/>
      <c r="UDD164" s="78"/>
      <c r="UDE164" s="78"/>
      <c r="UDF164" s="65"/>
      <c r="UDI164" s="78"/>
      <c r="UDJ164" s="78"/>
      <c r="UDK164" s="65"/>
      <c r="UDN164" s="78"/>
      <c r="UDO164" s="78"/>
      <c r="UDP164" s="65"/>
      <c r="UDS164" s="78"/>
      <c r="UDT164" s="78"/>
      <c r="UDU164" s="65"/>
      <c r="UDX164" s="78"/>
      <c r="UDY164" s="78"/>
      <c r="UDZ164" s="65"/>
      <c r="UEC164" s="78"/>
      <c r="UED164" s="78"/>
      <c r="UEE164" s="65"/>
      <c r="UEH164" s="78"/>
      <c r="UEI164" s="78"/>
      <c r="UEJ164" s="65"/>
      <c r="UEM164" s="78"/>
      <c r="UEN164" s="78"/>
      <c r="UEO164" s="65"/>
      <c r="UER164" s="78"/>
      <c r="UES164" s="78"/>
      <c r="UET164" s="65"/>
      <c r="UEW164" s="78"/>
      <c r="UEX164" s="78"/>
      <c r="UEY164" s="65"/>
      <c r="UFB164" s="78"/>
      <c r="UFC164" s="78"/>
      <c r="UFD164" s="65"/>
      <c r="UFG164" s="78"/>
      <c r="UFH164" s="78"/>
      <c r="UFI164" s="65"/>
      <c r="UFL164" s="78"/>
      <c r="UFM164" s="78"/>
      <c r="UFN164" s="65"/>
      <c r="UFQ164" s="78"/>
      <c r="UFR164" s="78"/>
      <c r="UFS164" s="65"/>
      <c r="UFV164" s="78"/>
      <c r="UFW164" s="78"/>
      <c r="UFX164" s="65"/>
      <c r="UGA164" s="78"/>
      <c r="UGB164" s="78"/>
      <c r="UGC164" s="65"/>
      <c r="UGF164" s="78"/>
      <c r="UGG164" s="78"/>
      <c r="UGH164" s="65"/>
      <c r="UGK164" s="78"/>
      <c r="UGL164" s="78"/>
      <c r="UGM164" s="65"/>
      <c r="UGP164" s="78"/>
      <c r="UGQ164" s="78"/>
      <c r="UGR164" s="65"/>
      <c r="UGU164" s="78"/>
      <c r="UGV164" s="78"/>
      <c r="UGW164" s="65"/>
      <c r="UGZ164" s="78"/>
      <c r="UHA164" s="78"/>
      <c r="UHB164" s="65"/>
      <c r="UHE164" s="78"/>
      <c r="UHF164" s="78"/>
      <c r="UHG164" s="65"/>
      <c r="UHJ164" s="78"/>
      <c r="UHK164" s="78"/>
      <c r="UHL164" s="65"/>
      <c r="UHO164" s="78"/>
      <c r="UHP164" s="78"/>
      <c r="UHQ164" s="65"/>
      <c r="UHT164" s="78"/>
      <c r="UHU164" s="78"/>
      <c r="UHV164" s="65"/>
      <c r="UHY164" s="78"/>
      <c r="UHZ164" s="78"/>
      <c r="UIA164" s="65"/>
      <c r="UID164" s="78"/>
      <c r="UIE164" s="78"/>
      <c r="UIF164" s="65"/>
      <c r="UII164" s="78"/>
      <c r="UIJ164" s="78"/>
      <c r="UIK164" s="65"/>
      <c r="UIN164" s="78"/>
      <c r="UIO164" s="78"/>
      <c r="UIP164" s="65"/>
      <c r="UIS164" s="78"/>
      <c r="UIT164" s="78"/>
      <c r="UIU164" s="65"/>
      <c r="UIX164" s="78"/>
      <c r="UIY164" s="78"/>
      <c r="UIZ164" s="65"/>
      <c r="UJC164" s="78"/>
      <c r="UJD164" s="78"/>
      <c r="UJE164" s="65"/>
      <c r="UJH164" s="78"/>
      <c r="UJI164" s="78"/>
      <c r="UJJ164" s="65"/>
      <c r="UJM164" s="78"/>
      <c r="UJN164" s="78"/>
      <c r="UJO164" s="65"/>
      <c r="UJR164" s="78"/>
      <c r="UJS164" s="78"/>
      <c r="UJT164" s="65"/>
      <c r="UJW164" s="78"/>
      <c r="UJX164" s="78"/>
      <c r="UJY164" s="65"/>
      <c r="UKB164" s="78"/>
      <c r="UKC164" s="78"/>
      <c r="UKD164" s="65"/>
      <c r="UKG164" s="78"/>
      <c r="UKH164" s="78"/>
      <c r="UKI164" s="65"/>
      <c r="UKL164" s="78"/>
      <c r="UKM164" s="78"/>
      <c r="UKN164" s="65"/>
      <c r="UKQ164" s="78"/>
      <c r="UKR164" s="78"/>
      <c r="UKS164" s="65"/>
      <c r="UKV164" s="78"/>
      <c r="UKW164" s="78"/>
      <c r="UKX164" s="65"/>
      <c r="ULA164" s="78"/>
      <c r="ULB164" s="78"/>
      <c r="ULC164" s="65"/>
      <c r="ULF164" s="78"/>
      <c r="ULG164" s="78"/>
      <c r="ULH164" s="65"/>
      <c r="ULK164" s="78"/>
      <c r="ULL164" s="78"/>
      <c r="ULM164" s="65"/>
      <c r="ULP164" s="78"/>
      <c r="ULQ164" s="78"/>
      <c r="ULR164" s="65"/>
      <c r="ULU164" s="78"/>
      <c r="ULV164" s="78"/>
      <c r="ULW164" s="65"/>
      <c r="ULZ164" s="78"/>
      <c r="UMA164" s="78"/>
      <c r="UMB164" s="65"/>
      <c r="UME164" s="78"/>
      <c r="UMF164" s="78"/>
      <c r="UMG164" s="65"/>
      <c r="UMJ164" s="78"/>
      <c r="UMK164" s="78"/>
      <c r="UML164" s="65"/>
      <c r="UMO164" s="78"/>
      <c r="UMP164" s="78"/>
      <c r="UMQ164" s="65"/>
      <c r="UMT164" s="78"/>
      <c r="UMU164" s="78"/>
      <c r="UMV164" s="65"/>
      <c r="UMY164" s="78"/>
      <c r="UMZ164" s="78"/>
      <c r="UNA164" s="65"/>
      <c r="UND164" s="78"/>
      <c r="UNE164" s="78"/>
      <c r="UNF164" s="65"/>
      <c r="UNI164" s="78"/>
      <c r="UNJ164" s="78"/>
      <c r="UNK164" s="65"/>
      <c r="UNN164" s="78"/>
      <c r="UNO164" s="78"/>
      <c r="UNP164" s="65"/>
      <c r="UNS164" s="78"/>
      <c r="UNT164" s="78"/>
      <c r="UNU164" s="65"/>
      <c r="UNX164" s="78"/>
      <c r="UNY164" s="78"/>
      <c r="UNZ164" s="65"/>
      <c r="UOC164" s="78"/>
      <c r="UOD164" s="78"/>
      <c r="UOE164" s="65"/>
      <c r="UOH164" s="78"/>
      <c r="UOI164" s="78"/>
      <c r="UOJ164" s="65"/>
      <c r="UOM164" s="78"/>
      <c r="UON164" s="78"/>
      <c r="UOO164" s="65"/>
      <c r="UOR164" s="78"/>
      <c r="UOS164" s="78"/>
      <c r="UOT164" s="65"/>
      <c r="UOW164" s="78"/>
      <c r="UOX164" s="78"/>
      <c r="UOY164" s="65"/>
      <c r="UPB164" s="78"/>
      <c r="UPC164" s="78"/>
      <c r="UPD164" s="65"/>
      <c r="UPG164" s="78"/>
      <c r="UPH164" s="78"/>
      <c r="UPI164" s="65"/>
      <c r="UPL164" s="78"/>
      <c r="UPM164" s="78"/>
      <c r="UPN164" s="65"/>
      <c r="UPQ164" s="78"/>
      <c r="UPR164" s="78"/>
      <c r="UPS164" s="65"/>
      <c r="UPV164" s="78"/>
      <c r="UPW164" s="78"/>
      <c r="UPX164" s="65"/>
      <c r="UQA164" s="78"/>
      <c r="UQB164" s="78"/>
      <c r="UQC164" s="65"/>
      <c r="UQF164" s="78"/>
      <c r="UQG164" s="78"/>
      <c r="UQH164" s="65"/>
      <c r="UQK164" s="78"/>
      <c r="UQL164" s="78"/>
      <c r="UQM164" s="65"/>
      <c r="UQP164" s="78"/>
      <c r="UQQ164" s="78"/>
      <c r="UQR164" s="65"/>
      <c r="UQU164" s="78"/>
      <c r="UQV164" s="78"/>
      <c r="UQW164" s="65"/>
      <c r="UQZ164" s="78"/>
      <c r="URA164" s="78"/>
      <c r="URB164" s="65"/>
      <c r="URE164" s="78"/>
      <c r="URF164" s="78"/>
      <c r="URG164" s="65"/>
      <c r="URJ164" s="78"/>
      <c r="URK164" s="78"/>
      <c r="URL164" s="65"/>
      <c r="URO164" s="78"/>
      <c r="URP164" s="78"/>
      <c r="URQ164" s="65"/>
      <c r="URT164" s="78"/>
      <c r="URU164" s="78"/>
      <c r="URV164" s="65"/>
      <c r="URY164" s="78"/>
      <c r="URZ164" s="78"/>
      <c r="USA164" s="65"/>
      <c r="USD164" s="78"/>
      <c r="USE164" s="78"/>
      <c r="USF164" s="65"/>
      <c r="USI164" s="78"/>
      <c r="USJ164" s="78"/>
      <c r="USK164" s="65"/>
      <c r="USN164" s="78"/>
      <c r="USO164" s="78"/>
      <c r="USP164" s="65"/>
      <c r="USS164" s="78"/>
      <c r="UST164" s="78"/>
      <c r="USU164" s="65"/>
      <c r="USX164" s="78"/>
      <c r="USY164" s="78"/>
      <c r="USZ164" s="65"/>
      <c r="UTC164" s="78"/>
      <c r="UTD164" s="78"/>
      <c r="UTE164" s="65"/>
      <c r="UTH164" s="78"/>
      <c r="UTI164" s="78"/>
      <c r="UTJ164" s="65"/>
      <c r="UTM164" s="78"/>
      <c r="UTN164" s="78"/>
      <c r="UTO164" s="65"/>
      <c r="UTR164" s="78"/>
      <c r="UTS164" s="78"/>
      <c r="UTT164" s="65"/>
      <c r="UTW164" s="78"/>
      <c r="UTX164" s="78"/>
      <c r="UTY164" s="65"/>
      <c r="UUB164" s="78"/>
      <c r="UUC164" s="78"/>
      <c r="UUD164" s="65"/>
      <c r="UUG164" s="78"/>
      <c r="UUH164" s="78"/>
      <c r="UUI164" s="65"/>
      <c r="UUL164" s="78"/>
      <c r="UUM164" s="78"/>
      <c r="UUN164" s="65"/>
      <c r="UUQ164" s="78"/>
      <c r="UUR164" s="78"/>
      <c r="UUS164" s="65"/>
      <c r="UUV164" s="78"/>
      <c r="UUW164" s="78"/>
      <c r="UUX164" s="65"/>
      <c r="UVA164" s="78"/>
      <c r="UVB164" s="78"/>
      <c r="UVC164" s="65"/>
      <c r="UVF164" s="78"/>
      <c r="UVG164" s="78"/>
      <c r="UVH164" s="65"/>
      <c r="UVK164" s="78"/>
      <c r="UVL164" s="78"/>
      <c r="UVM164" s="65"/>
      <c r="UVP164" s="78"/>
      <c r="UVQ164" s="78"/>
      <c r="UVR164" s="65"/>
      <c r="UVU164" s="78"/>
      <c r="UVV164" s="78"/>
      <c r="UVW164" s="65"/>
      <c r="UVZ164" s="78"/>
      <c r="UWA164" s="78"/>
      <c r="UWB164" s="65"/>
      <c r="UWE164" s="78"/>
      <c r="UWF164" s="78"/>
      <c r="UWG164" s="65"/>
      <c r="UWJ164" s="78"/>
      <c r="UWK164" s="78"/>
      <c r="UWL164" s="65"/>
      <c r="UWO164" s="78"/>
      <c r="UWP164" s="78"/>
      <c r="UWQ164" s="65"/>
      <c r="UWT164" s="78"/>
      <c r="UWU164" s="78"/>
      <c r="UWV164" s="65"/>
      <c r="UWY164" s="78"/>
      <c r="UWZ164" s="78"/>
      <c r="UXA164" s="65"/>
      <c r="UXD164" s="78"/>
      <c r="UXE164" s="78"/>
      <c r="UXF164" s="65"/>
      <c r="UXI164" s="78"/>
      <c r="UXJ164" s="78"/>
      <c r="UXK164" s="65"/>
      <c r="UXN164" s="78"/>
      <c r="UXO164" s="78"/>
      <c r="UXP164" s="65"/>
      <c r="UXS164" s="78"/>
      <c r="UXT164" s="78"/>
      <c r="UXU164" s="65"/>
      <c r="UXX164" s="78"/>
      <c r="UXY164" s="78"/>
      <c r="UXZ164" s="65"/>
      <c r="UYC164" s="78"/>
      <c r="UYD164" s="78"/>
      <c r="UYE164" s="65"/>
      <c r="UYH164" s="78"/>
      <c r="UYI164" s="78"/>
      <c r="UYJ164" s="65"/>
      <c r="UYM164" s="78"/>
      <c r="UYN164" s="78"/>
      <c r="UYO164" s="65"/>
      <c r="UYR164" s="78"/>
      <c r="UYS164" s="78"/>
      <c r="UYT164" s="65"/>
      <c r="UYW164" s="78"/>
      <c r="UYX164" s="78"/>
      <c r="UYY164" s="65"/>
      <c r="UZB164" s="78"/>
      <c r="UZC164" s="78"/>
      <c r="UZD164" s="65"/>
      <c r="UZG164" s="78"/>
      <c r="UZH164" s="78"/>
      <c r="UZI164" s="65"/>
      <c r="UZL164" s="78"/>
      <c r="UZM164" s="78"/>
      <c r="UZN164" s="65"/>
      <c r="UZQ164" s="78"/>
      <c r="UZR164" s="78"/>
      <c r="UZS164" s="65"/>
      <c r="UZV164" s="78"/>
      <c r="UZW164" s="78"/>
      <c r="UZX164" s="65"/>
      <c r="VAA164" s="78"/>
      <c r="VAB164" s="78"/>
      <c r="VAC164" s="65"/>
      <c r="VAF164" s="78"/>
      <c r="VAG164" s="78"/>
      <c r="VAH164" s="65"/>
      <c r="VAK164" s="78"/>
      <c r="VAL164" s="78"/>
      <c r="VAM164" s="65"/>
      <c r="VAP164" s="78"/>
      <c r="VAQ164" s="78"/>
      <c r="VAR164" s="65"/>
      <c r="VAU164" s="78"/>
      <c r="VAV164" s="78"/>
      <c r="VAW164" s="65"/>
      <c r="VAZ164" s="78"/>
      <c r="VBA164" s="78"/>
      <c r="VBB164" s="65"/>
      <c r="VBE164" s="78"/>
      <c r="VBF164" s="78"/>
      <c r="VBG164" s="65"/>
      <c r="VBJ164" s="78"/>
      <c r="VBK164" s="78"/>
      <c r="VBL164" s="65"/>
      <c r="VBO164" s="78"/>
      <c r="VBP164" s="78"/>
      <c r="VBQ164" s="65"/>
      <c r="VBT164" s="78"/>
      <c r="VBU164" s="78"/>
      <c r="VBV164" s="65"/>
      <c r="VBY164" s="78"/>
      <c r="VBZ164" s="78"/>
      <c r="VCA164" s="65"/>
      <c r="VCD164" s="78"/>
      <c r="VCE164" s="78"/>
      <c r="VCF164" s="65"/>
      <c r="VCI164" s="78"/>
      <c r="VCJ164" s="78"/>
      <c r="VCK164" s="65"/>
      <c r="VCN164" s="78"/>
      <c r="VCO164" s="78"/>
      <c r="VCP164" s="65"/>
      <c r="VCS164" s="78"/>
      <c r="VCT164" s="78"/>
      <c r="VCU164" s="65"/>
      <c r="VCX164" s="78"/>
      <c r="VCY164" s="78"/>
      <c r="VCZ164" s="65"/>
      <c r="VDC164" s="78"/>
      <c r="VDD164" s="78"/>
      <c r="VDE164" s="65"/>
      <c r="VDH164" s="78"/>
      <c r="VDI164" s="78"/>
      <c r="VDJ164" s="65"/>
      <c r="VDM164" s="78"/>
      <c r="VDN164" s="78"/>
      <c r="VDO164" s="65"/>
      <c r="VDR164" s="78"/>
      <c r="VDS164" s="78"/>
      <c r="VDT164" s="65"/>
      <c r="VDW164" s="78"/>
      <c r="VDX164" s="78"/>
      <c r="VDY164" s="65"/>
      <c r="VEB164" s="78"/>
      <c r="VEC164" s="78"/>
      <c r="VED164" s="65"/>
      <c r="VEG164" s="78"/>
      <c r="VEH164" s="78"/>
      <c r="VEI164" s="65"/>
      <c r="VEL164" s="78"/>
      <c r="VEM164" s="78"/>
      <c r="VEN164" s="65"/>
      <c r="VEQ164" s="78"/>
      <c r="VER164" s="78"/>
      <c r="VES164" s="65"/>
      <c r="VEV164" s="78"/>
      <c r="VEW164" s="78"/>
      <c r="VEX164" s="65"/>
      <c r="VFA164" s="78"/>
      <c r="VFB164" s="78"/>
      <c r="VFC164" s="65"/>
      <c r="VFF164" s="78"/>
      <c r="VFG164" s="78"/>
      <c r="VFH164" s="65"/>
      <c r="VFK164" s="78"/>
      <c r="VFL164" s="78"/>
      <c r="VFM164" s="65"/>
      <c r="VFP164" s="78"/>
      <c r="VFQ164" s="78"/>
      <c r="VFR164" s="65"/>
      <c r="VFU164" s="78"/>
      <c r="VFV164" s="78"/>
      <c r="VFW164" s="65"/>
      <c r="VFZ164" s="78"/>
      <c r="VGA164" s="78"/>
      <c r="VGB164" s="65"/>
      <c r="VGE164" s="78"/>
      <c r="VGF164" s="78"/>
      <c r="VGG164" s="65"/>
      <c r="VGJ164" s="78"/>
      <c r="VGK164" s="78"/>
      <c r="VGL164" s="65"/>
      <c r="VGO164" s="78"/>
      <c r="VGP164" s="78"/>
      <c r="VGQ164" s="65"/>
      <c r="VGT164" s="78"/>
      <c r="VGU164" s="78"/>
      <c r="VGV164" s="65"/>
      <c r="VGY164" s="78"/>
      <c r="VGZ164" s="78"/>
      <c r="VHA164" s="65"/>
      <c r="VHD164" s="78"/>
      <c r="VHE164" s="78"/>
      <c r="VHF164" s="65"/>
      <c r="VHI164" s="78"/>
      <c r="VHJ164" s="78"/>
      <c r="VHK164" s="65"/>
      <c r="VHN164" s="78"/>
      <c r="VHO164" s="78"/>
      <c r="VHP164" s="65"/>
      <c r="VHS164" s="78"/>
      <c r="VHT164" s="78"/>
      <c r="VHU164" s="65"/>
      <c r="VHX164" s="78"/>
      <c r="VHY164" s="78"/>
      <c r="VHZ164" s="65"/>
      <c r="VIC164" s="78"/>
      <c r="VID164" s="78"/>
      <c r="VIE164" s="65"/>
      <c r="VIH164" s="78"/>
      <c r="VII164" s="78"/>
      <c r="VIJ164" s="65"/>
      <c r="VIM164" s="78"/>
      <c r="VIN164" s="78"/>
      <c r="VIO164" s="65"/>
      <c r="VIR164" s="78"/>
      <c r="VIS164" s="78"/>
      <c r="VIT164" s="65"/>
      <c r="VIW164" s="78"/>
      <c r="VIX164" s="78"/>
      <c r="VIY164" s="65"/>
      <c r="VJB164" s="78"/>
      <c r="VJC164" s="78"/>
      <c r="VJD164" s="65"/>
      <c r="VJG164" s="78"/>
      <c r="VJH164" s="78"/>
      <c r="VJI164" s="65"/>
      <c r="VJL164" s="78"/>
      <c r="VJM164" s="78"/>
      <c r="VJN164" s="65"/>
      <c r="VJQ164" s="78"/>
      <c r="VJR164" s="78"/>
      <c r="VJS164" s="65"/>
      <c r="VJV164" s="78"/>
      <c r="VJW164" s="78"/>
      <c r="VJX164" s="65"/>
      <c r="VKA164" s="78"/>
      <c r="VKB164" s="78"/>
      <c r="VKC164" s="65"/>
      <c r="VKF164" s="78"/>
      <c r="VKG164" s="78"/>
      <c r="VKH164" s="65"/>
      <c r="VKK164" s="78"/>
      <c r="VKL164" s="78"/>
      <c r="VKM164" s="65"/>
      <c r="VKP164" s="78"/>
      <c r="VKQ164" s="78"/>
      <c r="VKR164" s="65"/>
      <c r="VKU164" s="78"/>
      <c r="VKV164" s="78"/>
      <c r="VKW164" s="65"/>
      <c r="VKZ164" s="78"/>
      <c r="VLA164" s="78"/>
      <c r="VLB164" s="65"/>
      <c r="VLE164" s="78"/>
      <c r="VLF164" s="78"/>
      <c r="VLG164" s="65"/>
      <c r="VLJ164" s="78"/>
      <c r="VLK164" s="78"/>
      <c r="VLL164" s="65"/>
      <c r="VLO164" s="78"/>
      <c r="VLP164" s="78"/>
      <c r="VLQ164" s="65"/>
      <c r="VLT164" s="78"/>
      <c r="VLU164" s="78"/>
      <c r="VLV164" s="65"/>
      <c r="VLY164" s="78"/>
      <c r="VLZ164" s="78"/>
      <c r="VMA164" s="65"/>
      <c r="VMD164" s="78"/>
      <c r="VME164" s="78"/>
      <c r="VMF164" s="65"/>
      <c r="VMI164" s="78"/>
      <c r="VMJ164" s="78"/>
      <c r="VMK164" s="65"/>
      <c r="VMN164" s="78"/>
      <c r="VMO164" s="78"/>
      <c r="VMP164" s="65"/>
      <c r="VMS164" s="78"/>
      <c r="VMT164" s="78"/>
      <c r="VMU164" s="65"/>
      <c r="VMX164" s="78"/>
      <c r="VMY164" s="78"/>
      <c r="VMZ164" s="65"/>
      <c r="VNC164" s="78"/>
      <c r="VND164" s="78"/>
      <c r="VNE164" s="65"/>
      <c r="VNH164" s="78"/>
      <c r="VNI164" s="78"/>
      <c r="VNJ164" s="65"/>
      <c r="VNM164" s="78"/>
      <c r="VNN164" s="78"/>
      <c r="VNO164" s="65"/>
      <c r="VNR164" s="78"/>
      <c r="VNS164" s="78"/>
      <c r="VNT164" s="65"/>
      <c r="VNW164" s="78"/>
      <c r="VNX164" s="78"/>
      <c r="VNY164" s="65"/>
      <c r="VOB164" s="78"/>
      <c r="VOC164" s="78"/>
      <c r="VOD164" s="65"/>
      <c r="VOG164" s="78"/>
      <c r="VOH164" s="78"/>
      <c r="VOI164" s="65"/>
      <c r="VOL164" s="78"/>
      <c r="VOM164" s="78"/>
      <c r="VON164" s="65"/>
      <c r="VOQ164" s="78"/>
      <c r="VOR164" s="78"/>
      <c r="VOS164" s="65"/>
      <c r="VOV164" s="78"/>
      <c r="VOW164" s="78"/>
      <c r="VOX164" s="65"/>
      <c r="VPA164" s="78"/>
      <c r="VPB164" s="78"/>
      <c r="VPC164" s="65"/>
      <c r="VPF164" s="78"/>
      <c r="VPG164" s="78"/>
      <c r="VPH164" s="65"/>
      <c r="VPK164" s="78"/>
      <c r="VPL164" s="78"/>
      <c r="VPM164" s="65"/>
      <c r="VPP164" s="78"/>
      <c r="VPQ164" s="78"/>
      <c r="VPR164" s="65"/>
      <c r="VPU164" s="78"/>
      <c r="VPV164" s="78"/>
      <c r="VPW164" s="65"/>
      <c r="VPZ164" s="78"/>
      <c r="VQA164" s="78"/>
      <c r="VQB164" s="65"/>
      <c r="VQE164" s="78"/>
      <c r="VQF164" s="78"/>
      <c r="VQG164" s="65"/>
      <c r="VQJ164" s="78"/>
      <c r="VQK164" s="78"/>
      <c r="VQL164" s="65"/>
      <c r="VQO164" s="78"/>
      <c r="VQP164" s="78"/>
      <c r="VQQ164" s="65"/>
      <c r="VQT164" s="78"/>
      <c r="VQU164" s="78"/>
      <c r="VQV164" s="65"/>
      <c r="VQY164" s="78"/>
      <c r="VQZ164" s="78"/>
      <c r="VRA164" s="65"/>
      <c r="VRD164" s="78"/>
      <c r="VRE164" s="78"/>
      <c r="VRF164" s="65"/>
      <c r="VRI164" s="78"/>
      <c r="VRJ164" s="78"/>
      <c r="VRK164" s="65"/>
      <c r="VRN164" s="78"/>
      <c r="VRO164" s="78"/>
      <c r="VRP164" s="65"/>
      <c r="VRS164" s="78"/>
      <c r="VRT164" s="78"/>
      <c r="VRU164" s="65"/>
      <c r="VRX164" s="78"/>
      <c r="VRY164" s="78"/>
      <c r="VRZ164" s="65"/>
      <c r="VSC164" s="78"/>
      <c r="VSD164" s="78"/>
      <c r="VSE164" s="65"/>
      <c r="VSH164" s="78"/>
      <c r="VSI164" s="78"/>
      <c r="VSJ164" s="65"/>
      <c r="VSM164" s="78"/>
      <c r="VSN164" s="78"/>
      <c r="VSO164" s="65"/>
      <c r="VSR164" s="78"/>
      <c r="VSS164" s="78"/>
      <c r="VST164" s="65"/>
      <c r="VSW164" s="78"/>
      <c r="VSX164" s="78"/>
      <c r="VSY164" s="65"/>
      <c r="VTB164" s="78"/>
      <c r="VTC164" s="78"/>
      <c r="VTD164" s="65"/>
      <c r="VTG164" s="78"/>
      <c r="VTH164" s="78"/>
      <c r="VTI164" s="65"/>
      <c r="VTL164" s="78"/>
      <c r="VTM164" s="78"/>
      <c r="VTN164" s="65"/>
      <c r="VTQ164" s="78"/>
      <c r="VTR164" s="78"/>
      <c r="VTS164" s="65"/>
      <c r="VTV164" s="78"/>
      <c r="VTW164" s="78"/>
      <c r="VTX164" s="65"/>
      <c r="VUA164" s="78"/>
      <c r="VUB164" s="78"/>
      <c r="VUC164" s="65"/>
      <c r="VUF164" s="78"/>
      <c r="VUG164" s="78"/>
      <c r="VUH164" s="65"/>
      <c r="VUK164" s="78"/>
      <c r="VUL164" s="78"/>
      <c r="VUM164" s="65"/>
      <c r="VUP164" s="78"/>
      <c r="VUQ164" s="78"/>
      <c r="VUR164" s="65"/>
      <c r="VUU164" s="78"/>
      <c r="VUV164" s="78"/>
      <c r="VUW164" s="65"/>
      <c r="VUZ164" s="78"/>
      <c r="VVA164" s="78"/>
      <c r="VVB164" s="65"/>
      <c r="VVE164" s="78"/>
      <c r="VVF164" s="78"/>
      <c r="VVG164" s="65"/>
      <c r="VVJ164" s="78"/>
      <c r="VVK164" s="78"/>
      <c r="VVL164" s="65"/>
      <c r="VVO164" s="78"/>
      <c r="VVP164" s="78"/>
      <c r="VVQ164" s="65"/>
      <c r="VVT164" s="78"/>
      <c r="VVU164" s="78"/>
      <c r="VVV164" s="65"/>
      <c r="VVY164" s="78"/>
      <c r="VVZ164" s="78"/>
      <c r="VWA164" s="65"/>
      <c r="VWD164" s="78"/>
      <c r="VWE164" s="78"/>
      <c r="VWF164" s="65"/>
      <c r="VWI164" s="78"/>
      <c r="VWJ164" s="78"/>
      <c r="VWK164" s="65"/>
      <c r="VWN164" s="78"/>
      <c r="VWO164" s="78"/>
      <c r="VWP164" s="65"/>
      <c r="VWS164" s="78"/>
      <c r="VWT164" s="78"/>
      <c r="VWU164" s="65"/>
      <c r="VWX164" s="78"/>
      <c r="VWY164" s="78"/>
      <c r="VWZ164" s="65"/>
      <c r="VXC164" s="78"/>
      <c r="VXD164" s="78"/>
      <c r="VXE164" s="65"/>
      <c r="VXH164" s="78"/>
      <c r="VXI164" s="78"/>
      <c r="VXJ164" s="65"/>
      <c r="VXM164" s="78"/>
      <c r="VXN164" s="78"/>
      <c r="VXO164" s="65"/>
      <c r="VXR164" s="78"/>
      <c r="VXS164" s="78"/>
      <c r="VXT164" s="65"/>
      <c r="VXW164" s="78"/>
      <c r="VXX164" s="78"/>
      <c r="VXY164" s="65"/>
      <c r="VYB164" s="78"/>
      <c r="VYC164" s="78"/>
      <c r="VYD164" s="65"/>
      <c r="VYG164" s="78"/>
      <c r="VYH164" s="78"/>
      <c r="VYI164" s="65"/>
      <c r="VYL164" s="78"/>
      <c r="VYM164" s="78"/>
      <c r="VYN164" s="65"/>
      <c r="VYQ164" s="78"/>
      <c r="VYR164" s="78"/>
      <c r="VYS164" s="65"/>
      <c r="VYV164" s="78"/>
      <c r="VYW164" s="78"/>
      <c r="VYX164" s="65"/>
      <c r="VZA164" s="78"/>
      <c r="VZB164" s="78"/>
      <c r="VZC164" s="65"/>
      <c r="VZF164" s="78"/>
      <c r="VZG164" s="78"/>
      <c r="VZH164" s="65"/>
      <c r="VZK164" s="78"/>
      <c r="VZL164" s="78"/>
      <c r="VZM164" s="65"/>
      <c r="VZP164" s="78"/>
      <c r="VZQ164" s="78"/>
      <c r="VZR164" s="65"/>
      <c r="VZU164" s="78"/>
      <c r="VZV164" s="78"/>
      <c r="VZW164" s="65"/>
      <c r="VZZ164" s="78"/>
      <c r="WAA164" s="78"/>
      <c r="WAB164" s="65"/>
      <c r="WAE164" s="78"/>
      <c r="WAF164" s="78"/>
      <c r="WAG164" s="65"/>
      <c r="WAJ164" s="78"/>
      <c r="WAK164" s="78"/>
      <c r="WAL164" s="65"/>
      <c r="WAO164" s="78"/>
      <c r="WAP164" s="78"/>
      <c r="WAQ164" s="65"/>
      <c r="WAT164" s="78"/>
      <c r="WAU164" s="78"/>
      <c r="WAV164" s="65"/>
      <c r="WAY164" s="78"/>
      <c r="WAZ164" s="78"/>
      <c r="WBA164" s="65"/>
      <c r="WBD164" s="78"/>
      <c r="WBE164" s="78"/>
      <c r="WBF164" s="65"/>
      <c r="WBI164" s="78"/>
      <c r="WBJ164" s="78"/>
      <c r="WBK164" s="65"/>
      <c r="WBN164" s="78"/>
      <c r="WBO164" s="78"/>
      <c r="WBP164" s="65"/>
      <c r="WBS164" s="78"/>
      <c r="WBT164" s="78"/>
      <c r="WBU164" s="65"/>
      <c r="WBX164" s="78"/>
      <c r="WBY164" s="78"/>
      <c r="WBZ164" s="65"/>
      <c r="WCC164" s="78"/>
      <c r="WCD164" s="78"/>
      <c r="WCE164" s="65"/>
      <c r="WCH164" s="78"/>
      <c r="WCI164" s="78"/>
      <c r="WCJ164" s="65"/>
      <c r="WCM164" s="78"/>
      <c r="WCN164" s="78"/>
      <c r="WCO164" s="65"/>
      <c r="WCR164" s="78"/>
      <c r="WCS164" s="78"/>
      <c r="WCT164" s="65"/>
      <c r="WCW164" s="78"/>
      <c r="WCX164" s="78"/>
      <c r="WCY164" s="65"/>
      <c r="WDB164" s="78"/>
      <c r="WDC164" s="78"/>
      <c r="WDD164" s="65"/>
      <c r="WDG164" s="78"/>
      <c r="WDH164" s="78"/>
      <c r="WDI164" s="65"/>
      <c r="WDL164" s="78"/>
      <c r="WDM164" s="78"/>
      <c r="WDN164" s="65"/>
      <c r="WDQ164" s="78"/>
      <c r="WDR164" s="78"/>
      <c r="WDS164" s="65"/>
      <c r="WDV164" s="78"/>
      <c r="WDW164" s="78"/>
      <c r="WDX164" s="65"/>
      <c r="WEA164" s="78"/>
      <c r="WEB164" s="78"/>
      <c r="WEC164" s="65"/>
      <c r="WEF164" s="78"/>
      <c r="WEG164" s="78"/>
      <c r="WEH164" s="65"/>
      <c r="WEK164" s="78"/>
      <c r="WEL164" s="78"/>
      <c r="WEM164" s="65"/>
      <c r="WEP164" s="78"/>
      <c r="WEQ164" s="78"/>
      <c r="WER164" s="65"/>
      <c r="WEU164" s="78"/>
      <c r="WEV164" s="78"/>
      <c r="WEW164" s="65"/>
      <c r="WEZ164" s="78"/>
      <c r="WFA164" s="78"/>
      <c r="WFB164" s="65"/>
      <c r="WFE164" s="78"/>
      <c r="WFF164" s="78"/>
      <c r="WFG164" s="65"/>
      <c r="WFJ164" s="78"/>
      <c r="WFK164" s="78"/>
      <c r="WFL164" s="65"/>
      <c r="WFO164" s="78"/>
      <c r="WFP164" s="78"/>
      <c r="WFQ164" s="65"/>
      <c r="WFT164" s="78"/>
      <c r="WFU164" s="78"/>
      <c r="WFV164" s="65"/>
      <c r="WFY164" s="78"/>
      <c r="WFZ164" s="78"/>
      <c r="WGA164" s="65"/>
      <c r="WGD164" s="78"/>
      <c r="WGE164" s="78"/>
      <c r="WGF164" s="65"/>
      <c r="WGI164" s="78"/>
      <c r="WGJ164" s="78"/>
      <c r="WGK164" s="65"/>
      <c r="WGN164" s="78"/>
      <c r="WGO164" s="78"/>
      <c r="WGP164" s="65"/>
      <c r="WGS164" s="78"/>
      <c r="WGT164" s="78"/>
      <c r="WGU164" s="65"/>
      <c r="WGX164" s="78"/>
      <c r="WGY164" s="78"/>
      <c r="WGZ164" s="65"/>
      <c r="WHC164" s="78"/>
      <c r="WHD164" s="78"/>
      <c r="WHE164" s="65"/>
      <c r="WHH164" s="78"/>
      <c r="WHI164" s="78"/>
      <c r="WHJ164" s="65"/>
      <c r="WHM164" s="78"/>
      <c r="WHN164" s="78"/>
      <c r="WHO164" s="65"/>
      <c r="WHR164" s="78"/>
      <c r="WHS164" s="78"/>
      <c r="WHT164" s="65"/>
      <c r="WHW164" s="78"/>
      <c r="WHX164" s="78"/>
      <c r="WHY164" s="65"/>
      <c r="WIB164" s="78"/>
      <c r="WIC164" s="78"/>
      <c r="WID164" s="65"/>
      <c r="WIG164" s="78"/>
      <c r="WIH164" s="78"/>
      <c r="WII164" s="65"/>
      <c r="WIL164" s="78"/>
      <c r="WIM164" s="78"/>
      <c r="WIN164" s="65"/>
      <c r="WIQ164" s="78"/>
      <c r="WIR164" s="78"/>
      <c r="WIS164" s="65"/>
      <c r="WIV164" s="78"/>
      <c r="WIW164" s="78"/>
      <c r="WIX164" s="65"/>
      <c r="WJA164" s="78"/>
      <c r="WJB164" s="78"/>
      <c r="WJC164" s="65"/>
      <c r="WJF164" s="78"/>
      <c r="WJG164" s="78"/>
      <c r="WJH164" s="65"/>
      <c r="WJK164" s="78"/>
      <c r="WJL164" s="78"/>
      <c r="WJM164" s="65"/>
      <c r="WJP164" s="78"/>
      <c r="WJQ164" s="78"/>
      <c r="WJR164" s="65"/>
      <c r="WJU164" s="78"/>
      <c r="WJV164" s="78"/>
      <c r="WJW164" s="65"/>
      <c r="WJZ164" s="78"/>
      <c r="WKA164" s="78"/>
      <c r="WKB164" s="65"/>
      <c r="WKE164" s="78"/>
      <c r="WKF164" s="78"/>
      <c r="WKG164" s="65"/>
      <c r="WKJ164" s="78"/>
      <c r="WKK164" s="78"/>
      <c r="WKL164" s="65"/>
      <c r="WKO164" s="78"/>
      <c r="WKP164" s="78"/>
      <c r="WKQ164" s="65"/>
      <c r="WKT164" s="78"/>
      <c r="WKU164" s="78"/>
      <c r="WKV164" s="65"/>
      <c r="WKY164" s="78"/>
      <c r="WKZ164" s="78"/>
      <c r="WLA164" s="65"/>
      <c r="WLD164" s="78"/>
      <c r="WLE164" s="78"/>
      <c r="WLF164" s="65"/>
      <c r="WLI164" s="78"/>
      <c r="WLJ164" s="78"/>
      <c r="WLK164" s="65"/>
      <c r="WLN164" s="78"/>
      <c r="WLO164" s="78"/>
      <c r="WLP164" s="65"/>
      <c r="WLS164" s="78"/>
      <c r="WLT164" s="78"/>
      <c r="WLU164" s="65"/>
      <c r="WLX164" s="78"/>
      <c r="WLY164" s="78"/>
      <c r="WLZ164" s="65"/>
      <c r="WMC164" s="78"/>
      <c r="WMD164" s="78"/>
      <c r="WME164" s="65"/>
      <c r="WMH164" s="78"/>
      <c r="WMI164" s="78"/>
      <c r="WMJ164" s="65"/>
      <c r="WMM164" s="78"/>
      <c r="WMN164" s="78"/>
      <c r="WMO164" s="65"/>
      <c r="WMR164" s="78"/>
      <c r="WMS164" s="78"/>
      <c r="WMT164" s="65"/>
      <c r="WMW164" s="78"/>
      <c r="WMX164" s="78"/>
      <c r="WMY164" s="65"/>
      <c r="WNB164" s="78"/>
      <c r="WNC164" s="78"/>
      <c r="WND164" s="65"/>
      <c r="WNG164" s="78"/>
      <c r="WNH164" s="78"/>
      <c r="WNI164" s="65"/>
      <c r="WNL164" s="78"/>
      <c r="WNM164" s="78"/>
      <c r="WNN164" s="65"/>
      <c r="WNQ164" s="78"/>
      <c r="WNR164" s="78"/>
      <c r="WNS164" s="65"/>
      <c r="WNV164" s="78"/>
      <c r="WNW164" s="78"/>
      <c r="WNX164" s="65"/>
      <c r="WOA164" s="78"/>
      <c r="WOB164" s="78"/>
      <c r="WOC164" s="65"/>
      <c r="WOF164" s="78"/>
      <c r="WOG164" s="78"/>
      <c r="WOH164" s="65"/>
      <c r="WOK164" s="78"/>
      <c r="WOL164" s="78"/>
      <c r="WOM164" s="65"/>
      <c r="WOP164" s="78"/>
      <c r="WOQ164" s="78"/>
      <c r="WOR164" s="65"/>
      <c r="WOU164" s="78"/>
      <c r="WOV164" s="78"/>
      <c r="WOW164" s="65"/>
      <c r="WOZ164" s="78"/>
      <c r="WPA164" s="78"/>
      <c r="WPB164" s="65"/>
      <c r="WPE164" s="78"/>
      <c r="WPF164" s="78"/>
      <c r="WPG164" s="65"/>
      <c r="WPJ164" s="78"/>
      <c r="WPK164" s="78"/>
      <c r="WPL164" s="65"/>
      <c r="WPO164" s="78"/>
      <c r="WPP164" s="78"/>
      <c r="WPQ164" s="65"/>
      <c r="WPT164" s="78"/>
      <c r="WPU164" s="78"/>
      <c r="WPV164" s="65"/>
      <c r="WPY164" s="78"/>
      <c r="WPZ164" s="78"/>
      <c r="WQA164" s="65"/>
      <c r="WQD164" s="78"/>
      <c r="WQE164" s="78"/>
      <c r="WQF164" s="65"/>
      <c r="WQI164" s="78"/>
      <c r="WQJ164" s="78"/>
      <c r="WQK164" s="65"/>
      <c r="WQN164" s="78"/>
      <c r="WQO164" s="78"/>
      <c r="WQP164" s="65"/>
      <c r="WQS164" s="78"/>
      <c r="WQT164" s="78"/>
      <c r="WQU164" s="65"/>
      <c r="WQX164" s="78"/>
      <c r="WQY164" s="78"/>
      <c r="WQZ164" s="65"/>
      <c r="WRC164" s="78"/>
      <c r="WRD164" s="78"/>
      <c r="WRE164" s="65"/>
      <c r="WRH164" s="78"/>
      <c r="WRI164" s="78"/>
      <c r="WRJ164" s="65"/>
      <c r="WRM164" s="78"/>
      <c r="WRN164" s="78"/>
      <c r="WRO164" s="65"/>
      <c r="WRR164" s="78"/>
      <c r="WRS164" s="78"/>
      <c r="WRT164" s="65"/>
      <c r="WRW164" s="78"/>
      <c r="WRX164" s="78"/>
      <c r="WRY164" s="65"/>
      <c r="WSB164" s="78"/>
      <c r="WSC164" s="78"/>
      <c r="WSD164" s="65"/>
      <c r="WSG164" s="78"/>
      <c r="WSH164" s="78"/>
      <c r="WSI164" s="65"/>
      <c r="WSL164" s="78"/>
      <c r="WSM164" s="78"/>
      <c r="WSN164" s="65"/>
      <c r="WSQ164" s="78"/>
      <c r="WSR164" s="78"/>
      <c r="WSS164" s="65"/>
      <c r="WSV164" s="78"/>
      <c r="WSW164" s="78"/>
      <c r="WSX164" s="65"/>
      <c r="WTA164" s="78"/>
      <c r="WTB164" s="78"/>
      <c r="WTC164" s="65"/>
      <c r="WTF164" s="78"/>
      <c r="WTG164" s="78"/>
      <c r="WTH164" s="65"/>
      <c r="WTK164" s="78"/>
      <c r="WTL164" s="78"/>
      <c r="WTM164" s="65"/>
      <c r="WTP164" s="78"/>
      <c r="WTQ164" s="78"/>
      <c r="WTR164" s="65"/>
      <c r="WTU164" s="78"/>
      <c r="WTV164" s="78"/>
      <c r="WTW164" s="65"/>
      <c r="WTZ164" s="78"/>
      <c r="WUA164" s="78"/>
      <c r="WUB164" s="65"/>
      <c r="WUE164" s="78"/>
      <c r="WUF164" s="78"/>
      <c r="WUG164" s="65"/>
      <c r="WUJ164" s="78"/>
      <c r="WUK164" s="78"/>
      <c r="WUL164" s="65"/>
      <c r="WUO164" s="78"/>
      <c r="WUP164" s="78"/>
      <c r="WUQ164" s="65"/>
      <c r="WUT164" s="78"/>
      <c r="WUU164" s="78"/>
      <c r="WUV164" s="65"/>
      <c r="WUY164" s="78"/>
      <c r="WUZ164" s="78"/>
      <c r="WVA164" s="65"/>
      <c r="WVD164" s="78"/>
      <c r="WVE164" s="78"/>
      <c r="WVF164" s="65"/>
      <c r="WVI164" s="78"/>
      <c r="WVJ164" s="78"/>
      <c r="WVK164" s="65"/>
      <c r="WVN164" s="78"/>
      <c r="WVO164" s="78"/>
      <c r="WVP164" s="65"/>
      <c r="WVS164" s="78"/>
      <c r="WVT164" s="78"/>
      <c r="WVU164" s="65"/>
      <c r="WVX164" s="78"/>
      <c r="WVY164" s="78"/>
      <c r="WVZ164" s="65"/>
      <c r="WWC164" s="78"/>
      <c r="WWD164" s="78"/>
      <c r="WWE164" s="65"/>
      <c r="WWH164" s="78"/>
      <c r="WWI164" s="78"/>
      <c r="WWJ164" s="65"/>
      <c r="WWM164" s="78"/>
      <c r="WWN164" s="78"/>
      <c r="WWO164" s="65"/>
      <c r="WWR164" s="78"/>
      <c r="WWS164" s="78"/>
      <c r="WWT164" s="65"/>
      <c r="WWW164" s="78"/>
      <c r="WWX164" s="78"/>
      <c r="WWY164" s="65"/>
      <c r="WXB164" s="78"/>
      <c r="WXC164" s="78"/>
      <c r="WXD164" s="65"/>
      <c r="WXG164" s="78"/>
      <c r="WXH164" s="78"/>
      <c r="WXI164" s="65"/>
      <c r="WXL164" s="78"/>
      <c r="WXM164" s="78"/>
      <c r="WXN164" s="65"/>
      <c r="WXQ164" s="78"/>
      <c r="WXR164" s="78"/>
      <c r="WXS164" s="65"/>
      <c r="WXV164" s="78"/>
      <c r="WXW164" s="78"/>
      <c r="WXX164" s="65"/>
      <c r="WYA164" s="78"/>
      <c r="WYB164" s="78"/>
      <c r="WYC164" s="65"/>
      <c r="WYF164" s="78"/>
      <c r="WYG164" s="78"/>
      <c r="WYH164" s="65"/>
      <c r="WYK164" s="78"/>
      <c r="WYL164" s="78"/>
      <c r="WYM164" s="65"/>
      <c r="WYP164" s="78"/>
      <c r="WYQ164" s="78"/>
      <c r="WYR164" s="65"/>
      <c r="WYU164" s="78"/>
      <c r="WYV164" s="78"/>
      <c r="WYW164" s="65"/>
      <c r="WYZ164" s="78"/>
      <c r="WZA164" s="78"/>
      <c r="WZB164" s="65"/>
      <c r="WZE164" s="78"/>
      <c r="WZF164" s="78"/>
      <c r="WZG164" s="65"/>
      <c r="WZJ164" s="78"/>
      <c r="WZK164" s="78"/>
      <c r="WZL164" s="65"/>
      <c r="WZO164" s="78"/>
      <c r="WZP164" s="78"/>
      <c r="WZQ164" s="65"/>
      <c r="WZT164" s="78"/>
      <c r="WZU164" s="78"/>
      <c r="WZV164" s="65"/>
      <c r="WZY164" s="78"/>
      <c r="WZZ164" s="78"/>
      <c r="XAA164" s="65"/>
      <c r="XAD164" s="78"/>
      <c r="XAE164" s="78"/>
      <c r="XAF164" s="65"/>
      <c r="XAI164" s="78"/>
      <c r="XAJ164" s="78"/>
      <c r="XAK164" s="65"/>
      <c r="XAN164" s="78"/>
      <c r="XAO164" s="78"/>
      <c r="XAP164" s="65"/>
      <c r="XAS164" s="78"/>
      <c r="XAT164" s="78"/>
      <c r="XAU164" s="65"/>
      <c r="XAX164" s="78"/>
      <c r="XAY164" s="78"/>
      <c r="XAZ164" s="65"/>
      <c r="XBC164" s="78"/>
      <c r="XBD164" s="78"/>
      <c r="XBE164" s="65"/>
      <c r="XBH164" s="78"/>
      <c r="XBI164" s="78"/>
      <c r="XBJ164" s="65"/>
      <c r="XBM164" s="78"/>
      <c r="XBN164" s="78"/>
      <c r="XBO164" s="65"/>
      <c r="XBR164" s="78"/>
      <c r="XBS164" s="78"/>
      <c r="XBT164" s="65"/>
      <c r="XBW164" s="78"/>
      <c r="XBX164" s="78"/>
      <c r="XBY164" s="65"/>
      <c r="XCB164" s="78"/>
      <c r="XCC164" s="78"/>
      <c r="XCD164" s="65"/>
      <c r="XCG164" s="78"/>
      <c r="XCH164" s="78"/>
      <c r="XCI164" s="65"/>
      <c r="XCL164" s="78"/>
      <c r="XCM164" s="78"/>
      <c r="XCN164" s="65"/>
      <c r="XCQ164" s="78"/>
      <c r="XCR164" s="78"/>
      <c r="XCS164" s="65"/>
      <c r="XCV164" s="78"/>
      <c r="XCW164" s="78"/>
      <c r="XCX164" s="65"/>
      <c r="XDA164" s="78"/>
      <c r="XDB164" s="78"/>
      <c r="XDC164" s="65"/>
      <c r="XDF164" s="78"/>
      <c r="XDG164" s="78"/>
      <c r="XDH164" s="65"/>
      <c r="XDK164" s="78"/>
      <c r="XDL164" s="78"/>
      <c r="XDM164" s="65"/>
      <c r="XDP164" s="78"/>
      <c r="XDQ164" s="78"/>
      <c r="XDR164" s="65"/>
      <c r="XDU164" s="78"/>
      <c r="XDV164" s="78"/>
      <c r="XDW164" s="65"/>
      <c r="XDZ164" s="78"/>
      <c r="XEA164" s="78"/>
      <c r="XEB164" s="65"/>
      <c r="XEE164" s="78"/>
      <c r="XEF164" s="78"/>
      <c r="XEG164" s="65"/>
      <c r="XEJ164" s="78"/>
      <c r="XEK164" s="78"/>
      <c r="XEL164" s="65"/>
      <c r="XEO164" s="78"/>
      <c r="XEP164" s="78"/>
      <c r="XEQ164" s="65"/>
      <c r="XET164" s="78"/>
      <c r="XEU164" s="78"/>
      <c r="XEV164" s="65"/>
      <c r="XEY164" s="78"/>
      <c r="XEZ164" s="78"/>
      <c r="XFA164" s="65"/>
      <c r="XFD164" s="78"/>
    </row>
    <row r="165" spans="1:2046 2049:3071 3074:4096 4099:7166 7169:8191 8194:9216 9219:12286 12289:13311 13314:14336 14339:16384" x14ac:dyDescent="0.25">
      <c r="A165" s="155" t="s">
        <v>51</v>
      </c>
      <c r="B165" s="156"/>
      <c r="C165" s="156"/>
      <c r="D165" s="156"/>
      <c r="E165" s="156"/>
    </row>
    <row r="166" spans="1:2046 2049:3071 3074:4096 4099:7166 7169:8191 8194:9216 9219:12286 12289:13311 13314:14336 14339:16384" ht="14.45" customHeight="1" x14ac:dyDescent="0.25">
      <c r="A166" s="158" t="s">
        <v>31</v>
      </c>
      <c r="B166" s="159"/>
      <c r="C166" s="159"/>
      <c r="D166" s="159"/>
      <c r="E166" s="160"/>
    </row>
    <row r="167" spans="1:2046 2049:3071 3074:4096 4099:7166 7169:8191 8194:9216 9219:12286 12289:13311 13314:14336 14339:16384" x14ac:dyDescent="0.25">
      <c r="A167" s="161" t="s">
        <v>32</v>
      </c>
      <c r="B167" s="161"/>
      <c r="C167" s="161"/>
      <c r="D167" s="161"/>
      <c r="E167" s="161"/>
    </row>
    <row r="168" spans="1:2046 2049:3071 3074:4096 4099:7166 7169:8191 8194:9216 9219:12286 12289:13311 13314:14336 14339:16384" x14ac:dyDescent="0.25">
      <c r="A168" s="162" t="s">
        <v>33</v>
      </c>
      <c r="B168" s="162" t="s">
        <v>34</v>
      </c>
      <c r="C168" s="162" t="s">
        <v>35</v>
      </c>
      <c r="D168" s="163" t="s">
        <v>0</v>
      </c>
      <c r="E168" s="163" t="s">
        <v>1</v>
      </c>
    </row>
    <row r="169" spans="1:2046 2049:3071 3074:4096 4099:7166 7169:8191 8194:9216 9219:12286 12289:13311 13314:14336 14339:16384" x14ac:dyDescent="0.25">
      <c r="A169" s="164" t="s">
        <v>36</v>
      </c>
      <c r="B169" s="165">
        <v>44467</v>
      </c>
      <c r="C169" s="165">
        <v>46294</v>
      </c>
      <c r="D169" s="166">
        <v>6.6748535185905206E-2</v>
      </c>
      <c r="E169" s="167">
        <v>3</v>
      </c>
    </row>
    <row r="170" spans="1:2046 2049:3071 3074:4096 4099:7166 7169:8191 8194:9216 9219:12286 12289:13311 13314:14336 14339:16384" x14ac:dyDescent="0.25">
      <c r="A170" s="164" t="s">
        <v>37</v>
      </c>
      <c r="B170" s="165">
        <v>44432</v>
      </c>
      <c r="C170" s="165">
        <v>46259</v>
      </c>
      <c r="D170" s="166">
        <v>6.6047207289948603E-2</v>
      </c>
      <c r="E170" s="167">
        <v>3</v>
      </c>
    </row>
    <row r="171" spans="1:2046 2049:3071 3074:4096 4099:7166 7169:8191 8194:9216 9219:12286 12289:13311 13314:14336 14339:16384" x14ac:dyDescent="0.25">
      <c r="A171" s="60" t="s">
        <v>38</v>
      </c>
      <c r="B171" s="165">
        <v>44404</v>
      </c>
      <c r="C171" s="165">
        <v>46231</v>
      </c>
      <c r="D171" s="166">
        <v>6.597342864357042E-2</v>
      </c>
      <c r="E171" s="167">
        <v>3</v>
      </c>
    </row>
    <row r="172" spans="1:2046 2049:3071 3074:4096 4099:7166 7169:8191 8194:9216 9219:12286 12289:13311 13314:14336 14339:16384" x14ac:dyDescent="0.25">
      <c r="A172" s="60" t="s">
        <v>39</v>
      </c>
      <c r="B172" s="165">
        <v>44376</v>
      </c>
      <c r="C172" s="165">
        <v>46203</v>
      </c>
      <c r="D172" s="166">
        <v>6.645381017516365E-2</v>
      </c>
      <c r="E172" s="167">
        <v>3</v>
      </c>
    </row>
    <row r="173" spans="1:2046 2049:3071 3074:4096 4099:7166 7169:8191 8194:9216 9219:12286 12289:13311 13314:14336 14339:16384" x14ac:dyDescent="0.25">
      <c r="A173" s="60" t="s">
        <v>40</v>
      </c>
      <c r="B173" s="165">
        <v>44341</v>
      </c>
      <c r="C173" s="165">
        <v>46168</v>
      </c>
      <c r="D173" s="166">
        <v>6.6217994706642094E-2</v>
      </c>
      <c r="E173" s="167">
        <v>3</v>
      </c>
    </row>
    <row r="175" spans="1:2046 2049:3071 3074:4096 4099:7166 7169:8191 8194:9216 9219:12286 12289:13311 13314:14336 14339:16384" x14ac:dyDescent="0.25">
      <c r="A175" s="102" t="s">
        <v>341</v>
      </c>
      <c r="B175" s="103"/>
      <c r="C175" s="103"/>
      <c r="D175" s="103"/>
      <c r="E175" s="103"/>
    </row>
    <row r="176" spans="1:2046 2049:3071 3074:4096 4099:7166 7169:8191 8194:9216 9219:12286 12289:13311 13314:14336 14339:16384" ht="14.45" customHeight="1" x14ac:dyDescent="0.25">
      <c r="A176" s="139" t="s">
        <v>958</v>
      </c>
      <c r="B176" s="140"/>
      <c r="C176" s="141" t="s">
        <v>3</v>
      </c>
      <c r="D176" s="141" t="s">
        <v>959</v>
      </c>
      <c r="E176" s="141"/>
    </row>
    <row r="177" spans="1:2046 2049:3071 3074:4096 4099:7166 7169:8191 8194:9216 9219:12286 12289:13311 13314:14336 14339:16384" x14ac:dyDescent="0.25">
      <c r="A177" s="142" t="s">
        <v>1151</v>
      </c>
      <c r="B177" s="143"/>
      <c r="C177" s="144"/>
      <c r="D177" s="144"/>
      <c r="E177" s="144"/>
    </row>
    <row r="178" spans="1:2046 2049:3071 3074:4096 4099:7166 7169:8191 8194:9216 9219:12286 12289:13311 13314:14336 14339:16384" x14ac:dyDescent="0.25">
      <c r="A178" s="145" t="s">
        <v>6</v>
      </c>
      <c r="B178" s="146"/>
      <c r="C178" s="147"/>
      <c r="D178" s="147"/>
      <c r="E178" s="147"/>
    </row>
    <row r="179" spans="1:2046 2049:3071 3074:4096 4099:7166 7169:8191 8194:9216 9219:12286 12289:13311 13314:14336 14339:16384" x14ac:dyDescent="0.25">
      <c r="A179" s="148" t="s">
        <v>7</v>
      </c>
      <c r="B179" s="9" t="s">
        <v>960</v>
      </c>
      <c r="C179" s="10"/>
      <c r="D179" s="11"/>
      <c r="E179" s="149"/>
    </row>
    <row r="180" spans="1:2046 2049:3071 3074:4096 4099:7166 7169:8191 8194:9216 9219:12286 12289:13311 13314:14336 14339:16384" x14ac:dyDescent="0.25">
      <c r="A180" s="150"/>
      <c r="B180" s="13" t="s">
        <v>9</v>
      </c>
      <c r="C180" s="14"/>
      <c r="D180" s="15"/>
      <c r="E180" s="151"/>
    </row>
    <row r="181" spans="1:2046 2049:3071 3074:4096 4099:7166 7169:8191 8194:9216 9219:12286 12289:13311 13314:14336 14339:16384" x14ac:dyDescent="0.25">
      <c r="A181" s="148" t="s">
        <v>10</v>
      </c>
      <c r="B181" s="16" t="s">
        <v>11</v>
      </c>
      <c r="C181" s="53">
        <v>6830</v>
      </c>
      <c r="D181" s="54">
        <v>6960</v>
      </c>
      <c r="E181" s="55" t="s">
        <v>14</v>
      </c>
    </row>
    <row r="182" spans="1:2046 2049:3071 3074:4096 4099:7166 7169:8191 8194:9216 9219:12286 12289:13311 13314:14336 14339:16384" x14ac:dyDescent="0.25">
      <c r="A182" s="152"/>
      <c r="B182" s="20" t="s">
        <v>15</v>
      </c>
      <c r="C182" s="56">
        <v>-0.31691002382051697</v>
      </c>
      <c r="D182" s="56">
        <v>-0.11361352452665401</v>
      </c>
      <c r="E182" s="153"/>
    </row>
    <row r="183" spans="1:2046 2049:3071 3074:4096 4099:7166 7169:8191 8194:9216 9219:12286 12289:13311 13314:14336 14339:16384" x14ac:dyDescent="0.25">
      <c r="A183" s="148" t="s">
        <v>16</v>
      </c>
      <c r="B183" s="16" t="s">
        <v>11</v>
      </c>
      <c r="C183" s="53">
        <v>8390</v>
      </c>
      <c r="D183" s="53">
        <v>9160</v>
      </c>
      <c r="E183" s="55" t="s">
        <v>14</v>
      </c>
    </row>
    <row r="184" spans="1:2046 2049:3071 3074:4096 4099:7166 7169:8191 8194:9216 9219:12286 12289:13311 13314:14336 14339:16384" x14ac:dyDescent="0.25">
      <c r="A184" s="152"/>
      <c r="B184" s="20" t="s">
        <v>15</v>
      </c>
      <c r="C184" s="56">
        <v>-0.16149393694422001</v>
      </c>
      <c r="D184" s="56">
        <v>-2.89134722795246E-2</v>
      </c>
      <c r="E184" s="153"/>
    </row>
    <row r="185" spans="1:2046 2049:3071 3074:4096 4099:7166 7169:8191 8194:9216 9219:12286 12289:13311 13314:14336 14339:16384" x14ac:dyDescent="0.25">
      <c r="A185" s="148" t="s">
        <v>19</v>
      </c>
      <c r="B185" s="16" t="s">
        <v>11</v>
      </c>
      <c r="C185" s="53">
        <v>9840</v>
      </c>
      <c r="D185" s="53">
        <v>10100</v>
      </c>
      <c r="E185" s="55" t="s">
        <v>14</v>
      </c>
    </row>
    <row r="186" spans="1:2046 2049:3071 3074:4096 4099:7166 7169:8191 8194:9216 9219:12286 12289:13311 13314:14336 14339:16384" x14ac:dyDescent="0.25">
      <c r="A186" s="152"/>
      <c r="B186" s="20" t="s">
        <v>15</v>
      </c>
      <c r="C186" s="56">
        <v>-1.6199999999999999E-2</v>
      </c>
      <c r="D186" s="56">
        <v>3.2000000000000002E-3</v>
      </c>
      <c r="E186" s="153"/>
    </row>
    <row r="187" spans="1:2046 2049:3071 3074:4096 4099:7166 7169:8191 8194:9216 9219:12286 12289:13311 13314:14336 14339:16384" x14ac:dyDescent="0.25">
      <c r="A187" s="148" t="s">
        <v>22</v>
      </c>
      <c r="B187" s="16" t="s">
        <v>11</v>
      </c>
      <c r="C187" s="53">
        <v>10940</v>
      </c>
      <c r="D187" s="53">
        <v>11730</v>
      </c>
      <c r="E187" s="55" t="s">
        <v>14</v>
      </c>
    </row>
    <row r="188" spans="1:2046 2049:3071 3074:4096 4099:7166 7169:8191 8194:9216 9219:12286 12289:13311 13314:14336 14339:16384" x14ac:dyDescent="0.25">
      <c r="A188" s="152"/>
      <c r="B188" s="20" t="s">
        <v>15</v>
      </c>
      <c r="C188" s="56">
        <v>9.3505356951153903E-2</v>
      </c>
      <c r="D188" s="56">
        <v>5.4674499198122499E-2</v>
      </c>
      <c r="E188" s="153"/>
    </row>
    <row r="189" spans="1:2046 2049:3071 3074:4096 4099:7166 7169:8191 8194:9216 9219:12286 12289:13311 13314:14336 14339:16384" ht="33" customHeight="1" x14ac:dyDescent="0.25">
      <c r="A189" s="154" t="s">
        <v>25</v>
      </c>
      <c r="B189" s="154"/>
      <c r="C189" s="154"/>
      <c r="D189" s="154"/>
      <c r="E189" s="154"/>
    </row>
    <row r="190" spans="1:2046 2049:3071 3074:4096 4099:7166 7169:8191 8194:9216 9219:12286 12289:13311 13314:14336 14339:16384" x14ac:dyDescent="0.25">
      <c r="A190" s="155" t="s">
        <v>26</v>
      </c>
      <c r="B190" s="156"/>
      <c r="C190" s="156"/>
      <c r="D190" s="156"/>
      <c r="E190" s="156"/>
    </row>
    <row r="191" spans="1:2046 2049:3071 3074:4096 4099:7166 7169:8191 8194:9216 9219:12286 12289:13311 13314:14336 14339:16384" x14ac:dyDescent="0.25">
      <c r="A191" s="337" t="s">
        <v>974</v>
      </c>
      <c r="B191" s="319"/>
      <c r="C191" s="319"/>
      <c r="D191" s="78"/>
      <c r="E191" s="78"/>
    </row>
    <row r="192" spans="1:2046 2049:3071 3074:4096 4099:7166 7169:8191 8194:9216 9219:12286 12289:13311 13314:14336 14339:16384" x14ac:dyDescent="0.25">
      <c r="A192" s="337" t="s">
        <v>1224</v>
      </c>
      <c r="B192" s="319"/>
      <c r="C192" s="319"/>
      <c r="D192" s="78"/>
      <c r="E192" s="78"/>
      <c r="F192" s="65"/>
      <c r="I192" s="78"/>
      <c r="J192" s="78"/>
      <c r="K192" s="65"/>
      <c r="N192" s="78"/>
      <c r="O192" s="78"/>
      <c r="P192" s="65"/>
      <c r="S192" s="78"/>
      <c r="T192" s="78"/>
      <c r="U192" s="65"/>
      <c r="X192" s="78"/>
      <c r="Y192" s="78"/>
      <c r="Z192" s="65"/>
      <c r="AC192" s="78"/>
      <c r="AD192" s="78"/>
      <c r="AE192" s="65"/>
      <c r="AH192" s="78"/>
      <c r="AI192" s="78"/>
      <c r="AJ192" s="65"/>
      <c r="AM192" s="78"/>
      <c r="AN192" s="78"/>
      <c r="AO192" s="65"/>
      <c r="AR192" s="78"/>
      <c r="AS192" s="78"/>
      <c r="AT192" s="65"/>
      <c r="AW192" s="78"/>
      <c r="AX192" s="78"/>
      <c r="AY192" s="65"/>
      <c r="BB192" s="78"/>
      <c r="BC192" s="78"/>
      <c r="BD192" s="65"/>
      <c r="BG192" s="78"/>
      <c r="BH192" s="78"/>
      <c r="BI192" s="65"/>
      <c r="BL192" s="78"/>
      <c r="BM192" s="78"/>
      <c r="BN192" s="65"/>
      <c r="BQ192" s="78"/>
      <c r="BR192" s="78"/>
      <c r="BS192" s="65"/>
      <c r="BV192" s="78"/>
      <c r="BW192" s="78"/>
      <c r="BX192" s="65"/>
      <c r="CA192" s="78"/>
      <c r="CB192" s="78"/>
      <c r="CC192" s="65"/>
      <c r="CF192" s="78"/>
      <c r="CG192" s="78"/>
      <c r="CH192" s="65"/>
      <c r="CK192" s="78"/>
      <c r="CL192" s="78"/>
      <c r="CM192" s="65"/>
      <c r="CP192" s="78"/>
      <c r="CQ192" s="78"/>
      <c r="CR192" s="65"/>
      <c r="CU192" s="78"/>
      <c r="CV192" s="78"/>
      <c r="CW192" s="65"/>
      <c r="CZ192" s="78"/>
      <c r="DA192" s="78"/>
      <c r="DB192" s="65"/>
      <c r="DE192" s="78"/>
      <c r="DF192" s="78"/>
      <c r="DG192" s="65"/>
      <c r="DJ192" s="78"/>
      <c r="DK192" s="78"/>
      <c r="DL192" s="65"/>
      <c r="DO192" s="78"/>
      <c r="DP192" s="78"/>
      <c r="DQ192" s="65"/>
      <c r="DT192" s="78"/>
      <c r="DU192" s="78"/>
      <c r="DV192" s="65"/>
      <c r="DY192" s="78"/>
      <c r="DZ192" s="78"/>
      <c r="EA192" s="65"/>
      <c r="ED192" s="78"/>
      <c r="EE192" s="78"/>
      <c r="EF192" s="65"/>
      <c r="EI192" s="78"/>
      <c r="EJ192" s="78"/>
      <c r="EK192" s="65"/>
      <c r="EN192" s="78"/>
      <c r="EO192" s="78"/>
      <c r="EP192" s="65"/>
      <c r="ES192" s="78"/>
      <c r="ET192" s="78"/>
      <c r="EU192" s="65"/>
      <c r="EX192" s="78"/>
      <c r="EY192" s="78"/>
      <c r="EZ192" s="65"/>
      <c r="FC192" s="78"/>
      <c r="FD192" s="78"/>
      <c r="FE192" s="65"/>
      <c r="FH192" s="78"/>
      <c r="FI192" s="78"/>
      <c r="FJ192" s="65"/>
      <c r="FM192" s="78"/>
      <c r="FN192" s="78"/>
      <c r="FO192" s="65"/>
      <c r="FR192" s="78"/>
      <c r="FS192" s="78"/>
      <c r="FT192" s="65"/>
      <c r="FW192" s="78"/>
      <c r="FX192" s="78"/>
      <c r="FY192" s="65"/>
      <c r="GB192" s="78"/>
      <c r="GC192" s="78"/>
      <c r="GD192" s="65"/>
      <c r="GG192" s="78"/>
      <c r="GH192" s="78"/>
      <c r="GI192" s="65"/>
      <c r="GL192" s="78"/>
      <c r="GM192" s="78"/>
      <c r="GN192" s="65"/>
      <c r="GQ192" s="78"/>
      <c r="GR192" s="78"/>
      <c r="GS192" s="65"/>
      <c r="GV192" s="78"/>
      <c r="GW192" s="78"/>
      <c r="GX192" s="65"/>
      <c r="HA192" s="78"/>
      <c r="HB192" s="78"/>
      <c r="HC192" s="65"/>
      <c r="HF192" s="78"/>
      <c r="HG192" s="78"/>
      <c r="HH192" s="65"/>
      <c r="HK192" s="78"/>
      <c r="HL192" s="78"/>
      <c r="HM192" s="65"/>
      <c r="HP192" s="78"/>
      <c r="HQ192" s="78"/>
      <c r="HR192" s="65"/>
      <c r="HU192" s="78"/>
      <c r="HV192" s="78"/>
      <c r="HW192" s="65"/>
      <c r="HZ192" s="78"/>
      <c r="IA192" s="78"/>
      <c r="IB192" s="65"/>
      <c r="IE192" s="78"/>
      <c r="IF192" s="78"/>
      <c r="IG192" s="65"/>
      <c r="IJ192" s="78"/>
      <c r="IK192" s="78"/>
      <c r="IL192" s="65"/>
      <c r="IO192" s="78"/>
      <c r="IP192" s="78"/>
      <c r="IQ192" s="65"/>
      <c r="IT192" s="78"/>
      <c r="IU192" s="78"/>
      <c r="IV192" s="65"/>
      <c r="IY192" s="78"/>
      <c r="IZ192" s="78"/>
      <c r="JA192" s="65"/>
      <c r="JD192" s="78"/>
      <c r="JE192" s="78"/>
      <c r="JF192" s="65"/>
      <c r="JI192" s="78"/>
      <c r="JJ192" s="78"/>
      <c r="JK192" s="65"/>
      <c r="JN192" s="78"/>
      <c r="JO192" s="78"/>
      <c r="JP192" s="65"/>
      <c r="JS192" s="78"/>
      <c r="JT192" s="78"/>
      <c r="JU192" s="65"/>
      <c r="JX192" s="78"/>
      <c r="JY192" s="78"/>
      <c r="JZ192" s="65"/>
      <c r="KC192" s="78"/>
      <c r="KD192" s="78"/>
      <c r="KE192" s="65"/>
      <c r="KH192" s="78"/>
      <c r="KI192" s="78"/>
      <c r="KJ192" s="65"/>
      <c r="KM192" s="78"/>
      <c r="KN192" s="78"/>
      <c r="KO192" s="65"/>
      <c r="KR192" s="78"/>
      <c r="KS192" s="78"/>
      <c r="KT192" s="65"/>
      <c r="KW192" s="78"/>
      <c r="KX192" s="78"/>
      <c r="KY192" s="65"/>
      <c r="LB192" s="78"/>
      <c r="LC192" s="78"/>
      <c r="LD192" s="65"/>
      <c r="LG192" s="78"/>
      <c r="LH192" s="78"/>
      <c r="LI192" s="65"/>
      <c r="LL192" s="78"/>
      <c r="LM192" s="78"/>
      <c r="LN192" s="65"/>
      <c r="LQ192" s="78"/>
      <c r="LR192" s="78"/>
      <c r="LS192" s="65"/>
      <c r="LV192" s="78"/>
      <c r="LW192" s="78"/>
      <c r="LX192" s="65"/>
      <c r="MA192" s="78"/>
      <c r="MB192" s="78"/>
      <c r="MC192" s="65"/>
      <c r="MF192" s="78"/>
      <c r="MG192" s="78"/>
      <c r="MH192" s="65"/>
      <c r="MK192" s="78"/>
      <c r="ML192" s="78"/>
      <c r="MM192" s="65"/>
      <c r="MP192" s="78"/>
      <c r="MQ192" s="78"/>
      <c r="MR192" s="65"/>
      <c r="MU192" s="78"/>
      <c r="MV192" s="78"/>
      <c r="MW192" s="65"/>
      <c r="MZ192" s="78"/>
      <c r="NA192" s="78"/>
      <c r="NB192" s="65"/>
      <c r="NE192" s="78"/>
      <c r="NF192" s="78"/>
      <c r="NG192" s="65"/>
      <c r="NJ192" s="78"/>
      <c r="NK192" s="78"/>
      <c r="NL192" s="65"/>
      <c r="NO192" s="78"/>
      <c r="NP192" s="78"/>
      <c r="NQ192" s="65"/>
      <c r="NT192" s="78"/>
      <c r="NU192" s="78"/>
      <c r="NV192" s="65"/>
      <c r="NY192" s="78"/>
      <c r="NZ192" s="78"/>
      <c r="OA192" s="65"/>
      <c r="OD192" s="78"/>
      <c r="OE192" s="78"/>
      <c r="OF192" s="65"/>
      <c r="OI192" s="78"/>
      <c r="OJ192" s="78"/>
      <c r="OK192" s="65"/>
      <c r="ON192" s="78"/>
      <c r="OO192" s="78"/>
      <c r="OP192" s="65"/>
      <c r="OS192" s="78"/>
      <c r="OT192" s="78"/>
      <c r="OU192" s="65"/>
      <c r="OX192" s="78"/>
      <c r="OY192" s="78"/>
      <c r="OZ192" s="65"/>
      <c r="PC192" s="78"/>
      <c r="PD192" s="78"/>
      <c r="PE192" s="65"/>
      <c r="PH192" s="78"/>
      <c r="PI192" s="78"/>
      <c r="PJ192" s="65"/>
      <c r="PM192" s="78"/>
      <c r="PN192" s="78"/>
      <c r="PO192" s="65"/>
      <c r="PR192" s="78"/>
      <c r="PS192" s="78"/>
      <c r="PT192" s="65"/>
      <c r="PW192" s="78"/>
      <c r="PX192" s="78"/>
      <c r="PY192" s="65"/>
      <c r="QB192" s="78"/>
      <c r="QC192" s="78"/>
      <c r="QD192" s="65"/>
      <c r="QG192" s="78"/>
      <c r="QH192" s="78"/>
      <c r="QI192" s="65"/>
      <c r="QL192" s="78"/>
      <c r="QM192" s="78"/>
      <c r="QN192" s="65"/>
      <c r="QQ192" s="78"/>
      <c r="QR192" s="78"/>
      <c r="QS192" s="65"/>
      <c r="QV192" s="78"/>
      <c r="QW192" s="78"/>
      <c r="QX192" s="65"/>
      <c r="RA192" s="78"/>
      <c r="RB192" s="78"/>
      <c r="RC192" s="65"/>
      <c r="RF192" s="78"/>
      <c r="RG192" s="78"/>
      <c r="RH192" s="65"/>
      <c r="RK192" s="78"/>
      <c r="RL192" s="78"/>
      <c r="RM192" s="65"/>
      <c r="RP192" s="78"/>
      <c r="RQ192" s="78"/>
      <c r="RR192" s="65"/>
      <c r="RU192" s="78"/>
      <c r="RV192" s="78"/>
      <c r="RW192" s="65"/>
      <c r="RZ192" s="78"/>
      <c r="SA192" s="78"/>
      <c r="SB192" s="65"/>
      <c r="SE192" s="78"/>
      <c r="SF192" s="78"/>
      <c r="SG192" s="65"/>
      <c r="SJ192" s="78"/>
      <c r="SK192" s="78"/>
      <c r="SL192" s="65"/>
      <c r="SO192" s="78"/>
      <c r="SP192" s="78"/>
      <c r="SQ192" s="65"/>
      <c r="ST192" s="78"/>
      <c r="SU192" s="78"/>
      <c r="SV192" s="65"/>
      <c r="SY192" s="78"/>
      <c r="SZ192" s="78"/>
      <c r="TA192" s="65"/>
      <c r="TD192" s="78"/>
      <c r="TE192" s="78"/>
      <c r="TF192" s="65"/>
      <c r="TI192" s="78"/>
      <c r="TJ192" s="78"/>
      <c r="TK192" s="65"/>
      <c r="TN192" s="78"/>
      <c r="TO192" s="78"/>
      <c r="TP192" s="65"/>
      <c r="TS192" s="78"/>
      <c r="TT192" s="78"/>
      <c r="TU192" s="65"/>
      <c r="TX192" s="78"/>
      <c r="TY192" s="78"/>
      <c r="TZ192" s="65"/>
      <c r="UC192" s="78"/>
      <c r="UD192" s="78"/>
      <c r="UE192" s="65"/>
      <c r="UH192" s="78"/>
      <c r="UI192" s="78"/>
      <c r="UJ192" s="65"/>
      <c r="UM192" s="78"/>
      <c r="UN192" s="78"/>
      <c r="UO192" s="65"/>
      <c r="UR192" s="78"/>
      <c r="US192" s="78"/>
      <c r="UT192" s="65"/>
      <c r="UW192" s="78"/>
      <c r="UX192" s="78"/>
      <c r="UY192" s="65"/>
      <c r="VB192" s="78"/>
      <c r="VC192" s="78"/>
      <c r="VD192" s="65"/>
      <c r="VG192" s="78"/>
      <c r="VH192" s="78"/>
      <c r="VI192" s="65"/>
      <c r="VL192" s="78"/>
      <c r="VM192" s="78"/>
      <c r="VN192" s="65"/>
      <c r="VQ192" s="78"/>
      <c r="VR192" s="78"/>
      <c r="VS192" s="65"/>
      <c r="VV192" s="78"/>
      <c r="VW192" s="78"/>
      <c r="VX192" s="65"/>
      <c r="WA192" s="78"/>
      <c r="WB192" s="78"/>
      <c r="WC192" s="65"/>
      <c r="WF192" s="78"/>
      <c r="WG192" s="78"/>
      <c r="WH192" s="65"/>
      <c r="WK192" s="78"/>
      <c r="WL192" s="78"/>
      <c r="WM192" s="65"/>
      <c r="WP192" s="78"/>
      <c r="WQ192" s="78"/>
      <c r="WR192" s="65"/>
      <c r="WU192" s="78"/>
      <c r="WV192" s="78"/>
      <c r="WW192" s="65"/>
      <c r="WZ192" s="78"/>
      <c r="XA192" s="78"/>
      <c r="XB192" s="65"/>
      <c r="XE192" s="78"/>
      <c r="XF192" s="78"/>
      <c r="XG192" s="65"/>
      <c r="XJ192" s="78"/>
      <c r="XK192" s="78"/>
      <c r="XL192" s="65"/>
      <c r="XO192" s="78"/>
      <c r="XP192" s="78"/>
      <c r="XQ192" s="65"/>
      <c r="XT192" s="78"/>
      <c r="XU192" s="78"/>
      <c r="XV192" s="65"/>
      <c r="XY192" s="78"/>
      <c r="XZ192" s="78"/>
      <c r="YA192" s="65"/>
      <c r="YD192" s="78"/>
      <c r="YE192" s="78"/>
      <c r="YF192" s="65"/>
      <c r="YI192" s="78"/>
      <c r="YJ192" s="78"/>
      <c r="YK192" s="65"/>
      <c r="YN192" s="78"/>
      <c r="YO192" s="78"/>
      <c r="YP192" s="65"/>
      <c r="YS192" s="78"/>
      <c r="YT192" s="78"/>
      <c r="YU192" s="65"/>
      <c r="YX192" s="78"/>
      <c r="YY192" s="78"/>
      <c r="YZ192" s="65"/>
      <c r="ZC192" s="78"/>
      <c r="ZD192" s="78"/>
      <c r="ZE192" s="65"/>
      <c r="ZH192" s="78"/>
      <c r="ZI192" s="78"/>
      <c r="ZJ192" s="65"/>
      <c r="ZM192" s="78"/>
      <c r="ZN192" s="78"/>
      <c r="ZO192" s="65"/>
      <c r="ZR192" s="78"/>
      <c r="ZS192" s="78"/>
      <c r="ZT192" s="65"/>
      <c r="ZW192" s="78"/>
      <c r="ZX192" s="78"/>
      <c r="ZY192" s="65"/>
      <c r="AAB192" s="78"/>
      <c r="AAC192" s="78"/>
      <c r="AAD192" s="65"/>
      <c r="AAG192" s="78"/>
      <c r="AAH192" s="78"/>
      <c r="AAI192" s="65"/>
      <c r="AAL192" s="78"/>
      <c r="AAM192" s="78"/>
      <c r="AAN192" s="65"/>
      <c r="AAQ192" s="78"/>
      <c r="AAR192" s="78"/>
      <c r="AAS192" s="65"/>
      <c r="AAV192" s="78"/>
      <c r="AAW192" s="78"/>
      <c r="AAX192" s="65"/>
      <c r="ABA192" s="78"/>
      <c r="ABB192" s="78"/>
      <c r="ABC192" s="65"/>
      <c r="ABF192" s="78"/>
      <c r="ABG192" s="78"/>
      <c r="ABH192" s="65"/>
      <c r="ABK192" s="78"/>
      <c r="ABL192" s="78"/>
      <c r="ABM192" s="65"/>
      <c r="ABP192" s="78"/>
      <c r="ABQ192" s="78"/>
      <c r="ABR192" s="65"/>
      <c r="ABU192" s="78"/>
      <c r="ABV192" s="78"/>
      <c r="ABW192" s="65"/>
      <c r="ABZ192" s="78"/>
      <c r="ACA192" s="78"/>
      <c r="ACB192" s="65"/>
      <c r="ACE192" s="78"/>
      <c r="ACF192" s="78"/>
      <c r="ACG192" s="65"/>
      <c r="ACJ192" s="78"/>
      <c r="ACK192" s="78"/>
      <c r="ACL192" s="65"/>
      <c r="ACO192" s="78"/>
      <c r="ACP192" s="78"/>
      <c r="ACQ192" s="65"/>
      <c r="ACT192" s="78"/>
      <c r="ACU192" s="78"/>
      <c r="ACV192" s="65"/>
      <c r="ACY192" s="78"/>
      <c r="ACZ192" s="78"/>
      <c r="ADA192" s="65"/>
      <c r="ADD192" s="78"/>
      <c r="ADE192" s="78"/>
      <c r="ADF192" s="65"/>
      <c r="ADI192" s="78"/>
      <c r="ADJ192" s="78"/>
      <c r="ADK192" s="65"/>
      <c r="ADN192" s="78"/>
      <c r="ADO192" s="78"/>
      <c r="ADP192" s="65"/>
      <c r="ADS192" s="78"/>
      <c r="ADT192" s="78"/>
      <c r="ADU192" s="65"/>
      <c r="ADX192" s="78"/>
      <c r="ADY192" s="78"/>
      <c r="ADZ192" s="65"/>
      <c r="AEC192" s="78"/>
      <c r="AED192" s="78"/>
      <c r="AEE192" s="65"/>
      <c r="AEH192" s="78"/>
      <c r="AEI192" s="78"/>
      <c r="AEJ192" s="65"/>
      <c r="AEM192" s="78"/>
      <c r="AEN192" s="78"/>
      <c r="AEO192" s="65"/>
      <c r="AER192" s="78"/>
      <c r="AES192" s="78"/>
      <c r="AET192" s="65"/>
      <c r="AEW192" s="78"/>
      <c r="AEX192" s="78"/>
      <c r="AEY192" s="65"/>
      <c r="AFB192" s="78"/>
      <c r="AFC192" s="78"/>
      <c r="AFD192" s="65"/>
      <c r="AFG192" s="78"/>
      <c r="AFH192" s="78"/>
      <c r="AFI192" s="65"/>
      <c r="AFL192" s="78"/>
      <c r="AFM192" s="78"/>
      <c r="AFN192" s="65"/>
      <c r="AFQ192" s="78"/>
      <c r="AFR192" s="78"/>
      <c r="AFS192" s="65"/>
      <c r="AFV192" s="78"/>
      <c r="AFW192" s="78"/>
      <c r="AFX192" s="65"/>
      <c r="AGA192" s="78"/>
      <c r="AGB192" s="78"/>
      <c r="AGC192" s="65"/>
      <c r="AGF192" s="78"/>
      <c r="AGG192" s="78"/>
      <c r="AGH192" s="65"/>
      <c r="AGK192" s="78"/>
      <c r="AGL192" s="78"/>
      <c r="AGM192" s="65"/>
      <c r="AGP192" s="78"/>
      <c r="AGQ192" s="78"/>
      <c r="AGR192" s="65"/>
      <c r="AGU192" s="78"/>
      <c r="AGV192" s="78"/>
      <c r="AGW192" s="65"/>
      <c r="AGZ192" s="78"/>
      <c r="AHA192" s="78"/>
      <c r="AHB192" s="65"/>
      <c r="AHE192" s="78"/>
      <c r="AHF192" s="78"/>
      <c r="AHG192" s="65"/>
      <c r="AHJ192" s="78"/>
      <c r="AHK192" s="78"/>
      <c r="AHL192" s="65"/>
      <c r="AHO192" s="78"/>
      <c r="AHP192" s="78"/>
      <c r="AHQ192" s="65"/>
      <c r="AHT192" s="78"/>
      <c r="AHU192" s="78"/>
      <c r="AHV192" s="65"/>
      <c r="AHY192" s="78"/>
      <c r="AHZ192" s="78"/>
      <c r="AIA192" s="65"/>
      <c r="AID192" s="78"/>
      <c r="AIE192" s="78"/>
      <c r="AIF192" s="65"/>
      <c r="AII192" s="78"/>
      <c r="AIJ192" s="78"/>
      <c r="AIK192" s="65"/>
      <c r="AIN192" s="78"/>
      <c r="AIO192" s="78"/>
      <c r="AIP192" s="65"/>
      <c r="AIS192" s="78"/>
      <c r="AIT192" s="78"/>
      <c r="AIU192" s="65"/>
      <c r="AIX192" s="78"/>
      <c r="AIY192" s="78"/>
      <c r="AIZ192" s="65"/>
      <c r="AJC192" s="78"/>
      <c r="AJD192" s="78"/>
      <c r="AJE192" s="65"/>
      <c r="AJH192" s="78"/>
      <c r="AJI192" s="78"/>
      <c r="AJJ192" s="65"/>
      <c r="AJM192" s="78"/>
      <c r="AJN192" s="78"/>
      <c r="AJO192" s="65"/>
      <c r="AJR192" s="78"/>
      <c r="AJS192" s="78"/>
      <c r="AJT192" s="65"/>
      <c r="AJW192" s="78"/>
      <c r="AJX192" s="78"/>
      <c r="AJY192" s="65"/>
      <c r="AKB192" s="78"/>
      <c r="AKC192" s="78"/>
      <c r="AKD192" s="65"/>
      <c r="AKG192" s="78"/>
      <c r="AKH192" s="78"/>
      <c r="AKI192" s="65"/>
      <c r="AKL192" s="78"/>
      <c r="AKM192" s="78"/>
      <c r="AKN192" s="65"/>
      <c r="AKQ192" s="78"/>
      <c r="AKR192" s="78"/>
      <c r="AKS192" s="65"/>
      <c r="AKV192" s="78"/>
      <c r="AKW192" s="78"/>
      <c r="AKX192" s="65"/>
      <c r="ALA192" s="78"/>
      <c r="ALB192" s="78"/>
      <c r="ALC192" s="65"/>
      <c r="ALF192" s="78"/>
      <c r="ALG192" s="78"/>
      <c r="ALH192" s="65"/>
      <c r="ALK192" s="78"/>
      <c r="ALL192" s="78"/>
      <c r="ALM192" s="65"/>
      <c r="ALP192" s="78"/>
      <c r="ALQ192" s="78"/>
      <c r="ALR192" s="65"/>
      <c r="ALU192" s="78"/>
      <c r="ALV192" s="78"/>
      <c r="ALW192" s="65"/>
      <c r="ALZ192" s="78"/>
      <c r="AMA192" s="78"/>
      <c r="AMB192" s="65"/>
      <c r="AME192" s="78"/>
      <c r="AMF192" s="78"/>
      <c r="AMG192" s="65"/>
      <c r="AMJ192" s="78"/>
      <c r="AMK192" s="78"/>
      <c r="AML192" s="65"/>
      <c r="AMO192" s="78"/>
      <c r="AMP192" s="78"/>
      <c r="AMQ192" s="65"/>
      <c r="AMT192" s="78"/>
      <c r="AMU192" s="78"/>
      <c r="AMV192" s="65"/>
      <c r="AMY192" s="78"/>
      <c r="AMZ192" s="78"/>
      <c r="ANA192" s="65"/>
      <c r="AND192" s="78"/>
      <c r="ANE192" s="78"/>
      <c r="ANF192" s="65"/>
      <c r="ANI192" s="78"/>
      <c r="ANJ192" s="78"/>
      <c r="ANK192" s="65"/>
      <c r="ANN192" s="78"/>
      <c r="ANO192" s="78"/>
      <c r="ANP192" s="65"/>
      <c r="ANS192" s="78"/>
      <c r="ANT192" s="78"/>
      <c r="ANU192" s="65"/>
      <c r="ANX192" s="78"/>
      <c r="ANY192" s="78"/>
      <c r="ANZ192" s="65"/>
      <c r="AOC192" s="78"/>
      <c r="AOD192" s="78"/>
      <c r="AOE192" s="65"/>
      <c r="AOH192" s="78"/>
      <c r="AOI192" s="78"/>
      <c r="AOJ192" s="65"/>
      <c r="AOM192" s="78"/>
      <c r="AON192" s="78"/>
      <c r="AOO192" s="65"/>
      <c r="AOR192" s="78"/>
      <c r="AOS192" s="78"/>
      <c r="AOT192" s="65"/>
      <c r="AOW192" s="78"/>
      <c r="AOX192" s="78"/>
      <c r="AOY192" s="65"/>
      <c r="APB192" s="78"/>
      <c r="APC192" s="78"/>
      <c r="APD192" s="65"/>
      <c r="APG192" s="78"/>
      <c r="APH192" s="78"/>
      <c r="API192" s="65"/>
      <c r="APL192" s="78"/>
      <c r="APM192" s="78"/>
      <c r="APN192" s="65"/>
      <c r="APQ192" s="78"/>
      <c r="APR192" s="78"/>
      <c r="APS192" s="65"/>
      <c r="APV192" s="78"/>
      <c r="APW192" s="78"/>
      <c r="APX192" s="65"/>
      <c r="AQA192" s="78"/>
      <c r="AQB192" s="78"/>
      <c r="AQC192" s="65"/>
      <c r="AQF192" s="78"/>
      <c r="AQG192" s="78"/>
      <c r="AQH192" s="65"/>
      <c r="AQK192" s="78"/>
      <c r="AQL192" s="78"/>
      <c r="AQM192" s="65"/>
      <c r="AQP192" s="78"/>
      <c r="AQQ192" s="78"/>
      <c r="AQR192" s="65"/>
      <c r="AQU192" s="78"/>
      <c r="AQV192" s="78"/>
      <c r="AQW192" s="65"/>
      <c r="AQZ192" s="78"/>
      <c r="ARA192" s="78"/>
      <c r="ARB192" s="65"/>
      <c r="ARE192" s="78"/>
      <c r="ARF192" s="78"/>
      <c r="ARG192" s="65"/>
      <c r="ARJ192" s="78"/>
      <c r="ARK192" s="78"/>
      <c r="ARL192" s="65"/>
      <c r="ARO192" s="78"/>
      <c r="ARP192" s="78"/>
      <c r="ARQ192" s="65"/>
      <c r="ART192" s="78"/>
      <c r="ARU192" s="78"/>
      <c r="ARV192" s="65"/>
      <c r="ARY192" s="78"/>
      <c r="ARZ192" s="78"/>
      <c r="ASA192" s="65"/>
      <c r="ASD192" s="78"/>
      <c r="ASE192" s="78"/>
      <c r="ASF192" s="65"/>
      <c r="ASI192" s="78"/>
      <c r="ASJ192" s="78"/>
      <c r="ASK192" s="65"/>
      <c r="ASN192" s="78"/>
      <c r="ASO192" s="78"/>
      <c r="ASP192" s="65"/>
      <c r="ASS192" s="78"/>
      <c r="AST192" s="78"/>
      <c r="ASU192" s="65"/>
      <c r="ASX192" s="78"/>
      <c r="ASY192" s="78"/>
      <c r="ASZ192" s="65"/>
      <c r="ATC192" s="78"/>
      <c r="ATD192" s="78"/>
      <c r="ATE192" s="65"/>
      <c r="ATH192" s="78"/>
      <c r="ATI192" s="78"/>
      <c r="ATJ192" s="65"/>
      <c r="ATM192" s="78"/>
      <c r="ATN192" s="78"/>
      <c r="ATO192" s="65"/>
      <c r="ATR192" s="78"/>
      <c r="ATS192" s="78"/>
      <c r="ATT192" s="65"/>
      <c r="ATW192" s="78"/>
      <c r="ATX192" s="78"/>
      <c r="ATY192" s="65"/>
      <c r="AUB192" s="78"/>
      <c r="AUC192" s="78"/>
      <c r="AUD192" s="65"/>
      <c r="AUG192" s="78"/>
      <c r="AUH192" s="78"/>
      <c r="AUI192" s="65"/>
      <c r="AUL192" s="78"/>
      <c r="AUM192" s="78"/>
      <c r="AUN192" s="65"/>
      <c r="AUQ192" s="78"/>
      <c r="AUR192" s="78"/>
      <c r="AUS192" s="65"/>
      <c r="AUV192" s="78"/>
      <c r="AUW192" s="78"/>
      <c r="AUX192" s="65"/>
      <c r="AVA192" s="78"/>
      <c r="AVB192" s="78"/>
      <c r="AVC192" s="65"/>
      <c r="AVF192" s="78"/>
      <c r="AVG192" s="78"/>
      <c r="AVH192" s="65"/>
      <c r="AVK192" s="78"/>
      <c r="AVL192" s="78"/>
      <c r="AVM192" s="65"/>
      <c r="AVP192" s="78"/>
      <c r="AVQ192" s="78"/>
      <c r="AVR192" s="65"/>
      <c r="AVU192" s="78"/>
      <c r="AVV192" s="78"/>
      <c r="AVW192" s="65"/>
      <c r="AVZ192" s="78"/>
      <c r="AWA192" s="78"/>
      <c r="AWB192" s="65"/>
      <c r="AWE192" s="78"/>
      <c r="AWF192" s="78"/>
      <c r="AWG192" s="65"/>
      <c r="AWJ192" s="78"/>
      <c r="AWK192" s="78"/>
      <c r="AWL192" s="65"/>
      <c r="AWO192" s="78"/>
      <c r="AWP192" s="78"/>
      <c r="AWQ192" s="65"/>
      <c r="AWT192" s="78"/>
      <c r="AWU192" s="78"/>
      <c r="AWV192" s="65"/>
      <c r="AWY192" s="78"/>
      <c r="AWZ192" s="78"/>
      <c r="AXA192" s="65"/>
      <c r="AXD192" s="78"/>
      <c r="AXE192" s="78"/>
      <c r="AXF192" s="65"/>
      <c r="AXI192" s="78"/>
      <c r="AXJ192" s="78"/>
      <c r="AXK192" s="65"/>
      <c r="AXN192" s="78"/>
      <c r="AXO192" s="78"/>
      <c r="AXP192" s="65"/>
      <c r="AXS192" s="78"/>
      <c r="AXT192" s="78"/>
      <c r="AXU192" s="65"/>
      <c r="AXX192" s="78"/>
      <c r="AXY192" s="78"/>
      <c r="AXZ192" s="65"/>
      <c r="AYC192" s="78"/>
      <c r="AYD192" s="78"/>
      <c r="AYE192" s="65"/>
      <c r="AYH192" s="78"/>
      <c r="AYI192" s="78"/>
      <c r="AYJ192" s="65"/>
      <c r="AYM192" s="78"/>
      <c r="AYN192" s="78"/>
      <c r="AYO192" s="65"/>
      <c r="AYR192" s="78"/>
      <c r="AYS192" s="78"/>
      <c r="AYT192" s="65"/>
      <c r="AYW192" s="78"/>
      <c r="AYX192" s="78"/>
      <c r="AYY192" s="65"/>
      <c r="AZB192" s="78"/>
      <c r="AZC192" s="78"/>
      <c r="AZD192" s="65"/>
      <c r="AZG192" s="78"/>
      <c r="AZH192" s="78"/>
      <c r="AZI192" s="65"/>
      <c r="AZL192" s="78"/>
      <c r="AZM192" s="78"/>
      <c r="AZN192" s="65"/>
      <c r="AZQ192" s="78"/>
      <c r="AZR192" s="78"/>
      <c r="AZS192" s="65"/>
      <c r="AZV192" s="78"/>
      <c r="AZW192" s="78"/>
      <c r="AZX192" s="65"/>
      <c r="BAA192" s="78"/>
      <c r="BAB192" s="78"/>
      <c r="BAC192" s="65"/>
      <c r="BAF192" s="78"/>
      <c r="BAG192" s="78"/>
      <c r="BAH192" s="65"/>
      <c r="BAK192" s="78"/>
      <c r="BAL192" s="78"/>
      <c r="BAM192" s="65"/>
      <c r="BAP192" s="78"/>
      <c r="BAQ192" s="78"/>
      <c r="BAR192" s="65"/>
      <c r="BAU192" s="78"/>
      <c r="BAV192" s="78"/>
      <c r="BAW192" s="65"/>
      <c r="BAZ192" s="78"/>
      <c r="BBA192" s="78"/>
      <c r="BBB192" s="65"/>
      <c r="BBE192" s="78"/>
      <c r="BBF192" s="78"/>
      <c r="BBG192" s="65"/>
      <c r="BBJ192" s="78"/>
      <c r="BBK192" s="78"/>
      <c r="BBL192" s="65"/>
      <c r="BBO192" s="78"/>
      <c r="BBP192" s="78"/>
      <c r="BBQ192" s="65"/>
      <c r="BBT192" s="78"/>
      <c r="BBU192" s="78"/>
      <c r="BBV192" s="65"/>
      <c r="BBY192" s="78"/>
      <c r="BBZ192" s="78"/>
      <c r="BCA192" s="65"/>
      <c r="BCD192" s="78"/>
      <c r="BCE192" s="78"/>
      <c r="BCF192" s="65"/>
      <c r="BCI192" s="78"/>
      <c r="BCJ192" s="78"/>
      <c r="BCK192" s="65"/>
      <c r="BCN192" s="78"/>
      <c r="BCO192" s="78"/>
      <c r="BCP192" s="65"/>
      <c r="BCS192" s="78"/>
      <c r="BCT192" s="78"/>
      <c r="BCU192" s="65"/>
      <c r="BCX192" s="78"/>
      <c r="BCY192" s="78"/>
      <c r="BCZ192" s="65"/>
      <c r="BDC192" s="78"/>
      <c r="BDD192" s="78"/>
      <c r="BDE192" s="65"/>
      <c r="BDH192" s="78"/>
      <c r="BDI192" s="78"/>
      <c r="BDJ192" s="65"/>
      <c r="BDM192" s="78"/>
      <c r="BDN192" s="78"/>
      <c r="BDO192" s="65"/>
      <c r="BDR192" s="78"/>
      <c r="BDS192" s="78"/>
      <c r="BDT192" s="65"/>
      <c r="BDW192" s="78"/>
      <c r="BDX192" s="78"/>
      <c r="BDY192" s="65"/>
      <c r="BEB192" s="78"/>
      <c r="BEC192" s="78"/>
      <c r="BED192" s="65"/>
      <c r="BEG192" s="78"/>
      <c r="BEH192" s="78"/>
      <c r="BEI192" s="65"/>
      <c r="BEL192" s="78"/>
      <c r="BEM192" s="78"/>
      <c r="BEN192" s="65"/>
      <c r="BEQ192" s="78"/>
      <c r="BER192" s="78"/>
      <c r="BES192" s="65"/>
      <c r="BEV192" s="78"/>
      <c r="BEW192" s="78"/>
      <c r="BEX192" s="65"/>
      <c r="BFA192" s="78"/>
      <c r="BFB192" s="78"/>
      <c r="BFC192" s="65"/>
      <c r="BFF192" s="78"/>
      <c r="BFG192" s="78"/>
      <c r="BFH192" s="65"/>
      <c r="BFK192" s="78"/>
      <c r="BFL192" s="78"/>
      <c r="BFM192" s="65"/>
      <c r="BFP192" s="78"/>
      <c r="BFQ192" s="78"/>
      <c r="BFR192" s="65"/>
      <c r="BFU192" s="78"/>
      <c r="BFV192" s="78"/>
      <c r="BFW192" s="65"/>
      <c r="BFZ192" s="78"/>
      <c r="BGA192" s="78"/>
      <c r="BGB192" s="65"/>
      <c r="BGE192" s="78"/>
      <c r="BGF192" s="78"/>
      <c r="BGG192" s="65"/>
      <c r="BGJ192" s="78"/>
      <c r="BGK192" s="78"/>
      <c r="BGL192" s="65"/>
      <c r="BGO192" s="78"/>
      <c r="BGP192" s="78"/>
      <c r="BGQ192" s="65"/>
      <c r="BGT192" s="78"/>
      <c r="BGU192" s="78"/>
      <c r="BGV192" s="65"/>
      <c r="BGY192" s="78"/>
      <c r="BGZ192" s="78"/>
      <c r="BHA192" s="65"/>
      <c r="BHD192" s="78"/>
      <c r="BHE192" s="78"/>
      <c r="BHF192" s="65"/>
      <c r="BHI192" s="78"/>
      <c r="BHJ192" s="78"/>
      <c r="BHK192" s="65"/>
      <c r="BHN192" s="78"/>
      <c r="BHO192" s="78"/>
      <c r="BHP192" s="65"/>
      <c r="BHS192" s="78"/>
      <c r="BHT192" s="78"/>
      <c r="BHU192" s="65"/>
      <c r="BHX192" s="78"/>
      <c r="BHY192" s="78"/>
      <c r="BHZ192" s="65"/>
      <c r="BIC192" s="78"/>
      <c r="BID192" s="78"/>
      <c r="BIE192" s="65"/>
      <c r="BIH192" s="78"/>
      <c r="BII192" s="78"/>
      <c r="BIJ192" s="65"/>
      <c r="BIM192" s="78"/>
      <c r="BIN192" s="78"/>
      <c r="BIO192" s="65"/>
      <c r="BIR192" s="78"/>
      <c r="BIS192" s="78"/>
      <c r="BIT192" s="65"/>
      <c r="BIW192" s="78"/>
      <c r="BIX192" s="78"/>
      <c r="BIY192" s="65"/>
      <c r="BJB192" s="78"/>
      <c r="BJC192" s="78"/>
      <c r="BJD192" s="65"/>
      <c r="BJG192" s="78"/>
      <c r="BJH192" s="78"/>
      <c r="BJI192" s="65"/>
      <c r="BJL192" s="78"/>
      <c r="BJM192" s="78"/>
      <c r="BJN192" s="65"/>
      <c r="BJQ192" s="78"/>
      <c r="BJR192" s="78"/>
      <c r="BJS192" s="65"/>
      <c r="BJV192" s="78"/>
      <c r="BJW192" s="78"/>
      <c r="BJX192" s="65"/>
      <c r="BKA192" s="78"/>
      <c r="BKB192" s="78"/>
      <c r="BKC192" s="65"/>
      <c r="BKF192" s="78"/>
      <c r="BKG192" s="78"/>
      <c r="BKH192" s="65"/>
      <c r="BKK192" s="78"/>
      <c r="BKL192" s="78"/>
      <c r="BKM192" s="65"/>
      <c r="BKP192" s="78"/>
      <c r="BKQ192" s="78"/>
      <c r="BKR192" s="65"/>
      <c r="BKU192" s="78"/>
      <c r="BKV192" s="78"/>
      <c r="BKW192" s="65"/>
      <c r="BKZ192" s="78"/>
      <c r="BLA192" s="78"/>
      <c r="BLB192" s="65"/>
      <c r="BLE192" s="78"/>
      <c r="BLF192" s="78"/>
      <c r="BLG192" s="65"/>
      <c r="BLJ192" s="78"/>
      <c r="BLK192" s="78"/>
      <c r="BLL192" s="65"/>
      <c r="BLO192" s="78"/>
      <c r="BLP192" s="78"/>
      <c r="BLQ192" s="65"/>
      <c r="BLT192" s="78"/>
      <c r="BLU192" s="78"/>
      <c r="BLV192" s="65"/>
      <c r="BLY192" s="78"/>
      <c r="BLZ192" s="78"/>
      <c r="BMA192" s="65"/>
      <c r="BMD192" s="78"/>
      <c r="BME192" s="78"/>
      <c r="BMF192" s="65"/>
      <c r="BMI192" s="78"/>
      <c r="BMJ192" s="78"/>
      <c r="BMK192" s="65"/>
      <c r="BMN192" s="78"/>
      <c r="BMO192" s="78"/>
      <c r="BMP192" s="65"/>
      <c r="BMS192" s="78"/>
      <c r="BMT192" s="78"/>
      <c r="BMU192" s="65"/>
      <c r="BMX192" s="78"/>
      <c r="BMY192" s="78"/>
      <c r="BMZ192" s="65"/>
      <c r="BNC192" s="78"/>
      <c r="BND192" s="78"/>
      <c r="BNE192" s="65"/>
      <c r="BNH192" s="78"/>
      <c r="BNI192" s="78"/>
      <c r="BNJ192" s="65"/>
      <c r="BNM192" s="78"/>
      <c r="BNN192" s="78"/>
      <c r="BNO192" s="65"/>
      <c r="BNR192" s="78"/>
      <c r="BNS192" s="78"/>
      <c r="BNT192" s="65"/>
      <c r="BNW192" s="78"/>
      <c r="BNX192" s="78"/>
      <c r="BNY192" s="65"/>
      <c r="BOB192" s="78"/>
      <c r="BOC192" s="78"/>
      <c r="BOD192" s="65"/>
      <c r="BOG192" s="78"/>
      <c r="BOH192" s="78"/>
      <c r="BOI192" s="65"/>
      <c r="BOL192" s="78"/>
      <c r="BOM192" s="78"/>
      <c r="BON192" s="65"/>
      <c r="BOQ192" s="78"/>
      <c r="BOR192" s="78"/>
      <c r="BOS192" s="65"/>
      <c r="BOV192" s="78"/>
      <c r="BOW192" s="78"/>
      <c r="BOX192" s="65"/>
      <c r="BPA192" s="78"/>
      <c r="BPB192" s="78"/>
      <c r="BPC192" s="65"/>
      <c r="BPF192" s="78"/>
      <c r="BPG192" s="78"/>
      <c r="BPH192" s="65"/>
      <c r="BPK192" s="78"/>
      <c r="BPL192" s="78"/>
      <c r="BPM192" s="65"/>
      <c r="BPP192" s="78"/>
      <c r="BPQ192" s="78"/>
      <c r="BPR192" s="65"/>
      <c r="BPU192" s="78"/>
      <c r="BPV192" s="78"/>
      <c r="BPW192" s="65"/>
      <c r="BPZ192" s="78"/>
      <c r="BQA192" s="78"/>
      <c r="BQB192" s="65"/>
      <c r="BQE192" s="78"/>
      <c r="BQF192" s="78"/>
      <c r="BQG192" s="65"/>
      <c r="BQJ192" s="78"/>
      <c r="BQK192" s="78"/>
      <c r="BQL192" s="65"/>
      <c r="BQO192" s="78"/>
      <c r="BQP192" s="78"/>
      <c r="BQQ192" s="65"/>
      <c r="BQT192" s="78"/>
      <c r="BQU192" s="78"/>
      <c r="BQV192" s="65"/>
      <c r="BQY192" s="78"/>
      <c r="BQZ192" s="78"/>
      <c r="BRA192" s="65"/>
      <c r="BRD192" s="78"/>
      <c r="BRE192" s="78"/>
      <c r="BRF192" s="65"/>
      <c r="BRI192" s="78"/>
      <c r="BRJ192" s="78"/>
      <c r="BRK192" s="65"/>
      <c r="BRN192" s="78"/>
      <c r="BRO192" s="78"/>
      <c r="BRP192" s="65"/>
      <c r="BRS192" s="78"/>
      <c r="BRT192" s="78"/>
      <c r="BRU192" s="65"/>
      <c r="BRX192" s="78"/>
      <c r="BRY192" s="78"/>
      <c r="BRZ192" s="65"/>
      <c r="BSC192" s="78"/>
      <c r="BSD192" s="78"/>
      <c r="BSE192" s="65"/>
      <c r="BSH192" s="78"/>
      <c r="BSI192" s="78"/>
      <c r="BSJ192" s="65"/>
      <c r="BSM192" s="78"/>
      <c r="BSN192" s="78"/>
      <c r="BSO192" s="65"/>
      <c r="BSR192" s="78"/>
      <c r="BSS192" s="78"/>
      <c r="BST192" s="65"/>
      <c r="BSW192" s="78"/>
      <c r="BSX192" s="78"/>
      <c r="BSY192" s="65"/>
      <c r="BTB192" s="78"/>
      <c r="BTC192" s="78"/>
      <c r="BTD192" s="65"/>
      <c r="BTG192" s="78"/>
      <c r="BTH192" s="78"/>
      <c r="BTI192" s="65"/>
      <c r="BTL192" s="78"/>
      <c r="BTM192" s="78"/>
      <c r="BTN192" s="65"/>
      <c r="BTQ192" s="78"/>
      <c r="BTR192" s="78"/>
      <c r="BTS192" s="65"/>
      <c r="BTV192" s="78"/>
      <c r="BTW192" s="78"/>
      <c r="BTX192" s="65"/>
      <c r="BUA192" s="78"/>
      <c r="BUB192" s="78"/>
      <c r="BUC192" s="65"/>
      <c r="BUF192" s="78"/>
      <c r="BUG192" s="78"/>
      <c r="BUH192" s="65"/>
      <c r="BUK192" s="78"/>
      <c r="BUL192" s="78"/>
      <c r="BUM192" s="65"/>
      <c r="BUP192" s="78"/>
      <c r="BUQ192" s="78"/>
      <c r="BUR192" s="65"/>
      <c r="BUU192" s="78"/>
      <c r="BUV192" s="78"/>
      <c r="BUW192" s="65"/>
      <c r="BUZ192" s="78"/>
      <c r="BVA192" s="78"/>
      <c r="BVB192" s="65"/>
      <c r="BVE192" s="78"/>
      <c r="BVF192" s="78"/>
      <c r="BVG192" s="65"/>
      <c r="BVJ192" s="78"/>
      <c r="BVK192" s="78"/>
      <c r="BVL192" s="65"/>
      <c r="BVO192" s="78"/>
      <c r="BVP192" s="78"/>
      <c r="BVQ192" s="65"/>
      <c r="BVT192" s="78"/>
      <c r="BVU192" s="78"/>
      <c r="BVV192" s="65"/>
      <c r="BVY192" s="78"/>
      <c r="BVZ192" s="78"/>
      <c r="BWA192" s="65"/>
      <c r="BWD192" s="78"/>
      <c r="BWE192" s="78"/>
      <c r="BWF192" s="65"/>
      <c r="BWI192" s="78"/>
      <c r="BWJ192" s="78"/>
      <c r="BWK192" s="65"/>
      <c r="BWN192" s="78"/>
      <c r="BWO192" s="78"/>
      <c r="BWP192" s="65"/>
      <c r="BWS192" s="78"/>
      <c r="BWT192" s="78"/>
      <c r="BWU192" s="65"/>
      <c r="BWX192" s="78"/>
      <c r="BWY192" s="78"/>
      <c r="BWZ192" s="65"/>
      <c r="BXC192" s="78"/>
      <c r="BXD192" s="78"/>
      <c r="BXE192" s="65"/>
      <c r="BXH192" s="78"/>
      <c r="BXI192" s="78"/>
      <c r="BXJ192" s="65"/>
      <c r="BXM192" s="78"/>
      <c r="BXN192" s="78"/>
      <c r="BXO192" s="65"/>
      <c r="BXR192" s="78"/>
      <c r="BXS192" s="78"/>
      <c r="BXT192" s="65"/>
      <c r="BXW192" s="78"/>
      <c r="BXX192" s="78"/>
      <c r="BXY192" s="65"/>
      <c r="BYB192" s="78"/>
      <c r="BYC192" s="78"/>
      <c r="BYD192" s="65"/>
      <c r="BYG192" s="78"/>
      <c r="BYH192" s="78"/>
      <c r="BYI192" s="65"/>
      <c r="BYL192" s="78"/>
      <c r="BYM192" s="78"/>
      <c r="BYN192" s="65"/>
      <c r="BYQ192" s="78"/>
      <c r="BYR192" s="78"/>
      <c r="BYS192" s="65"/>
      <c r="BYV192" s="78"/>
      <c r="BYW192" s="78"/>
      <c r="BYX192" s="65"/>
      <c r="BZA192" s="78"/>
      <c r="BZB192" s="78"/>
      <c r="BZC192" s="65"/>
      <c r="BZF192" s="78"/>
      <c r="BZG192" s="78"/>
      <c r="BZH192" s="65"/>
      <c r="BZK192" s="78"/>
      <c r="BZL192" s="78"/>
      <c r="BZM192" s="65"/>
      <c r="BZP192" s="78"/>
      <c r="BZQ192" s="78"/>
      <c r="BZR192" s="65"/>
      <c r="BZU192" s="78"/>
      <c r="BZV192" s="78"/>
      <c r="BZW192" s="65"/>
      <c r="BZZ192" s="78"/>
      <c r="CAA192" s="78"/>
      <c r="CAB192" s="65"/>
      <c r="CAE192" s="78"/>
      <c r="CAF192" s="78"/>
      <c r="CAG192" s="65"/>
      <c r="CAJ192" s="78"/>
      <c r="CAK192" s="78"/>
      <c r="CAL192" s="65"/>
      <c r="CAO192" s="78"/>
      <c r="CAP192" s="78"/>
      <c r="CAQ192" s="65"/>
      <c r="CAT192" s="78"/>
      <c r="CAU192" s="78"/>
      <c r="CAV192" s="65"/>
      <c r="CAY192" s="78"/>
      <c r="CAZ192" s="78"/>
      <c r="CBA192" s="65"/>
      <c r="CBD192" s="78"/>
      <c r="CBE192" s="78"/>
      <c r="CBF192" s="65"/>
      <c r="CBI192" s="78"/>
      <c r="CBJ192" s="78"/>
      <c r="CBK192" s="65"/>
      <c r="CBN192" s="78"/>
      <c r="CBO192" s="78"/>
      <c r="CBP192" s="65"/>
      <c r="CBS192" s="78"/>
      <c r="CBT192" s="78"/>
      <c r="CBU192" s="65"/>
      <c r="CBX192" s="78"/>
      <c r="CBY192" s="78"/>
      <c r="CBZ192" s="65"/>
      <c r="CCC192" s="78"/>
      <c r="CCD192" s="78"/>
      <c r="CCE192" s="65"/>
      <c r="CCH192" s="78"/>
      <c r="CCI192" s="78"/>
      <c r="CCJ192" s="65"/>
      <c r="CCM192" s="78"/>
      <c r="CCN192" s="78"/>
      <c r="CCO192" s="65"/>
      <c r="CCR192" s="78"/>
      <c r="CCS192" s="78"/>
      <c r="CCT192" s="65"/>
      <c r="CCW192" s="78"/>
      <c r="CCX192" s="78"/>
      <c r="CCY192" s="65"/>
      <c r="CDB192" s="78"/>
      <c r="CDC192" s="78"/>
      <c r="CDD192" s="65"/>
      <c r="CDG192" s="78"/>
      <c r="CDH192" s="78"/>
      <c r="CDI192" s="65"/>
      <c r="CDL192" s="78"/>
      <c r="CDM192" s="78"/>
      <c r="CDN192" s="65"/>
      <c r="CDQ192" s="78"/>
      <c r="CDR192" s="78"/>
      <c r="CDS192" s="65"/>
      <c r="CDV192" s="78"/>
      <c r="CDW192" s="78"/>
      <c r="CDX192" s="65"/>
      <c r="CEA192" s="78"/>
      <c r="CEB192" s="78"/>
      <c r="CEC192" s="65"/>
      <c r="CEF192" s="78"/>
      <c r="CEG192" s="78"/>
      <c r="CEH192" s="65"/>
      <c r="CEK192" s="78"/>
      <c r="CEL192" s="78"/>
      <c r="CEM192" s="65"/>
      <c r="CEP192" s="78"/>
      <c r="CEQ192" s="78"/>
      <c r="CER192" s="65"/>
      <c r="CEU192" s="78"/>
      <c r="CEV192" s="78"/>
      <c r="CEW192" s="65"/>
      <c r="CEZ192" s="78"/>
      <c r="CFA192" s="78"/>
      <c r="CFB192" s="65"/>
      <c r="CFE192" s="78"/>
      <c r="CFF192" s="78"/>
      <c r="CFG192" s="65"/>
      <c r="CFJ192" s="78"/>
      <c r="CFK192" s="78"/>
      <c r="CFL192" s="65"/>
      <c r="CFO192" s="78"/>
      <c r="CFP192" s="78"/>
      <c r="CFQ192" s="65"/>
      <c r="CFT192" s="78"/>
      <c r="CFU192" s="78"/>
      <c r="CFV192" s="65"/>
      <c r="CFY192" s="78"/>
      <c r="CFZ192" s="78"/>
      <c r="CGA192" s="65"/>
      <c r="CGD192" s="78"/>
      <c r="CGE192" s="78"/>
      <c r="CGF192" s="65"/>
      <c r="CGI192" s="78"/>
      <c r="CGJ192" s="78"/>
      <c r="CGK192" s="65"/>
      <c r="CGN192" s="78"/>
      <c r="CGO192" s="78"/>
      <c r="CGP192" s="65"/>
      <c r="CGS192" s="78"/>
      <c r="CGT192" s="78"/>
      <c r="CGU192" s="65"/>
      <c r="CGX192" s="78"/>
      <c r="CGY192" s="78"/>
      <c r="CGZ192" s="65"/>
      <c r="CHC192" s="78"/>
      <c r="CHD192" s="78"/>
      <c r="CHE192" s="65"/>
      <c r="CHH192" s="78"/>
      <c r="CHI192" s="78"/>
      <c r="CHJ192" s="65"/>
      <c r="CHM192" s="78"/>
      <c r="CHN192" s="78"/>
      <c r="CHO192" s="65"/>
      <c r="CHR192" s="78"/>
      <c r="CHS192" s="78"/>
      <c r="CHT192" s="65"/>
      <c r="CHW192" s="78"/>
      <c r="CHX192" s="78"/>
      <c r="CHY192" s="65"/>
      <c r="CIB192" s="78"/>
      <c r="CIC192" s="78"/>
      <c r="CID192" s="65"/>
      <c r="CIG192" s="78"/>
      <c r="CIH192" s="78"/>
      <c r="CII192" s="65"/>
      <c r="CIL192" s="78"/>
      <c r="CIM192" s="78"/>
      <c r="CIN192" s="65"/>
      <c r="CIQ192" s="78"/>
      <c r="CIR192" s="78"/>
      <c r="CIS192" s="65"/>
      <c r="CIV192" s="78"/>
      <c r="CIW192" s="78"/>
      <c r="CIX192" s="65"/>
      <c r="CJA192" s="78"/>
      <c r="CJB192" s="78"/>
      <c r="CJC192" s="65"/>
      <c r="CJF192" s="78"/>
      <c r="CJG192" s="78"/>
      <c r="CJH192" s="65"/>
      <c r="CJK192" s="78"/>
      <c r="CJL192" s="78"/>
      <c r="CJM192" s="65"/>
      <c r="CJP192" s="78"/>
      <c r="CJQ192" s="78"/>
      <c r="CJR192" s="65"/>
      <c r="CJU192" s="78"/>
      <c r="CJV192" s="78"/>
      <c r="CJW192" s="65"/>
      <c r="CJZ192" s="78"/>
      <c r="CKA192" s="78"/>
      <c r="CKB192" s="65"/>
      <c r="CKE192" s="78"/>
      <c r="CKF192" s="78"/>
      <c r="CKG192" s="65"/>
      <c r="CKJ192" s="78"/>
      <c r="CKK192" s="78"/>
      <c r="CKL192" s="65"/>
      <c r="CKO192" s="78"/>
      <c r="CKP192" s="78"/>
      <c r="CKQ192" s="65"/>
      <c r="CKT192" s="78"/>
      <c r="CKU192" s="78"/>
      <c r="CKV192" s="65"/>
      <c r="CKY192" s="78"/>
      <c r="CKZ192" s="78"/>
      <c r="CLA192" s="65"/>
      <c r="CLD192" s="78"/>
      <c r="CLE192" s="78"/>
      <c r="CLF192" s="65"/>
      <c r="CLI192" s="78"/>
      <c r="CLJ192" s="78"/>
      <c r="CLK192" s="65"/>
      <c r="CLN192" s="78"/>
      <c r="CLO192" s="78"/>
      <c r="CLP192" s="65"/>
      <c r="CLS192" s="78"/>
      <c r="CLT192" s="78"/>
      <c r="CLU192" s="65"/>
      <c r="CLX192" s="78"/>
      <c r="CLY192" s="78"/>
      <c r="CLZ192" s="65"/>
      <c r="CMC192" s="78"/>
      <c r="CMD192" s="78"/>
      <c r="CME192" s="65"/>
      <c r="CMH192" s="78"/>
      <c r="CMI192" s="78"/>
      <c r="CMJ192" s="65"/>
      <c r="CMM192" s="78"/>
      <c r="CMN192" s="78"/>
      <c r="CMO192" s="65"/>
      <c r="CMR192" s="78"/>
      <c r="CMS192" s="78"/>
      <c r="CMT192" s="65"/>
      <c r="CMW192" s="78"/>
      <c r="CMX192" s="78"/>
      <c r="CMY192" s="65"/>
      <c r="CNB192" s="78"/>
      <c r="CNC192" s="78"/>
      <c r="CND192" s="65"/>
      <c r="CNG192" s="78"/>
      <c r="CNH192" s="78"/>
      <c r="CNI192" s="65"/>
      <c r="CNL192" s="78"/>
      <c r="CNM192" s="78"/>
      <c r="CNN192" s="65"/>
      <c r="CNQ192" s="78"/>
      <c r="CNR192" s="78"/>
      <c r="CNS192" s="65"/>
      <c r="CNV192" s="78"/>
      <c r="CNW192" s="78"/>
      <c r="CNX192" s="65"/>
      <c r="COA192" s="78"/>
      <c r="COB192" s="78"/>
      <c r="COC192" s="65"/>
      <c r="COF192" s="78"/>
      <c r="COG192" s="78"/>
      <c r="COH192" s="65"/>
      <c r="COK192" s="78"/>
      <c r="COL192" s="78"/>
      <c r="COM192" s="65"/>
      <c r="COP192" s="78"/>
      <c r="COQ192" s="78"/>
      <c r="COR192" s="65"/>
      <c r="COU192" s="78"/>
      <c r="COV192" s="78"/>
      <c r="COW192" s="65"/>
      <c r="COZ192" s="78"/>
      <c r="CPA192" s="78"/>
      <c r="CPB192" s="65"/>
      <c r="CPE192" s="78"/>
      <c r="CPF192" s="78"/>
      <c r="CPG192" s="65"/>
      <c r="CPJ192" s="78"/>
      <c r="CPK192" s="78"/>
      <c r="CPL192" s="65"/>
      <c r="CPO192" s="78"/>
      <c r="CPP192" s="78"/>
      <c r="CPQ192" s="65"/>
      <c r="CPT192" s="78"/>
      <c r="CPU192" s="78"/>
      <c r="CPV192" s="65"/>
      <c r="CPY192" s="78"/>
      <c r="CPZ192" s="78"/>
      <c r="CQA192" s="65"/>
      <c r="CQD192" s="78"/>
      <c r="CQE192" s="78"/>
      <c r="CQF192" s="65"/>
      <c r="CQI192" s="78"/>
      <c r="CQJ192" s="78"/>
      <c r="CQK192" s="65"/>
      <c r="CQN192" s="78"/>
      <c r="CQO192" s="78"/>
      <c r="CQP192" s="65"/>
      <c r="CQS192" s="78"/>
      <c r="CQT192" s="78"/>
      <c r="CQU192" s="65"/>
      <c r="CQX192" s="78"/>
      <c r="CQY192" s="78"/>
      <c r="CQZ192" s="65"/>
      <c r="CRC192" s="78"/>
      <c r="CRD192" s="78"/>
      <c r="CRE192" s="65"/>
      <c r="CRH192" s="78"/>
      <c r="CRI192" s="78"/>
      <c r="CRJ192" s="65"/>
      <c r="CRM192" s="78"/>
      <c r="CRN192" s="78"/>
      <c r="CRO192" s="65"/>
      <c r="CRR192" s="78"/>
      <c r="CRS192" s="78"/>
      <c r="CRT192" s="65"/>
      <c r="CRW192" s="78"/>
      <c r="CRX192" s="78"/>
      <c r="CRY192" s="65"/>
      <c r="CSB192" s="78"/>
      <c r="CSC192" s="78"/>
      <c r="CSD192" s="65"/>
      <c r="CSG192" s="78"/>
      <c r="CSH192" s="78"/>
      <c r="CSI192" s="65"/>
      <c r="CSL192" s="78"/>
      <c r="CSM192" s="78"/>
      <c r="CSN192" s="65"/>
      <c r="CSQ192" s="78"/>
      <c r="CSR192" s="78"/>
      <c r="CSS192" s="65"/>
      <c r="CSV192" s="78"/>
      <c r="CSW192" s="78"/>
      <c r="CSX192" s="65"/>
      <c r="CTA192" s="78"/>
      <c r="CTB192" s="78"/>
      <c r="CTC192" s="65"/>
      <c r="CTF192" s="78"/>
      <c r="CTG192" s="78"/>
      <c r="CTH192" s="65"/>
      <c r="CTK192" s="78"/>
      <c r="CTL192" s="78"/>
      <c r="CTM192" s="65"/>
      <c r="CTP192" s="78"/>
      <c r="CTQ192" s="78"/>
      <c r="CTR192" s="65"/>
      <c r="CTU192" s="78"/>
      <c r="CTV192" s="78"/>
      <c r="CTW192" s="65"/>
      <c r="CTZ192" s="78"/>
      <c r="CUA192" s="78"/>
      <c r="CUB192" s="65"/>
      <c r="CUE192" s="78"/>
      <c r="CUF192" s="78"/>
      <c r="CUG192" s="65"/>
      <c r="CUJ192" s="78"/>
      <c r="CUK192" s="78"/>
      <c r="CUL192" s="65"/>
      <c r="CUO192" s="78"/>
      <c r="CUP192" s="78"/>
      <c r="CUQ192" s="65"/>
      <c r="CUT192" s="78"/>
      <c r="CUU192" s="78"/>
      <c r="CUV192" s="65"/>
      <c r="CUY192" s="78"/>
      <c r="CUZ192" s="78"/>
      <c r="CVA192" s="65"/>
      <c r="CVD192" s="78"/>
      <c r="CVE192" s="78"/>
      <c r="CVF192" s="65"/>
      <c r="CVI192" s="78"/>
      <c r="CVJ192" s="78"/>
      <c r="CVK192" s="65"/>
      <c r="CVN192" s="78"/>
      <c r="CVO192" s="78"/>
      <c r="CVP192" s="65"/>
      <c r="CVS192" s="78"/>
      <c r="CVT192" s="78"/>
      <c r="CVU192" s="65"/>
      <c r="CVX192" s="78"/>
      <c r="CVY192" s="78"/>
      <c r="CVZ192" s="65"/>
      <c r="CWC192" s="78"/>
      <c r="CWD192" s="78"/>
      <c r="CWE192" s="65"/>
      <c r="CWH192" s="78"/>
      <c r="CWI192" s="78"/>
      <c r="CWJ192" s="65"/>
      <c r="CWM192" s="78"/>
      <c r="CWN192" s="78"/>
      <c r="CWO192" s="65"/>
      <c r="CWR192" s="78"/>
      <c r="CWS192" s="78"/>
      <c r="CWT192" s="65"/>
      <c r="CWW192" s="78"/>
      <c r="CWX192" s="78"/>
      <c r="CWY192" s="65"/>
      <c r="CXB192" s="78"/>
      <c r="CXC192" s="78"/>
      <c r="CXD192" s="65"/>
      <c r="CXG192" s="78"/>
      <c r="CXH192" s="78"/>
      <c r="CXI192" s="65"/>
      <c r="CXL192" s="78"/>
      <c r="CXM192" s="78"/>
      <c r="CXN192" s="65"/>
      <c r="CXQ192" s="78"/>
      <c r="CXR192" s="78"/>
      <c r="CXS192" s="65"/>
      <c r="CXV192" s="78"/>
      <c r="CXW192" s="78"/>
      <c r="CXX192" s="65"/>
      <c r="CYA192" s="78"/>
      <c r="CYB192" s="78"/>
      <c r="CYC192" s="65"/>
      <c r="CYF192" s="78"/>
      <c r="CYG192" s="78"/>
      <c r="CYH192" s="65"/>
      <c r="CYK192" s="78"/>
      <c r="CYL192" s="78"/>
      <c r="CYM192" s="65"/>
      <c r="CYP192" s="78"/>
      <c r="CYQ192" s="78"/>
      <c r="CYR192" s="65"/>
      <c r="CYU192" s="78"/>
      <c r="CYV192" s="78"/>
      <c r="CYW192" s="65"/>
      <c r="CYZ192" s="78"/>
      <c r="CZA192" s="78"/>
      <c r="CZB192" s="65"/>
      <c r="CZE192" s="78"/>
      <c r="CZF192" s="78"/>
      <c r="CZG192" s="65"/>
      <c r="CZJ192" s="78"/>
      <c r="CZK192" s="78"/>
      <c r="CZL192" s="65"/>
      <c r="CZO192" s="78"/>
      <c r="CZP192" s="78"/>
      <c r="CZQ192" s="65"/>
      <c r="CZT192" s="78"/>
      <c r="CZU192" s="78"/>
      <c r="CZV192" s="65"/>
      <c r="CZY192" s="78"/>
      <c r="CZZ192" s="78"/>
      <c r="DAA192" s="65"/>
      <c r="DAD192" s="78"/>
      <c r="DAE192" s="78"/>
      <c r="DAF192" s="65"/>
      <c r="DAI192" s="78"/>
      <c r="DAJ192" s="78"/>
      <c r="DAK192" s="65"/>
      <c r="DAN192" s="78"/>
      <c r="DAO192" s="78"/>
      <c r="DAP192" s="65"/>
      <c r="DAS192" s="78"/>
      <c r="DAT192" s="78"/>
      <c r="DAU192" s="65"/>
      <c r="DAX192" s="78"/>
      <c r="DAY192" s="78"/>
      <c r="DAZ192" s="65"/>
      <c r="DBC192" s="78"/>
      <c r="DBD192" s="78"/>
      <c r="DBE192" s="65"/>
      <c r="DBH192" s="78"/>
      <c r="DBI192" s="78"/>
      <c r="DBJ192" s="65"/>
      <c r="DBM192" s="78"/>
      <c r="DBN192" s="78"/>
      <c r="DBO192" s="65"/>
      <c r="DBR192" s="78"/>
      <c r="DBS192" s="78"/>
      <c r="DBT192" s="65"/>
      <c r="DBW192" s="78"/>
      <c r="DBX192" s="78"/>
      <c r="DBY192" s="65"/>
      <c r="DCB192" s="78"/>
      <c r="DCC192" s="78"/>
      <c r="DCD192" s="65"/>
      <c r="DCG192" s="78"/>
      <c r="DCH192" s="78"/>
      <c r="DCI192" s="65"/>
      <c r="DCL192" s="78"/>
      <c r="DCM192" s="78"/>
      <c r="DCN192" s="65"/>
      <c r="DCQ192" s="78"/>
      <c r="DCR192" s="78"/>
      <c r="DCS192" s="65"/>
      <c r="DCV192" s="78"/>
      <c r="DCW192" s="78"/>
      <c r="DCX192" s="65"/>
      <c r="DDA192" s="78"/>
      <c r="DDB192" s="78"/>
      <c r="DDC192" s="65"/>
      <c r="DDF192" s="78"/>
      <c r="DDG192" s="78"/>
      <c r="DDH192" s="65"/>
      <c r="DDK192" s="78"/>
      <c r="DDL192" s="78"/>
      <c r="DDM192" s="65"/>
      <c r="DDP192" s="78"/>
      <c r="DDQ192" s="78"/>
      <c r="DDR192" s="65"/>
      <c r="DDU192" s="78"/>
      <c r="DDV192" s="78"/>
      <c r="DDW192" s="65"/>
      <c r="DDZ192" s="78"/>
      <c r="DEA192" s="78"/>
      <c r="DEB192" s="65"/>
      <c r="DEE192" s="78"/>
      <c r="DEF192" s="78"/>
      <c r="DEG192" s="65"/>
      <c r="DEJ192" s="78"/>
      <c r="DEK192" s="78"/>
      <c r="DEL192" s="65"/>
      <c r="DEO192" s="78"/>
      <c r="DEP192" s="78"/>
      <c r="DEQ192" s="65"/>
      <c r="DET192" s="78"/>
      <c r="DEU192" s="78"/>
      <c r="DEV192" s="65"/>
      <c r="DEY192" s="78"/>
      <c r="DEZ192" s="78"/>
      <c r="DFA192" s="65"/>
      <c r="DFD192" s="78"/>
      <c r="DFE192" s="78"/>
      <c r="DFF192" s="65"/>
      <c r="DFI192" s="78"/>
      <c r="DFJ192" s="78"/>
      <c r="DFK192" s="65"/>
      <c r="DFN192" s="78"/>
      <c r="DFO192" s="78"/>
      <c r="DFP192" s="65"/>
      <c r="DFS192" s="78"/>
      <c r="DFT192" s="78"/>
      <c r="DFU192" s="65"/>
      <c r="DFX192" s="78"/>
      <c r="DFY192" s="78"/>
      <c r="DFZ192" s="65"/>
      <c r="DGC192" s="78"/>
      <c r="DGD192" s="78"/>
      <c r="DGE192" s="65"/>
      <c r="DGH192" s="78"/>
      <c r="DGI192" s="78"/>
      <c r="DGJ192" s="65"/>
      <c r="DGM192" s="78"/>
      <c r="DGN192" s="78"/>
      <c r="DGO192" s="65"/>
      <c r="DGR192" s="78"/>
      <c r="DGS192" s="78"/>
      <c r="DGT192" s="65"/>
      <c r="DGW192" s="78"/>
      <c r="DGX192" s="78"/>
      <c r="DGY192" s="65"/>
      <c r="DHB192" s="78"/>
      <c r="DHC192" s="78"/>
      <c r="DHD192" s="65"/>
      <c r="DHG192" s="78"/>
      <c r="DHH192" s="78"/>
      <c r="DHI192" s="65"/>
      <c r="DHL192" s="78"/>
      <c r="DHM192" s="78"/>
      <c r="DHN192" s="65"/>
      <c r="DHQ192" s="78"/>
      <c r="DHR192" s="78"/>
      <c r="DHS192" s="65"/>
      <c r="DHV192" s="78"/>
      <c r="DHW192" s="78"/>
      <c r="DHX192" s="65"/>
      <c r="DIA192" s="78"/>
      <c r="DIB192" s="78"/>
      <c r="DIC192" s="65"/>
      <c r="DIF192" s="78"/>
      <c r="DIG192" s="78"/>
      <c r="DIH192" s="65"/>
      <c r="DIK192" s="78"/>
      <c r="DIL192" s="78"/>
      <c r="DIM192" s="65"/>
      <c r="DIP192" s="78"/>
      <c r="DIQ192" s="78"/>
      <c r="DIR192" s="65"/>
      <c r="DIU192" s="78"/>
      <c r="DIV192" s="78"/>
      <c r="DIW192" s="65"/>
      <c r="DIZ192" s="78"/>
      <c r="DJA192" s="78"/>
      <c r="DJB192" s="65"/>
      <c r="DJE192" s="78"/>
      <c r="DJF192" s="78"/>
      <c r="DJG192" s="65"/>
      <c r="DJJ192" s="78"/>
      <c r="DJK192" s="78"/>
      <c r="DJL192" s="65"/>
      <c r="DJO192" s="78"/>
      <c r="DJP192" s="78"/>
      <c r="DJQ192" s="65"/>
      <c r="DJT192" s="78"/>
      <c r="DJU192" s="78"/>
      <c r="DJV192" s="65"/>
      <c r="DJY192" s="78"/>
      <c r="DJZ192" s="78"/>
      <c r="DKA192" s="65"/>
      <c r="DKD192" s="78"/>
      <c r="DKE192" s="78"/>
      <c r="DKF192" s="65"/>
      <c r="DKI192" s="78"/>
      <c r="DKJ192" s="78"/>
      <c r="DKK192" s="65"/>
      <c r="DKN192" s="78"/>
      <c r="DKO192" s="78"/>
      <c r="DKP192" s="65"/>
      <c r="DKS192" s="78"/>
      <c r="DKT192" s="78"/>
      <c r="DKU192" s="65"/>
      <c r="DKX192" s="78"/>
      <c r="DKY192" s="78"/>
      <c r="DKZ192" s="65"/>
      <c r="DLC192" s="78"/>
      <c r="DLD192" s="78"/>
      <c r="DLE192" s="65"/>
      <c r="DLH192" s="78"/>
      <c r="DLI192" s="78"/>
      <c r="DLJ192" s="65"/>
      <c r="DLM192" s="78"/>
      <c r="DLN192" s="78"/>
      <c r="DLO192" s="65"/>
      <c r="DLR192" s="78"/>
      <c r="DLS192" s="78"/>
      <c r="DLT192" s="65"/>
      <c r="DLW192" s="78"/>
      <c r="DLX192" s="78"/>
      <c r="DLY192" s="65"/>
      <c r="DMB192" s="78"/>
      <c r="DMC192" s="78"/>
      <c r="DMD192" s="65"/>
      <c r="DMG192" s="78"/>
      <c r="DMH192" s="78"/>
      <c r="DMI192" s="65"/>
      <c r="DML192" s="78"/>
      <c r="DMM192" s="78"/>
      <c r="DMN192" s="65"/>
      <c r="DMQ192" s="78"/>
      <c r="DMR192" s="78"/>
      <c r="DMS192" s="65"/>
      <c r="DMV192" s="78"/>
      <c r="DMW192" s="78"/>
      <c r="DMX192" s="65"/>
      <c r="DNA192" s="78"/>
      <c r="DNB192" s="78"/>
      <c r="DNC192" s="65"/>
      <c r="DNF192" s="78"/>
      <c r="DNG192" s="78"/>
      <c r="DNH192" s="65"/>
      <c r="DNK192" s="78"/>
      <c r="DNL192" s="78"/>
      <c r="DNM192" s="65"/>
      <c r="DNP192" s="78"/>
      <c r="DNQ192" s="78"/>
      <c r="DNR192" s="65"/>
      <c r="DNU192" s="78"/>
      <c r="DNV192" s="78"/>
      <c r="DNW192" s="65"/>
      <c r="DNZ192" s="78"/>
      <c r="DOA192" s="78"/>
      <c r="DOB192" s="65"/>
      <c r="DOE192" s="78"/>
      <c r="DOF192" s="78"/>
      <c r="DOG192" s="65"/>
      <c r="DOJ192" s="78"/>
      <c r="DOK192" s="78"/>
      <c r="DOL192" s="65"/>
      <c r="DOO192" s="78"/>
      <c r="DOP192" s="78"/>
      <c r="DOQ192" s="65"/>
      <c r="DOT192" s="78"/>
      <c r="DOU192" s="78"/>
      <c r="DOV192" s="65"/>
      <c r="DOY192" s="78"/>
      <c r="DOZ192" s="78"/>
      <c r="DPA192" s="65"/>
      <c r="DPD192" s="78"/>
      <c r="DPE192" s="78"/>
      <c r="DPF192" s="65"/>
      <c r="DPI192" s="78"/>
      <c r="DPJ192" s="78"/>
      <c r="DPK192" s="65"/>
      <c r="DPN192" s="78"/>
      <c r="DPO192" s="78"/>
      <c r="DPP192" s="65"/>
      <c r="DPS192" s="78"/>
      <c r="DPT192" s="78"/>
      <c r="DPU192" s="65"/>
      <c r="DPX192" s="78"/>
      <c r="DPY192" s="78"/>
      <c r="DPZ192" s="65"/>
      <c r="DQC192" s="78"/>
      <c r="DQD192" s="78"/>
      <c r="DQE192" s="65"/>
      <c r="DQH192" s="78"/>
      <c r="DQI192" s="78"/>
      <c r="DQJ192" s="65"/>
      <c r="DQM192" s="78"/>
      <c r="DQN192" s="78"/>
      <c r="DQO192" s="65"/>
      <c r="DQR192" s="78"/>
      <c r="DQS192" s="78"/>
      <c r="DQT192" s="65"/>
      <c r="DQW192" s="78"/>
      <c r="DQX192" s="78"/>
      <c r="DQY192" s="65"/>
      <c r="DRB192" s="78"/>
      <c r="DRC192" s="78"/>
      <c r="DRD192" s="65"/>
      <c r="DRG192" s="78"/>
      <c r="DRH192" s="78"/>
      <c r="DRI192" s="65"/>
      <c r="DRL192" s="78"/>
      <c r="DRM192" s="78"/>
      <c r="DRN192" s="65"/>
      <c r="DRQ192" s="78"/>
      <c r="DRR192" s="78"/>
      <c r="DRS192" s="65"/>
      <c r="DRV192" s="78"/>
      <c r="DRW192" s="78"/>
      <c r="DRX192" s="65"/>
      <c r="DSA192" s="78"/>
      <c r="DSB192" s="78"/>
      <c r="DSC192" s="65"/>
      <c r="DSF192" s="78"/>
      <c r="DSG192" s="78"/>
      <c r="DSH192" s="65"/>
      <c r="DSK192" s="78"/>
      <c r="DSL192" s="78"/>
      <c r="DSM192" s="65"/>
      <c r="DSP192" s="78"/>
      <c r="DSQ192" s="78"/>
      <c r="DSR192" s="65"/>
      <c r="DSU192" s="78"/>
      <c r="DSV192" s="78"/>
      <c r="DSW192" s="65"/>
      <c r="DSZ192" s="78"/>
      <c r="DTA192" s="78"/>
      <c r="DTB192" s="65"/>
      <c r="DTE192" s="78"/>
      <c r="DTF192" s="78"/>
      <c r="DTG192" s="65"/>
      <c r="DTJ192" s="78"/>
      <c r="DTK192" s="78"/>
      <c r="DTL192" s="65"/>
      <c r="DTO192" s="78"/>
      <c r="DTP192" s="78"/>
      <c r="DTQ192" s="65"/>
      <c r="DTT192" s="78"/>
      <c r="DTU192" s="78"/>
      <c r="DTV192" s="65"/>
      <c r="DTY192" s="78"/>
      <c r="DTZ192" s="78"/>
      <c r="DUA192" s="65"/>
      <c r="DUD192" s="78"/>
      <c r="DUE192" s="78"/>
      <c r="DUF192" s="65"/>
      <c r="DUI192" s="78"/>
      <c r="DUJ192" s="78"/>
      <c r="DUK192" s="65"/>
      <c r="DUN192" s="78"/>
      <c r="DUO192" s="78"/>
      <c r="DUP192" s="65"/>
      <c r="DUS192" s="78"/>
      <c r="DUT192" s="78"/>
      <c r="DUU192" s="65"/>
      <c r="DUX192" s="78"/>
      <c r="DUY192" s="78"/>
      <c r="DUZ192" s="65"/>
      <c r="DVC192" s="78"/>
      <c r="DVD192" s="78"/>
      <c r="DVE192" s="65"/>
      <c r="DVH192" s="78"/>
      <c r="DVI192" s="78"/>
      <c r="DVJ192" s="65"/>
      <c r="DVM192" s="78"/>
      <c r="DVN192" s="78"/>
      <c r="DVO192" s="65"/>
      <c r="DVR192" s="78"/>
      <c r="DVS192" s="78"/>
      <c r="DVT192" s="65"/>
      <c r="DVW192" s="78"/>
      <c r="DVX192" s="78"/>
      <c r="DVY192" s="65"/>
      <c r="DWB192" s="78"/>
      <c r="DWC192" s="78"/>
      <c r="DWD192" s="65"/>
      <c r="DWG192" s="78"/>
      <c r="DWH192" s="78"/>
      <c r="DWI192" s="65"/>
      <c r="DWL192" s="78"/>
      <c r="DWM192" s="78"/>
      <c r="DWN192" s="65"/>
      <c r="DWQ192" s="78"/>
      <c r="DWR192" s="78"/>
      <c r="DWS192" s="65"/>
      <c r="DWV192" s="78"/>
      <c r="DWW192" s="78"/>
      <c r="DWX192" s="65"/>
      <c r="DXA192" s="78"/>
      <c r="DXB192" s="78"/>
      <c r="DXC192" s="65"/>
      <c r="DXF192" s="78"/>
      <c r="DXG192" s="78"/>
      <c r="DXH192" s="65"/>
      <c r="DXK192" s="78"/>
      <c r="DXL192" s="78"/>
      <c r="DXM192" s="65"/>
      <c r="DXP192" s="78"/>
      <c r="DXQ192" s="78"/>
      <c r="DXR192" s="65"/>
      <c r="DXU192" s="78"/>
      <c r="DXV192" s="78"/>
      <c r="DXW192" s="65"/>
      <c r="DXZ192" s="78"/>
      <c r="DYA192" s="78"/>
      <c r="DYB192" s="65"/>
      <c r="DYE192" s="78"/>
      <c r="DYF192" s="78"/>
      <c r="DYG192" s="65"/>
      <c r="DYJ192" s="78"/>
      <c r="DYK192" s="78"/>
      <c r="DYL192" s="65"/>
      <c r="DYO192" s="78"/>
      <c r="DYP192" s="78"/>
      <c r="DYQ192" s="65"/>
      <c r="DYT192" s="78"/>
      <c r="DYU192" s="78"/>
      <c r="DYV192" s="65"/>
      <c r="DYY192" s="78"/>
      <c r="DYZ192" s="78"/>
      <c r="DZA192" s="65"/>
      <c r="DZD192" s="78"/>
      <c r="DZE192" s="78"/>
      <c r="DZF192" s="65"/>
      <c r="DZI192" s="78"/>
      <c r="DZJ192" s="78"/>
      <c r="DZK192" s="65"/>
      <c r="DZN192" s="78"/>
      <c r="DZO192" s="78"/>
      <c r="DZP192" s="65"/>
      <c r="DZS192" s="78"/>
      <c r="DZT192" s="78"/>
      <c r="DZU192" s="65"/>
      <c r="DZX192" s="78"/>
      <c r="DZY192" s="78"/>
      <c r="DZZ192" s="65"/>
      <c r="EAC192" s="78"/>
      <c r="EAD192" s="78"/>
      <c r="EAE192" s="65"/>
      <c r="EAH192" s="78"/>
      <c r="EAI192" s="78"/>
      <c r="EAJ192" s="65"/>
      <c r="EAM192" s="78"/>
      <c r="EAN192" s="78"/>
      <c r="EAO192" s="65"/>
      <c r="EAR192" s="78"/>
      <c r="EAS192" s="78"/>
      <c r="EAT192" s="65"/>
      <c r="EAW192" s="78"/>
      <c r="EAX192" s="78"/>
      <c r="EAY192" s="65"/>
      <c r="EBB192" s="78"/>
      <c r="EBC192" s="78"/>
      <c r="EBD192" s="65"/>
      <c r="EBG192" s="78"/>
      <c r="EBH192" s="78"/>
      <c r="EBI192" s="65"/>
      <c r="EBL192" s="78"/>
      <c r="EBM192" s="78"/>
      <c r="EBN192" s="65"/>
      <c r="EBQ192" s="78"/>
      <c r="EBR192" s="78"/>
      <c r="EBS192" s="65"/>
      <c r="EBV192" s="78"/>
      <c r="EBW192" s="78"/>
      <c r="EBX192" s="65"/>
      <c r="ECA192" s="78"/>
      <c r="ECB192" s="78"/>
      <c r="ECC192" s="65"/>
      <c r="ECF192" s="78"/>
      <c r="ECG192" s="78"/>
      <c r="ECH192" s="65"/>
      <c r="ECK192" s="78"/>
      <c r="ECL192" s="78"/>
      <c r="ECM192" s="65"/>
      <c r="ECP192" s="78"/>
      <c r="ECQ192" s="78"/>
      <c r="ECR192" s="65"/>
      <c r="ECU192" s="78"/>
      <c r="ECV192" s="78"/>
      <c r="ECW192" s="65"/>
      <c r="ECZ192" s="78"/>
      <c r="EDA192" s="78"/>
      <c r="EDB192" s="65"/>
      <c r="EDE192" s="78"/>
      <c r="EDF192" s="78"/>
      <c r="EDG192" s="65"/>
      <c r="EDJ192" s="78"/>
      <c r="EDK192" s="78"/>
      <c r="EDL192" s="65"/>
      <c r="EDO192" s="78"/>
      <c r="EDP192" s="78"/>
      <c r="EDQ192" s="65"/>
      <c r="EDT192" s="78"/>
      <c r="EDU192" s="78"/>
      <c r="EDV192" s="65"/>
      <c r="EDY192" s="78"/>
      <c r="EDZ192" s="78"/>
      <c r="EEA192" s="65"/>
      <c r="EED192" s="78"/>
      <c r="EEE192" s="78"/>
      <c r="EEF192" s="65"/>
      <c r="EEI192" s="78"/>
      <c r="EEJ192" s="78"/>
      <c r="EEK192" s="65"/>
      <c r="EEN192" s="78"/>
      <c r="EEO192" s="78"/>
      <c r="EEP192" s="65"/>
      <c r="EES192" s="78"/>
      <c r="EET192" s="78"/>
      <c r="EEU192" s="65"/>
      <c r="EEX192" s="78"/>
      <c r="EEY192" s="78"/>
      <c r="EEZ192" s="65"/>
      <c r="EFC192" s="78"/>
      <c r="EFD192" s="78"/>
      <c r="EFE192" s="65"/>
      <c r="EFH192" s="78"/>
      <c r="EFI192" s="78"/>
      <c r="EFJ192" s="65"/>
      <c r="EFM192" s="78"/>
      <c r="EFN192" s="78"/>
      <c r="EFO192" s="65"/>
      <c r="EFR192" s="78"/>
      <c r="EFS192" s="78"/>
      <c r="EFT192" s="65"/>
      <c r="EFW192" s="78"/>
      <c r="EFX192" s="78"/>
      <c r="EFY192" s="65"/>
      <c r="EGB192" s="78"/>
      <c r="EGC192" s="78"/>
      <c r="EGD192" s="65"/>
      <c r="EGG192" s="78"/>
      <c r="EGH192" s="78"/>
      <c r="EGI192" s="65"/>
      <c r="EGL192" s="78"/>
      <c r="EGM192" s="78"/>
      <c r="EGN192" s="65"/>
      <c r="EGQ192" s="78"/>
      <c r="EGR192" s="78"/>
      <c r="EGS192" s="65"/>
      <c r="EGV192" s="78"/>
      <c r="EGW192" s="78"/>
      <c r="EGX192" s="65"/>
      <c r="EHA192" s="78"/>
      <c r="EHB192" s="78"/>
      <c r="EHC192" s="65"/>
      <c r="EHF192" s="78"/>
      <c r="EHG192" s="78"/>
      <c r="EHH192" s="65"/>
      <c r="EHK192" s="78"/>
      <c r="EHL192" s="78"/>
      <c r="EHM192" s="65"/>
      <c r="EHP192" s="78"/>
      <c r="EHQ192" s="78"/>
      <c r="EHR192" s="65"/>
      <c r="EHU192" s="78"/>
      <c r="EHV192" s="78"/>
      <c r="EHW192" s="65"/>
      <c r="EHZ192" s="78"/>
      <c r="EIA192" s="78"/>
      <c r="EIB192" s="65"/>
      <c r="EIE192" s="78"/>
      <c r="EIF192" s="78"/>
      <c r="EIG192" s="65"/>
      <c r="EIJ192" s="78"/>
      <c r="EIK192" s="78"/>
      <c r="EIL192" s="65"/>
      <c r="EIO192" s="78"/>
      <c r="EIP192" s="78"/>
      <c r="EIQ192" s="65"/>
      <c r="EIT192" s="78"/>
      <c r="EIU192" s="78"/>
      <c r="EIV192" s="65"/>
      <c r="EIY192" s="78"/>
      <c r="EIZ192" s="78"/>
      <c r="EJA192" s="65"/>
      <c r="EJD192" s="78"/>
      <c r="EJE192" s="78"/>
      <c r="EJF192" s="65"/>
      <c r="EJI192" s="78"/>
      <c r="EJJ192" s="78"/>
      <c r="EJK192" s="65"/>
      <c r="EJN192" s="78"/>
      <c r="EJO192" s="78"/>
      <c r="EJP192" s="65"/>
      <c r="EJS192" s="78"/>
      <c r="EJT192" s="78"/>
      <c r="EJU192" s="65"/>
      <c r="EJX192" s="78"/>
      <c r="EJY192" s="78"/>
      <c r="EJZ192" s="65"/>
      <c r="EKC192" s="78"/>
      <c r="EKD192" s="78"/>
      <c r="EKE192" s="65"/>
      <c r="EKH192" s="78"/>
      <c r="EKI192" s="78"/>
      <c r="EKJ192" s="65"/>
      <c r="EKM192" s="78"/>
      <c r="EKN192" s="78"/>
      <c r="EKO192" s="65"/>
      <c r="EKR192" s="78"/>
      <c r="EKS192" s="78"/>
      <c r="EKT192" s="65"/>
      <c r="EKW192" s="78"/>
      <c r="EKX192" s="78"/>
      <c r="EKY192" s="65"/>
      <c r="ELB192" s="78"/>
      <c r="ELC192" s="78"/>
      <c r="ELD192" s="65"/>
      <c r="ELG192" s="78"/>
      <c r="ELH192" s="78"/>
      <c r="ELI192" s="65"/>
      <c r="ELL192" s="78"/>
      <c r="ELM192" s="78"/>
      <c r="ELN192" s="65"/>
      <c r="ELQ192" s="78"/>
      <c r="ELR192" s="78"/>
      <c r="ELS192" s="65"/>
      <c r="ELV192" s="78"/>
      <c r="ELW192" s="78"/>
      <c r="ELX192" s="65"/>
      <c r="EMA192" s="78"/>
      <c r="EMB192" s="78"/>
      <c r="EMC192" s="65"/>
      <c r="EMF192" s="78"/>
      <c r="EMG192" s="78"/>
      <c r="EMH192" s="65"/>
      <c r="EMK192" s="78"/>
      <c r="EML192" s="78"/>
      <c r="EMM192" s="65"/>
      <c r="EMP192" s="78"/>
      <c r="EMQ192" s="78"/>
      <c r="EMR192" s="65"/>
      <c r="EMU192" s="78"/>
      <c r="EMV192" s="78"/>
      <c r="EMW192" s="65"/>
      <c r="EMZ192" s="78"/>
      <c r="ENA192" s="78"/>
      <c r="ENB192" s="65"/>
      <c r="ENE192" s="78"/>
      <c r="ENF192" s="78"/>
      <c r="ENG192" s="65"/>
      <c r="ENJ192" s="78"/>
      <c r="ENK192" s="78"/>
      <c r="ENL192" s="65"/>
      <c r="ENO192" s="78"/>
      <c r="ENP192" s="78"/>
      <c r="ENQ192" s="65"/>
      <c r="ENT192" s="78"/>
      <c r="ENU192" s="78"/>
      <c r="ENV192" s="65"/>
      <c r="ENY192" s="78"/>
      <c r="ENZ192" s="78"/>
      <c r="EOA192" s="65"/>
      <c r="EOD192" s="78"/>
      <c r="EOE192" s="78"/>
      <c r="EOF192" s="65"/>
      <c r="EOI192" s="78"/>
      <c r="EOJ192" s="78"/>
      <c r="EOK192" s="65"/>
      <c r="EON192" s="78"/>
      <c r="EOO192" s="78"/>
      <c r="EOP192" s="65"/>
      <c r="EOS192" s="78"/>
      <c r="EOT192" s="78"/>
      <c r="EOU192" s="65"/>
      <c r="EOX192" s="78"/>
      <c r="EOY192" s="78"/>
      <c r="EOZ192" s="65"/>
      <c r="EPC192" s="78"/>
      <c r="EPD192" s="78"/>
      <c r="EPE192" s="65"/>
      <c r="EPH192" s="78"/>
      <c r="EPI192" s="78"/>
      <c r="EPJ192" s="65"/>
      <c r="EPM192" s="78"/>
      <c r="EPN192" s="78"/>
      <c r="EPO192" s="65"/>
      <c r="EPR192" s="78"/>
      <c r="EPS192" s="78"/>
      <c r="EPT192" s="65"/>
      <c r="EPW192" s="78"/>
      <c r="EPX192" s="78"/>
      <c r="EPY192" s="65"/>
      <c r="EQB192" s="78"/>
      <c r="EQC192" s="78"/>
      <c r="EQD192" s="65"/>
      <c r="EQG192" s="78"/>
      <c r="EQH192" s="78"/>
      <c r="EQI192" s="65"/>
      <c r="EQL192" s="78"/>
      <c r="EQM192" s="78"/>
      <c r="EQN192" s="65"/>
      <c r="EQQ192" s="78"/>
      <c r="EQR192" s="78"/>
      <c r="EQS192" s="65"/>
      <c r="EQV192" s="78"/>
      <c r="EQW192" s="78"/>
      <c r="EQX192" s="65"/>
      <c r="ERA192" s="78"/>
      <c r="ERB192" s="78"/>
      <c r="ERC192" s="65"/>
      <c r="ERF192" s="78"/>
      <c r="ERG192" s="78"/>
      <c r="ERH192" s="65"/>
      <c r="ERK192" s="78"/>
      <c r="ERL192" s="78"/>
      <c r="ERM192" s="65"/>
      <c r="ERP192" s="78"/>
      <c r="ERQ192" s="78"/>
      <c r="ERR192" s="65"/>
      <c r="ERU192" s="78"/>
      <c r="ERV192" s="78"/>
      <c r="ERW192" s="65"/>
      <c r="ERZ192" s="78"/>
      <c r="ESA192" s="78"/>
      <c r="ESB192" s="65"/>
      <c r="ESE192" s="78"/>
      <c r="ESF192" s="78"/>
      <c r="ESG192" s="65"/>
      <c r="ESJ192" s="78"/>
      <c r="ESK192" s="78"/>
      <c r="ESL192" s="65"/>
      <c r="ESO192" s="78"/>
      <c r="ESP192" s="78"/>
      <c r="ESQ192" s="65"/>
      <c r="EST192" s="78"/>
      <c r="ESU192" s="78"/>
      <c r="ESV192" s="65"/>
      <c r="ESY192" s="78"/>
      <c r="ESZ192" s="78"/>
      <c r="ETA192" s="65"/>
      <c r="ETD192" s="78"/>
      <c r="ETE192" s="78"/>
      <c r="ETF192" s="65"/>
      <c r="ETI192" s="78"/>
      <c r="ETJ192" s="78"/>
      <c r="ETK192" s="65"/>
      <c r="ETN192" s="78"/>
      <c r="ETO192" s="78"/>
      <c r="ETP192" s="65"/>
      <c r="ETS192" s="78"/>
      <c r="ETT192" s="78"/>
      <c r="ETU192" s="65"/>
      <c r="ETX192" s="78"/>
      <c r="ETY192" s="78"/>
      <c r="ETZ192" s="65"/>
      <c r="EUC192" s="78"/>
      <c r="EUD192" s="78"/>
      <c r="EUE192" s="65"/>
      <c r="EUH192" s="78"/>
      <c r="EUI192" s="78"/>
      <c r="EUJ192" s="65"/>
      <c r="EUM192" s="78"/>
      <c r="EUN192" s="78"/>
      <c r="EUO192" s="65"/>
      <c r="EUR192" s="78"/>
      <c r="EUS192" s="78"/>
      <c r="EUT192" s="65"/>
      <c r="EUW192" s="78"/>
      <c r="EUX192" s="78"/>
      <c r="EUY192" s="65"/>
      <c r="EVB192" s="78"/>
      <c r="EVC192" s="78"/>
      <c r="EVD192" s="65"/>
      <c r="EVG192" s="78"/>
      <c r="EVH192" s="78"/>
      <c r="EVI192" s="65"/>
      <c r="EVL192" s="78"/>
      <c r="EVM192" s="78"/>
      <c r="EVN192" s="65"/>
      <c r="EVQ192" s="78"/>
      <c r="EVR192" s="78"/>
      <c r="EVS192" s="65"/>
      <c r="EVV192" s="78"/>
      <c r="EVW192" s="78"/>
      <c r="EVX192" s="65"/>
      <c r="EWA192" s="78"/>
      <c r="EWB192" s="78"/>
      <c r="EWC192" s="65"/>
      <c r="EWF192" s="78"/>
      <c r="EWG192" s="78"/>
      <c r="EWH192" s="65"/>
      <c r="EWK192" s="78"/>
      <c r="EWL192" s="78"/>
      <c r="EWM192" s="65"/>
      <c r="EWP192" s="78"/>
      <c r="EWQ192" s="78"/>
      <c r="EWR192" s="65"/>
      <c r="EWU192" s="78"/>
      <c r="EWV192" s="78"/>
      <c r="EWW192" s="65"/>
      <c r="EWZ192" s="78"/>
      <c r="EXA192" s="78"/>
      <c r="EXB192" s="65"/>
      <c r="EXE192" s="78"/>
      <c r="EXF192" s="78"/>
      <c r="EXG192" s="65"/>
      <c r="EXJ192" s="78"/>
      <c r="EXK192" s="78"/>
      <c r="EXL192" s="65"/>
      <c r="EXO192" s="78"/>
      <c r="EXP192" s="78"/>
      <c r="EXQ192" s="65"/>
      <c r="EXT192" s="78"/>
      <c r="EXU192" s="78"/>
      <c r="EXV192" s="65"/>
      <c r="EXY192" s="78"/>
      <c r="EXZ192" s="78"/>
      <c r="EYA192" s="65"/>
      <c r="EYD192" s="78"/>
      <c r="EYE192" s="78"/>
      <c r="EYF192" s="65"/>
      <c r="EYI192" s="78"/>
      <c r="EYJ192" s="78"/>
      <c r="EYK192" s="65"/>
      <c r="EYN192" s="78"/>
      <c r="EYO192" s="78"/>
      <c r="EYP192" s="65"/>
      <c r="EYS192" s="78"/>
      <c r="EYT192" s="78"/>
      <c r="EYU192" s="65"/>
      <c r="EYX192" s="78"/>
      <c r="EYY192" s="78"/>
      <c r="EYZ192" s="65"/>
      <c r="EZC192" s="78"/>
      <c r="EZD192" s="78"/>
      <c r="EZE192" s="65"/>
      <c r="EZH192" s="78"/>
      <c r="EZI192" s="78"/>
      <c r="EZJ192" s="65"/>
      <c r="EZM192" s="78"/>
      <c r="EZN192" s="78"/>
      <c r="EZO192" s="65"/>
      <c r="EZR192" s="78"/>
      <c r="EZS192" s="78"/>
      <c r="EZT192" s="65"/>
      <c r="EZW192" s="78"/>
      <c r="EZX192" s="78"/>
      <c r="EZY192" s="65"/>
      <c r="FAB192" s="78"/>
      <c r="FAC192" s="78"/>
      <c r="FAD192" s="65"/>
      <c r="FAG192" s="78"/>
      <c r="FAH192" s="78"/>
      <c r="FAI192" s="65"/>
      <c r="FAL192" s="78"/>
      <c r="FAM192" s="78"/>
      <c r="FAN192" s="65"/>
      <c r="FAQ192" s="78"/>
      <c r="FAR192" s="78"/>
      <c r="FAS192" s="65"/>
      <c r="FAV192" s="78"/>
      <c r="FAW192" s="78"/>
      <c r="FAX192" s="65"/>
      <c r="FBA192" s="78"/>
      <c r="FBB192" s="78"/>
      <c r="FBC192" s="65"/>
      <c r="FBF192" s="78"/>
      <c r="FBG192" s="78"/>
      <c r="FBH192" s="65"/>
      <c r="FBK192" s="78"/>
      <c r="FBL192" s="78"/>
      <c r="FBM192" s="65"/>
      <c r="FBP192" s="78"/>
      <c r="FBQ192" s="78"/>
      <c r="FBR192" s="65"/>
      <c r="FBU192" s="78"/>
      <c r="FBV192" s="78"/>
      <c r="FBW192" s="65"/>
      <c r="FBZ192" s="78"/>
      <c r="FCA192" s="78"/>
      <c r="FCB192" s="65"/>
      <c r="FCE192" s="78"/>
      <c r="FCF192" s="78"/>
      <c r="FCG192" s="65"/>
      <c r="FCJ192" s="78"/>
      <c r="FCK192" s="78"/>
      <c r="FCL192" s="65"/>
      <c r="FCO192" s="78"/>
      <c r="FCP192" s="78"/>
      <c r="FCQ192" s="65"/>
      <c r="FCT192" s="78"/>
      <c r="FCU192" s="78"/>
      <c r="FCV192" s="65"/>
      <c r="FCY192" s="78"/>
      <c r="FCZ192" s="78"/>
      <c r="FDA192" s="65"/>
      <c r="FDD192" s="78"/>
      <c r="FDE192" s="78"/>
      <c r="FDF192" s="65"/>
      <c r="FDI192" s="78"/>
      <c r="FDJ192" s="78"/>
      <c r="FDK192" s="65"/>
      <c r="FDN192" s="78"/>
      <c r="FDO192" s="78"/>
      <c r="FDP192" s="65"/>
      <c r="FDS192" s="78"/>
      <c r="FDT192" s="78"/>
      <c r="FDU192" s="65"/>
      <c r="FDX192" s="78"/>
      <c r="FDY192" s="78"/>
      <c r="FDZ192" s="65"/>
      <c r="FEC192" s="78"/>
      <c r="FED192" s="78"/>
      <c r="FEE192" s="65"/>
      <c r="FEH192" s="78"/>
      <c r="FEI192" s="78"/>
      <c r="FEJ192" s="65"/>
      <c r="FEM192" s="78"/>
      <c r="FEN192" s="78"/>
      <c r="FEO192" s="65"/>
      <c r="FER192" s="78"/>
      <c r="FES192" s="78"/>
      <c r="FET192" s="65"/>
      <c r="FEW192" s="78"/>
      <c r="FEX192" s="78"/>
      <c r="FEY192" s="65"/>
      <c r="FFB192" s="78"/>
      <c r="FFC192" s="78"/>
      <c r="FFD192" s="65"/>
      <c r="FFG192" s="78"/>
      <c r="FFH192" s="78"/>
      <c r="FFI192" s="65"/>
      <c r="FFL192" s="78"/>
      <c r="FFM192" s="78"/>
      <c r="FFN192" s="65"/>
      <c r="FFQ192" s="78"/>
      <c r="FFR192" s="78"/>
      <c r="FFS192" s="65"/>
      <c r="FFV192" s="78"/>
      <c r="FFW192" s="78"/>
      <c r="FFX192" s="65"/>
      <c r="FGA192" s="78"/>
      <c r="FGB192" s="78"/>
      <c r="FGC192" s="65"/>
      <c r="FGF192" s="78"/>
      <c r="FGG192" s="78"/>
      <c r="FGH192" s="65"/>
      <c r="FGK192" s="78"/>
      <c r="FGL192" s="78"/>
      <c r="FGM192" s="65"/>
      <c r="FGP192" s="78"/>
      <c r="FGQ192" s="78"/>
      <c r="FGR192" s="65"/>
      <c r="FGU192" s="78"/>
      <c r="FGV192" s="78"/>
      <c r="FGW192" s="65"/>
      <c r="FGZ192" s="78"/>
      <c r="FHA192" s="78"/>
      <c r="FHB192" s="65"/>
      <c r="FHE192" s="78"/>
      <c r="FHF192" s="78"/>
      <c r="FHG192" s="65"/>
      <c r="FHJ192" s="78"/>
      <c r="FHK192" s="78"/>
      <c r="FHL192" s="65"/>
      <c r="FHO192" s="78"/>
      <c r="FHP192" s="78"/>
      <c r="FHQ192" s="65"/>
      <c r="FHT192" s="78"/>
      <c r="FHU192" s="78"/>
      <c r="FHV192" s="65"/>
      <c r="FHY192" s="78"/>
      <c r="FHZ192" s="78"/>
      <c r="FIA192" s="65"/>
      <c r="FID192" s="78"/>
      <c r="FIE192" s="78"/>
      <c r="FIF192" s="65"/>
      <c r="FII192" s="78"/>
      <c r="FIJ192" s="78"/>
      <c r="FIK192" s="65"/>
      <c r="FIN192" s="78"/>
      <c r="FIO192" s="78"/>
      <c r="FIP192" s="65"/>
      <c r="FIS192" s="78"/>
      <c r="FIT192" s="78"/>
      <c r="FIU192" s="65"/>
      <c r="FIX192" s="78"/>
      <c r="FIY192" s="78"/>
      <c r="FIZ192" s="65"/>
      <c r="FJC192" s="78"/>
      <c r="FJD192" s="78"/>
      <c r="FJE192" s="65"/>
      <c r="FJH192" s="78"/>
      <c r="FJI192" s="78"/>
      <c r="FJJ192" s="65"/>
      <c r="FJM192" s="78"/>
      <c r="FJN192" s="78"/>
      <c r="FJO192" s="65"/>
      <c r="FJR192" s="78"/>
      <c r="FJS192" s="78"/>
      <c r="FJT192" s="65"/>
      <c r="FJW192" s="78"/>
      <c r="FJX192" s="78"/>
      <c r="FJY192" s="65"/>
      <c r="FKB192" s="78"/>
      <c r="FKC192" s="78"/>
      <c r="FKD192" s="65"/>
      <c r="FKG192" s="78"/>
      <c r="FKH192" s="78"/>
      <c r="FKI192" s="65"/>
      <c r="FKL192" s="78"/>
      <c r="FKM192" s="78"/>
      <c r="FKN192" s="65"/>
      <c r="FKQ192" s="78"/>
      <c r="FKR192" s="78"/>
      <c r="FKS192" s="65"/>
      <c r="FKV192" s="78"/>
      <c r="FKW192" s="78"/>
      <c r="FKX192" s="65"/>
      <c r="FLA192" s="78"/>
      <c r="FLB192" s="78"/>
      <c r="FLC192" s="65"/>
      <c r="FLF192" s="78"/>
      <c r="FLG192" s="78"/>
      <c r="FLH192" s="65"/>
      <c r="FLK192" s="78"/>
      <c r="FLL192" s="78"/>
      <c r="FLM192" s="65"/>
      <c r="FLP192" s="78"/>
      <c r="FLQ192" s="78"/>
      <c r="FLR192" s="65"/>
      <c r="FLU192" s="78"/>
      <c r="FLV192" s="78"/>
      <c r="FLW192" s="65"/>
      <c r="FLZ192" s="78"/>
      <c r="FMA192" s="78"/>
      <c r="FMB192" s="65"/>
      <c r="FME192" s="78"/>
      <c r="FMF192" s="78"/>
      <c r="FMG192" s="65"/>
      <c r="FMJ192" s="78"/>
      <c r="FMK192" s="78"/>
      <c r="FML192" s="65"/>
      <c r="FMO192" s="78"/>
      <c r="FMP192" s="78"/>
      <c r="FMQ192" s="65"/>
      <c r="FMT192" s="78"/>
      <c r="FMU192" s="78"/>
      <c r="FMV192" s="65"/>
      <c r="FMY192" s="78"/>
      <c r="FMZ192" s="78"/>
      <c r="FNA192" s="65"/>
      <c r="FND192" s="78"/>
      <c r="FNE192" s="78"/>
      <c r="FNF192" s="65"/>
      <c r="FNI192" s="78"/>
      <c r="FNJ192" s="78"/>
      <c r="FNK192" s="65"/>
      <c r="FNN192" s="78"/>
      <c r="FNO192" s="78"/>
      <c r="FNP192" s="65"/>
      <c r="FNS192" s="78"/>
      <c r="FNT192" s="78"/>
      <c r="FNU192" s="65"/>
      <c r="FNX192" s="78"/>
      <c r="FNY192" s="78"/>
      <c r="FNZ192" s="65"/>
      <c r="FOC192" s="78"/>
      <c r="FOD192" s="78"/>
      <c r="FOE192" s="65"/>
      <c r="FOH192" s="78"/>
      <c r="FOI192" s="78"/>
      <c r="FOJ192" s="65"/>
      <c r="FOM192" s="78"/>
      <c r="FON192" s="78"/>
      <c r="FOO192" s="65"/>
      <c r="FOR192" s="78"/>
      <c r="FOS192" s="78"/>
      <c r="FOT192" s="65"/>
      <c r="FOW192" s="78"/>
      <c r="FOX192" s="78"/>
      <c r="FOY192" s="65"/>
      <c r="FPB192" s="78"/>
      <c r="FPC192" s="78"/>
      <c r="FPD192" s="65"/>
      <c r="FPG192" s="78"/>
      <c r="FPH192" s="78"/>
      <c r="FPI192" s="65"/>
      <c r="FPL192" s="78"/>
      <c r="FPM192" s="78"/>
      <c r="FPN192" s="65"/>
      <c r="FPQ192" s="78"/>
      <c r="FPR192" s="78"/>
      <c r="FPS192" s="65"/>
      <c r="FPV192" s="78"/>
      <c r="FPW192" s="78"/>
      <c r="FPX192" s="65"/>
      <c r="FQA192" s="78"/>
      <c r="FQB192" s="78"/>
      <c r="FQC192" s="65"/>
      <c r="FQF192" s="78"/>
      <c r="FQG192" s="78"/>
      <c r="FQH192" s="65"/>
      <c r="FQK192" s="78"/>
      <c r="FQL192" s="78"/>
      <c r="FQM192" s="65"/>
      <c r="FQP192" s="78"/>
      <c r="FQQ192" s="78"/>
      <c r="FQR192" s="65"/>
      <c r="FQU192" s="78"/>
      <c r="FQV192" s="78"/>
      <c r="FQW192" s="65"/>
      <c r="FQZ192" s="78"/>
      <c r="FRA192" s="78"/>
      <c r="FRB192" s="65"/>
      <c r="FRE192" s="78"/>
      <c r="FRF192" s="78"/>
      <c r="FRG192" s="65"/>
      <c r="FRJ192" s="78"/>
      <c r="FRK192" s="78"/>
      <c r="FRL192" s="65"/>
      <c r="FRO192" s="78"/>
      <c r="FRP192" s="78"/>
      <c r="FRQ192" s="65"/>
      <c r="FRT192" s="78"/>
      <c r="FRU192" s="78"/>
      <c r="FRV192" s="65"/>
      <c r="FRY192" s="78"/>
      <c r="FRZ192" s="78"/>
      <c r="FSA192" s="65"/>
      <c r="FSD192" s="78"/>
      <c r="FSE192" s="78"/>
      <c r="FSF192" s="65"/>
      <c r="FSI192" s="78"/>
      <c r="FSJ192" s="78"/>
      <c r="FSK192" s="65"/>
      <c r="FSN192" s="78"/>
      <c r="FSO192" s="78"/>
      <c r="FSP192" s="65"/>
      <c r="FSS192" s="78"/>
      <c r="FST192" s="78"/>
      <c r="FSU192" s="65"/>
      <c r="FSX192" s="78"/>
      <c r="FSY192" s="78"/>
      <c r="FSZ192" s="65"/>
      <c r="FTC192" s="78"/>
      <c r="FTD192" s="78"/>
      <c r="FTE192" s="65"/>
      <c r="FTH192" s="78"/>
      <c r="FTI192" s="78"/>
      <c r="FTJ192" s="65"/>
      <c r="FTM192" s="78"/>
      <c r="FTN192" s="78"/>
      <c r="FTO192" s="65"/>
      <c r="FTR192" s="78"/>
      <c r="FTS192" s="78"/>
      <c r="FTT192" s="65"/>
      <c r="FTW192" s="78"/>
      <c r="FTX192" s="78"/>
      <c r="FTY192" s="65"/>
      <c r="FUB192" s="78"/>
      <c r="FUC192" s="78"/>
      <c r="FUD192" s="65"/>
      <c r="FUG192" s="78"/>
      <c r="FUH192" s="78"/>
      <c r="FUI192" s="65"/>
      <c r="FUL192" s="78"/>
      <c r="FUM192" s="78"/>
      <c r="FUN192" s="65"/>
      <c r="FUQ192" s="78"/>
      <c r="FUR192" s="78"/>
      <c r="FUS192" s="65"/>
      <c r="FUV192" s="78"/>
      <c r="FUW192" s="78"/>
      <c r="FUX192" s="65"/>
      <c r="FVA192" s="78"/>
      <c r="FVB192" s="78"/>
      <c r="FVC192" s="65"/>
      <c r="FVF192" s="78"/>
      <c r="FVG192" s="78"/>
      <c r="FVH192" s="65"/>
      <c r="FVK192" s="78"/>
      <c r="FVL192" s="78"/>
      <c r="FVM192" s="65"/>
      <c r="FVP192" s="78"/>
      <c r="FVQ192" s="78"/>
      <c r="FVR192" s="65"/>
      <c r="FVU192" s="78"/>
      <c r="FVV192" s="78"/>
      <c r="FVW192" s="65"/>
      <c r="FVZ192" s="78"/>
      <c r="FWA192" s="78"/>
      <c r="FWB192" s="65"/>
      <c r="FWE192" s="78"/>
      <c r="FWF192" s="78"/>
      <c r="FWG192" s="65"/>
      <c r="FWJ192" s="78"/>
      <c r="FWK192" s="78"/>
      <c r="FWL192" s="65"/>
      <c r="FWO192" s="78"/>
      <c r="FWP192" s="78"/>
      <c r="FWQ192" s="65"/>
      <c r="FWT192" s="78"/>
      <c r="FWU192" s="78"/>
      <c r="FWV192" s="65"/>
      <c r="FWY192" s="78"/>
      <c r="FWZ192" s="78"/>
      <c r="FXA192" s="65"/>
      <c r="FXD192" s="78"/>
      <c r="FXE192" s="78"/>
      <c r="FXF192" s="65"/>
      <c r="FXI192" s="78"/>
      <c r="FXJ192" s="78"/>
      <c r="FXK192" s="65"/>
      <c r="FXN192" s="78"/>
      <c r="FXO192" s="78"/>
      <c r="FXP192" s="65"/>
      <c r="FXS192" s="78"/>
      <c r="FXT192" s="78"/>
      <c r="FXU192" s="65"/>
      <c r="FXX192" s="78"/>
      <c r="FXY192" s="78"/>
      <c r="FXZ192" s="65"/>
      <c r="FYC192" s="78"/>
      <c r="FYD192" s="78"/>
      <c r="FYE192" s="65"/>
      <c r="FYH192" s="78"/>
      <c r="FYI192" s="78"/>
      <c r="FYJ192" s="65"/>
      <c r="FYM192" s="78"/>
      <c r="FYN192" s="78"/>
      <c r="FYO192" s="65"/>
      <c r="FYR192" s="78"/>
      <c r="FYS192" s="78"/>
      <c r="FYT192" s="65"/>
      <c r="FYW192" s="78"/>
      <c r="FYX192" s="78"/>
      <c r="FYY192" s="65"/>
      <c r="FZB192" s="78"/>
      <c r="FZC192" s="78"/>
      <c r="FZD192" s="65"/>
      <c r="FZG192" s="78"/>
      <c r="FZH192" s="78"/>
      <c r="FZI192" s="65"/>
      <c r="FZL192" s="78"/>
      <c r="FZM192" s="78"/>
      <c r="FZN192" s="65"/>
      <c r="FZQ192" s="78"/>
      <c r="FZR192" s="78"/>
      <c r="FZS192" s="65"/>
      <c r="FZV192" s="78"/>
      <c r="FZW192" s="78"/>
      <c r="FZX192" s="65"/>
      <c r="GAA192" s="78"/>
      <c r="GAB192" s="78"/>
      <c r="GAC192" s="65"/>
      <c r="GAF192" s="78"/>
      <c r="GAG192" s="78"/>
      <c r="GAH192" s="65"/>
      <c r="GAK192" s="78"/>
      <c r="GAL192" s="78"/>
      <c r="GAM192" s="65"/>
      <c r="GAP192" s="78"/>
      <c r="GAQ192" s="78"/>
      <c r="GAR192" s="65"/>
      <c r="GAU192" s="78"/>
      <c r="GAV192" s="78"/>
      <c r="GAW192" s="65"/>
      <c r="GAZ192" s="78"/>
      <c r="GBA192" s="78"/>
      <c r="GBB192" s="65"/>
      <c r="GBE192" s="78"/>
      <c r="GBF192" s="78"/>
      <c r="GBG192" s="65"/>
      <c r="GBJ192" s="78"/>
      <c r="GBK192" s="78"/>
      <c r="GBL192" s="65"/>
      <c r="GBO192" s="78"/>
      <c r="GBP192" s="78"/>
      <c r="GBQ192" s="65"/>
      <c r="GBT192" s="78"/>
      <c r="GBU192" s="78"/>
      <c r="GBV192" s="65"/>
      <c r="GBY192" s="78"/>
      <c r="GBZ192" s="78"/>
      <c r="GCA192" s="65"/>
      <c r="GCD192" s="78"/>
      <c r="GCE192" s="78"/>
      <c r="GCF192" s="65"/>
      <c r="GCI192" s="78"/>
      <c r="GCJ192" s="78"/>
      <c r="GCK192" s="65"/>
      <c r="GCN192" s="78"/>
      <c r="GCO192" s="78"/>
      <c r="GCP192" s="65"/>
      <c r="GCS192" s="78"/>
      <c r="GCT192" s="78"/>
      <c r="GCU192" s="65"/>
      <c r="GCX192" s="78"/>
      <c r="GCY192" s="78"/>
      <c r="GCZ192" s="65"/>
      <c r="GDC192" s="78"/>
      <c r="GDD192" s="78"/>
      <c r="GDE192" s="65"/>
      <c r="GDH192" s="78"/>
      <c r="GDI192" s="78"/>
      <c r="GDJ192" s="65"/>
      <c r="GDM192" s="78"/>
      <c r="GDN192" s="78"/>
      <c r="GDO192" s="65"/>
      <c r="GDR192" s="78"/>
      <c r="GDS192" s="78"/>
      <c r="GDT192" s="65"/>
      <c r="GDW192" s="78"/>
      <c r="GDX192" s="78"/>
      <c r="GDY192" s="65"/>
      <c r="GEB192" s="78"/>
      <c r="GEC192" s="78"/>
      <c r="GED192" s="65"/>
      <c r="GEG192" s="78"/>
      <c r="GEH192" s="78"/>
      <c r="GEI192" s="65"/>
      <c r="GEL192" s="78"/>
      <c r="GEM192" s="78"/>
      <c r="GEN192" s="65"/>
      <c r="GEQ192" s="78"/>
      <c r="GER192" s="78"/>
      <c r="GES192" s="65"/>
      <c r="GEV192" s="78"/>
      <c r="GEW192" s="78"/>
      <c r="GEX192" s="65"/>
      <c r="GFA192" s="78"/>
      <c r="GFB192" s="78"/>
      <c r="GFC192" s="65"/>
      <c r="GFF192" s="78"/>
      <c r="GFG192" s="78"/>
      <c r="GFH192" s="65"/>
      <c r="GFK192" s="78"/>
      <c r="GFL192" s="78"/>
      <c r="GFM192" s="65"/>
      <c r="GFP192" s="78"/>
      <c r="GFQ192" s="78"/>
      <c r="GFR192" s="65"/>
      <c r="GFU192" s="78"/>
      <c r="GFV192" s="78"/>
      <c r="GFW192" s="65"/>
      <c r="GFZ192" s="78"/>
      <c r="GGA192" s="78"/>
      <c r="GGB192" s="65"/>
      <c r="GGE192" s="78"/>
      <c r="GGF192" s="78"/>
      <c r="GGG192" s="65"/>
      <c r="GGJ192" s="78"/>
      <c r="GGK192" s="78"/>
      <c r="GGL192" s="65"/>
      <c r="GGO192" s="78"/>
      <c r="GGP192" s="78"/>
      <c r="GGQ192" s="65"/>
      <c r="GGT192" s="78"/>
      <c r="GGU192" s="78"/>
      <c r="GGV192" s="65"/>
      <c r="GGY192" s="78"/>
      <c r="GGZ192" s="78"/>
      <c r="GHA192" s="65"/>
      <c r="GHD192" s="78"/>
      <c r="GHE192" s="78"/>
      <c r="GHF192" s="65"/>
      <c r="GHI192" s="78"/>
      <c r="GHJ192" s="78"/>
      <c r="GHK192" s="65"/>
      <c r="GHN192" s="78"/>
      <c r="GHO192" s="78"/>
      <c r="GHP192" s="65"/>
      <c r="GHS192" s="78"/>
      <c r="GHT192" s="78"/>
      <c r="GHU192" s="65"/>
      <c r="GHX192" s="78"/>
      <c r="GHY192" s="78"/>
      <c r="GHZ192" s="65"/>
      <c r="GIC192" s="78"/>
      <c r="GID192" s="78"/>
      <c r="GIE192" s="65"/>
      <c r="GIH192" s="78"/>
      <c r="GII192" s="78"/>
      <c r="GIJ192" s="65"/>
      <c r="GIM192" s="78"/>
      <c r="GIN192" s="78"/>
      <c r="GIO192" s="65"/>
      <c r="GIR192" s="78"/>
      <c r="GIS192" s="78"/>
      <c r="GIT192" s="65"/>
      <c r="GIW192" s="78"/>
      <c r="GIX192" s="78"/>
      <c r="GIY192" s="65"/>
      <c r="GJB192" s="78"/>
      <c r="GJC192" s="78"/>
      <c r="GJD192" s="65"/>
      <c r="GJG192" s="78"/>
      <c r="GJH192" s="78"/>
      <c r="GJI192" s="65"/>
      <c r="GJL192" s="78"/>
      <c r="GJM192" s="78"/>
      <c r="GJN192" s="65"/>
      <c r="GJQ192" s="78"/>
      <c r="GJR192" s="78"/>
      <c r="GJS192" s="65"/>
      <c r="GJV192" s="78"/>
      <c r="GJW192" s="78"/>
      <c r="GJX192" s="65"/>
      <c r="GKA192" s="78"/>
      <c r="GKB192" s="78"/>
      <c r="GKC192" s="65"/>
      <c r="GKF192" s="78"/>
      <c r="GKG192" s="78"/>
      <c r="GKH192" s="65"/>
      <c r="GKK192" s="78"/>
      <c r="GKL192" s="78"/>
      <c r="GKM192" s="65"/>
      <c r="GKP192" s="78"/>
      <c r="GKQ192" s="78"/>
      <c r="GKR192" s="65"/>
      <c r="GKU192" s="78"/>
      <c r="GKV192" s="78"/>
      <c r="GKW192" s="65"/>
      <c r="GKZ192" s="78"/>
      <c r="GLA192" s="78"/>
      <c r="GLB192" s="65"/>
      <c r="GLE192" s="78"/>
      <c r="GLF192" s="78"/>
      <c r="GLG192" s="65"/>
      <c r="GLJ192" s="78"/>
      <c r="GLK192" s="78"/>
      <c r="GLL192" s="65"/>
      <c r="GLO192" s="78"/>
      <c r="GLP192" s="78"/>
      <c r="GLQ192" s="65"/>
      <c r="GLT192" s="78"/>
      <c r="GLU192" s="78"/>
      <c r="GLV192" s="65"/>
      <c r="GLY192" s="78"/>
      <c r="GLZ192" s="78"/>
      <c r="GMA192" s="65"/>
      <c r="GMD192" s="78"/>
      <c r="GME192" s="78"/>
      <c r="GMF192" s="65"/>
      <c r="GMI192" s="78"/>
      <c r="GMJ192" s="78"/>
      <c r="GMK192" s="65"/>
      <c r="GMN192" s="78"/>
      <c r="GMO192" s="78"/>
      <c r="GMP192" s="65"/>
      <c r="GMS192" s="78"/>
      <c r="GMT192" s="78"/>
      <c r="GMU192" s="65"/>
      <c r="GMX192" s="78"/>
      <c r="GMY192" s="78"/>
      <c r="GMZ192" s="65"/>
      <c r="GNC192" s="78"/>
      <c r="GND192" s="78"/>
      <c r="GNE192" s="65"/>
      <c r="GNH192" s="78"/>
      <c r="GNI192" s="78"/>
      <c r="GNJ192" s="65"/>
      <c r="GNM192" s="78"/>
      <c r="GNN192" s="78"/>
      <c r="GNO192" s="65"/>
      <c r="GNR192" s="78"/>
      <c r="GNS192" s="78"/>
      <c r="GNT192" s="65"/>
      <c r="GNW192" s="78"/>
      <c r="GNX192" s="78"/>
      <c r="GNY192" s="65"/>
      <c r="GOB192" s="78"/>
      <c r="GOC192" s="78"/>
      <c r="GOD192" s="65"/>
      <c r="GOG192" s="78"/>
      <c r="GOH192" s="78"/>
      <c r="GOI192" s="65"/>
      <c r="GOL192" s="78"/>
      <c r="GOM192" s="78"/>
      <c r="GON192" s="65"/>
      <c r="GOQ192" s="78"/>
      <c r="GOR192" s="78"/>
      <c r="GOS192" s="65"/>
      <c r="GOV192" s="78"/>
      <c r="GOW192" s="78"/>
      <c r="GOX192" s="65"/>
      <c r="GPA192" s="78"/>
      <c r="GPB192" s="78"/>
      <c r="GPC192" s="65"/>
      <c r="GPF192" s="78"/>
      <c r="GPG192" s="78"/>
      <c r="GPH192" s="65"/>
      <c r="GPK192" s="78"/>
      <c r="GPL192" s="78"/>
      <c r="GPM192" s="65"/>
      <c r="GPP192" s="78"/>
      <c r="GPQ192" s="78"/>
      <c r="GPR192" s="65"/>
      <c r="GPU192" s="78"/>
      <c r="GPV192" s="78"/>
      <c r="GPW192" s="65"/>
      <c r="GPZ192" s="78"/>
      <c r="GQA192" s="78"/>
      <c r="GQB192" s="65"/>
      <c r="GQE192" s="78"/>
      <c r="GQF192" s="78"/>
      <c r="GQG192" s="65"/>
      <c r="GQJ192" s="78"/>
      <c r="GQK192" s="78"/>
      <c r="GQL192" s="65"/>
      <c r="GQO192" s="78"/>
      <c r="GQP192" s="78"/>
      <c r="GQQ192" s="65"/>
      <c r="GQT192" s="78"/>
      <c r="GQU192" s="78"/>
      <c r="GQV192" s="65"/>
      <c r="GQY192" s="78"/>
      <c r="GQZ192" s="78"/>
      <c r="GRA192" s="65"/>
      <c r="GRD192" s="78"/>
      <c r="GRE192" s="78"/>
      <c r="GRF192" s="65"/>
      <c r="GRI192" s="78"/>
      <c r="GRJ192" s="78"/>
      <c r="GRK192" s="65"/>
      <c r="GRN192" s="78"/>
      <c r="GRO192" s="78"/>
      <c r="GRP192" s="65"/>
      <c r="GRS192" s="78"/>
      <c r="GRT192" s="78"/>
      <c r="GRU192" s="65"/>
      <c r="GRX192" s="78"/>
      <c r="GRY192" s="78"/>
      <c r="GRZ192" s="65"/>
      <c r="GSC192" s="78"/>
      <c r="GSD192" s="78"/>
      <c r="GSE192" s="65"/>
      <c r="GSH192" s="78"/>
      <c r="GSI192" s="78"/>
      <c r="GSJ192" s="65"/>
      <c r="GSM192" s="78"/>
      <c r="GSN192" s="78"/>
      <c r="GSO192" s="65"/>
      <c r="GSR192" s="78"/>
      <c r="GSS192" s="78"/>
      <c r="GST192" s="65"/>
      <c r="GSW192" s="78"/>
      <c r="GSX192" s="78"/>
      <c r="GSY192" s="65"/>
      <c r="GTB192" s="78"/>
      <c r="GTC192" s="78"/>
      <c r="GTD192" s="65"/>
      <c r="GTG192" s="78"/>
      <c r="GTH192" s="78"/>
      <c r="GTI192" s="65"/>
      <c r="GTL192" s="78"/>
      <c r="GTM192" s="78"/>
      <c r="GTN192" s="65"/>
      <c r="GTQ192" s="78"/>
      <c r="GTR192" s="78"/>
      <c r="GTS192" s="65"/>
      <c r="GTV192" s="78"/>
      <c r="GTW192" s="78"/>
      <c r="GTX192" s="65"/>
      <c r="GUA192" s="78"/>
      <c r="GUB192" s="78"/>
      <c r="GUC192" s="65"/>
      <c r="GUF192" s="78"/>
      <c r="GUG192" s="78"/>
      <c r="GUH192" s="65"/>
      <c r="GUK192" s="78"/>
      <c r="GUL192" s="78"/>
      <c r="GUM192" s="65"/>
      <c r="GUP192" s="78"/>
      <c r="GUQ192" s="78"/>
      <c r="GUR192" s="65"/>
      <c r="GUU192" s="78"/>
      <c r="GUV192" s="78"/>
      <c r="GUW192" s="65"/>
      <c r="GUZ192" s="78"/>
      <c r="GVA192" s="78"/>
      <c r="GVB192" s="65"/>
      <c r="GVE192" s="78"/>
      <c r="GVF192" s="78"/>
      <c r="GVG192" s="65"/>
      <c r="GVJ192" s="78"/>
      <c r="GVK192" s="78"/>
      <c r="GVL192" s="65"/>
      <c r="GVO192" s="78"/>
      <c r="GVP192" s="78"/>
      <c r="GVQ192" s="65"/>
      <c r="GVT192" s="78"/>
      <c r="GVU192" s="78"/>
      <c r="GVV192" s="65"/>
      <c r="GVY192" s="78"/>
      <c r="GVZ192" s="78"/>
      <c r="GWA192" s="65"/>
      <c r="GWD192" s="78"/>
      <c r="GWE192" s="78"/>
      <c r="GWF192" s="65"/>
      <c r="GWI192" s="78"/>
      <c r="GWJ192" s="78"/>
      <c r="GWK192" s="65"/>
      <c r="GWN192" s="78"/>
      <c r="GWO192" s="78"/>
      <c r="GWP192" s="65"/>
      <c r="GWS192" s="78"/>
      <c r="GWT192" s="78"/>
      <c r="GWU192" s="65"/>
      <c r="GWX192" s="78"/>
      <c r="GWY192" s="78"/>
      <c r="GWZ192" s="65"/>
      <c r="GXC192" s="78"/>
      <c r="GXD192" s="78"/>
      <c r="GXE192" s="65"/>
      <c r="GXH192" s="78"/>
      <c r="GXI192" s="78"/>
      <c r="GXJ192" s="65"/>
      <c r="GXM192" s="78"/>
      <c r="GXN192" s="78"/>
      <c r="GXO192" s="65"/>
      <c r="GXR192" s="78"/>
      <c r="GXS192" s="78"/>
      <c r="GXT192" s="65"/>
      <c r="GXW192" s="78"/>
      <c r="GXX192" s="78"/>
      <c r="GXY192" s="65"/>
      <c r="GYB192" s="78"/>
      <c r="GYC192" s="78"/>
      <c r="GYD192" s="65"/>
      <c r="GYG192" s="78"/>
      <c r="GYH192" s="78"/>
      <c r="GYI192" s="65"/>
      <c r="GYL192" s="78"/>
      <c r="GYM192" s="78"/>
      <c r="GYN192" s="65"/>
      <c r="GYQ192" s="78"/>
      <c r="GYR192" s="78"/>
      <c r="GYS192" s="65"/>
      <c r="GYV192" s="78"/>
      <c r="GYW192" s="78"/>
      <c r="GYX192" s="65"/>
      <c r="GZA192" s="78"/>
      <c r="GZB192" s="78"/>
      <c r="GZC192" s="65"/>
      <c r="GZF192" s="78"/>
      <c r="GZG192" s="78"/>
      <c r="GZH192" s="65"/>
      <c r="GZK192" s="78"/>
      <c r="GZL192" s="78"/>
      <c r="GZM192" s="65"/>
      <c r="GZP192" s="78"/>
      <c r="GZQ192" s="78"/>
      <c r="GZR192" s="65"/>
      <c r="GZU192" s="78"/>
      <c r="GZV192" s="78"/>
      <c r="GZW192" s="65"/>
      <c r="GZZ192" s="78"/>
      <c r="HAA192" s="78"/>
      <c r="HAB192" s="65"/>
      <c r="HAE192" s="78"/>
      <c r="HAF192" s="78"/>
      <c r="HAG192" s="65"/>
      <c r="HAJ192" s="78"/>
      <c r="HAK192" s="78"/>
      <c r="HAL192" s="65"/>
      <c r="HAO192" s="78"/>
      <c r="HAP192" s="78"/>
      <c r="HAQ192" s="65"/>
      <c r="HAT192" s="78"/>
      <c r="HAU192" s="78"/>
      <c r="HAV192" s="65"/>
      <c r="HAY192" s="78"/>
      <c r="HAZ192" s="78"/>
      <c r="HBA192" s="65"/>
      <c r="HBD192" s="78"/>
      <c r="HBE192" s="78"/>
      <c r="HBF192" s="65"/>
      <c r="HBI192" s="78"/>
      <c r="HBJ192" s="78"/>
      <c r="HBK192" s="65"/>
      <c r="HBN192" s="78"/>
      <c r="HBO192" s="78"/>
      <c r="HBP192" s="65"/>
      <c r="HBS192" s="78"/>
      <c r="HBT192" s="78"/>
      <c r="HBU192" s="65"/>
      <c r="HBX192" s="78"/>
      <c r="HBY192" s="78"/>
      <c r="HBZ192" s="65"/>
      <c r="HCC192" s="78"/>
      <c r="HCD192" s="78"/>
      <c r="HCE192" s="65"/>
      <c r="HCH192" s="78"/>
      <c r="HCI192" s="78"/>
      <c r="HCJ192" s="65"/>
      <c r="HCM192" s="78"/>
      <c r="HCN192" s="78"/>
      <c r="HCO192" s="65"/>
      <c r="HCR192" s="78"/>
      <c r="HCS192" s="78"/>
      <c r="HCT192" s="65"/>
      <c r="HCW192" s="78"/>
      <c r="HCX192" s="78"/>
      <c r="HCY192" s="65"/>
      <c r="HDB192" s="78"/>
      <c r="HDC192" s="78"/>
      <c r="HDD192" s="65"/>
      <c r="HDG192" s="78"/>
      <c r="HDH192" s="78"/>
      <c r="HDI192" s="65"/>
      <c r="HDL192" s="78"/>
      <c r="HDM192" s="78"/>
      <c r="HDN192" s="65"/>
      <c r="HDQ192" s="78"/>
      <c r="HDR192" s="78"/>
      <c r="HDS192" s="65"/>
      <c r="HDV192" s="78"/>
      <c r="HDW192" s="78"/>
      <c r="HDX192" s="65"/>
      <c r="HEA192" s="78"/>
      <c r="HEB192" s="78"/>
      <c r="HEC192" s="65"/>
      <c r="HEF192" s="78"/>
      <c r="HEG192" s="78"/>
      <c r="HEH192" s="65"/>
      <c r="HEK192" s="78"/>
      <c r="HEL192" s="78"/>
      <c r="HEM192" s="65"/>
      <c r="HEP192" s="78"/>
      <c r="HEQ192" s="78"/>
      <c r="HER192" s="65"/>
      <c r="HEU192" s="78"/>
      <c r="HEV192" s="78"/>
      <c r="HEW192" s="65"/>
      <c r="HEZ192" s="78"/>
      <c r="HFA192" s="78"/>
      <c r="HFB192" s="65"/>
      <c r="HFE192" s="78"/>
      <c r="HFF192" s="78"/>
      <c r="HFG192" s="65"/>
      <c r="HFJ192" s="78"/>
      <c r="HFK192" s="78"/>
      <c r="HFL192" s="65"/>
      <c r="HFO192" s="78"/>
      <c r="HFP192" s="78"/>
      <c r="HFQ192" s="65"/>
      <c r="HFT192" s="78"/>
      <c r="HFU192" s="78"/>
      <c r="HFV192" s="65"/>
      <c r="HFY192" s="78"/>
      <c r="HFZ192" s="78"/>
      <c r="HGA192" s="65"/>
      <c r="HGD192" s="78"/>
      <c r="HGE192" s="78"/>
      <c r="HGF192" s="65"/>
      <c r="HGI192" s="78"/>
      <c r="HGJ192" s="78"/>
      <c r="HGK192" s="65"/>
      <c r="HGN192" s="78"/>
      <c r="HGO192" s="78"/>
      <c r="HGP192" s="65"/>
      <c r="HGS192" s="78"/>
      <c r="HGT192" s="78"/>
      <c r="HGU192" s="65"/>
      <c r="HGX192" s="78"/>
      <c r="HGY192" s="78"/>
      <c r="HGZ192" s="65"/>
      <c r="HHC192" s="78"/>
      <c r="HHD192" s="78"/>
      <c r="HHE192" s="65"/>
      <c r="HHH192" s="78"/>
      <c r="HHI192" s="78"/>
      <c r="HHJ192" s="65"/>
      <c r="HHM192" s="78"/>
      <c r="HHN192" s="78"/>
      <c r="HHO192" s="65"/>
      <c r="HHR192" s="78"/>
      <c r="HHS192" s="78"/>
      <c r="HHT192" s="65"/>
      <c r="HHW192" s="78"/>
      <c r="HHX192" s="78"/>
      <c r="HHY192" s="65"/>
      <c r="HIB192" s="78"/>
      <c r="HIC192" s="78"/>
      <c r="HID192" s="65"/>
      <c r="HIG192" s="78"/>
      <c r="HIH192" s="78"/>
      <c r="HII192" s="65"/>
      <c r="HIL192" s="78"/>
      <c r="HIM192" s="78"/>
      <c r="HIN192" s="65"/>
      <c r="HIQ192" s="78"/>
      <c r="HIR192" s="78"/>
      <c r="HIS192" s="65"/>
      <c r="HIV192" s="78"/>
      <c r="HIW192" s="78"/>
      <c r="HIX192" s="65"/>
      <c r="HJA192" s="78"/>
      <c r="HJB192" s="78"/>
      <c r="HJC192" s="65"/>
      <c r="HJF192" s="78"/>
      <c r="HJG192" s="78"/>
      <c r="HJH192" s="65"/>
      <c r="HJK192" s="78"/>
      <c r="HJL192" s="78"/>
      <c r="HJM192" s="65"/>
      <c r="HJP192" s="78"/>
      <c r="HJQ192" s="78"/>
      <c r="HJR192" s="65"/>
      <c r="HJU192" s="78"/>
      <c r="HJV192" s="78"/>
      <c r="HJW192" s="65"/>
      <c r="HJZ192" s="78"/>
      <c r="HKA192" s="78"/>
      <c r="HKB192" s="65"/>
      <c r="HKE192" s="78"/>
      <c r="HKF192" s="78"/>
      <c r="HKG192" s="65"/>
      <c r="HKJ192" s="78"/>
      <c r="HKK192" s="78"/>
      <c r="HKL192" s="65"/>
      <c r="HKO192" s="78"/>
      <c r="HKP192" s="78"/>
      <c r="HKQ192" s="65"/>
      <c r="HKT192" s="78"/>
      <c r="HKU192" s="78"/>
      <c r="HKV192" s="65"/>
      <c r="HKY192" s="78"/>
      <c r="HKZ192" s="78"/>
      <c r="HLA192" s="65"/>
      <c r="HLD192" s="78"/>
      <c r="HLE192" s="78"/>
      <c r="HLF192" s="65"/>
      <c r="HLI192" s="78"/>
      <c r="HLJ192" s="78"/>
      <c r="HLK192" s="65"/>
      <c r="HLN192" s="78"/>
      <c r="HLO192" s="78"/>
      <c r="HLP192" s="65"/>
      <c r="HLS192" s="78"/>
      <c r="HLT192" s="78"/>
      <c r="HLU192" s="65"/>
      <c r="HLX192" s="78"/>
      <c r="HLY192" s="78"/>
      <c r="HLZ192" s="65"/>
      <c r="HMC192" s="78"/>
      <c r="HMD192" s="78"/>
      <c r="HME192" s="65"/>
      <c r="HMH192" s="78"/>
      <c r="HMI192" s="78"/>
      <c r="HMJ192" s="65"/>
      <c r="HMM192" s="78"/>
      <c r="HMN192" s="78"/>
      <c r="HMO192" s="65"/>
      <c r="HMR192" s="78"/>
      <c r="HMS192" s="78"/>
      <c r="HMT192" s="65"/>
      <c r="HMW192" s="78"/>
      <c r="HMX192" s="78"/>
      <c r="HMY192" s="65"/>
      <c r="HNB192" s="78"/>
      <c r="HNC192" s="78"/>
      <c r="HND192" s="65"/>
      <c r="HNG192" s="78"/>
      <c r="HNH192" s="78"/>
      <c r="HNI192" s="65"/>
      <c r="HNL192" s="78"/>
      <c r="HNM192" s="78"/>
      <c r="HNN192" s="65"/>
      <c r="HNQ192" s="78"/>
      <c r="HNR192" s="78"/>
      <c r="HNS192" s="65"/>
      <c r="HNV192" s="78"/>
      <c r="HNW192" s="78"/>
      <c r="HNX192" s="65"/>
      <c r="HOA192" s="78"/>
      <c r="HOB192" s="78"/>
      <c r="HOC192" s="65"/>
      <c r="HOF192" s="78"/>
      <c r="HOG192" s="78"/>
      <c r="HOH192" s="65"/>
      <c r="HOK192" s="78"/>
      <c r="HOL192" s="78"/>
      <c r="HOM192" s="65"/>
      <c r="HOP192" s="78"/>
      <c r="HOQ192" s="78"/>
      <c r="HOR192" s="65"/>
      <c r="HOU192" s="78"/>
      <c r="HOV192" s="78"/>
      <c r="HOW192" s="65"/>
      <c r="HOZ192" s="78"/>
      <c r="HPA192" s="78"/>
      <c r="HPB192" s="65"/>
      <c r="HPE192" s="78"/>
      <c r="HPF192" s="78"/>
      <c r="HPG192" s="65"/>
      <c r="HPJ192" s="78"/>
      <c r="HPK192" s="78"/>
      <c r="HPL192" s="65"/>
      <c r="HPO192" s="78"/>
      <c r="HPP192" s="78"/>
      <c r="HPQ192" s="65"/>
      <c r="HPT192" s="78"/>
      <c r="HPU192" s="78"/>
      <c r="HPV192" s="65"/>
      <c r="HPY192" s="78"/>
      <c r="HPZ192" s="78"/>
      <c r="HQA192" s="65"/>
      <c r="HQD192" s="78"/>
      <c r="HQE192" s="78"/>
      <c r="HQF192" s="65"/>
      <c r="HQI192" s="78"/>
      <c r="HQJ192" s="78"/>
      <c r="HQK192" s="65"/>
      <c r="HQN192" s="78"/>
      <c r="HQO192" s="78"/>
      <c r="HQP192" s="65"/>
      <c r="HQS192" s="78"/>
      <c r="HQT192" s="78"/>
      <c r="HQU192" s="65"/>
      <c r="HQX192" s="78"/>
      <c r="HQY192" s="78"/>
      <c r="HQZ192" s="65"/>
      <c r="HRC192" s="78"/>
      <c r="HRD192" s="78"/>
      <c r="HRE192" s="65"/>
      <c r="HRH192" s="78"/>
      <c r="HRI192" s="78"/>
      <c r="HRJ192" s="65"/>
      <c r="HRM192" s="78"/>
      <c r="HRN192" s="78"/>
      <c r="HRO192" s="65"/>
      <c r="HRR192" s="78"/>
      <c r="HRS192" s="78"/>
      <c r="HRT192" s="65"/>
      <c r="HRW192" s="78"/>
      <c r="HRX192" s="78"/>
      <c r="HRY192" s="65"/>
      <c r="HSB192" s="78"/>
      <c r="HSC192" s="78"/>
      <c r="HSD192" s="65"/>
      <c r="HSG192" s="78"/>
      <c r="HSH192" s="78"/>
      <c r="HSI192" s="65"/>
      <c r="HSL192" s="78"/>
      <c r="HSM192" s="78"/>
      <c r="HSN192" s="65"/>
      <c r="HSQ192" s="78"/>
      <c r="HSR192" s="78"/>
      <c r="HSS192" s="65"/>
      <c r="HSV192" s="78"/>
      <c r="HSW192" s="78"/>
      <c r="HSX192" s="65"/>
      <c r="HTA192" s="78"/>
      <c r="HTB192" s="78"/>
      <c r="HTC192" s="65"/>
      <c r="HTF192" s="78"/>
      <c r="HTG192" s="78"/>
      <c r="HTH192" s="65"/>
      <c r="HTK192" s="78"/>
      <c r="HTL192" s="78"/>
      <c r="HTM192" s="65"/>
      <c r="HTP192" s="78"/>
      <c r="HTQ192" s="78"/>
      <c r="HTR192" s="65"/>
      <c r="HTU192" s="78"/>
      <c r="HTV192" s="78"/>
      <c r="HTW192" s="65"/>
      <c r="HTZ192" s="78"/>
      <c r="HUA192" s="78"/>
      <c r="HUB192" s="65"/>
      <c r="HUE192" s="78"/>
      <c r="HUF192" s="78"/>
      <c r="HUG192" s="65"/>
      <c r="HUJ192" s="78"/>
      <c r="HUK192" s="78"/>
      <c r="HUL192" s="65"/>
      <c r="HUO192" s="78"/>
      <c r="HUP192" s="78"/>
      <c r="HUQ192" s="65"/>
      <c r="HUT192" s="78"/>
      <c r="HUU192" s="78"/>
      <c r="HUV192" s="65"/>
      <c r="HUY192" s="78"/>
      <c r="HUZ192" s="78"/>
      <c r="HVA192" s="65"/>
      <c r="HVD192" s="78"/>
      <c r="HVE192" s="78"/>
      <c r="HVF192" s="65"/>
      <c r="HVI192" s="78"/>
      <c r="HVJ192" s="78"/>
      <c r="HVK192" s="65"/>
      <c r="HVN192" s="78"/>
      <c r="HVO192" s="78"/>
      <c r="HVP192" s="65"/>
      <c r="HVS192" s="78"/>
      <c r="HVT192" s="78"/>
      <c r="HVU192" s="65"/>
      <c r="HVX192" s="78"/>
      <c r="HVY192" s="78"/>
      <c r="HVZ192" s="65"/>
      <c r="HWC192" s="78"/>
      <c r="HWD192" s="78"/>
      <c r="HWE192" s="65"/>
      <c r="HWH192" s="78"/>
      <c r="HWI192" s="78"/>
      <c r="HWJ192" s="65"/>
      <c r="HWM192" s="78"/>
      <c r="HWN192" s="78"/>
      <c r="HWO192" s="65"/>
      <c r="HWR192" s="78"/>
      <c r="HWS192" s="78"/>
      <c r="HWT192" s="65"/>
      <c r="HWW192" s="78"/>
      <c r="HWX192" s="78"/>
      <c r="HWY192" s="65"/>
      <c r="HXB192" s="78"/>
      <c r="HXC192" s="78"/>
      <c r="HXD192" s="65"/>
      <c r="HXG192" s="78"/>
      <c r="HXH192" s="78"/>
      <c r="HXI192" s="65"/>
      <c r="HXL192" s="78"/>
      <c r="HXM192" s="78"/>
      <c r="HXN192" s="65"/>
      <c r="HXQ192" s="78"/>
      <c r="HXR192" s="78"/>
      <c r="HXS192" s="65"/>
      <c r="HXV192" s="78"/>
      <c r="HXW192" s="78"/>
      <c r="HXX192" s="65"/>
      <c r="HYA192" s="78"/>
      <c r="HYB192" s="78"/>
      <c r="HYC192" s="65"/>
      <c r="HYF192" s="78"/>
      <c r="HYG192" s="78"/>
      <c r="HYH192" s="65"/>
      <c r="HYK192" s="78"/>
      <c r="HYL192" s="78"/>
      <c r="HYM192" s="65"/>
      <c r="HYP192" s="78"/>
      <c r="HYQ192" s="78"/>
      <c r="HYR192" s="65"/>
      <c r="HYU192" s="78"/>
      <c r="HYV192" s="78"/>
      <c r="HYW192" s="65"/>
      <c r="HYZ192" s="78"/>
      <c r="HZA192" s="78"/>
      <c r="HZB192" s="65"/>
      <c r="HZE192" s="78"/>
      <c r="HZF192" s="78"/>
      <c r="HZG192" s="65"/>
      <c r="HZJ192" s="78"/>
      <c r="HZK192" s="78"/>
      <c r="HZL192" s="65"/>
      <c r="HZO192" s="78"/>
      <c r="HZP192" s="78"/>
      <c r="HZQ192" s="65"/>
      <c r="HZT192" s="78"/>
      <c r="HZU192" s="78"/>
      <c r="HZV192" s="65"/>
      <c r="HZY192" s="78"/>
      <c r="HZZ192" s="78"/>
      <c r="IAA192" s="65"/>
      <c r="IAD192" s="78"/>
      <c r="IAE192" s="78"/>
      <c r="IAF192" s="65"/>
      <c r="IAI192" s="78"/>
      <c r="IAJ192" s="78"/>
      <c r="IAK192" s="65"/>
      <c r="IAN192" s="78"/>
      <c r="IAO192" s="78"/>
      <c r="IAP192" s="65"/>
      <c r="IAS192" s="78"/>
      <c r="IAT192" s="78"/>
      <c r="IAU192" s="65"/>
      <c r="IAX192" s="78"/>
      <c r="IAY192" s="78"/>
      <c r="IAZ192" s="65"/>
      <c r="IBC192" s="78"/>
      <c r="IBD192" s="78"/>
      <c r="IBE192" s="65"/>
      <c r="IBH192" s="78"/>
      <c r="IBI192" s="78"/>
      <c r="IBJ192" s="65"/>
      <c r="IBM192" s="78"/>
      <c r="IBN192" s="78"/>
      <c r="IBO192" s="65"/>
      <c r="IBR192" s="78"/>
      <c r="IBS192" s="78"/>
      <c r="IBT192" s="65"/>
      <c r="IBW192" s="78"/>
      <c r="IBX192" s="78"/>
      <c r="IBY192" s="65"/>
      <c r="ICB192" s="78"/>
      <c r="ICC192" s="78"/>
      <c r="ICD192" s="65"/>
      <c r="ICG192" s="78"/>
      <c r="ICH192" s="78"/>
      <c r="ICI192" s="65"/>
      <c r="ICL192" s="78"/>
      <c r="ICM192" s="78"/>
      <c r="ICN192" s="65"/>
      <c r="ICQ192" s="78"/>
      <c r="ICR192" s="78"/>
      <c r="ICS192" s="65"/>
      <c r="ICV192" s="78"/>
      <c r="ICW192" s="78"/>
      <c r="ICX192" s="65"/>
      <c r="IDA192" s="78"/>
      <c r="IDB192" s="78"/>
      <c r="IDC192" s="65"/>
      <c r="IDF192" s="78"/>
      <c r="IDG192" s="78"/>
      <c r="IDH192" s="65"/>
      <c r="IDK192" s="78"/>
      <c r="IDL192" s="78"/>
      <c r="IDM192" s="65"/>
      <c r="IDP192" s="78"/>
      <c r="IDQ192" s="78"/>
      <c r="IDR192" s="65"/>
      <c r="IDU192" s="78"/>
      <c r="IDV192" s="78"/>
      <c r="IDW192" s="65"/>
      <c r="IDZ192" s="78"/>
      <c r="IEA192" s="78"/>
      <c r="IEB192" s="65"/>
      <c r="IEE192" s="78"/>
      <c r="IEF192" s="78"/>
      <c r="IEG192" s="65"/>
      <c r="IEJ192" s="78"/>
      <c r="IEK192" s="78"/>
      <c r="IEL192" s="65"/>
      <c r="IEO192" s="78"/>
      <c r="IEP192" s="78"/>
      <c r="IEQ192" s="65"/>
      <c r="IET192" s="78"/>
      <c r="IEU192" s="78"/>
      <c r="IEV192" s="65"/>
      <c r="IEY192" s="78"/>
      <c r="IEZ192" s="78"/>
      <c r="IFA192" s="65"/>
      <c r="IFD192" s="78"/>
      <c r="IFE192" s="78"/>
      <c r="IFF192" s="65"/>
      <c r="IFI192" s="78"/>
      <c r="IFJ192" s="78"/>
      <c r="IFK192" s="65"/>
      <c r="IFN192" s="78"/>
      <c r="IFO192" s="78"/>
      <c r="IFP192" s="65"/>
      <c r="IFS192" s="78"/>
      <c r="IFT192" s="78"/>
      <c r="IFU192" s="65"/>
      <c r="IFX192" s="78"/>
      <c r="IFY192" s="78"/>
      <c r="IFZ192" s="65"/>
      <c r="IGC192" s="78"/>
      <c r="IGD192" s="78"/>
      <c r="IGE192" s="65"/>
      <c r="IGH192" s="78"/>
      <c r="IGI192" s="78"/>
      <c r="IGJ192" s="65"/>
      <c r="IGM192" s="78"/>
      <c r="IGN192" s="78"/>
      <c r="IGO192" s="65"/>
      <c r="IGR192" s="78"/>
      <c r="IGS192" s="78"/>
      <c r="IGT192" s="65"/>
      <c r="IGW192" s="78"/>
      <c r="IGX192" s="78"/>
      <c r="IGY192" s="65"/>
      <c r="IHB192" s="78"/>
      <c r="IHC192" s="78"/>
      <c r="IHD192" s="65"/>
      <c r="IHG192" s="78"/>
      <c r="IHH192" s="78"/>
      <c r="IHI192" s="65"/>
      <c r="IHL192" s="78"/>
      <c r="IHM192" s="78"/>
      <c r="IHN192" s="65"/>
      <c r="IHQ192" s="78"/>
      <c r="IHR192" s="78"/>
      <c r="IHS192" s="65"/>
      <c r="IHV192" s="78"/>
      <c r="IHW192" s="78"/>
      <c r="IHX192" s="65"/>
      <c r="IIA192" s="78"/>
      <c r="IIB192" s="78"/>
      <c r="IIC192" s="65"/>
      <c r="IIF192" s="78"/>
      <c r="IIG192" s="78"/>
      <c r="IIH192" s="65"/>
      <c r="IIK192" s="78"/>
      <c r="IIL192" s="78"/>
      <c r="IIM192" s="65"/>
      <c r="IIP192" s="78"/>
      <c r="IIQ192" s="78"/>
      <c r="IIR192" s="65"/>
      <c r="IIU192" s="78"/>
      <c r="IIV192" s="78"/>
      <c r="IIW192" s="65"/>
      <c r="IIZ192" s="78"/>
      <c r="IJA192" s="78"/>
      <c r="IJB192" s="65"/>
      <c r="IJE192" s="78"/>
      <c r="IJF192" s="78"/>
      <c r="IJG192" s="65"/>
      <c r="IJJ192" s="78"/>
      <c r="IJK192" s="78"/>
      <c r="IJL192" s="65"/>
      <c r="IJO192" s="78"/>
      <c r="IJP192" s="78"/>
      <c r="IJQ192" s="65"/>
      <c r="IJT192" s="78"/>
      <c r="IJU192" s="78"/>
      <c r="IJV192" s="65"/>
      <c r="IJY192" s="78"/>
      <c r="IJZ192" s="78"/>
      <c r="IKA192" s="65"/>
      <c r="IKD192" s="78"/>
      <c r="IKE192" s="78"/>
      <c r="IKF192" s="65"/>
      <c r="IKI192" s="78"/>
      <c r="IKJ192" s="78"/>
      <c r="IKK192" s="65"/>
      <c r="IKN192" s="78"/>
      <c r="IKO192" s="78"/>
      <c r="IKP192" s="65"/>
      <c r="IKS192" s="78"/>
      <c r="IKT192" s="78"/>
      <c r="IKU192" s="65"/>
      <c r="IKX192" s="78"/>
      <c r="IKY192" s="78"/>
      <c r="IKZ192" s="65"/>
      <c r="ILC192" s="78"/>
      <c r="ILD192" s="78"/>
      <c r="ILE192" s="65"/>
      <c r="ILH192" s="78"/>
      <c r="ILI192" s="78"/>
      <c r="ILJ192" s="65"/>
      <c r="ILM192" s="78"/>
      <c r="ILN192" s="78"/>
      <c r="ILO192" s="65"/>
      <c r="ILR192" s="78"/>
      <c r="ILS192" s="78"/>
      <c r="ILT192" s="65"/>
      <c r="ILW192" s="78"/>
      <c r="ILX192" s="78"/>
      <c r="ILY192" s="65"/>
      <c r="IMB192" s="78"/>
      <c r="IMC192" s="78"/>
      <c r="IMD192" s="65"/>
      <c r="IMG192" s="78"/>
      <c r="IMH192" s="78"/>
      <c r="IMI192" s="65"/>
      <c r="IML192" s="78"/>
      <c r="IMM192" s="78"/>
      <c r="IMN192" s="65"/>
      <c r="IMQ192" s="78"/>
      <c r="IMR192" s="78"/>
      <c r="IMS192" s="65"/>
      <c r="IMV192" s="78"/>
      <c r="IMW192" s="78"/>
      <c r="IMX192" s="65"/>
      <c r="INA192" s="78"/>
      <c r="INB192" s="78"/>
      <c r="INC192" s="65"/>
      <c r="INF192" s="78"/>
      <c r="ING192" s="78"/>
      <c r="INH192" s="65"/>
      <c r="INK192" s="78"/>
      <c r="INL192" s="78"/>
      <c r="INM192" s="65"/>
      <c r="INP192" s="78"/>
      <c r="INQ192" s="78"/>
      <c r="INR192" s="65"/>
      <c r="INU192" s="78"/>
      <c r="INV192" s="78"/>
      <c r="INW192" s="65"/>
      <c r="INZ192" s="78"/>
      <c r="IOA192" s="78"/>
      <c r="IOB192" s="65"/>
      <c r="IOE192" s="78"/>
      <c r="IOF192" s="78"/>
      <c r="IOG192" s="65"/>
      <c r="IOJ192" s="78"/>
      <c r="IOK192" s="78"/>
      <c r="IOL192" s="65"/>
      <c r="IOO192" s="78"/>
      <c r="IOP192" s="78"/>
      <c r="IOQ192" s="65"/>
      <c r="IOT192" s="78"/>
      <c r="IOU192" s="78"/>
      <c r="IOV192" s="65"/>
      <c r="IOY192" s="78"/>
      <c r="IOZ192" s="78"/>
      <c r="IPA192" s="65"/>
      <c r="IPD192" s="78"/>
      <c r="IPE192" s="78"/>
      <c r="IPF192" s="65"/>
      <c r="IPI192" s="78"/>
      <c r="IPJ192" s="78"/>
      <c r="IPK192" s="65"/>
      <c r="IPN192" s="78"/>
      <c r="IPO192" s="78"/>
      <c r="IPP192" s="65"/>
      <c r="IPS192" s="78"/>
      <c r="IPT192" s="78"/>
      <c r="IPU192" s="65"/>
      <c r="IPX192" s="78"/>
      <c r="IPY192" s="78"/>
      <c r="IPZ192" s="65"/>
      <c r="IQC192" s="78"/>
      <c r="IQD192" s="78"/>
      <c r="IQE192" s="65"/>
      <c r="IQH192" s="78"/>
      <c r="IQI192" s="78"/>
      <c r="IQJ192" s="65"/>
      <c r="IQM192" s="78"/>
      <c r="IQN192" s="78"/>
      <c r="IQO192" s="65"/>
      <c r="IQR192" s="78"/>
      <c r="IQS192" s="78"/>
      <c r="IQT192" s="65"/>
      <c r="IQW192" s="78"/>
      <c r="IQX192" s="78"/>
      <c r="IQY192" s="65"/>
      <c r="IRB192" s="78"/>
      <c r="IRC192" s="78"/>
      <c r="IRD192" s="65"/>
      <c r="IRG192" s="78"/>
      <c r="IRH192" s="78"/>
      <c r="IRI192" s="65"/>
      <c r="IRL192" s="78"/>
      <c r="IRM192" s="78"/>
      <c r="IRN192" s="65"/>
      <c r="IRQ192" s="78"/>
      <c r="IRR192" s="78"/>
      <c r="IRS192" s="65"/>
      <c r="IRV192" s="78"/>
      <c r="IRW192" s="78"/>
      <c r="IRX192" s="65"/>
      <c r="ISA192" s="78"/>
      <c r="ISB192" s="78"/>
      <c r="ISC192" s="65"/>
      <c r="ISF192" s="78"/>
      <c r="ISG192" s="78"/>
      <c r="ISH192" s="65"/>
      <c r="ISK192" s="78"/>
      <c r="ISL192" s="78"/>
      <c r="ISM192" s="65"/>
      <c r="ISP192" s="78"/>
      <c r="ISQ192" s="78"/>
      <c r="ISR192" s="65"/>
      <c r="ISU192" s="78"/>
      <c r="ISV192" s="78"/>
      <c r="ISW192" s="65"/>
      <c r="ISZ192" s="78"/>
      <c r="ITA192" s="78"/>
      <c r="ITB192" s="65"/>
      <c r="ITE192" s="78"/>
      <c r="ITF192" s="78"/>
      <c r="ITG192" s="65"/>
      <c r="ITJ192" s="78"/>
      <c r="ITK192" s="78"/>
      <c r="ITL192" s="65"/>
      <c r="ITO192" s="78"/>
      <c r="ITP192" s="78"/>
      <c r="ITQ192" s="65"/>
      <c r="ITT192" s="78"/>
      <c r="ITU192" s="78"/>
      <c r="ITV192" s="65"/>
      <c r="ITY192" s="78"/>
      <c r="ITZ192" s="78"/>
      <c r="IUA192" s="65"/>
      <c r="IUD192" s="78"/>
      <c r="IUE192" s="78"/>
      <c r="IUF192" s="65"/>
      <c r="IUI192" s="78"/>
      <c r="IUJ192" s="78"/>
      <c r="IUK192" s="65"/>
      <c r="IUN192" s="78"/>
      <c r="IUO192" s="78"/>
      <c r="IUP192" s="65"/>
      <c r="IUS192" s="78"/>
      <c r="IUT192" s="78"/>
      <c r="IUU192" s="65"/>
      <c r="IUX192" s="78"/>
      <c r="IUY192" s="78"/>
      <c r="IUZ192" s="65"/>
      <c r="IVC192" s="78"/>
      <c r="IVD192" s="78"/>
      <c r="IVE192" s="65"/>
      <c r="IVH192" s="78"/>
      <c r="IVI192" s="78"/>
      <c r="IVJ192" s="65"/>
      <c r="IVM192" s="78"/>
      <c r="IVN192" s="78"/>
      <c r="IVO192" s="65"/>
      <c r="IVR192" s="78"/>
      <c r="IVS192" s="78"/>
      <c r="IVT192" s="65"/>
      <c r="IVW192" s="78"/>
      <c r="IVX192" s="78"/>
      <c r="IVY192" s="65"/>
      <c r="IWB192" s="78"/>
      <c r="IWC192" s="78"/>
      <c r="IWD192" s="65"/>
      <c r="IWG192" s="78"/>
      <c r="IWH192" s="78"/>
      <c r="IWI192" s="65"/>
      <c r="IWL192" s="78"/>
      <c r="IWM192" s="78"/>
      <c r="IWN192" s="65"/>
      <c r="IWQ192" s="78"/>
      <c r="IWR192" s="78"/>
      <c r="IWS192" s="65"/>
      <c r="IWV192" s="78"/>
      <c r="IWW192" s="78"/>
      <c r="IWX192" s="65"/>
      <c r="IXA192" s="78"/>
      <c r="IXB192" s="78"/>
      <c r="IXC192" s="65"/>
      <c r="IXF192" s="78"/>
      <c r="IXG192" s="78"/>
      <c r="IXH192" s="65"/>
      <c r="IXK192" s="78"/>
      <c r="IXL192" s="78"/>
      <c r="IXM192" s="65"/>
      <c r="IXP192" s="78"/>
      <c r="IXQ192" s="78"/>
      <c r="IXR192" s="65"/>
      <c r="IXU192" s="78"/>
      <c r="IXV192" s="78"/>
      <c r="IXW192" s="65"/>
      <c r="IXZ192" s="78"/>
      <c r="IYA192" s="78"/>
      <c r="IYB192" s="65"/>
      <c r="IYE192" s="78"/>
      <c r="IYF192" s="78"/>
      <c r="IYG192" s="65"/>
      <c r="IYJ192" s="78"/>
      <c r="IYK192" s="78"/>
      <c r="IYL192" s="65"/>
      <c r="IYO192" s="78"/>
      <c r="IYP192" s="78"/>
      <c r="IYQ192" s="65"/>
      <c r="IYT192" s="78"/>
      <c r="IYU192" s="78"/>
      <c r="IYV192" s="65"/>
      <c r="IYY192" s="78"/>
      <c r="IYZ192" s="78"/>
      <c r="IZA192" s="65"/>
      <c r="IZD192" s="78"/>
      <c r="IZE192" s="78"/>
      <c r="IZF192" s="65"/>
      <c r="IZI192" s="78"/>
      <c r="IZJ192" s="78"/>
      <c r="IZK192" s="65"/>
      <c r="IZN192" s="78"/>
      <c r="IZO192" s="78"/>
      <c r="IZP192" s="65"/>
      <c r="IZS192" s="78"/>
      <c r="IZT192" s="78"/>
      <c r="IZU192" s="65"/>
      <c r="IZX192" s="78"/>
      <c r="IZY192" s="78"/>
      <c r="IZZ192" s="65"/>
      <c r="JAC192" s="78"/>
      <c r="JAD192" s="78"/>
      <c r="JAE192" s="65"/>
      <c r="JAH192" s="78"/>
      <c r="JAI192" s="78"/>
      <c r="JAJ192" s="65"/>
      <c r="JAM192" s="78"/>
      <c r="JAN192" s="78"/>
      <c r="JAO192" s="65"/>
      <c r="JAR192" s="78"/>
      <c r="JAS192" s="78"/>
      <c r="JAT192" s="65"/>
      <c r="JAW192" s="78"/>
      <c r="JAX192" s="78"/>
      <c r="JAY192" s="65"/>
      <c r="JBB192" s="78"/>
      <c r="JBC192" s="78"/>
      <c r="JBD192" s="65"/>
      <c r="JBG192" s="78"/>
      <c r="JBH192" s="78"/>
      <c r="JBI192" s="65"/>
      <c r="JBL192" s="78"/>
      <c r="JBM192" s="78"/>
      <c r="JBN192" s="65"/>
      <c r="JBQ192" s="78"/>
      <c r="JBR192" s="78"/>
      <c r="JBS192" s="65"/>
      <c r="JBV192" s="78"/>
      <c r="JBW192" s="78"/>
      <c r="JBX192" s="65"/>
      <c r="JCA192" s="78"/>
      <c r="JCB192" s="78"/>
      <c r="JCC192" s="65"/>
      <c r="JCF192" s="78"/>
      <c r="JCG192" s="78"/>
      <c r="JCH192" s="65"/>
      <c r="JCK192" s="78"/>
      <c r="JCL192" s="78"/>
      <c r="JCM192" s="65"/>
      <c r="JCP192" s="78"/>
      <c r="JCQ192" s="78"/>
      <c r="JCR192" s="65"/>
      <c r="JCU192" s="78"/>
      <c r="JCV192" s="78"/>
      <c r="JCW192" s="65"/>
      <c r="JCZ192" s="78"/>
      <c r="JDA192" s="78"/>
      <c r="JDB192" s="65"/>
      <c r="JDE192" s="78"/>
      <c r="JDF192" s="78"/>
      <c r="JDG192" s="65"/>
      <c r="JDJ192" s="78"/>
      <c r="JDK192" s="78"/>
      <c r="JDL192" s="65"/>
      <c r="JDO192" s="78"/>
      <c r="JDP192" s="78"/>
      <c r="JDQ192" s="65"/>
      <c r="JDT192" s="78"/>
      <c r="JDU192" s="78"/>
      <c r="JDV192" s="65"/>
      <c r="JDY192" s="78"/>
      <c r="JDZ192" s="78"/>
      <c r="JEA192" s="65"/>
      <c r="JED192" s="78"/>
      <c r="JEE192" s="78"/>
      <c r="JEF192" s="65"/>
      <c r="JEI192" s="78"/>
      <c r="JEJ192" s="78"/>
      <c r="JEK192" s="65"/>
      <c r="JEN192" s="78"/>
      <c r="JEO192" s="78"/>
      <c r="JEP192" s="65"/>
      <c r="JES192" s="78"/>
      <c r="JET192" s="78"/>
      <c r="JEU192" s="65"/>
      <c r="JEX192" s="78"/>
      <c r="JEY192" s="78"/>
      <c r="JEZ192" s="65"/>
      <c r="JFC192" s="78"/>
      <c r="JFD192" s="78"/>
      <c r="JFE192" s="65"/>
      <c r="JFH192" s="78"/>
      <c r="JFI192" s="78"/>
      <c r="JFJ192" s="65"/>
      <c r="JFM192" s="78"/>
      <c r="JFN192" s="78"/>
      <c r="JFO192" s="65"/>
      <c r="JFR192" s="78"/>
      <c r="JFS192" s="78"/>
      <c r="JFT192" s="65"/>
      <c r="JFW192" s="78"/>
      <c r="JFX192" s="78"/>
      <c r="JFY192" s="65"/>
      <c r="JGB192" s="78"/>
      <c r="JGC192" s="78"/>
      <c r="JGD192" s="65"/>
      <c r="JGG192" s="78"/>
      <c r="JGH192" s="78"/>
      <c r="JGI192" s="65"/>
      <c r="JGL192" s="78"/>
      <c r="JGM192" s="78"/>
      <c r="JGN192" s="65"/>
      <c r="JGQ192" s="78"/>
      <c r="JGR192" s="78"/>
      <c r="JGS192" s="65"/>
      <c r="JGV192" s="78"/>
      <c r="JGW192" s="78"/>
      <c r="JGX192" s="65"/>
      <c r="JHA192" s="78"/>
      <c r="JHB192" s="78"/>
      <c r="JHC192" s="65"/>
      <c r="JHF192" s="78"/>
      <c r="JHG192" s="78"/>
      <c r="JHH192" s="65"/>
      <c r="JHK192" s="78"/>
      <c r="JHL192" s="78"/>
      <c r="JHM192" s="65"/>
      <c r="JHP192" s="78"/>
      <c r="JHQ192" s="78"/>
      <c r="JHR192" s="65"/>
      <c r="JHU192" s="78"/>
      <c r="JHV192" s="78"/>
      <c r="JHW192" s="65"/>
      <c r="JHZ192" s="78"/>
      <c r="JIA192" s="78"/>
      <c r="JIB192" s="65"/>
      <c r="JIE192" s="78"/>
      <c r="JIF192" s="78"/>
      <c r="JIG192" s="65"/>
      <c r="JIJ192" s="78"/>
      <c r="JIK192" s="78"/>
      <c r="JIL192" s="65"/>
      <c r="JIO192" s="78"/>
      <c r="JIP192" s="78"/>
      <c r="JIQ192" s="65"/>
      <c r="JIT192" s="78"/>
      <c r="JIU192" s="78"/>
      <c r="JIV192" s="65"/>
      <c r="JIY192" s="78"/>
      <c r="JIZ192" s="78"/>
      <c r="JJA192" s="65"/>
      <c r="JJD192" s="78"/>
      <c r="JJE192" s="78"/>
      <c r="JJF192" s="65"/>
      <c r="JJI192" s="78"/>
      <c r="JJJ192" s="78"/>
      <c r="JJK192" s="65"/>
      <c r="JJN192" s="78"/>
      <c r="JJO192" s="78"/>
      <c r="JJP192" s="65"/>
      <c r="JJS192" s="78"/>
      <c r="JJT192" s="78"/>
      <c r="JJU192" s="65"/>
      <c r="JJX192" s="78"/>
      <c r="JJY192" s="78"/>
      <c r="JJZ192" s="65"/>
      <c r="JKC192" s="78"/>
      <c r="JKD192" s="78"/>
      <c r="JKE192" s="65"/>
      <c r="JKH192" s="78"/>
      <c r="JKI192" s="78"/>
      <c r="JKJ192" s="65"/>
      <c r="JKM192" s="78"/>
      <c r="JKN192" s="78"/>
      <c r="JKO192" s="65"/>
      <c r="JKR192" s="78"/>
      <c r="JKS192" s="78"/>
      <c r="JKT192" s="65"/>
      <c r="JKW192" s="78"/>
      <c r="JKX192" s="78"/>
      <c r="JKY192" s="65"/>
      <c r="JLB192" s="78"/>
      <c r="JLC192" s="78"/>
      <c r="JLD192" s="65"/>
      <c r="JLG192" s="78"/>
      <c r="JLH192" s="78"/>
      <c r="JLI192" s="65"/>
      <c r="JLL192" s="78"/>
      <c r="JLM192" s="78"/>
      <c r="JLN192" s="65"/>
      <c r="JLQ192" s="78"/>
      <c r="JLR192" s="78"/>
      <c r="JLS192" s="65"/>
      <c r="JLV192" s="78"/>
      <c r="JLW192" s="78"/>
      <c r="JLX192" s="65"/>
      <c r="JMA192" s="78"/>
      <c r="JMB192" s="78"/>
      <c r="JMC192" s="65"/>
      <c r="JMF192" s="78"/>
      <c r="JMG192" s="78"/>
      <c r="JMH192" s="65"/>
      <c r="JMK192" s="78"/>
      <c r="JML192" s="78"/>
      <c r="JMM192" s="65"/>
      <c r="JMP192" s="78"/>
      <c r="JMQ192" s="78"/>
      <c r="JMR192" s="65"/>
      <c r="JMU192" s="78"/>
      <c r="JMV192" s="78"/>
      <c r="JMW192" s="65"/>
      <c r="JMZ192" s="78"/>
      <c r="JNA192" s="78"/>
      <c r="JNB192" s="65"/>
      <c r="JNE192" s="78"/>
      <c r="JNF192" s="78"/>
      <c r="JNG192" s="65"/>
      <c r="JNJ192" s="78"/>
      <c r="JNK192" s="78"/>
      <c r="JNL192" s="65"/>
      <c r="JNO192" s="78"/>
      <c r="JNP192" s="78"/>
      <c r="JNQ192" s="65"/>
      <c r="JNT192" s="78"/>
      <c r="JNU192" s="78"/>
      <c r="JNV192" s="65"/>
      <c r="JNY192" s="78"/>
      <c r="JNZ192" s="78"/>
      <c r="JOA192" s="65"/>
      <c r="JOD192" s="78"/>
      <c r="JOE192" s="78"/>
      <c r="JOF192" s="65"/>
      <c r="JOI192" s="78"/>
      <c r="JOJ192" s="78"/>
      <c r="JOK192" s="65"/>
      <c r="JON192" s="78"/>
      <c r="JOO192" s="78"/>
      <c r="JOP192" s="65"/>
      <c r="JOS192" s="78"/>
      <c r="JOT192" s="78"/>
      <c r="JOU192" s="65"/>
      <c r="JOX192" s="78"/>
      <c r="JOY192" s="78"/>
      <c r="JOZ192" s="65"/>
      <c r="JPC192" s="78"/>
      <c r="JPD192" s="78"/>
      <c r="JPE192" s="65"/>
      <c r="JPH192" s="78"/>
      <c r="JPI192" s="78"/>
      <c r="JPJ192" s="65"/>
      <c r="JPM192" s="78"/>
      <c r="JPN192" s="78"/>
      <c r="JPO192" s="65"/>
      <c r="JPR192" s="78"/>
      <c r="JPS192" s="78"/>
      <c r="JPT192" s="65"/>
      <c r="JPW192" s="78"/>
      <c r="JPX192" s="78"/>
      <c r="JPY192" s="65"/>
      <c r="JQB192" s="78"/>
      <c r="JQC192" s="78"/>
      <c r="JQD192" s="65"/>
      <c r="JQG192" s="78"/>
      <c r="JQH192" s="78"/>
      <c r="JQI192" s="65"/>
      <c r="JQL192" s="78"/>
      <c r="JQM192" s="78"/>
      <c r="JQN192" s="65"/>
      <c r="JQQ192" s="78"/>
      <c r="JQR192" s="78"/>
      <c r="JQS192" s="65"/>
      <c r="JQV192" s="78"/>
      <c r="JQW192" s="78"/>
      <c r="JQX192" s="65"/>
      <c r="JRA192" s="78"/>
      <c r="JRB192" s="78"/>
      <c r="JRC192" s="65"/>
      <c r="JRF192" s="78"/>
      <c r="JRG192" s="78"/>
      <c r="JRH192" s="65"/>
      <c r="JRK192" s="78"/>
      <c r="JRL192" s="78"/>
      <c r="JRM192" s="65"/>
      <c r="JRP192" s="78"/>
      <c r="JRQ192" s="78"/>
      <c r="JRR192" s="65"/>
      <c r="JRU192" s="78"/>
      <c r="JRV192" s="78"/>
      <c r="JRW192" s="65"/>
      <c r="JRZ192" s="78"/>
      <c r="JSA192" s="78"/>
      <c r="JSB192" s="65"/>
      <c r="JSE192" s="78"/>
      <c r="JSF192" s="78"/>
      <c r="JSG192" s="65"/>
      <c r="JSJ192" s="78"/>
      <c r="JSK192" s="78"/>
      <c r="JSL192" s="65"/>
      <c r="JSO192" s="78"/>
      <c r="JSP192" s="78"/>
      <c r="JSQ192" s="65"/>
      <c r="JST192" s="78"/>
      <c r="JSU192" s="78"/>
      <c r="JSV192" s="65"/>
      <c r="JSY192" s="78"/>
      <c r="JSZ192" s="78"/>
      <c r="JTA192" s="65"/>
      <c r="JTD192" s="78"/>
      <c r="JTE192" s="78"/>
      <c r="JTF192" s="65"/>
      <c r="JTI192" s="78"/>
      <c r="JTJ192" s="78"/>
      <c r="JTK192" s="65"/>
      <c r="JTN192" s="78"/>
      <c r="JTO192" s="78"/>
      <c r="JTP192" s="65"/>
      <c r="JTS192" s="78"/>
      <c r="JTT192" s="78"/>
      <c r="JTU192" s="65"/>
      <c r="JTX192" s="78"/>
      <c r="JTY192" s="78"/>
      <c r="JTZ192" s="65"/>
      <c r="JUC192" s="78"/>
      <c r="JUD192" s="78"/>
      <c r="JUE192" s="65"/>
      <c r="JUH192" s="78"/>
      <c r="JUI192" s="78"/>
      <c r="JUJ192" s="65"/>
      <c r="JUM192" s="78"/>
      <c r="JUN192" s="78"/>
      <c r="JUO192" s="65"/>
      <c r="JUR192" s="78"/>
      <c r="JUS192" s="78"/>
      <c r="JUT192" s="65"/>
      <c r="JUW192" s="78"/>
      <c r="JUX192" s="78"/>
      <c r="JUY192" s="65"/>
      <c r="JVB192" s="78"/>
      <c r="JVC192" s="78"/>
      <c r="JVD192" s="65"/>
      <c r="JVG192" s="78"/>
      <c r="JVH192" s="78"/>
      <c r="JVI192" s="65"/>
      <c r="JVL192" s="78"/>
      <c r="JVM192" s="78"/>
      <c r="JVN192" s="65"/>
      <c r="JVQ192" s="78"/>
      <c r="JVR192" s="78"/>
      <c r="JVS192" s="65"/>
      <c r="JVV192" s="78"/>
      <c r="JVW192" s="78"/>
      <c r="JVX192" s="65"/>
      <c r="JWA192" s="78"/>
      <c r="JWB192" s="78"/>
      <c r="JWC192" s="65"/>
      <c r="JWF192" s="78"/>
      <c r="JWG192" s="78"/>
      <c r="JWH192" s="65"/>
      <c r="JWK192" s="78"/>
      <c r="JWL192" s="78"/>
      <c r="JWM192" s="65"/>
      <c r="JWP192" s="78"/>
      <c r="JWQ192" s="78"/>
      <c r="JWR192" s="65"/>
      <c r="JWU192" s="78"/>
      <c r="JWV192" s="78"/>
      <c r="JWW192" s="65"/>
      <c r="JWZ192" s="78"/>
      <c r="JXA192" s="78"/>
      <c r="JXB192" s="65"/>
      <c r="JXE192" s="78"/>
      <c r="JXF192" s="78"/>
      <c r="JXG192" s="65"/>
      <c r="JXJ192" s="78"/>
      <c r="JXK192" s="78"/>
      <c r="JXL192" s="65"/>
      <c r="JXO192" s="78"/>
      <c r="JXP192" s="78"/>
      <c r="JXQ192" s="65"/>
      <c r="JXT192" s="78"/>
      <c r="JXU192" s="78"/>
      <c r="JXV192" s="65"/>
      <c r="JXY192" s="78"/>
      <c r="JXZ192" s="78"/>
      <c r="JYA192" s="65"/>
      <c r="JYD192" s="78"/>
      <c r="JYE192" s="78"/>
      <c r="JYF192" s="65"/>
      <c r="JYI192" s="78"/>
      <c r="JYJ192" s="78"/>
      <c r="JYK192" s="65"/>
      <c r="JYN192" s="78"/>
      <c r="JYO192" s="78"/>
      <c r="JYP192" s="65"/>
      <c r="JYS192" s="78"/>
      <c r="JYT192" s="78"/>
      <c r="JYU192" s="65"/>
      <c r="JYX192" s="78"/>
      <c r="JYY192" s="78"/>
      <c r="JYZ192" s="65"/>
      <c r="JZC192" s="78"/>
      <c r="JZD192" s="78"/>
      <c r="JZE192" s="65"/>
      <c r="JZH192" s="78"/>
      <c r="JZI192" s="78"/>
      <c r="JZJ192" s="65"/>
      <c r="JZM192" s="78"/>
      <c r="JZN192" s="78"/>
      <c r="JZO192" s="65"/>
      <c r="JZR192" s="78"/>
      <c r="JZS192" s="78"/>
      <c r="JZT192" s="65"/>
      <c r="JZW192" s="78"/>
      <c r="JZX192" s="78"/>
      <c r="JZY192" s="65"/>
      <c r="KAB192" s="78"/>
      <c r="KAC192" s="78"/>
      <c r="KAD192" s="65"/>
      <c r="KAG192" s="78"/>
      <c r="KAH192" s="78"/>
      <c r="KAI192" s="65"/>
      <c r="KAL192" s="78"/>
      <c r="KAM192" s="78"/>
      <c r="KAN192" s="65"/>
      <c r="KAQ192" s="78"/>
      <c r="KAR192" s="78"/>
      <c r="KAS192" s="65"/>
      <c r="KAV192" s="78"/>
      <c r="KAW192" s="78"/>
      <c r="KAX192" s="65"/>
      <c r="KBA192" s="78"/>
      <c r="KBB192" s="78"/>
      <c r="KBC192" s="65"/>
      <c r="KBF192" s="78"/>
      <c r="KBG192" s="78"/>
      <c r="KBH192" s="65"/>
      <c r="KBK192" s="78"/>
      <c r="KBL192" s="78"/>
      <c r="KBM192" s="65"/>
      <c r="KBP192" s="78"/>
      <c r="KBQ192" s="78"/>
      <c r="KBR192" s="65"/>
      <c r="KBU192" s="78"/>
      <c r="KBV192" s="78"/>
      <c r="KBW192" s="65"/>
      <c r="KBZ192" s="78"/>
      <c r="KCA192" s="78"/>
      <c r="KCB192" s="65"/>
      <c r="KCE192" s="78"/>
      <c r="KCF192" s="78"/>
      <c r="KCG192" s="65"/>
      <c r="KCJ192" s="78"/>
      <c r="KCK192" s="78"/>
      <c r="KCL192" s="65"/>
      <c r="KCO192" s="78"/>
      <c r="KCP192" s="78"/>
      <c r="KCQ192" s="65"/>
      <c r="KCT192" s="78"/>
      <c r="KCU192" s="78"/>
      <c r="KCV192" s="65"/>
      <c r="KCY192" s="78"/>
      <c r="KCZ192" s="78"/>
      <c r="KDA192" s="65"/>
      <c r="KDD192" s="78"/>
      <c r="KDE192" s="78"/>
      <c r="KDF192" s="65"/>
      <c r="KDI192" s="78"/>
      <c r="KDJ192" s="78"/>
      <c r="KDK192" s="65"/>
      <c r="KDN192" s="78"/>
      <c r="KDO192" s="78"/>
      <c r="KDP192" s="65"/>
      <c r="KDS192" s="78"/>
      <c r="KDT192" s="78"/>
      <c r="KDU192" s="65"/>
      <c r="KDX192" s="78"/>
      <c r="KDY192" s="78"/>
      <c r="KDZ192" s="65"/>
      <c r="KEC192" s="78"/>
      <c r="KED192" s="78"/>
      <c r="KEE192" s="65"/>
      <c r="KEH192" s="78"/>
      <c r="KEI192" s="78"/>
      <c r="KEJ192" s="65"/>
      <c r="KEM192" s="78"/>
      <c r="KEN192" s="78"/>
      <c r="KEO192" s="65"/>
      <c r="KER192" s="78"/>
      <c r="KES192" s="78"/>
      <c r="KET192" s="65"/>
      <c r="KEW192" s="78"/>
      <c r="KEX192" s="78"/>
      <c r="KEY192" s="65"/>
      <c r="KFB192" s="78"/>
      <c r="KFC192" s="78"/>
      <c r="KFD192" s="65"/>
      <c r="KFG192" s="78"/>
      <c r="KFH192" s="78"/>
      <c r="KFI192" s="65"/>
      <c r="KFL192" s="78"/>
      <c r="KFM192" s="78"/>
      <c r="KFN192" s="65"/>
      <c r="KFQ192" s="78"/>
      <c r="KFR192" s="78"/>
      <c r="KFS192" s="65"/>
      <c r="KFV192" s="78"/>
      <c r="KFW192" s="78"/>
      <c r="KFX192" s="65"/>
      <c r="KGA192" s="78"/>
      <c r="KGB192" s="78"/>
      <c r="KGC192" s="65"/>
      <c r="KGF192" s="78"/>
      <c r="KGG192" s="78"/>
      <c r="KGH192" s="65"/>
      <c r="KGK192" s="78"/>
      <c r="KGL192" s="78"/>
      <c r="KGM192" s="65"/>
      <c r="KGP192" s="78"/>
      <c r="KGQ192" s="78"/>
      <c r="KGR192" s="65"/>
      <c r="KGU192" s="78"/>
      <c r="KGV192" s="78"/>
      <c r="KGW192" s="65"/>
      <c r="KGZ192" s="78"/>
      <c r="KHA192" s="78"/>
      <c r="KHB192" s="65"/>
      <c r="KHE192" s="78"/>
      <c r="KHF192" s="78"/>
      <c r="KHG192" s="65"/>
      <c r="KHJ192" s="78"/>
      <c r="KHK192" s="78"/>
      <c r="KHL192" s="65"/>
      <c r="KHO192" s="78"/>
      <c r="KHP192" s="78"/>
      <c r="KHQ192" s="65"/>
      <c r="KHT192" s="78"/>
      <c r="KHU192" s="78"/>
      <c r="KHV192" s="65"/>
      <c r="KHY192" s="78"/>
      <c r="KHZ192" s="78"/>
      <c r="KIA192" s="65"/>
      <c r="KID192" s="78"/>
      <c r="KIE192" s="78"/>
      <c r="KIF192" s="65"/>
      <c r="KII192" s="78"/>
      <c r="KIJ192" s="78"/>
      <c r="KIK192" s="65"/>
      <c r="KIN192" s="78"/>
      <c r="KIO192" s="78"/>
      <c r="KIP192" s="65"/>
      <c r="KIS192" s="78"/>
      <c r="KIT192" s="78"/>
      <c r="KIU192" s="65"/>
      <c r="KIX192" s="78"/>
      <c r="KIY192" s="78"/>
      <c r="KIZ192" s="65"/>
      <c r="KJC192" s="78"/>
      <c r="KJD192" s="78"/>
      <c r="KJE192" s="65"/>
      <c r="KJH192" s="78"/>
      <c r="KJI192" s="78"/>
      <c r="KJJ192" s="65"/>
      <c r="KJM192" s="78"/>
      <c r="KJN192" s="78"/>
      <c r="KJO192" s="65"/>
      <c r="KJR192" s="78"/>
      <c r="KJS192" s="78"/>
      <c r="KJT192" s="65"/>
      <c r="KJW192" s="78"/>
      <c r="KJX192" s="78"/>
      <c r="KJY192" s="65"/>
      <c r="KKB192" s="78"/>
      <c r="KKC192" s="78"/>
      <c r="KKD192" s="65"/>
      <c r="KKG192" s="78"/>
      <c r="KKH192" s="78"/>
      <c r="KKI192" s="65"/>
      <c r="KKL192" s="78"/>
      <c r="KKM192" s="78"/>
      <c r="KKN192" s="65"/>
      <c r="KKQ192" s="78"/>
      <c r="KKR192" s="78"/>
      <c r="KKS192" s="65"/>
      <c r="KKV192" s="78"/>
      <c r="KKW192" s="78"/>
      <c r="KKX192" s="65"/>
      <c r="KLA192" s="78"/>
      <c r="KLB192" s="78"/>
      <c r="KLC192" s="65"/>
      <c r="KLF192" s="78"/>
      <c r="KLG192" s="78"/>
      <c r="KLH192" s="65"/>
      <c r="KLK192" s="78"/>
      <c r="KLL192" s="78"/>
      <c r="KLM192" s="65"/>
      <c r="KLP192" s="78"/>
      <c r="KLQ192" s="78"/>
      <c r="KLR192" s="65"/>
      <c r="KLU192" s="78"/>
      <c r="KLV192" s="78"/>
      <c r="KLW192" s="65"/>
      <c r="KLZ192" s="78"/>
      <c r="KMA192" s="78"/>
      <c r="KMB192" s="65"/>
      <c r="KME192" s="78"/>
      <c r="KMF192" s="78"/>
      <c r="KMG192" s="65"/>
      <c r="KMJ192" s="78"/>
      <c r="KMK192" s="78"/>
      <c r="KML192" s="65"/>
      <c r="KMO192" s="78"/>
      <c r="KMP192" s="78"/>
      <c r="KMQ192" s="65"/>
      <c r="KMT192" s="78"/>
      <c r="KMU192" s="78"/>
      <c r="KMV192" s="65"/>
      <c r="KMY192" s="78"/>
      <c r="KMZ192" s="78"/>
      <c r="KNA192" s="65"/>
      <c r="KND192" s="78"/>
      <c r="KNE192" s="78"/>
      <c r="KNF192" s="65"/>
      <c r="KNI192" s="78"/>
      <c r="KNJ192" s="78"/>
      <c r="KNK192" s="65"/>
      <c r="KNN192" s="78"/>
      <c r="KNO192" s="78"/>
      <c r="KNP192" s="65"/>
      <c r="KNS192" s="78"/>
      <c r="KNT192" s="78"/>
      <c r="KNU192" s="65"/>
      <c r="KNX192" s="78"/>
      <c r="KNY192" s="78"/>
      <c r="KNZ192" s="65"/>
      <c r="KOC192" s="78"/>
      <c r="KOD192" s="78"/>
      <c r="KOE192" s="65"/>
      <c r="KOH192" s="78"/>
      <c r="KOI192" s="78"/>
      <c r="KOJ192" s="65"/>
      <c r="KOM192" s="78"/>
      <c r="KON192" s="78"/>
      <c r="KOO192" s="65"/>
      <c r="KOR192" s="78"/>
      <c r="KOS192" s="78"/>
      <c r="KOT192" s="65"/>
      <c r="KOW192" s="78"/>
      <c r="KOX192" s="78"/>
      <c r="KOY192" s="65"/>
      <c r="KPB192" s="78"/>
      <c r="KPC192" s="78"/>
      <c r="KPD192" s="65"/>
      <c r="KPG192" s="78"/>
      <c r="KPH192" s="78"/>
      <c r="KPI192" s="65"/>
      <c r="KPL192" s="78"/>
      <c r="KPM192" s="78"/>
      <c r="KPN192" s="65"/>
      <c r="KPQ192" s="78"/>
      <c r="KPR192" s="78"/>
      <c r="KPS192" s="65"/>
      <c r="KPV192" s="78"/>
      <c r="KPW192" s="78"/>
      <c r="KPX192" s="65"/>
      <c r="KQA192" s="78"/>
      <c r="KQB192" s="78"/>
      <c r="KQC192" s="65"/>
      <c r="KQF192" s="78"/>
      <c r="KQG192" s="78"/>
      <c r="KQH192" s="65"/>
      <c r="KQK192" s="78"/>
      <c r="KQL192" s="78"/>
      <c r="KQM192" s="65"/>
      <c r="KQP192" s="78"/>
      <c r="KQQ192" s="78"/>
      <c r="KQR192" s="65"/>
      <c r="KQU192" s="78"/>
      <c r="KQV192" s="78"/>
      <c r="KQW192" s="65"/>
      <c r="KQZ192" s="78"/>
      <c r="KRA192" s="78"/>
      <c r="KRB192" s="65"/>
      <c r="KRE192" s="78"/>
      <c r="KRF192" s="78"/>
      <c r="KRG192" s="65"/>
      <c r="KRJ192" s="78"/>
      <c r="KRK192" s="78"/>
      <c r="KRL192" s="65"/>
      <c r="KRO192" s="78"/>
      <c r="KRP192" s="78"/>
      <c r="KRQ192" s="65"/>
      <c r="KRT192" s="78"/>
      <c r="KRU192" s="78"/>
      <c r="KRV192" s="65"/>
      <c r="KRY192" s="78"/>
      <c r="KRZ192" s="78"/>
      <c r="KSA192" s="65"/>
      <c r="KSD192" s="78"/>
      <c r="KSE192" s="78"/>
      <c r="KSF192" s="65"/>
      <c r="KSI192" s="78"/>
      <c r="KSJ192" s="78"/>
      <c r="KSK192" s="65"/>
      <c r="KSN192" s="78"/>
      <c r="KSO192" s="78"/>
      <c r="KSP192" s="65"/>
      <c r="KSS192" s="78"/>
      <c r="KST192" s="78"/>
      <c r="KSU192" s="65"/>
      <c r="KSX192" s="78"/>
      <c r="KSY192" s="78"/>
      <c r="KSZ192" s="65"/>
      <c r="KTC192" s="78"/>
      <c r="KTD192" s="78"/>
      <c r="KTE192" s="65"/>
      <c r="KTH192" s="78"/>
      <c r="KTI192" s="78"/>
      <c r="KTJ192" s="65"/>
      <c r="KTM192" s="78"/>
      <c r="KTN192" s="78"/>
      <c r="KTO192" s="65"/>
      <c r="KTR192" s="78"/>
      <c r="KTS192" s="78"/>
      <c r="KTT192" s="65"/>
      <c r="KTW192" s="78"/>
      <c r="KTX192" s="78"/>
      <c r="KTY192" s="65"/>
      <c r="KUB192" s="78"/>
      <c r="KUC192" s="78"/>
      <c r="KUD192" s="65"/>
      <c r="KUG192" s="78"/>
      <c r="KUH192" s="78"/>
      <c r="KUI192" s="65"/>
      <c r="KUL192" s="78"/>
      <c r="KUM192" s="78"/>
      <c r="KUN192" s="65"/>
      <c r="KUQ192" s="78"/>
      <c r="KUR192" s="78"/>
      <c r="KUS192" s="65"/>
      <c r="KUV192" s="78"/>
      <c r="KUW192" s="78"/>
      <c r="KUX192" s="65"/>
      <c r="KVA192" s="78"/>
      <c r="KVB192" s="78"/>
      <c r="KVC192" s="65"/>
      <c r="KVF192" s="78"/>
      <c r="KVG192" s="78"/>
      <c r="KVH192" s="65"/>
      <c r="KVK192" s="78"/>
      <c r="KVL192" s="78"/>
      <c r="KVM192" s="65"/>
      <c r="KVP192" s="78"/>
      <c r="KVQ192" s="78"/>
      <c r="KVR192" s="65"/>
      <c r="KVU192" s="78"/>
      <c r="KVV192" s="78"/>
      <c r="KVW192" s="65"/>
      <c r="KVZ192" s="78"/>
      <c r="KWA192" s="78"/>
      <c r="KWB192" s="65"/>
      <c r="KWE192" s="78"/>
      <c r="KWF192" s="78"/>
      <c r="KWG192" s="65"/>
      <c r="KWJ192" s="78"/>
      <c r="KWK192" s="78"/>
      <c r="KWL192" s="65"/>
      <c r="KWO192" s="78"/>
      <c r="KWP192" s="78"/>
      <c r="KWQ192" s="65"/>
      <c r="KWT192" s="78"/>
      <c r="KWU192" s="78"/>
      <c r="KWV192" s="65"/>
      <c r="KWY192" s="78"/>
      <c r="KWZ192" s="78"/>
      <c r="KXA192" s="65"/>
      <c r="KXD192" s="78"/>
      <c r="KXE192" s="78"/>
      <c r="KXF192" s="65"/>
      <c r="KXI192" s="78"/>
      <c r="KXJ192" s="78"/>
      <c r="KXK192" s="65"/>
      <c r="KXN192" s="78"/>
      <c r="KXO192" s="78"/>
      <c r="KXP192" s="65"/>
      <c r="KXS192" s="78"/>
      <c r="KXT192" s="78"/>
      <c r="KXU192" s="65"/>
      <c r="KXX192" s="78"/>
      <c r="KXY192" s="78"/>
      <c r="KXZ192" s="65"/>
      <c r="KYC192" s="78"/>
      <c r="KYD192" s="78"/>
      <c r="KYE192" s="65"/>
      <c r="KYH192" s="78"/>
      <c r="KYI192" s="78"/>
      <c r="KYJ192" s="65"/>
      <c r="KYM192" s="78"/>
      <c r="KYN192" s="78"/>
      <c r="KYO192" s="65"/>
      <c r="KYR192" s="78"/>
      <c r="KYS192" s="78"/>
      <c r="KYT192" s="65"/>
      <c r="KYW192" s="78"/>
      <c r="KYX192" s="78"/>
      <c r="KYY192" s="65"/>
      <c r="KZB192" s="78"/>
      <c r="KZC192" s="78"/>
      <c r="KZD192" s="65"/>
      <c r="KZG192" s="78"/>
      <c r="KZH192" s="78"/>
      <c r="KZI192" s="65"/>
      <c r="KZL192" s="78"/>
      <c r="KZM192" s="78"/>
      <c r="KZN192" s="65"/>
      <c r="KZQ192" s="78"/>
      <c r="KZR192" s="78"/>
      <c r="KZS192" s="65"/>
      <c r="KZV192" s="78"/>
      <c r="KZW192" s="78"/>
      <c r="KZX192" s="65"/>
      <c r="LAA192" s="78"/>
      <c r="LAB192" s="78"/>
      <c r="LAC192" s="65"/>
      <c r="LAF192" s="78"/>
      <c r="LAG192" s="78"/>
      <c r="LAH192" s="65"/>
      <c r="LAK192" s="78"/>
      <c r="LAL192" s="78"/>
      <c r="LAM192" s="65"/>
      <c r="LAP192" s="78"/>
      <c r="LAQ192" s="78"/>
      <c r="LAR192" s="65"/>
      <c r="LAU192" s="78"/>
      <c r="LAV192" s="78"/>
      <c r="LAW192" s="65"/>
      <c r="LAZ192" s="78"/>
      <c r="LBA192" s="78"/>
      <c r="LBB192" s="65"/>
      <c r="LBE192" s="78"/>
      <c r="LBF192" s="78"/>
      <c r="LBG192" s="65"/>
      <c r="LBJ192" s="78"/>
      <c r="LBK192" s="78"/>
      <c r="LBL192" s="65"/>
      <c r="LBO192" s="78"/>
      <c r="LBP192" s="78"/>
      <c r="LBQ192" s="65"/>
      <c r="LBT192" s="78"/>
      <c r="LBU192" s="78"/>
      <c r="LBV192" s="65"/>
      <c r="LBY192" s="78"/>
      <c r="LBZ192" s="78"/>
      <c r="LCA192" s="65"/>
      <c r="LCD192" s="78"/>
      <c r="LCE192" s="78"/>
      <c r="LCF192" s="65"/>
      <c r="LCI192" s="78"/>
      <c r="LCJ192" s="78"/>
      <c r="LCK192" s="65"/>
      <c r="LCN192" s="78"/>
      <c r="LCO192" s="78"/>
      <c r="LCP192" s="65"/>
      <c r="LCS192" s="78"/>
      <c r="LCT192" s="78"/>
      <c r="LCU192" s="65"/>
      <c r="LCX192" s="78"/>
      <c r="LCY192" s="78"/>
      <c r="LCZ192" s="65"/>
      <c r="LDC192" s="78"/>
      <c r="LDD192" s="78"/>
      <c r="LDE192" s="65"/>
      <c r="LDH192" s="78"/>
      <c r="LDI192" s="78"/>
      <c r="LDJ192" s="65"/>
      <c r="LDM192" s="78"/>
      <c r="LDN192" s="78"/>
      <c r="LDO192" s="65"/>
      <c r="LDR192" s="78"/>
      <c r="LDS192" s="78"/>
      <c r="LDT192" s="65"/>
      <c r="LDW192" s="78"/>
      <c r="LDX192" s="78"/>
      <c r="LDY192" s="65"/>
      <c r="LEB192" s="78"/>
      <c r="LEC192" s="78"/>
      <c r="LED192" s="65"/>
      <c r="LEG192" s="78"/>
      <c r="LEH192" s="78"/>
      <c r="LEI192" s="65"/>
      <c r="LEL192" s="78"/>
      <c r="LEM192" s="78"/>
      <c r="LEN192" s="65"/>
      <c r="LEQ192" s="78"/>
      <c r="LER192" s="78"/>
      <c r="LES192" s="65"/>
      <c r="LEV192" s="78"/>
      <c r="LEW192" s="78"/>
      <c r="LEX192" s="65"/>
      <c r="LFA192" s="78"/>
      <c r="LFB192" s="78"/>
      <c r="LFC192" s="65"/>
      <c r="LFF192" s="78"/>
      <c r="LFG192" s="78"/>
      <c r="LFH192" s="65"/>
      <c r="LFK192" s="78"/>
      <c r="LFL192" s="78"/>
      <c r="LFM192" s="65"/>
      <c r="LFP192" s="78"/>
      <c r="LFQ192" s="78"/>
      <c r="LFR192" s="65"/>
      <c r="LFU192" s="78"/>
      <c r="LFV192" s="78"/>
      <c r="LFW192" s="65"/>
      <c r="LFZ192" s="78"/>
      <c r="LGA192" s="78"/>
      <c r="LGB192" s="65"/>
      <c r="LGE192" s="78"/>
      <c r="LGF192" s="78"/>
      <c r="LGG192" s="65"/>
      <c r="LGJ192" s="78"/>
      <c r="LGK192" s="78"/>
      <c r="LGL192" s="65"/>
      <c r="LGO192" s="78"/>
      <c r="LGP192" s="78"/>
      <c r="LGQ192" s="65"/>
      <c r="LGT192" s="78"/>
      <c r="LGU192" s="78"/>
      <c r="LGV192" s="65"/>
      <c r="LGY192" s="78"/>
      <c r="LGZ192" s="78"/>
      <c r="LHA192" s="65"/>
      <c r="LHD192" s="78"/>
      <c r="LHE192" s="78"/>
      <c r="LHF192" s="65"/>
      <c r="LHI192" s="78"/>
      <c r="LHJ192" s="78"/>
      <c r="LHK192" s="65"/>
      <c r="LHN192" s="78"/>
      <c r="LHO192" s="78"/>
      <c r="LHP192" s="65"/>
      <c r="LHS192" s="78"/>
      <c r="LHT192" s="78"/>
      <c r="LHU192" s="65"/>
      <c r="LHX192" s="78"/>
      <c r="LHY192" s="78"/>
      <c r="LHZ192" s="65"/>
      <c r="LIC192" s="78"/>
      <c r="LID192" s="78"/>
      <c r="LIE192" s="65"/>
      <c r="LIH192" s="78"/>
      <c r="LII192" s="78"/>
      <c r="LIJ192" s="65"/>
      <c r="LIM192" s="78"/>
      <c r="LIN192" s="78"/>
      <c r="LIO192" s="65"/>
      <c r="LIR192" s="78"/>
      <c r="LIS192" s="78"/>
      <c r="LIT192" s="65"/>
      <c r="LIW192" s="78"/>
      <c r="LIX192" s="78"/>
      <c r="LIY192" s="65"/>
      <c r="LJB192" s="78"/>
      <c r="LJC192" s="78"/>
      <c r="LJD192" s="65"/>
      <c r="LJG192" s="78"/>
      <c r="LJH192" s="78"/>
      <c r="LJI192" s="65"/>
      <c r="LJL192" s="78"/>
      <c r="LJM192" s="78"/>
      <c r="LJN192" s="65"/>
      <c r="LJQ192" s="78"/>
      <c r="LJR192" s="78"/>
      <c r="LJS192" s="65"/>
      <c r="LJV192" s="78"/>
      <c r="LJW192" s="78"/>
      <c r="LJX192" s="65"/>
      <c r="LKA192" s="78"/>
      <c r="LKB192" s="78"/>
      <c r="LKC192" s="65"/>
      <c r="LKF192" s="78"/>
      <c r="LKG192" s="78"/>
      <c r="LKH192" s="65"/>
      <c r="LKK192" s="78"/>
      <c r="LKL192" s="78"/>
      <c r="LKM192" s="65"/>
      <c r="LKP192" s="78"/>
      <c r="LKQ192" s="78"/>
      <c r="LKR192" s="65"/>
      <c r="LKU192" s="78"/>
      <c r="LKV192" s="78"/>
      <c r="LKW192" s="65"/>
      <c r="LKZ192" s="78"/>
      <c r="LLA192" s="78"/>
      <c r="LLB192" s="65"/>
      <c r="LLE192" s="78"/>
      <c r="LLF192" s="78"/>
      <c r="LLG192" s="65"/>
      <c r="LLJ192" s="78"/>
      <c r="LLK192" s="78"/>
      <c r="LLL192" s="65"/>
      <c r="LLO192" s="78"/>
      <c r="LLP192" s="78"/>
      <c r="LLQ192" s="65"/>
      <c r="LLT192" s="78"/>
      <c r="LLU192" s="78"/>
      <c r="LLV192" s="65"/>
      <c r="LLY192" s="78"/>
      <c r="LLZ192" s="78"/>
      <c r="LMA192" s="65"/>
      <c r="LMD192" s="78"/>
      <c r="LME192" s="78"/>
      <c r="LMF192" s="65"/>
      <c r="LMI192" s="78"/>
      <c r="LMJ192" s="78"/>
      <c r="LMK192" s="65"/>
      <c r="LMN192" s="78"/>
      <c r="LMO192" s="78"/>
      <c r="LMP192" s="65"/>
      <c r="LMS192" s="78"/>
      <c r="LMT192" s="78"/>
      <c r="LMU192" s="65"/>
      <c r="LMX192" s="78"/>
      <c r="LMY192" s="78"/>
      <c r="LMZ192" s="65"/>
      <c r="LNC192" s="78"/>
      <c r="LND192" s="78"/>
      <c r="LNE192" s="65"/>
      <c r="LNH192" s="78"/>
      <c r="LNI192" s="78"/>
      <c r="LNJ192" s="65"/>
      <c r="LNM192" s="78"/>
      <c r="LNN192" s="78"/>
      <c r="LNO192" s="65"/>
      <c r="LNR192" s="78"/>
      <c r="LNS192" s="78"/>
      <c r="LNT192" s="65"/>
      <c r="LNW192" s="78"/>
      <c r="LNX192" s="78"/>
      <c r="LNY192" s="65"/>
      <c r="LOB192" s="78"/>
      <c r="LOC192" s="78"/>
      <c r="LOD192" s="65"/>
      <c r="LOG192" s="78"/>
      <c r="LOH192" s="78"/>
      <c r="LOI192" s="65"/>
      <c r="LOL192" s="78"/>
      <c r="LOM192" s="78"/>
      <c r="LON192" s="65"/>
      <c r="LOQ192" s="78"/>
      <c r="LOR192" s="78"/>
      <c r="LOS192" s="65"/>
      <c r="LOV192" s="78"/>
      <c r="LOW192" s="78"/>
      <c r="LOX192" s="65"/>
      <c r="LPA192" s="78"/>
      <c r="LPB192" s="78"/>
      <c r="LPC192" s="65"/>
      <c r="LPF192" s="78"/>
      <c r="LPG192" s="78"/>
      <c r="LPH192" s="65"/>
      <c r="LPK192" s="78"/>
      <c r="LPL192" s="78"/>
      <c r="LPM192" s="65"/>
      <c r="LPP192" s="78"/>
      <c r="LPQ192" s="78"/>
      <c r="LPR192" s="65"/>
      <c r="LPU192" s="78"/>
      <c r="LPV192" s="78"/>
      <c r="LPW192" s="65"/>
      <c r="LPZ192" s="78"/>
      <c r="LQA192" s="78"/>
      <c r="LQB192" s="65"/>
      <c r="LQE192" s="78"/>
      <c r="LQF192" s="78"/>
      <c r="LQG192" s="65"/>
      <c r="LQJ192" s="78"/>
      <c r="LQK192" s="78"/>
      <c r="LQL192" s="65"/>
      <c r="LQO192" s="78"/>
      <c r="LQP192" s="78"/>
      <c r="LQQ192" s="65"/>
      <c r="LQT192" s="78"/>
      <c r="LQU192" s="78"/>
      <c r="LQV192" s="65"/>
      <c r="LQY192" s="78"/>
      <c r="LQZ192" s="78"/>
      <c r="LRA192" s="65"/>
      <c r="LRD192" s="78"/>
      <c r="LRE192" s="78"/>
      <c r="LRF192" s="65"/>
      <c r="LRI192" s="78"/>
      <c r="LRJ192" s="78"/>
      <c r="LRK192" s="65"/>
      <c r="LRN192" s="78"/>
      <c r="LRO192" s="78"/>
      <c r="LRP192" s="65"/>
      <c r="LRS192" s="78"/>
      <c r="LRT192" s="78"/>
      <c r="LRU192" s="65"/>
      <c r="LRX192" s="78"/>
      <c r="LRY192" s="78"/>
      <c r="LRZ192" s="65"/>
      <c r="LSC192" s="78"/>
      <c r="LSD192" s="78"/>
      <c r="LSE192" s="65"/>
      <c r="LSH192" s="78"/>
      <c r="LSI192" s="78"/>
      <c r="LSJ192" s="65"/>
      <c r="LSM192" s="78"/>
      <c r="LSN192" s="78"/>
      <c r="LSO192" s="65"/>
      <c r="LSR192" s="78"/>
      <c r="LSS192" s="78"/>
      <c r="LST192" s="65"/>
      <c r="LSW192" s="78"/>
      <c r="LSX192" s="78"/>
      <c r="LSY192" s="65"/>
      <c r="LTB192" s="78"/>
      <c r="LTC192" s="78"/>
      <c r="LTD192" s="65"/>
      <c r="LTG192" s="78"/>
      <c r="LTH192" s="78"/>
      <c r="LTI192" s="65"/>
      <c r="LTL192" s="78"/>
      <c r="LTM192" s="78"/>
      <c r="LTN192" s="65"/>
      <c r="LTQ192" s="78"/>
      <c r="LTR192" s="78"/>
      <c r="LTS192" s="65"/>
      <c r="LTV192" s="78"/>
      <c r="LTW192" s="78"/>
      <c r="LTX192" s="65"/>
      <c r="LUA192" s="78"/>
      <c r="LUB192" s="78"/>
      <c r="LUC192" s="65"/>
      <c r="LUF192" s="78"/>
      <c r="LUG192" s="78"/>
      <c r="LUH192" s="65"/>
      <c r="LUK192" s="78"/>
      <c r="LUL192" s="78"/>
      <c r="LUM192" s="65"/>
      <c r="LUP192" s="78"/>
      <c r="LUQ192" s="78"/>
      <c r="LUR192" s="65"/>
      <c r="LUU192" s="78"/>
      <c r="LUV192" s="78"/>
      <c r="LUW192" s="65"/>
      <c r="LUZ192" s="78"/>
      <c r="LVA192" s="78"/>
      <c r="LVB192" s="65"/>
      <c r="LVE192" s="78"/>
      <c r="LVF192" s="78"/>
      <c r="LVG192" s="65"/>
      <c r="LVJ192" s="78"/>
      <c r="LVK192" s="78"/>
      <c r="LVL192" s="65"/>
      <c r="LVO192" s="78"/>
      <c r="LVP192" s="78"/>
      <c r="LVQ192" s="65"/>
      <c r="LVT192" s="78"/>
      <c r="LVU192" s="78"/>
      <c r="LVV192" s="65"/>
      <c r="LVY192" s="78"/>
      <c r="LVZ192" s="78"/>
      <c r="LWA192" s="65"/>
      <c r="LWD192" s="78"/>
      <c r="LWE192" s="78"/>
      <c r="LWF192" s="65"/>
      <c r="LWI192" s="78"/>
      <c r="LWJ192" s="78"/>
      <c r="LWK192" s="65"/>
      <c r="LWN192" s="78"/>
      <c r="LWO192" s="78"/>
      <c r="LWP192" s="65"/>
      <c r="LWS192" s="78"/>
      <c r="LWT192" s="78"/>
      <c r="LWU192" s="65"/>
      <c r="LWX192" s="78"/>
      <c r="LWY192" s="78"/>
      <c r="LWZ192" s="65"/>
      <c r="LXC192" s="78"/>
      <c r="LXD192" s="78"/>
      <c r="LXE192" s="65"/>
      <c r="LXH192" s="78"/>
      <c r="LXI192" s="78"/>
      <c r="LXJ192" s="65"/>
      <c r="LXM192" s="78"/>
      <c r="LXN192" s="78"/>
      <c r="LXO192" s="65"/>
      <c r="LXR192" s="78"/>
      <c r="LXS192" s="78"/>
      <c r="LXT192" s="65"/>
      <c r="LXW192" s="78"/>
      <c r="LXX192" s="78"/>
      <c r="LXY192" s="65"/>
      <c r="LYB192" s="78"/>
      <c r="LYC192" s="78"/>
      <c r="LYD192" s="65"/>
      <c r="LYG192" s="78"/>
      <c r="LYH192" s="78"/>
      <c r="LYI192" s="65"/>
      <c r="LYL192" s="78"/>
      <c r="LYM192" s="78"/>
      <c r="LYN192" s="65"/>
      <c r="LYQ192" s="78"/>
      <c r="LYR192" s="78"/>
      <c r="LYS192" s="65"/>
      <c r="LYV192" s="78"/>
      <c r="LYW192" s="78"/>
      <c r="LYX192" s="65"/>
      <c r="LZA192" s="78"/>
      <c r="LZB192" s="78"/>
      <c r="LZC192" s="65"/>
      <c r="LZF192" s="78"/>
      <c r="LZG192" s="78"/>
      <c r="LZH192" s="65"/>
      <c r="LZK192" s="78"/>
      <c r="LZL192" s="78"/>
      <c r="LZM192" s="65"/>
      <c r="LZP192" s="78"/>
      <c r="LZQ192" s="78"/>
      <c r="LZR192" s="65"/>
      <c r="LZU192" s="78"/>
      <c r="LZV192" s="78"/>
      <c r="LZW192" s="65"/>
      <c r="LZZ192" s="78"/>
      <c r="MAA192" s="78"/>
      <c r="MAB192" s="65"/>
      <c r="MAE192" s="78"/>
      <c r="MAF192" s="78"/>
      <c r="MAG192" s="65"/>
      <c r="MAJ192" s="78"/>
      <c r="MAK192" s="78"/>
      <c r="MAL192" s="65"/>
      <c r="MAO192" s="78"/>
      <c r="MAP192" s="78"/>
      <c r="MAQ192" s="65"/>
      <c r="MAT192" s="78"/>
      <c r="MAU192" s="78"/>
      <c r="MAV192" s="65"/>
      <c r="MAY192" s="78"/>
      <c r="MAZ192" s="78"/>
      <c r="MBA192" s="65"/>
      <c r="MBD192" s="78"/>
      <c r="MBE192" s="78"/>
      <c r="MBF192" s="65"/>
      <c r="MBI192" s="78"/>
      <c r="MBJ192" s="78"/>
      <c r="MBK192" s="65"/>
      <c r="MBN192" s="78"/>
      <c r="MBO192" s="78"/>
      <c r="MBP192" s="65"/>
      <c r="MBS192" s="78"/>
      <c r="MBT192" s="78"/>
      <c r="MBU192" s="65"/>
      <c r="MBX192" s="78"/>
      <c r="MBY192" s="78"/>
      <c r="MBZ192" s="65"/>
      <c r="MCC192" s="78"/>
      <c r="MCD192" s="78"/>
      <c r="MCE192" s="65"/>
      <c r="MCH192" s="78"/>
      <c r="MCI192" s="78"/>
      <c r="MCJ192" s="65"/>
      <c r="MCM192" s="78"/>
      <c r="MCN192" s="78"/>
      <c r="MCO192" s="65"/>
      <c r="MCR192" s="78"/>
      <c r="MCS192" s="78"/>
      <c r="MCT192" s="65"/>
      <c r="MCW192" s="78"/>
      <c r="MCX192" s="78"/>
      <c r="MCY192" s="65"/>
      <c r="MDB192" s="78"/>
      <c r="MDC192" s="78"/>
      <c r="MDD192" s="65"/>
      <c r="MDG192" s="78"/>
      <c r="MDH192" s="78"/>
      <c r="MDI192" s="65"/>
      <c r="MDL192" s="78"/>
      <c r="MDM192" s="78"/>
      <c r="MDN192" s="65"/>
      <c r="MDQ192" s="78"/>
      <c r="MDR192" s="78"/>
      <c r="MDS192" s="65"/>
      <c r="MDV192" s="78"/>
      <c r="MDW192" s="78"/>
      <c r="MDX192" s="65"/>
      <c r="MEA192" s="78"/>
      <c r="MEB192" s="78"/>
      <c r="MEC192" s="65"/>
      <c r="MEF192" s="78"/>
      <c r="MEG192" s="78"/>
      <c r="MEH192" s="65"/>
      <c r="MEK192" s="78"/>
      <c r="MEL192" s="78"/>
      <c r="MEM192" s="65"/>
      <c r="MEP192" s="78"/>
      <c r="MEQ192" s="78"/>
      <c r="MER192" s="65"/>
      <c r="MEU192" s="78"/>
      <c r="MEV192" s="78"/>
      <c r="MEW192" s="65"/>
      <c r="MEZ192" s="78"/>
      <c r="MFA192" s="78"/>
      <c r="MFB192" s="65"/>
      <c r="MFE192" s="78"/>
      <c r="MFF192" s="78"/>
      <c r="MFG192" s="65"/>
      <c r="MFJ192" s="78"/>
      <c r="MFK192" s="78"/>
      <c r="MFL192" s="65"/>
      <c r="MFO192" s="78"/>
      <c r="MFP192" s="78"/>
      <c r="MFQ192" s="65"/>
      <c r="MFT192" s="78"/>
      <c r="MFU192" s="78"/>
      <c r="MFV192" s="65"/>
      <c r="MFY192" s="78"/>
      <c r="MFZ192" s="78"/>
      <c r="MGA192" s="65"/>
      <c r="MGD192" s="78"/>
      <c r="MGE192" s="78"/>
      <c r="MGF192" s="65"/>
      <c r="MGI192" s="78"/>
      <c r="MGJ192" s="78"/>
      <c r="MGK192" s="65"/>
      <c r="MGN192" s="78"/>
      <c r="MGO192" s="78"/>
      <c r="MGP192" s="65"/>
      <c r="MGS192" s="78"/>
      <c r="MGT192" s="78"/>
      <c r="MGU192" s="65"/>
      <c r="MGX192" s="78"/>
      <c r="MGY192" s="78"/>
      <c r="MGZ192" s="65"/>
      <c r="MHC192" s="78"/>
      <c r="MHD192" s="78"/>
      <c r="MHE192" s="65"/>
      <c r="MHH192" s="78"/>
      <c r="MHI192" s="78"/>
      <c r="MHJ192" s="65"/>
      <c r="MHM192" s="78"/>
      <c r="MHN192" s="78"/>
      <c r="MHO192" s="65"/>
      <c r="MHR192" s="78"/>
      <c r="MHS192" s="78"/>
      <c r="MHT192" s="65"/>
      <c r="MHW192" s="78"/>
      <c r="MHX192" s="78"/>
      <c r="MHY192" s="65"/>
      <c r="MIB192" s="78"/>
      <c r="MIC192" s="78"/>
      <c r="MID192" s="65"/>
      <c r="MIG192" s="78"/>
      <c r="MIH192" s="78"/>
      <c r="MII192" s="65"/>
      <c r="MIL192" s="78"/>
      <c r="MIM192" s="78"/>
      <c r="MIN192" s="65"/>
      <c r="MIQ192" s="78"/>
      <c r="MIR192" s="78"/>
      <c r="MIS192" s="65"/>
      <c r="MIV192" s="78"/>
      <c r="MIW192" s="78"/>
      <c r="MIX192" s="65"/>
      <c r="MJA192" s="78"/>
      <c r="MJB192" s="78"/>
      <c r="MJC192" s="65"/>
      <c r="MJF192" s="78"/>
      <c r="MJG192" s="78"/>
      <c r="MJH192" s="65"/>
      <c r="MJK192" s="78"/>
      <c r="MJL192" s="78"/>
      <c r="MJM192" s="65"/>
      <c r="MJP192" s="78"/>
      <c r="MJQ192" s="78"/>
      <c r="MJR192" s="65"/>
      <c r="MJU192" s="78"/>
      <c r="MJV192" s="78"/>
      <c r="MJW192" s="65"/>
      <c r="MJZ192" s="78"/>
      <c r="MKA192" s="78"/>
      <c r="MKB192" s="65"/>
      <c r="MKE192" s="78"/>
      <c r="MKF192" s="78"/>
      <c r="MKG192" s="65"/>
      <c r="MKJ192" s="78"/>
      <c r="MKK192" s="78"/>
      <c r="MKL192" s="65"/>
      <c r="MKO192" s="78"/>
      <c r="MKP192" s="78"/>
      <c r="MKQ192" s="65"/>
      <c r="MKT192" s="78"/>
      <c r="MKU192" s="78"/>
      <c r="MKV192" s="65"/>
      <c r="MKY192" s="78"/>
      <c r="MKZ192" s="78"/>
      <c r="MLA192" s="65"/>
      <c r="MLD192" s="78"/>
      <c r="MLE192" s="78"/>
      <c r="MLF192" s="65"/>
      <c r="MLI192" s="78"/>
      <c r="MLJ192" s="78"/>
      <c r="MLK192" s="65"/>
      <c r="MLN192" s="78"/>
      <c r="MLO192" s="78"/>
      <c r="MLP192" s="65"/>
      <c r="MLS192" s="78"/>
      <c r="MLT192" s="78"/>
      <c r="MLU192" s="65"/>
      <c r="MLX192" s="78"/>
      <c r="MLY192" s="78"/>
      <c r="MLZ192" s="65"/>
      <c r="MMC192" s="78"/>
      <c r="MMD192" s="78"/>
      <c r="MME192" s="65"/>
      <c r="MMH192" s="78"/>
      <c r="MMI192" s="78"/>
      <c r="MMJ192" s="65"/>
      <c r="MMM192" s="78"/>
      <c r="MMN192" s="78"/>
      <c r="MMO192" s="65"/>
      <c r="MMR192" s="78"/>
      <c r="MMS192" s="78"/>
      <c r="MMT192" s="65"/>
      <c r="MMW192" s="78"/>
      <c r="MMX192" s="78"/>
      <c r="MMY192" s="65"/>
      <c r="MNB192" s="78"/>
      <c r="MNC192" s="78"/>
      <c r="MND192" s="65"/>
      <c r="MNG192" s="78"/>
      <c r="MNH192" s="78"/>
      <c r="MNI192" s="65"/>
      <c r="MNL192" s="78"/>
      <c r="MNM192" s="78"/>
      <c r="MNN192" s="65"/>
      <c r="MNQ192" s="78"/>
      <c r="MNR192" s="78"/>
      <c r="MNS192" s="65"/>
      <c r="MNV192" s="78"/>
      <c r="MNW192" s="78"/>
      <c r="MNX192" s="65"/>
      <c r="MOA192" s="78"/>
      <c r="MOB192" s="78"/>
      <c r="MOC192" s="65"/>
      <c r="MOF192" s="78"/>
      <c r="MOG192" s="78"/>
      <c r="MOH192" s="65"/>
      <c r="MOK192" s="78"/>
      <c r="MOL192" s="78"/>
      <c r="MOM192" s="65"/>
      <c r="MOP192" s="78"/>
      <c r="MOQ192" s="78"/>
      <c r="MOR192" s="65"/>
      <c r="MOU192" s="78"/>
      <c r="MOV192" s="78"/>
      <c r="MOW192" s="65"/>
      <c r="MOZ192" s="78"/>
      <c r="MPA192" s="78"/>
      <c r="MPB192" s="65"/>
      <c r="MPE192" s="78"/>
      <c r="MPF192" s="78"/>
      <c r="MPG192" s="65"/>
      <c r="MPJ192" s="78"/>
      <c r="MPK192" s="78"/>
      <c r="MPL192" s="65"/>
      <c r="MPO192" s="78"/>
      <c r="MPP192" s="78"/>
      <c r="MPQ192" s="65"/>
      <c r="MPT192" s="78"/>
      <c r="MPU192" s="78"/>
      <c r="MPV192" s="65"/>
      <c r="MPY192" s="78"/>
      <c r="MPZ192" s="78"/>
      <c r="MQA192" s="65"/>
      <c r="MQD192" s="78"/>
      <c r="MQE192" s="78"/>
      <c r="MQF192" s="65"/>
      <c r="MQI192" s="78"/>
      <c r="MQJ192" s="78"/>
      <c r="MQK192" s="65"/>
      <c r="MQN192" s="78"/>
      <c r="MQO192" s="78"/>
      <c r="MQP192" s="65"/>
      <c r="MQS192" s="78"/>
      <c r="MQT192" s="78"/>
      <c r="MQU192" s="65"/>
      <c r="MQX192" s="78"/>
      <c r="MQY192" s="78"/>
      <c r="MQZ192" s="65"/>
      <c r="MRC192" s="78"/>
      <c r="MRD192" s="78"/>
      <c r="MRE192" s="65"/>
      <c r="MRH192" s="78"/>
      <c r="MRI192" s="78"/>
      <c r="MRJ192" s="65"/>
      <c r="MRM192" s="78"/>
      <c r="MRN192" s="78"/>
      <c r="MRO192" s="65"/>
      <c r="MRR192" s="78"/>
      <c r="MRS192" s="78"/>
      <c r="MRT192" s="65"/>
      <c r="MRW192" s="78"/>
      <c r="MRX192" s="78"/>
      <c r="MRY192" s="65"/>
      <c r="MSB192" s="78"/>
      <c r="MSC192" s="78"/>
      <c r="MSD192" s="65"/>
      <c r="MSG192" s="78"/>
      <c r="MSH192" s="78"/>
      <c r="MSI192" s="65"/>
      <c r="MSL192" s="78"/>
      <c r="MSM192" s="78"/>
      <c r="MSN192" s="65"/>
      <c r="MSQ192" s="78"/>
      <c r="MSR192" s="78"/>
      <c r="MSS192" s="65"/>
      <c r="MSV192" s="78"/>
      <c r="MSW192" s="78"/>
      <c r="MSX192" s="65"/>
      <c r="MTA192" s="78"/>
      <c r="MTB192" s="78"/>
      <c r="MTC192" s="65"/>
      <c r="MTF192" s="78"/>
      <c r="MTG192" s="78"/>
      <c r="MTH192" s="65"/>
      <c r="MTK192" s="78"/>
      <c r="MTL192" s="78"/>
      <c r="MTM192" s="65"/>
      <c r="MTP192" s="78"/>
      <c r="MTQ192" s="78"/>
      <c r="MTR192" s="65"/>
      <c r="MTU192" s="78"/>
      <c r="MTV192" s="78"/>
      <c r="MTW192" s="65"/>
      <c r="MTZ192" s="78"/>
      <c r="MUA192" s="78"/>
      <c r="MUB192" s="65"/>
      <c r="MUE192" s="78"/>
      <c r="MUF192" s="78"/>
      <c r="MUG192" s="65"/>
      <c r="MUJ192" s="78"/>
      <c r="MUK192" s="78"/>
      <c r="MUL192" s="65"/>
      <c r="MUO192" s="78"/>
      <c r="MUP192" s="78"/>
      <c r="MUQ192" s="65"/>
      <c r="MUT192" s="78"/>
      <c r="MUU192" s="78"/>
      <c r="MUV192" s="65"/>
      <c r="MUY192" s="78"/>
      <c r="MUZ192" s="78"/>
      <c r="MVA192" s="65"/>
      <c r="MVD192" s="78"/>
      <c r="MVE192" s="78"/>
      <c r="MVF192" s="65"/>
      <c r="MVI192" s="78"/>
      <c r="MVJ192" s="78"/>
      <c r="MVK192" s="65"/>
      <c r="MVN192" s="78"/>
      <c r="MVO192" s="78"/>
      <c r="MVP192" s="65"/>
      <c r="MVS192" s="78"/>
      <c r="MVT192" s="78"/>
      <c r="MVU192" s="65"/>
      <c r="MVX192" s="78"/>
      <c r="MVY192" s="78"/>
      <c r="MVZ192" s="65"/>
      <c r="MWC192" s="78"/>
      <c r="MWD192" s="78"/>
      <c r="MWE192" s="65"/>
      <c r="MWH192" s="78"/>
      <c r="MWI192" s="78"/>
      <c r="MWJ192" s="65"/>
      <c r="MWM192" s="78"/>
      <c r="MWN192" s="78"/>
      <c r="MWO192" s="65"/>
      <c r="MWR192" s="78"/>
      <c r="MWS192" s="78"/>
      <c r="MWT192" s="65"/>
      <c r="MWW192" s="78"/>
      <c r="MWX192" s="78"/>
      <c r="MWY192" s="65"/>
      <c r="MXB192" s="78"/>
      <c r="MXC192" s="78"/>
      <c r="MXD192" s="65"/>
      <c r="MXG192" s="78"/>
      <c r="MXH192" s="78"/>
      <c r="MXI192" s="65"/>
      <c r="MXL192" s="78"/>
      <c r="MXM192" s="78"/>
      <c r="MXN192" s="65"/>
      <c r="MXQ192" s="78"/>
      <c r="MXR192" s="78"/>
      <c r="MXS192" s="65"/>
      <c r="MXV192" s="78"/>
      <c r="MXW192" s="78"/>
      <c r="MXX192" s="65"/>
      <c r="MYA192" s="78"/>
      <c r="MYB192" s="78"/>
      <c r="MYC192" s="65"/>
      <c r="MYF192" s="78"/>
      <c r="MYG192" s="78"/>
      <c r="MYH192" s="65"/>
      <c r="MYK192" s="78"/>
      <c r="MYL192" s="78"/>
      <c r="MYM192" s="65"/>
      <c r="MYP192" s="78"/>
      <c r="MYQ192" s="78"/>
      <c r="MYR192" s="65"/>
      <c r="MYU192" s="78"/>
      <c r="MYV192" s="78"/>
      <c r="MYW192" s="65"/>
      <c r="MYZ192" s="78"/>
      <c r="MZA192" s="78"/>
      <c r="MZB192" s="65"/>
      <c r="MZE192" s="78"/>
      <c r="MZF192" s="78"/>
      <c r="MZG192" s="65"/>
      <c r="MZJ192" s="78"/>
      <c r="MZK192" s="78"/>
      <c r="MZL192" s="65"/>
      <c r="MZO192" s="78"/>
      <c r="MZP192" s="78"/>
      <c r="MZQ192" s="65"/>
      <c r="MZT192" s="78"/>
      <c r="MZU192" s="78"/>
      <c r="MZV192" s="65"/>
      <c r="MZY192" s="78"/>
      <c r="MZZ192" s="78"/>
      <c r="NAA192" s="65"/>
      <c r="NAD192" s="78"/>
      <c r="NAE192" s="78"/>
      <c r="NAF192" s="65"/>
      <c r="NAI192" s="78"/>
      <c r="NAJ192" s="78"/>
      <c r="NAK192" s="65"/>
      <c r="NAN192" s="78"/>
      <c r="NAO192" s="78"/>
      <c r="NAP192" s="65"/>
      <c r="NAS192" s="78"/>
      <c r="NAT192" s="78"/>
      <c r="NAU192" s="65"/>
      <c r="NAX192" s="78"/>
      <c r="NAY192" s="78"/>
      <c r="NAZ192" s="65"/>
      <c r="NBC192" s="78"/>
      <c r="NBD192" s="78"/>
      <c r="NBE192" s="65"/>
      <c r="NBH192" s="78"/>
      <c r="NBI192" s="78"/>
      <c r="NBJ192" s="65"/>
      <c r="NBM192" s="78"/>
      <c r="NBN192" s="78"/>
      <c r="NBO192" s="65"/>
      <c r="NBR192" s="78"/>
      <c r="NBS192" s="78"/>
      <c r="NBT192" s="65"/>
      <c r="NBW192" s="78"/>
      <c r="NBX192" s="78"/>
      <c r="NBY192" s="65"/>
      <c r="NCB192" s="78"/>
      <c r="NCC192" s="78"/>
      <c r="NCD192" s="65"/>
      <c r="NCG192" s="78"/>
      <c r="NCH192" s="78"/>
      <c r="NCI192" s="65"/>
      <c r="NCL192" s="78"/>
      <c r="NCM192" s="78"/>
      <c r="NCN192" s="65"/>
      <c r="NCQ192" s="78"/>
      <c r="NCR192" s="78"/>
      <c r="NCS192" s="65"/>
      <c r="NCV192" s="78"/>
      <c r="NCW192" s="78"/>
      <c r="NCX192" s="65"/>
      <c r="NDA192" s="78"/>
      <c r="NDB192" s="78"/>
      <c r="NDC192" s="65"/>
      <c r="NDF192" s="78"/>
      <c r="NDG192" s="78"/>
      <c r="NDH192" s="65"/>
      <c r="NDK192" s="78"/>
      <c r="NDL192" s="78"/>
      <c r="NDM192" s="65"/>
      <c r="NDP192" s="78"/>
      <c r="NDQ192" s="78"/>
      <c r="NDR192" s="65"/>
      <c r="NDU192" s="78"/>
      <c r="NDV192" s="78"/>
      <c r="NDW192" s="65"/>
      <c r="NDZ192" s="78"/>
      <c r="NEA192" s="78"/>
      <c r="NEB192" s="65"/>
      <c r="NEE192" s="78"/>
      <c r="NEF192" s="78"/>
      <c r="NEG192" s="65"/>
      <c r="NEJ192" s="78"/>
      <c r="NEK192" s="78"/>
      <c r="NEL192" s="65"/>
      <c r="NEO192" s="78"/>
      <c r="NEP192" s="78"/>
      <c r="NEQ192" s="65"/>
      <c r="NET192" s="78"/>
      <c r="NEU192" s="78"/>
      <c r="NEV192" s="65"/>
      <c r="NEY192" s="78"/>
      <c r="NEZ192" s="78"/>
      <c r="NFA192" s="65"/>
      <c r="NFD192" s="78"/>
      <c r="NFE192" s="78"/>
      <c r="NFF192" s="65"/>
      <c r="NFI192" s="78"/>
      <c r="NFJ192" s="78"/>
      <c r="NFK192" s="65"/>
      <c r="NFN192" s="78"/>
      <c r="NFO192" s="78"/>
      <c r="NFP192" s="65"/>
      <c r="NFS192" s="78"/>
      <c r="NFT192" s="78"/>
      <c r="NFU192" s="65"/>
      <c r="NFX192" s="78"/>
      <c r="NFY192" s="78"/>
      <c r="NFZ192" s="65"/>
      <c r="NGC192" s="78"/>
      <c r="NGD192" s="78"/>
      <c r="NGE192" s="65"/>
      <c r="NGH192" s="78"/>
      <c r="NGI192" s="78"/>
      <c r="NGJ192" s="65"/>
      <c r="NGM192" s="78"/>
      <c r="NGN192" s="78"/>
      <c r="NGO192" s="65"/>
      <c r="NGR192" s="78"/>
      <c r="NGS192" s="78"/>
      <c r="NGT192" s="65"/>
      <c r="NGW192" s="78"/>
      <c r="NGX192" s="78"/>
      <c r="NGY192" s="65"/>
      <c r="NHB192" s="78"/>
      <c r="NHC192" s="78"/>
      <c r="NHD192" s="65"/>
      <c r="NHG192" s="78"/>
      <c r="NHH192" s="78"/>
      <c r="NHI192" s="65"/>
      <c r="NHL192" s="78"/>
      <c r="NHM192" s="78"/>
      <c r="NHN192" s="65"/>
      <c r="NHQ192" s="78"/>
      <c r="NHR192" s="78"/>
      <c r="NHS192" s="65"/>
      <c r="NHV192" s="78"/>
      <c r="NHW192" s="78"/>
      <c r="NHX192" s="65"/>
      <c r="NIA192" s="78"/>
      <c r="NIB192" s="78"/>
      <c r="NIC192" s="65"/>
      <c r="NIF192" s="78"/>
      <c r="NIG192" s="78"/>
      <c r="NIH192" s="65"/>
      <c r="NIK192" s="78"/>
      <c r="NIL192" s="78"/>
      <c r="NIM192" s="65"/>
      <c r="NIP192" s="78"/>
      <c r="NIQ192" s="78"/>
      <c r="NIR192" s="65"/>
      <c r="NIU192" s="78"/>
      <c r="NIV192" s="78"/>
      <c r="NIW192" s="65"/>
      <c r="NIZ192" s="78"/>
      <c r="NJA192" s="78"/>
      <c r="NJB192" s="65"/>
      <c r="NJE192" s="78"/>
      <c r="NJF192" s="78"/>
      <c r="NJG192" s="65"/>
      <c r="NJJ192" s="78"/>
      <c r="NJK192" s="78"/>
      <c r="NJL192" s="65"/>
      <c r="NJO192" s="78"/>
      <c r="NJP192" s="78"/>
      <c r="NJQ192" s="65"/>
      <c r="NJT192" s="78"/>
      <c r="NJU192" s="78"/>
      <c r="NJV192" s="65"/>
      <c r="NJY192" s="78"/>
      <c r="NJZ192" s="78"/>
      <c r="NKA192" s="65"/>
      <c r="NKD192" s="78"/>
      <c r="NKE192" s="78"/>
      <c r="NKF192" s="65"/>
      <c r="NKI192" s="78"/>
      <c r="NKJ192" s="78"/>
      <c r="NKK192" s="65"/>
      <c r="NKN192" s="78"/>
      <c r="NKO192" s="78"/>
      <c r="NKP192" s="65"/>
      <c r="NKS192" s="78"/>
      <c r="NKT192" s="78"/>
      <c r="NKU192" s="65"/>
      <c r="NKX192" s="78"/>
      <c r="NKY192" s="78"/>
      <c r="NKZ192" s="65"/>
      <c r="NLC192" s="78"/>
      <c r="NLD192" s="78"/>
      <c r="NLE192" s="65"/>
      <c r="NLH192" s="78"/>
      <c r="NLI192" s="78"/>
      <c r="NLJ192" s="65"/>
      <c r="NLM192" s="78"/>
      <c r="NLN192" s="78"/>
      <c r="NLO192" s="65"/>
      <c r="NLR192" s="78"/>
      <c r="NLS192" s="78"/>
      <c r="NLT192" s="65"/>
      <c r="NLW192" s="78"/>
      <c r="NLX192" s="78"/>
      <c r="NLY192" s="65"/>
      <c r="NMB192" s="78"/>
      <c r="NMC192" s="78"/>
      <c r="NMD192" s="65"/>
      <c r="NMG192" s="78"/>
      <c r="NMH192" s="78"/>
      <c r="NMI192" s="65"/>
      <c r="NML192" s="78"/>
      <c r="NMM192" s="78"/>
      <c r="NMN192" s="65"/>
      <c r="NMQ192" s="78"/>
      <c r="NMR192" s="78"/>
      <c r="NMS192" s="65"/>
      <c r="NMV192" s="78"/>
      <c r="NMW192" s="78"/>
      <c r="NMX192" s="65"/>
      <c r="NNA192" s="78"/>
      <c r="NNB192" s="78"/>
      <c r="NNC192" s="65"/>
      <c r="NNF192" s="78"/>
      <c r="NNG192" s="78"/>
      <c r="NNH192" s="65"/>
      <c r="NNK192" s="78"/>
      <c r="NNL192" s="78"/>
      <c r="NNM192" s="65"/>
      <c r="NNP192" s="78"/>
      <c r="NNQ192" s="78"/>
      <c r="NNR192" s="65"/>
      <c r="NNU192" s="78"/>
      <c r="NNV192" s="78"/>
      <c r="NNW192" s="65"/>
      <c r="NNZ192" s="78"/>
      <c r="NOA192" s="78"/>
      <c r="NOB192" s="65"/>
      <c r="NOE192" s="78"/>
      <c r="NOF192" s="78"/>
      <c r="NOG192" s="65"/>
      <c r="NOJ192" s="78"/>
      <c r="NOK192" s="78"/>
      <c r="NOL192" s="65"/>
      <c r="NOO192" s="78"/>
      <c r="NOP192" s="78"/>
      <c r="NOQ192" s="65"/>
      <c r="NOT192" s="78"/>
      <c r="NOU192" s="78"/>
      <c r="NOV192" s="65"/>
      <c r="NOY192" s="78"/>
      <c r="NOZ192" s="78"/>
      <c r="NPA192" s="65"/>
      <c r="NPD192" s="78"/>
      <c r="NPE192" s="78"/>
      <c r="NPF192" s="65"/>
      <c r="NPI192" s="78"/>
      <c r="NPJ192" s="78"/>
      <c r="NPK192" s="65"/>
      <c r="NPN192" s="78"/>
      <c r="NPO192" s="78"/>
      <c r="NPP192" s="65"/>
      <c r="NPS192" s="78"/>
      <c r="NPT192" s="78"/>
      <c r="NPU192" s="65"/>
      <c r="NPX192" s="78"/>
      <c r="NPY192" s="78"/>
      <c r="NPZ192" s="65"/>
      <c r="NQC192" s="78"/>
      <c r="NQD192" s="78"/>
      <c r="NQE192" s="65"/>
      <c r="NQH192" s="78"/>
      <c r="NQI192" s="78"/>
      <c r="NQJ192" s="65"/>
      <c r="NQM192" s="78"/>
      <c r="NQN192" s="78"/>
      <c r="NQO192" s="65"/>
      <c r="NQR192" s="78"/>
      <c r="NQS192" s="78"/>
      <c r="NQT192" s="65"/>
      <c r="NQW192" s="78"/>
      <c r="NQX192" s="78"/>
      <c r="NQY192" s="65"/>
      <c r="NRB192" s="78"/>
      <c r="NRC192" s="78"/>
      <c r="NRD192" s="65"/>
      <c r="NRG192" s="78"/>
      <c r="NRH192" s="78"/>
      <c r="NRI192" s="65"/>
      <c r="NRL192" s="78"/>
      <c r="NRM192" s="78"/>
      <c r="NRN192" s="65"/>
      <c r="NRQ192" s="78"/>
      <c r="NRR192" s="78"/>
      <c r="NRS192" s="65"/>
      <c r="NRV192" s="78"/>
      <c r="NRW192" s="78"/>
      <c r="NRX192" s="65"/>
      <c r="NSA192" s="78"/>
      <c r="NSB192" s="78"/>
      <c r="NSC192" s="65"/>
      <c r="NSF192" s="78"/>
      <c r="NSG192" s="78"/>
      <c r="NSH192" s="65"/>
      <c r="NSK192" s="78"/>
      <c r="NSL192" s="78"/>
      <c r="NSM192" s="65"/>
      <c r="NSP192" s="78"/>
      <c r="NSQ192" s="78"/>
      <c r="NSR192" s="65"/>
      <c r="NSU192" s="78"/>
      <c r="NSV192" s="78"/>
      <c r="NSW192" s="65"/>
      <c r="NSZ192" s="78"/>
      <c r="NTA192" s="78"/>
      <c r="NTB192" s="65"/>
      <c r="NTE192" s="78"/>
      <c r="NTF192" s="78"/>
      <c r="NTG192" s="65"/>
      <c r="NTJ192" s="78"/>
      <c r="NTK192" s="78"/>
      <c r="NTL192" s="65"/>
      <c r="NTO192" s="78"/>
      <c r="NTP192" s="78"/>
      <c r="NTQ192" s="65"/>
      <c r="NTT192" s="78"/>
      <c r="NTU192" s="78"/>
      <c r="NTV192" s="65"/>
      <c r="NTY192" s="78"/>
      <c r="NTZ192" s="78"/>
      <c r="NUA192" s="65"/>
      <c r="NUD192" s="78"/>
      <c r="NUE192" s="78"/>
      <c r="NUF192" s="65"/>
      <c r="NUI192" s="78"/>
      <c r="NUJ192" s="78"/>
      <c r="NUK192" s="65"/>
      <c r="NUN192" s="78"/>
      <c r="NUO192" s="78"/>
      <c r="NUP192" s="65"/>
      <c r="NUS192" s="78"/>
      <c r="NUT192" s="78"/>
      <c r="NUU192" s="65"/>
      <c r="NUX192" s="78"/>
      <c r="NUY192" s="78"/>
      <c r="NUZ192" s="65"/>
      <c r="NVC192" s="78"/>
      <c r="NVD192" s="78"/>
      <c r="NVE192" s="65"/>
      <c r="NVH192" s="78"/>
      <c r="NVI192" s="78"/>
      <c r="NVJ192" s="65"/>
      <c r="NVM192" s="78"/>
      <c r="NVN192" s="78"/>
      <c r="NVO192" s="65"/>
      <c r="NVR192" s="78"/>
      <c r="NVS192" s="78"/>
      <c r="NVT192" s="65"/>
      <c r="NVW192" s="78"/>
      <c r="NVX192" s="78"/>
      <c r="NVY192" s="65"/>
      <c r="NWB192" s="78"/>
      <c r="NWC192" s="78"/>
      <c r="NWD192" s="65"/>
      <c r="NWG192" s="78"/>
      <c r="NWH192" s="78"/>
      <c r="NWI192" s="65"/>
      <c r="NWL192" s="78"/>
      <c r="NWM192" s="78"/>
      <c r="NWN192" s="65"/>
      <c r="NWQ192" s="78"/>
      <c r="NWR192" s="78"/>
      <c r="NWS192" s="65"/>
      <c r="NWV192" s="78"/>
      <c r="NWW192" s="78"/>
      <c r="NWX192" s="65"/>
      <c r="NXA192" s="78"/>
      <c r="NXB192" s="78"/>
      <c r="NXC192" s="65"/>
      <c r="NXF192" s="78"/>
      <c r="NXG192" s="78"/>
      <c r="NXH192" s="65"/>
      <c r="NXK192" s="78"/>
      <c r="NXL192" s="78"/>
      <c r="NXM192" s="65"/>
      <c r="NXP192" s="78"/>
      <c r="NXQ192" s="78"/>
      <c r="NXR192" s="65"/>
      <c r="NXU192" s="78"/>
      <c r="NXV192" s="78"/>
      <c r="NXW192" s="65"/>
      <c r="NXZ192" s="78"/>
      <c r="NYA192" s="78"/>
      <c r="NYB192" s="65"/>
      <c r="NYE192" s="78"/>
      <c r="NYF192" s="78"/>
      <c r="NYG192" s="65"/>
      <c r="NYJ192" s="78"/>
      <c r="NYK192" s="78"/>
      <c r="NYL192" s="65"/>
      <c r="NYO192" s="78"/>
      <c r="NYP192" s="78"/>
      <c r="NYQ192" s="65"/>
      <c r="NYT192" s="78"/>
      <c r="NYU192" s="78"/>
      <c r="NYV192" s="65"/>
      <c r="NYY192" s="78"/>
      <c r="NYZ192" s="78"/>
      <c r="NZA192" s="65"/>
      <c r="NZD192" s="78"/>
      <c r="NZE192" s="78"/>
      <c r="NZF192" s="65"/>
      <c r="NZI192" s="78"/>
      <c r="NZJ192" s="78"/>
      <c r="NZK192" s="65"/>
      <c r="NZN192" s="78"/>
      <c r="NZO192" s="78"/>
      <c r="NZP192" s="65"/>
      <c r="NZS192" s="78"/>
      <c r="NZT192" s="78"/>
      <c r="NZU192" s="65"/>
      <c r="NZX192" s="78"/>
      <c r="NZY192" s="78"/>
      <c r="NZZ192" s="65"/>
      <c r="OAC192" s="78"/>
      <c r="OAD192" s="78"/>
      <c r="OAE192" s="65"/>
      <c r="OAH192" s="78"/>
      <c r="OAI192" s="78"/>
      <c r="OAJ192" s="65"/>
      <c r="OAM192" s="78"/>
      <c r="OAN192" s="78"/>
      <c r="OAO192" s="65"/>
      <c r="OAR192" s="78"/>
      <c r="OAS192" s="78"/>
      <c r="OAT192" s="65"/>
      <c r="OAW192" s="78"/>
      <c r="OAX192" s="78"/>
      <c r="OAY192" s="65"/>
      <c r="OBB192" s="78"/>
      <c r="OBC192" s="78"/>
      <c r="OBD192" s="65"/>
      <c r="OBG192" s="78"/>
      <c r="OBH192" s="78"/>
      <c r="OBI192" s="65"/>
      <c r="OBL192" s="78"/>
      <c r="OBM192" s="78"/>
      <c r="OBN192" s="65"/>
      <c r="OBQ192" s="78"/>
      <c r="OBR192" s="78"/>
      <c r="OBS192" s="65"/>
      <c r="OBV192" s="78"/>
      <c r="OBW192" s="78"/>
      <c r="OBX192" s="65"/>
      <c r="OCA192" s="78"/>
      <c r="OCB192" s="78"/>
      <c r="OCC192" s="65"/>
      <c r="OCF192" s="78"/>
      <c r="OCG192" s="78"/>
      <c r="OCH192" s="65"/>
      <c r="OCK192" s="78"/>
      <c r="OCL192" s="78"/>
      <c r="OCM192" s="65"/>
      <c r="OCP192" s="78"/>
      <c r="OCQ192" s="78"/>
      <c r="OCR192" s="65"/>
      <c r="OCU192" s="78"/>
      <c r="OCV192" s="78"/>
      <c r="OCW192" s="65"/>
      <c r="OCZ192" s="78"/>
      <c r="ODA192" s="78"/>
      <c r="ODB192" s="65"/>
      <c r="ODE192" s="78"/>
      <c r="ODF192" s="78"/>
      <c r="ODG192" s="65"/>
      <c r="ODJ192" s="78"/>
      <c r="ODK192" s="78"/>
      <c r="ODL192" s="65"/>
      <c r="ODO192" s="78"/>
      <c r="ODP192" s="78"/>
      <c r="ODQ192" s="65"/>
      <c r="ODT192" s="78"/>
      <c r="ODU192" s="78"/>
      <c r="ODV192" s="65"/>
      <c r="ODY192" s="78"/>
      <c r="ODZ192" s="78"/>
      <c r="OEA192" s="65"/>
      <c r="OED192" s="78"/>
      <c r="OEE192" s="78"/>
      <c r="OEF192" s="65"/>
      <c r="OEI192" s="78"/>
      <c r="OEJ192" s="78"/>
      <c r="OEK192" s="65"/>
      <c r="OEN192" s="78"/>
      <c r="OEO192" s="78"/>
      <c r="OEP192" s="65"/>
      <c r="OES192" s="78"/>
      <c r="OET192" s="78"/>
      <c r="OEU192" s="65"/>
      <c r="OEX192" s="78"/>
      <c r="OEY192" s="78"/>
      <c r="OEZ192" s="65"/>
      <c r="OFC192" s="78"/>
      <c r="OFD192" s="78"/>
      <c r="OFE192" s="65"/>
      <c r="OFH192" s="78"/>
      <c r="OFI192" s="78"/>
      <c r="OFJ192" s="65"/>
      <c r="OFM192" s="78"/>
      <c r="OFN192" s="78"/>
      <c r="OFO192" s="65"/>
      <c r="OFR192" s="78"/>
      <c r="OFS192" s="78"/>
      <c r="OFT192" s="65"/>
      <c r="OFW192" s="78"/>
      <c r="OFX192" s="78"/>
      <c r="OFY192" s="65"/>
      <c r="OGB192" s="78"/>
      <c r="OGC192" s="78"/>
      <c r="OGD192" s="65"/>
      <c r="OGG192" s="78"/>
      <c r="OGH192" s="78"/>
      <c r="OGI192" s="65"/>
      <c r="OGL192" s="78"/>
      <c r="OGM192" s="78"/>
      <c r="OGN192" s="65"/>
      <c r="OGQ192" s="78"/>
      <c r="OGR192" s="78"/>
      <c r="OGS192" s="65"/>
      <c r="OGV192" s="78"/>
      <c r="OGW192" s="78"/>
      <c r="OGX192" s="65"/>
      <c r="OHA192" s="78"/>
      <c r="OHB192" s="78"/>
      <c r="OHC192" s="65"/>
      <c r="OHF192" s="78"/>
      <c r="OHG192" s="78"/>
      <c r="OHH192" s="65"/>
      <c r="OHK192" s="78"/>
      <c r="OHL192" s="78"/>
      <c r="OHM192" s="65"/>
      <c r="OHP192" s="78"/>
      <c r="OHQ192" s="78"/>
      <c r="OHR192" s="65"/>
      <c r="OHU192" s="78"/>
      <c r="OHV192" s="78"/>
      <c r="OHW192" s="65"/>
      <c r="OHZ192" s="78"/>
      <c r="OIA192" s="78"/>
      <c r="OIB192" s="65"/>
      <c r="OIE192" s="78"/>
      <c r="OIF192" s="78"/>
      <c r="OIG192" s="65"/>
      <c r="OIJ192" s="78"/>
      <c r="OIK192" s="78"/>
      <c r="OIL192" s="65"/>
      <c r="OIO192" s="78"/>
      <c r="OIP192" s="78"/>
      <c r="OIQ192" s="65"/>
      <c r="OIT192" s="78"/>
      <c r="OIU192" s="78"/>
      <c r="OIV192" s="65"/>
      <c r="OIY192" s="78"/>
      <c r="OIZ192" s="78"/>
      <c r="OJA192" s="65"/>
      <c r="OJD192" s="78"/>
      <c r="OJE192" s="78"/>
      <c r="OJF192" s="65"/>
      <c r="OJI192" s="78"/>
      <c r="OJJ192" s="78"/>
      <c r="OJK192" s="65"/>
      <c r="OJN192" s="78"/>
      <c r="OJO192" s="78"/>
      <c r="OJP192" s="65"/>
      <c r="OJS192" s="78"/>
      <c r="OJT192" s="78"/>
      <c r="OJU192" s="65"/>
      <c r="OJX192" s="78"/>
      <c r="OJY192" s="78"/>
      <c r="OJZ192" s="65"/>
      <c r="OKC192" s="78"/>
      <c r="OKD192" s="78"/>
      <c r="OKE192" s="65"/>
      <c r="OKH192" s="78"/>
      <c r="OKI192" s="78"/>
      <c r="OKJ192" s="65"/>
      <c r="OKM192" s="78"/>
      <c r="OKN192" s="78"/>
      <c r="OKO192" s="65"/>
      <c r="OKR192" s="78"/>
      <c r="OKS192" s="78"/>
      <c r="OKT192" s="65"/>
      <c r="OKW192" s="78"/>
      <c r="OKX192" s="78"/>
      <c r="OKY192" s="65"/>
      <c r="OLB192" s="78"/>
      <c r="OLC192" s="78"/>
      <c r="OLD192" s="65"/>
      <c r="OLG192" s="78"/>
      <c r="OLH192" s="78"/>
      <c r="OLI192" s="65"/>
      <c r="OLL192" s="78"/>
      <c r="OLM192" s="78"/>
      <c r="OLN192" s="65"/>
      <c r="OLQ192" s="78"/>
      <c r="OLR192" s="78"/>
      <c r="OLS192" s="65"/>
      <c r="OLV192" s="78"/>
      <c r="OLW192" s="78"/>
      <c r="OLX192" s="65"/>
      <c r="OMA192" s="78"/>
      <c r="OMB192" s="78"/>
      <c r="OMC192" s="65"/>
      <c r="OMF192" s="78"/>
      <c r="OMG192" s="78"/>
      <c r="OMH192" s="65"/>
      <c r="OMK192" s="78"/>
      <c r="OML192" s="78"/>
      <c r="OMM192" s="65"/>
      <c r="OMP192" s="78"/>
      <c r="OMQ192" s="78"/>
      <c r="OMR192" s="65"/>
      <c r="OMU192" s="78"/>
      <c r="OMV192" s="78"/>
      <c r="OMW192" s="65"/>
      <c r="OMZ192" s="78"/>
      <c r="ONA192" s="78"/>
      <c r="ONB192" s="65"/>
      <c r="ONE192" s="78"/>
      <c r="ONF192" s="78"/>
      <c r="ONG192" s="65"/>
      <c r="ONJ192" s="78"/>
      <c r="ONK192" s="78"/>
      <c r="ONL192" s="65"/>
      <c r="ONO192" s="78"/>
      <c r="ONP192" s="78"/>
      <c r="ONQ192" s="65"/>
      <c r="ONT192" s="78"/>
      <c r="ONU192" s="78"/>
      <c r="ONV192" s="65"/>
      <c r="ONY192" s="78"/>
      <c r="ONZ192" s="78"/>
      <c r="OOA192" s="65"/>
      <c r="OOD192" s="78"/>
      <c r="OOE192" s="78"/>
      <c r="OOF192" s="65"/>
      <c r="OOI192" s="78"/>
      <c r="OOJ192" s="78"/>
      <c r="OOK192" s="65"/>
      <c r="OON192" s="78"/>
      <c r="OOO192" s="78"/>
      <c r="OOP192" s="65"/>
      <c r="OOS192" s="78"/>
      <c r="OOT192" s="78"/>
      <c r="OOU192" s="65"/>
      <c r="OOX192" s="78"/>
      <c r="OOY192" s="78"/>
      <c r="OOZ192" s="65"/>
      <c r="OPC192" s="78"/>
      <c r="OPD192" s="78"/>
      <c r="OPE192" s="65"/>
      <c r="OPH192" s="78"/>
      <c r="OPI192" s="78"/>
      <c r="OPJ192" s="65"/>
      <c r="OPM192" s="78"/>
      <c r="OPN192" s="78"/>
      <c r="OPO192" s="65"/>
      <c r="OPR192" s="78"/>
      <c r="OPS192" s="78"/>
      <c r="OPT192" s="65"/>
      <c r="OPW192" s="78"/>
      <c r="OPX192" s="78"/>
      <c r="OPY192" s="65"/>
      <c r="OQB192" s="78"/>
      <c r="OQC192" s="78"/>
      <c r="OQD192" s="65"/>
      <c r="OQG192" s="78"/>
      <c r="OQH192" s="78"/>
      <c r="OQI192" s="65"/>
      <c r="OQL192" s="78"/>
      <c r="OQM192" s="78"/>
      <c r="OQN192" s="65"/>
      <c r="OQQ192" s="78"/>
      <c r="OQR192" s="78"/>
      <c r="OQS192" s="65"/>
      <c r="OQV192" s="78"/>
      <c r="OQW192" s="78"/>
      <c r="OQX192" s="65"/>
      <c r="ORA192" s="78"/>
      <c r="ORB192" s="78"/>
      <c r="ORC192" s="65"/>
      <c r="ORF192" s="78"/>
      <c r="ORG192" s="78"/>
      <c r="ORH192" s="65"/>
      <c r="ORK192" s="78"/>
      <c r="ORL192" s="78"/>
      <c r="ORM192" s="65"/>
      <c r="ORP192" s="78"/>
      <c r="ORQ192" s="78"/>
      <c r="ORR192" s="65"/>
      <c r="ORU192" s="78"/>
      <c r="ORV192" s="78"/>
      <c r="ORW192" s="65"/>
      <c r="ORZ192" s="78"/>
      <c r="OSA192" s="78"/>
      <c r="OSB192" s="65"/>
      <c r="OSE192" s="78"/>
      <c r="OSF192" s="78"/>
      <c r="OSG192" s="65"/>
      <c r="OSJ192" s="78"/>
      <c r="OSK192" s="78"/>
      <c r="OSL192" s="65"/>
      <c r="OSO192" s="78"/>
      <c r="OSP192" s="78"/>
      <c r="OSQ192" s="65"/>
      <c r="OST192" s="78"/>
      <c r="OSU192" s="78"/>
      <c r="OSV192" s="65"/>
      <c r="OSY192" s="78"/>
      <c r="OSZ192" s="78"/>
      <c r="OTA192" s="65"/>
      <c r="OTD192" s="78"/>
      <c r="OTE192" s="78"/>
      <c r="OTF192" s="65"/>
      <c r="OTI192" s="78"/>
      <c r="OTJ192" s="78"/>
      <c r="OTK192" s="65"/>
      <c r="OTN192" s="78"/>
      <c r="OTO192" s="78"/>
      <c r="OTP192" s="65"/>
      <c r="OTS192" s="78"/>
      <c r="OTT192" s="78"/>
      <c r="OTU192" s="65"/>
      <c r="OTX192" s="78"/>
      <c r="OTY192" s="78"/>
      <c r="OTZ192" s="65"/>
      <c r="OUC192" s="78"/>
      <c r="OUD192" s="78"/>
      <c r="OUE192" s="65"/>
      <c r="OUH192" s="78"/>
      <c r="OUI192" s="78"/>
      <c r="OUJ192" s="65"/>
      <c r="OUM192" s="78"/>
      <c r="OUN192" s="78"/>
      <c r="OUO192" s="65"/>
      <c r="OUR192" s="78"/>
      <c r="OUS192" s="78"/>
      <c r="OUT192" s="65"/>
      <c r="OUW192" s="78"/>
      <c r="OUX192" s="78"/>
      <c r="OUY192" s="65"/>
      <c r="OVB192" s="78"/>
      <c r="OVC192" s="78"/>
      <c r="OVD192" s="65"/>
      <c r="OVG192" s="78"/>
      <c r="OVH192" s="78"/>
      <c r="OVI192" s="65"/>
      <c r="OVL192" s="78"/>
      <c r="OVM192" s="78"/>
      <c r="OVN192" s="65"/>
      <c r="OVQ192" s="78"/>
      <c r="OVR192" s="78"/>
      <c r="OVS192" s="65"/>
      <c r="OVV192" s="78"/>
      <c r="OVW192" s="78"/>
      <c r="OVX192" s="65"/>
      <c r="OWA192" s="78"/>
      <c r="OWB192" s="78"/>
      <c r="OWC192" s="65"/>
      <c r="OWF192" s="78"/>
      <c r="OWG192" s="78"/>
      <c r="OWH192" s="65"/>
      <c r="OWK192" s="78"/>
      <c r="OWL192" s="78"/>
      <c r="OWM192" s="65"/>
      <c r="OWP192" s="78"/>
      <c r="OWQ192" s="78"/>
      <c r="OWR192" s="65"/>
      <c r="OWU192" s="78"/>
      <c r="OWV192" s="78"/>
      <c r="OWW192" s="65"/>
      <c r="OWZ192" s="78"/>
      <c r="OXA192" s="78"/>
      <c r="OXB192" s="65"/>
      <c r="OXE192" s="78"/>
      <c r="OXF192" s="78"/>
      <c r="OXG192" s="65"/>
      <c r="OXJ192" s="78"/>
      <c r="OXK192" s="78"/>
      <c r="OXL192" s="65"/>
      <c r="OXO192" s="78"/>
      <c r="OXP192" s="78"/>
      <c r="OXQ192" s="65"/>
      <c r="OXT192" s="78"/>
      <c r="OXU192" s="78"/>
      <c r="OXV192" s="65"/>
      <c r="OXY192" s="78"/>
      <c r="OXZ192" s="78"/>
      <c r="OYA192" s="65"/>
      <c r="OYD192" s="78"/>
      <c r="OYE192" s="78"/>
      <c r="OYF192" s="65"/>
      <c r="OYI192" s="78"/>
      <c r="OYJ192" s="78"/>
      <c r="OYK192" s="65"/>
      <c r="OYN192" s="78"/>
      <c r="OYO192" s="78"/>
      <c r="OYP192" s="65"/>
      <c r="OYS192" s="78"/>
      <c r="OYT192" s="78"/>
      <c r="OYU192" s="65"/>
      <c r="OYX192" s="78"/>
      <c r="OYY192" s="78"/>
      <c r="OYZ192" s="65"/>
      <c r="OZC192" s="78"/>
      <c r="OZD192" s="78"/>
      <c r="OZE192" s="65"/>
      <c r="OZH192" s="78"/>
      <c r="OZI192" s="78"/>
      <c r="OZJ192" s="65"/>
      <c r="OZM192" s="78"/>
      <c r="OZN192" s="78"/>
      <c r="OZO192" s="65"/>
      <c r="OZR192" s="78"/>
      <c r="OZS192" s="78"/>
      <c r="OZT192" s="65"/>
      <c r="OZW192" s="78"/>
      <c r="OZX192" s="78"/>
      <c r="OZY192" s="65"/>
      <c r="PAB192" s="78"/>
      <c r="PAC192" s="78"/>
      <c r="PAD192" s="65"/>
      <c r="PAG192" s="78"/>
      <c r="PAH192" s="78"/>
      <c r="PAI192" s="65"/>
      <c r="PAL192" s="78"/>
      <c r="PAM192" s="78"/>
      <c r="PAN192" s="65"/>
      <c r="PAQ192" s="78"/>
      <c r="PAR192" s="78"/>
      <c r="PAS192" s="65"/>
      <c r="PAV192" s="78"/>
      <c r="PAW192" s="78"/>
      <c r="PAX192" s="65"/>
      <c r="PBA192" s="78"/>
      <c r="PBB192" s="78"/>
      <c r="PBC192" s="65"/>
      <c r="PBF192" s="78"/>
      <c r="PBG192" s="78"/>
      <c r="PBH192" s="65"/>
      <c r="PBK192" s="78"/>
      <c r="PBL192" s="78"/>
      <c r="PBM192" s="65"/>
      <c r="PBP192" s="78"/>
      <c r="PBQ192" s="78"/>
      <c r="PBR192" s="65"/>
      <c r="PBU192" s="78"/>
      <c r="PBV192" s="78"/>
      <c r="PBW192" s="65"/>
      <c r="PBZ192" s="78"/>
      <c r="PCA192" s="78"/>
      <c r="PCB192" s="65"/>
      <c r="PCE192" s="78"/>
      <c r="PCF192" s="78"/>
      <c r="PCG192" s="65"/>
      <c r="PCJ192" s="78"/>
      <c r="PCK192" s="78"/>
      <c r="PCL192" s="65"/>
      <c r="PCO192" s="78"/>
      <c r="PCP192" s="78"/>
      <c r="PCQ192" s="65"/>
      <c r="PCT192" s="78"/>
      <c r="PCU192" s="78"/>
      <c r="PCV192" s="65"/>
      <c r="PCY192" s="78"/>
      <c r="PCZ192" s="78"/>
      <c r="PDA192" s="65"/>
      <c r="PDD192" s="78"/>
      <c r="PDE192" s="78"/>
      <c r="PDF192" s="65"/>
      <c r="PDI192" s="78"/>
      <c r="PDJ192" s="78"/>
      <c r="PDK192" s="65"/>
      <c r="PDN192" s="78"/>
      <c r="PDO192" s="78"/>
      <c r="PDP192" s="65"/>
      <c r="PDS192" s="78"/>
      <c r="PDT192" s="78"/>
      <c r="PDU192" s="65"/>
      <c r="PDX192" s="78"/>
      <c r="PDY192" s="78"/>
      <c r="PDZ192" s="65"/>
      <c r="PEC192" s="78"/>
      <c r="PED192" s="78"/>
      <c r="PEE192" s="65"/>
      <c r="PEH192" s="78"/>
      <c r="PEI192" s="78"/>
      <c r="PEJ192" s="65"/>
      <c r="PEM192" s="78"/>
      <c r="PEN192" s="78"/>
      <c r="PEO192" s="65"/>
      <c r="PER192" s="78"/>
      <c r="PES192" s="78"/>
      <c r="PET192" s="65"/>
      <c r="PEW192" s="78"/>
      <c r="PEX192" s="78"/>
      <c r="PEY192" s="65"/>
      <c r="PFB192" s="78"/>
      <c r="PFC192" s="78"/>
      <c r="PFD192" s="65"/>
      <c r="PFG192" s="78"/>
      <c r="PFH192" s="78"/>
      <c r="PFI192" s="65"/>
      <c r="PFL192" s="78"/>
      <c r="PFM192" s="78"/>
      <c r="PFN192" s="65"/>
      <c r="PFQ192" s="78"/>
      <c r="PFR192" s="78"/>
      <c r="PFS192" s="65"/>
      <c r="PFV192" s="78"/>
      <c r="PFW192" s="78"/>
      <c r="PFX192" s="65"/>
      <c r="PGA192" s="78"/>
      <c r="PGB192" s="78"/>
      <c r="PGC192" s="65"/>
      <c r="PGF192" s="78"/>
      <c r="PGG192" s="78"/>
      <c r="PGH192" s="65"/>
      <c r="PGK192" s="78"/>
      <c r="PGL192" s="78"/>
      <c r="PGM192" s="65"/>
      <c r="PGP192" s="78"/>
      <c r="PGQ192" s="78"/>
      <c r="PGR192" s="65"/>
      <c r="PGU192" s="78"/>
      <c r="PGV192" s="78"/>
      <c r="PGW192" s="65"/>
      <c r="PGZ192" s="78"/>
      <c r="PHA192" s="78"/>
      <c r="PHB192" s="65"/>
      <c r="PHE192" s="78"/>
      <c r="PHF192" s="78"/>
      <c r="PHG192" s="65"/>
      <c r="PHJ192" s="78"/>
      <c r="PHK192" s="78"/>
      <c r="PHL192" s="65"/>
      <c r="PHO192" s="78"/>
      <c r="PHP192" s="78"/>
      <c r="PHQ192" s="65"/>
      <c r="PHT192" s="78"/>
      <c r="PHU192" s="78"/>
      <c r="PHV192" s="65"/>
      <c r="PHY192" s="78"/>
      <c r="PHZ192" s="78"/>
      <c r="PIA192" s="65"/>
      <c r="PID192" s="78"/>
      <c r="PIE192" s="78"/>
      <c r="PIF192" s="65"/>
      <c r="PII192" s="78"/>
      <c r="PIJ192" s="78"/>
      <c r="PIK192" s="65"/>
      <c r="PIN192" s="78"/>
      <c r="PIO192" s="78"/>
      <c r="PIP192" s="65"/>
      <c r="PIS192" s="78"/>
      <c r="PIT192" s="78"/>
      <c r="PIU192" s="65"/>
      <c r="PIX192" s="78"/>
      <c r="PIY192" s="78"/>
      <c r="PIZ192" s="65"/>
      <c r="PJC192" s="78"/>
      <c r="PJD192" s="78"/>
      <c r="PJE192" s="65"/>
      <c r="PJH192" s="78"/>
      <c r="PJI192" s="78"/>
      <c r="PJJ192" s="65"/>
      <c r="PJM192" s="78"/>
      <c r="PJN192" s="78"/>
      <c r="PJO192" s="65"/>
      <c r="PJR192" s="78"/>
      <c r="PJS192" s="78"/>
      <c r="PJT192" s="65"/>
      <c r="PJW192" s="78"/>
      <c r="PJX192" s="78"/>
      <c r="PJY192" s="65"/>
      <c r="PKB192" s="78"/>
      <c r="PKC192" s="78"/>
      <c r="PKD192" s="65"/>
      <c r="PKG192" s="78"/>
      <c r="PKH192" s="78"/>
      <c r="PKI192" s="65"/>
      <c r="PKL192" s="78"/>
      <c r="PKM192" s="78"/>
      <c r="PKN192" s="65"/>
      <c r="PKQ192" s="78"/>
      <c r="PKR192" s="78"/>
      <c r="PKS192" s="65"/>
      <c r="PKV192" s="78"/>
      <c r="PKW192" s="78"/>
      <c r="PKX192" s="65"/>
      <c r="PLA192" s="78"/>
      <c r="PLB192" s="78"/>
      <c r="PLC192" s="65"/>
      <c r="PLF192" s="78"/>
      <c r="PLG192" s="78"/>
      <c r="PLH192" s="65"/>
      <c r="PLK192" s="78"/>
      <c r="PLL192" s="78"/>
      <c r="PLM192" s="65"/>
      <c r="PLP192" s="78"/>
      <c r="PLQ192" s="78"/>
      <c r="PLR192" s="65"/>
      <c r="PLU192" s="78"/>
      <c r="PLV192" s="78"/>
      <c r="PLW192" s="65"/>
      <c r="PLZ192" s="78"/>
      <c r="PMA192" s="78"/>
      <c r="PMB192" s="65"/>
      <c r="PME192" s="78"/>
      <c r="PMF192" s="78"/>
      <c r="PMG192" s="65"/>
      <c r="PMJ192" s="78"/>
      <c r="PMK192" s="78"/>
      <c r="PML192" s="65"/>
      <c r="PMO192" s="78"/>
      <c r="PMP192" s="78"/>
      <c r="PMQ192" s="65"/>
      <c r="PMT192" s="78"/>
      <c r="PMU192" s="78"/>
      <c r="PMV192" s="65"/>
      <c r="PMY192" s="78"/>
      <c r="PMZ192" s="78"/>
      <c r="PNA192" s="65"/>
      <c r="PND192" s="78"/>
      <c r="PNE192" s="78"/>
      <c r="PNF192" s="65"/>
      <c r="PNI192" s="78"/>
      <c r="PNJ192" s="78"/>
      <c r="PNK192" s="65"/>
      <c r="PNN192" s="78"/>
      <c r="PNO192" s="78"/>
      <c r="PNP192" s="65"/>
      <c r="PNS192" s="78"/>
      <c r="PNT192" s="78"/>
      <c r="PNU192" s="65"/>
      <c r="PNX192" s="78"/>
      <c r="PNY192" s="78"/>
      <c r="PNZ192" s="65"/>
      <c r="POC192" s="78"/>
      <c r="POD192" s="78"/>
      <c r="POE192" s="65"/>
      <c r="POH192" s="78"/>
      <c r="POI192" s="78"/>
      <c r="POJ192" s="65"/>
      <c r="POM192" s="78"/>
      <c r="PON192" s="78"/>
      <c r="POO192" s="65"/>
      <c r="POR192" s="78"/>
      <c r="POS192" s="78"/>
      <c r="POT192" s="65"/>
      <c r="POW192" s="78"/>
      <c r="POX192" s="78"/>
      <c r="POY192" s="65"/>
      <c r="PPB192" s="78"/>
      <c r="PPC192" s="78"/>
      <c r="PPD192" s="65"/>
      <c r="PPG192" s="78"/>
      <c r="PPH192" s="78"/>
      <c r="PPI192" s="65"/>
      <c r="PPL192" s="78"/>
      <c r="PPM192" s="78"/>
      <c r="PPN192" s="65"/>
      <c r="PPQ192" s="78"/>
      <c r="PPR192" s="78"/>
      <c r="PPS192" s="65"/>
      <c r="PPV192" s="78"/>
      <c r="PPW192" s="78"/>
      <c r="PPX192" s="65"/>
      <c r="PQA192" s="78"/>
      <c r="PQB192" s="78"/>
      <c r="PQC192" s="65"/>
      <c r="PQF192" s="78"/>
      <c r="PQG192" s="78"/>
      <c r="PQH192" s="65"/>
      <c r="PQK192" s="78"/>
      <c r="PQL192" s="78"/>
      <c r="PQM192" s="65"/>
      <c r="PQP192" s="78"/>
      <c r="PQQ192" s="78"/>
      <c r="PQR192" s="65"/>
      <c r="PQU192" s="78"/>
      <c r="PQV192" s="78"/>
      <c r="PQW192" s="65"/>
      <c r="PQZ192" s="78"/>
      <c r="PRA192" s="78"/>
      <c r="PRB192" s="65"/>
      <c r="PRE192" s="78"/>
      <c r="PRF192" s="78"/>
      <c r="PRG192" s="65"/>
      <c r="PRJ192" s="78"/>
      <c r="PRK192" s="78"/>
      <c r="PRL192" s="65"/>
      <c r="PRO192" s="78"/>
      <c r="PRP192" s="78"/>
      <c r="PRQ192" s="65"/>
      <c r="PRT192" s="78"/>
      <c r="PRU192" s="78"/>
      <c r="PRV192" s="65"/>
      <c r="PRY192" s="78"/>
      <c r="PRZ192" s="78"/>
      <c r="PSA192" s="65"/>
      <c r="PSD192" s="78"/>
      <c r="PSE192" s="78"/>
      <c r="PSF192" s="65"/>
      <c r="PSI192" s="78"/>
      <c r="PSJ192" s="78"/>
      <c r="PSK192" s="65"/>
      <c r="PSN192" s="78"/>
      <c r="PSO192" s="78"/>
      <c r="PSP192" s="65"/>
      <c r="PSS192" s="78"/>
      <c r="PST192" s="78"/>
      <c r="PSU192" s="65"/>
      <c r="PSX192" s="78"/>
      <c r="PSY192" s="78"/>
      <c r="PSZ192" s="65"/>
      <c r="PTC192" s="78"/>
      <c r="PTD192" s="78"/>
      <c r="PTE192" s="65"/>
      <c r="PTH192" s="78"/>
      <c r="PTI192" s="78"/>
      <c r="PTJ192" s="65"/>
      <c r="PTM192" s="78"/>
      <c r="PTN192" s="78"/>
      <c r="PTO192" s="65"/>
      <c r="PTR192" s="78"/>
      <c r="PTS192" s="78"/>
      <c r="PTT192" s="65"/>
      <c r="PTW192" s="78"/>
      <c r="PTX192" s="78"/>
      <c r="PTY192" s="65"/>
      <c r="PUB192" s="78"/>
      <c r="PUC192" s="78"/>
      <c r="PUD192" s="65"/>
      <c r="PUG192" s="78"/>
      <c r="PUH192" s="78"/>
      <c r="PUI192" s="65"/>
      <c r="PUL192" s="78"/>
      <c r="PUM192" s="78"/>
      <c r="PUN192" s="65"/>
      <c r="PUQ192" s="78"/>
      <c r="PUR192" s="78"/>
      <c r="PUS192" s="65"/>
      <c r="PUV192" s="78"/>
      <c r="PUW192" s="78"/>
      <c r="PUX192" s="65"/>
      <c r="PVA192" s="78"/>
      <c r="PVB192" s="78"/>
      <c r="PVC192" s="65"/>
      <c r="PVF192" s="78"/>
      <c r="PVG192" s="78"/>
      <c r="PVH192" s="65"/>
      <c r="PVK192" s="78"/>
      <c r="PVL192" s="78"/>
      <c r="PVM192" s="65"/>
      <c r="PVP192" s="78"/>
      <c r="PVQ192" s="78"/>
      <c r="PVR192" s="65"/>
      <c r="PVU192" s="78"/>
      <c r="PVV192" s="78"/>
      <c r="PVW192" s="65"/>
      <c r="PVZ192" s="78"/>
      <c r="PWA192" s="78"/>
      <c r="PWB192" s="65"/>
      <c r="PWE192" s="78"/>
      <c r="PWF192" s="78"/>
      <c r="PWG192" s="65"/>
      <c r="PWJ192" s="78"/>
      <c r="PWK192" s="78"/>
      <c r="PWL192" s="65"/>
      <c r="PWO192" s="78"/>
      <c r="PWP192" s="78"/>
      <c r="PWQ192" s="65"/>
      <c r="PWT192" s="78"/>
      <c r="PWU192" s="78"/>
      <c r="PWV192" s="65"/>
      <c r="PWY192" s="78"/>
      <c r="PWZ192" s="78"/>
      <c r="PXA192" s="65"/>
      <c r="PXD192" s="78"/>
      <c r="PXE192" s="78"/>
      <c r="PXF192" s="65"/>
      <c r="PXI192" s="78"/>
      <c r="PXJ192" s="78"/>
      <c r="PXK192" s="65"/>
      <c r="PXN192" s="78"/>
      <c r="PXO192" s="78"/>
      <c r="PXP192" s="65"/>
      <c r="PXS192" s="78"/>
      <c r="PXT192" s="78"/>
      <c r="PXU192" s="65"/>
      <c r="PXX192" s="78"/>
      <c r="PXY192" s="78"/>
      <c r="PXZ192" s="65"/>
      <c r="PYC192" s="78"/>
      <c r="PYD192" s="78"/>
      <c r="PYE192" s="65"/>
      <c r="PYH192" s="78"/>
      <c r="PYI192" s="78"/>
      <c r="PYJ192" s="65"/>
      <c r="PYM192" s="78"/>
      <c r="PYN192" s="78"/>
      <c r="PYO192" s="65"/>
      <c r="PYR192" s="78"/>
      <c r="PYS192" s="78"/>
      <c r="PYT192" s="65"/>
      <c r="PYW192" s="78"/>
      <c r="PYX192" s="78"/>
      <c r="PYY192" s="65"/>
      <c r="PZB192" s="78"/>
      <c r="PZC192" s="78"/>
      <c r="PZD192" s="65"/>
      <c r="PZG192" s="78"/>
      <c r="PZH192" s="78"/>
      <c r="PZI192" s="65"/>
      <c r="PZL192" s="78"/>
      <c r="PZM192" s="78"/>
      <c r="PZN192" s="65"/>
      <c r="PZQ192" s="78"/>
      <c r="PZR192" s="78"/>
      <c r="PZS192" s="65"/>
      <c r="PZV192" s="78"/>
      <c r="PZW192" s="78"/>
      <c r="PZX192" s="65"/>
      <c r="QAA192" s="78"/>
      <c r="QAB192" s="78"/>
      <c r="QAC192" s="65"/>
      <c r="QAF192" s="78"/>
      <c r="QAG192" s="78"/>
      <c r="QAH192" s="65"/>
      <c r="QAK192" s="78"/>
      <c r="QAL192" s="78"/>
      <c r="QAM192" s="65"/>
      <c r="QAP192" s="78"/>
      <c r="QAQ192" s="78"/>
      <c r="QAR192" s="65"/>
      <c r="QAU192" s="78"/>
      <c r="QAV192" s="78"/>
      <c r="QAW192" s="65"/>
      <c r="QAZ192" s="78"/>
      <c r="QBA192" s="78"/>
      <c r="QBB192" s="65"/>
      <c r="QBE192" s="78"/>
      <c r="QBF192" s="78"/>
      <c r="QBG192" s="65"/>
      <c r="QBJ192" s="78"/>
      <c r="QBK192" s="78"/>
      <c r="QBL192" s="65"/>
      <c r="QBO192" s="78"/>
      <c r="QBP192" s="78"/>
      <c r="QBQ192" s="65"/>
      <c r="QBT192" s="78"/>
      <c r="QBU192" s="78"/>
      <c r="QBV192" s="65"/>
      <c r="QBY192" s="78"/>
      <c r="QBZ192" s="78"/>
      <c r="QCA192" s="65"/>
      <c r="QCD192" s="78"/>
      <c r="QCE192" s="78"/>
      <c r="QCF192" s="65"/>
      <c r="QCI192" s="78"/>
      <c r="QCJ192" s="78"/>
      <c r="QCK192" s="65"/>
      <c r="QCN192" s="78"/>
      <c r="QCO192" s="78"/>
      <c r="QCP192" s="65"/>
      <c r="QCS192" s="78"/>
      <c r="QCT192" s="78"/>
      <c r="QCU192" s="65"/>
      <c r="QCX192" s="78"/>
      <c r="QCY192" s="78"/>
      <c r="QCZ192" s="65"/>
      <c r="QDC192" s="78"/>
      <c r="QDD192" s="78"/>
      <c r="QDE192" s="65"/>
      <c r="QDH192" s="78"/>
      <c r="QDI192" s="78"/>
      <c r="QDJ192" s="65"/>
      <c r="QDM192" s="78"/>
      <c r="QDN192" s="78"/>
      <c r="QDO192" s="65"/>
      <c r="QDR192" s="78"/>
      <c r="QDS192" s="78"/>
      <c r="QDT192" s="65"/>
      <c r="QDW192" s="78"/>
      <c r="QDX192" s="78"/>
      <c r="QDY192" s="65"/>
      <c r="QEB192" s="78"/>
      <c r="QEC192" s="78"/>
      <c r="QED192" s="65"/>
      <c r="QEG192" s="78"/>
      <c r="QEH192" s="78"/>
      <c r="QEI192" s="65"/>
      <c r="QEL192" s="78"/>
      <c r="QEM192" s="78"/>
      <c r="QEN192" s="65"/>
      <c r="QEQ192" s="78"/>
      <c r="QER192" s="78"/>
      <c r="QES192" s="65"/>
      <c r="QEV192" s="78"/>
      <c r="QEW192" s="78"/>
      <c r="QEX192" s="65"/>
      <c r="QFA192" s="78"/>
      <c r="QFB192" s="78"/>
      <c r="QFC192" s="65"/>
      <c r="QFF192" s="78"/>
      <c r="QFG192" s="78"/>
      <c r="QFH192" s="65"/>
      <c r="QFK192" s="78"/>
      <c r="QFL192" s="78"/>
      <c r="QFM192" s="65"/>
      <c r="QFP192" s="78"/>
      <c r="QFQ192" s="78"/>
      <c r="QFR192" s="65"/>
      <c r="QFU192" s="78"/>
      <c r="QFV192" s="78"/>
      <c r="QFW192" s="65"/>
      <c r="QFZ192" s="78"/>
      <c r="QGA192" s="78"/>
      <c r="QGB192" s="65"/>
      <c r="QGE192" s="78"/>
      <c r="QGF192" s="78"/>
      <c r="QGG192" s="65"/>
      <c r="QGJ192" s="78"/>
      <c r="QGK192" s="78"/>
      <c r="QGL192" s="65"/>
      <c r="QGO192" s="78"/>
      <c r="QGP192" s="78"/>
      <c r="QGQ192" s="65"/>
      <c r="QGT192" s="78"/>
      <c r="QGU192" s="78"/>
      <c r="QGV192" s="65"/>
      <c r="QGY192" s="78"/>
      <c r="QGZ192" s="78"/>
      <c r="QHA192" s="65"/>
      <c r="QHD192" s="78"/>
      <c r="QHE192" s="78"/>
      <c r="QHF192" s="65"/>
      <c r="QHI192" s="78"/>
      <c r="QHJ192" s="78"/>
      <c r="QHK192" s="65"/>
      <c r="QHN192" s="78"/>
      <c r="QHO192" s="78"/>
      <c r="QHP192" s="65"/>
      <c r="QHS192" s="78"/>
      <c r="QHT192" s="78"/>
      <c r="QHU192" s="65"/>
      <c r="QHX192" s="78"/>
      <c r="QHY192" s="78"/>
      <c r="QHZ192" s="65"/>
      <c r="QIC192" s="78"/>
      <c r="QID192" s="78"/>
      <c r="QIE192" s="65"/>
      <c r="QIH192" s="78"/>
      <c r="QII192" s="78"/>
      <c r="QIJ192" s="65"/>
      <c r="QIM192" s="78"/>
      <c r="QIN192" s="78"/>
      <c r="QIO192" s="65"/>
      <c r="QIR192" s="78"/>
      <c r="QIS192" s="78"/>
      <c r="QIT192" s="65"/>
      <c r="QIW192" s="78"/>
      <c r="QIX192" s="78"/>
      <c r="QIY192" s="65"/>
      <c r="QJB192" s="78"/>
      <c r="QJC192" s="78"/>
      <c r="QJD192" s="65"/>
      <c r="QJG192" s="78"/>
      <c r="QJH192" s="78"/>
      <c r="QJI192" s="65"/>
      <c r="QJL192" s="78"/>
      <c r="QJM192" s="78"/>
      <c r="QJN192" s="65"/>
      <c r="QJQ192" s="78"/>
      <c r="QJR192" s="78"/>
      <c r="QJS192" s="65"/>
      <c r="QJV192" s="78"/>
      <c r="QJW192" s="78"/>
      <c r="QJX192" s="65"/>
      <c r="QKA192" s="78"/>
      <c r="QKB192" s="78"/>
      <c r="QKC192" s="65"/>
      <c r="QKF192" s="78"/>
      <c r="QKG192" s="78"/>
      <c r="QKH192" s="65"/>
      <c r="QKK192" s="78"/>
      <c r="QKL192" s="78"/>
      <c r="QKM192" s="65"/>
      <c r="QKP192" s="78"/>
      <c r="QKQ192" s="78"/>
      <c r="QKR192" s="65"/>
      <c r="QKU192" s="78"/>
      <c r="QKV192" s="78"/>
      <c r="QKW192" s="65"/>
      <c r="QKZ192" s="78"/>
      <c r="QLA192" s="78"/>
      <c r="QLB192" s="65"/>
      <c r="QLE192" s="78"/>
      <c r="QLF192" s="78"/>
      <c r="QLG192" s="65"/>
      <c r="QLJ192" s="78"/>
      <c r="QLK192" s="78"/>
      <c r="QLL192" s="65"/>
      <c r="QLO192" s="78"/>
      <c r="QLP192" s="78"/>
      <c r="QLQ192" s="65"/>
      <c r="QLT192" s="78"/>
      <c r="QLU192" s="78"/>
      <c r="QLV192" s="65"/>
      <c r="QLY192" s="78"/>
      <c r="QLZ192" s="78"/>
      <c r="QMA192" s="65"/>
      <c r="QMD192" s="78"/>
      <c r="QME192" s="78"/>
      <c r="QMF192" s="65"/>
      <c r="QMI192" s="78"/>
      <c r="QMJ192" s="78"/>
      <c r="QMK192" s="65"/>
      <c r="QMN192" s="78"/>
      <c r="QMO192" s="78"/>
      <c r="QMP192" s="65"/>
      <c r="QMS192" s="78"/>
      <c r="QMT192" s="78"/>
      <c r="QMU192" s="65"/>
      <c r="QMX192" s="78"/>
      <c r="QMY192" s="78"/>
      <c r="QMZ192" s="65"/>
      <c r="QNC192" s="78"/>
      <c r="QND192" s="78"/>
      <c r="QNE192" s="65"/>
      <c r="QNH192" s="78"/>
      <c r="QNI192" s="78"/>
      <c r="QNJ192" s="65"/>
      <c r="QNM192" s="78"/>
      <c r="QNN192" s="78"/>
      <c r="QNO192" s="65"/>
      <c r="QNR192" s="78"/>
      <c r="QNS192" s="78"/>
      <c r="QNT192" s="65"/>
      <c r="QNW192" s="78"/>
      <c r="QNX192" s="78"/>
      <c r="QNY192" s="65"/>
      <c r="QOB192" s="78"/>
      <c r="QOC192" s="78"/>
      <c r="QOD192" s="65"/>
      <c r="QOG192" s="78"/>
      <c r="QOH192" s="78"/>
      <c r="QOI192" s="65"/>
      <c r="QOL192" s="78"/>
      <c r="QOM192" s="78"/>
      <c r="QON192" s="65"/>
      <c r="QOQ192" s="78"/>
      <c r="QOR192" s="78"/>
      <c r="QOS192" s="65"/>
      <c r="QOV192" s="78"/>
      <c r="QOW192" s="78"/>
      <c r="QOX192" s="65"/>
      <c r="QPA192" s="78"/>
      <c r="QPB192" s="78"/>
      <c r="QPC192" s="65"/>
      <c r="QPF192" s="78"/>
      <c r="QPG192" s="78"/>
      <c r="QPH192" s="65"/>
      <c r="QPK192" s="78"/>
      <c r="QPL192" s="78"/>
      <c r="QPM192" s="65"/>
      <c r="QPP192" s="78"/>
      <c r="QPQ192" s="78"/>
      <c r="QPR192" s="65"/>
      <c r="QPU192" s="78"/>
      <c r="QPV192" s="78"/>
      <c r="QPW192" s="65"/>
      <c r="QPZ192" s="78"/>
      <c r="QQA192" s="78"/>
      <c r="QQB192" s="65"/>
      <c r="QQE192" s="78"/>
      <c r="QQF192" s="78"/>
      <c r="QQG192" s="65"/>
      <c r="QQJ192" s="78"/>
      <c r="QQK192" s="78"/>
      <c r="QQL192" s="65"/>
      <c r="QQO192" s="78"/>
      <c r="QQP192" s="78"/>
      <c r="QQQ192" s="65"/>
      <c r="QQT192" s="78"/>
      <c r="QQU192" s="78"/>
      <c r="QQV192" s="65"/>
      <c r="QQY192" s="78"/>
      <c r="QQZ192" s="78"/>
      <c r="QRA192" s="65"/>
      <c r="QRD192" s="78"/>
      <c r="QRE192" s="78"/>
      <c r="QRF192" s="65"/>
      <c r="QRI192" s="78"/>
      <c r="QRJ192" s="78"/>
      <c r="QRK192" s="65"/>
      <c r="QRN192" s="78"/>
      <c r="QRO192" s="78"/>
      <c r="QRP192" s="65"/>
      <c r="QRS192" s="78"/>
      <c r="QRT192" s="78"/>
      <c r="QRU192" s="65"/>
      <c r="QRX192" s="78"/>
      <c r="QRY192" s="78"/>
      <c r="QRZ192" s="65"/>
      <c r="QSC192" s="78"/>
      <c r="QSD192" s="78"/>
      <c r="QSE192" s="65"/>
      <c r="QSH192" s="78"/>
      <c r="QSI192" s="78"/>
      <c r="QSJ192" s="65"/>
      <c r="QSM192" s="78"/>
      <c r="QSN192" s="78"/>
      <c r="QSO192" s="65"/>
      <c r="QSR192" s="78"/>
      <c r="QSS192" s="78"/>
      <c r="QST192" s="65"/>
      <c r="QSW192" s="78"/>
      <c r="QSX192" s="78"/>
      <c r="QSY192" s="65"/>
      <c r="QTB192" s="78"/>
      <c r="QTC192" s="78"/>
      <c r="QTD192" s="65"/>
      <c r="QTG192" s="78"/>
      <c r="QTH192" s="78"/>
      <c r="QTI192" s="65"/>
      <c r="QTL192" s="78"/>
      <c r="QTM192" s="78"/>
      <c r="QTN192" s="65"/>
      <c r="QTQ192" s="78"/>
      <c r="QTR192" s="78"/>
      <c r="QTS192" s="65"/>
      <c r="QTV192" s="78"/>
      <c r="QTW192" s="78"/>
      <c r="QTX192" s="65"/>
      <c r="QUA192" s="78"/>
      <c r="QUB192" s="78"/>
      <c r="QUC192" s="65"/>
      <c r="QUF192" s="78"/>
      <c r="QUG192" s="78"/>
      <c r="QUH192" s="65"/>
      <c r="QUK192" s="78"/>
      <c r="QUL192" s="78"/>
      <c r="QUM192" s="65"/>
      <c r="QUP192" s="78"/>
      <c r="QUQ192" s="78"/>
      <c r="QUR192" s="65"/>
      <c r="QUU192" s="78"/>
      <c r="QUV192" s="78"/>
      <c r="QUW192" s="65"/>
      <c r="QUZ192" s="78"/>
      <c r="QVA192" s="78"/>
      <c r="QVB192" s="65"/>
      <c r="QVE192" s="78"/>
      <c r="QVF192" s="78"/>
      <c r="QVG192" s="65"/>
      <c r="QVJ192" s="78"/>
      <c r="QVK192" s="78"/>
      <c r="QVL192" s="65"/>
      <c r="QVO192" s="78"/>
      <c r="QVP192" s="78"/>
      <c r="QVQ192" s="65"/>
      <c r="QVT192" s="78"/>
      <c r="QVU192" s="78"/>
      <c r="QVV192" s="65"/>
      <c r="QVY192" s="78"/>
      <c r="QVZ192" s="78"/>
      <c r="QWA192" s="65"/>
      <c r="QWD192" s="78"/>
      <c r="QWE192" s="78"/>
      <c r="QWF192" s="65"/>
      <c r="QWI192" s="78"/>
      <c r="QWJ192" s="78"/>
      <c r="QWK192" s="65"/>
      <c r="QWN192" s="78"/>
      <c r="QWO192" s="78"/>
      <c r="QWP192" s="65"/>
      <c r="QWS192" s="78"/>
      <c r="QWT192" s="78"/>
      <c r="QWU192" s="65"/>
      <c r="QWX192" s="78"/>
      <c r="QWY192" s="78"/>
      <c r="QWZ192" s="65"/>
      <c r="QXC192" s="78"/>
      <c r="QXD192" s="78"/>
      <c r="QXE192" s="65"/>
      <c r="QXH192" s="78"/>
      <c r="QXI192" s="78"/>
      <c r="QXJ192" s="65"/>
      <c r="QXM192" s="78"/>
      <c r="QXN192" s="78"/>
      <c r="QXO192" s="65"/>
      <c r="QXR192" s="78"/>
      <c r="QXS192" s="78"/>
      <c r="QXT192" s="65"/>
      <c r="QXW192" s="78"/>
      <c r="QXX192" s="78"/>
      <c r="QXY192" s="65"/>
      <c r="QYB192" s="78"/>
      <c r="QYC192" s="78"/>
      <c r="QYD192" s="65"/>
      <c r="QYG192" s="78"/>
      <c r="QYH192" s="78"/>
      <c r="QYI192" s="65"/>
      <c r="QYL192" s="78"/>
      <c r="QYM192" s="78"/>
      <c r="QYN192" s="65"/>
      <c r="QYQ192" s="78"/>
      <c r="QYR192" s="78"/>
      <c r="QYS192" s="65"/>
      <c r="QYV192" s="78"/>
      <c r="QYW192" s="78"/>
      <c r="QYX192" s="65"/>
      <c r="QZA192" s="78"/>
      <c r="QZB192" s="78"/>
      <c r="QZC192" s="65"/>
      <c r="QZF192" s="78"/>
      <c r="QZG192" s="78"/>
      <c r="QZH192" s="65"/>
      <c r="QZK192" s="78"/>
      <c r="QZL192" s="78"/>
      <c r="QZM192" s="65"/>
      <c r="QZP192" s="78"/>
      <c r="QZQ192" s="78"/>
      <c r="QZR192" s="65"/>
      <c r="QZU192" s="78"/>
      <c r="QZV192" s="78"/>
      <c r="QZW192" s="65"/>
      <c r="QZZ192" s="78"/>
      <c r="RAA192" s="78"/>
      <c r="RAB192" s="65"/>
      <c r="RAE192" s="78"/>
      <c r="RAF192" s="78"/>
      <c r="RAG192" s="65"/>
      <c r="RAJ192" s="78"/>
      <c r="RAK192" s="78"/>
      <c r="RAL192" s="65"/>
      <c r="RAO192" s="78"/>
      <c r="RAP192" s="78"/>
      <c r="RAQ192" s="65"/>
      <c r="RAT192" s="78"/>
      <c r="RAU192" s="78"/>
      <c r="RAV192" s="65"/>
      <c r="RAY192" s="78"/>
      <c r="RAZ192" s="78"/>
      <c r="RBA192" s="65"/>
      <c r="RBD192" s="78"/>
      <c r="RBE192" s="78"/>
      <c r="RBF192" s="65"/>
      <c r="RBI192" s="78"/>
      <c r="RBJ192" s="78"/>
      <c r="RBK192" s="65"/>
      <c r="RBN192" s="78"/>
      <c r="RBO192" s="78"/>
      <c r="RBP192" s="65"/>
      <c r="RBS192" s="78"/>
      <c r="RBT192" s="78"/>
      <c r="RBU192" s="65"/>
      <c r="RBX192" s="78"/>
      <c r="RBY192" s="78"/>
      <c r="RBZ192" s="65"/>
      <c r="RCC192" s="78"/>
      <c r="RCD192" s="78"/>
      <c r="RCE192" s="65"/>
      <c r="RCH192" s="78"/>
      <c r="RCI192" s="78"/>
      <c r="RCJ192" s="65"/>
      <c r="RCM192" s="78"/>
      <c r="RCN192" s="78"/>
      <c r="RCO192" s="65"/>
      <c r="RCR192" s="78"/>
      <c r="RCS192" s="78"/>
      <c r="RCT192" s="65"/>
      <c r="RCW192" s="78"/>
      <c r="RCX192" s="78"/>
      <c r="RCY192" s="65"/>
      <c r="RDB192" s="78"/>
      <c r="RDC192" s="78"/>
      <c r="RDD192" s="65"/>
      <c r="RDG192" s="78"/>
      <c r="RDH192" s="78"/>
      <c r="RDI192" s="65"/>
      <c r="RDL192" s="78"/>
      <c r="RDM192" s="78"/>
      <c r="RDN192" s="65"/>
      <c r="RDQ192" s="78"/>
      <c r="RDR192" s="78"/>
      <c r="RDS192" s="65"/>
      <c r="RDV192" s="78"/>
      <c r="RDW192" s="78"/>
      <c r="RDX192" s="65"/>
      <c r="REA192" s="78"/>
      <c r="REB192" s="78"/>
      <c r="REC192" s="65"/>
      <c r="REF192" s="78"/>
      <c r="REG192" s="78"/>
      <c r="REH192" s="65"/>
      <c r="REK192" s="78"/>
      <c r="REL192" s="78"/>
      <c r="REM192" s="65"/>
      <c r="REP192" s="78"/>
      <c r="REQ192" s="78"/>
      <c r="RER192" s="65"/>
      <c r="REU192" s="78"/>
      <c r="REV192" s="78"/>
      <c r="REW192" s="65"/>
      <c r="REZ192" s="78"/>
      <c r="RFA192" s="78"/>
      <c r="RFB192" s="65"/>
      <c r="RFE192" s="78"/>
      <c r="RFF192" s="78"/>
      <c r="RFG192" s="65"/>
      <c r="RFJ192" s="78"/>
      <c r="RFK192" s="78"/>
      <c r="RFL192" s="65"/>
      <c r="RFO192" s="78"/>
      <c r="RFP192" s="78"/>
      <c r="RFQ192" s="65"/>
      <c r="RFT192" s="78"/>
      <c r="RFU192" s="78"/>
      <c r="RFV192" s="65"/>
      <c r="RFY192" s="78"/>
      <c r="RFZ192" s="78"/>
      <c r="RGA192" s="65"/>
      <c r="RGD192" s="78"/>
      <c r="RGE192" s="78"/>
      <c r="RGF192" s="65"/>
      <c r="RGI192" s="78"/>
      <c r="RGJ192" s="78"/>
      <c r="RGK192" s="65"/>
      <c r="RGN192" s="78"/>
      <c r="RGO192" s="78"/>
      <c r="RGP192" s="65"/>
      <c r="RGS192" s="78"/>
      <c r="RGT192" s="78"/>
      <c r="RGU192" s="65"/>
      <c r="RGX192" s="78"/>
      <c r="RGY192" s="78"/>
      <c r="RGZ192" s="65"/>
      <c r="RHC192" s="78"/>
      <c r="RHD192" s="78"/>
      <c r="RHE192" s="65"/>
      <c r="RHH192" s="78"/>
      <c r="RHI192" s="78"/>
      <c r="RHJ192" s="65"/>
      <c r="RHM192" s="78"/>
      <c r="RHN192" s="78"/>
      <c r="RHO192" s="65"/>
      <c r="RHR192" s="78"/>
      <c r="RHS192" s="78"/>
      <c r="RHT192" s="65"/>
      <c r="RHW192" s="78"/>
      <c r="RHX192" s="78"/>
      <c r="RHY192" s="65"/>
      <c r="RIB192" s="78"/>
      <c r="RIC192" s="78"/>
      <c r="RID192" s="65"/>
      <c r="RIG192" s="78"/>
      <c r="RIH192" s="78"/>
      <c r="RII192" s="65"/>
      <c r="RIL192" s="78"/>
      <c r="RIM192" s="78"/>
      <c r="RIN192" s="65"/>
      <c r="RIQ192" s="78"/>
      <c r="RIR192" s="78"/>
      <c r="RIS192" s="65"/>
      <c r="RIV192" s="78"/>
      <c r="RIW192" s="78"/>
      <c r="RIX192" s="65"/>
      <c r="RJA192" s="78"/>
      <c r="RJB192" s="78"/>
      <c r="RJC192" s="65"/>
      <c r="RJF192" s="78"/>
      <c r="RJG192" s="78"/>
      <c r="RJH192" s="65"/>
      <c r="RJK192" s="78"/>
      <c r="RJL192" s="78"/>
      <c r="RJM192" s="65"/>
      <c r="RJP192" s="78"/>
      <c r="RJQ192" s="78"/>
      <c r="RJR192" s="65"/>
      <c r="RJU192" s="78"/>
      <c r="RJV192" s="78"/>
      <c r="RJW192" s="65"/>
      <c r="RJZ192" s="78"/>
      <c r="RKA192" s="78"/>
      <c r="RKB192" s="65"/>
      <c r="RKE192" s="78"/>
      <c r="RKF192" s="78"/>
      <c r="RKG192" s="65"/>
      <c r="RKJ192" s="78"/>
      <c r="RKK192" s="78"/>
      <c r="RKL192" s="65"/>
      <c r="RKO192" s="78"/>
      <c r="RKP192" s="78"/>
      <c r="RKQ192" s="65"/>
      <c r="RKT192" s="78"/>
      <c r="RKU192" s="78"/>
      <c r="RKV192" s="65"/>
      <c r="RKY192" s="78"/>
      <c r="RKZ192" s="78"/>
      <c r="RLA192" s="65"/>
      <c r="RLD192" s="78"/>
      <c r="RLE192" s="78"/>
      <c r="RLF192" s="65"/>
      <c r="RLI192" s="78"/>
      <c r="RLJ192" s="78"/>
      <c r="RLK192" s="65"/>
      <c r="RLN192" s="78"/>
      <c r="RLO192" s="78"/>
      <c r="RLP192" s="65"/>
      <c r="RLS192" s="78"/>
      <c r="RLT192" s="78"/>
      <c r="RLU192" s="65"/>
      <c r="RLX192" s="78"/>
      <c r="RLY192" s="78"/>
      <c r="RLZ192" s="65"/>
      <c r="RMC192" s="78"/>
      <c r="RMD192" s="78"/>
      <c r="RME192" s="65"/>
      <c r="RMH192" s="78"/>
      <c r="RMI192" s="78"/>
      <c r="RMJ192" s="65"/>
      <c r="RMM192" s="78"/>
      <c r="RMN192" s="78"/>
      <c r="RMO192" s="65"/>
      <c r="RMR192" s="78"/>
      <c r="RMS192" s="78"/>
      <c r="RMT192" s="65"/>
      <c r="RMW192" s="78"/>
      <c r="RMX192" s="78"/>
      <c r="RMY192" s="65"/>
      <c r="RNB192" s="78"/>
      <c r="RNC192" s="78"/>
      <c r="RND192" s="65"/>
      <c r="RNG192" s="78"/>
      <c r="RNH192" s="78"/>
      <c r="RNI192" s="65"/>
      <c r="RNL192" s="78"/>
      <c r="RNM192" s="78"/>
      <c r="RNN192" s="65"/>
      <c r="RNQ192" s="78"/>
      <c r="RNR192" s="78"/>
      <c r="RNS192" s="65"/>
      <c r="RNV192" s="78"/>
      <c r="RNW192" s="78"/>
      <c r="RNX192" s="65"/>
      <c r="ROA192" s="78"/>
      <c r="ROB192" s="78"/>
      <c r="ROC192" s="65"/>
      <c r="ROF192" s="78"/>
      <c r="ROG192" s="78"/>
      <c r="ROH192" s="65"/>
      <c r="ROK192" s="78"/>
      <c r="ROL192" s="78"/>
      <c r="ROM192" s="65"/>
      <c r="ROP192" s="78"/>
      <c r="ROQ192" s="78"/>
      <c r="ROR192" s="65"/>
      <c r="ROU192" s="78"/>
      <c r="ROV192" s="78"/>
      <c r="ROW192" s="65"/>
      <c r="ROZ192" s="78"/>
      <c r="RPA192" s="78"/>
      <c r="RPB192" s="65"/>
      <c r="RPE192" s="78"/>
      <c r="RPF192" s="78"/>
      <c r="RPG192" s="65"/>
      <c r="RPJ192" s="78"/>
      <c r="RPK192" s="78"/>
      <c r="RPL192" s="65"/>
      <c r="RPO192" s="78"/>
      <c r="RPP192" s="78"/>
      <c r="RPQ192" s="65"/>
      <c r="RPT192" s="78"/>
      <c r="RPU192" s="78"/>
      <c r="RPV192" s="65"/>
      <c r="RPY192" s="78"/>
      <c r="RPZ192" s="78"/>
      <c r="RQA192" s="65"/>
      <c r="RQD192" s="78"/>
      <c r="RQE192" s="78"/>
      <c r="RQF192" s="65"/>
      <c r="RQI192" s="78"/>
      <c r="RQJ192" s="78"/>
      <c r="RQK192" s="65"/>
      <c r="RQN192" s="78"/>
      <c r="RQO192" s="78"/>
      <c r="RQP192" s="65"/>
      <c r="RQS192" s="78"/>
      <c r="RQT192" s="78"/>
      <c r="RQU192" s="65"/>
      <c r="RQX192" s="78"/>
      <c r="RQY192" s="78"/>
      <c r="RQZ192" s="65"/>
      <c r="RRC192" s="78"/>
      <c r="RRD192" s="78"/>
      <c r="RRE192" s="65"/>
      <c r="RRH192" s="78"/>
      <c r="RRI192" s="78"/>
      <c r="RRJ192" s="65"/>
      <c r="RRM192" s="78"/>
      <c r="RRN192" s="78"/>
      <c r="RRO192" s="65"/>
      <c r="RRR192" s="78"/>
      <c r="RRS192" s="78"/>
      <c r="RRT192" s="65"/>
      <c r="RRW192" s="78"/>
      <c r="RRX192" s="78"/>
      <c r="RRY192" s="65"/>
      <c r="RSB192" s="78"/>
      <c r="RSC192" s="78"/>
      <c r="RSD192" s="65"/>
      <c r="RSG192" s="78"/>
      <c r="RSH192" s="78"/>
      <c r="RSI192" s="65"/>
      <c r="RSL192" s="78"/>
      <c r="RSM192" s="78"/>
      <c r="RSN192" s="65"/>
      <c r="RSQ192" s="78"/>
      <c r="RSR192" s="78"/>
      <c r="RSS192" s="65"/>
      <c r="RSV192" s="78"/>
      <c r="RSW192" s="78"/>
      <c r="RSX192" s="65"/>
      <c r="RTA192" s="78"/>
      <c r="RTB192" s="78"/>
      <c r="RTC192" s="65"/>
      <c r="RTF192" s="78"/>
      <c r="RTG192" s="78"/>
      <c r="RTH192" s="65"/>
      <c r="RTK192" s="78"/>
      <c r="RTL192" s="78"/>
      <c r="RTM192" s="65"/>
      <c r="RTP192" s="78"/>
      <c r="RTQ192" s="78"/>
      <c r="RTR192" s="65"/>
      <c r="RTU192" s="78"/>
      <c r="RTV192" s="78"/>
      <c r="RTW192" s="65"/>
      <c r="RTZ192" s="78"/>
      <c r="RUA192" s="78"/>
      <c r="RUB192" s="65"/>
      <c r="RUE192" s="78"/>
      <c r="RUF192" s="78"/>
      <c r="RUG192" s="65"/>
      <c r="RUJ192" s="78"/>
      <c r="RUK192" s="78"/>
      <c r="RUL192" s="65"/>
      <c r="RUO192" s="78"/>
      <c r="RUP192" s="78"/>
      <c r="RUQ192" s="65"/>
      <c r="RUT192" s="78"/>
      <c r="RUU192" s="78"/>
      <c r="RUV192" s="65"/>
      <c r="RUY192" s="78"/>
      <c r="RUZ192" s="78"/>
      <c r="RVA192" s="65"/>
      <c r="RVD192" s="78"/>
      <c r="RVE192" s="78"/>
      <c r="RVF192" s="65"/>
      <c r="RVI192" s="78"/>
      <c r="RVJ192" s="78"/>
      <c r="RVK192" s="65"/>
      <c r="RVN192" s="78"/>
      <c r="RVO192" s="78"/>
      <c r="RVP192" s="65"/>
      <c r="RVS192" s="78"/>
      <c r="RVT192" s="78"/>
      <c r="RVU192" s="65"/>
      <c r="RVX192" s="78"/>
      <c r="RVY192" s="78"/>
      <c r="RVZ192" s="65"/>
      <c r="RWC192" s="78"/>
      <c r="RWD192" s="78"/>
      <c r="RWE192" s="65"/>
      <c r="RWH192" s="78"/>
      <c r="RWI192" s="78"/>
      <c r="RWJ192" s="65"/>
      <c r="RWM192" s="78"/>
      <c r="RWN192" s="78"/>
      <c r="RWO192" s="65"/>
      <c r="RWR192" s="78"/>
      <c r="RWS192" s="78"/>
      <c r="RWT192" s="65"/>
      <c r="RWW192" s="78"/>
      <c r="RWX192" s="78"/>
      <c r="RWY192" s="65"/>
      <c r="RXB192" s="78"/>
      <c r="RXC192" s="78"/>
      <c r="RXD192" s="65"/>
      <c r="RXG192" s="78"/>
      <c r="RXH192" s="78"/>
      <c r="RXI192" s="65"/>
      <c r="RXL192" s="78"/>
      <c r="RXM192" s="78"/>
      <c r="RXN192" s="65"/>
      <c r="RXQ192" s="78"/>
      <c r="RXR192" s="78"/>
      <c r="RXS192" s="65"/>
      <c r="RXV192" s="78"/>
      <c r="RXW192" s="78"/>
      <c r="RXX192" s="65"/>
      <c r="RYA192" s="78"/>
      <c r="RYB192" s="78"/>
      <c r="RYC192" s="65"/>
      <c r="RYF192" s="78"/>
      <c r="RYG192" s="78"/>
      <c r="RYH192" s="65"/>
      <c r="RYK192" s="78"/>
      <c r="RYL192" s="78"/>
      <c r="RYM192" s="65"/>
      <c r="RYP192" s="78"/>
      <c r="RYQ192" s="78"/>
      <c r="RYR192" s="65"/>
      <c r="RYU192" s="78"/>
      <c r="RYV192" s="78"/>
      <c r="RYW192" s="65"/>
      <c r="RYZ192" s="78"/>
      <c r="RZA192" s="78"/>
      <c r="RZB192" s="65"/>
      <c r="RZE192" s="78"/>
      <c r="RZF192" s="78"/>
      <c r="RZG192" s="65"/>
      <c r="RZJ192" s="78"/>
      <c r="RZK192" s="78"/>
      <c r="RZL192" s="65"/>
      <c r="RZO192" s="78"/>
      <c r="RZP192" s="78"/>
      <c r="RZQ192" s="65"/>
      <c r="RZT192" s="78"/>
      <c r="RZU192" s="78"/>
      <c r="RZV192" s="65"/>
      <c r="RZY192" s="78"/>
      <c r="RZZ192" s="78"/>
      <c r="SAA192" s="65"/>
      <c r="SAD192" s="78"/>
      <c r="SAE192" s="78"/>
      <c r="SAF192" s="65"/>
      <c r="SAI192" s="78"/>
      <c r="SAJ192" s="78"/>
      <c r="SAK192" s="65"/>
      <c r="SAN192" s="78"/>
      <c r="SAO192" s="78"/>
      <c r="SAP192" s="65"/>
      <c r="SAS192" s="78"/>
      <c r="SAT192" s="78"/>
      <c r="SAU192" s="65"/>
      <c r="SAX192" s="78"/>
      <c r="SAY192" s="78"/>
      <c r="SAZ192" s="65"/>
      <c r="SBC192" s="78"/>
      <c r="SBD192" s="78"/>
      <c r="SBE192" s="65"/>
      <c r="SBH192" s="78"/>
      <c r="SBI192" s="78"/>
      <c r="SBJ192" s="65"/>
      <c r="SBM192" s="78"/>
      <c r="SBN192" s="78"/>
      <c r="SBO192" s="65"/>
      <c r="SBR192" s="78"/>
      <c r="SBS192" s="78"/>
      <c r="SBT192" s="65"/>
      <c r="SBW192" s="78"/>
      <c r="SBX192" s="78"/>
      <c r="SBY192" s="65"/>
      <c r="SCB192" s="78"/>
      <c r="SCC192" s="78"/>
      <c r="SCD192" s="65"/>
      <c r="SCG192" s="78"/>
      <c r="SCH192" s="78"/>
      <c r="SCI192" s="65"/>
      <c r="SCL192" s="78"/>
      <c r="SCM192" s="78"/>
      <c r="SCN192" s="65"/>
      <c r="SCQ192" s="78"/>
      <c r="SCR192" s="78"/>
      <c r="SCS192" s="65"/>
      <c r="SCV192" s="78"/>
      <c r="SCW192" s="78"/>
      <c r="SCX192" s="65"/>
      <c r="SDA192" s="78"/>
      <c r="SDB192" s="78"/>
      <c r="SDC192" s="65"/>
      <c r="SDF192" s="78"/>
      <c r="SDG192" s="78"/>
      <c r="SDH192" s="65"/>
      <c r="SDK192" s="78"/>
      <c r="SDL192" s="78"/>
      <c r="SDM192" s="65"/>
      <c r="SDP192" s="78"/>
      <c r="SDQ192" s="78"/>
      <c r="SDR192" s="65"/>
      <c r="SDU192" s="78"/>
      <c r="SDV192" s="78"/>
      <c r="SDW192" s="65"/>
      <c r="SDZ192" s="78"/>
      <c r="SEA192" s="78"/>
      <c r="SEB192" s="65"/>
      <c r="SEE192" s="78"/>
      <c r="SEF192" s="78"/>
      <c r="SEG192" s="65"/>
      <c r="SEJ192" s="78"/>
      <c r="SEK192" s="78"/>
      <c r="SEL192" s="65"/>
      <c r="SEO192" s="78"/>
      <c r="SEP192" s="78"/>
      <c r="SEQ192" s="65"/>
      <c r="SET192" s="78"/>
      <c r="SEU192" s="78"/>
      <c r="SEV192" s="65"/>
      <c r="SEY192" s="78"/>
      <c r="SEZ192" s="78"/>
      <c r="SFA192" s="65"/>
      <c r="SFD192" s="78"/>
      <c r="SFE192" s="78"/>
      <c r="SFF192" s="65"/>
      <c r="SFI192" s="78"/>
      <c r="SFJ192" s="78"/>
      <c r="SFK192" s="65"/>
      <c r="SFN192" s="78"/>
      <c r="SFO192" s="78"/>
      <c r="SFP192" s="65"/>
      <c r="SFS192" s="78"/>
      <c r="SFT192" s="78"/>
      <c r="SFU192" s="65"/>
      <c r="SFX192" s="78"/>
      <c r="SFY192" s="78"/>
      <c r="SFZ192" s="65"/>
      <c r="SGC192" s="78"/>
      <c r="SGD192" s="78"/>
      <c r="SGE192" s="65"/>
      <c r="SGH192" s="78"/>
      <c r="SGI192" s="78"/>
      <c r="SGJ192" s="65"/>
      <c r="SGM192" s="78"/>
      <c r="SGN192" s="78"/>
      <c r="SGO192" s="65"/>
      <c r="SGR192" s="78"/>
      <c r="SGS192" s="78"/>
      <c r="SGT192" s="65"/>
      <c r="SGW192" s="78"/>
      <c r="SGX192" s="78"/>
      <c r="SGY192" s="65"/>
      <c r="SHB192" s="78"/>
      <c r="SHC192" s="78"/>
      <c r="SHD192" s="65"/>
      <c r="SHG192" s="78"/>
      <c r="SHH192" s="78"/>
      <c r="SHI192" s="65"/>
      <c r="SHL192" s="78"/>
      <c r="SHM192" s="78"/>
      <c r="SHN192" s="65"/>
      <c r="SHQ192" s="78"/>
      <c r="SHR192" s="78"/>
      <c r="SHS192" s="65"/>
      <c r="SHV192" s="78"/>
      <c r="SHW192" s="78"/>
      <c r="SHX192" s="65"/>
      <c r="SIA192" s="78"/>
      <c r="SIB192" s="78"/>
      <c r="SIC192" s="65"/>
      <c r="SIF192" s="78"/>
      <c r="SIG192" s="78"/>
      <c r="SIH192" s="65"/>
      <c r="SIK192" s="78"/>
      <c r="SIL192" s="78"/>
      <c r="SIM192" s="65"/>
      <c r="SIP192" s="78"/>
      <c r="SIQ192" s="78"/>
      <c r="SIR192" s="65"/>
      <c r="SIU192" s="78"/>
      <c r="SIV192" s="78"/>
      <c r="SIW192" s="65"/>
      <c r="SIZ192" s="78"/>
      <c r="SJA192" s="78"/>
      <c r="SJB192" s="65"/>
      <c r="SJE192" s="78"/>
      <c r="SJF192" s="78"/>
      <c r="SJG192" s="65"/>
      <c r="SJJ192" s="78"/>
      <c r="SJK192" s="78"/>
      <c r="SJL192" s="65"/>
      <c r="SJO192" s="78"/>
      <c r="SJP192" s="78"/>
      <c r="SJQ192" s="65"/>
      <c r="SJT192" s="78"/>
      <c r="SJU192" s="78"/>
      <c r="SJV192" s="65"/>
      <c r="SJY192" s="78"/>
      <c r="SJZ192" s="78"/>
      <c r="SKA192" s="65"/>
      <c r="SKD192" s="78"/>
      <c r="SKE192" s="78"/>
      <c r="SKF192" s="65"/>
      <c r="SKI192" s="78"/>
      <c r="SKJ192" s="78"/>
      <c r="SKK192" s="65"/>
      <c r="SKN192" s="78"/>
      <c r="SKO192" s="78"/>
      <c r="SKP192" s="65"/>
      <c r="SKS192" s="78"/>
      <c r="SKT192" s="78"/>
      <c r="SKU192" s="65"/>
      <c r="SKX192" s="78"/>
      <c r="SKY192" s="78"/>
      <c r="SKZ192" s="65"/>
      <c r="SLC192" s="78"/>
      <c r="SLD192" s="78"/>
      <c r="SLE192" s="65"/>
      <c r="SLH192" s="78"/>
      <c r="SLI192" s="78"/>
      <c r="SLJ192" s="65"/>
      <c r="SLM192" s="78"/>
      <c r="SLN192" s="78"/>
      <c r="SLO192" s="65"/>
      <c r="SLR192" s="78"/>
      <c r="SLS192" s="78"/>
      <c r="SLT192" s="65"/>
      <c r="SLW192" s="78"/>
      <c r="SLX192" s="78"/>
      <c r="SLY192" s="65"/>
      <c r="SMB192" s="78"/>
      <c r="SMC192" s="78"/>
      <c r="SMD192" s="65"/>
      <c r="SMG192" s="78"/>
      <c r="SMH192" s="78"/>
      <c r="SMI192" s="65"/>
      <c r="SML192" s="78"/>
      <c r="SMM192" s="78"/>
      <c r="SMN192" s="65"/>
      <c r="SMQ192" s="78"/>
      <c r="SMR192" s="78"/>
      <c r="SMS192" s="65"/>
      <c r="SMV192" s="78"/>
      <c r="SMW192" s="78"/>
      <c r="SMX192" s="65"/>
      <c r="SNA192" s="78"/>
      <c r="SNB192" s="78"/>
      <c r="SNC192" s="65"/>
      <c r="SNF192" s="78"/>
      <c r="SNG192" s="78"/>
      <c r="SNH192" s="65"/>
      <c r="SNK192" s="78"/>
      <c r="SNL192" s="78"/>
      <c r="SNM192" s="65"/>
      <c r="SNP192" s="78"/>
      <c r="SNQ192" s="78"/>
      <c r="SNR192" s="65"/>
      <c r="SNU192" s="78"/>
      <c r="SNV192" s="78"/>
      <c r="SNW192" s="65"/>
      <c r="SNZ192" s="78"/>
      <c r="SOA192" s="78"/>
      <c r="SOB192" s="65"/>
      <c r="SOE192" s="78"/>
      <c r="SOF192" s="78"/>
      <c r="SOG192" s="65"/>
      <c r="SOJ192" s="78"/>
      <c r="SOK192" s="78"/>
      <c r="SOL192" s="65"/>
      <c r="SOO192" s="78"/>
      <c r="SOP192" s="78"/>
      <c r="SOQ192" s="65"/>
      <c r="SOT192" s="78"/>
      <c r="SOU192" s="78"/>
      <c r="SOV192" s="65"/>
      <c r="SOY192" s="78"/>
      <c r="SOZ192" s="78"/>
      <c r="SPA192" s="65"/>
      <c r="SPD192" s="78"/>
      <c r="SPE192" s="78"/>
      <c r="SPF192" s="65"/>
      <c r="SPI192" s="78"/>
      <c r="SPJ192" s="78"/>
      <c r="SPK192" s="65"/>
      <c r="SPN192" s="78"/>
      <c r="SPO192" s="78"/>
      <c r="SPP192" s="65"/>
      <c r="SPS192" s="78"/>
      <c r="SPT192" s="78"/>
      <c r="SPU192" s="65"/>
      <c r="SPX192" s="78"/>
      <c r="SPY192" s="78"/>
      <c r="SPZ192" s="65"/>
      <c r="SQC192" s="78"/>
      <c r="SQD192" s="78"/>
      <c r="SQE192" s="65"/>
      <c r="SQH192" s="78"/>
      <c r="SQI192" s="78"/>
      <c r="SQJ192" s="65"/>
      <c r="SQM192" s="78"/>
      <c r="SQN192" s="78"/>
      <c r="SQO192" s="65"/>
      <c r="SQR192" s="78"/>
      <c r="SQS192" s="78"/>
      <c r="SQT192" s="65"/>
      <c r="SQW192" s="78"/>
      <c r="SQX192" s="78"/>
      <c r="SQY192" s="65"/>
      <c r="SRB192" s="78"/>
      <c r="SRC192" s="78"/>
      <c r="SRD192" s="65"/>
      <c r="SRG192" s="78"/>
      <c r="SRH192" s="78"/>
      <c r="SRI192" s="65"/>
      <c r="SRL192" s="78"/>
      <c r="SRM192" s="78"/>
      <c r="SRN192" s="65"/>
      <c r="SRQ192" s="78"/>
      <c r="SRR192" s="78"/>
      <c r="SRS192" s="65"/>
      <c r="SRV192" s="78"/>
      <c r="SRW192" s="78"/>
      <c r="SRX192" s="65"/>
      <c r="SSA192" s="78"/>
      <c r="SSB192" s="78"/>
      <c r="SSC192" s="65"/>
      <c r="SSF192" s="78"/>
      <c r="SSG192" s="78"/>
      <c r="SSH192" s="65"/>
      <c r="SSK192" s="78"/>
      <c r="SSL192" s="78"/>
      <c r="SSM192" s="65"/>
      <c r="SSP192" s="78"/>
      <c r="SSQ192" s="78"/>
      <c r="SSR192" s="65"/>
      <c r="SSU192" s="78"/>
      <c r="SSV192" s="78"/>
      <c r="SSW192" s="65"/>
      <c r="SSZ192" s="78"/>
      <c r="STA192" s="78"/>
      <c r="STB192" s="65"/>
      <c r="STE192" s="78"/>
      <c r="STF192" s="78"/>
      <c r="STG192" s="65"/>
      <c r="STJ192" s="78"/>
      <c r="STK192" s="78"/>
      <c r="STL192" s="65"/>
      <c r="STO192" s="78"/>
      <c r="STP192" s="78"/>
      <c r="STQ192" s="65"/>
      <c r="STT192" s="78"/>
      <c r="STU192" s="78"/>
      <c r="STV192" s="65"/>
      <c r="STY192" s="78"/>
      <c r="STZ192" s="78"/>
      <c r="SUA192" s="65"/>
      <c r="SUD192" s="78"/>
      <c r="SUE192" s="78"/>
      <c r="SUF192" s="65"/>
      <c r="SUI192" s="78"/>
      <c r="SUJ192" s="78"/>
      <c r="SUK192" s="65"/>
      <c r="SUN192" s="78"/>
      <c r="SUO192" s="78"/>
      <c r="SUP192" s="65"/>
      <c r="SUS192" s="78"/>
      <c r="SUT192" s="78"/>
      <c r="SUU192" s="65"/>
      <c r="SUX192" s="78"/>
      <c r="SUY192" s="78"/>
      <c r="SUZ192" s="65"/>
      <c r="SVC192" s="78"/>
      <c r="SVD192" s="78"/>
      <c r="SVE192" s="65"/>
      <c r="SVH192" s="78"/>
      <c r="SVI192" s="78"/>
      <c r="SVJ192" s="65"/>
      <c r="SVM192" s="78"/>
      <c r="SVN192" s="78"/>
      <c r="SVO192" s="65"/>
      <c r="SVR192" s="78"/>
      <c r="SVS192" s="78"/>
      <c r="SVT192" s="65"/>
      <c r="SVW192" s="78"/>
      <c r="SVX192" s="78"/>
      <c r="SVY192" s="65"/>
      <c r="SWB192" s="78"/>
      <c r="SWC192" s="78"/>
      <c r="SWD192" s="65"/>
      <c r="SWG192" s="78"/>
      <c r="SWH192" s="78"/>
      <c r="SWI192" s="65"/>
      <c r="SWL192" s="78"/>
      <c r="SWM192" s="78"/>
      <c r="SWN192" s="65"/>
      <c r="SWQ192" s="78"/>
      <c r="SWR192" s="78"/>
      <c r="SWS192" s="65"/>
      <c r="SWV192" s="78"/>
      <c r="SWW192" s="78"/>
      <c r="SWX192" s="65"/>
      <c r="SXA192" s="78"/>
      <c r="SXB192" s="78"/>
      <c r="SXC192" s="65"/>
      <c r="SXF192" s="78"/>
      <c r="SXG192" s="78"/>
      <c r="SXH192" s="65"/>
      <c r="SXK192" s="78"/>
      <c r="SXL192" s="78"/>
      <c r="SXM192" s="65"/>
      <c r="SXP192" s="78"/>
      <c r="SXQ192" s="78"/>
      <c r="SXR192" s="65"/>
      <c r="SXU192" s="78"/>
      <c r="SXV192" s="78"/>
      <c r="SXW192" s="65"/>
      <c r="SXZ192" s="78"/>
      <c r="SYA192" s="78"/>
      <c r="SYB192" s="65"/>
      <c r="SYE192" s="78"/>
      <c r="SYF192" s="78"/>
      <c r="SYG192" s="65"/>
      <c r="SYJ192" s="78"/>
      <c r="SYK192" s="78"/>
      <c r="SYL192" s="65"/>
      <c r="SYO192" s="78"/>
      <c r="SYP192" s="78"/>
      <c r="SYQ192" s="65"/>
      <c r="SYT192" s="78"/>
      <c r="SYU192" s="78"/>
      <c r="SYV192" s="65"/>
      <c r="SYY192" s="78"/>
      <c r="SYZ192" s="78"/>
      <c r="SZA192" s="65"/>
      <c r="SZD192" s="78"/>
      <c r="SZE192" s="78"/>
      <c r="SZF192" s="65"/>
      <c r="SZI192" s="78"/>
      <c r="SZJ192" s="78"/>
      <c r="SZK192" s="65"/>
      <c r="SZN192" s="78"/>
      <c r="SZO192" s="78"/>
      <c r="SZP192" s="65"/>
      <c r="SZS192" s="78"/>
      <c r="SZT192" s="78"/>
      <c r="SZU192" s="65"/>
      <c r="SZX192" s="78"/>
      <c r="SZY192" s="78"/>
      <c r="SZZ192" s="65"/>
      <c r="TAC192" s="78"/>
      <c r="TAD192" s="78"/>
      <c r="TAE192" s="65"/>
      <c r="TAH192" s="78"/>
      <c r="TAI192" s="78"/>
      <c r="TAJ192" s="65"/>
      <c r="TAM192" s="78"/>
      <c r="TAN192" s="78"/>
      <c r="TAO192" s="65"/>
      <c r="TAR192" s="78"/>
      <c r="TAS192" s="78"/>
      <c r="TAT192" s="65"/>
      <c r="TAW192" s="78"/>
      <c r="TAX192" s="78"/>
      <c r="TAY192" s="65"/>
      <c r="TBB192" s="78"/>
      <c r="TBC192" s="78"/>
      <c r="TBD192" s="65"/>
      <c r="TBG192" s="78"/>
      <c r="TBH192" s="78"/>
      <c r="TBI192" s="65"/>
      <c r="TBL192" s="78"/>
      <c r="TBM192" s="78"/>
      <c r="TBN192" s="65"/>
      <c r="TBQ192" s="78"/>
      <c r="TBR192" s="78"/>
      <c r="TBS192" s="65"/>
      <c r="TBV192" s="78"/>
      <c r="TBW192" s="78"/>
      <c r="TBX192" s="65"/>
      <c r="TCA192" s="78"/>
      <c r="TCB192" s="78"/>
      <c r="TCC192" s="65"/>
      <c r="TCF192" s="78"/>
      <c r="TCG192" s="78"/>
      <c r="TCH192" s="65"/>
      <c r="TCK192" s="78"/>
      <c r="TCL192" s="78"/>
      <c r="TCM192" s="65"/>
      <c r="TCP192" s="78"/>
      <c r="TCQ192" s="78"/>
      <c r="TCR192" s="65"/>
      <c r="TCU192" s="78"/>
      <c r="TCV192" s="78"/>
      <c r="TCW192" s="65"/>
      <c r="TCZ192" s="78"/>
      <c r="TDA192" s="78"/>
      <c r="TDB192" s="65"/>
      <c r="TDE192" s="78"/>
      <c r="TDF192" s="78"/>
      <c r="TDG192" s="65"/>
      <c r="TDJ192" s="78"/>
      <c r="TDK192" s="78"/>
      <c r="TDL192" s="65"/>
      <c r="TDO192" s="78"/>
      <c r="TDP192" s="78"/>
      <c r="TDQ192" s="65"/>
      <c r="TDT192" s="78"/>
      <c r="TDU192" s="78"/>
      <c r="TDV192" s="65"/>
      <c r="TDY192" s="78"/>
      <c r="TDZ192" s="78"/>
      <c r="TEA192" s="65"/>
      <c r="TED192" s="78"/>
      <c r="TEE192" s="78"/>
      <c r="TEF192" s="65"/>
      <c r="TEI192" s="78"/>
      <c r="TEJ192" s="78"/>
      <c r="TEK192" s="65"/>
      <c r="TEN192" s="78"/>
      <c r="TEO192" s="78"/>
      <c r="TEP192" s="65"/>
      <c r="TES192" s="78"/>
      <c r="TET192" s="78"/>
      <c r="TEU192" s="65"/>
      <c r="TEX192" s="78"/>
      <c r="TEY192" s="78"/>
      <c r="TEZ192" s="65"/>
      <c r="TFC192" s="78"/>
      <c r="TFD192" s="78"/>
      <c r="TFE192" s="65"/>
      <c r="TFH192" s="78"/>
      <c r="TFI192" s="78"/>
      <c r="TFJ192" s="65"/>
      <c r="TFM192" s="78"/>
      <c r="TFN192" s="78"/>
      <c r="TFO192" s="65"/>
      <c r="TFR192" s="78"/>
      <c r="TFS192" s="78"/>
      <c r="TFT192" s="65"/>
      <c r="TFW192" s="78"/>
      <c r="TFX192" s="78"/>
      <c r="TFY192" s="65"/>
      <c r="TGB192" s="78"/>
      <c r="TGC192" s="78"/>
      <c r="TGD192" s="65"/>
      <c r="TGG192" s="78"/>
      <c r="TGH192" s="78"/>
      <c r="TGI192" s="65"/>
      <c r="TGL192" s="78"/>
      <c r="TGM192" s="78"/>
      <c r="TGN192" s="65"/>
      <c r="TGQ192" s="78"/>
      <c r="TGR192" s="78"/>
      <c r="TGS192" s="65"/>
      <c r="TGV192" s="78"/>
      <c r="TGW192" s="78"/>
      <c r="TGX192" s="65"/>
      <c r="THA192" s="78"/>
      <c r="THB192" s="78"/>
      <c r="THC192" s="65"/>
      <c r="THF192" s="78"/>
      <c r="THG192" s="78"/>
      <c r="THH192" s="65"/>
      <c r="THK192" s="78"/>
      <c r="THL192" s="78"/>
      <c r="THM192" s="65"/>
      <c r="THP192" s="78"/>
      <c r="THQ192" s="78"/>
      <c r="THR192" s="65"/>
      <c r="THU192" s="78"/>
      <c r="THV192" s="78"/>
      <c r="THW192" s="65"/>
      <c r="THZ192" s="78"/>
      <c r="TIA192" s="78"/>
      <c r="TIB192" s="65"/>
      <c r="TIE192" s="78"/>
      <c r="TIF192" s="78"/>
      <c r="TIG192" s="65"/>
      <c r="TIJ192" s="78"/>
      <c r="TIK192" s="78"/>
      <c r="TIL192" s="65"/>
      <c r="TIO192" s="78"/>
      <c r="TIP192" s="78"/>
      <c r="TIQ192" s="65"/>
      <c r="TIT192" s="78"/>
      <c r="TIU192" s="78"/>
      <c r="TIV192" s="65"/>
      <c r="TIY192" s="78"/>
      <c r="TIZ192" s="78"/>
      <c r="TJA192" s="65"/>
      <c r="TJD192" s="78"/>
      <c r="TJE192" s="78"/>
      <c r="TJF192" s="65"/>
      <c r="TJI192" s="78"/>
      <c r="TJJ192" s="78"/>
      <c r="TJK192" s="65"/>
      <c r="TJN192" s="78"/>
      <c r="TJO192" s="78"/>
      <c r="TJP192" s="65"/>
      <c r="TJS192" s="78"/>
      <c r="TJT192" s="78"/>
      <c r="TJU192" s="65"/>
      <c r="TJX192" s="78"/>
      <c r="TJY192" s="78"/>
      <c r="TJZ192" s="65"/>
      <c r="TKC192" s="78"/>
      <c r="TKD192" s="78"/>
      <c r="TKE192" s="65"/>
      <c r="TKH192" s="78"/>
      <c r="TKI192" s="78"/>
      <c r="TKJ192" s="65"/>
      <c r="TKM192" s="78"/>
      <c r="TKN192" s="78"/>
      <c r="TKO192" s="65"/>
      <c r="TKR192" s="78"/>
      <c r="TKS192" s="78"/>
      <c r="TKT192" s="65"/>
      <c r="TKW192" s="78"/>
      <c r="TKX192" s="78"/>
      <c r="TKY192" s="65"/>
      <c r="TLB192" s="78"/>
      <c r="TLC192" s="78"/>
      <c r="TLD192" s="65"/>
      <c r="TLG192" s="78"/>
      <c r="TLH192" s="78"/>
      <c r="TLI192" s="65"/>
      <c r="TLL192" s="78"/>
      <c r="TLM192" s="78"/>
      <c r="TLN192" s="65"/>
      <c r="TLQ192" s="78"/>
      <c r="TLR192" s="78"/>
      <c r="TLS192" s="65"/>
      <c r="TLV192" s="78"/>
      <c r="TLW192" s="78"/>
      <c r="TLX192" s="65"/>
      <c r="TMA192" s="78"/>
      <c r="TMB192" s="78"/>
      <c r="TMC192" s="65"/>
      <c r="TMF192" s="78"/>
      <c r="TMG192" s="78"/>
      <c r="TMH192" s="65"/>
      <c r="TMK192" s="78"/>
      <c r="TML192" s="78"/>
      <c r="TMM192" s="65"/>
      <c r="TMP192" s="78"/>
      <c r="TMQ192" s="78"/>
      <c r="TMR192" s="65"/>
      <c r="TMU192" s="78"/>
      <c r="TMV192" s="78"/>
      <c r="TMW192" s="65"/>
      <c r="TMZ192" s="78"/>
      <c r="TNA192" s="78"/>
      <c r="TNB192" s="65"/>
      <c r="TNE192" s="78"/>
      <c r="TNF192" s="78"/>
      <c r="TNG192" s="65"/>
      <c r="TNJ192" s="78"/>
      <c r="TNK192" s="78"/>
      <c r="TNL192" s="65"/>
      <c r="TNO192" s="78"/>
      <c r="TNP192" s="78"/>
      <c r="TNQ192" s="65"/>
      <c r="TNT192" s="78"/>
      <c r="TNU192" s="78"/>
      <c r="TNV192" s="65"/>
      <c r="TNY192" s="78"/>
      <c r="TNZ192" s="78"/>
      <c r="TOA192" s="65"/>
      <c r="TOD192" s="78"/>
      <c r="TOE192" s="78"/>
      <c r="TOF192" s="65"/>
      <c r="TOI192" s="78"/>
      <c r="TOJ192" s="78"/>
      <c r="TOK192" s="65"/>
      <c r="TON192" s="78"/>
      <c r="TOO192" s="78"/>
      <c r="TOP192" s="65"/>
      <c r="TOS192" s="78"/>
      <c r="TOT192" s="78"/>
      <c r="TOU192" s="65"/>
      <c r="TOX192" s="78"/>
      <c r="TOY192" s="78"/>
      <c r="TOZ192" s="65"/>
      <c r="TPC192" s="78"/>
      <c r="TPD192" s="78"/>
      <c r="TPE192" s="65"/>
      <c r="TPH192" s="78"/>
      <c r="TPI192" s="78"/>
      <c r="TPJ192" s="65"/>
      <c r="TPM192" s="78"/>
      <c r="TPN192" s="78"/>
      <c r="TPO192" s="65"/>
      <c r="TPR192" s="78"/>
      <c r="TPS192" s="78"/>
      <c r="TPT192" s="65"/>
      <c r="TPW192" s="78"/>
      <c r="TPX192" s="78"/>
      <c r="TPY192" s="65"/>
      <c r="TQB192" s="78"/>
      <c r="TQC192" s="78"/>
      <c r="TQD192" s="65"/>
      <c r="TQG192" s="78"/>
      <c r="TQH192" s="78"/>
      <c r="TQI192" s="65"/>
      <c r="TQL192" s="78"/>
      <c r="TQM192" s="78"/>
      <c r="TQN192" s="65"/>
      <c r="TQQ192" s="78"/>
      <c r="TQR192" s="78"/>
      <c r="TQS192" s="65"/>
      <c r="TQV192" s="78"/>
      <c r="TQW192" s="78"/>
      <c r="TQX192" s="65"/>
      <c r="TRA192" s="78"/>
      <c r="TRB192" s="78"/>
      <c r="TRC192" s="65"/>
      <c r="TRF192" s="78"/>
      <c r="TRG192" s="78"/>
      <c r="TRH192" s="65"/>
      <c r="TRK192" s="78"/>
      <c r="TRL192" s="78"/>
      <c r="TRM192" s="65"/>
      <c r="TRP192" s="78"/>
      <c r="TRQ192" s="78"/>
      <c r="TRR192" s="65"/>
      <c r="TRU192" s="78"/>
      <c r="TRV192" s="78"/>
      <c r="TRW192" s="65"/>
      <c r="TRZ192" s="78"/>
      <c r="TSA192" s="78"/>
      <c r="TSB192" s="65"/>
      <c r="TSE192" s="78"/>
      <c r="TSF192" s="78"/>
      <c r="TSG192" s="65"/>
      <c r="TSJ192" s="78"/>
      <c r="TSK192" s="78"/>
      <c r="TSL192" s="65"/>
      <c r="TSO192" s="78"/>
      <c r="TSP192" s="78"/>
      <c r="TSQ192" s="65"/>
      <c r="TST192" s="78"/>
      <c r="TSU192" s="78"/>
      <c r="TSV192" s="65"/>
      <c r="TSY192" s="78"/>
      <c r="TSZ192" s="78"/>
      <c r="TTA192" s="65"/>
      <c r="TTD192" s="78"/>
      <c r="TTE192" s="78"/>
      <c r="TTF192" s="65"/>
      <c r="TTI192" s="78"/>
      <c r="TTJ192" s="78"/>
      <c r="TTK192" s="65"/>
      <c r="TTN192" s="78"/>
      <c r="TTO192" s="78"/>
      <c r="TTP192" s="65"/>
      <c r="TTS192" s="78"/>
      <c r="TTT192" s="78"/>
      <c r="TTU192" s="65"/>
      <c r="TTX192" s="78"/>
      <c r="TTY192" s="78"/>
      <c r="TTZ192" s="65"/>
      <c r="TUC192" s="78"/>
      <c r="TUD192" s="78"/>
      <c r="TUE192" s="65"/>
      <c r="TUH192" s="78"/>
      <c r="TUI192" s="78"/>
      <c r="TUJ192" s="65"/>
      <c r="TUM192" s="78"/>
      <c r="TUN192" s="78"/>
      <c r="TUO192" s="65"/>
      <c r="TUR192" s="78"/>
      <c r="TUS192" s="78"/>
      <c r="TUT192" s="65"/>
      <c r="TUW192" s="78"/>
      <c r="TUX192" s="78"/>
      <c r="TUY192" s="65"/>
      <c r="TVB192" s="78"/>
      <c r="TVC192" s="78"/>
      <c r="TVD192" s="65"/>
      <c r="TVG192" s="78"/>
      <c r="TVH192" s="78"/>
      <c r="TVI192" s="65"/>
      <c r="TVL192" s="78"/>
      <c r="TVM192" s="78"/>
      <c r="TVN192" s="65"/>
      <c r="TVQ192" s="78"/>
      <c r="TVR192" s="78"/>
      <c r="TVS192" s="65"/>
      <c r="TVV192" s="78"/>
      <c r="TVW192" s="78"/>
      <c r="TVX192" s="65"/>
      <c r="TWA192" s="78"/>
      <c r="TWB192" s="78"/>
      <c r="TWC192" s="65"/>
      <c r="TWF192" s="78"/>
      <c r="TWG192" s="78"/>
      <c r="TWH192" s="65"/>
      <c r="TWK192" s="78"/>
      <c r="TWL192" s="78"/>
      <c r="TWM192" s="65"/>
      <c r="TWP192" s="78"/>
      <c r="TWQ192" s="78"/>
      <c r="TWR192" s="65"/>
      <c r="TWU192" s="78"/>
      <c r="TWV192" s="78"/>
      <c r="TWW192" s="65"/>
      <c r="TWZ192" s="78"/>
      <c r="TXA192" s="78"/>
      <c r="TXB192" s="65"/>
      <c r="TXE192" s="78"/>
      <c r="TXF192" s="78"/>
      <c r="TXG192" s="65"/>
      <c r="TXJ192" s="78"/>
      <c r="TXK192" s="78"/>
      <c r="TXL192" s="65"/>
      <c r="TXO192" s="78"/>
      <c r="TXP192" s="78"/>
      <c r="TXQ192" s="65"/>
      <c r="TXT192" s="78"/>
      <c r="TXU192" s="78"/>
      <c r="TXV192" s="65"/>
      <c r="TXY192" s="78"/>
      <c r="TXZ192" s="78"/>
      <c r="TYA192" s="65"/>
      <c r="TYD192" s="78"/>
      <c r="TYE192" s="78"/>
      <c r="TYF192" s="65"/>
      <c r="TYI192" s="78"/>
      <c r="TYJ192" s="78"/>
      <c r="TYK192" s="65"/>
      <c r="TYN192" s="78"/>
      <c r="TYO192" s="78"/>
      <c r="TYP192" s="65"/>
      <c r="TYS192" s="78"/>
      <c r="TYT192" s="78"/>
      <c r="TYU192" s="65"/>
      <c r="TYX192" s="78"/>
      <c r="TYY192" s="78"/>
      <c r="TYZ192" s="65"/>
      <c r="TZC192" s="78"/>
      <c r="TZD192" s="78"/>
      <c r="TZE192" s="65"/>
      <c r="TZH192" s="78"/>
      <c r="TZI192" s="78"/>
      <c r="TZJ192" s="65"/>
      <c r="TZM192" s="78"/>
      <c r="TZN192" s="78"/>
      <c r="TZO192" s="65"/>
      <c r="TZR192" s="78"/>
      <c r="TZS192" s="78"/>
      <c r="TZT192" s="65"/>
      <c r="TZW192" s="78"/>
      <c r="TZX192" s="78"/>
      <c r="TZY192" s="65"/>
      <c r="UAB192" s="78"/>
      <c r="UAC192" s="78"/>
      <c r="UAD192" s="65"/>
      <c r="UAG192" s="78"/>
      <c r="UAH192" s="78"/>
      <c r="UAI192" s="65"/>
      <c r="UAL192" s="78"/>
      <c r="UAM192" s="78"/>
      <c r="UAN192" s="65"/>
      <c r="UAQ192" s="78"/>
      <c r="UAR192" s="78"/>
      <c r="UAS192" s="65"/>
      <c r="UAV192" s="78"/>
      <c r="UAW192" s="78"/>
      <c r="UAX192" s="65"/>
      <c r="UBA192" s="78"/>
      <c r="UBB192" s="78"/>
      <c r="UBC192" s="65"/>
      <c r="UBF192" s="78"/>
      <c r="UBG192" s="78"/>
      <c r="UBH192" s="65"/>
      <c r="UBK192" s="78"/>
      <c r="UBL192" s="78"/>
      <c r="UBM192" s="65"/>
      <c r="UBP192" s="78"/>
      <c r="UBQ192" s="78"/>
      <c r="UBR192" s="65"/>
      <c r="UBU192" s="78"/>
      <c r="UBV192" s="78"/>
      <c r="UBW192" s="65"/>
      <c r="UBZ192" s="78"/>
      <c r="UCA192" s="78"/>
      <c r="UCB192" s="65"/>
      <c r="UCE192" s="78"/>
      <c r="UCF192" s="78"/>
      <c r="UCG192" s="65"/>
      <c r="UCJ192" s="78"/>
      <c r="UCK192" s="78"/>
      <c r="UCL192" s="65"/>
      <c r="UCO192" s="78"/>
      <c r="UCP192" s="78"/>
      <c r="UCQ192" s="65"/>
      <c r="UCT192" s="78"/>
      <c r="UCU192" s="78"/>
      <c r="UCV192" s="65"/>
      <c r="UCY192" s="78"/>
      <c r="UCZ192" s="78"/>
      <c r="UDA192" s="65"/>
      <c r="UDD192" s="78"/>
      <c r="UDE192" s="78"/>
      <c r="UDF192" s="65"/>
      <c r="UDI192" s="78"/>
      <c r="UDJ192" s="78"/>
      <c r="UDK192" s="65"/>
      <c r="UDN192" s="78"/>
      <c r="UDO192" s="78"/>
      <c r="UDP192" s="65"/>
      <c r="UDS192" s="78"/>
      <c r="UDT192" s="78"/>
      <c r="UDU192" s="65"/>
      <c r="UDX192" s="78"/>
      <c r="UDY192" s="78"/>
      <c r="UDZ192" s="65"/>
      <c r="UEC192" s="78"/>
      <c r="UED192" s="78"/>
      <c r="UEE192" s="65"/>
      <c r="UEH192" s="78"/>
      <c r="UEI192" s="78"/>
      <c r="UEJ192" s="65"/>
      <c r="UEM192" s="78"/>
      <c r="UEN192" s="78"/>
      <c r="UEO192" s="65"/>
      <c r="UER192" s="78"/>
      <c r="UES192" s="78"/>
      <c r="UET192" s="65"/>
      <c r="UEW192" s="78"/>
      <c r="UEX192" s="78"/>
      <c r="UEY192" s="65"/>
      <c r="UFB192" s="78"/>
      <c r="UFC192" s="78"/>
      <c r="UFD192" s="65"/>
      <c r="UFG192" s="78"/>
      <c r="UFH192" s="78"/>
      <c r="UFI192" s="65"/>
      <c r="UFL192" s="78"/>
      <c r="UFM192" s="78"/>
      <c r="UFN192" s="65"/>
      <c r="UFQ192" s="78"/>
      <c r="UFR192" s="78"/>
      <c r="UFS192" s="65"/>
      <c r="UFV192" s="78"/>
      <c r="UFW192" s="78"/>
      <c r="UFX192" s="65"/>
      <c r="UGA192" s="78"/>
      <c r="UGB192" s="78"/>
      <c r="UGC192" s="65"/>
      <c r="UGF192" s="78"/>
      <c r="UGG192" s="78"/>
      <c r="UGH192" s="65"/>
      <c r="UGK192" s="78"/>
      <c r="UGL192" s="78"/>
      <c r="UGM192" s="65"/>
      <c r="UGP192" s="78"/>
      <c r="UGQ192" s="78"/>
      <c r="UGR192" s="65"/>
      <c r="UGU192" s="78"/>
      <c r="UGV192" s="78"/>
      <c r="UGW192" s="65"/>
      <c r="UGZ192" s="78"/>
      <c r="UHA192" s="78"/>
      <c r="UHB192" s="65"/>
      <c r="UHE192" s="78"/>
      <c r="UHF192" s="78"/>
      <c r="UHG192" s="65"/>
      <c r="UHJ192" s="78"/>
      <c r="UHK192" s="78"/>
      <c r="UHL192" s="65"/>
      <c r="UHO192" s="78"/>
      <c r="UHP192" s="78"/>
      <c r="UHQ192" s="65"/>
      <c r="UHT192" s="78"/>
      <c r="UHU192" s="78"/>
      <c r="UHV192" s="65"/>
      <c r="UHY192" s="78"/>
      <c r="UHZ192" s="78"/>
      <c r="UIA192" s="65"/>
      <c r="UID192" s="78"/>
      <c r="UIE192" s="78"/>
      <c r="UIF192" s="65"/>
      <c r="UII192" s="78"/>
      <c r="UIJ192" s="78"/>
      <c r="UIK192" s="65"/>
      <c r="UIN192" s="78"/>
      <c r="UIO192" s="78"/>
      <c r="UIP192" s="65"/>
      <c r="UIS192" s="78"/>
      <c r="UIT192" s="78"/>
      <c r="UIU192" s="65"/>
      <c r="UIX192" s="78"/>
      <c r="UIY192" s="78"/>
      <c r="UIZ192" s="65"/>
      <c r="UJC192" s="78"/>
      <c r="UJD192" s="78"/>
      <c r="UJE192" s="65"/>
      <c r="UJH192" s="78"/>
      <c r="UJI192" s="78"/>
      <c r="UJJ192" s="65"/>
      <c r="UJM192" s="78"/>
      <c r="UJN192" s="78"/>
      <c r="UJO192" s="65"/>
      <c r="UJR192" s="78"/>
      <c r="UJS192" s="78"/>
      <c r="UJT192" s="65"/>
      <c r="UJW192" s="78"/>
      <c r="UJX192" s="78"/>
      <c r="UJY192" s="65"/>
      <c r="UKB192" s="78"/>
      <c r="UKC192" s="78"/>
      <c r="UKD192" s="65"/>
      <c r="UKG192" s="78"/>
      <c r="UKH192" s="78"/>
      <c r="UKI192" s="65"/>
      <c r="UKL192" s="78"/>
      <c r="UKM192" s="78"/>
      <c r="UKN192" s="65"/>
      <c r="UKQ192" s="78"/>
      <c r="UKR192" s="78"/>
      <c r="UKS192" s="65"/>
      <c r="UKV192" s="78"/>
      <c r="UKW192" s="78"/>
      <c r="UKX192" s="65"/>
      <c r="ULA192" s="78"/>
      <c r="ULB192" s="78"/>
      <c r="ULC192" s="65"/>
      <c r="ULF192" s="78"/>
      <c r="ULG192" s="78"/>
      <c r="ULH192" s="65"/>
      <c r="ULK192" s="78"/>
      <c r="ULL192" s="78"/>
      <c r="ULM192" s="65"/>
      <c r="ULP192" s="78"/>
      <c r="ULQ192" s="78"/>
      <c r="ULR192" s="65"/>
      <c r="ULU192" s="78"/>
      <c r="ULV192" s="78"/>
      <c r="ULW192" s="65"/>
      <c r="ULZ192" s="78"/>
      <c r="UMA192" s="78"/>
      <c r="UMB192" s="65"/>
      <c r="UME192" s="78"/>
      <c r="UMF192" s="78"/>
      <c r="UMG192" s="65"/>
      <c r="UMJ192" s="78"/>
      <c r="UMK192" s="78"/>
      <c r="UML192" s="65"/>
      <c r="UMO192" s="78"/>
      <c r="UMP192" s="78"/>
      <c r="UMQ192" s="65"/>
      <c r="UMT192" s="78"/>
      <c r="UMU192" s="78"/>
      <c r="UMV192" s="65"/>
      <c r="UMY192" s="78"/>
      <c r="UMZ192" s="78"/>
      <c r="UNA192" s="65"/>
      <c r="UND192" s="78"/>
      <c r="UNE192" s="78"/>
      <c r="UNF192" s="65"/>
      <c r="UNI192" s="78"/>
      <c r="UNJ192" s="78"/>
      <c r="UNK192" s="65"/>
      <c r="UNN192" s="78"/>
      <c r="UNO192" s="78"/>
      <c r="UNP192" s="65"/>
      <c r="UNS192" s="78"/>
      <c r="UNT192" s="78"/>
      <c r="UNU192" s="65"/>
      <c r="UNX192" s="78"/>
      <c r="UNY192" s="78"/>
      <c r="UNZ192" s="65"/>
      <c r="UOC192" s="78"/>
      <c r="UOD192" s="78"/>
      <c r="UOE192" s="65"/>
      <c r="UOH192" s="78"/>
      <c r="UOI192" s="78"/>
      <c r="UOJ192" s="65"/>
      <c r="UOM192" s="78"/>
      <c r="UON192" s="78"/>
      <c r="UOO192" s="65"/>
      <c r="UOR192" s="78"/>
      <c r="UOS192" s="78"/>
      <c r="UOT192" s="65"/>
      <c r="UOW192" s="78"/>
      <c r="UOX192" s="78"/>
      <c r="UOY192" s="65"/>
      <c r="UPB192" s="78"/>
      <c r="UPC192" s="78"/>
      <c r="UPD192" s="65"/>
      <c r="UPG192" s="78"/>
      <c r="UPH192" s="78"/>
      <c r="UPI192" s="65"/>
      <c r="UPL192" s="78"/>
      <c r="UPM192" s="78"/>
      <c r="UPN192" s="65"/>
      <c r="UPQ192" s="78"/>
      <c r="UPR192" s="78"/>
      <c r="UPS192" s="65"/>
      <c r="UPV192" s="78"/>
      <c r="UPW192" s="78"/>
      <c r="UPX192" s="65"/>
      <c r="UQA192" s="78"/>
      <c r="UQB192" s="78"/>
      <c r="UQC192" s="65"/>
      <c r="UQF192" s="78"/>
      <c r="UQG192" s="78"/>
      <c r="UQH192" s="65"/>
      <c r="UQK192" s="78"/>
      <c r="UQL192" s="78"/>
      <c r="UQM192" s="65"/>
      <c r="UQP192" s="78"/>
      <c r="UQQ192" s="78"/>
      <c r="UQR192" s="65"/>
      <c r="UQU192" s="78"/>
      <c r="UQV192" s="78"/>
      <c r="UQW192" s="65"/>
      <c r="UQZ192" s="78"/>
      <c r="URA192" s="78"/>
      <c r="URB192" s="65"/>
      <c r="URE192" s="78"/>
      <c r="URF192" s="78"/>
      <c r="URG192" s="65"/>
      <c r="URJ192" s="78"/>
      <c r="URK192" s="78"/>
      <c r="URL192" s="65"/>
      <c r="URO192" s="78"/>
      <c r="URP192" s="78"/>
      <c r="URQ192" s="65"/>
      <c r="URT192" s="78"/>
      <c r="URU192" s="78"/>
      <c r="URV192" s="65"/>
      <c r="URY192" s="78"/>
      <c r="URZ192" s="78"/>
      <c r="USA192" s="65"/>
      <c r="USD192" s="78"/>
      <c r="USE192" s="78"/>
      <c r="USF192" s="65"/>
      <c r="USI192" s="78"/>
      <c r="USJ192" s="78"/>
      <c r="USK192" s="65"/>
      <c r="USN192" s="78"/>
      <c r="USO192" s="78"/>
      <c r="USP192" s="65"/>
      <c r="USS192" s="78"/>
      <c r="UST192" s="78"/>
      <c r="USU192" s="65"/>
      <c r="USX192" s="78"/>
      <c r="USY192" s="78"/>
      <c r="USZ192" s="65"/>
      <c r="UTC192" s="78"/>
      <c r="UTD192" s="78"/>
      <c r="UTE192" s="65"/>
      <c r="UTH192" s="78"/>
      <c r="UTI192" s="78"/>
      <c r="UTJ192" s="65"/>
      <c r="UTM192" s="78"/>
      <c r="UTN192" s="78"/>
      <c r="UTO192" s="65"/>
      <c r="UTR192" s="78"/>
      <c r="UTS192" s="78"/>
      <c r="UTT192" s="65"/>
      <c r="UTW192" s="78"/>
      <c r="UTX192" s="78"/>
      <c r="UTY192" s="65"/>
      <c r="UUB192" s="78"/>
      <c r="UUC192" s="78"/>
      <c r="UUD192" s="65"/>
      <c r="UUG192" s="78"/>
      <c r="UUH192" s="78"/>
      <c r="UUI192" s="65"/>
      <c r="UUL192" s="78"/>
      <c r="UUM192" s="78"/>
      <c r="UUN192" s="65"/>
      <c r="UUQ192" s="78"/>
      <c r="UUR192" s="78"/>
      <c r="UUS192" s="65"/>
      <c r="UUV192" s="78"/>
      <c r="UUW192" s="78"/>
      <c r="UUX192" s="65"/>
      <c r="UVA192" s="78"/>
      <c r="UVB192" s="78"/>
      <c r="UVC192" s="65"/>
      <c r="UVF192" s="78"/>
      <c r="UVG192" s="78"/>
      <c r="UVH192" s="65"/>
      <c r="UVK192" s="78"/>
      <c r="UVL192" s="78"/>
      <c r="UVM192" s="65"/>
      <c r="UVP192" s="78"/>
      <c r="UVQ192" s="78"/>
      <c r="UVR192" s="65"/>
      <c r="UVU192" s="78"/>
      <c r="UVV192" s="78"/>
      <c r="UVW192" s="65"/>
      <c r="UVZ192" s="78"/>
      <c r="UWA192" s="78"/>
      <c r="UWB192" s="65"/>
      <c r="UWE192" s="78"/>
      <c r="UWF192" s="78"/>
      <c r="UWG192" s="65"/>
      <c r="UWJ192" s="78"/>
      <c r="UWK192" s="78"/>
      <c r="UWL192" s="65"/>
      <c r="UWO192" s="78"/>
      <c r="UWP192" s="78"/>
      <c r="UWQ192" s="65"/>
      <c r="UWT192" s="78"/>
      <c r="UWU192" s="78"/>
      <c r="UWV192" s="65"/>
      <c r="UWY192" s="78"/>
      <c r="UWZ192" s="78"/>
      <c r="UXA192" s="65"/>
      <c r="UXD192" s="78"/>
      <c r="UXE192" s="78"/>
      <c r="UXF192" s="65"/>
      <c r="UXI192" s="78"/>
      <c r="UXJ192" s="78"/>
      <c r="UXK192" s="65"/>
      <c r="UXN192" s="78"/>
      <c r="UXO192" s="78"/>
      <c r="UXP192" s="65"/>
      <c r="UXS192" s="78"/>
      <c r="UXT192" s="78"/>
      <c r="UXU192" s="65"/>
      <c r="UXX192" s="78"/>
      <c r="UXY192" s="78"/>
      <c r="UXZ192" s="65"/>
      <c r="UYC192" s="78"/>
      <c r="UYD192" s="78"/>
      <c r="UYE192" s="65"/>
      <c r="UYH192" s="78"/>
      <c r="UYI192" s="78"/>
      <c r="UYJ192" s="65"/>
      <c r="UYM192" s="78"/>
      <c r="UYN192" s="78"/>
      <c r="UYO192" s="65"/>
      <c r="UYR192" s="78"/>
      <c r="UYS192" s="78"/>
      <c r="UYT192" s="65"/>
      <c r="UYW192" s="78"/>
      <c r="UYX192" s="78"/>
      <c r="UYY192" s="65"/>
      <c r="UZB192" s="78"/>
      <c r="UZC192" s="78"/>
      <c r="UZD192" s="65"/>
      <c r="UZG192" s="78"/>
      <c r="UZH192" s="78"/>
      <c r="UZI192" s="65"/>
      <c r="UZL192" s="78"/>
      <c r="UZM192" s="78"/>
      <c r="UZN192" s="65"/>
      <c r="UZQ192" s="78"/>
      <c r="UZR192" s="78"/>
      <c r="UZS192" s="65"/>
      <c r="UZV192" s="78"/>
      <c r="UZW192" s="78"/>
      <c r="UZX192" s="65"/>
      <c r="VAA192" s="78"/>
      <c r="VAB192" s="78"/>
      <c r="VAC192" s="65"/>
      <c r="VAF192" s="78"/>
      <c r="VAG192" s="78"/>
      <c r="VAH192" s="65"/>
      <c r="VAK192" s="78"/>
      <c r="VAL192" s="78"/>
      <c r="VAM192" s="65"/>
      <c r="VAP192" s="78"/>
      <c r="VAQ192" s="78"/>
      <c r="VAR192" s="65"/>
      <c r="VAU192" s="78"/>
      <c r="VAV192" s="78"/>
      <c r="VAW192" s="65"/>
      <c r="VAZ192" s="78"/>
      <c r="VBA192" s="78"/>
      <c r="VBB192" s="65"/>
      <c r="VBE192" s="78"/>
      <c r="VBF192" s="78"/>
      <c r="VBG192" s="65"/>
      <c r="VBJ192" s="78"/>
      <c r="VBK192" s="78"/>
      <c r="VBL192" s="65"/>
      <c r="VBO192" s="78"/>
      <c r="VBP192" s="78"/>
      <c r="VBQ192" s="65"/>
      <c r="VBT192" s="78"/>
      <c r="VBU192" s="78"/>
      <c r="VBV192" s="65"/>
      <c r="VBY192" s="78"/>
      <c r="VBZ192" s="78"/>
      <c r="VCA192" s="65"/>
      <c r="VCD192" s="78"/>
      <c r="VCE192" s="78"/>
      <c r="VCF192" s="65"/>
      <c r="VCI192" s="78"/>
      <c r="VCJ192" s="78"/>
      <c r="VCK192" s="65"/>
      <c r="VCN192" s="78"/>
      <c r="VCO192" s="78"/>
      <c r="VCP192" s="65"/>
      <c r="VCS192" s="78"/>
      <c r="VCT192" s="78"/>
      <c r="VCU192" s="65"/>
      <c r="VCX192" s="78"/>
      <c r="VCY192" s="78"/>
      <c r="VCZ192" s="65"/>
      <c r="VDC192" s="78"/>
      <c r="VDD192" s="78"/>
      <c r="VDE192" s="65"/>
      <c r="VDH192" s="78"/>
      <c r="VDI192" s="78"/>
      <c r="VDJ192" s="65"/>
      <c r="VDM192" s="78"/>
      <c r="VDN192" s="78"/>
      <c r="VDO192" s="65"/>
      <c r="VDR192" s="78"/>
      <c r="VDS192" s="78"/>
      <c r="VDT192" s="65"/>
      <c r="VDW192" s="78"/>
      <c r="VDX192" s="78"/>
      <c r="VDY192" s="65"/>
      <c r="VEB192" s="78"/>
      <c r="VEC192" s="78"/>
      <c r="VED192" s="65"/>
      <c r="VEG192" s="78"/>
      <c r="VEH192" s="78"/>
      <c r="VEI192" s="65"/>
      <c r="VEL192" s="78"/>
      <c r="VEM192" s="78"/>
      <c r="VEN192" s="65"/>
      <c r="VEQ192" s="78"/>
      <c r="VER192" s="78"/>
      <c r="VES192" s="65"/>
      <c r="VEV192" s="78"/>
      <c r="VEW192" s="78"/>
      <c r="VEX192" s="65"/>
      <c r="VFA192" s="78"/>
      <c r="VFB192" s="78"/>
      <c r="VFC192" s="65"/>
      <c r="VFF192" s="78"/>
      <c r="VFG192" s="78"/>
      <c r="VFH192" s="65"/>
      <c r="VFK192" s="78"/>
      <c r="VFL192" s="78"/>
      <c r="VFM192" s="65"/>
      <c r="VFP192" s="78"/>
      <c r="VFQ192" s="78"/>
      <c r="VFR192" s="65"/>
      <c r="VFU192" s="78"/>
      <c r="VFV192" s="78"/>
      <c r="VFW192" s="65"/>
      <c r="VFZ192" s="78"/>
      <c r="VGA192" s="78"/>
      <c r="VGB192" s="65"/>
      <c r="VGE192" s="78"/>
      <c r="VGF192" s="78"/>
      <c r="VGG192" s="65"/>
      <c r="VGJ192" s="78"/>
      <c r="VGK192" s="78"/>
      <c r="VGL192" s="65"/>
      <c r="VGO192" s="78"/>
      <c r="VGP192" s="78"/>
      <c r="VGQ192" s="65"/>
      <c r="VGT192" s="78"/>
      <c r="VGU192" s="78"/>
      <c r="VGV192" s="65"/>
      <c r="VGY192" s="78"/>
      <c r="VGZ192" s="78"/>
      <c r="VHA192" s="65"/>
      <c r="VHD192" s="78"/>
      <c r="VHE192" s="78"/>
      <c r="VHF192" s="65"/>
      <c r="VHI192" s="78"/>
      <c r="VHJ192" s="78"/>
      <c r="VHK192" s="65"/>
      <c r="VHN192" s="78"/>
      <c r="VHO192" s="78"/>
      <c r="VHP192" s="65"/>
      <c r="VHS192" s="78"/>
      <c r="VHT192" s="78"/>
      <c r="VHU192" s="65"/>
      <c r="VHX192" s="78"/>
      <c r="VHY192" s="78"/>
      <c r="VHZ192" s="65"/>
      <c r="VIC192" s="78"/>
      <c r="VID192" s="78"/>
      <c r="VIE192" s="65"/>
      <c r="VIH192" s="78"/>
      <c r="VII192" s="78"/>
      <c r="VIJ192" s="65"/>
      <c r="VIM192" s="78"/>
      <c r="VIN192" s="78"/>
      <c r="VIO192" s="65"/>
      <c r="VIR192" s="78"/>
      <c r="VIS192" s="78"/>
      <c r="VIT192" s="65"/>
      <c r="VIW192" s="78"/>
      <c r="VIX192" s="78"/>
      <c r="VIY192" s="65"/>
      <c r="VJB192" s="78"/>
      <c r="VJC192" s="78"/>
      <c r="VJD192" s="65"/>
      <c r="VJG192" s="78"/>
      <c r="VJH192" s="78"/>
      <c r="VJI192" s="65"/>
      <c r="VJL192" s="78"/>
      <c r="VJM192" s="78"/>
      <c r="VJN192" s="65"/>
      <c r="VJQ192" s="78"/>
      <c r="VJR192" s="78"/>
      <c r="VJS192" s="65"/>
      <c r="VJV192" s="78"/>
      <c r="VJW192" s="78"/>
      <c r="VJX192" s="65"/>
      <c r="VKA192" s="78"/>
      <c r="VKB192" s="78"/>
      <c r="VKC192" s="65"/>
      <c r="VKF192" s="78"/>
      <c r="VKG192" s="78"/>
      <c r="VKH192" s="65"/>
      <c r="VKK192" s="78"/>
      <c r="VKL192" s="78"/>
      <c r="VKM192" s="65"/>
      <c r="VKP192" s="78"/>
      <c r="VKQ192" s="78"/>
      <c r="VKR192" s="65"/>
      <c r="VKU192" s="78"/>
      <c r="VKV192" s="78"/>
      <c r="VKW192" s="65"/>
      <c r="VKZ192" s="78"/>
      <c r="VLA192" s="78"/>
      <c r="VLB192" s="65"/>
      <c r="VLE192" s="78"/>
      <c r="VLF192" s="78"/>
      <c r="VLG192" s="65"/>
      <c r="VLJ192" s="78"/>
      <c r="VLK192" s="78"/>
      <c r="VLL192" s="65"/>
      <c r="VLO192" s="78"/>
      <c r="VLP192" s="78"/>
      <c r="VLQ192" s="65"/>
      <c r="VLT192" s="78"/>
      <c r="VLU192" s="78"/>
      <c r="VLV192" s="65"/>
      <c r="VLY192" s="78"/>
      <c r="VLZ192" s="78"/>
      <c r="VMA192" s="65"/>
      <c r="VMD192" s="78"/>
      <c r="VME192" s="78"/>
      <c r="VMF192" s="65"/>
      <c r="VMI192" s="78"/>
      <c r="VMJ192" s="78"/>
      <c r="VMK192" s="65"/>
      <c r="VMN192" s="78"/>
      <c r="VMO192" s="78"/>
      <c r="VMP192" s="65"/>
      <c r="VMS192" s="78"/>
      <c r="VMT192" s="78"/>
      <c r="VMU192" s="65"/>
      <c r="VMX192" s="78"/>
      <c r="VMY192" s="78"/>
      <c r="VMZ192" s="65"/>
      <c r="VNC192" s="78"/>
      <c r="VND192" s="78"/>
      <c r="VNE192" s="65"/>
      <c r="VNH192" s="78"/>
      <c r="VNI192" s="78"/>
      <c r="VNJ192" s="65"/>
      <c r="VNM192" s="78"/>
      <c r="VNN192" s="78"/>
      <c r="VNO192" s="65"/>
      <c r="VNR192" s="78"/>
      <c r="VNS192" s="78"/>
      <c r="VNT192" s="65"/>
      <c r="VNW192" s="78"/>
      <c r="VNX192" s="78"/>
      <c r="VNY192" s="65"/>
      <c r="VOB192" s="78"/>
      <c r="VOC192" s="78"/>
      <c r="VOD192" s="65"/>
      <c r="VOG192" s="78"/>
      <c r="VOH192" s="78"/>
      <c r="VOI192" s="65"/>
      <c r="VOL192" s="78"/>
      <c r="VOM192" s="78"/>
      <c r="VON192" s="65"/>
      <c r="VOQ192" s="78"/>
      <c r="VOR192" s="78"/>
      <c r="VOS192" s="65"/>
      <c r="VOV192" s="78"/>
      <c r="VOW192" s="78"/>
      <c r="VOX192" s="65"/>
      <c r="VPA192" s="78"/>
      <c r="VPB192" s="78"/>
      <c r="VPC192" s="65"/>
      <c r="VPF192" s="78"/>
      <c r="VPG192" s="78"/>
      <c r="VPH192" s="65"/>
      <c r="VPK192" s="78"/>
      <c r="VPL192" s="78"/>
      <c r="VPM192" s="65"/>
      <c r="VPP192" s="78"/>
      <c r="VPQ192" s="78"/>
      <c r="VPR192" s="65"/>
      <c r="VPU192" s="78"/>
      <c r="VPV192" s="78"/>
      <c r="VPW192" s="65"/>
      <c r="VPZ192" s="78"/>
      <c r="VQA192" s="78"/>
      <c r="VQB192" s="65"/>
      <c r="VQE192" s="78"/>
      <c r="VQF192" s="78"/>
      <c r="VQG192" s="65"/>
      <c r="VQJ192" s="78"/>
      <c r="VQK192" s="78"/>
      <c r="VQL192" s="65"/>
      <c r="VQO192" s="78"/>
      <c r="VQP192" s="78"/>
      <c r="VQQ192" s="65"/>
      <c r="VQT192" s="78"/>
      <c r="VQU192" s="78"/>
      <c r="VQV192" s="65"/>
      <c r="VQY192" s="78"/>
      <c r="VQZ192" s="78"/>
      <c r="VRA192" s="65"/>
      <c r="VRD192" s="78"/>
      <c r="VRE192" s="78"/>
      <c r="VRF192" s="65"/>
      <c r="VRI192" s="78"/>
      <c r="VRJ192" s="78"/>
      <c r="VRK192" s="65"/>
      <c r="VRN192" s="78"/>
      <c r="VRO192" s="78"/>
      <c r="VRP192" s="65"/>
      <c r="VRS192" s="78"/>
      <c r="VRT192" s="78"/>
      <c r="VRU192" s="65"/>
      <c r="VRX192" s="78"/>
      <c r="VRY192" s="78"/>
      <c r="VRZ192" s="65"/>
      <c r="VSC192" s="78"/>
      <c r="VSD192" s="78"/>
      <c r="VSE192" s="65"/>
      <c r="VSH192" s="78"/>
      <c r="VSI192" s="78"/>
      <c r="VSJ192" s="65"/>
      <c r="VSM192" s="78"/>
      <c r="VSN192" s="78"/>
      <c r="VSO192" s="65"/>
      <c r="VSR192" s="78"/>
      <c r="VSS192" s="78"/>
      <c r="VST192" s="65"/>
      <c r="VSW192" s="78"/>
      <c r="VSX192" s="78"/>
      <c r="VSY192" s="65"/>
      <c r="VTB192" s="78"/>
      <c r="VTC192" s="78"/>
      <c r="VTD192" s="65"/>
      <c r="VTG192" s="78"/>
      <c r="VTH192" s="78"/>
      <c r="VTI192" s="65"/>
      <c r="VTL192" s="78"/>
      <c r="VTM192" s="78"/>
      <c r="VTN192" s="65"/>
      <c r="VTQ192" s="78"/>
      <c r="VTR192" s="78"/>
      <c r="VTS192" s="65"/>
      <c r="VTV192" s="78"/>
      <c r="VTW192" s="78"/>
      <c r="VTX192" s="65"/>
      <c r="VUA192" s="78"/>
      <c r="VUB192" s="78"/>
      <c r="VUC192" s="65"/>
      <c r="VUF192" s="78"/>
      <c r="VUG192" s="78"/>
      <c r="VUH192" s="65"/>
      <c r="VUK192" s="78"/>
      <c r="VUL192" s="78"/>
      <c r="VUM192" s="65"/>
      <c r="VUP192" s="78"/>
      <c r="VUQ192" s="78"/>
      <c r="VUR192" s="65"/>
      <c r="VUU192" s="78"/>
      <c r="VUV192" s="78"/>
      <c r="VUW192" s="65"/>
      <c r="VUZ192" s="78"/>
      <c r="VVA192" s="78"/>
      <c r="VVB192" s="65"/>
      <c r="VVE192" s="78"/>
      <c r="VVF192" s="78"/>
      <c r="VVG192" s="65"/>
      <c r="VVJ192" s="78"/>
      <c r="VVK192" s="78"/>
      <c r="VVL192" s="65"/>
      <c r="VVO192" s="78"/>
      <c r="VVP192" s="78"/>
      <c r="VVQ192" s="65"/>
      <c r="VVT192" s="78"/>
      <c r="VVU192" s="78"/>
      <c r="VVV192" s="65"/>
      <c r="VVY192" s="78"/>
      <c r="VVZ192" s="78"/>
      <c r="VWA192" s="65"/>
      <c r="VWD192" s="78"/>
      <c r="VWE192" s="78"/>
      <c r="VWF192" s="65"/>
      <c r="VWI192" s="78"/>
      <c r="VWJ192" s="78"/>
      <c r="VWK192" s="65"/>
      <c r="VWN192" s="78"/>
      <c r="VWO192" s="78"/>
      <c r="VWP192" s="65"/>
      <c r="VWS192" s="78"/>
      <c r="VWT192" s="78"/>
      <c r="VWU192" s="65"/>
      <c r="VWX192" s="78"/>
      <c r="VWY192" s="78"/>
      <c r="VWZ192" s="65"/>
      <c r="VXC192" s="78"/>
      <c r="VXD192" s="78"/>
      <c r="VXE192" s="65"/>
      <c r="VXH192" s="78"/>
      <c r="VXI192" s="78"/>
      <c r="VXJ192" s="65"/>
      <c r="VXM192" s="78"/>
      <c r="VXN192" s="78"/>
      <c r="VXO192" s="65"/>
      <c r="VXR192" s="78"/>
      <c r="VXS192" s="78"/>
      <c r="VXT192" s="65"/>
      <c r="VXW192" s="78"/>
      <c r="VXX192" s="78"/>
      <c r="VXY192" s="65"/>
      <c r="VYB192" s="78"/>
      <c r="VYC192" s="78"/>
      <c r="VYD192" s="65"/>
      <c r="VYG192" s="78"/>
      <c r="VYH192" s="78"/>
      <c r="VYI192" s="65"/>
      <c r="VYL192" s="78"/>
      <c r="VYM192" s="78"/>
      <c r="VYN192" s="65"/>
      <c r="VYQ192" s="78"/>
      <c r="VYR192" s="78"/>
      <c r="VYS192" s="65"/>
      <c r="VYV192" s="78"/>
      <c r="VYW192" s="78"/>
      <c r="VYX192" s="65"/>
      <c r="VZA192" s="78"/>
      <c r="VZB192" s="78"/>
      <c r="VZC192" s="65"/>
      <c r="VZF192" s="78"/>
      <c r="VZG192" s="78"/>
      <c r="VZH192" s="65"/>
      <c r="VZK192" s="78"/>
      <c r="VZL192" s="78"/>
      <c r="VZM192" s="65"/>
      <c r="VZP192" s="78"/>
      <c r="VZQ192" s="78"/>
      <c r="VZR192" s="65"/>
      <c r="VZU192" s="78"/>
      <c r="VZV192" s="78"/>
      <c r="VZW192" s="65"/>
      <c r="VZZ192" s="78"/>
      <c r="WAA192" s="78"/>
      <c r="WAB192" s="65"/>
      <c r="WAE192" s="78"/>
      <c r="WAF192" s="78"/>
      <c r="WAG192" s="65"/>
      <c r="WAJ192" s="78"/>
      <c r="WAK192" s="78"/>
      <c r="WAL192" s="65"/>
      <c r="WAO192" s="78"/>
      <c r="WAP192" s="78"/>
      <c r="WAQ192" s="65"/>
      <c r="WAT192" s="78"/>
      <c r="WAU192" s="78"/>
      <c r="WAV192" s="65"/>
      <c r="WAY192" s="78"/>
      <c r="WAZ192" s="78"/>
      <c r="WBA192" s="65"/>
      <c r="WBD192" s="78"/>
      <c r="WBE192" s="78"/>
      <c r="WBF192" s="65"/>
      <c r="WBI192" s="78"/>
      <c r="WBJ192" s="78"/>
      <c r="WBK192" s="65"/>
      <c r="WBN192" s="78"/>
      <c r="WBO192" s="78"/>
      <c r="WBP192" s="65"/>
      <c r="WBS192" s="78"/>
      <c r="WBT192" s="78"/>
      <c r="WBU192" s="65"/>
      <c r="WBX192" s="78"/>
      <c r="WBY192" s="78"/>
      <c r="WBZ192" s="65"/>
      <c r="WCC192" s="78"/>
      <c r="WCD192" s="78"/>
      <c r="WCE192" s="65"/>
      <c r="WCH192" s="78"/>
      <c r="WCI192" s="78"/>
      <c r="WCJ192" s="65"/>
      <c r="WCM192" s="78"/>
      <c r="WCN192" s="78"/>
      <c r="WCO192" s="65"/>
      <c r="WCR192" s="78"/>
      <c r="WCS192" s="78"/>
      <c r="WCT192" s="65"/>
      <c r="WCW192" s="78"/>
      <c r="WCX192" s="78"/>
      <c r="WCY192" s="65"/>
      <c r="WDB192" s="78"/>
      <c r="WDC192" s="78"/>
      <c r="WDD192" s="65"/>
      <c r="WDG192" s="78"/>
      <c r="WDH192" s="78"/>
      <c r="WDI192" s="65"/>
      <c r="WDL192" s="78"/>
      <c r="WDM192" s="78"/>
      <c r="WDN192" s="65"/>
      <c r="WDQ192" s="78"/>
      <c r="WDR192" s="78"/>
      <c r="WDS192" s="65"/>
      <c r="WDV192" s="78"/>
      <c r="WDW192" s="78"/>
      <c r="WDX192" s="65"/>
      <c r="WEA192" s="78"/>
      <c r="WEB192" s="78"/>
      <c r="WEC192" s="65"/>
      <c r="WEF192" s="78"/>
      <c r="WEG192" s="78"/>
      <c r="WEH192" s="65"/>
      <c r="WEK192" s="78"/>
      <c r="WEL192" s="78"/>
      <c r="WEM192" s="65"/>
      <c r="WEP192" s="78"/>
      <c r="WEQ192" s="78"/>
      <c r="WER192" s="65"/>
      <c r="WEU192" s="78"/>
      <c r="WEV192" s="78"/>
      <c r="WEW192" s="65"/>
      <c r="WEZ192" s="78"/>
      <c r="WFA192" s="78"/>
      <c r="WFB192" s="65"/>
      <c r="WFE192" s="78"/>
      <c r="WFF192" s="78"/>
      <c r="WFG192" s="65"/>
      <c r="WFJ192" s="78"/>
      <c r="WFK192" s="78"/>
      <c r="WFL192" s="65"/>
      <c r="WFO192" s="78"/>
      <c r="WFP192" s="78"/>
      <c r="WFQ192" s="65"/>
      <c r="WFT192" s="78"/>
      <c r="WFU192" s="78"/>
      <c r="WFV192" s="65"/>
      <c r="WFY192" s="78"/>
      <c r="WFZ192" s="78"/>
      <c r="WGA192" s="65"/>
      <c r="WGD192" s="78"/>
      <c r="WGE192" s="78"/>
      <c r="WGF192" s="65"/>
      <c r="WGI192" s="78"/>
      <c r="WGJ192" s="78"/>
      <c r="WGK192" s="65"/>
      <c r="WGN192" s="78"/>
      <c r="WGO192" s="78"/>
      <c r="WGP192" s="65"/>
      <c r="WGS192" s="78"/>
      <c r="WGT192" s="78"/>
      <c r="WGU192" s="65"/>
      <c r="WGX192" s="78"/>
      <c r="WGY192" s="78"/>
      <c r="WGZ192" s="65"/>
      <c r="WHC192" s="78"/>
      <c r="WHD192" s="78"/>
      <c r="WHE192" s="65"/>
      <c r="WHH192" s="78"/>
      <c r="WHI192" s="78"/>
      <c r="WHJ192" s="65"/>
      <c r="WHM192" s="78"/>
      <c r="WHN192" s="78"/>
      <c r="WHO192" s="65"/>
      <c r="WHR192" s="78"/>
      <c r="WHS192" s="78"/>
      <c r="WHT192" s="65"/>
      <c r="WHW192" s="78"/>
      <c r="WHX192" s="78"/>
      <c r="WHY192" s="65"/>
      <c r="WIB192" s="78"/>
      <c r="WIC192" s="78"/>
      <c r="WID192" s="65"/>
      <c r="WIG192" s="78"/>
      <c r="WIH192" s="78"/>
      <c r="WII192" s="65"/>
      <c r="WIL192" s="78"/>
      <c r="WIM192" s="78"/>
      <c r="WIN192" s="65"/>
      <c r="WIQ192" s="78"/>
      <c r="WIR192" s="78"/>
      <c r="WIS192" s="65"/>
      <c r="WIV192" s="78"/>
      <c r="WIW192" s="78"/>
      <c r="WIX192" s="65"/>
      <c r="WJA192" s="78"/>
      <c r="WJB192" s="78"/>
      <c r="WJC192" s="65"/>
      <c r="WJF192" s="78"/>
      <c r="WJG192" s="78"/>
      <c r="WJH192" s="65"/>
      <c r="WJK192" s="78"/>
      <c r="WJL192" s="78"/>
      <c r="WJM192" s="65"/>
      <c r="WJP192" s="78"/>
      <c r="WJQ192" s="78"/>
      <c r="WJR192" s="65"/>
      <c r="WJU192" s="78"/>
      <c r="WJV192" s="78"/>
      <c r="WJW192" s="65"/>
      <c r="WJZ192" s="78"/>
      <c r="WKA192" s="78"/>
      <c r="WKB192" s="65"/>
      <c r="WKE192" s="78"/>
      <c r="WKF192" s="78"/>
      <c r="WKG192" s="65"/>
      <c r="WKJ192" s="78"/>
      <c r="WKK192" s="78"/>
      <c r="WKL192" s="65"/>
      <c r="WKO192" s="78"/>
      <c r="WKP192" s="78"/>
      <c r="WKQ192" s="65"/>
      <c r="WKT192" s="78"/>
      <c r="WKU192" s="78"/>
      <c r="WKV192" s="65"/>
      <c r="WKY192" s="78"/>
      <c r="WKZ192" s="78"/>
      <c r="WLA192" s="65"/>
      <c r="WLD192" s="78"/>
      <c r="WLE192" s="78"/>
      <c r="WLF192" s="65"/>
      <c r="WLI192" s="78"/>
      <c r="WLJ192" s="78"/>
      <c r="WLK192" s="65"/>
      <c r="WLN192" s="78"/>
      <c r="WLO192" s="78"/>
      <c r="WLP192" s="65"/>
      <c r="WLS192" s="78"/>
      <c r="WLT192" s="78"/>
      <c r="WLU192" s="65"/>
      <c r="WLX192" s="78"/>
      <c r="WLY192" s="78"/>
      <c r="WLZ192" s="65"/>
      <c r="WMC192" s="78"/>
      <c r="WMD192" s="78"/>
      <c r="WME192" s="65"/>
      <c r="WMH192" s="78"/>
      <c r="WMI192" s="78"/>
      <c r="WMJ192" s="65"/>
      <c r="WMM192" s="78"/>
      <c r="WMN192" s="78"/>
      <c r="WMO192" s="65"/>
      <c r="WMR192" s="78"/>
      <c r="WMS192" s="78"/>
      <c r="WMT192" s="65"/>
      <c r="WMW192" s="78"/>
      <c r="WMX192" s="78"/>
      <c r="WMY192" s="65"/>
      <c r="WNB192" s="78"/>
      <c r="WNC192" s="78"/>
      <c r="WND192" s="65"/>
      <c r="WNG192" s="78"/>
      <c r="WNH192" s="78"/>
      <c r="WNI192" s="65"/>
      <c r="WNL192" s="78"/>
      <c r="WNM192" s="78"/>
      <c r="WNN192" s="65"/>
      <c r="WNQ192" s="78"/>
      <c r="WNR192" s="78"/>
      <c r="WNS192" s="65"/>
      <c r="WNV192" s="78"/>
      <c r="WNW192" s="78"/>
      <c r="WNX192" s="65"/>
      <c r="WOA192" s="78"/>
      <c r="WOB192" s="78"/>
      <c r="WOC192" s="65"/>
      <c r="WOF192" s="78"/>
      <c r="WOG192" s="78"/>
      <c r="WOH192" s="65"/>
      <c r="WOK192" s="78"/>
      <c r="WOL192" s="78"/>
      <c r="WOM192" s="65"/>
      <c r="WOP192" s="78"/>
      <c r="WOQ192" s="78"/>
      <c r="WOR192" s="65"/>
      <c r="WOU192" s="78"/>
      <c r="WOV192" s="78"/>
      <c r="WOW192" s="65"/>
      <c r="WOZ192" s="78"/>
      <c r="WPA192" s="78"/>
      <c r="WPB192" s="65"/>
      <c r="WPE192" s="78"/>
      <c r="WPF192" s="78"/>
      <c r="WPG192" s="65"/>
      <c r="WPJ192" s="78"/>
      <c r="WPK192" s="78"/>
      <c r="WPL192" s="65"/>
      <c r="WPO192" s="78"/>
      <c r="WPP192" s="78"/>
      <c r="WPQ192" s="65"/>
      <c r="WPT192" s="78"/>
      <c r="WPU192" s="78"/>
      <c r="WPV192" s="65"/>
      <c r="WPY192" s="78"/>
      <c r="WPZ192" s="78"/>
      <c r="WQA192" s="65"/>
      <c r="WQD192" s="78"/>
      <c r="WQE192" s="78"/>
      <c r="WQF192" s="65"/>
      <c r="WQI192" s="78"/>
      <c r="WQJ192" s="78"/>
      <c r="WQK192" s="65"/>
      <c r="WQN192" s="78"/>
      <c r="WQO192" s="78"/>
      <c r="WQP192" s="65"/>
      <c r="WQS192" s="78"/>
      <c r="WQT192" s="78"/>
      <c r="WQU192" s="65"/>
      <c r="WQX192" s="78"/>
      <c r="WQY192" s="78"/>
      <c r="WQZ192" s="65"/>
      <c r="WRC192" s="78"/>
      <c r="WRD192" s="78"/>
      <c r="WRE192" s="65"/>
      <c r="WRH192" s="78"/>
      <c r="WRI192" s="78"/>
      <c r="WRJ192" s="65"/>
      <c r="WRM192" s="78"/>
      <c r="WRN192" s="78"/>
      <c r="WRO192" s="65"/>
      <c r="WRR192" s="78"/>
      <c r="WRS192" s="78"/>
      <c r="WRT192" s="65"/>
      <c r="WRW192" s="78"/>
      <c r="WRX192" s="78"/>
      <c r="WRY192" s="65"/>
      <c r="WSB192" s="78"/>
      <c r="WSC192" s="78"/>
      <c r="WSD192" s="65"/>
      <c r="WSG192" s="78"/>
      <c r="WSH192" s="78"/>
      <c r="WSI192" s="65"/>
      <c r="WSL192" s="78"/>
      <c r="WSM192" s="78"/>
      <c r="WSN192" s="65"/>
      <c r="WSQ192" s="78"/>
      <c r="WSR192" s="78"/>
      <c r="WSS192" s="65"/>
      <c r="WSV192" s="78"/>
      <c r="WSW192" s="78"/>
      <c r="WSX192" s="65"/>
      <c r="WTA192" s="78"/>
      <c r="WTB192" s="78"/>
      <c r="WTC192" s="65"/>
      <c r="WTF192" s="78"/>
      <c r="WTG192" s="78"/>
      <c r="WTH192" s="65"/>
      <c r="WTK192" s="78"/>
      <c r="WTL192" s="78"/>
      <c r="WTM192" s="65"/>
      <c r="WTP192" s="78"/>
      <c r="WTQ192" s="78"/>
      <c r="WTR192" s="65"/>
      <c r="WTU192" s="78"/>
      <c r="WTV192" s="78"/>
      <c r="WTW192" s="65"/>
      <c r="WTZ192" s="78"/>
      <c r="WUA192" s="78"/>
      <c r="WUB192" s="65"/>
      <c r="WUE192" s="78"/>
      <c r="WUF192" s="78"/>
      <c r="WUG192" s="65"/>
      <c r="WUJ192" s="78"/>
      <c r="WUK192" s="78"/>
      <c r="WUL192" s="65"/>
      <c r="WUO192" s="78"/>
      <c r="WUP192" s="78"/>
      <c r="WUQ192" s="65"/>
      <c r="WUT192" s="78"/>
      <c r="WUU192" s="78"/>
      <c r="WUV192" s="65"/>
      <c r="WUY192" s="78"/>
      <c r="WUZ192" s="78"/>
      <c r="WVA192" s="65"/>
      <c r="WVD192" s="78"/>
      <c r="WVE192" s="78"/>
      <c r="WVF192" s="65"/>
      <c r="WVI192" s="78"/>
      <c r="WVJ192" s="78"/>
      <c r="WVK192" s="65"/>
      <c r="WVN192" s="78"/>
      <c r="WVO192" s="78"/>
      <c r="WVP192" s="65"/>
      <c r="WVS192" s="78"/>
      <c r="WVT192" s="78"/>
      <c r="WVU192" s="65"/>
      <c r="WVX192" s="78"/>
      <c r="WVY192" s="78"/>
      <c r="WVZ192" s="65"/>
      <c r="WWC192" s="78"/>
      <c r="WWD192" s="78"/>
      <c r="WWE192" s="65"/>
      <c r="WWH192" s="78"/>
      <c r="WWI192" s="78"/>
      <c r="WWJ192" s="65"/>
      <c r="WWM192" s="78"/>
      <c r="WWN192" s="78"/>
      <c r="WWO192" s="65"/>
      <c r="WWR192" s="78"/>
      <c r="WWS192" s="78"/>
      <c r="WWT192" s="65"/>
      <c r="WWW192" s="78"/>
      <c r="WWX192" s="78"/>
      <c r="WWY192" s="65"/>
      <c r="WXB192" s="78"/>
      <c r="WXC192" s="78"/>
      <c r="WXD192" s="65"/>
      <c r="WXG192" s="78"/>
      <c r="WXH192" s="78"/>
      <c r="WXI192" s="65"/>
      <c r="WXL192" s="78"/>
      <c r="WXM192" s="78"/>
      <c r="WXN192" s="65"/>
      <c r="WXQ192" s="78"/>
      <c r="WXR192" s="78"/>
      <c r="WXS192" s="65"/>
      <c r="WXV192" s="78"/>
      <c r="WXW192" s="78"/>
      <c r="WXX192" s="65"/>
      <c r="WYA192" s="78"/>
      <c r="WYB192" s="78"/>
      <c r="WYC192" s="65"/>
      <c r="WYF192" s="78"/>
      <c r="WYG192" s="78"/>
      <c r="WYH192" s="65"/>
      <c r="WYK192" s="78"/>
      <c r="WYL192" s="78"/>
      <c r="WYM192" s="65"/>
      <c r="WYP192" s="78"/>
      <c r="WYQ192" s="78"/>
      <c r="WYR192" s="65"/>
      <c r="WYU192" s="78"/>
      <c r="WYV192" s="78"/>
      <c r="WYW192" s="65"/>
      <c r="WYZ192" s="78"/>
      <c r="WZA192" s="78"/>
      <c r="WZB192" s="65"/>
      <c r="WZE192" s="78"/>
      <c r="WZF192" s="78"/>
      <c r="WZG192" s="65"/>
      <c r="WZJ192" s="78"/>
      <c r="WZK192" s="78"/>
      <c r="WZL192" s="65"/>
      <c r="WZO192" s="78"/>
      <c r="WZP192" s="78"/>
      <c r="WZQ192" s="65"/>
      <c r="WZT192" s="78"/>
      <c r="WZU192" s="78"/>
      <c r="WZV192" s="65"/>
      <c r="WZY192" s="78"/>
      <c r="WZZ192" s="78"/>
      <c r="XAA192" s="65"/>
      <c r="XAD192" s="78"/>
      <c r="XAE192" s="78"/>
      <c r="XAF192" s="65"/>
      <c r="XAI192" s="78"/>
      <c r="XAJ192" s="78"/>
      <c r="XAK192" s="65"/>
      <c r="XAN192" s="78"/>
      <c r="XAO192" s="78"/>
      <c r="XAP192" s="65"/>
      <c r="XAS192" s="78"/>
      <c r="XAT192" s="78"/>
      <c r="XAU192" s="65"/>
      <c r="XAX192" s="78"/>
      <c r="XAY192" s="78"/>
      <c r="XAZ192" s="65"/>
      <c r="XBC192" s="78"/>
      <c r="XBD192" s="78"/>
      <c r="XBE192" s="65"/>
      <c r="XBH192" s="78"/>
      <c r="XBI192" s="78"/>
      <c r="XBJ192" s="65"/>
      <c r="XBM192" s="78"/>
      <c r="XBN192" s="78"/>
      <c r="XBO192" s="65"/>
      <c r="XBR192" s="78"/>
      <c r="XBS192" s="78"/>
      <c r="XBT192" s="65"/>
      <c r="XBW192" s="78"/>
      <c r="XBX192" s="78"/>
      <c r="XBY192" s="65"/>
      <c r="XCB192" s="78"/>
      <c r="XCC192" s="78"/>
      <c r="XCD192" s="65"/>
      <c r="XCG192" s="78"/>
      <c r="XCH192" s="78"/>
      <c r="XCI192" s="65"/>
      <c r="XCL192" s="78"/>
      <c r="XCM192" s="78"/>
      <c r="XCN192" s="65"/>
      <c r="XCQ192" s="78"/>
      <c r="XCR192" s="78"/>
      <c r="XCS192" s="65"/>
      <c r="XCV192" s="78"/>
      <c r="XCW192" s="78"/>
      <c r="XCX192" s="65"/>
      <c r="XDA192" s="78"/>
      <c r="XDB192" s="78"/>
      <c r="XDC192" s="65"/>
      <c r="XDF192" s="78"/>
      <c r="XDG192" s="78"/>
      <c r="XDH192" s="65"/>
      <c r="XDK192" s="78"/>
      <c r="XDL192" s="78"/>
      <c r="XDM192" s="65"/>
      <c r="XDP192" s="78"/>
      <c r="XDQ192" s="78"/>
      <c r="XDR192" s="65"/>
      <c r="XDU192" s="78"/>
      <c r="XDV192" s="78"/>
      <c r="XDW192" s="65"/>
      <c r="XDZ192" s="78"/>
      <c r="XEA192" s="78"/>
      <c r="XEB192" s="65"/>
      <c r="XEE192" s="78"/>
      <c r="XEF192" s="78"/>
      <c r="XEG192" s="65"/>
      <c r="XEJ192" s="78"/>
      <c r="XEK192" s="78"/>
      <c r="XEL192" s="65"/>
      <c r="XEO192" s="78"/>
      <c r="XEP192" s="78"/>
      <c r="XEQ192" s="65"/>
      <c r="XET192" s="78"/>
      <c r="XEU192" s="78"/>
      <c r="XEV192" s="65"/>
      <c r="XEY192" s="78"/>
      <c r="XEZ192" s="78"/>
      <c r="XFA192" s="65"/>
      <c r="XFD192" s="78"/>
    </row>
    <row r="193" spans="1:2046 2049:3071 3074:4096 4099:7166 7169:8191 8194:9216 9219:12286 12289:13311 13314:14336 14339:16384" x14ac:dyDescent="0.25">
      <c r="A193" s="337" t="s">
        <v>963</v>
      </c>
      <c r="B193" s="319"/>
      <c r="C193" s="319"/>
      <c r="D193" s="78"/>
      <c r="E193" s="78"/>
      <c r="F193" s="65"/>
      <c r="I193" s="78"/>
      <c r="J193" s="78"/>
      <c r="K193" s="65"/>
      <c r="N193" s="78"/>
      <c r="O193" s="78"/>
      <c r="P193" s="65"/>
      <c r="S193" s="78"/>
      <c r="T193" s="78"/>
      <c r="U193" s="65"/>
      <c r="X193" s="78"/>
      <c r="Y193" s="78"/>
      <c r="Z193" s="65"/>
      <c r="AC193" s="78"/>
      <c r="AD193" s="78"/>
      <c r="AE193" s="65"/>
      <c r="AH193" s="78"/>
      <c r="AI193" s="78"/>
      <c r="AJ193" s="65"/>
      <c r="AM193" s="78"/>
      <c r="AN193" s="78"/>
      <c r="AO193" s="65"/>
      <c r="AR193" s="78"/>
      <c r="AS193" s="78"/>
      <c r="AT193" s="65"/>
      <c r="AW193" s="78"/>
      <c r="AX193" s="78"/>
      <c r="AY193" s="65"/>
      <c r="BB193" s="78"/>
      <c r="BC193" s="78"/>
      <c r="BD193" s="65"/>
      <c r="BG193" s="78"/>
      <c r="BH193" s="78"/>
      <c r="BI193" s="65"/>
      <c r="BL193" s="78"/>
      <c r="BM193" s="78"/>
      <c r="BN193" s="65"/>
      <c r="BQ193" s="78"/>
      <c r="BR193" s="78"/>
      <c r="BS193" s="65"/>
      <c r="BV193" s="78"/>
      <c r="BW193" s="78"/>
      <c r="BX193" s="65"/>
      <c r="CA193" s="78"/>
      <c r="CB193" s="78"/>
      <c r="CC193" s="65"/>
      <c r="CF193" s="78"/>
      <c r="CG193" s="78"/>
      <c r="CH193" s="65"/>
      <c r="CK193" s="78"/>
      <c r="CL193" s="78"/>
      <c r="CM193" s="65"/>
      <c r="CP193" s="78"/>
      <c r="CQ193" s="78"/>
      <c r="CR193" s="65"/>
      <c r="CU193" s="78"/>
      <c r="CV193" s="78"/>
      <c r="CW193" s="65"/>
      <c r="CZ193" s="78"/>
      <c r="DA193" s="78"/>
      <c r="DB193" s="65"/>
      <c r="DE193" s="78"/>
      <c r="DF193" s="78"/>
      <c r="DG193" s="65"/>
      <c r="DJ193" s="78"/>
      <c r="DK193" s="78"/>
      <c r="DL193" s="65"/>
      <c r="DO193" s="78"/>
      <c r="DP193" s="78"/>
      <c r="DQ193" s="65"/>
      <c r="DT193" s="78"/>
      <c r="DU193" s="78"/>
      <c r="DV193" s="65"/>
      <c r="DY193" s="78"/>
      <c r="DZ193" s="78"/>
      <c r="EA193" s="65"/>
      <c r="ED193" s="78"/>
      <c r="EE193" s="78"/>
      <c r="EF193" s="65"/>
      <c r="EI193" s="78"/>
      <c r="EJ193" s="78"/>
      <c r="EK193" s="65"/>
      <c r="EN193" s="78"/>
      <c r="EO193" s="78"/>
      <c r="EP193" s="65"/>
      <c r="ES193" s="78"/>
      <c r="ET193" s="78"/>
      <c r="EU193" s="65"/>
      <c r="EX193" s="78"/>
      <c r="EY193" s="78"/>
      <c r="EZ193" s="65"/>
      <c r="FC193" s="78"/>
      <c r="FD193" s="78"/>
      <c r="FE193" s="65"/>
      <c r="FH193" s="78"/>
      <c r="FI193" s="78"/>
      <c r="FJ193" s="65"/>
      <c r="FM193" s="78"/>
      <c r="FN193" s="78"/>
      <c r="FO193" s="65"/>
      <c r="FR193" s="78"/>
      <c r="FS193" s="78"/>
      <c r="FT193" s="65"/>
      <c r="FW193" s="78"/>
      <c r="FX193" s="78"/>
      <c r="FY193" s="65"/>
      <c r="GB193" s="78"/>
      <c r="GC193" s="78"/>
      <c r="GD193" s="65"/>
      <c r="GG193" s="78"/>
      <c r="GH193" s="78"/>
      <c r="GI193" s="65"/>
      <c r="GL193" s="78"/>
      <c r="GM193" s="78"/>
      <c r="GN193" s="65"/>
      <c r="GQ193" s="78"/>
      <c r="GR193" s="78"/>
      <c r="GS193" s="65"/>
      <c r="GV193" s="78"/>
      <c r="GW193" s="78"/>
      <c r="GX193" s="65"/>
      <c r="HA193" s="78"/>
      <c r="HB193" s="78"/>
      <c r="HC193" s="65"/>
      <c r="HF193" s="78"/>
      <c r="HG193" s="78"/>
      <c r="HH193" s="65"/>
      <c r="HK193" s="78"/>
      <c r="HL193" s="78"/>
      <c r="HM193" s="65"/>
      <c r="HP193" s="78"/>
      <c r="HQ193" s="78"/>
      <c r="HR193" s="65"/>
      <c r="HU193" s="78"/>
      <c r="HV193" s="78"/>
      <c r="HW193" s="65"/>
      <c r="HZ193" s="78"/>
      <c r="IA193" s="78"/>
      <c r="IB193" s="65"/>
      <c r="IE193" s="78"/>
      <c r="IF193" s="78"/>
      <c r="IG193" s="65"/>
      <c r="IJ193" s="78"/>
      <c r="IK193" s="78"/>
      <c r="IL193" s="65"/>
      <c r="IO193" s="78"/>
      <c r="IP193" s="78"/>
      <c r="IQ193" s="65"/>
      <c r="IT193" s="78"/>
      <c r="IU193" s="78"/>
      <c r="IV193" s="65"/>
      <c r="IY193" s="78"/>
      <c r="IZ193" s="78"/>
      <c r="JA193" s="65"/>
      <c r="JD193" s="78"/>
      <c r="JE193" s="78"/>
      <c r="JF193" s="65"/>
      <c r="JI193" s="78"/>
      <c r="JJ193" s="78"/>
      <c r="JK193" s="65"/>
      <c r="JN193" s="78"/>
      <c r="JO193" s="78"/>
      <c r="JP193" s="65"/>
      <c r="JS193" s="78"/>
      <c r="JT193" s="78"/>
      <c r="JU193" s="65"/>
      <c r="JX193" s="78"/>
      <c r="JY193" s="78"/>
      <c r="JZ193" s="65"/>
      <c r="KC193" s="78"/>
      <c r="KD193" s="78"/>
      <c r="KE193" s="65"/>
      <c r="KH193" s="78"/>
      <c r="KI193" s="78"/>
      <c r="KJ193" s="65"/>
      <c r="KM193" s="78"/>
      <c r="KN193" s="78"/>
      <c r="KO193" s="65"/>
      <c r="KR193" s="78"/>
      <c r="KS193" s="78"/>
      <c r="KT193" s="65"/>
      <c r="KW193" s="78"/>
      <c r="KX193" s="78"/>
      <c r="KY193" s="65"/>
      <c r="LB193" s="78"/>
      <c r="LC193" s="78"/>
      <c r="LD193" s="65"/>
      <c r="LG193" s="78"/>
      <c r="LH193" s="78"/>
      <c r="LI193" s="65"/>
      <c r="LL193" s="78"/>
      <c r="LM193" s="78"/>
      <c r="LN193" s="65"/>
      <c r="LQ193" s="78"/>
      <c r="LR193" s="78"/>
      <c r="LS193" s="65"/>
      <c r="LV193" s="78"/>
      <c r="LW193" s="78"/>
      <c r="LX193" s="65"/>
      <c r="MA193" s="78"/>
      <c r="MB193" s="78"/>
      <c r="MC193" s="65"/>
      <c r="MF193" s="78"/>
      <c r="MG193" s="78"/>
      <c r="MH193" s="65"/>
      <c r="MK193" s="78"/>
      <c r="ML193" s="78"/>
      <c r="MM193" s="65"/>
      <c r="MP193" s="78"/>
      <c r="MQ193" s="78"/>
      <c r="MR193" s="65"/>
      <c r="MU193" s="78"/>
      <c r="MV193" s="78"/>
      <c r="MW193" s="65"/>
      <c r="MZ193" s="78"/>
      <c r="NA193" s="78"/>
      <c r="NB193" s="65"/>
      <c r="NE193" s="78"/>
      <c r="NF193" s="78"/>
      <c r="NG193" s="65"/>
      <c r="NJ193" s="78"/>
      <c r="NK193" s="78"/>
      <c r="NL193" s="65"/>
      <c r="NO193" s="78"/>
      <c r="NP193" s="78"/>
      <c r="NQ193" s="65"/>
      <c r="NT193" s="78"/>
      <c r="NU193" s="78"/>
      <c r="NV193" s="65"/>
      <c r="NY193" s="78"/>
      <c r="NZ193" s="78"/>
      <c r="OA193" s="65"/>
      <c r="OD193" s="78"/>
      <c r="OE193" s="78"/>
      <c r="OF193" s="65"/>
      <c r="OI193" s="78"/>
      <c r="OJ193" s="78"/>
      <c r="OK193" s="65"/>
      <c r="ON193" s="78"/>
      <c r="OO193" s="78"/>
      <c r="OP193" s="65"/>
      <c r="OS193" s="78"/>
      <c r="OT193" s="78"/>
      <c r="OU193" s="65"/>
      <c r="OX193" s="78"/>
      <c r="OY193" s="78"/>
      <c r="OZ193" s="65"/>
      <c r="PC193" s="78"/>
      <c r="PD193" s="78"/>
      <c r="PE193" s="65"/>
      <c r="PH193" s="78"/>
      <c r="PI193" s="78"/>
      <c r="PJ193" s="65"/>
      <c r="PM193" s="78"/>
      <c r="PN193" s="78"/>
      <c r="PO193" s="65"/>
      <c r="PR193" s="78"/>
      <c r="PS193" s="78"/>
      <c r="PT193" s="65"/>
      <c r="PW193" s="78"/>
      <c r="PX193" s="78"/>
      <c r="PY193" s="65"/>
      <c r="QB193" s="78"/>
      <c r="QC193" s="78"/>
      <c r="QD193" s="65"/>
      <c r="QG193" s="78"/>
      <c r="QH193" s="78"/>
      <c r="QI193" s="65"/>
      <c r="QL193" s="78"/>
      <c r="QM193" s="78"/>
      <c r="QN193" s="65"/>
      <c r="QQ193" s="78"/>
      <c r="QR193" s="78"/>
      <c r="QS193" s="65"/>
      <c r="QV193" s="78"/>
      <c r="QW193" s="78"/>
      <c r="QX193" s="65"/>
      <c r="RA193" s="78"/>
      <c r="RB193" s="78"/>
      <c r="RC193" s="65"/>
      <c r="RF193" s="78"/>
      <c r="RG193" s="78"/>
      <c r="RH193" s="65"/>
      <c r="RK193" s="78"/>
      <c r="RL193" s="78"/>
      <c r="RM193" s="65"/>
      <c r="RP193" s="78"/>
      <c r="RQ193" s="78"/>
      <c r="RR193" s="65"/>
      <c r="RU193" s="78"/>
      <c r="RV193" s="78"/>
      <c r="RW193" s="65"/>
      <c r="RZ193" s="78"/>
      <c r="SA193" s="78"/>
      <c r="SB193" s="65"/>
      <c r="SE193" s="78"/>
      <c r="SF193" s="78"/>
      <c r="SG193" s="65"/>
      <c r="SJ193" s="78"/>
      <c r="SK193" s="78"/>
      <c r="SL193" s="65"/>
      <c r="SO193" s="78"/>
      <c r="SP193" s="78"/>
      <c r="SQ193" s="65"/>
      <c r="ST193" s="78"/>
      <c r="SU193" s="78"/>
      <c r="SV193" s="65"/>
      <c r="SY193" s="78"/>
      <c r="SZ193" s="78"/>
      <c r="TA193" s="65"/>
      <c r="TD193" s="78"/>
      <c r="TE193" s="78"/>
      <c r="TF193" s="65"/>
      <c r="TI193" s="78"/>
      <c r="TJ193" s="78"/>
      <c r="TK193" s="65"/>
      <c r="TN193" s="78"/>
      <c r="TO193" s="78"/>
      <c r="TP193" s="65"/>
      <c r="TS193" s="78"/>
      <c r="TT193" s="78"/>
      <c r="TU193" s="65"/>
      <c r="TX193" s="78"/>
      <c r="TY193" s="78"/>
      <c r="TZ193" s="65"/>
      <c r="UC193" s="78"/>
      <c r="UD193" s="78"/>
      <c r="UE193" s="65"/>
      <c r="UH193" s="78"/>
      <c r="UI193" s="78"/>
      <c r="UJ193" s="65"/>
      <c r="UM193" s="78"/>
      <c r="UN193" s="78"/>
      <c r="UO193" s="65"/>
      <c r="UR193" s="78"/>
      <c r="US193" s="78"/>
      <c r="UT193" s="65"/>
      <c r="UW193" s="78"/>
      <c r="UX193" s="78"/>
      <c r="UY193" s="65"/>
      <c r="VB193" s="78"/>
      <c r="VC193" s="78"/>
      <c r="VD193" s="65"/>
      <c r="VG193" s="78"/>
      <c r="VH193" s="78"/>
      <c r="VI193" s="65"/>
      <c r="VL193" s="78"/>
      <c r="VM193" s="78"/>
      <c r="VN193" s="65"/>
      <c r="VQ193" s="78"/>
      <c r="VR193" s="78"/>
      <c r="VS193" s="65"/>
      <c r="VV193" s="78"/>
      <c r="VW193" s="78"/>
      <c r="VX193" s="65"/>
      <c r="WA193" s="78"/>
      <c r="WB193" s="78"/>
      <c r="WC193" s="65"/>
      <c r="WF193" s="78"/>
      <c r="WG193" s="78"/>
      <c r="WH193" s="65"/>
      <c r="WK193" s="78"/>
      <c r="WL193" s="78"/>
      <c r="WM193" s="65"/>
      <c r="WP193" s="78"/>
      <c r="WQ193" s="78"/>
      <c r="WR193" s="65"/>
      <c r="WU193" s="78"/>
      <c r="WV193" s="78"/>
      <c r="WW193" s="65"/>
      <c r="WZ193" s="78"/>
      <c r="XA193" s="78"/>
      <c r="XB193" s="65"/>
      <c r="XE193" s="78"/>
      <c r="XF193" s="78"/>
      <c r="XG193" s="65"/>
      <c r="XJ193" s="78"/>
      <c r="XK193" s="78"/>
      <c r="XL193" s="65"/>
      <c r="XO193" s="78"/>
      <c r="XP193" s="78"/>
      <c r="XQ193" s="65"/>
      <c r="XT193" s="78"/>
      <c r="XU193" s="78"/>
      <c r="XV193" s="65"/>
      <c r="XY193" s="78"/>
      <c r="XZ193" s="78"/>
      <c r="YA193" s="65"/>
      <c r="YD193" s="78"/>
      <c r="YE193" s="78"/>
      <c r="YF193" s="65"/>
      <c r="YI193" s="78"/>
      <c r="YJ193" s="78"/>
      <c r="YK193" s="65"/>
      <c r="YN193" s="78"/>
      <c r="YO193" s="78"/>
      <c r="YP193" s="65"/>
      <c r="YS193" s="78"/>
      <c r="YT193" s="78"/>
      <c r="YU193" s="65"/>
      <c r="YX193" s="78"/>
      <c r="YY193" s="78"/>
      <c r="YZ193" s="65"/>
      <c r="ZC193" s="78"/>
      <c r="ZD193" s="78"/>
      <c r="ZE193" s="65"/>
      <c r="ZH193" s="78"/>
      <c r="ZI193" s="78"/>
      <c r="ZJ193" s="65"/>
      <c r="ZM193" s="78"/>
      <c r="ZN193" s="78"/>
      <c r="ZO193" s="65"/>
      <c r="ZR193" s="78"/>
      <c r="ZS193" s="78"/>
      <c r="ZT193" s="65"/>
      <c r="ZW193" s="78"/>
      <c r="ZX193" s="78"/>
      <c r="ZY193" s="65"/>
      <c r="AAB193" s="78"/>
      <c r="AAC193" s="78"/>
      <c r="AAD193" s="65"/>
      <c r="AAG193" s="78"/>
      <c r="AAH193" s="78"/>
      <c r="AAI193" s="65"/>
      <c r="AAL193" s="78"/>
      <c r="AAM193" s="78"/>
      <c r="AAN193" s="65"/>
      <c r="AAQ193" s="78"/>
      <c r="AAR193" s="78"/>
      <c r="AAS193" s="65"/>
      <c r="AAV193" s="78"/>
      <c r="AAW193" s="78"/>
      <c r="AAX193" s="65"/>
      <c r="ABA193" s="78"/>
      <c r="ABB193" s="78"/>
      <c r="ABC193" s="65"/>
      <c r="ABF193" s="78"/>
      <c r="ABG193" s="78"/>
      <c r="ABH193" s="65"/>
      <c r="ABK193" s="78"/>
      <c r="ABL193" s="78"/>
      <c r="ABM193" s="65"/>
      <c r="ABP193" s="78"/>
      <c r="ABQ193" s="78"/>
      <c r="ABR193" s="65"/>
      <c r="ABU193" s="78"/>
      <c r="ABV193" s="78"/>
      <c r="ABW193" s="65"/>
      <c r="ABZ193" s="78"/>
      <c r="ACA193" s="78"/>
      <c r="ACB193" s="65"/>
      <c r="ACE193" s="78"/>
      <c r="ACF193" s="78"/>
      <c r="ACG193" s="65"/>
      <c r="ACJ193" s="78"/>
      <c r="ACK193" s="78"/>
      <c r="ACL193" s="65"/>
      <c r="ACO193" s="78"/>
      <c r="ACP193" s="78"/>
      <c r="ACQ193" s="65"/>
      <c r="ACT193" s="78"/>
      <c r="ACU193" s="78"/>
      <c r="ACV193" s="65"/>
      <c r="ACY193" s="78"/>
      <c r="ACZ193" s="78"/>
      <c r="ADA193" s="65"/>
      <c r="ADD193" s="78"/>
      <c r="ADE193" s="78"/>
      <c r="ADF193" s="65"/>
      <c r="ADI193" s="78"/>
      <c r="ADJ193" s="78"/>
      <c r="ADK193" s="65"/>
      <c r="ADN193" s="78"/>
      <c r="ADO193" s="78"/>
      <c r="ADP193" s="65"/>
      <c r="ADS193" s="78"/>
      <c r="ADT193" s="78"/>
      <c r="ADU193" s="65"/>
      <c r="ADX193" s="78"/>
      <c r="ADY193" s="78"/>
      <c r="ADZ193" s="65"/>
      <c r="AEC193" s="78"/>
      <c r="AED193" s="78"/>
      <c r="AEE193" s="65"/>
      <c r="AEH193" s="78"/>
      <c r="AEI193" s="78"/>
      <c r="AEJ193" s="65"/>
      <c r="AEM193" s="78"/>
      <c r="AEN193" s="78"/>
      <c r="AEO193" s="65"/>
      <c r="AER193" s="78"/>
      <c r="AES193" s="78"/>
      <c r="AET193" s="65"/>
      <c r="AEW193" s="78"/>
      <c r="AEX193" s="78"/>
      <c r="AEY193" s="65"/>
      <c r="AFB193" s="78"/>
      <c r="AFC193" s="78"/>
      <c r="AFD193" s="65"/>
      <c r="AFG193" s="78"/>
      <c r="AFH193" s="78"/>
      <c r="AFI193" s="65"/>
      <c r="AFL193" s="78"/>
      <c r="AFM193" s="78"/>
      <c r="AFN193" s="65"/>
      <c r="AFQ193" s="78"/>
      <c r="AFR193" s="78"/>
      <c r="AFS193" s="65"/>
      <c r="AFV193" s="78"/>
      <c r="AFW193" s="78"/>
      <c r="AFX193" s="65"/>
      <c r="AGA193" s="78"/>
      <c r="AGB193" s="78"/>
      <c r="AGC193" s="65"/>
      <c r="AGF193" s="78"/>
      <c r="AGG193" s="78"/>
      <c r="AGH193" s="65"/>
      <c r="AGK193" s="78"/>
      <c r="AGL193" s="78"/>
      <c r="AGM193" s="65"/>
      <c r="AGP193" s="78"/>
      <c r="AGQ193" s="78"/>
      <c r="AGR193" s="65"/>
      <c r="AGU193" s="78"/>
      <c r="AGV193" s="78"/>
      <c r="AGW193" s="65"/>
      <c r="AGZ193" s="78"/>
      <c r="AHA193" s="78"/>
      <c r="AHB193" s="65"/>
      <c r="AHE193" s="78"/>
      <c r="AHF193" s="78"/>
      <c r="AHG193" s="65"/>
      <c r="AHJ193" s="78"/>
      <c r="AHK193" s="78"/>
      <c r="AHL193" s="65"/>
      <c r="AHO193" s="78"/>
      <c r="AHP193" s="78"/>
      <c r="AHQ193" s="65"/>
      <c r="AHT193" s="78"/>
      <c r="AHU193" s="78"/>
      <c r="AHV193" s="65"/>
      <c r="AHY193" s="78"/>
      <c r="AHZ193" s="78"/>
      <c r="AIA193" s="65"/>
      <c r="AID193" s="78"/>
      <c r="AIE193" s="78"/>
      <c r="AIF193" s="65"/>
      <c r="AII193" s="78"/>
      <c r="AIJ193" s="78"/>
      <c r="AIK193" s="65"/>
      <c r="AIN193" s="78"/>
      <c r="AIO193" s="78"/>
      <c r="AIP193" s="65"/>
      <c r="AIS193" s="78"/>
      <c r="AIT193" s="78"/>
      <c r="AIU193" s="65"/>
      <c r="AIX193" s="78"/>
      <c r="AIY193" s="78"/>
      <c r="AIZ193" s="65"/>
      <c r="AJC193" s="78"/>
      <c r="AJD193" s="78"/>
      <c r="AJE193" s="65"/>
      <c r="AJH193" s="78"/>
      <c r="AJI193" s="78"/>
      <c r="AJJ193" s="65"/>
      <c r="AJM193" s="78"/>
      <c r="AJN193" s="78"/>
      <c r="AJO193" s="65"/>
      <c r="AJR193" s="78"/>
      <c r="AJS193" s="78"/>
      <c r="AJT193" s="65"/>
      <c r="AJW193" s="78"/>
      <c r="AJX193" s="78"/>
      <c r="AJY193" s="65"/>
      <c r="AKB193" s="78"/>
      <c r="AKC193" s="78"/>
      <c r="AKD193" s="65"/>
      <c r="AKG193" s="78"/>
      <c r="AKH193" s="78"/>
      <c r="AKI193" s="65"/>
      <c r="AKL193" s="78"/>
      <c r="AKM193" s="78"/>
      <c r="AKN193" s="65"/>
      <c r="AKQ193" s="78"/>
      <c r="AKR193" s="78"/>
      <c r="AKS193" s="65"/>
      <c r="AKV193" s="78"/>
      <c r="AKW193" s="78"/>
      <c r="AKX193" s="65"/>
      <c r="ALA193" s="78"/>
      <c r="ALB193" s="78"/>
      <c r="ALC193" s="65"/>
      <c r="ALF193" s="78"/>
      <c r="ALG193" s="78"/>
      <c r="ALH193" s="65"/>
      <c r="ALK193" s="78"/>
      <c r="ALL193" s="78"/>
      <c r="ALM193" s="65"/>
      <c r="ALP193" s="78"/>
      <c r="ALQ193" s="78"/>
      <c r="ALR193" s="65"/>
      <c r="ALU193" s="78"/>
      <c r="ALV193" s="78"/>
      <c r="ALW193" s="65"/>
      <c r="ALZ193" s="78"/>
      <c r="AMA193" s="78"/>
      <c r="AMB193" s="65"/>
      <c r="AME193" s="78"/>
      <c r="AMF193" s="78"/>
      <c r="AMG193" s="65"/>
      <c r="AMJ193" s="78"/>
      <c r="AMK193" s="78"/>
      <c r="AML193" s="65"/>
      <c r="AMO193" s="78"/>
      <c r="AMP193" s="78"/>
      <c r="AMQ193" s="65"/>
      <c r="AMT193" s="78"/>
      <c r="AMU193" s="78"/>
      <c r="AMV193" s="65"/>
      <c r="AMY193" s="78"/>
      <c r="AMZ193" s="78"/>
      <c r="ANA193" s="65"/>
      <c r="AND193" s="78"/>
      <c r="ANE193" s="78"/>
      <c r="ANF193" s="65"/>
      <c r="ANI193" s="78"/>
      <c r="ANJ193" s="78"/>
      <c r="ANK193" s="65"/>
      <c r="ANN193" s="78"/>
      <c r="ANO193" s="78"/>
      <c r="ANP193" s="65"/>
      <c r="ANS193" s="78"/>
      <c r="ANT193" s="78"/>
      <c r="ANU193" s="65"/>
      <c r="ANX193" s="78"/>
      <c r="ANY193" s="78"/>
      <c r="ANZ193" s="65"/>
      <c r="AOC193" s="78"/>
      <c r="AOD193" s="78"/>
      <c r="AOE193" s="65"/>
      <c r="AOH193" s="78"/>
      <c r="AOI193" s="78"/>
      <c r="AOJ193" s="65"/>
      <c r="AOM193" s="78"/>
      <c r="AON193" s="78"/>
      <c r="AOO193" s="65"/>
      <c r="AOR193" s="78"/>
      <c r="AOS193" s="78"/>
      <c r="AOT193" s="65"/>
      <c r="AOW193" s="78"/>
      <c r="AOX193" s="78"/>
      <c r="AOY193" s="65"/>
      <c r="APB193" s="78"/>
      <c r="APC193" s="78"/>
      <c r="APD193" s="65"/>
      <c r="APG193" s="78"/>
      <c r="APH193" s="78"/>
      <c r="API193" s="65"/>
      <c r="APL193" s="78"/>
      <c r="APM193" s="78"/>
      <c r="APN193" s="65"/>
      <c r="APQ193" s="78"/>
      <c r="APR193" s="78"/>
      <c r="APS193" s="65"/>
      <c r="APV193" s="78"/>
      <c r="APW193" s="78"/>
      <c r="APX193" s="65"/>
      <c r="AQA193" s="78"/>
      <c r="AQB193" s="78"/>
      <c r="AQC193" s="65"/>
      <c r="AQF193" s="78"/>
      <c r="AQG193" s="78"/>
      <c r="AQH193" s="65"/>
      <c r="AQK193" s="78"/>
      <c r="AQL193" s="78"/>
      <c r="AQM193" s="65"/>
      <c r="AQP193" s="78"/>
      <c r="AQQ193" s="78"/>
      <c r="AQR193" s="65"/>
      <c r="AQU193" s="78"/>
      <c r="AQV193" s="78"/>
      <c r="AQW193" s="65"/>
      <c r="AQZ193" s="78"/>
      <c r="ARA193" s="78"/>
      <c r="ARB193" s="65"/>
      <c r="ARE193" s="78"/>
      <c r="ARF193" s="78"/>
      <c r="ARG193" s="65"/>
      <c r="ARJ193" s="78"/>
      <c r="ARK193" s="78"/>
      <c r="ARL193" s="65"/>
      <c r="ARO193" s="78"/>
      <c r="ARP193" s="78"/>
      <c r="ARQ193" s="65"/>
      <c r="ART193" s="78"/>
      <c r="ARU193" s="78"/>
      <c r="ARV193" s="65"/>
      <c r="ARY193" s="78"/>
      <c r="ARZ193" s="78"/>
      <c r="ASA193" s="65"/>
      <c r="ASD193" s="78"/>
      <c r="ASE193" s="78"/>
      <c r="ASF193" s="65"/>
      <c r="ASI193" s="78"/>
      <c r="ASJ193" s="78"/>
      <c r="ASK193" s="65"/>
      <c r="ASN193" s="78"/>
      <c r="ASO193" s="78"/>
      <c r="ASP193" s="65"/>
      <c r="ASS193" s="78"/>
      <c r="AST193" s="78"/>
      <c r="ASU193" s="65"/>
      <c r="ASX193" s="78"/>
      <c r="ASY193" s="78"/>
      <c r="ASZ193" s="65"/>
      <c r="ATC193" s="78"/>
      <c r="ATD193" s="78"/>
      <c r="ATE193" s="65"/>
      <c r="ATH193" s="78"/>
      <c r="ATI193" s="78"/>
      <c r="ATJ193" s="65"/>
      <c r="ATM193" s="78"/>
      <c r="ATN193" s="78"/>
      <c r="ATO193" s="65"/>
      <c r="ATR193" s="78"/>
      <c r="ATS193" s="78"/>
      <c r="ATT193" s="65"/>
      <c r="ATW193" s="78"/>
      <c r="ATX193" s="78"/>
      <c r="ATY193" s="65"/>
      <c r="AUB193" s="78"/>
      <c r="AUC193" s="78"/>
      <c r="AUD193" s="65"/>
      <c r="AUG193" s="78"/>
      <c r="AUH193" s="78"/>
      <c r="AUI193" s="65"/>
      <c r="AUL193" s="78"/>
      <c r="AUM193" s="78"/>
      <c r="AUN193" s="65"/>
      <c r="AUQ193" s="78"/>
      <c r="AUR193" s="78"/>
      <c r="AUS193" s="65"/>
      <c r="AUV193" s="78"/>
      <c r="AUW193" s="78"/>
      <c r="AUX193" s="65"/>
      <c r="AVA193" s="78"/>
      <c r="AVB193" s="78"/>
      <c r="AVC193" s="65"/>
      <c r="AVF193" s="78"/>
      <c r="AVG193" s="78"/>
      <c r="AVH193" s="65"/>
      <c r="AVK193" s="78"/>
      <c r="AVL193" s="78"/>
      <c r="AVM193" s="65"/>
      <c r="AVP193" s="78"/>
      <c r="AVQ193" s="78"/>
      <c r="AVR193" s="65"/>
      <c r="AVU193" s="78"/>
      <c r="AVV193" s="78"/>
      <c r="AVW193" s="65"/>
      <c r="AVZ193" s="78"/>
      <c r="AWA193" s="78"/>
      <c r="AWB193" s="65"/>
      <c r="AWE193" s="78"/>
      <c r="AWF193" s="78"/>
      <c r="AWG193" s="65"/>
      <c r="AWJ193" s="78"/>
      <c r="AWK193" s="78"/>
      <c r="AWL193" s="65"/>
      <c r="AWO193" s="78"/>
      <c r="AWP193" s="78"/>
      <c r="AWQ193" s="65"/>
      <c r="AWT193" s="78"/>
      <c r="AWU193" s="78"/>
      <c r="AWV193" s="65"/>
      <c r="AWY193" s="78"/>
      <c r="AWZ193" s="78"/>
      <c r="AXA193" s="65"/>
      <c r="AXD193" s="78"/>
      <c r="AXE193" s="78"/>
      <c r="AXF193" s="65"/>
      <c r="AXI193" s="78"/>
      <c r="AXJ193" s="78"/>
      <c r="AXK193" s="65"/>
      <c r="AXN193" s="78"/>
      <c r="AXO193" s="78"/>
      <c r="AXP193" s="65"/>
      <c r="AXS193" s="78"/>
      <c r="AXT193" s="78"/>
      <c r="AXU193" s="65"/>
      <c r="AXX193" s="78"/>
      <c r="AXY193" s="78"/>
      <c r="AXZ193" s="65"/>
      <c r="AYC193" s="78"/>
      <c r="AYD193" s="78"/>
      <c r="AYE193" s="65"/>
      <c r="AYH193" s="78"/>
      <c r="AYI193" s="78"/>
      <c r="AYJ193" s="65"/>
      <c r="AYM193" s="78"/>
      <c r="AYN193" s="78"/>
      <c r="AYO193" s="65"/>
      <c r="AYR193" s="78"/>
      <c r="AYS193" s="78"/>
      <c r="AYT193" s="65"/>
      <c r="AYW193" s="78"/>
      <c r="AYX193" s="78"/>
      <c r="AYY193" s="65"/>
      <c r="AZB193" s="78"/>
      <c r="AZC193" s="78"/>
      <c r="AZD193" s="65"/>
      <c r="AZG193" s="78"/>
      <c r="AZH193" s="78"/>
      <c r="AZI193" s="65"/>
      <c r="AZL193" s="78"/>
      <c r="AZM193" s="78"/>
      <c r="AZN193" s="65"/>
      <c r="AZQ193" s="78"/>
      <c r="AZR193" s="78"/>
      <c r="AZS193" s="65"/>
      <c r="AZV193" s="78"/>
      <c r="AZW193" s="78"/>
      <c r="AZX193" s="65"/>
      <c r="BAA193" s="78"/>
      <c r="BAB193" s="78"/>
      <c r="BAC193" s="65"/>
      <c r="BAF193" s="78"/>
      <c r="BAG193" s="78"/>
      <c r="BAH193" s="65"/>
      <c r="BAK193" s="78"/>
      <c r="BAL193" s="78"/>
      <c r="BAM193" s="65"/>
      <c r="BAP193" s="78"/>
      <c r="BAQ193" s="78"/>
      <c r="BAR193" s="65"/>
      <c r="BAU193" s="78"/>
      <c r="BAV193" s="78"/>
      <c r="BAW193" s="65"/>
      <c r="BAZ193" s="78"/>
      <c r="BBA193" s="78"/>
      <c r="BBB193" s="65"/>
      <c r="BBE193" s="78"/>
      <c r="BBF193" s="78"/>
      <c r="BBG193" s="65"/>
      <c r="BBJ193" s="78"/>
      <c r="BBK193" s="78"/>
      <c r="BBL193" s="65"/>
      <c r="BBO193" s="78"/>
      <c r="BBP193" s="78"/>
      <c r="BBQ193" s="65"/>
      <c r="BBT193" s="78"/>
      <c r="BBU193" s="78"/>
      <c r="BBV193" s="65"/>
      <c r="BBY193" s="78"/>
      <c r="BBZ193" s="78"/>
      <c r="BCA193" s="65"/>
      <c r="BCD193" s="78"/>
      <c r="BCE193" s="78"/>
      <c r="BCF193" s="65"/>
      <c r="BCI193" s="78"/>
      <c r="BCJ193" s="78"/>
      <c r="BCK193" s="65"/>
      <c r="BCN193" s="78"/>
      <c r="BCO193" s="78"/>
      <c r="BCP193" s="65"/>
      <c r="BCS193" s="78"/>
      <c r="BCT193" s="78"/>
      <c r="BCU193" s="65"/>
      <c r="BCX193" s="78"/>
      <c r="BCY193" s="78"/>
      <c r="BCZ193" s="65"/>
      <c r="BDC193" s="78"/>
      <c r="BDD193" s="78"/>
      <c r="BDE193" s="65"/>
      <c r="BDH193" s="78"/>
      <c r="BDI193" s="78"/>
      <c r="BDJ193" s="65"/>
      <c r="BDM193" s="78"/>
      <c r="BDN193" s="78"/>
      <c r="BDO193" s="65"/>
      <c r="BDR193" s="78"/>
      <c r="BDS193" s="78"/>
      <c r="BDT193" s="65"/>
      <c r="BDW193" s="78"/>
      <c r="BDX193" s="78"/>
      <c r="BDY193" s="65"/>
      <c r="BEB193" s="78"/>
      <c r="BEC193" s="78"/>
      <c r="BED193" s="65"/>
      <c r="BEG193" s="78"/>
      <c r="BEH193" s="78"/>
      <c r="BEI193" s="65"/>
      <c r="BEL193" s="78"/>
      <c r="BEM193" s="78"/>
      <c r="BEN193" s="65"/>
      <c r="BEQ193" s="78"/>
      <c r="BER193" s="78"/>
      <c r="BES193" s="65"/>
      <c r="BEV193" s="78"/>
      <c r="BEW193" s="78"/>
      <c r="BEX193" s="65"/>
      <c r="BFA193" s="78"/>
      <c r="BFB193" s="78"/>
      <c r="BFC193" s="65"/>
      <c r="BFF193" s="78"/>
      <c r="BFG193" s="78"/>
      <c r="BFH193" s="65"/>
      <c r="BFK193" s="78"/>
      <c r="BFL193" s="78"/>
      <c r="BFM193" s="65"/>
      <c r="BFP193" s="78"/>
      <c r="BFQ193" s="78"/>
      <c r="BFR193" s="65"/>
      <c r="BFU193" s="78"/>
      <c r="BFV193" s="78"/>
      <c r="BFW193" s="65"/>
      <c r="BFZ193" s="78"/>
      <c r="BGA193" s="78"/>
      <c r="BGB193" s="65"/>
      <c r="BGE193" s="78"/>
      <c r="BGF193" s="78"/>
      <c r="BGG193" s="65"/>
      <c r="BGJ193" s="78"/>
      <c r="BGK193" s="78"/>
      <c r="BGL193" s="65"/>
      <c r="BGO193" s="78"/>
      <c r="BGP193" s="78"/>
      <c r="BGQ193" s="65"/>
      <c r="BGT193" s="78"/>
      <c r="BGU193" s="78"/>
      <c r="BGV193" s="65"/>
      <c r="BGY193" s="78"/>
      <c r="BGZ193" s="78"/>
      <c r="BHA193" s="65"/>
      <c r="BHD193" s="78"/>
      <c r="BHE193" s="78"/>
      <c r="BHF193" s="65"/>
      <c r="BHI193" s="78"/>
      <c r="BHJ193" s="78"/>
      <c r="BHK193" s="65"/>
      <c r="BHN193" s="78"/>
      <c r="BHO193" s="78"/>
      <c r="BHP193" s="65"/>
      <c r="BHS193" s="78"/>
      <c r="BHT193" s="78"/>
      <c r="BHU193" s="65"/>
      <c r="BHX193" s="78"/>
      <c r="BHY193" s="78"/>
      <c r="BHZ193" s="65"/>
      <c r="BIC193" s="78"/>
      <c r="BID193" s="78"/>
      <c r="BIE193" s="65"/>
      <c r="BIH193" s="78"/>
      <c r="BII193" s="78"/>
      <c r="BIJ193" s="65"/>
      <c r="BIM193" s="78"/>
      <c r="BIN193" s="78"/>
      <c r="BIO193" s="65"/>
      <c r="BIR193" s="78"/>
      <c r="BIS193" s="78"/>
      <c r="BIT193" s="65"/>
      <c r="BIW193" s="78"/>
      <c r="BIX193" s="78"/>
      <c r="BIY193" s="65"/>
      <c r="BJB193" s="78"/>
      <c r="BJC193" s="78"/>
      <c r="BJD193" s="65"/>
      <c r="BJG193" s="78"/>
      <c r="BJH193" s="78"/>
      <c r="BJI193" s="65"/>
      <c r="BJL193" s="78"/>
      <c r="BJM193" s="78"/>
      <c r="BJN193" s="65"/>
      <c r="BJQ193" s="78"/>
      <c r="BJR193" s="78"/>
      <c r="BJS193" s="65"/>
      <c r="BJV193" s="78"/>
      <c r="BJW193" s="78"/>
      <c r="BJX193" s="65"/>
      <c r="BKA193" s="78"/>
      <c r="BKB193" s="78"/>
      <c r="BKC193" s="65"/>
      <c r="BKF193" s="78"/>
      <c r="BKG193" s="78"/>
      <c r="BKH193" s="65"/>
      <c r="BKK193" s="78"/>
      <c r="BKL193" s="78"/>
      <c r="BKM193" s="65"/>
      <c r="BKP193" s="78"/>
      <c r="BKQ193" s="78"/>
      <c r="BKR193" s="65"/>
      <c r="BKU193" s="78"/>
      <c r="BKV193" s="78"/>
      <c r="BKW193" s="65"/>
      <c r="BKZ193" s="78"/>
      <c r="BLA193" s="78"/>
      <c r="BLB193" s="65"/>
      <c r="BLE193" s="78"/>
      <c r="BLF193" s="78"/>
      <c r="BLG193" s="65"/>
      <c r="BLJ193" s="78"/>
      <c r="BLK193" s="78"/>
      <c r="BLL193" s="65"/>
      <c r="BLO193" s="78"/>
      <c r="BLP193" s="78"/>
      <c r="BLQ193" s="65"/>
      <c r="BLT193" s="78"/>
      <c r="BLU193" s="78"/>
      <c r="BLV193" s="65"/>
      <c r="BLY193" s="78"/>
      <c r="BLZ193" s="78"/>
      <c r="BMA193" s="65"/>
      <c r="BMD193" s="78"/>
      <c r="BME193" s="78"/>
      <c r="BMF193" s="65"/>
      <c r="BMI193" s="78"/>
      <c r="BMJ193" s="78"/>
      <c r="BMK193" s="65"/>
      <c r="BMN193" s="78"/>
      <c r="BMO193" s="78"/>
      <c r="BMP193" s="65"/>
      <c r="BMS193" s="78"/>
      <c r="BMT193" s="78"/>
      <c r="BMU193" s="65"/>
      <c r="BMX193" s="78"/>
      <c r="BMY193" s="78"/>
      <c r="BMZ193" s="65"/>
      <c r="BNC193" s="78"/>
      <c r="BND193" s="78"/>
      <c r="BNE193" s="65"/>
      <c r="BNH193" s="78"/>
      <c r="BNI193" s="78"/>
      <c r="BNJ193" s="65"/>
      <c r="BNM193" s="78"/>
      <c r="BNN193" s="78"/>
      <c r="BNO193" s="65"/>
      <c r="BNR193" s="78"/>
      <c r="BNS193" s="78"/>
      <c r="BNT193" s="65"/>
      <c r="BNW193" s="78"/>
      <c r="BNX193" s="78"/>
      <c r="BNY193" s="65"/>
      <c r="BOB193" s="78"/>
      <c r="BOC193" s="78"/>
      <c r="BOD193" s="65"/>
      <c r="BOG193" s="78"/>
      <c r="BOH193" s="78"/>
      <c r="BOI193" s="65"/>
      <c r="BOL193" s="78"/>
      <c r="BOM193" s="78"/>
      <c r="BON193" s="65"/>
      <c r="BOQ193" s="78"/>
      <c r="BOR193" s="78"/>
      <c r="BOS193" s="65"/>
      <c r="BOV193" s="78"/>
      <c r="BOW193" s="78"/>
      <c r="BOX193" s="65"/>
      <c r="BPA193" s="78"/>
      <c r="BPB193" s="78"/>
      <c r="BPC193" s="65"/>
      <c r="BPF193" s="78"/>
      <c r="BPG193" s="78"/>
      <c r="BPH193" s="65"/>
      <c r="BPK193" s="78"/>
      <c r="BPL193" s="78"/>
      <c r="BPM193" s="65"/>
      <c r="BPP193" s="78"/>
      <c r="BPQ193" s="78"/>
      <c r="BPR193" s="65"/>
      <c r="BPU193" s="78"/>
      <c r="BPV193" s="78"/>
      <c r="BPW193" s="65"/>
      <c r="BPZ193" s="78"/>
      <c r="BQA193" s="78"/>
      <c r="BQB193" s="65"/>
      <c r="BQE193" s="78"/>
      <c r="BQF193" s="78"/>
      <c r="BQG193" s="65"/>
      <c r="BQJ193" s="78"/>
      <c r="BQK193" s="78"/>
      <c r="BQL193" s="65"/>
      <c r="BQO193" s="78"/>
      <c r="BQP193" s="78"/>
      <c r="BQQ193" s="65"/>
      <c r="BQT193" s="78"/>
      <c r="BQU193" s="78"/>
      <c r="BQV193" s="65"/>
      <c r="BQY193" s="78"/>
      <c r="BQZ193" s="78"/>
      <c r="BRA193" s="65"/>
      <c r="BRD193" s="78"/>
      <c r="BRE193" s="78"/>
      <c r="BRF193" s="65"/>
      <c r="BRI193" s="78"/>
      <c r="BRJ193" s="78"/>
      <c r="BRK193" s="65"/>
      <c r="BRN193" s="78"/>
      <c r="BRO193" s="78"/>
      <c r="BRP193" s="65"/>
      <c r="BRS193" s="78"/>
      <c r="BRT193" s="78"/>
      <c r="BRU193" s="65"/>
      <c r="BRX193" s="78"/>
      <c r="BRY193" s="78"/>
      <c r="BRZ193" s="65"/>
      <c r="BSC193" s="78"/>
      <c r="BSD193" s="78"/>
      <c r="BSE193" s="65"/>
      <c r="BSH193" s="78"/>
      <c r="BSI193" s="78"/>
      <c r="BSJ193" s="65"/>
      <c r="BSM193" s="78"/>
      <c r="BSN193" s="78"/>
      <c r="BSO193" s="65"/>
      <c r="BSR193" s="78"/>
      <c r="BSS193" s="78"/>
      <c r="BST193" s="65"/>
      <c r="BSW193" s="78"/>
      <c r="BSX193" s="78"/>
      <c r="BSY193" s="65"/>
      <c r="BTB193" s="78"/>
      <c r="BTC193" s="78"/>
      <c r="BTD193" s="65"/>
      <c r="BTG193" s="78"/>
      <c r="BTH193" s="78"/>
      <c r="BTI193" s="65"/>
      <c r="BTL193" s="78"/>
      <c r="BTM193" s="78"/>
      <c r="BTN193" s="65"/>
      <c r="BTQ193" s="78"/>
      <c r="BTR193" s="78"/>
      <c r="BTS193" s="65"/>
      <c r="BTV193" s="78"/>
      <c r="BTW193" s="78"/>
      <c r="BTX193" s="65"/>
      <c r="BUA193" s="78"/>
      <c r="BUB193" s="78"/>
      <c r="BUC193" s="65"/>
      <c r="BUF193" s="78"/>
      <c r="BUG193" s="78"/>
      <c r="BUH193" s="65"/>
      <c r="BUK193" s="78"/>
      <c r="BUL193" s="78"/>
      <c r="BUM193" s="65"/>
      <c r="BUP193" s="78"/>
      <c r="BUQ193" s="78"/>
      <c r="BUR193" s="65"/>
      <c r="BUU193" s="78"/>
      <c r="BUV193" s="78"/>
      <c r="BUW193" s="65"/>
      <c r="BUZ193" s="78"/>
      <c r="BVA193" s="78"/>
      <c r="BVB193" s="65"/>
      <c r="BVE193" s="78"/>
      <c r="BVF193" s="78"/>
      <c r="BVG193" s="65"/>
      <c r="BVJ193" s="78"/>
      <c r="BVK193" s="78"/>
      <c r="BVL193" s="65"/>
      <c r="BVO193" s="78"/>
      <c r="BVP193" s="78"/>
      <c r="BVQ193" s="65"/>
      <c r="BVT193" s="78"/>
      <c r="BVU193" s="78"/>
      <c r="BVV193" s="65"/>
      <c r="BVY193" s="78"/>
      <c r="BVZ193" s="78"/>
      <c r="BWA193" s="65"/>
      <c r="BWD193" s="78"/>
      <c r="BWE193" s="78"/>
      <c r="BWF193" s="65"/>
      <c r="BWI193" s="78"/>
      <c r="BWJ193" s="78"/>
      <c r="BWK193" s="65"/>
      <c r="BWN193" s="78"/>
      <c r="BWO193" s="78"/>
      <c r="BWP193" s="65"/>
      <c r="BWS193" s="78"/>
      <c r="BWT193" s="78"/>
      <c r="BWU193" s="65"/>
      <c r="BWX193" s="78"/>
      <c r="BWY193" s="78"/>
      <c r="BWZ193" s="65"/>
      <c r="BXC193" s="78"/>
      <c r="BXD193" s="78"/>
      <c r="BXE193" s="65"/>
      <c r="BXH193" s="78"/>
      <c r="BXI193" s="78"/>
      <c r="BXJ193" s="65"/>
      <c r="BXM193" s="78"/>
      <c r="BXN193" s="78"/>
      <c r="BXO193" s="65"/>
      <c r="BXR193" s="78"/>
      <c r="BXS193" s="78"/>
      <c r="BXT193" s="65"/>
      <c r="BXW193" s="78"/>
      <c r="BXX193" s="78"/>
      <c r="BXY193" s="65"/>
      <c r="BYB193" s="78"/>
      <c r="BYC193" s="78"/>
      <c r="BYD193" s="65"/>
      <c r="BYG193" s="78"/>
      <c r="BYH193" s="78"/>
      <c r="BYI193" s="65"/>
      <c r="BYL193" s="78"/>
      <c r="BYM193" s="78"/>
      <c r="BYN193" s="65"/>
      <c r="BYQ193" s="78"/>
      <c r="BYR193" s="78"/>
      <c r="BYS193" s="65"/>
      <c r="BYV193" s="78"/>
      <c r="BYW193" s="78"/>
      <c r="BYX193" s="65"/>
      <c r="BZA193" s="78"/>
      <c r="BZB193" s="78"/>
      <c r="BZC193" s="65"/>
      <c r="BZF193" s="78"/>
      <c r="BZG193" s="78"/>
      <c r="BZH193" s="65"/>
      <c r="BZK193" s="78"/>
      <c r="BZL193" s="78"/>
      <c r="BZM193" s="65"/>
      <c r="BZP193" s="78"/>
      <c r="BZQ193" s="78"/>
      <c r="BZR193" s="65"/>
      <c r="BZU193" s="78"/>
      <c r="BZV193" s="78"/>
      <c r="BZW193" s="65"/>
      <c r="BZZ193" s="78"/>
      <c r="CAA193" s="78"/>
      <c r="CAB193" s="65"/>
      <c r="CAE193" s="78"/>
      <c r="CAF193" s="78"/>
      <c r="CAG193" s="65"/>
      <c r="CAJ193" s="78"/>
      <c r="CAK193" s="78"/>
      <c r="CAL193" s="65"/>
      <c r="CAO193" s="78"/>
      <c r="CAP193" s="78"/>
      <c r="CAQ193" s="65"/>
      <c r="CAT193" s="78"/>
      <c r="CAU193" s="78"/>
      <c r="CAV193" s="65"/>
      <c r="CAY193" s="78"/>
      <c r="CAZ193" s="78"/>
      <c r="CBA193" s="65"/>
      <c r="CBD193" s="78"/>
      <c r="CBE193" s="78"/>
      <c r="CBF193" s="65"/>
      <c r="CBI193" s="78"/>
      <c r="CBJ193" s="78"/>
      <c r="CBK193" s="65"/>
      <c r="CBN193" s="78"/>
      <c r="CBO193" s="78"/>
      <c r="CBP193" s="65"/>
      <c r="CBS193" s="78"/>
      <c r="CBT193" s="78"/>
      <c r="CBU193" s="65"/>
      <c r="CBX193" s="78"/>
      <c r="CBY193" s="78"/>
      <c r="CBZ193" s="65"/>
      <c r="CCC193" s="78"/>
      <c r="CCD193" s="78"/>
      <c r="CCE193" s="65"/>
      <c r="CCH193" s="78"/>
      <c r="CCI193" s="78"/>
      <c r="CCJ193" s="65"/>
      <c r="CCM193" s="78"/>
      <c r="CCN193" s="78"/>
      <c r="CCO193" s="65"/>
      <c r="CCR193" s="78"/>
      <c r="CCS193" s="78"/>
      <c r="CCT193" s="65"/>
      <c r="CCW193" s="78"/>
      <c r="CCX193" s="78"/>
      <c r="CCY193" s="65"/>
      <c r="CDB193" s="78"/>
      <c r="CDC193" s="78"/>
      <c r="CDD193" s="65"/>
      <c r="CDG193" s="78"/>
      <c r="CDH193" s="78"/>
      <c r="CDI193" s="65"/>
      <c r="CDL193" s="78"/>
      <c r="CDM193" s="78"/>
      <c r="CDN193" s="65"/>
      <c r="CDQ193" s="78"/>
      <c r="CDR193" s="78"/>
      <c r="CDS193" s="65"/>
      <c r="CDV193" s="78"/>
      <c r="CDW193" s="78"/>
      <c r="CDX193" s="65"/>
      <c r="CEA193" s="78"/>
      <c r="CEB193" s="78"/>
      <c r="CEC193" s="65"/>
      <c r="CEF193" s="78"/>
      <c r="CEG193" s="78"/>
      <c r="CEH193" s="65"/>
      <c r="CEK193" s="78"/>
      <c r="CEL193" s="78"/>
      <c r="CEM193" s="65"/>
      <c r="CEP193" s="78"/>
      <c r="CEQ193" s="78"/>
      <c r="CER193" s="65"/>
      <c r="CEU193" s="78"/>
      <c r="CEV193" s="78"/>
      <c r="CEW193" s="65"/>
      <c r="CEZ193" s="78"/>
      <c r="CFA193" s="78"/>
      <c r="CFB193" s="65"/>
      <c r="CFE193" s="78"/>
      <c r="CFF193" s="78"/>
      <c r="CFG193" s="65"/>
      <c r="CFJ193" s="78"/>
      <c r="CFK193" s="78"/>
      <c r="CFL193" s="65"/>
      <c r="CFO193" s="78"/>
      <c r="CFP193" s="78"/>
      <c r="CFQ193" s="65"/>
      <c r="CFT193" s="78"/>
      <c r="CFU193" s="78"/>
      <c r="CFV193" s="65"/>
      <c r="CFY193" s="78"/>
      <c r="CFZ193" s="78"/>
      <c r="CGA193" s="65"/>
      <c r="CGD193" s="78"/>
      <c r="CGE193" s="78"/>
      <c r="CGF193" s="65"/>
      <c r="CGI193" s="78"/>
      <c r="CGJ193" s="78"/>
      <c r="CGK193" s="65"/>
      <c r="CGN193" s="78"/>
      <c r="CGO193" s="78"/>
      <c r="CGP193" s="65"/>
      <c r="CGS193" s="78"/>
      <c r="CGT193" s="78"/>
      <c r="CGU193" s="65"/>
      <c r="CGX193" s="78"/>
      <c r="CGY193" s="78"/>
      <c r="CGZ193" s="65"/>
      <c r="CHC193" s="78"/>
      <c r="CHD193" s="78"/>
      <c r="CHE193" s="65"/>
      <c r="CHH193" s="78"/>
      <c r="CHI193" s="78"/>
      <c r="CHJ193" s="65"/>
      <c r="CHM193" s="78"/>
      <c r="CHN193" s="78"/>
      <c r="CHO193" s="65"/>
      <c r="CHR193" s="78"/>
      <c r="CHS193" s="78"/>
      <c r="CHT193" s="65"/>
      <c r="CHW193" s="78"/>
      <c r="CHX193" s="78"/>
      <c r="CHY193" s="65"/>
      <c r="CIB193" s="78"/>
      <c r="CIC193" s="78"/>
      <c r="CID193" s="65"/>
      <c r="CIG193" s="78"/>
      <c r="CIH193" s="78"/>
      <c r="CII193" s="65"/>
      <c r="CIL193" s="78"/>
      <c r="CIM193" s="78"/>
      <c r="CIN193" s="65"/>
      <c r="CIQ193" s="78"/>
      <c r="CIR193" s="78"/>
      <c r="CIS193" s="65"/>
      <c r="CIV193" s="78"/>
      <c r="CIW193" s="78"/>
      <c r="CIX193" s="65"/>
      <c r="CJA193" s="78"/>
      <c r="CJB193" s="78"/>
      <c r="CJC193" s="65"/>
      <c r="CJF193" s="78"/>
      <c r="CJG193" s="78"/>
      <c r="CJH193" s="65"/>
      <c r="CJK193" s="78"/>
      <c r="CJL193" s="78"/>
      <c r="CJM193" s="65"/>
      <c r="CJP193" s="78"/>
      <c r="CJQ193" s="78"/>
      <c r="CJR193" s="65"/>
      <c r="CJU193" s="78"/>
      <c r="CJV193" s="78"/>
      <c r="CJW193" s="65"/>
      <c r="CJZ193" s="78"/>
      <c r="CKA193" s="78"/>
      <c r="CKB193" s="65"/>
      <c r="CKE193" s="78"/>
      <c r="CKF193" s="78"/>
      <c r="CKG193" s="65"/>
      <c r="CKJ193" s="78"/>
      <c r="CKK193" s="78"/>
      <c r="CKL193" s="65"/>
      <c r="CKO193" s="78"/>
      <c r="CKP193" s="78"/>
      <c r="CKQ193" s="65"/>
      <c r="CKT193" s="78"/>
      <c r="CKU193" s="78"/>
      <c r="CKV193" s="65"/>
      <c r="CKY193" s="78"/>
      <c r="CKZ193" s="78"/>
      <c r="CLA193" s="65"/>
      <c r="CLD193" s="78"/>
      <c r="CLE193" s="78"/>
      <c r="CLF193" s="65"/>
      <c r="CLI193" s="78"/>
      <c r="CLJ193" s="78"/>
      <c r="CLK193" s="65"/>
      <c r="CLN193" s="78"/>
      <c r="CLO193" s="78"/>
      <c r="CLP193" s="65"/>
      <c r="CLS193" s="78"/>
      <c r="CLT193" s="78"/>
      <c r="CLU193" s="65"/>
      <c r="CLX193" s="78"/>
      <c r="CLY193" s="78"/>
      <c r="CLZ193" s="65"/>
      <c r="CMC193" s="78"/>
      <c r="CMD193" s="78"/>
      <c r="CME193" s="65"/>
      <c r="CMH193" s="78"/>
      <c r="CMI193" s="78"/>
      <c r="CMJ193" s="65"/>
      <c r="CMM193" s="78"/>
      <c r="CMN193" s="78"/>
      <c r="CMO193" s="65"/>
      <c r="CMR193" s="78"/>
      <c r="CMS193" s="78"/>
      <c r="CMT193" s="65"/>
      <c r="CMW193" s="78"/>
      <c r="CMX193" s="78"/>
      <c r="CMY193" s="65"/>
      <c r="CNB193" s="78"/>
      <c r="CNC193" s="78"/>
      <c r="CND193" s="65"/>
      <c r="CNG193" s="78"/>
      <c r="CNH193" s="78"/>
      <c r="CNI193" s="65"/>
      <c r="CNL193" s="78"/>
      <c r="CNM193" s="78"/>
      <c r="CNN193" s="65"/>
      <c r="CNQ193" s="78"/>
      <c r="CNR193" s="78"/>
      <c r="CNS193" s="65"/>
      <c r="CNV193" s="78"/>
      <c r="CNW193" s="78"/>
      <c r="CNX193" s="65"/>
      <c r="COA193" s="78"/>
      <c r="COB193" s="78"/>
      <c r="COC193" s="65"/>
      <c r="COF193" s="78"/>
      <c r="COG193" s="78"/>
      <c r="COH193" s="65"/>
      <c r="COK193" s="78"/>
      <c r="COL193" s="78"/>
      <c r="COM193" s="65"/>
      <c r="COP193" s="78"/>
      <c r="COQ193" s="78"/>
      <c r="COR193" s="65"/>
      <c r="COU193" s="78"/>
      <c r="COV193" s="78"/>
      <c r="COW193" s="65"/>
      <c r="COZ193" s="78"/>
      <c r="CPA193" s="78"/>
      <c r="CPB193" s="65"/>
      <c r="CPE193" s="78"/>
      <c r="CPF193" s="78"/>
      <c r="CPG193" s="65"/>
      <c r="CPJ193" s="78"/>
      <c r="CPK193" s="78"/>
      <c r="CPL193" s="65"/>
      <c r="CPO193" s="78"/>
      <c r="CPP193" s="78"/>
      <c r="CPQ193" s="65"/>
      <c r="CPT193" s="78"/>
      <c r="CPU193" s="78"/>
      <c r="CPV193" s="65"/>
      <c r="CPY193" s="78"/>
      <c r="CPZ193" s="78"/>
      <c r="CQA193" s="65"/>
      <c r="CQD193" s="78"/>
      <c r="CQE193" s="78"/>
      <c r="CQF193" s="65"/>
      <c r="CQI193" s="78"/>
      <c r="CQJ193" s="78"/>
      <c r="CQK193" s="65"/>
      <c r="CQN193" s="78"/>
      <c r="CQO193" s="78"/>
      <c r="CQP193" s="65"/>
      <c r="CQS193" s="78"/>
      <c r="CQT193" s="78"/>
      <c r="CQU193" s="65"/>
      <c r="CQX193" s="78"/>
      <c r="CQY193" s="78"/>
      <c r="CQZ193" s="65"/>
      <c r="CRC193" s="78"/>
      <c r="CRD193" s="78"/>
      <c r="CRE193" s="65"/>
      <c r="CRH193" s="78"/>
      <c r="CRI193" s="78"/>
      <c r="CRJ193" s="65"/>
      <c r="CRM193" s="78"/>
      <c r="CRN193" s="78"/>
      <c r="CRO193" s="65"/>
      <c r="CRR193" s="78"/>
      <c r="CRS193" s="78"/>
      <c r="CRT193" s="65"/>
      <c r="CRW193" s="78"/>
      <c r="CRX193" s="78"/>
      <c r="CRY193" s="65"/>
      <c r="CSB193" s="78"/>
      <c r="CSC193" s="78"/>
      <c r="CSD193" s="65"/>
      <c r="CSG193" s="78"/>
      <c r="CSH193" s="78"/>
      <c r="CSI193" s="65"/>
      <c r="CSL193" s="78"/>
      <c r="CSM193" s="78"/>
      <c r="CSN193" s="65"/>
      <c r="CSQ193" s="78"/>
      <c r="CSR193" s="78"/>
      <c r="CSS193" s="65"/>
      <c r="CSV193" s="78"/>
      <c r="CSW193" s="78"/>
      <c r="CSX193" s="65"/>
      <c r="CTA193" s="78"/>
      <c r="CTB193" s="78"/>
      <c r="CTC193" s="65"/>
      <c r="CTF193" s="78"/>
      <c r="CTG193" s="78"/>
      <c r="CTH193" s="65"/>
      <c r="CTK193" s="78"/>
      <c r="CTL193" s="78"/>
      <c r="CTM193" s="65"/>
      <c r="CTP193" s="78"/>
      <c r="CTQ193" s="78"/>
      <c r="CTR193" s="65"/>
      <c r="CTU193" s="78"/>
      <c r="CTV193" s="78"/>
      <c r="CTW193" s="65"/>
      <c r="CTZ193" s="78"/>
      <c r="CUA193" s="78"/>
      <c r="CUB193" s="65"/>
      <c r="CUE193" s="78"/>
      <c r="CUF193" s="78"/>
      <c r="CUG193" s="65"/>
      <c r="CUJ193" s="78"/>
      <c r="CUK193" s="78"/>
      <c r="CUL193" s="65"/>
      <c r="CUO193" s="78"/>
      <c r="CUP193" s="78"/>
      <c r="CUQ193" s="65"/>
      <c r="CUT193" s="78"/>
      <c r="CUU193" s="78"/>
      <c r="CUV193" s="65"/>
      <c r="CUY193" s="78"/>
      <c r="CUZ193" s="78"/>
      <c r="CVA193" s="65"/>
      <c r="CVD193" s="78"/>
      <c r="CVE193" s="78"/>
      <c r="CVF193" s="65"/>
      <c r="CVI193" s="78"/>
      <c r="CVJ193" s="78"/>
      <c r="CVK193" s="65"/>
      <c r="CVN193" s="78"/>
      <c r="CVO193" s="78"/>
      <c r="CVP193" s="65"/>
      <c r="CVS193" s="78"/>
      <c r="CVT193" s="78"/>
      <c r="CVU193" s="65"/>
      <c r="CVX193" s="78"/>
      <c r="CVY193" s="78"/>
      <c r="CVZ193" s="65"/>
      <c r="CWC193" s="78"/>
      <c r="CWD193" s="78"/>
      <c r="CWE193" s="65"/>
      <c r="CWH193" s="78"/>
      <c r="CWI193" s="78"/>
      <c r="CWJ193" s="65"/>
      <c r="CWM193" s="78"/>
      <c r="CWN193" s="78"/>
      <c r="CWO193" s="65"/>
      <c r="CWR193" s="78"/>
      <c r="CWS193" s="78"/>
      <c r="CWT193" s="65"/>
      <c r="CWW193" s="78"/>
      <c r="CWX193" s="78"/>
      <c r="CWY193" s="65"/>
      <c r="CXB193" s="78"/>
      <c r="CXC193" s="78"/>
      <c r="CXD193" s="65"/>
      <c r="CXG193" s="78"/>
      <c r="CXH193" s="78"/>
      <c r="CXI193" s="65"/>
      <c r="CXL193" s="78"/>
      <c r="CXM193" s="78"/>
      <c r="CXN193" s="65"/>
      <c r="CXQ193" s="78"/>
      <c r="CXR193" s="78"/>
      <c r="CXS193" s="65"/>
      <c r="CXV193" s="78"/>
      <c r="CXW193" s="78"/>
      <c r="CXX193" s="65"/>
      <c r="CYA193" s="78"/>
      <c r="CYB193" s="78"/>
      <c r="CYC193" s="65"/>
      <c r="CYF193" s="78"/>
      <c r="CYG193" s="78"/>
      <c r="CYH193" s="65"/>
      <c r="CYK193" s="78"/>
      <c r="CYL193" s="78"/>
      <c r="CYM193" s="65"/>
      <c r="CYP193" s="78"/>
      <c r="CYQ193" s="78"/>
      <c r="CYR193" s="65"/>
      <c r="CYU193" s="78"/>
      <c r="CYV193" s="78"/>
      <c r="CYW193" s="65"/>
      <c r="CYZ193" s="78"/>
      <c r="CZA193" s="78"/>
      <c r="CZB193" s="65"/>
      <c r="CZE193" s="78"/>
      <c r="CZF193" s="78"/>
      <c r="CZG193" s="65"/>
      <c r="CZJ193" s="78"/>
      <c r="CZK193" s="78"/>
      <c r="CZL193" s="65"/>
      <c r="CZO193" s="78"/>
      <c r="CZP193" s="78"/>
      <c r="CZQ193" s="65"/>
      <c r="CZT193" s="78"/>
      <c r="CZU193" s="78"/>
      <c r="CZV193" s="65"/>
      <c r="CZY193" s="78"/>
      <c r="CZZ193" s="78"/>
      <c r="DAA193" s="65"/>
      <c r="DAD193" s="78"/>
      <c r="DAE193" s="78"/>
      <c r="DAF193" s="65"/>
      <c r="DAI193" s="78"/>
      <c r="DAJ193" s="78"/>
      <c r="DAK193" s="65"/>
      <c r="DAN193" s="78"/>
      <c r="DAO193" s="78"/>
      <c r="DAP193" s="65"/>
      <c r="DAS193" s="78"/>
      <c r="DAT193" s="78"/>
      <c r="DAU193" s="65"/>
      <c r="DAX193" s="78"/>
      <c r="DAY193" s="78"/>
      <c r="DAZ193" s="65"/>
      <c r="DBC193" s="78"/>
      <c r="DBD193" s="78"/>
      <c r="DBE193" s="65"/>
      <c r="DBH193" s="78"/>
      <c r="DBI193" s="78"/>
      <c r="DBJ193" s="65"/>
      <c r="DBM193" s="78"/>
      <c r="DBN193" s="78"/>
      <c r="DBO193" s="65"/>
      <c r="DBR193" s="78"/>
      <c r="DBS193" s="78"/>
      <c r="DBT193" s="65"/>
      <c r="DBW193" s="78"/>
      <c r="DBX193" s="78"/>
      <c r="DBY193" s="65"/>
      <c r="DCB193" s="78"/>
      <c r="DCC193" s="78"/>
      <c r="DCD193" s="65"/>
      <c r="DCG193" s="78"/>
      <c r="DCH193" s="78"/>
      <c r="DCI193" s="65"/>
      <c r="DCL193" s="78"/>
      <c r="DCM193" s="78"/>
      <c r="DCN193" s="65"/>
      <c r="DCQ193" s="78"/>
      <c r="DCR193" s="78"/>
      <c r="DCS193" s="65"/>
      <c r="DCV193" s="78"/>
      <c r="DCW193" s="78"/>
      <c r="DCX193" s="65"/>
      <c r="DDA193" s="78"/>
      <c r="DDB193" s="78"/>
      <c r="DDC193" s="65"/>
      <c r="DDF193" s="78"/>
      <c r="DDG193" s="78"/>
      <c r="DDH193" s="65"/>
      <c r="DDK193" s="78"/>
      <c r="DDL193" s="78"/>
      <c r="DDM193" s="65"/>
      <c r="DDP193" s="78"/>
      <c r="DDQ193" s="78"/>
      <c r="DDR193" s="65"/>
      <c r="DDU193" s="78"/>
      <c r="DDV193" s="78"/>
      <c r="DDW193" s="65"/>
      <c r="DDZ193" s="78"/>
      <c r="DEA193" s="78"/>
      <c r="DEB193" s="65"/>
      <c r="DEE193" s="78"/>
      <c r="DEF193" s="78"/>
      <c r="DEG193" s="65"/>
      <c r="DEJ193" s="78"/>
      <c r="DEK193" s="78"/>
      <c r="DEL193" s="65"/>
      <c r="DEO193" s="78"/>
      <c r="DEP193" s="78"/>
      <c r="DEQ193" s="65"/>
      <c r="DET193" s="78"/>
      <c r="DEU193" s="78"/>
      <c r="DEV193" s="65"/>
      <c r="DEY193" s="78"/>
      <c r="DEZ193" s="78"/>
      <c r="DFA193" s="65"/>
      <c r="DFD193" s="78"/>
      <c r="DFE193" s="78"/>
      <c r="DFF193" s="65"/>
      <c r="DFI193" s="78"/>
      <c r="DFJ193" s="78"/>
      <c r="DFK193" s="65"/>
      <c r="DFN193" s="78"/>
      <c r="DFO193" s="78"/>
      <c r="DFP193" s="65"/>
      <c r="DFS193" s="78"/>
      <c r="DFT193" s="78"/>
      <c r="DFU193" s="65"/>
      <c r="DFX193" s="78"/>
      <c r="DFY193" s="78"/>
      <c r="DFZ193" s="65"/>
      <c r="DGC193" s="78"/>
      <c r="DGD193" s="78"/>
      <c r="DGE193" s="65"/>
      <c r="DGH193" s="78"/>
      <c r="DGI193" s="78"/>
      <c r="DGJ193" s="65"/>
      <c r="DGM193" s="78"/>
      <c r="DGN193" s="78"/>
      <c r="DGO193" s="65"/>
      <c r="DGR193" s="78"/>
      <c r="DGS193" s="78"/>
      <c r="DGT193" s="65"/>
      <c r="DGW193" s="78"/>
      <c r="DGX193" s="78"/>
      <c r="DGY193" s="65"/>
      <c r="DHB193" s="78"/>
      <c r="DHC193" s="78"/>
      <c r="DHD193" s="65"/>
      <c r="DHG193" s="78"/>
      <c r="DHH193" s="78"/>
      <c r="DHI193" s="65"/>
      <c r="DHL193" s="78"/>
      <c r="DHM193" s="78"/>
      <c r="DHN193" s="65"/>
      <c r="DHQ193" s="78"/>
      <c r="DHR193" s="78"/>
      <c r="DHS193" s="65"/>
      <c r="DHV193" s="78"/>
      <c r="DHW193" s="78"/>
      <c r="DHX193" s="65"/>
      <c r="DIA193" s="78"/>
      <c r="DIB193" s="78"/>
      <c r="DIC193" s="65"/>
      <c r="DIF193" s="78"/>
      <c r="DIG193" s="78"/>
      <c r="DIH193" s="65"/>
      <c r="DIK193" s="78"/>
      <c r="DIL193" s="78"/>
      <c r="DIM193" s="65"/>
      <c r="DIP193" s="78"/>
      <c r="DIQ193" s="78"/>
      <c r="DIR193" s="65"/>
      <c r="DIU193" s="78"/>
      <c r="DIV193" s="78"/>
      <c r="DIW193" s="65"/>
      <c r="DIZ193" s="78"/>
      <c r="DJA193" s="78"/>
      <c r="DJB193" s="65"/>
      <c r="DJE193" s="78"/>
      <c r="DJF193" s="78"/>
      <c r="DJG193" s="65"/>
      <c r="DJJ193" s="78"/>
      <c r="DJK193" s="78"/>
      <c r="DJL193" s="65"/>
      <c r="DJO193" s="78"/>
      <c r="DJP193" s="78"/>
      <c r="DJQ193" s="65"/>
      <c r="DJT193" s="78"/>
      <c r="DJU193" s="78"/>
      <c r="DJV193" s="65"/>
      <c r="DJY193" s="78"/>
      <c r="DJZ193" s="78"/>
      <c r="DKA193" s="65"/>
      <c r="DKD193" s="78"/>
      <c r="DKE193" s="78"/>
      <c r="DKF193" s="65"/>
      <c r="DKI193" s="78"/>
      <c r="DKJ193" s="78"/>
      <c r="DKK193" s="65"/>
      <c r="DKN193" s="78"/>
      <c r="DKO193" s="78"/>
      <c r="DKP193" s="65"/>
      <c r="DKS193" s="78"/>
      <c r="DKT193" s="78"/>
      <c r="DKU193" s="65"/>
      <c r="DKX193" s="78"/>
      <c r="DKY193" s="78"/>
      <c r="DKZ193" s="65"/>
      <c r="DLC193" s="78"/>
      <c r="DLD193" s="78"/>
      <c r="DLE193" s="65"/>
      <c r="DLH193" s="78"/>
      <c r="DLI193" s="78"/>
      <c r="DLJ193" s="65"/>
      <c r="DLM193" s="78"/>
      <c r="DLN193" s="78"/>
      <c r="DLO193" s="65"/>
      <c r="DLR193" s="78"/>
      <c r="DLS193" s="78"/>
      <c r="DLT193" s="65"/>
      <c r="DLW193" s="78"/>
      <c r="DLX193" s="78"/>
      <c r="DLY193" s="65"/>
      <c r="DMB193" s="78"/>
      <c r="DMC193" s="78"/>
      <c r="DMD193" s="65"/>
      <c r="DMG193" s="78"/>
      <c r="DMH193" s="78"/>
      <c r="DMI193" s="65"/>
      <c r="DML193" s="78"/>
      <c r="DMM193" s="78"/>
      <c r="DMN193" s="65"/>
      <c r="DMQ193" s="78"/>
      <c r="DMR193" s="78"/>
      <c r="DMS193" s="65"/>
      <c r="DMV193" s="78"/>
      <c r="DMW193" s="78"/>
      <c r="DMX193" s="65"/>
      <c r="DNA193" s="78"/>
      <c r="DNB193" s="78"/>
      <c r="DNC193" s="65"/>
      <c r="DNF193" s="78"/>
      <c r="DNG193" s="78"/>
      <c r="DNH193" s="65"/>
      <c r="DNK193" s="78"/>
      <c r="DNL193" s="78"/>
      <c r="DNM193" s="65"/>
      <c r="DNP193" s="78"/>
      <c r="DNQ193" s="78"/>
      <c r="DNR193" s="65"/>
      <c r="DNU193" s="78"/>
      <c r="DNV193" s="78"/>
      <c r="DNW193" s="65"/>
      <c r="DNZ193" s="78"/>
      <c r="DOA193" s="78"/>
      <c r="DOB193" s="65"/>
      <c r="DOE193" s="78"/>
      <c r="DOF193" s="78"/>
      <c r="DOG193" s="65"/>
      <c r="DOJ193" s="78"/>
      <c r="DOK193" s="78"/>
      <c r="DOL193" s="65"/>
      <c r="DOO193" s="78"/>
      <c r="DOP193" s="78"/>
      <c r="DOQ193" s="65"/>
      <c r="DOT193" s="78"/>
      <c r="DOU193" s="78"/>
      <c r="DOV193" s="65"/>
      <c r="DOY193" s="78"/>
      <c r="DOZ193" s="78"/>
      <c r="DPA193" s="65"/>
      <c r="DPD193" s="78"/>
      <c r="DPE193" s="78"/>
      <c r="DPF193" s="65"/>
      <c r="DPI193" s="78"/>
      <c r="DPJ193" s="78"/>
      <c r="DPK193" s="65"/>
      <c r="DPN193" s="78"/>
      <c r="DPO193" s="78"/>
      <c r="DPP193" s="65"/>
      <c r="DPS193" s="78"/>
      <c r="DPT193" s="78"/>
      <c r="DPU193" s="65"/>
      <c r="DPX193" s="78"/>
      <c r="DPY193" s="78"/>
      <c r="DPZ193" s="65"/>
      <c r="DQC193" s="78"/>
      <c r="DQD193" s="78"/>
      <c r="DQE193" s="65"/>
      <c r="DQH193" s="78"/>
      <c r="DQI193" s="78"/>
      <c r="DQJ193" s="65"/>
      <c r="DQM193" s="78"/>
      <c r="DQN193" s="78"/>
      <c r="DQO193" s="65"/>
      <c r="DQR193" s="78"/>
      <c r="DQS193" s="78"/>
      <c r="DQT193" s="65"/>
      <c r="DQW193" s="78"/>
      <c r="DQX193" s="78"/>
      <c r="DQY193" s="65"/>
      <c r="DRB193" s="78"/>
      <c r="DRC193" s="78"/>
      <c r="DRD193" s="65"/>
      <c r="DRG193" s="78"/>
      <c r="DRH193" s="78"/>
      <c r="DRI193" s="65"/>
      <c r="DRL193" s="78"/>
      <c r="DRM193" s="78"/>
      <c r="DRN193" s="65"/>
      <c r="DRQ193" s="78"/>
      <c r="DRR193" s="78"/>
      <c r="DRS193" s="65"/>
      <c r="DRV193" s="78"/>
      <c r="DRW193" s="78"/>
      <c r="DRX193" s="65"/>
      <c r="DSA193" s="78"/>
      <c r="DSB193" s="78"/>
      <c r="DSC193" s="65"/>
      <c r="DSF193" s="78"/>
      <c r="DSG193" s="78"/>
      <c r="DSH193" s="65"/>
      <c r="DSK193" s="78"/>
      <c r="DSL193" s="78"/>
      <c r="DSM193" s="65"/>
      <c r="DSP193" s="78"/>
      <c r="DSQ193" s="78"/>
      <c r="DSR193" s="65"/>
      <c r="DSU193" s="78"/>
      <c r="DSV193" s="78"/>
      <c r="DSW193" s="65"/>
      <c r="DSZ193" s="78"/>
      <c r="DTA193" s="78"/>
      <c r="DTB193" s="65"/>
      <c r="DTE193" s="78"/>
      <c r="DTF193" s="78"/>
      <c r="DTG193" s="65"/>
      <c r="DTJ193" s="78"/>
      <c r="DTK193" s="78"/>
      <c r="DTL193" s="65"/>
      <c r="DTO193" s="78"/>
      <c r="DTP193" s="78"/>
      <c r="DTQ193" s="65"/>
      <c r="DTT193" s="78"/>
      <c r="DTU193" s="78"/>
      <c r="DTV193" s="65"/>
      <c r="DTY193" s="78"/>
      <c r="DTZ193" s="78"/>
      <c r="DUA193" s="65"/>
      <c r="DUD193" s="78"/>
      <c r="DUE193" s="78"/>
      <c r="DUF193" s="65"/>
      <c r="DUI193" s="78"/>
      <c r="DUJ193" s="78"/>
      <c r="DUK193" s="65"/>
      <c r="DUN193" s="78"/>
      <c r="DUO193" s="78"/>
      <c r="DUP193" s="65"/>
      <c r="DUS193" s="78"/>
      <c r="DUT193" s="78"/>
      <c r="DUU193" s="65"/>
      <c r="DUX193" s="78"/>
      <c r="DUY193" s="78"/>
      <c r="DUZ193" s="65"/>
      <c r="DVC193" s="78"/>
      <c r="DVD193" s="78"/>
      <c r="DVE193" s="65"/>
      <c r="DVH193" s="78"/>
      <c r="DVI193" s="78"/>
      <c r="DVJ193" s="65"/>
      <c r="DVM193" s="78"/>
      <c r="DVN193" s="78"/>
      <c r="DVO193" s="65"/>
      <c r="DVR193" s="78"/>
      <c r="DVS193" s="78"/>
      <c r="DVT193" s="65"/>
      <c r="DVW193" s="78"/>
      <c r="DVX193" s="78"/>
      <c r="DVY193" s="65"/>
      <c r="DWB193" s="78"/>
      <c r="DWC193" s="78"/>
      <c r="DWD193" s="65"/>
      <c r="DWG193" s="78"/>
      <c r="DWH193" s="78"/>
      <c r="DWI193" s="65"/>
      <c r="DWL193" s="78"/>
      <c r="DWM193" s="78"/>
      <c r="DWN193" s="65"/>
      <c r="DWQ193" s="78"/>
      <c r="DWR193" s="78"/>
      <c r="DWS193" s="65"/>
      <c r="DWV193" s="78"/>
      <c r="DWW193" s="78"/>
      <c r="DWX193" s="65"/>
      <c r="DXA193" s="78"/>
      <c r="DXB193" s="78"/>
      <c r="DXC193" s="65"/>
      <c r="DXF193" s="78"/>
      <c r="DXG193" s="78"/>
      <c r="DXH193" s="65"/>
      <c r="DXK193" s="78"/>
      <c r="DXL193" s="78"/>
      <c r="DXM193" s="65"/>
      <c r="DXP193" s="78"/>
      <c r="DXQ193" s="78"/>
      <c r="DXR193" s="65"/>
      <c r="DXU193" s="78"/>
      <c r="DXV193" s="78"/>
      <c r="DXW193" s="65"/>
      <c r="DXZ193" s="78"/>
      <c r="DYA193" s="78"/>
      <c r="DYB193" s="65"/>
      <c r="DYE193" s="78"/>
      <c r="DYF193" s="78"/>
      <c r="DYG193" s="65"/>
      <c r="DYJ193" s="78"/>
      <c r="DYK193" s="78"/>
      <c r="DYL193" s="65"/>
      <c r="DYO193" s="78"/>
      <c r="DYP193" s="78"/>
      <c r="DYQ193" s="65"/>
      <c r="DYT193" s="78"/>
      <c r="DYU193" s="78"/>
      <c r="DYV193" s="65"/>
      <c r="DYY193" s="78"/>
      <c r="DYZ193" s="78"/>
      <c r="DZA193" s="65"/>
      <c r="DZD193" s="78"/>
      <c r="DZE193" s="78"/>
      <c r="DZF193" s="65"/>
      <c r="DZI193" s="78"/>
      <c r="DZJ193" s="78"/>
      <c r="DZK193" s="65"/>
      <c r="DZN193" s="78"/>
      <c r="DZO193" s="78"/>
      <c r="DZP193" s="65"/>
      <c r="DZS193" s="78"/>
      <c r="DZT193" s="78"/>
      <c r="DZU193" s="65"/>
      <c r="DZX193" s="78"/>
      <c r="DZY193" s="78"/>
      <c r="DZZ193" s="65"/>
      <c r="EAC193" s="78"/>
      <c r="EAD193" s="78"/>
      <c r="EAE193" s="65"/>
      <c r="EAH193" s="78"/>
      <c r="EAI193" s="78"/>
      <c r="EAJ193" s="65"/>
      <c r="EAM193" s="78"/>
      <c r="EAN193" s="78"/>
      <c r="EAO193" s="65"/>
      <c r="EAR193" s="78"/>
      <c r="EAS193" s="78"/>
      <c r="EAT193" s="65"/>
      <c r="EAW193" s="78"/>
      <c r="EAX193" s="78"/>
      <c r="EAY193" s="65"/>
      <c r="EBB193" s="78"/>
      <c r="EBC193" s="78"/>
      <c r="EBD193" s="65"/>
      <c r="EBG193" s="78"/>
      <c r="EBH193" s="78"/>
      <c r="EBI193" s="65"/>
      <c r="EBL193" s="78"/>
      <c r="EBM193" s="78"/>
      <c r="EBN193" s="65"/>
      <c r="EBQ193" s="78"/>
      <c r="EBR193" s="78"/>
      <c r="EBS193" s="65"/>
      <c r="EBV193" s="78"/>
      <c r="EBW193" s="78"/>
      <c r="EBX193" s="65"/>
      <c r="ECA193" s="78"/>
      <c r="ECB193" s="78"/>
      <c r="ECC193" s="65"/>
      <c r="ECF193" s="78"/>
      <c r="ECG193" s="78"/>
      <c r="ECH193" s="65"/>
      <c r="ECK193" s="78"/>
      <c r="ECL193" s="78"/>
      <c r="ECM193" s="65"/>
      <c r="ECP193" s="78"/>
      <c r="ECQ193" s="78"/>
      <c r="ECR193" s="65"/>
      <c r="ECU193" s="78"/>
      <c r="ECV193" s="78"/>
      <c r="ECW193" s="65"/>
      <c r="ECZ193" s="78"/>
      <c r="EDA193" s="78"/>
      <c r="EDB193" s="65"/>
      <c r="EDE193" s="78"/>
      <c r="EDF193" s="78"/>
      <c r="EDG193" s="65"/>
      <c r="EDJ193" s="78"/>
      <c r="EDK193" s="78"/>
      <c r="EDL193" s="65"/>
      <c r="EDO193" s="78"/>
      <c r="EDP193" s="78"/>
      <c r="EDQ193" s="65"/>
      <c r="EDT193" s="78"/>
      <c r="EDU193" s="78"/>
      <c r="EDV193" s="65"/>
      <c r="EDY193" s="78"/>
      <c r="EDZ193" s="78"/>
      <c r="EEA193" s="65"/>
      <c r="EED193" s="78"/>
      <c r="EEE193" s="78"/>
      <c r="EEF193" s="65"/>
      <c r="EEI193" s="78"/>
      <c r="EEJ193" s="78"/>
      <c r="EEK193" s="65"/>
      <c r="EEN193" s="78"/>
      <c r="EEO193" s="78"/>
      <c r="EEP193" s="65"/>
      <c r="EES193" s="78"/>
      <c r="EET193" s="78"/>
      <c r="EEU193" s="65"/>
      <c r="EEX193" s="78"/>
      <c r="EEY193" s="78"/>
      <c r="EEZ193" s="65"/>
      <c r="EFC193" s="78"/>
      <c r="EFD193" s="78"/>
      <c r="EFE193" s="65"/>
      <c r="EFH193" s="78"/>
      <c r="EFI193" s="78"/>
      <c r="EFJ193" s="65"/>
      <c r="EFM193" s="78"/>
      <c r="EFN193" s="78"/>
      <c r="EFO193" s="65"/>
      <c r="EFR193" s="78"/>
      <c r="EFS193" s="78"/>
      <c r="EFT193" s="65"/>
      <c r="EFW193" s="78"/>
      <c r="EFX193" s="78"/>
      <c r="EFY193" s="65"/>
      <c r="EGB193" s="78"/>
      <c r="EGC193" s="78"/>
      <c r="EGD193" s="65"/>
      <c r="EGG193" s="78"/>
      <c r="EGH193" s="78"/>
      <c r="EGI193" s="65"/>
      <c r="EGL193" s="78"/>
      <c r="EGM193" s="78"/>
      <c r="EGN193" s="65"/>
      <c r="EGQ193" s="78"/>
      <c r="EGR193" s="78"/>
      <c r="EGS193" s="65"/>
      <c r="EGV193" s="78"/>
      <c r="EGW193" s="78"/>
      <c r="EGX193" s="65"/>
      <c r="EHA193" s="78"/>
      <c r="EHB193" s="78"/>
      <c r="EHC193" s="65"/>
      <c r="EHF193" s="78"/>
      <c r="EHG193" s="78"/>
      <c r="EHH193" s="65"/>
      <c r="EHK193" s="78"/>
      <c r="EHL193" s="78"/>
      <c r="EHM193" s="65"/>
      <c r="EHP193" s="78"/>
      <c r="EHQ193" s="78"/>
      <c r="EHR193" s="65"/>
      <c r="EHU193" s="78"/>
      <c r="EHV193" s="78"/>
      <c r="EHW193" s="65"/>
      <c r="EHZ193" s="78"/>
      <c r="EIA193" s="78"/>
      <c r="EIB193" s="65"/>
      <c r="EIE193" s="78"/>
      <c r="EIF193" s="78"/>
      <c r="EIG193" s="65"/>
      <c r="EIJ193" s="78"/>
      <c r="EIK193" s="78"/>
      <c r="EIL193" s="65"/>
      <c r="EIO193" s="78"/>
      <c r="EIP193" s="78"/>
      <c r="EIQ193" s="65"/>
      <c r="EIT193" s="78"/>
      <c r="EIU193" s="78"/>
      <c r="EIV193" s="65"/>
      <c r="EIY193" s="78"/>
      <c r="EIZ193" s="78"/>
      <c r="EJA193" s="65"/>
      <c r="EJD193" s="78"/>
      <c r="EJE193" s="78"/>
      <c r="EJF193" s="65"/>
      <c r="EJI193" s="78"/>
      <c r="EJJ193" s="78"/>
      <c r="EJK193" s="65"/>
      <c r="EJN193" s="78"/>
      <c r="EJO193" s="78"/>
      <c r="EJP193" s="65"/>
      <c r="EJS193" s="78"/>
      <c r="EJT193" s="78"/>
      <c r="EJU193" s="65"/>
      <c r="EJX193" s="78"/>
      <c r="EJY193" s="78"/>
      <c r="EJZ193" s="65"/>
      <c r="EKC193" s="78"/>
      <c r="EKD193" s="78"/>
      <c r="EKE193" s="65"/>
      <c r="EKH193" s="78"/>
      <c r="EKI193" s="78"/>
      <c r="EKJ193" s="65"/>
      <c r="EKM193" s="78"/>
      <c r="EKN193" s="78"/>
      <c r="EKO193" s="65"/>
      <c r="EKR193" s="78"/>
      <c r="EKS193" s="78"/>
      <c r="EKT193" s="65"/>
      <c r="EKW193" s="78"/>
      <c r="EKX193" s="78"/>
      <c r="EKY193" s="65"/>
      <c r="ELB193" s="78"/>
      <c r="ELC193" s="78"/>
      <c r="ELD193" s="65"/>
      <c r="ELG193" s="78"/>
      <c r="ELH193" s="78"/>
      <c r="ELI193" s="65"/>
      <c r="ELL193" s="78"/>
      <c r="ELM193" s="78"/>
      <c r="ELN193" s="65"/>
      <c r="ELQ193" s="78"/>
      <c r="ELR193" s="78"/>
      <c r="ELS193" s="65"/>
      <c r="ELV193" s="78"/>
      <c r="ELW193" s="78"/>
      <c r="ELX193" s="65"/>
      <c r="EMA193" s="78"/>
      <c r="EMB193" s="78"/>
      <c r="EMC193" s="65"/>
      <c r="EMF193" s="78"/>
      <c r="EMG193" s="78"/>
      <c r="EMH193" s="65"/>
      <c r="EMK193" s="78"/>
      <c r="EML193" s="78"/>
      <c r="EMM193" s="65"/>
      <c r="EMP193" s="78"/>
      <c r="EMQ193" s="78"/>
      <c r="EMR193" s="65"/>
      <c r="EMU193" s="78"/>
      <c r="EMV193" s="78"/>
      <c r="EMW193" s="65"/>
      <c r="EMZ193" s="78"/>
      <c r="ENA193" s="78"/>
      <c r="ENB193" s="65"/>
      <c r="ENE193" s="78"/>
      <c r="ENF193" s="78"/>
      <c r="ENG193" s="65"/>
      <c r="ENJ193" s="78"/>
      <c r="ENK193" s="78"/>
      <c r="ENL193" s="65"/>
      <c r="ENO193" s="78"/>
      <c r="ENP193" s="78"/>
      <c r="ENQ193" s="65"/>
      <c r="ENT193" s="78"/>
      <c r="ENU193" s="78"/>
      <c r="ENV193" s="65"/>
      <c r="ENY193" s="78"/>
      <c r="ENZ193" s="78"/>
      <c r="EOA193" s="65"/>
      <c r="EOD193" s="78"/>
      <c r="EOE193" s="78"/>
      <c r="EOF193" s="65"/>
      <c r="EOI193" s="78"/>
      <c r="EOJ193" s="78"/>
      <c r="EOK193" s="65"/>
      <c r="EON193" s="78"/>
      <c r="EOO193" s="78"/>
      <c r="EOP193" s="65"/>
      <c r="EOS193" s="78"/>
      <c r="EOT193" s="78"/>
      <c r="EOU193" s="65"/>
      <c r="EOX193" s="78"/>
      <c r="EOY193" s="78"/>
      <c r="EOZ193" s="65"/>
      <c r="EPC193" s="78"/>
      <c r="EPD193" s="78"/>
      <c r="EPE193" s="65"/>
      <c r="EPH193" s="78"/>
      <c r="EPI193" s="78"/>
      <c r="EPJ193" s="65"/>
      <c r="EPM193" s="78"/>
      <c r="EPN193" s="78"/>
      <c r="EPO193" s="65"/>
      <c r="EPR193" s="78"/>
      <c r="EPS193" s="78"/>
      <c r="EPT193" s="65"/>
      <c r="EPW193" s="78"/>
      <c r="EPX193" s="78"/>
      <c r="EPY193" s="65"/>
      <c r="EQB193" s="78"/>
      <c r="EQC193" s="78"/>
      <c r="EQD193" s="65"/>
      <c r="EQG193" s="78"/>
      <c r="EQH193" s="78"/>
      <c r="EQI193" s="65"/>
      <c r="EQL193" s="78"/>
      <c r="EQM193" s="78"/>
      <c r="EQN193" s="65"/>
      <c r="EQQ193" s="78"/>
      <c r="EQR193" s="78"/>
      <c r="EQS193" s="65"/>
      <c r="EQV193" s="78"/>
      <c r="EQW193" s="78"/>
      <c r="EQX193" s="65"/>
      <c r="ERA193" s="78"/>
      <c r="ERB193" s="78"/>
      <c r="ERC193" s="65"/>
      <c r="ERF193" s="78"/>
      <c r="ERG193" s="78"/>
      <c r="ERH193" s="65"/>
      <c r="ERK193" s="78"/>
      <c r="ERL193" s="78"/>
      <c r="ERM193" s="65"/>
      <c r="ERP193" s="78"/>
      <c r="ERQ193" s="78"/>
      <c r="ERR193" s="65"/>
      <c r="ERU193" s="78"/>
      <c r="ERV193" s="78"/>
      <c r="ERW193" s="65"/>
      <c r="ERZ193" s="78"/>
      <c r="ESA193" s="78"/>
      <c r="ESB193" s="65"/>
      <c r="ESE193" s="78"/>
      <c r="ESF193" s="78"/>
      <c r="ESG193" s="65"/>
      <c r="ESJ193" s="78"/>
      <c r="ESK193" s="78"/>
      <c r="ESL193" s="65"/>
      <c r="ESO193" s="78"/>
      <c r="ESP193" s="78"/>
      <c r="ESQ193" s="65"/>
      <c r="EST193" s="78"/>
      <c r="ESU193" s="78"/>
      <c r="ESV193" s="65"/>
      <c r="ESY193" s="78"/>
      <c r="ESZ193" s="78"/>
      <c r="ETA193" s="65"/>
      <c r="ETD193" s="78"/>
      <c r="ETE193" s="78"/>
      <c r="ETF193" s="65"/>
      <c r="ETI193" s="78"/>
      <c r="ETJ193" s="78"/>
      <c r="ETK193" s="65"/>
      <c r="ETN193" s="78"/>
      <c r="ETO193" s="78"/>
      <c r="ETP193" s="65"/>
      <c r="ETS193" s="78"/>
      <c r="ETT193" s="78"/>
      <c r="ETU193" s="65"/>
      <c r="ETX193" s="78"/>
      <c r="ETY193" s="78"/>
      <c r="ETZ193" s="65"/>
      <c r="EUC193" s="78"/>
      <c r="EUD193" s="78"/>
      <c r="EUE193" s="65"/>
      <c r="EUH193" s="78"/>
      <c r="EUI193" s="78"/>
      <c r="EUJ193" s="65"/>
      <c r="EUM193" s="78"/>
      <c r="EUN193" s="78"/>
      <c r="EUO193" s="65"/>
      <c r="EUR193" s="78"/>
      <c r="EUS193" s="78"/>
      <c r="EUT193" s="65"/>
      <c r="EUW193" s="78"/>
      <c r="EUX193" s="78"/>
      <c r="EUY193" s="65"/>
      <c r="EVB193" s="78"/>
      <c r="EVC193" s="78"/>
      <c r="EVD193" s="65"/>
      <c r="EVG193" s="78"/>
      <c r="EVH193" s="78"/>
      <c r="EVI193" s="65"/>
      <c r="EVL193" s="78"/>
      <c r="EVM193" s="78"/>
      <c r="EVN193" s="65"/>
      <c r="EVQ193" s="78"/>
      <c r="EVR193" s="78"/>
      <c r="EVS193" s="65"/>
      <c r="EVV193" s="78"/>
      <c r="EVW193" s="78"/>
      <c r="EVX193" s="65"/>
      <c r="EWA193" s="78"/>
      <c r="EWB193" s="78"/>
      <c r="EWC193" s="65"/>
      <c r="EWF193" s="78"/>
      <c r="EWG193" s="78"/>
      <c r="EWH193" s="65"/>
      <c r="EWK193" s="78"/>
      <c r="EWL193" s="78"/>
      <c r="EWM193" s="65"/>
      <c r="EWP193" s="78"/>
      <c r="EWQ193" s="78"/>
      <c r="EWR193" s="65"/>
      <c r="EWU193" s="78"/>
      <c r="EWV193" s="78"/>
      <c r="EWW193" s="65"/>
      <c r="EWZ193" s="78"/>
      <c r="EXA193" s="78"/>
      <c r="EXB193" s="65"/>
      <c r="EXE193" s="78"/>
      <c r="EXF193" s="78"/>
      <c r="EXG193" s="65"/>
      <c r="EXJ193" s="78"/>
      <c r="EXK193" s="78"/>
      <c r="EXL193" s="65"/>
      <c r="EXO193" s="78"/>
      <c r="EXP193" s="78"/>
      <c r="EXQ193" s="65"/>
      <c r="EXT193" s="78"/>
      <c r="EXU193" s="78"/>
      <c r="EXV193" s="65"/>
      <c r="EXY193" s="78"/>
      <c r="EXZ193" s="78"/>
      <c r="EYA193" s="65"/>
      <c r="EYD193" s="78"/>
      <c r="EYE193" s="78"/>
      <c r="EYF193" s="65"/>
      <c r="EYI193" s="78"/>
      <c r="EYJ193" s="78"/>
      <c r="EYK193" s="65"/>
      <c r="EYN193" s="78"/>
      <c r="EYO193" s="78"/>
      <c r="EYP193" s="65"/>
      <c r="EYS193" s="78"/>
      <c r="EYT193" s="78"/>
      <c r="EYU193" s="65"/>
      <c r="EYX193" s="78"/>
      <c r="EYY193" s="78"/>
      <c r="EYZ193" s="65"/>
      <c r="EZC193" s="78"/>
      <c r="EZD193" s="78"/>
      <c r="EZE193" s="65"/>
      <c r="EZH193" s="78"/>
      <c r="EZI193" s="78"/>
      <c r="EZJ193" s="65"/>
      <c r="EZM193" s="78"/>
      <c r="EZN193" s="78"/>
      <c r="EZO193" s="65"/>
      <c r="EZR193" s="78"/>
      <c r="EZS193" s="78"/>
      <c r="EZT193" s="65"/>
      <c r="EZW193" s="78"/>
      <c r="EZX193" s="78"/>
      <c r="EZY193" s="65"/>
      <c r="FAB193" s="78"/>
      <c r="FAC193" s="78"/>
      <c r="FAD193" s="65"/>
      <c r="FAG193" s="78"/>
      <c r="FAH193" s="78"/>
      <c r="FAI193" s="65"/>
      <c r="FAL193" s="78"/>
      <c r="FAM193" s="78"/>
      <c r="FAN193" s="65"/>
      <c r="FAQ193" s="78"/>
      <c r="FAR193" s="78"/>
      <c r="FAS193" s="65"/>
      <c r="FAV193" s="78"/>
      <c r="FAW193" s="78"/>
      <c r="FAX193" s="65"/>
      <c r="FBA193" s="78"/>
      <c r="FBB193" s="78"/>
      <c r="FBC193" s="65"/>
      <c r="FBF193" s="78"/>
      <c r="FBG193" s="78"/>
      <c r="FBH193" s="65"/>
      <c r="FBK193" s="78"/>
      <c r="FBL193" s="78"/>
      <c r="FBM193" s="65"/>
      <c r="FBP193" s="78"/>
      <c r="FBQ193" s="78"/>
      <c r="FBR193" s="65"/>
      <c r="FBU193" s="78"/>
      <c r="FBV193" s="78"/>
      <c r="FBW193" s="65"/>
      <c r="FBZ193" s="78"/>
      <c r="FCA193" s="78"/>
      <c r="FCB193" s="65"/>
      <c r="FCE193" s="78"/>
      <c r="FCF193" s="78"/>
      <c r="FCG193" s="65"/>
      <c r="FCJ193" s="78"/>
      <c r="FCK193" s="78"/>
      <c r="FCL193" s="65"/>
      <c r="FCO193" s="78"/>
      <c r="FCP193" s="78"/>
      <c r="FCQ193" s="65"/>
      <c r="FCT193" s="78"/>
      <c r="FCU193" s="78"/>
      <c r="FCV193" s="65"/>
      <c r="FCY193" s="78"/>
      <c r="FCZ193" s="78"/>
      <c r="FDA193" s="65"/>
      <c r="FDD193" s="78"/>
      <c r="FDE193" s="78"/>
      <c r="FDF193" s="65"/>
      <c r="FDI193" s="78"/>
      <c r="FDJ193" s="78"/>
      <c r="FDK193" s="65"/>
      <c r="FDN193" s="78"/>
      <c r="FDO193" s="78"/>
      <c r="FDP193" s="65"/>
      <c r="FDS193" s="78"/>
      <c r="FDT193" s="78"/>
      <c r="FDU193" s="65"/>
      <c r="FDX193" s="78"/>
      <c r="FDY193" s="78"/>
      <c r="FDZ193" s="65"/>
      <c r="FEC193" s="78"/>
      <c r="FED193" s="78"/>
      <c r="FEE193" s="65"/>
      <c r="FEH193" s="78"/>
      <c r="FEI193" s="78"/>
      <c r="FEJ193" s="65"/>
      <c r="FEM193" s="78"/>
      <c r="FEN193" s="78"/>
      <c r="FEO193" s="65"/>
      <c r="FER193" s="78"/>
      <c r="FES193" s="78"/>
      <c r="FET193" s="65"/>
      <c r="FEW193" s="78"/>
      <c r="FEX193" s="78"/>
      <c r="FEY193" s="65"/>
      <c r="FFB193" s="78"/>
      <c r="FFC193" s="78"/>
      <c r="FFD193" s="65"/>
      <c r="FFG193" s="78"/>
      <c r="FFH193" s="78"/>
      <c r="FFI193" s="65"/>
      <c r="FFL193" s="78"/>
      <c r="FFM193" s="78"/>
      <c r="FFN193" s="65"/>
      <c r="FFQ193" s="78"/>
      <c r="FFR193" s="78"/>
      <c r="FFS193" s="65"/>
      <c r="FFV193" s="78"/>
      <c r="FFW193" s="78"/>
      <c r="FFX193" s="65"/>
      <c r="FGA193" s="78"/>
      <c r="FGB193" s="78"/>
      <c r="FGC193" s="65"/>
      <c r="FGF193" s="78"/>
      <c r="FGG193" s="78"/>
      <c r="FGH193" s="65"/>
      <c r="FGK193" s="78"/>
      <c r="FGL193" s="78"/>
      <c r="FGM193" s="65"/>
      <c r="FGP193" s="78"/>
      <c r="FGQ193" s="78"/>
      <c r="FGR193" s="65"/>
      <c r="FGU193" s="78"/>
      <c r="FGV193" s="78"/>
      <c r="FGW193" s="65"/>
      <c r="FGZ193" s="78"/>
      <c r="FHA193" s="78"/>
      <c r="FHB193" s="65"/>
      <c r="FHE193" s="78"/>
      <c r="FHF193" s="78"/>
      <c r="FHG193" s="65"/>
      <c r="FHJ193" s="78"/>
      <c r="FHK193" s="78"/>
      <c r="FHL193" s="65"/>
      <c r="FHO193" s="78"/>
      <c r="FHP193" s="78"/>
      <c r="FHQ193" s="65"/>
      <c r="FHT193" s="78"/>
      <c r="FHU193" s="78"/>
      <c r="FHV193" s="65"/>
      <c r="FHY193" s="78"/>
      <c r="FHZ193" s="78"/>
      <c r="FIA193" s="65"/>
      <c r="FID193" s="78"/>
      <c r="FIE193" s="78"/>
      <c r="FIF193" s="65"/>
      <c r="FII193" s="78"/>
      <c r="FIJ193" s="78"/>
      <c r="FIK193" s="65"/>
      <c r="FIN193" s="78"/>
      <c r="FIO193" s="78"/>
      <c r="FIP193" s="65"/>
      <c r="FIS193" s="78"/>
      <c r="FIT193" s="78"/>
      <c r="FIU193" s="65"/>
      <c r="FIX193" s="78"/>
      <c r="FIY193" s="78"/>
      <c r="FIZ193" s="65"/>
      <c r="FJC193" s="78"/>
      <c r="FJD193" s="78"/>
      <c r="FJE193" s="65"/>
      <c r="FJH193" s="78"/>
      <c r="FJI193" s="78"/>
      <c r="FJJ193" s="65"/>
      <c r="FJM193" s="78"/>
      <c r="FJN193" s="78"/>
      <c r="FJO193" s="65"/>
      <c r="FJR193" s="78"/>
      <c r="FJS193" s="78"/>
      <c r="FJT193" s="65"/>
      <c r="FJW193" s="78"/>
      <c r="FJX193" s="78"/>
      <c r="FJY193" s="65"/>
      <c r="FKB193" s="78"/>
      <c r="FKC193" s="78"/>
      <c r="FKD193" s="65"/>
      <c r="FKG193" s="78"/>
      <c r="FKH193" s="78"/>
      <c r="FKI193" s="65"/>
      <c r="FKL193" s="78"/>
      <c r="FKM193" s="78"/>
      <c r="FKN193" s="65"/>
      <c r="FKQ193" s="78"/>
      <c r="FKR193" s="78"/>
      <c r="FKS193" s="65"/>
      <c r="FKV193" s="78"/>
      <c r="FKW193" s="78"/>
      <c r="FKX193" s="65"/>
      <c r="FLA193" s="78"/>
      <c r="FLB193" s="78"/>
      <c r="FLC193" s="65"/>
      <c r="FLF193" s="78"/>
      <c r="FLG193" s="78"/>
      <c r="FLH193" s="65"/>
      <c r="FLK193" s="78"/>
      <c r="FLL193" s="78"/>
      <c r="FLM193" s="65"/>
      <c r="FLP193" s="78"/>
      <c r="FLQ193" s="78"/>
      <c r="FLR193" s="65"/>
      <c r="FLU193" s="78"/>
      <c r="FLV193" s="78"/>
      <c r="FLW193" s="65"/>
      <c r="FLZ193" s="78"/>
      <c r="FMA193" s="78"/>
      <c r="FMB193" s="65"/>
      <c r="FME193" s="78"/>
      <c r="FMF193" s="78"/>
      <c r="FMG193" s="65"/>
      <c r="FMJ193" s="78"/>
      <c r="FMK193" s="78"/>
      <c r="FML193" s="65"/>
      <c r="FMO193" s="78"/>
      <c r="FMP193" s="78"/>
      <c r="FMQ193" s="65"/>
      <c r="FMT193" s="78"/>
      <c r="FMU193" s="78"/>
      <c r="FMV193" s="65"/>
      <c r="FMY193" s="78"/>
      <c r="FMZ193" s="78"/>
      <c r="FNA193" s="65"/>
      <c r="FND193" s="78"/>
      <c r="FNE193" s="78"/>
      <c r="FNF193" s="65"/>
      <c r="FNI193" s="78"/>
      <c r="FNJ193" s="78"/>
      <c r="FNK193" s="65"/>
      <c r="FNN193" s="78"/>
      <c r="FNO193" s="78"/>
      <c r="FNP193" s="65"/>
      <c r="FNS193" s="78"/>
      <c r="FNT193" s="78"/>
      <c r="FNU193" s="65"/>
      <c r="FNX193" s="78"/>
      <c r="FNY193" s="78"/>
      <c r="FNZ193" s="65"/>
      <c r="FOC193" s="78"/>
      <c r="FOD193" s="78"/>
      <c r="FOE193" s="65"/>
      <c r="FOH193" s="78"/>
      <c r="FOI193" s="78"/>
      <c r="FOJ193" s="65"/>
      <c r="FOM193" s="78"/>
      <c r="FON193" s="78"/>
      <c r="FOO193" s="65"/>
      <c r="FOR193" s="78"/>
      <c r="FOS193" s="78"/>
      <c r="FOT193" s="65"/>
      <c r="FOW193" s="78"/>
      <c r="FOX193" s="78"/>
      <c r="FOY193" s="65"/>
      <c r="FPB193" s="78"/>
      <c r="FPC193" s="78"/>
      <c r="FPD193" s="65"/>
      <c r="FPG193" s="78"/>
      <c r="FPH193" s="78"/>
      <c r="FPI193" s="65"/>
      <c r="FPL193" s="78"/>
      <c r="FPM193" s="78"/>
      <c r="FPN193" s="65"/>
      <c r="FPQ193" s="78"/>
      <c r="FPR193" s="78"/>
      <c r="FPS193" s="65"/>
      <c r="FPV193" s="78"/>
      <c r="FPW193" s="78"/>
      <c r="FPX193" s="65"/>
      <c r="FQA193" s="78"/>
      <c r="FQB193" s="78"/>
      <c r="FQC193" s="65"/>
      <c r="FQF193" s="78"/>
      <c r="FQG193" s="78"/>
      <c r="FQH193" s="65"/>
      <c r="FQK193" s="78"/>
      <c r="FQL193" s="78"/>
      <c r="FQM193" s="65"/>
      <c r="FQP193" s="78"/>
      <c r="FQQ193" s="78"/>
      <c r="FQR193" s="65"/>
      <c r="FQU193" s="78"/>
      <c r="FQV193" s="78"/>
      <c r="FQW193" s="65"/>
      <c r="FQZ193" s="78"/>
      <c r="FRA193" s="78"/>
      <c r="FRB193" s="65"/>
      <c r="FRE193" s="78"/>
      <c r="FRF193" s="78"/>
      <c r="FRG193" s="65"/>
      <c r="FRJ193" s="78"/>
      <c r="FRK193" s="78"/>
      <c r="FRL193" s="65"/>
      <c r="FRO193" s="78"/>
      <c r="FRP193" s="78"/>
      <c r="FRQ193" s="65"/>
      <c r="FRT193" s="78"/>
      <c r="FRU193" s="78"/>
      <c r="FRV193" s="65"/>
      <c r="FRY193" s="78"/>
      <c r="FRZ193" s="78"/>
      <c r="FSA193" s="65"/>
      <c r="FSD193" s="78"/>
      <c r="FSE193" s="78"/>
      <c r="FSF193" s="65"/>
      <c r="FSI193" s="78"/>
      <c r="FSJ193" s="78"/>
      <c r="FSK193" s="65"/>
      <c r="FSN193" s="78"/>
      <c r="FSO193" s="78"/>
      <c r="FSP193" s="65"/>
      <c r="FSS193" s="78"/>
      <c r="FST193" s="78"/>
      <c r="FSU193" s="65"/>
      <c r="FSX193" s="78"/>
      <c r="FSY193" s="78"/>
      <c r="FSZ193" s="65"/>
      <c r="FTC193" s="78"/>
      <c r="FTD193" s="78"/>
      <c r="FTE193" s="65"/>
      <c r="FTH193" s="78"/>
      <c r="FTI193" s="78"/>
      <c r="FTJ193" s="65"/>
      <c r="FTM193" s="78"/>
      <c r="FTN193" s="78"/>
      <c r="FTO193" s="65"/>
      <c r="FTR193" s="78"/>
      <c r="FTS193" s="78"/>
      <c r="FTT193" s="65"/>
      <c r="FTW193" s="78"/>
      <c r="FTX193" s="78"/>
      <c r="FTY193" s="65"/>
      <c r="FUB193" s="78"/>
      <c r="FUC193" s="78"/>
      <c r="FUD193" s="65"/>
      <c r="FUG193" s="78"/>
      <c r="FUH193" s="78"/>
      <c r="FUI193" s="65"/>
      <c r="FUL193" s="78"/>
      <c r="FUM193" s="78"/>
      <c r="FUN193" s="65"/>
      <c r="FUQ193" s="78"/>
      <c r="FUR193" s="78"/>
      <c r="FUS193" s="65"/>
      <c r="FUV193" s="78"/>
      <c r="FUW193" s="78"/>
      <c r="FUX193" s="65"/>
      <c r="FVA193" s="78"/>
      <c r="FVB193" s="78"/>
      <c r="FVC193" s="65"/>
      <c r="FVF193" s="78"/>
      <c r="FVG193" s="78"/>
      <c r="FVH193" s="65"/>
      <c r="FVK193" s="78"/>
      <c r="FVL193" s="78"/>
      <c r="FVM193" s="65"/>
      <c r="FVP193" s="78"/>
      <c r="FVQ193" s="78"/>
      <c r="FVR193" s="65"/>
      <c r="FVU193" s="78"/>
      <c r="FVV193" s="78"/>
      <c r="FVW193" s="65"/>
      <c r="FVZ193" s="78"/>
      <c r="FWA193" s="78"/>
      <c r="FWB193" s="65"/>
      <c r="FWE193" s="78"/>
      <c r="FWF193" s="78"/>
      <c r="FWG193" s="65"/>
      <c r="FWJ193" s="78"/>
      <c r="FWK193" s="78"/>
      <c r="FWL193" s="65"/>
      <c r="FWO193" s="78"/>
      <c r="FWP193" s="78"/>
      <c r="FWQ193" s="65"/>
      <c r="FWT193" s="78"/>
      <c r="FWU193" s="78"/>
      <c r="FWV193" s="65"/>
      <c r="FWY193" s="78"/>
      <c r="FWZ193" s="78"/>
      <c r="FXA193" s="65"/>
      <c r="FXD193" s="78"/>
      <c r="FXE193" s="78"/>
      <c r="FXF193" s="65"/>
      <c r="FXI193" s="78"/>
      <c r="FXJ193" s="78"/>
      <c r="FXK193" s="65"/>
      <c r="FXN193" s="78"/>
      <c r="FXO193" s="78"/>
      <c r="FXP193" s="65"/>
      <c r="FXS193" s="78"/>
      <c r="FXT193" s="78"/>
      <c r="FXU193" s="65"/>
      <c r="FXX193" s="78"/>
      <c r="FXY193" s="78"/>
      <c r="FXZ193" s="65"/>
      <c r="FYC193" s="78"/>
      <c r="FYD193" s="78"/>
      <c r="FYE193" s="65"/>
      <c r="FYH193" s="78"/>
      <c r="FYI193" s="78"/>
      <c r="FYJ193" s="65"/>
      <c r="FYM193" s="78"/>
      <c r="FYN193" s="78"/>
      <c r="FYO193" s="65"/>
      <c r="FYR193" s="78"/>
      <c r="FYS193" s="78"/>
      <c r="FYT193" s="65"/>
      <c r="FYW193" s="78"/>
      <c r="FYX193" s="78"/>
      <c r="FYY193" s="65"/>
      <c r="FZB193" s="78"/>
      <c r="FZC193" s="78"/>
      <c r="FZD193" s="65"/>
      <c r="FZG193" s="78"/>
      <c r="FZH193" s="78"/>
      <c r="FZI193" s="65"/>
      <c r="FZL193" s="78"/>
      <c r="FZM193" s="78"/>
      <c r="FZN193" s="65"/>
      <c r="FZQ193" s="78"/>
      <c r="FZR193" s="78"/>
      <c r="FZS193" s="65"/>
      <c r="FZV193" s="78"/>
      <c r="FZW193" s="78"/>
      <c r="FZX193" s="65"/>
      <c r="GAA193" s="78"/>
      <c r="GAB193" s="78"/>
      <c r="GAC193" s="65"/>
      <c r="GAF193" s="78"/>
      <c r="GAG193" s="78"/>
      <c r="GAH193" s="65"/>
      <c r="GAK193" s="78"/>
      <c r="GAL193" s="78"/>
      <c r="GAM193" s="65"/>
      <c r="GAP193" s="78"/>
      <c r="GAQ193" s="78"/>
      <c r="GAR193" s="65"/>
      <c r="GAU193" s="78"/>
      <c r="GAV193" s="78"/>
      <c r="GAW193" s="65"/>
      <c r="GAZ193" s="78"/>
      <c r="GBA193" s="78"/>
      <c r="GBB193" s="65"/>
      <c r="GBE193" s="78"/>
      <c r="GBF193" s="78"/>
      <c r="GBG193" s="65"/>
      <c r="GBJ193" s="78"/>
      <c r="GBK193" s="78"/>
      <c r="GBL193" s="65"/>
      <c r="GBO193" s="78"/>
      <c r="GBP193" s="78"/>
      <c r="GBQ193" s="65"/>
      <c r="GBT193" s="78"/>
      <c r="GBU193" s="78"/>
      <c r="GBV193" s="65"/>
      <c r="GBY193" s="78"/>
      <c r="GBZ193" s="78"/>
      <c r="GCA193" s="65"/>
      <c r="GCD193" s="78"/>
      <c r="GCE193" s="78"/>
      <c r="GCF193" s="65"/>
      <c r="GCI193" s="78"/>
      <c r="GCJ193" s="78"/>
      <c r="GCK193" s="65"/>
      <c r="GCN193" s="78"/>
      <c r="GCO193" s="78"/>
      <c r="GCP193" s="65"/>
      <c r="GCS193" s="78"/>
      <c r="GCT193" s="78"/>
      <c r="GCU193" s="65"/>
      <c r="GCX193" s="78"/>
      <c r="GCY193" s="78"/>
      <c r="GCZ193" s="65"/>
      <c r="GDC193" s="78"/>
      <c r="GDD193" s="78"/>
      <c r="GDE193" s="65"/>
      <c r="GDH193" s="78"/>
      <c r="GDI193" s="78"/>
      <c r="GDJ193" s="65"/>
      <c r="GDM193" s="78"/>
      <c r="GDN193" s="78"/>
      <c r="GDO193" s="65"/>
      <c r="GDR193" s="78"/>
      <c r="GDS193" s="78"/>
      <c r="GDT193" s="65"/>
      <c r="GDW193" s="78"/>
      <c r="GDX193" s="78"/>
      <c r="GDY193" s="65"/>
      <c r="GEB193" s="78"/>
      <c r="GEC193" s="78"/>
      <c r="GED193" s="65"/>
      <c r="GEG193" s="78"/>
      <c r="GEH193" s="78"/>
      <c r="GEI193" s="65"/>
      <c r="GEL193" s="78"/>
      <c r="GEM193" s="78"/>
      <c r="GEN193" s="65"/>
      <c r="GEQ193" s="78"/>
      <c r="GER193" s="78"/>
      <c r="GES193" s="65"/>
      <c r="GEV193" s="78"/>
      <c r="GEW193" s="78"/>
      <c r="GEX193" s="65"/>
      <c r="GFA193" s="78"/>
      <c r="GFB193" s="78"/>
      <c r="GFC193" s="65"/>
      <c r="GFF193" s="78"/>
      <c r="GFG193" s="78"/>
      <c r="GFH193" s="65"/>
      <c r="GFK193" s="78"/>
      <c r="GFL193" s="78"/>
      <c r="GFM193" s="65"/>
      <c r="GFP193" s="78"/>
      <c r="GFQ193" s="78"/>
      <c r="GFR193" s="65"/>
      <c r="GFU193" s="78"/>
      <c r="GFV193" s="78"/>
      <c r="GFW193" s="65"/>
      <c r="GFZ193" s="78"/>
      <c r="GGA193" s="78"/>
      <c r="GGB193" s="65"/>
      <c r="GGE193" s="78"/>
      <c r="GGF193" s="78"/>
      <c r="GGG193" s="65"/>
      <c r="GGJ193" s="78"/>
      <c r="GGK193" s="78"/>
      <c r="GGL193" s="65"/>
      <c r="GGO193" s="78"/>
      <c r="GGP193" s="78"/>
      <c r="GGQ193" s="65"/>
      <c r="GGT193" s="78"/>
      <c r="GGU193" s="78"/>
      <c r="GGV193" s="65"/>
      <c r="GGY193" s="78"/>
      <c r="GGZ193" s="78"/>
      <c r="GHA193" s="65"/>
      <c r="GHD193" s="78"/>
      <c r="GHE193" s="78"/>
      <c r="GHF193" s="65"/>
      <c r="GHI193" s="78"/>
      <c r="GHJ193" s="78"/>
      <c r="GHK193" s="65"/>
      <c r="GHN193" s="78"/>
      <c r="GHO193" s="78"/>
      <c r="GHP193" s="65"/>
      <c r="GHS193" s="78"/>
      <c r="GHT193" s="78"/>
      <c r="GHU193" s="65"/>
      <c r="GHX193" s="78"/>
      <c r="GHY193" s="78"/>
      <c r="GHZ193" s="65"/>
      <c r="GIC193" s="78"/>
      <c r="GID193" s="78"/>
      <c r="GIE193" s="65"/>
      <c r="GIH193" s="78"/>
      <c r="GII193" s="78"/>
      <c r="GIJ193" s="65"/>
      <c r="GIM193" s="78"/>
      <c r="GIN193" s="78"/>
      <c r="GIO193" s="65"/>
      <c r="GIR193" s="78"/>
      <c r="GIS193" s="78"/>
      <c r="GIT193" s="65"/>
      <c r="GIW193" s="78"/>
      <c r="GIX193" s="78"/>
      <c r="GIY193" s="65"/>
      <c r="GJB193" s="78"/>
      <c r="GJC193" s="78"/>
      <c r="GJD193" s="65"/>
      <c r="GJG193" s="78"/>
      <c r="GJH193" s="78"/>
      <c r="GJI193" s="65"/>
      <c r="GJL193" s="78"/>
      <c r="GJM193" s="78"/>
      <c r="GJN193" s="65"/>
      <c r="GJQ193" s="78"/>
      <c r="GJR193" s="78"/>
      <c r="GJS193" s="65"/>
      <c r="GJV193" s="78"/>
      <c r="GJW193" s="78"/>
      <c r="GJX193" s="65"/>
      <c r="GKA193" s="78"/>
      <c r="GKB193" s="78"/>
      <c r="GKC193" s="65"/>
      <c r="GKF193" s="78"/>
      <c r="GKG193" s="78"/>
      <c r="GKH193" s="65"/>
      <c r="GKK193" s="78"/>
      <c r="GKL193" s="78"/>
      <c r="GKM193" s="65"/>
      <c r="GKP193" s="78"/>
      <c r="GKQ193" s="78"/>
      <c r="GKR193" s="65"/>
      <c r="GKU193" s="78"/>
      <c r="GKV193" s="78"/>
      <c r="GKW193" s="65"/>
      <c r="GKZ193" s="78"/>
      <c r="GLA193" s="78"/>
      <c r="GLB193" s="65"/>
      <c r="GLE193" s="78"/>
      <c r="GLF193" s="78"/>
      <c r="GLG193" s="65"/>
      <c r="GLJ193" s="78"/>
      <c r="GLK193" s="78"/>
      <c r="GLL193" s="65"/>
      <c r="GLO193" s="78"/>
      <c r="GLP193" s="78"/>
      <c r="GLQ193" s="65"/>
      <c r="GLT193" s="78"/>
      <c r="GLU193" s="78"/>
      <c r="GLV193" s="65"/>
      <c r="GLY193" s="78"/>
      <c r="GLZ193" s="78"/>
      <c r="GMA193" s="65"/>
      <c r="GMD193" s="78"/>
      <c r="GME193" s="78"/>
      <c r="GMF193" s="65"/>
      <c r="GMI193" s="78"/>
      <c r="GMJ193" s="78"/>
      <c r="GMK193" s="65"/>
      <c r="GMN193" s="78"/>
      <c r="GMO193" s="78"/>
      <c r="GMP193" s="65"/>
      <c r="GMS193" s="78"/>
      <c r="GMT193" s="78"/>
      <c r="GMU193" s="65"/>
      <c r="GMX193" s="78"/>
      <c r="GMY193" s="78"/>
      <c r="GMZ193" s="65"/>
      <c r="GNC193" s="78"/>
      <c r="GND193" s="78"/>
      <c r="GNE193" s="65"/>
      <c r="GNH193" s="78"/>
      <c r="GNI193" s="78"/>
      <c r="GNJ193" s="65"/>
      <c r="GNM193" s="78"/>
      <c r="GNN193" s="78"/>
      <c r="GNO193" s="65"/>
      <c r="GNR193" s="78"/>
      <c r="GNS193" s="78"/>
      <c r="GNT193" s="65"/>
      <c r="GNW193" s="78"/>
      <c r="GNX193" s="78"/>
      <c r="GNY193" s="65"/>
      <c r="GOB193" s="78"/>
      <c r="GOC193" s="78"/>
      <c r="GOD193" s="65"/>
      <c r="GOG193" s="78"/>
      <c r="GOH193" s="78"/>
      <c r="GOI193" s="65"/>
      <c r="GOL193" s="78"/>
      <c r="GOM193" s="78"/>
      <c r="GON193" s="65"/>
      <c r="GOQ193" s="78"/>
      <c r="GOR193" s="78"/>
      <c r="GOS193" s="65"/>
      <c r="GOV193" s="78"/>
      <c r="GOW193" s="78"/>
      <c r="GOX193" s="65"/>
      <c r="GPA193" s="78"/>
      <c r="GPB193" s="78"/>
      <c r="GPC193" s="65"/>
      <c r="GPF193" s="78"/>
      <c r="GPG193" s="78"/>
      <c r="GPH193" s="65"/>
      <c r="GPK193" s="78"/>
      <c r="GPL193" s="78"/>
      <c r="GPM193" s="65"/>
      <c r="GPP193" s="78"/>
      <c r="GPQ193" s="78"/>
      <c r="GPR193" s="65"/>
      <c r="GPU193" s="78"/>
      <c r="GPV193" s="78"/>
      <c r="GPW193" s="65"/>
      <c r="GPZ193" s="78"/>
      <c r="GQA193" s="78"/>
      <c r="GQB193" s="65"/>
      <c r="GQE193" s="78"/>
      <c r="GQF193" s="78"/>
      <c r="GQG193" s="65"/>
      <c r="GQJ193" s="78"/>
      <c r="GQK193" s="78"/>
      <c r="GQL193" s="65"/>
      <c r="GQO193" s="78"/>
      <c r="GQP193" s="78"/>
      <c r="GQQ193" s="65"/>
      <c r="GQT193" s="78"/>
      <c r="GQU193" s="78"/>
      <c r="GQV193" s="65"/>
      <c r="GQY193" s="78"/>
      <c r="GQZ193" s="78"/>
      <c r="GRA193" s="65"/>
      <c r="GRD193" s="78"/>
      <c r="GRE193" s="78"/>
      <c r="GRF193" s="65"/>
      <c r="GRI193" s="78"/>
      <c r="GRJ193" s="78"/>
      <c r="GRK193" s="65"/>
      <c r="GRN193" s="78"/>
      <c r="GRO193" s="78"/>
      <c r="GRP193" s="65"/>
      <c r="GRS193" s="78"/>
      <c r="GRT193" s="78"/>
      <c r="GRU193" s="65"/>
      <c r="GRX193" s="78"/>
      <c r="GRY193" s="78"/>
      <c r="GRZ193" s="65"/>
      <c r="GSC193" s="78"/>
      <c r="GSD193" s="78"/>
      <c r="GSE193" s="65"/>
      <c r="GSH193" s="78"/>
      <c r="GSI193" s="78"/>
      <c r="GSJ193" s="65"/>
      <c r="GSM193" s="78"/>
      <c r="GSN193" s="78"/>
      <c r="GSO193" s="65"/>
      <c r="GSR193" s="78"/>
      <c r="GSS193" s="78"/>
      <c r="GST193" s="65"/>
      <c r="GSW193" s="78"/>
      <c r="GSX193" s="78"/>
      <c r="GSY193" s="65"/>
      <c r="GTB193" s="78"/>
      <c r="GTC193" s="78"/>
      <c r="GTD193" s="65"/>
      <c r="GTG193" s="78"/>
      <c r="GTH193" s="78"/>
      <c r="GTI193" s="65"/>
      <c r="GTL193" s="78"/>
      <c r="GTM193" s="78"/>
      <c r="GTN193" s="65"/>
      <c r="GTQ193" s="78"/>
      <c r="GTR193" s="78"/>
      <c r="GTS193" s="65"/>
      <c r="GTV193" s="78"/>
      <c r="GTW193" s="78"/>
      <c r="GTX193" s="65"/>
      <c r="GUA193" s="78"/>
      <c r="GUB193" s="78"/>
      <c r="GUC193" s="65"/>
      <c r="GUF193" s="78"/>
      <c r="GUG193" s="78"/>
      <c r="GUH193" s="65"/>
      <c r="GUK193" s="78"/>
      <c r="GUL193" s="78"/>
      <c r="GUM193" s="65"/>
      <c r="GUP193" s="78"/>
      <c r="GUQ193" s="78"/>
      <c r="GUR193" s="65"/>
      <c r="GUU193" s="78"/>
      <c r="GUV193" s="78"/>
      <c r="GUW193" s="65"/>
      <c r="GUZ193" s="78"/>
      <c r="GVA193" s="78"/>
      <c r="GVB193" s="65"/>
      <c r="GVE193" s="78"/>
      <c r="GVF193" s="78"/>
      <c r="GVG193" s="65"/>
      <c r="GVJ193" s="78"/>
      <c r="GVK193" s="78"/>
      <c r="GVL193" s="65"/>
      <c r="GVO193" s="78"/>
      <c r="GVP193" s="78"/>
      <c r="GVQ193" s="65"/>
      <c r="GVT193" s="78"/>
      <c r="GVU193" s="78"/>
      <c r="GVV193" s="65"/>
      <c r="GVY193" s="78"/>
      <c r="GVZ193" s="78"/>
      <c r="GWA193" s="65"/>
      <c r="GWD193" s="78"/>
      <c r="GWE193" s="78"/>
      <c r="GWF193" s="65"/>
      <c r="GWI193" s="78"/>
      <c r="GWJ193" s="78"/>
      <c r="GWK193" s="65"/>
      <c r="GWN193" s="78"/>
      <c r="GWO193" s="78"/>
      <c r="GWP193" s="65"/>
      <c r="GWS193" s="78"/>
      <c r="GWT193" s="78"/>
      <c r="GWU193" s="65"/>
      <c r="GWX193" s="78"/>
      <c r="GWY193" s="78"/>
      <c r="GWZ193" s="65"/>
      <c r="GXC193" s="78"/>
      <c r="GXD193" s="78"/>
      <c r="GXE193" s="65"/>
      <c r="GXH193" s="78"/>
      <c r="GXI193" s="78"/>
      <c r="GXJ193" s="65"/>
      <c r="GXM193" s="78"/>
      <c r="GXN193" s="78"/>
      <c r="GXO193" s="65"/>
      <c r="GXR193" s="78"/>
      <c r="GXS193" s="78"/>
      <c r="GXT193" s="65"/>
      <c r="GXW193" s="78"/>
      <c r="GXX193" s="78"/>
      <c r="GXY193" s="65"/>
      <c r="GYB193" s="78"/>
      <c r="GYC193" s="78"/>
      <c r="GYD193" s="65"/>
      <c r="GYG193" s="78"/>
      <c r="GYH193" s="78"/>
      <c r="GYI193" s="65"/>
      <c r="GYL193" s="78"/>
      <c r="GYM193" s="78"/>
      <c r="GYN193" s="65"/>
      <c r="GYQ193" s="78"/>
      <c r="GYR193" s="78"/>
      <c r="GYS193" s="65"/>
      <c r="GYV193" s="78"/>
      <c r="GYW193" s="78"/>
      <c r="GYX193" s="65"/>
      <c r="GZA193" s="78"/>
      <c r="GZB193" s="78"/>
      <c r="GZC193" s="65"/>
      <c r="GZF193" s="78"/>
      <c r="GZG193" s="78"/>
      <c r="GZH193" s="65"/>
      <c r="GZK193" s="78"/>
      <c r="GZL193" s="78"/>
      <c r="GZM193" s="65"/>
      <c r="GZP193" s="78"/>
      <c r="GZQ193" s="78"/>
      <c r="GZR193" s="65"/>
      <c r="GZU193" s="78"/>
      <c r="GZV193" s="78"/>
      <c r="GZW193" s="65"/>
      <c r="GZZ193" s="78"/>
      <c r="HAA193" s="78"/>
      <c r="HAB193" s="65"/>
      <c r="HAE193" s="78"/>
      <c r="HAF193" s="78"/>
      <c r="HAG193" s="65"/>
      <c r="HAJ193" s="78"/>
      <c r="HAK193" s="78"/>
      <c r="HAL193" s="65"/>
      <c r="HAO193" s="78"/>
      <c r="HAP193" s="78"/>
      <c r="HAQ193" s="65"/>
      <c r="HAT193" s="78"/>
      <c r="HAU193" s="78"/>
      <c r="HAV193" s="65"/>
      <c r="HAY193" s="78"/>
      <c r="HAZ193" s="78"/>
      <c r="HBA193" s="65"/>
      <c r="HBD193" s="78"/>
      <c r="HBE193" s="78"/>
      <c r="HBF193" s="65"/>
      <c r="HBI193" s="78"/>
      <c r="HBJ193" s="78"/>
      <c r="HBK193" s="65"/>
      <c r="HBN193" s="78"/>
      <c r="HBO193" s="78"/>
      <c r="HBP193" s="65"/>
      <c r="HBS193" s="78"/>
      <c r="HBT193" s="78"/>
      <c r="HBU193" s="65"/>
      <c r="HBX193" s="78"/>
      <c r="HBY193" s="78"/>
      <c r="HBZ193" s="65"/>
      <c r="HCC193" s="78"/>
      <c r="HCD193" s="78"/>
      <c r="HCE193" s="65"/>
      <c r="HCH193" s="78"/>
      <c r="HCI193" s="78"/>
      <c r="HCJ193" s="65"/>
      <c r="HCM193" s="78"/>
      <c r="HCN193" s="78"/>
      <c r="HCO193" s="65"/>
      <c r="HCR193" s="78"/>
      <c r="HCS193" s="78"/>
      <c r="HCT193" s="65"/>
      <c r="HCW193" s="78"/>
      <c r="HCX193" s="78"/>
      <c r="HCY193" s="65"/>
      <c r="HDB193" s="78"/>
      <c r="HDC193" s="78"/>
      <c r="HDD193" s="65"/>
      <c r="HDG193" s="78"/>
      <c r="HDH193" s="78"/>
      <c r="HDI193" s="65"/>
      <c r="HDL193" s="78"/>
      <c r="HDM193" s="78"/>
      <c r="HDN193" s="65"/>
      <c r="HDQ193" s="78"/>
      <c r="HDR193" s="78"/>
      <c r="HDS193" s="65"/>
      <c r="HDV193" s="78"/>
      <c r="HDW193" s="78"/>
      <c r="HDX193" s="65"/>
      <c r="HEA193" s="78"/>
      <c r="HEB193" s="78"/>
      <c r="HEC193" s="65"/>
      <c r="HEF193" s="78"/>
      <c r="HEG193" s="78"/>
      <c r="HEH193" s="65"/>
      <c r="HEK193" s="78"/>
      <c r="HEL193" s="78"/>
      <c r="HEM193" s="65"/>
      <c r="HEP193" s="78"/>
      <c r="HEQ193" s="78"/>
      <c r="HER193" s="65"/>
      <c r="HEU193" s="78"/>
      <c r="HEV193" s="78"/>
      <c r="HEW193" s="65"/>
      <c r="HEZ193" s="78"/>
      <c r="HFA193" s="78"/>
      <c r="HFB193" s="65"/>
      <c r="HFE193" s="78"/>
      <c r="HFF193" s="78"/>
      <c r="HFG193" s="65"/>
      <c r="HFJ193" s="78"/>
      <c r="HFK193" s="78"/>
      <c r="HFL193" s="65"/>
      <c r="HFO193" s="78"/>
      <c r="HFP193" s="78"/>
      <c r="HFQ193" s="65"/>
      <c r="HFT193" s="78"/>
      <c r="HFU193" s="78"/>
      <c r="HFV193" s="65"/>
      <c r="HFY193" s="78"/>
      <c r="HFZ193" s="78"/>
      <c r="HGA193" s="65"/>
      <c r="HGD193" s="78"/>
      <c r="HGE193" s="78"/>
      <c r="HGF193" s="65"/>
      <c r="HGI193" s="78"/>
      <c r="HGJ193" s="78"/>
      <c r="HGK193" s="65"/>
      <c r="HGN193" s="78"/>
      <c r="HGO193" s="78"/>
      <c r="HGP193" s="65"/>
      <c r="HGS193" s="78"/>
      <c r="HGT193" s="78"/>
      <c r="HGU193" s="65"/>
      <c r="HGX193" s="78"/>
      <c r="HGY193" s="78"/>
      <c r="HGZ193" s="65"/>
      <c r="HHC193" s="78"/>
      <c r="HHD193" s="78"/>
      <c r="HHE193" s="65"/>
      <c r="HHH193" s="78"/>
      <c r="HHI193" s="78"/>
      <c r="HHJ193" s="65"/>
      <c r="HHM193" s="78"/>
      <c r="HHN193" s="78"/>
      <c r="HHO193" s="65"/>
      <c r="HHR193" s="78"/>
      <c r="HHS193" s="78"/>
      <c r="HHT193" s="65"/>
      <c r="HHW193" s="78"/>
      <c r="HHX193" s="78"/>
      <c r="HHY193" s="65"/>
      <c r="HIB193" s="78"/>
      <c r="HIC193" s="78"/>
      <c r="HID193" s="65"/>
      <c r="HIG193" s="78"/>
      <c r="HIH193" s="78"/>
      <c r="HII193" s="65"/>
      <c r="HIL193" s="78"/>
      <c r="HIM193" s="78"/>
      <c r="HIN193" s="65"/>
      <c r="HIQ193" s="78"/>
      <c r="HIR193" s="78"/>
      <c r="HIS193" s="65"/>
      <c r="HIV193" s="78"/>
      <c r="HIW193" s="78"/>
      <c r="HIX193" s="65"/>
      <c r="HJA193" s="78"/>
      <c r="HJB193" s="78"/>
      <c r="HJC193" s="65"/>
      <c r="HJF193" s="78"/>
      <c r="HJG193" s="78"/>
      <c r="HJH193" s="65"/>
      <c r="HJK193" s="78"/>
      <c r="HJL193" s="78"/>
      <c r="HJM193" s="65"/>
      <c r="HJP193" s="78"/>
      <c r="HJQ193" s="78"/>
      <c r="HJR193" s="65"/>
      <c r="HJU193" s="78"/>
      <c r="HJV193" s="78"/>
      <c r="HJW193" s="65"/>
      <c r="HJZ193" s="78"/>
      <c r="HKA193" s="78"/>
      <c r="HKB193" s="65"/>
      <c r="HKE193" s="78"/>
      <c r="HKF193" s="78"/>
      <c r="HKG193" s="65"/>
      <c r="HKJ193" s="78"/>
      <c r="HKK193" s="78"/>
      <c r="HKL193" s="65"/>
      <c r="HKO193" s="78"/>
      <c r="HKP193" s="78"/>
      <c r="HKQ193" s="65"/>
      <c r="HKT193" s="78"/>
      <c r="HKU193" s="78"/>
      <c r="HKV193" s="65"/>
      <c r="HKY193" s="78"/>
      <c r="HKZ193" s="78"/>
      <c r="HLA193" s="65"/>
      <c r="HLD193" s="78"/>
      <c r="HLE193" s="78"/>
      <c r="HLF193" s="65"/>
      <c r="HLI193" s="78"/>
      <c r="HLJ193" s="78"/>
      <c r="HLK193" s="65"/>
      <c r="HLN193" s="78"/>
      <c r="HLO193" s="78"/>
      <c r="HLP193" s="65"/>
      <c r="HLS193" s="78"/>
      <c r="HLT193" s="78"/>
      <c r="HLU193" s="65"/>
      <c r="HLX193" s="78"/>
      <c r="HLY193" s="78"/>
      <c r="HLZ193" s="65"/>
      <c r="HMC193" s="78"/>
      <c r="HMD193" s="78"/>
      <c r="HME193" s="65"/>
      <c r="HMH193" s="78"/>
      <c r="HMI193" s="78"/>
      <c r="HMJ193" s="65"/>
      <c r="HMM193" s="78"/>
      <c r="HMN193" s="78"/>
      <c r="HMO193" s="65"/>
      <c r="HMR193" s="78"/>
      <c r="HMS193" s="78"/>
      <c r="HMT193" s="65"/>
      <c r="HMW193" s="78"/>
      <c r="HMX193" s="78"/>
      <c r="HMY193" s="65"/>
      <c r="HNB193" s="78"/>
      <c r="HNC193" s="78"/>
      <c r="HND193" s="65"/>
      <c r="HNG193" s="78"/>
      <c r="HNH193" s="78"/>
      <c r="HNI193" s="65"/>
      <c r="HNL193" s="78"/>
      <c r="HNM193" s="78"/>
      <c r="HNN193" s="65"/>
      <c r="HNQ193" s="78"/>
      <c r="HNR193" s="78"/>
      <c r="HNS193" s="65"/>
      <c r="HNV193" s="78"/>
      <c r="HNW193" s="78"/>
      <c r="HNX193" s="65"/>
      <c r="HOA193" s="78"/>
      <c r="HOB193" s="78"/>
      <c r="HOC193" s="65"/>
      <c r="HOF193" s="78"/>
      <c r="HOG193" s="78"/>
      <c r="HOH193" s="65"/>
      <c r="HOK193" s="78"/>
      <c r="HOL193" s="78"/>
      <c r="HOM193" s="65"/>
      <c r="HOP193" s="78"/>
      <c r="HOQ193" s="78"/>
      <c r="HOR193" s="65"/>
      <c r="HOU193" s="78"/>
      <c r="HOV193" s="78"/>
      <c r="HOW193" s="65"/>
      <c r="HOZ193" s="78"/>
      <c r="HPA193" s="78"/>
      <c r="HPB193" s="65"/>
      <c r="HPE193" s="78"/>
      <c r="HPF193" s="78"/>
      <c r="HPG193" s="65"/>
      <c r="HPJ193" s="78"/>
      <c r="HPK193" s="78"/>
      <c r="HPL193" s="65"/>
      <c r="HPO193" s="78"/>
      <c r="HPP193" s="78"/>
      <c r="HPQ193" s="65"/>
      <c r="HPT193" s="78"/>
      <c r="HPU193" s="78"/>
      <c r="HPV193" s="65"/>
      <c r="HPY193" s="78"/>
      <c r="HPZ193" s="78"/>
      <c r="HQA193" s="65"/>
      <c r="HQD193" s="78"/>
      <c r="HQE193" s="78"/>
      <c r="HQF193" s="65"/>
      <c r="HQI193" s="78"/>
      <c r="HQJ193" s="78"/>
      <c r="HQK193" s="65"/>
      <c r="HQN193" s="78"/>
      <c r="HQO193" s="78"/>
      <c r="HQP193" s="65"/>
      <c r="HQS193" s="78"/>
      <c r="HQT193" s="78"/>
      <c r="HQU193" s="65"/>
      <c r="HQX193" s="78"/>
      <c r="HQY193" s="78"/>
      <c r="HQZ193" s="65"/>
      <c r="HRC193" s="78"/>
      <c r="HRD193" s="78"/>
      <c r="HRE193" s="65"/>
      <c r="HRH193" s="78"/>
      <c r="HRI193" s="78"/>
      <c r="HRJ193" s="65"/>
      <c r="HRM193" s="78"/>
      <c r="HRN193" s="78"/>
      <c r="HRO193" s="65"/>
      <c r="HRR193" s="78"/>
      <c r="HRS193" s="78"/>
      <c r="HRT193" s="65"/>
      <c r="HRW193" s="78"/>
      <c r="HRX193" s="78"/>
      <c r="HRY193" s="65"/>
      <c r="HSB193" s="78"/>
      <c r="HSC193" s="78"/>
      <c r="HSD193" s="65"/>
      <c r="HSG193" s="78"/>
      <c r="HSH193" s="78"/>
      <c r="HSI193" s="65"/>
      <c r="HSL193" s="78"/>
      <c r="HSM193" s="78"/>
      <c r="HSN193" s="65"/>
      <c r="HSQ193" s="78"/>
      <c r="HSR193" s="78"/>
      <c r="HSS193" s="65"/>
      <c r="HSV193" s="78"/>
      <c r="HSW193" s="78"/>
      <c r="HSX193" s="65"/>
      <c r="HTA193" s="78"/>
      <c r="HTB193" s="78"/>
      <c r="HTC193" s="65"/>
      <c r="HTF193" s="78"/>
      <c r="HTG193" s="78"/>
      <c r="HTH193" s="65"/>
      <c r="HTK193" s="78"/>
      <c r="HTL193" s="78"/>
      <c r="HTM193" s="65"/>
      <c r="HTP193" s="78"/>
      <c r="HTQ193" s="78"/>
      <c r="HTR193" s="65"/>
      <c r="HTU193" s="78"/>
      <c r="HTV193" s="78"/>
      <c r="HTW193" s="65"/>
      <c r="HTZ193" s="78"/>
      <c r="HUA193" s="78"/>
      <c r="HUB193" s="65"/>
      <c r="HUE193" s="78"/>
      <c r="HUF193" s="78"/>
      <c r="HUG193" s="65"/>
      <c r="HUJ193" s="78"/>
      <c r="HUK193" s="78"/>
      <c r="HUL193" s="65"/>
      <c r="HUO193" s="78"/>
      <c r="HUP193" s="78"/>
      <c r="HUQ193" s="65"/>
      <c r="HUT193" s="78"/>
      <c r="HUU193" s="78"/>
      <c r="HUV193" s="65"/>
      <c r="HUY193" s="78"/>
      <c r="HUZ193" s="78"/>
      <c r="HVA193" s="65"/>
      <c r="HVD193" s="78"/>
      <c r="HVE193" s="78"/>
      <c r="HVF193" s="65"/>
      <c r="HVI193" s="78"/>
      <c r="HVJ193" s="78"/>
      <c r="HVK193" s="65"/>
      <c r="HVN193" s="78"/>
      <c r="HVO193" s="78"/>
      <c r="HVP193" s="65"/>
      <c r="HVS193" s="78"/>
      <c r="HVT193" s="78"/>
      <c r="HVU193" s="65"/>
      <c r="HVX193" s="78"/>
      <c r="HVY193" s="78"/>
      <c r="HVZ193" s="65"/>
      <c r="HWC193" s="78"/>
      <c r="HWD193" s="78"/>
      <c r="HWE193" s="65"/>
      <c r="HWH193" s="78"/>
      <c r="HWI193" s="78"/>
      <c r="HWJ193" s="65"/>
      <c r="HWM193" s="78"/>
      <c r="HWN193" s="78"/>
      <c r="HWO193" s="65"/>
      <c r="HWR193" s="78"/>
      <c r="HWS193" s="78"/>
      <c r="HWT193" s="65"/>
      <c r="HWW193" s="78"/>
      <c r="HWX193" s="78"/>
      <c r="HWY193" s="65"/>
      <c r="HXB193" s="78"/>
      <c r="HXC193" s="78"/>
      <c r="HXD193" s="65"/>
      <c r="HXG193" s="78"/>
      <c r="HXH193" s="78"/>
      <c r="HXI193" s="65"/>
      <c r="HXL193" s="78"/>
      <c r="HXM193" s="78"/>
      <c r="HXN193" s="65"/>
      <c r="HXQ193" s="78"/>
      <c r="HXR193" s="78"/>
      <c r="HXS193" s="65"/>
      <c r="HXV193" s="78"/>
      <c r="HXW193" s="78"/>
      <c r="HXX193" s="65"/>
      <c r="HYA193" s="78"/>
      <c r="HYB193" s="78"/>
      <c r="HYC193" s="65"/>
      <c r="HYF193" s="78"/>
      <c r="HYG193" s="78"/>
      <c r="HYH193" s="65"/>
      <c r="HYK193" s="78"/>
      <c r="HYL193" s="78"/>
      <c r="HYM193" s="65"/>
      <c r="HYP193" s="78"/>
      <c r="HYQ193" s="78"/>
      <c r="HYR193" s="65"/>
      <c r="HYU193" s="78"/>
      <c r="HYV193" s="78"/>
      <c r="HYW193" s="65"/>
      <c r="HYZ193" s="78"/>
      <c r="HZA193" s="78"/>
      <c r="HZB193" s="65"/>
      <c r="HZE193" s="78"/>
      <c r="HZF193" s="78"/>
      <c r="HZG193" s="65"/>
      <c r="HZJ193" s="78"/>
      <c r="HZK193" s="78"/>
      <c r="HZL193" s="65"/>
      <c r="HZO193" s="78"/>
      <c r="HZP193" s="78"/>
      <c r="HZQ193" s="65"/>
      <c r="HZT193" s="78"/>
      <c r="HZU193" s="78"/>
      <c r="HZV193" s="65"/>
      <c r="HZY193" s="78"/>
      <c r="HZZ193" s="78"/>
      <c r="IAA193" s="65"/>
      <c r="IAD193" s="78"/>
      <c r="IAE193" s="78"/>
      <c r="IAF193" s="65"/>
      <c r="IAI193" s="78"/>
      <c r="IAJ193" s="78"/>
      <c r="IAK193" s="65"/>
      <c r="IAN193" s="78"/>
      <c r="IAO193" s="78"/>
      <c r="IAP193" s="65"/>
      <c r="IAS193" s="78"/>
      <c r="IAT193" s="78"/>
      <c r="IAU193" s="65"/>
      <c r="IAX193" s="78"/>
      <c r="IAY193" s="78"/>
      <c r="IAZ193" s="65"/>
      <c r="IBC193" s="78"/>
      <c r="IBD193" s="78"/>
      <c r="IBE193" s="65"/>
      <c r="IBH193" s="78"/>
      <c r="IBI193" s="78"/>
      <c r="IBJ193" s="65"/>
      <c r="IBM193" s="78"/>
      <c r="IBN193" s="78"/>
      <c r="IBO193" s="65"/>
      <c r="IBR193" s="78"/>
      <c r="IBS193" s="78"/>
      <c r="IBT193" s="65"/>
      <c r="IBW193" s="78"/>
      <c r="IBX193" s="78"/>
      <c r="IBY193" s="65"/>
      <c r="ICB193" s="78"/>
      <c r="ICC193" s="78"/>
      <c r="ICD193" s="65"/>
      <c r="ICG193" s="78"/>
      <c r="ICH193" s="78"/>
      <c r="ICI193" s="65"/>
      <c r="ICL193" s="78"/>
      <c r="ICM193" s="78"/>
      <c r="ICN193" s="65"/>
      <c r="ICQ193" s="78"/>
      <c r="ICR193" s="78"/>
      <c r="ICS193" s="65"/>
      <c r="ICV193" s="78"/>
      <c r="ICW193" s="78"/>
      <c r="ICX193" s="65"/>
      <c r="IDA193" s="78"/>
      <c r="IDB193" s="78"/>
      <c r="IDC193" s="65"/>
      <c r="IDF193" s="78"/>
      <c r="IDG193" s="78"/>
      <c r="IDH193" s="65"/>
      <c r="IDK193" s="78"/>
      <c r="IDL193" s="78"/>
      <c r="IDM193" s="65"/>
      <c r="IDP193" s="78"/>
      <c r="IDQ193" s="78"/>
      <c r="IDR193" s="65"/>
      <c r="IDU193" s="78"/>
      <c r="IDV193" s="78"/>
      <c r="IDW193" s="65"/>
      <c r="IDZ193" s="78"/>
      <c r="IEA193" s="78"/>
      <c r="IEB193" s="65"/>
      <c r="IEE193" s="78"/>
      <c r="IEF193" s="78"/>
      <c r="IEG193" s="65"/>
      <c r="IEJ193" s="78"/>
      <c r="IEK193" s="78"/>
      <c r="IEL193" s="65"/>
      <c r="IEO193" s="78"/>
      <c r="IEP193" s="78"/>
      <c r="IEQ193" s="65"/>
      <c r="IET193" s="78"/>
      <c r="IEU193" s="78"/>
      <c r="IEV193" s="65"/>
      <c r="IEY193" s="78"/>
      <c r="IEZ193" s="78"/>
      <c r="IFA193" s="65"/>
      <c r="IFD193" s="78"/>
      <c r="IFE193" s="78"/>
      <c r="IFF193" s="65"/>
      <c r="IFI193" s="78"/>
      <c r="IFJ193" s="78"/>
      <c r="IFK193" s="65"/>
      <c r="IFN193" s="78"/>
      <c r="IFO193" s="78"/>
      <c r="IFP193" s="65"/>
      <c r="IFS193" s="78"/>
      <c r="IFT193" s="78"/>
      <c r="IFU193" s="65"/>
      <c r="IFX193" s="78"/>
      <c r="IFY193" s="78"/>
      <c r="IFZ193" s="65"/>
      <c r="IGC193" s="78"/>
      <c r="IGD193" s="78"/>
      <c r="IGE193" s="65"/>
      <c r="IGH193" s="78"/>
      <c r="IGI193" s="78"/>
      <c r="IGJ193" s="65"/>
      <c r="IGM193" s="78"/>
      <c r="IGN193" s="78"/>
      <c r="IGO193" s="65"/>
      <c r="IGR193" s="78"/>
      <c r="IGS193" s="78"/>
      <c r="IGT193" s="65"/>
      <c r="IGW193" s="78"/>
      <c r="IGX193" s="78"/>
      <c r="IGY193" s="65"/>
      <c r="IHB193" s="78"/>
      <c r="IHC193" s="78"/>
      <c r="IHD193" s="65"/>
      <c r="IHG193" s="78"/>
      <c r="IHH193" s="78"/>
      <c r="IHI193" s="65"/>
      <c r="IHL193" s="78"/>
      <c r="IHM193" s="78"/>
      <c r="IHN193" s="65"/>
      <c r="IHQ193" s="78"/>
      <c r="IHR193" s="78"/>
      <c r="IHS193" s="65"/>
      <c r="IHV193" s="78"/>
      <c r="IHW193" s="78"/>
      <c r="IHX193" s="65"/>
      <c r="IIA193" s="78"/>
      <c r="IIB193" s="78"/>
      <c r="IIC193" s="65"/>
      <c r="IIF193" s="78"/>
      <c r="IIG193" s="78"/>
      <c r="IIH193" s="65"/>
      <c r="IIK193" s="78"/>
      <c r="IIL193" s="78"/>
      <c r="IIM193" s="65"/>
      <c r="IIP193" s="78"/>
      <c r="IIQ193" s="78"/>
      <c r="IIR193" s="65"/>
      <c r="IIU193" s="78"/>
      <c r="IIV193" s="78"/>
      <c r="IIW193" s="65"/>
      <c r="IIZ193" s="78"/>
      <c r="IJA193" s="78"/>
      <c r="IJB193" s="65"/>
      <c r="IJE193" s="78"/>
      <c r="IJF193" s="78"/>
      <c r="IJG193" s="65"/>
      <c r="IJJ193" s="78"/>
      <c r="IJK193" s="78"/>
      <c r="IJL193" s="65"/>
      <c r="IJO193" s="78"/>
      <c r="IJP193" s="78"/>
      <c r="IJQ193" s="65"/>
      <c r="IJT193" s="78"/>
      <c r="IJU193" s="78"/>
      <c r="IJV193" s="65"/>
      <c r="IJY193" s="78"/>
      <c r="IJZ193" s="78"/>
      <c r="IKA193" s="65"/>
      <c r="IKD193" s="78"/>
      <c r="IKE193" s="78"/>
      <c r="IKF193" s="65"/>
      <c r="IKI193" s="78"/>
      <c r="IKJ193" s="78"/>
      <c r="IKK193" s="65"/>
      <c r="IKN193" s="78"/>
      <c r="IKO193" s="78"/>
      <c r="IKP193" s="65"/>
      <c r="IKS193" s="78"/>
      <c r="IKT193" s="78"/>
      <c r="IKU193" s="65"/>
      <c r="IKX193" s="78"/>
      <c r="IKY193" s="78"/>
      <c r="IKZ193" s="65"/>
      <c r="ILC193" s="78"/>
      <c r="ILD193" s="78"/>
      <c r="ILE193" s="65"/>
      <c r="ILH193" s="78"/>
      <c r="ILI193" s="78"/>
      <c r="ILJ193" s="65"/>
      <c r="ILM193" s="78"/>
      <c r="ILN193" s="78"/>
      <c r="ILO193" s="65"/>
      <c r="ILR193" s="78"/>
      <c r="ILS193" s="78"/>
      <c r="ILT193" s="65"/>
      <c r="ILW193" s="78"/>
      <c r="ILX193" s="78"/>
      <c r="ILY193" s="65"/>
      <c r="IMB193" s="78"/>
      <c r="IMC193" s="78"/>
      <c r="IMD193" s="65"/>
      <c r="IMG193" s="78"/>
      <c r="IMH193" s="78"/>
      <c r="IMI193" s="65"/>
      <c r="IML193" s="78"/>
      <c r="IMM193" s="78"/>
      <c r="IMN193" s="65"/>
      <c r="IMQ193" s="78"/>
      <c r="IMR193" s="78"/>
      <c r="IMS193" s="65"/>
      <c r="IMV193" s="78"/>
      <c r="IMW193" s="78"/>
      <c r="IMX193" s="65"/>
      <c r="INA193" s="78"/>
      <c r="INB193" s="78"/>
      <c r="INC193" s="65"/>
      <c r="INF193" s="78"/>
      <c r="ING193" s="78"/>
      <c r="INH193" s="65"/>
      <c r="INK193" s="78"/>
      <c r="INL193" s="78"/>
      <c r="INM193" s="65"/>
      <c r="INP193" s="78"/>
      <c r="INQ193" s="78"/>
      <c r="INR193" s="65"/>
      <c r="INU193" s="78"/>
      <c r="INV193" s="78"/>
      <c r="INW193" s="65"/>
      <c r="INZ193" s="78"/>
      <c r="IOA193" s="78"/>
      <c r="IOB193" s="65"/>
      <c r="IOE193" s="78"/>
      <c r="IOF193" s="78"/>
      <c r="IOG193" s="65"/>
      <c r="IOJ193" s="78"/>
      <c r="IOK193" s="78"/>
      <c r="IOL193" s="65"/>
      <c r="IOO193" s="78"/>
      <c r="IOP193" s="78"/>
      <c r="IOQ193" s="65"/>
      <c r="IOT193" s="78"/>
      <c r="IOU193" s="78"/>
      <c r="IOV193" s="65"/>
      <c r="IOY193" s="78"/>
      <c r="IOZ193" s="78"/>
      <c r="IPA193" s="65"/>
      <c r="IPD193" s="78"/>
      <c r="IPE193" s="78"/>
      <c r="IPF193" s="65"/>
      <c r="IPI193" s="78"/>
      <c r="IPJ193" s="78"/>
      <c r="IPK193" s="65"/>
      <c r="IPN193" s="78"/>
      <c r="IPO193" s="78"/>
      <c r="IPP193" s="65"/>
      <c r="IPS193" s="78"/>
      <c r="IPT193" s="78"/>
      <c r="IPU193" s="65"/>
      <c r="IPX193" s="78"/>
      <c r="IPY193" s="78"/>
      <c r="IPZ193" s="65"/>
      <c r="IQC193" s="78"/>
      <c r="IQD193" s="78"/>
      <c r="IQE193" s="65"/>
      <c r="IQH193" s="78"/>
      <c r="IQI193" s="78"/>
      <c r="IQJ193" s="65"/>
      <c r="IQM193" s="78"/>
      <c r="IQN193" s="78"/>
      <c r="IQO193" s="65"/>
      <c r="IQR193" s="78"/>
      <c r="IQS193" s="78"/>
      <c r="IQT193" s="65"/>
      <c r="IQW193" s="78"/>
      <c r="IQX193" s="78"/>
      <c r="IQY193" s="65"/>
      <c r="IRB193" s="78"/>
      <c r="IRC193" s="78"/>
      <c r="IRD193" s="65"/>
      <c r="IRG193" s="78"/>
      <c r="IRH193" s="78"/>
      <c r="IRI193" s="65"/>
      <c r="IRL193" s="78"/>
      <c r="IRM193" s="78"/>
      <c r="IRN193" s="65"/>
      <c r="IRQ193" s="78"/>
      <c r="IRR193" s="78"/>
      <c r="IRS193" s="65"/>
      <c r="IRV193" s="78"/>
      <c r="IRW193" s="78"/>
      <c r="IRX193" s="65"/>
      <c r="ISA193" s="78"/>
      <c r="ISB193" s="78"/>
      <c r="ISC193" s="65"/>
      <c r="ISF193" s="78"/>
      <c r="ISG193" s="78"/>
      <c r="ISH193" s="65"/>
      <c r="ISK193" s="78"/>
      <c r="ISL193" s="78"/>
      <c r="ISM193" s="65"/>
      <c r="ISP193" s="78"/>
      <c r="ISQ193" s="78"/>
      <c r="ISR193" s="65"/>
      <c r="ISU193" s="78"/>
      <c r="ISV193" s="78"/>
      <c r="ISW193" s="65"/>
      <c r="ISZ193" s="78"/>
      <c r="ITA193" s="78"/>
      <c r="ITB193" s="65"/>
      <c r="ITE193" s="78"/>
      <c r="ITF193" s="78"/>
      <c r="ITG193" s="65"/>
      <c r="ITJ193" s="78"/>
      <c r="ITK193" s="78"/>
      <c r="ITL193" s="65"/>
      <c r="ITO193" s="78"/>
      <c r="ITP193" s="78"/>
      <c r="ITQ193" s="65"/>
      <c r="ITT193" s="78"/>
      <c r="ITU193" s="78"/>
      <c r="ITV193" s="65"/>
      <c r="ITY193" s="78"/>
      <c r="ITZ193" s="78"/>
      <c r="IUA193" s="65"/>
      <c r="IUD193" s="78"/>
      <c r="IUE193" s="78"/>
      <c r="IUF193" s="65"/>
      <c r="IUI193" s="78"/>
      <c r="IUJ193" s="78"/>
      <c r="IUK193" s="65"/>
      <c r="IUN193" s="78"/>
      <c r="IUO193" s="78"/>
      <c r="IUP193" s="65"/>
      <c r="IUS193" s="78"/>
      <c r="IUT193" s="78"/>
      <c r="IUU193" s="65"/>
      <c r="IUX193" s="78"/>
      <c r="IUY193" s="78"/>
      <c r="IUZ193" s="65"/>
      <c r="IVC193" s="78"/>
      <c r="IVD193" s="78"/>
      <c r="IVE193" s="65"/>
      <c r="IVH193" s="78"/>
      <c r="IVI193" s="78"/>
      <c r="IVJ193" s="65"/>
      <c r="IVM193" s="78"/>
      <c r="IVN193" s="78"/>
      <c r="IVO193" s="65"/>
      <c r="IVR193" s="78"/>
      <c r="IVS193" s="78"/>
      <c r="IVT193" s="65"/>
      <c r="IVW193" s="78"/>
      <c r="IVX193" s="78"/>
      <c r="IVY193" s="65"/>
      <c r="IWB193" s="78"/>
      <c r="IWC193" s="78"/>
      <c r="IWD193" s="65"/>
      <c r="IWG193" s="78"/>
      <c r="IWH193" s="78"/>
      <c r="IWI193" s="65"/>
      <c r="IWL193" s="78"/>
      <c r="IWM193" s="78"/>
      <c r="IWN193" s="65"/>
      <c r="IWQ193" s="78"/>
      <c r="IWR193" s="78"/>
      <c r="IWS193" s="65"/>
      <c r="IWV193" s="78"/>
      <c r="IWW193" s="78"/>
      <c r="IWX193" s="65"/>
      <c r="IXA193" s="78"/>
      <c r="IXB193" s="78"/>
      <c r="IXC193" s="65"/>
      <c r="IXF193" s="78"/>
      <c r="IXG193" s="78"/>
      <c r="IXH193" s="65"/>
      <c r="IXK193" s="78"/>
      <c r="IXL193" s="78"/>
      <c r="IXM193" s="65"/>
      <c r="IXP193" s="78"/>
      <c r="IXQ193" s="78"/>
      <c r="IXR193" s="65"/>
      <c r="IXU193" s="78"/>
      <c r="IXV193" s="78"/>
      <c r="IXW193" s="65"/>
      <c r="IXZ193" s="78"/>
      <c r="IYA193" s="78"/>
      <c r="IYB193" s="65"/>
      <c r="IYE193" s="78"/>
      <c r="IYF193" s="78"/>
      <c r="IYG193" s="65"/>
      <c r="IYJ193" s="78"/>
      <c r="IYK193" s="78"/>
      <c r="IYL193" s="65"/>
      <c r="IYO193" s="78"/>
      <c r="IYP193" s="78"/>
      <c r="IYQ193" s="65"/>
      <c r="IYT193" s="78"/>
      <c r="IYU193" s="78"/>
      <c r="IYV193" s="65"/>
      <c r="IYY193" s="78"/>
      <c r="IYZ193" s="78"/>
      <c r="IZA193" s="65"/>
      <c r="IZD193" s="78"/>
      <c r="IZE193" s="78"/>
      <c r="IZF193" s="65"/>
      <c r="IZI193" s="78"/>
      <c r="IZJ193" s="78"/>
      <c r="IZK193" s="65"/>
      <c r="IZN193" s="78"/>
      <c r="IZO193" s="78"/>
      <c r="IZP193" s="65"/>
      <c r="IZS193" s="78"/>
      <c r="IZT193" s="78"/>
      <c r="IZU193" s="65"/>
      <c r="IZX193" s="78"/>
      <c r="IZY193" s="78"/>
      <c r="IZZ193" s="65"/>
      <c r="JAC193" s="78"/>
      <c r="JAD193" s="78"/>
      <c r="JAE193" s="65"/>
      <c r="JAH193" s="78"/>
      <c r="JAI193" s="78"/>
      <c r="JAJ193" s="65"/>
      <c r="JAM193" s="78"/>
      <c r="JAN193" s="78"/>
      <c r="JAO193" s="65"/>
      <c r="JAR193" s="78"/>
      <c r="JAS193" s="78"/>
      <c r="JAT193" s="65"/>
      <c r="JAW193" s="78"/>
      <c r="JAX193" s="78"/>
      <c r="JAY193" s="65"/>
      <c r="JBB193" s="78"/>
      <c r="JBC193" s="78"/>
      <c r="JBD193" s="65"/>
      <c r="JBG193" s="78"/>
      <c r="JBH193" s="78"/>
      <c r="JBI193" s="65"/>
      <c r="JBL193" s="78"/>
      <c r="JBM193" s="78"/>
      <c r="JBN193" s="65"/>
      <c r="JBQ193" s="78"/>
      <c r="JBR193" s="78"/>
      <c r="JBS193" s="65"/>
      <c r="JBV193" s="78"/>
      <c r="JBW193" s="78"/>
      <c r="JBX193" s="65"/>
      <c r="JCA193" s="78"/>
      <c r="JCB193" s="78"/>
      <c r="JCC193" s="65"/>
      <c r="JCF193" s="78"/>
      <c r="JCG193" s="78"/>
      <c r="JCH193" s="65"/>
      <c r="JCK193" s="78"/>
      <c r="JCL193" s="78"/>
      <c r="JCM193" s="65"/>
      <c r="JCP193" s="78"/>
      <c r="JCQ193" s="78"/>
      <c r="JCR193" s="65"/>
      <c r="JCU193" s="78"/>
      <c r="JCV193" s="78"/>
      <c r="JCW193" s="65"/>
      <c r="JCZ193" s="78"/>
      <c r="JDA193" s="78"/>
      <c r="JDB193" s="65"/>
      <c r="JDE193" s="78"/>
      <c r="JDF193" s="78"/>
      <c r="JDG193" s="65"/>
      <c r="JDJ193" s="78"/>
      <c r="JDK193" s="78"/>
      <c r="JDL193" s="65"/>
      <c r="JDO193" s="78"/>
      <c r="JDP193" s="78"/>
      <c r="JDQ193" s="65"/>
      <c r="JDT193" s="78"/>
      <c r="JDU193" s="78"/>
      <c r="JDV193" s="65"/>
      <c r="JDY193" s="78"/>
      <c r="JDZ193" s="78"/>
      <c r="JEA193" s="65"/>
      <c r="JED193" s="78"/>
      <c r="JEE193" s="78"/>
      <c r="JEF193" s="65"/>
      <c r="JEI193" s="78"/>
      <c r="JEJ193" s="78"/>
      <c r="JEK193" s="65"/>
      <c r="JEN193" s="78"/>
      <c r="JEO193" s="78"/>
      <c r="JEP193" s="65"/>
      <c r="JES193" s="78"/>
      <c r="JET193" s="78"/>
      <c r="JEU193" s="65"/>
      <c r="JEX193" s="78"/>
      <c r="JEY193" s="78"/>
      <c r="JEZ193" s="65"/>
      <c r="JFC193" s="78"/>
      <c r="JFD193" s="78"/>
      <c r="JFE193" s="65"/>
      <c r="JFH193" s="78"/>
      <c r="JFI193" s="78"/>
      <c r="JFJ193" s="65"/>
      <c r="JFM193" s="78"/>
      <c r="JFN193" s="78"/>
      <c r="JFO193" s="65"/>
      <c r="JFR193" s="78"/>
      <c r="JFS193" s="78"/>
      <c r="JFT193" s="65"/>
      <c r="JFW193" s="78"/>
      <c r="JFX193" s="78"/>
      <c r="JFY193" s="65"/>
      <c r="JGB193" s="78"/>
      <c r="JGC193" s="78"/>
      <c r="JGD193" s="65"/>
      <c r="JGG193" s="78"/>
      <c r="JGH193" s="78"/>
      <c r="JGI193" s="65"/>
      <c r="JGL193" s="78"/>
      <c r="JGM193" s="78"/>
      <c r="JGN193" s="65"/>
      <c r="JGQ193" s="78"/>
      <c r="JGR193" s="78"/>
      <c r="JGS193" s="65"/>
      <c r="JGV193" s="78"/>
      <c r="JGW193" s="78"/>
      <c r="JGX193" s="65"/>
      <c r="JHA193" s="78"/>
      <c r="JHB193" s="78"/>
      <c r="JHC193" s="65"/>
      <c r="JHF193" s="78"/>
      <c r="JHG193" s="78"/>
      <c r="JHH193" s="65"/>
      <c r="JHK193" s="78"/>
      <c r="JHL193" s="78"/>
      <c r="JHM193" s="65"/>
      <c r="JHP193" s="78"/>
      <c r="JHQ193" s="78"/>
      <c r="JHR193" s="65"/>
      <c r="JHU193" s="78"/>
      <c r="JHV193" s="78"/>
      <c r="JHW193" s="65"/>
      <c r="JHZ193" s="78"/>
      <c r="JIA193" s="78"/>
      <c r="JIB193" s="65"/>
      <c r="JIE193" s="78"/>
      <c r="JIF193" s="78"/>
      <c r="JIG193" s="65"/>
      <c r="JIJ193" s="78"/>
      <c r="JIK193" s="78"/>
      <c r="JIL193" s="65"/>
      <c r="JIO193" s="78"/>
      <c r="JIP193" s="78"/>
      <c r="JIQ193" s="65"/>
      <c r="JIT193" s="78"/>
      <c r="JIU193" s="78"/>
      <c r="JIV193" s="65"/>
      <c r="JIY193" s="78"/>
      <c r="JIZ193" s="78"/>
      <c r="JJA193" s="65"/>
      <c r="JJD193" s="78"/>
      <c r="JJE193" s="78"/>
      <c r="JJF193" s="65"/>
      <c r="JJI193" s="78"/>
      <c r="JJJ193" s="78"/>
      <c r="JJK193" s="65"/>
      <c r="JJN193" s="78"/>
      <c r="JJO193" s="78"/>
      <c r="JJP193" s="65"/>
      <c r="JJS193" s="78"/>
      <c r="JJT193" s="78"/>
      <c r="JJU193" s="65"/>
      <c r="JJX193" s="78"/>
      <c r="JJY193" s="78"/>
      <c r="JJZ193" s="65"/>
      <c r="JKC193" s="78"/>
      <c r="JKD193" s="78"/>
      <c r="JKE193" s="65"/>
      <c r="JKH193" s="78"/>
      <c r="JKI193" s="78"/>
      <c r="JKJ193" s="65"/>
      <c r="JKM193" s="78"/>
      <c r="JKN193" s="78"/>
      <c r="JKO193" s="65"/>
      <c r="JKR193" s="78"/>
      <c r="JKS193" s="78"/>
      <c r="JKT193" s="65"/>
      <c r="JKW193" s="78"/>
      <c r="JKX193" s="78"/>
      <c r="JKY193" s="65"/>
      <c r="JLB193" s="78"/>
      <c r="JLC193" s="78"/>
      <c r="JLD193" s="65"/>
      <c r="JLG193" s="78"/>
      <c r="JLH193" s="78"/>
      <c r="JLI193" s="65"/>
      <c r="JLL193" s="78"/>
      <c r="JLM193" s="78"/>
      <c r="JLN193" s="65"/>
      <c r="JLQ193" s="78"/>
      <c r="JLR193" s="78"/>
      <c r="JLS193" s="65"/>
      <c r="JLV193" s="78"/>
      <c r="JLW193" s="78"/>
      <c r="JLX193" s="65"/>
      <c r="JMA193" s="78"/>
      <c r="JMB193" s="78"/>
      <c r="JMC193" s="65"/>
      <c r="JMF193" s="78"/>
      <c r="JMG193" s="78"/>
      <c r="JMH193" s="65"/>
      <c r="JMK193" s="78"/>
      <c r="JML193" s="78"/>
      <c r="JMM193" s="65"/>
      <c r="JMP193" s="78"/>
      <c r="JMQ193" s="78"/>
      <c r="JMR193" s="65"/>
      <c r="JMU193" s="78"/>
      <c r="JMV193" s="78"/>
      <c r="JMW193" s="65"/>
      <c r="JMZ193" s="78"/>
      <c r="JNA193" s="78"/>
      <c r="JNB193" s="65"/>
      <c r="JNE193" s="78"/>
      <c r="JNF193" s="78"/>
      <c r="JNG193" s="65"/>
      <c r="JNJ193" s="78"/>
      <c r="JNK193" s="78"/>
      <c r="JNL193" s="65"/>
      <c r="JNO193" s="78"/>
      <c r="JNP193" s="78"/>
      <c r="JNQ193" s="65"/>
      <c r="JNT193" s="78"/>
      <c r="JNU193" s="78"/>
      <c r="JNV193" s="65"/>
      <c r="JNY193" s="78"/>
      <c r="JNZ193" s="78"/>
      <c r="JOA193" s="65"/>
      <c r="JOD193" s="78"/>
      <c r="JOE193" s="78"/>
      <c r="JOF193" s="65"/>
      <c r="JOI193" s="78"/>
      <c r="JOJ193" s="78"/>
      <c r="JOK193" s="65"/>
      <c r="JON193" s="78"/>
      <c r="JOO193" s="78"/>
      <c r="JOP193" s="65"/>
      <c r="JOS193" s="78"/>
      <c r="JOT193" s="78"/>
      <c r="JOU193" s="65"/>
      <c r="JOX193" s="78"/>
      <c r="JOY193" s="78"/>
      <c r="JOZ193" s="65"/>
      <c r="JPC193" s="78"/>
      <c r="JPD193" s="78"/>
      <c r="JPE193" s="65"/>
      <c r="JPH193" s="78"/>
      <c r="JPI193" s="78"/>
      <c r="JPJ193" s="65"/>
      <c r="JPM193" s="78"/>
      <c r="JPN193" s="78"/>
      <c r="JPO193" s="65"/>
      <c r="JPR193" s="78"/>
      <c r="JPS193" s="78"/>
      <c r="JPT193" s="65"/>
      <c r="JPW193" s="78"/>
      <c r="JPX193" s="78"/>
      <c r="JPY193" s="65"/>
      <c r="JQB193" s="78"/>
      <c r="JQC193" s="78"/>
      <c r="JQD193" s="65"/>
      <c r="JQG193" s="78"/>
      <c r="JQH193" s="78"/>
      <c r="JQI193" s="65"/>
      <c r="JQL193" s="78"/>
      <c r="JQM193" s="78"/>
      <c r="JQN193" s="65"/>
      <c r="JQQ193" s="78"/>
      <c r="JQR193" s="78"/>
      <c r="JQS193" s="65"/>
      <c r="JQV193" s="78"/>
      <c r="JQW193" s="78"/>
      <c r="JQX193" s="65"/>
      <c r="JRA193" s="78"/>
      <c r="JRB193" s="78"/>
      <c r="JRC193" s="65"/>
      <c r="JRF193" s="78"/>
      <c r="JRG193" s="78"/>
      <c r="JRH193" s="65"/>
      <c r="JRK193" s="78"/>
      <c r="JRL193" s="78"/>
      <c r="JRM193" s="65"/>
      <c r="JRP193" s="78"/>
      <c r="JRQ193" s="78"/>
      <c r="JRR193" s="65"/>
      <c r="JRU193" s="78"/>
      <c r="JRV193" s="78"/>
      <c r="JRW193" s="65"/>
      <c r="JRZ193" s="78"/>
      <c r="JSA193" s="78"/>
      <c r="JSB193" s="65"/>
      <c r="JSE193" s="78"/>
      <c r="JSF193" s="78"/>
      <c r="JSG193" s="65"/>
      <c r="JSJ193" s="78"/>
      <c r="JSK193" s="78"/>
      <c r="JSL193" s="65"/>
      <c r="JSO193" s="78"/>
      <c r="JSP193" s="78"/>
      <c r="JSQ193" s="65"/>
      <c r="JST193" s="78"/>
      <c r="JSU193" s="78"/>
      <c r="JSV193" s="65"/>
      <c r="JSY193" s="78"/>
      <c r="JSZ193" s="78"/>
      <c r="JTA193" s="65"/>
      <c r="JTD193" s="78"/>
      <c r="JTE193" s="78"/>
      <c r="JTF193" s="65"/>
      <c r="JTI193" s="78"/>
      <c r="JTJ193" s="78"/>
      <c r="JTK193" s="65"/>
      <c r="JTN193" s="78"/>
      <c r="JTO193" s="78"/>
      <c r="JTP193" s="65"/>
      <c r="JTS193" s="78"/>
      <c r="JTT193" s="78"/>
      <c r="JTU193" s="65"/>
      <c r="JTX193" s="78"/>
      <c r="JTY193" s="78"/>
      <c r="JTZ193" s="65"/>
      <c r="JUC193" s="78"/>
      <c r="JUD193" s="78"/>
      <c r="JUE193" s="65"/>
      <c r="JUH193" s="78"/>
      <c r="JUI193" s="78"/>
      <c r="JUJ193" s="65"/>
      <c r="JUM193" s="78"/>
      <c r="JUN193" s="78"/>
      <c r="JUO193" s="65"/>
      <c r="JUR193" s="78"/>
      <c r="JUS193" s="78"/>
      <c r="JUT193" s="65"/>
      <c r="JUW193" s="78"/>
      <c r="JUX193" s="78"/>
      <c r="JUY193" s="65"/>
      <c r="JVB193" s="78"/>
      <c r="JVC193" s="78"/>
      <c r="JVD193" s="65"/>
      <c r="JVG193" s="78"/>
      <c r="JVH193" s="78"/>
      <c r="JVI193" s="65"/>
      <c r="JVL193" s="78"/>
      <c r="JVM193" s="78"/>
      <c r="JVN193" s="65"/>
      <c r="JVQ193" s="78"/>
      <c r="JVR193" s="78"/>
      <c r="JVS193" s="65"/>
      <c r="JVV193" s="78"/>
      <c r="JVW193" s="78"/>
      <c r="JVX193" s="65"/>
      <c r="JWA193" s="78"/>
      <c r="JWB193" s="78"/>
      <c r="JWC193" s="65"/>
      <c r="JWF193" s="78"/>
      <c r="JWG193" s="78"/>
      <c r="JWH193" s="65"/>
      <c r="JWK193" s="78"/>
      <c r="JWL193" s="78"/>
      <c r="JWM193" s="65"/>
      <c r="JWP193" s="78"/>
      <c r="JWQ193" s="78"/>
      <c r="JWR193" s="65"/>
      <c r="JWU193" s="78"/>
      <c r="JWV193" s="78"/>
      <c r="JWW193" s="65"/>
      <c r="JWZ193" s="78"/>
      <c r="JXA193" s="78"/>
      <c r="JXB193" s="65"/>
      <c r="JXE193" s="78"/>
      <c r="JXF193" s="78"/>
      <c r="JXG193" s="65"/>
      <c r="JXJ193" s="78"/>
      <c r="JXK193" s="78"/>
      <c r="JXL193" s="65"/>
      <c r="JXO193" s="78"/>
      <c r="JXP193" s="78"/>
      <c r="JXQ193" s="65"/>
      <c r="JXT193" s="78"/>
      <c r="JXU193" s="78"/>
      <c r="JXV193" s="65"/>
      <c r="JXY193" s="78"/>
      <c r="JXZ193" s="78"/>
      <c r="JYA193" s="65"/>
      <c r="JYD193" s="78"/>
      <c r="JYE193" s="78"/>
      <c r="JYF193" s="65"/>
      <c r="JYI193" s="78"/>
      <c r="JYJ193" s="78"/>
      <c r="JYK193" s="65"/>
      <c r="JYN193" s="78"/>
      <c r="JYO193" s="78"/>
      <c r="JYP193" s="65"/>
      <c r="JYS193" s="78"/>
      <c r="JYT193" s="78"/>
      <c r="JYU193" s="65"/>
      <c r="JYX193" s="78"/>
      <c r="JYY193" s="78"/>
      <c r="JYZ193" s="65"/>
      <c r="JZC193" s="78"/>
      <c r="JZD193" s="78"/>
      <c r="JZE193" s="65"/>
      <c r="JZH193" s="78"/>
      <c r="JZI193" s="78"/>
      <c r="JZJ193" s="65"/>
      <c r="JZM193" s="78"/>
      <c r="JZN193" s="78"/>
      <c r="JZO193" s="65"/>
      <c r="JZR193" s="78"/>
      <c r="JZS193" s="78"/>
      <c r="JZT193" s="65"/>
      <c r="JZW193" s="78"/>
      <c r="JZX193" s="78"/>
      <c r="JZY193" s="65"/>
      <c r="KAB193" s="78"/>
      <c r="KAC193" s="78"/>
      <c r="KAD193" s="65"/>
      <c r="KAG193" s="78"/>
      <c r="KAH193" s="78"/>
      <c r="KAI193" s="65"/>
      <c r="KAL193" s="78"/>
      <c r="KAM193" s="78"/>
      <c r="KAN193" s="65"/>
      <c r="KAQ193" s="78"/>
      <c r="KAR193" s="78"/>
      <c r="KAS193" s="65"/>
      <c r="KAV193" s="78"/>
      <c r="KAW193" s="78"/>
      <c r="KAX193" s="65"/>
      <c r="KBA193" s="78"/>
      <c r="KBB193" s="78"/>
      <c r="KBC193" s="65"/>
      <c r="KBF193" s="78"/>
      <c r="KBG193" s="78"/>
      <c r="KBH193" s="65"/>
      <c r="KBK193" s="78"/>
      <c r="KBL193" s="78"/>
      <c r="KBM193" s="65"/>
      <c r="KBP193" s="78"/>
      <c r="KBQ193" s="78"/>
      <c r="KBR193" s="65"/>
      <c r="KBU193" s="78"/>
      <c r="KBV193" s="78"/>
      <c r="KBW193" s="65"/>
      <c r="KBZ193" s="78"/>
      <c r="KCA193" s="78"/>
      <c r="KCB193" s="65"/>
      <c r="KCE193" s="78"/>
      <c r="KCF193" s="78"/>
      <c r="KCG193" s="65"/>
      <c r="KCJ193" s="78"/>
      <c r="KCK193" s="78"/>
      <c r="KCL193" s="65"/>
      <c r="KCO193" s="78"/>
      <c r="KCP193" s="78"/>
      <c r="KCQ193" s="65"/>
      <c r="KCT193" s="78"/>
      <c r="KCU193" s="78"/>
      <c r="KCV193" s="65"/>
      <c r="KCY193" s="78"/>
      <c r="KCZ193" s="78"/>
      <c r="KDA193" s="65"/>
      <c r="KDD193" s="78"/>
      <c r="KDE193" s="78"/>
      <c r="KDF193" s="65"/>
      <c r="KDI193" s="78"/>
      <c r="KDJ193" s="78"/>
      <c r="KDK193" s="65"/>
      <c r="KDN193" s="78"/>
      <c r="KDO193" s="78"/>
      <c r="KDP193" s="65"/>
      <c r="KDS193" s="78"/>
      <c r="KDT193" s="78"/>
      <c r="KDU193" s="65"/>
      <c r="KDX193" s="78"/>
      <c r="KDY193" s="78"/>
      <c r="KDZ193" s="65"/>
      <c r="KEC193" s="78"/>
      <c r="KED193" s="78"/>
      <c r="KEE193" s="65"/>
      <c r="KEH193" s="78"/>
      <c r="KEI193" s="78"/>
      <c r="KEJ193" s="65"/>
      <c r="KEM193" s="78"/>
      <c r="KEN193" s="78"/>
      <c r="KEO193" s="65"/>
      <c r="KER193" s="78"/>
      <c r="KES193" s="78"/>
      <c r="KET193" s="65"/>
      <c r="KEW193" s="78"/>
      <c r="KEX193" s="78"/>
      <c r="KEY193" s="65"/>
      <c r="KFB193" s="78"/>
      <c r="KFC193" s="78"/>
      <c r="KFD193" s="65"/>
      <c r="KFG193" s="78"/>
      <c r="KFH193" s="78"/>
      <c r="KFI193" s="65"/>
      <c r="KFL193" s="78"/>
      <c r="KFM193" s="78"/>
      <c r="KFN193" s="65"/>
      <c r="KFQ193" s="78"/>
      <c r="KFR193" s="78"/>
      <c r="KFS193" s="65"/>
      <c r="KFV193" s="78"/>
      <c r="KFW193" s="78"/>
      <c r="KFX193" s="65"/>
      <c r="KGA193" s="78"/>
      <c r="KGB193" s="78"/>
      <c r="KGC193" s="65"/>
      <c r="KGF193" s="78"/>
      <c r="KGG193" s="78"/>
      <c r="KGH193" s="65"/>
      <c r="KGK193" s="78"/>
      <c r="KGL193" s="78"/>
      <c r="KGM193" s="65"/>
      <c r="KGP193" s="78"/>
      <c r="KGQ193" s="78"/>
      <c r="KGR193" s="65"/>
      <c r="KGU193" s="78"/>
      <c r="KGV193" s="78"/>
      <c r="KGW193" s="65"/>
      <c r="KGZ193" s="78"/>
      <c r="KHA193" s="78"/>
      <c r="KHB193" s="65"/>
      <c r="KHE193" s="78"/>
      <c r="KHF193" s="78"/>
      <c r="KHG193" s="65"/>
      <c r="KHJ193" s="78"/>
      <c r="KHK193" s="78"/>
      <c r="KHL193" s="65"/>
      <c r="KHO193" s="78"/>
      <c r="KHP193" s="78"/>
      <c r="KHQ193" s="65"/>
      <c r="KHT193" s="78"/>
      <c r="KHU193" s="78"/>
      <c r="KHV193" s="65"/>
      <c r="KHY193" s="78"/>
      <c r="KHZ193" s="78"/>
      <c r="KIA193" s="65"/>
      <c r="KID193" s="78"/>
      <c r="KIE193" s="78"/>
      <c r="KIF193" s="65"/>
      <c r="KII193" s="78"/>
      <c r="KIJ193" s="78"/>
      <c r="KIK193" s="65"/>
      <c r="KIN193" s="78"/>
      <c r="KIO193" s="78"/>
      <c r="KIP193" s="65"/>
      <c r="KIS193" s="78"/>
      <c r="KIT193" s="78"/>
      <c r="KIU193" s="65"/>
      <c r="KIX193" s="78"/>
      <c r="KIY193" s="78"/>
      <c r="KIZ193" s="65"/>
      <c r="KJC193" s="78"/>
      <c r="KJD193" s="78"/>
      <c r="KJE193" s="65"/>
      <c r="KJH193" s="78"/>
      <c r="KJI193" s="78"/>
      <c r="KJJ193" s="65"/>
      <c r="KJM193" s="78"/>
      <c r="KJN193" s="78"/>
      <c r="KJO193" s="65"/>
      <c r="KJR193" s="78"/>
      <c r="KJS193" s="78"/>
      <c r="KJT193" s="65"/>
      <c r="KJW193" s="78"/>
      <c r="KJX193" s="78"/>
      <c r="KJY193" s="65"/>
      <c r="KKB193" s="78"/>
      <c r="KKC193" s="78"/>
      <c r="KKD193" s="65"/>
      <c r="KKG193" s="78"/>
      <c r="KKH193" s="78"/>
      <c r="KKI193" s="65"/>
      <c r="KKL193" s="78"/>
      <c r="KKM193" s="78"/>
      <c r="KKN193" s="65"/>
      <c r="KKQ193" s="78"/>
      <c r="KKR193" s="78"/>
      <c r="KKS193" s="65"/>
      <c r="KKV193" s="78"/>
      <c r="KKW193" s="78"/>
      <c r="KKX193" s="65"/>
      <c r="KLA193" s="78"/>
      <c r="KLB193" s="78"/>
      <c r="KLC193" s="65"/>
      <c r="KLF193" s="78"/>
      <c r="KLG193" s="78"/>
      <c r="KLH193" s="65"/>
      <c r="KLK193" s="78"/>
      <c r="KLL193" s="78"/>
      <c r="KLM193" s="65"/>
      <c r="KLP193" s="78"/>
      <c r="KLQ193" s="78"/>
      <c r="KLR193" s="65"/>
      <c r="KLU193" s="78"/>
      <c r="KLV193" s="78"/>
      <c r="KLW193" s="65"/>
      <c r="KLZ193" s="78"/>
      <c r="KMA193" s="78"/>
      <c r="KMB193" s="65"/>
      <c r="KME193" s="78"/>
      <c r="KMF193" s="78"/>
      <c r="KMG193" s="65"/>
      <c r="KMJ193" s="78"/>
      <c r="KMK193" s="78"/>
      <c r="KML193" s="65"/>
      <c r="KMO193" s="78"/>
      <c r="KMP193" s="78"/>
      <c r="KMQ193" s="65"/>
      <c r="KMT193" s="78"/>
      <c r="KMU193" s="78"/>
      <c r="KMV193" s="65"/>
      <c r="KMY193" s="78"/>
      <c r="KMZ193" s="78"/>
      <c r="KNA193" s="65"/>
      <c r="KND193" s="78"/>
      <c r="KNE193" s="78"/>
      <c r="KNF193" s="65"/>
      <c r="KNI193" s="78"/>
      <c r="KNJ193" s="78"/>
      <c r="KNK193" s="65"/>
      <c r="KNN193" s="78"/>
      <c r="KNO193" s="78"/>
      <c r="KNP193" s="65"/>
      <c r="KNS193" s="78"/>
      <c r="KNT193" s="78"/>
      <c r="KNU193" s="65"/>
      <c r="KNX193" s="78"/>
      <c r="KNY193" s="78"/>
      <c r="KNZ193" s="65"/>
      <c r="KOC193" s="78"/>
      <c r="KOD193" s="78"/>
      <c r="KOE193" s="65"/>
      <c r="KOH193" s="78"/>
      <c r="KOI193" s="78"/>
      <c r="KOJ193" s="65"/>
      <c r="KOM193" s="78"/>
      <c r="KON193" s="78"/>
      <c r="KOO193" s="65"/>
      <c r="KOR193" s="78"/>
      <c r="KOS193" s="78"/>
      <c r="KOT193" s="65"/>
      <c r="KOW193" s="78"/>
      <c r="KOX193" s="78"/>
      <c r="KOY193" s="65"/>
      <c r="KPB193" s="78"/>
      <c r="KPC193" s="78"/>
      <c r="KPD193" s="65"/>
      <c r="KPG193" s="78"/>
      <c r="KPH193" s="78"/>
      <c r="KPI193" s="65"/>
      <c r="KPL193" s="78"/>
      <c r="KPM193" s="78"/>
      <c r="KPN193" s="65"/>
      <c r="KPQ193" s="78"/>
      <c r="KPR193" s="78"/>
      <c r="KPS193" s="65"/>
      <c r="KPV193" s="78"/>
      <c r="KPW193" s="78"/>
      <c r="KPX193" s="65"/>
      <c r="KQA193" s="78"/>
      <c r="KQB193" s="78"/>
      <c r="KQC193" s="65"/>
      <c r="KQF193" s="78"/>
      <c r="KQG193" s="78"/>
      <c r="KQH193" s="65"/>
      <c r="KQK193" s="78"/>
      <c r="KQL193" s="78"/>
      <c r="KQM193" s="65"/>
      <c r="KQP193" s="78"/>
      <c r="KQQ193" s="78"/>
      <c r="KQR193" s="65"/>
      <c r="KQU193" s="78"/>
      <c r="KQV193" s="78"/>
      <c r="KQW193" s="65"/>
      <c r="KQZ193" s="78"/>
      <c r="KRA193" s="78"/>
      <c r="KRB193" s="65"/>
      <c r="KRE193" s="78"/>
      <c r="KRF193" s="78"/>
      <c r="KRG193" s="65"/>
      <c r="KRJ193" s="78"/>
      <c r="KRK193" s="78"/>
      <c r="KRL193" s="65"/>
      <c r="KRO193" s="78"/>
      <c r="KRP193" s="78"/>
      <c r="KRQ193" s="65"/>
      <c r="KRT193" s="78"/>
      <c r="KRU193" s="78"/>
      <c r="KRV193" s="65"/>
      <c r="KRY193" s="78"/>
      <c r="KRZ193" s="78"/>
      <c r="KSA193" s="65"/>
      <c r="KSD193" s="78"/>
      <c r="KSE193" s="78"/>
      <c r="KSF193" s="65"/>
      <c r="KSI193" s="78"/>
      <c r="KSJ193" s="78"/>
      <c r="KSK193" s="65"/>
      <c r="KSN193" s="78"/>
      <c r="KSO193" s="78"/>
      <c r="KSP193" s="65"/>
      <c r="KSS193" s="78"/>
      <c r="KST193" s="78"/>
      <c r="KSU193" s="65"/>
      <c r="KSX193" s="78"/>
      <c r="KSY193" s="78"/>
      <c r="KSZ193" s="65"/>
      <c r="KTC193" s="78"/>
      <c r="KTD193" s="78"/>
      <c r="KTE193" s="65"/>
      <c r="KTH193" s="78"/>
      <c r="KTI193" s="78"/>
      <c r="KTJ193" s="65"/>
      <c r="KTM193" s="78"/>
      <c r="KTN193" s="78"/>
      <c r="KTO193" s="65"/>
      <c r="KTR193" s="78"/>
      <c r="KTS193" s="78"/>
      <c r="KTT193" s="65"/>
      <c r="KTW193" s="78"/>
      <c r="KTX193" s="78"/>
      <c r="KTY193" s="65"/>
      <c r="KUB193" s="78"/>
      <c r="KUC193" s="78"/>
      <c r="KUD193" s="65"/>
      <c r="KUG193" s="78"/>
      <c r="KUH193" s="78"/>
      <c r="KUI193" s="65"/>
      <c r="KUL193" s="78"/>
      <c r="KUM193" s="78"/>
      <c r="KUN193" s="65"/>
      <c r="KUQ193" s="78"/>
      <c r="KUR193" s="78"/>
      <c r="KUS193" s="65"/>
      <c r="KUV193" s="78"/>
      <c r="KUW193" s="78"/>
      <c r="KUX193" s="65"/>
      <c r="KVA193" s="78"/>
      <c r="KVB193" s="78"/>
      <c r="KVC193" s="65"/>
      <c r="KVF193" s="78"/>
      <c r="KVG193" s="78"/>
      <c r="KVH193" s="65"/>
      <c r="KVK193" s="78"/>
      <c r="KVL193" s="78"/>
      <c r="KVM193" s="65"/>
      <c r="KVP193" s="78"/>
      <c r="KVQ193" s="78"/>
      <c r="KVR193" s="65"/>
      <c r="KVU193" s="78"/>
      <c r="KVV193" s="78"/>
      <c r="KVW193" s="65"/>
      <c r="KVZ193" s="78"/>
      <c r="KWA193" s="78"/>
      <c r="KWB193" s="65"/>
      <c r="KWE193" s="78"/>
      <c r="KWF193" s="78"/>
      <c r="KWG193" s="65"/>
      <c r="KWJ193" s="78"/>
      <c r="KWK193" s="78"/>
      <c r="KWL193" s="65"/>
      <c r="KWO193" s="78"/>
      <c r="KWP193" s="78"/>
      <c r="KWQ193" s="65"/>
      <c r="KWT193" s="78"/>
      <c r="KWU193" s="78"/>
      <c r="KWV193" s="65"/>
      <c r="KWY193" s="78"/>
      <c r="KWZ193" s="78"/>
      <c r="KXA193" s="65"/>
      <c r="KXD193" s="78"/>
      <c r="KXE193" s="78"/>
      <c r="KXF193" s="65"/>
      <c r="KXI193" s="78"/>
      <c r="KXJ193" s="78"/>
      <c r="KXK193" s="65"/>
      <c r="KXN193" s="78"/>
      <c r="KXO193" s="78"/>
      <c r="KXP193" s="65"/>
      <c r="KXS193" s="78"/>
      <c r="KXT193" s="78"/>
      <c r="KXU193" s="65"/>
      <c r="KXX193" s="78"/>
      <c r="KXY193" s="78"/>
      <c r="KXZ193" s="65"/>
      <c r="KYC193" s="78"/>
      <c r="KYD193" s="78"/>
      <c r="KYE193" s="65"/>
      <c r="KYH193" s="78"/>
      <c r="KYI193" s="78"/>
      <c r="KYJ193" s="65"/>
      <c r="KYM193" s="78"/>
      <c r="KYN193" s="78"/>
      <c r="KYO193" s="65"/>
      <c r="KYR193" s="78"/>
      <c r="KYS193" s="78"/>
      <c r="KYT193" s="65"/>
      <c r="KYW193" s="78"/>
      <c r="KYX193" s="78"/>
      <c r="KYY193" s="65"/>
      <c r="KZB193" s="78"/>
      <c r="KZC193" s="78"/>
      <c r="KZD193" s="65"/>
      <c r="KZG193" s="78"/>
      <c r="KZH193" s="78"/>
      <c r="KZI193" s="65"/>
      <c r="KZL193" s="78"/>
      <c r="KZM193" s="78"/>
      <c r="KZN193" s="65"/>
      <c r="KZQ193" s="78"/>
      <c r="KZR193" s="78"/>
      <c r="KZS193" s="65"/>
      <c r="KZV193" s="78"/>
      <c r="KZW193" s="78"/>
      <c r="KZX193" s="65"/>
      <c r="LAA193" s="78"/>
      <c r="LAB193" s="78"/>
      <c r="LAC193" s="65"/>
      <c r="LAF193" s="78"/>
      <c r="LAG193" s="78"/>
      <c r="LAH193" s="65"/>
      <c r="LAK193" s="78"/>
      <c r="LAL193" s="78"/>
      <c r="LAM193" s="65"/>
      <c r="LAP193" s="78"/>
      <c r="LAQ193" s="78"/>
      <c r="LAR193" s="65"/>
      <c r="LAU193" s="78"/>
      <c r="LAV193" s="78"/>
      <c r="LAW193" s="65"/>
      <c r="LAZ193" s="78"/>
      <c r="LBA193" s="78"/>
      <c r="LBB193" s="65"/>
      <c r="LBE193" s="78"/>
      <c r="LBF193" s="78"/>
      <c r="LBG193" s="65"/>
      <c r="LBJ193" s="78"/>
      <c r="LBK193" s="78"/>
      <c r="LBL193" s="65"/>
      <c r="LBO193" s="78"/>
      <c r="LBP193" s="78"/>
      <c r="LBQ193" s="65"/>
      <c r="LBT193" s="78"/>
      <c r="LBU193" s="78"/>
      <c r="LBV193" s="65"/>
      <c r="LBY193" s="78"/>
      <c r="LBZ193" s="78"/>
      <c r="LCA193" s="65"/>
      <c r="LCD193" s="78"/>
      <c r="LCE193" s="78"/>
      <c r="LCF193" s="65"/>
      <c r="LCI193" s="78"/>
      <c r="LCJ193" s="78"/>
      <c r="LCK193" s="65"/>
      <c r="LCN193" s="78"/>
      <c r="LCO193" s="78"/>
      <c r="LCP193" s="65"/>
      <c r="LCS193" s="78"/>
      <c r="LCT193" s="78"/>
      <c r="LCU193" s="65"/>
      <c r="LCX193" s="78"/>
      <c r="LCY193" s="78"/>
      <c r="LCZ193" s="65"/>
      <c r="LDC193" s="78"/>
      <c r="LDD193" s="78"/>
      <c r="LDE193" s="65"/>
      <c r="LDH193" s="78"/>
      <c r="LDI193" s="78"/>
      <c r="LDJ193" s="65"/>
      <c r="LDM193" s="78"/>
      <c r="LDN193" s="78"/>
      <c r="LDO193" s="65"/>
      <c r="LDR193" s="78"/>
      <c r="LDS193" s="78"/>
      <c r="LDT193" s="65"/>
      <c r="LDW193" s="78"/>
      <c r="LDX193" s="78"/>
      <c r="LDY193" s="65"/>
      <c r="LEB193" s="78"/>
      <c r="LEC193" s="78"/>
      <c r="LED193" s="65"/>
      <c r="LEG193" s="78"/>
      <c r="LEH193" s="78"/>
      <c r="LEI193" s="65"/>
      <c r="LEL193" s="78"/>
      <c r="LEM193" s="78"/>
      <c r="LEN193" s="65"/>
      <c r="LEQ193" s="78"/>
      <c r="LER193" s="78"/>
      <c r="LES193" s="65"/>
      <c r="LEV193" s="78"/>
      <c r="LEW193" s="78"/>
      <c r="LEX193" s="65"/>
      <c r="LFA193" s="78"/>
      <c r="LFB193" s="78"/>
      <c r="LFC193" s="65"/>
      <c r="LFF193" s="78"/>
      <c r="LFG193" s="78"/>
      <c r="LFH193" s="65"/>
      <c r="LFK193" s="78"/>
      <c r="LFL193" s="78"/>
      <c r="LFM193" s="65"/>
      <c r="LFP193" s="78"/>
      <c r="LFQ193" s="78"/>
      <c r="LFR193" s="65"/>
      <c r="LFU193" s="78"/>
      <c r="LFV193" s="78"/>
      <c r="LFW193" s="65"/>
      <c r="LFZ193" s="78"/>
      <c r="LGA193" s="78"/>
      <c r="LGB193" s="65"/>
      <c r="LGE193" s="78"/>
      <c r="LGF193" s="78"/>
      <c r="LGG193" s="65"/>
      <c r="LGJ193" s="78"/>
      <c r="LGK193" s="78"/>
      <c r="LGL193" s="65"/>
      <c r="LGO193" s="78"/>
      <c r="LGP193" s="78"/>
      <c r="LGQ193" s="65"/>
      <c r="LGT193" s="78"/>
      <c r="LGU193" s="78"/>
      <c r="LGV193" s="65"/>
      <c r="LGY193" s="78"/>
      <c r="LGZ193" s="78"/>
      <c r="LHA193" s="65"/>
      <c r="LHD193" s="78"/>
      <c r="LHE193" s="78"/>
      <c r="LHF193" s="65"/>
      <c r="LHI193" s="78"/>
      <c r="LHJ193" s="78"/>
      <c r="LHK193" s="65"/>
      <c r="LHN193" s="78"/>
      <c r="LHO193" s="78"/>
      <c r="LHP193" s="65"/>
      <c r="LHS193" s="78"/>
      <c r="LHT193" s="78"/>
      <c r="LHU193" s="65"/>
      <c r="LHX193" s="78"/>
      <c r="LHY193" s="78"/>
      <c r="LHZ193" s="65"/>
      <c r="LIC193" s="78"/>
      <c r="LID193" s="78"/>
      <c r="LIE193" s="65"/>
      <c r="LIH193" s="78"/>
      <c r="LII193" s="78"/>
      <c r="LIJ193" s="65"/>
      <c r="LIM193" s="78"/>
      <c r="LIN193" s="78"/>
      <c r="LIO193" s="65"/>
      <c r="LIR193" s="78"/>
      <c r="LIS193" s="78"/>
      <c r="LIT193" s="65"/>
      <c r="LIW193" s="78"/>
      <c r="LIX193" s="78"/>
      <c r="LIY193" s="65"/>
      <c r="LJB193" s="78"/>
      <c r="LJC193" s="78"/>
      <c r="LJD193" s="65"/>
      <c r="LJG193" s="78"/>
      <c r="LJH193" s="78"/>
      <c r="LJI193" s="65"/>
      <c r="LJL193" s="78"/>
      <c r="LJM193" s="78"/>
      <c r="LJN193" s="65"/>
      <c r="LJQ193" s="78"/>
      <c r="LJR193" s="78"/>
      <c r="LJS193" s="65"/>
      <c r="LJV193" s="78"/>
      <c r="LJW193" s="78"/>
      <c r="LJX193" s="65"/>
      <c r="LKA193" s="78"/>
      <c r="LKB193" s="78"/>
      <c r="LKC193" s="65"/>
      <c r="LKF193" s="78"/>
      <c r="LKG193" s="78"/>
      <c r="LKH193" s="65"/>
      <c r="LKK193" s="78"/>
      <c r="LKL193" s="78"/>
      <c r="LKM193" s="65"/>
      <c r="LKP193" s="78"/>
      <c r="LKQ193" s="78"/>
      <c r="LKR193" s="65"/>
      <c r="LKU193" s="78"/>
      <c r="LKV193" s="78"/>
      <c r="LKW193" s="65"/>
      <c r="LKZ193" s="78"/>
      <c r="LLA193" s="78"/>
      <c r="LLB193" s="65"/>
      <c r="LLE193" s="78"/>
      <c r="LLF193" s="78"/>
      <c r="LLG193" s="65"/>
      <c r="LLJ193" s="78"/>
      <c r="LLK193" s="78"/>
      <c r="LLL193" s="65"/>
      <c r="LLO193" s="78"/>
      <c r="LLP193" s="78"/>
      <c r="LLQ193" s="65"/>
      <c r="LLT193" s="78"/>
      <c r="LLU193" s="78"/>
      <c r="LLV193" s="65"/>
      <c r="LLY193" s="78"/>
      <c r="LLZ193" s="78"/>
      <c r="LMA193" s="65"/>
      <c r="LMD193" s="78"/>
      <c r="LME193" s="78"/>
      <c r="LMF193" s="65"/>
      <c r="LMI193" s="78"/>
      <c r="LMJ193" s="78"/>
      <c r="LMK193" s="65"/>
      <c r="LMN193" s="78"/>
      <c r="LMO193" s="78"/>
      <c r="LMP193" s="65"/>
      <c r="LMS193" s="78"/>
      <c r="LMT193" s="78"/>
      <c r="LMU193" s="65"/>
      <c r="LMX193" s="78"/>
      <c r="LMY193" s="78"/>
      <c r="LMZ193" s="65"/>
      <c r="LNC193" s="78"/>
      <c r="LND193" s="78"/>
      <c r="LNE193" s="65"/>
      <c r="LNH193" s="78"/>
      <c r="LNI193" s="78"/>
      <c r="LNJ193" s="65"/>
      <c r="LNM193" s="78"/>
      <c r="LNN193" s="78"/>
      <c r="LNO193" s="65"/>
      <c r="LNR193" s="78"/>
      <c r="LNS193" s="78"/>
      <c r="LNT193" s="65"/>
      <c r="LNW193" s="78"/>
      <c r="LNX193" s="78"/>
      <c r="LNY193" s="65"/>
      <c r="LOB193" s="78"/>
      <c r="LOC193" s="78"/>
      <c r="LOD193" s="65"/>
      <c r="LOG193" s="78"/>
      <c r="LOH193" s="78"/>
      <c r="LOI193" s="65"/>
      <c r="LOL193" s="78"/>
      <c r="LOM193" s="78"/>
      <c r="LON193" s="65"/>
      <c r="LOQ193" s="78"/>
      <c r="LOR193" s="78"/>
      <c r="LOS193" s="65"/>
      <c r="LOV193" s="78"/>
      <c r="LOW193" s="78"/>
      <c r="LOX193" s="65"/>
      <c r="LPA193" s="78"/>
      <c r="LPB193" s="78"/>
      <c r="LPC193" s="65"/>
      <c r="LPF193" s="78"/>
      <c r="LPG193" s="78"/>
      <c r="LPH193" s="65"/>
      <c r="LPK193" s="78"/>
      <c r="LPL193" s="78"/>
      <c r="LPM193" s="65"/>
      <c r="LPP193" s="78"/>
      <c r="LPQ193" s="78"/>
      <c r="LPR193" s="65"/>
      <c r="LPU193" s="78"/>
      <c r="LPV193" s="78"/>
      <c r="LPW193" s="65"/>
      <c r="LPZ193" s="78"/>
      <c r="LQA193" s="78"/>
      <c r="LQB193" s="65"/>
      <c r="LQE193" s="78"/>
      <c r="LQF193" s="78"/>
      <c r="LQG193" s="65"/>
      <c r="LQJ193" s="78"/>
      <c r="LQK193" s="78"/>
      <c r="LQL193" s="65"/>
      <c r="LQO193" s="78"/>
      <c r="LQP193" s="78"/>
      <c r="LQQ193" s="65"/>
      <c r="LQT193" s="78"/>
      <c r="LQU193" s="78"/>
      <c r="LQV193" s="65"/>
      <c r="LQY193" s="78"/>
      <c r="LQZ193" s="78"/>
      <c r="LRA193" s="65"/>
      <c r="LRD193" s="78"/>
      <c r="LRE193" s="78"/>
      <c r="LRF193" s="65"/>
      <c r="LRI193" s="78"/>
      <c r="LRJ193" s="78"/>
      <c r="LRK193" s="65"/>
      <c r="LRN193" s="78"/>
      <c r="LRO193" s="78"/>
      <c r="LRP193" s="65"/>
      <c r="LRS193" s="78"/>
      <c r="LRT193" s="78"/>
      <c r="LRU193" s="65"/>
      <c r="LRX193" s="78"/>
      <c r="LRY193" s="78"/>
      <c r="LRZ193" s="65"/>
      <c r="LSC193" s="78"/>
      <c r="LSD193" s="78"/>
      <c r="LSE193" s="65"/>
      <c r="LSH193" s="78"/>
      <c r="LSI193" s="78"/>
      <c r="LSJ193" s="65"/>
      <c r="LSM193" s="78"/>
      <c r="LSN193" s="78"/>
      <c r="LSO193" s="65"/>
      <c r="LSR193" s="78"/>
      <c r="LSS193" s="78"/>
      <c r="LST193" s="65"/>
      <c r="LSW193" s="78"/>
      <c r="LSX193" s="78"/>
      <c r="LSY193" s="65"/>
      <c r="LTB193" s="78"/>
      <c r="LTC193" s="78"/>
      <c r="LTD193" s="65"/>
      <c r="LTG193" s="78"/>
      <c r="LTH193" s="78"/>
      <c r="LTI193" s="65"/>
      <c r="LTL193" s="78"/>
      <c r="LTM193" s="78"/>
      <c r="LTN193" s="65"/>
      <c r="LTQ193" s="78"/>
      <c r="LTR193" s="78"/>
      <c r="LTS193" s="65"/>
      <c r="LTV193" s="78"/>
      <c r="LTW193" s="78"/>
      <c r="LTX193" s="65"/>
      <c r="LUA193" s="78"/>
      <c r="LUB193" s="78"/>
      <c r="LUC193" s="65"/>
      <c r="LUF193" s="78"/>
      <c r="LUG193" s="78"/>
      <c r="LUH193" s="65"/>
      <c r="LUK193" s="78"/>
      <c r="LUL193" s="78"/>
      <c r="LUM193" s="65"/>
      <c r="LUP193" s="78"/>
      <c r="LUQ193" s="78"/>
      <c r="LUR193" s="65"/>
      <c r="LUU193" s="78"/>
      <c r="LUV193" s="78"/>
      <c r="LUW193" s="65"/>
      <c r="LUZ193" s="78"/>
      <c r="LVA193" s="78"/>
      <c r="LVB193" s="65"/>
      <c r="LVE193" s="78"/>
      <c r="LVF193" s="78"/>
      <c r="LVG193" s="65"/>
      <c r="LVJ193" s="78"/>
      <c r="LVK193" s="78"/>
      <c r="LVL193" s="65"/>
      <c r="LVO193" s="78"/>
      <c r="LVP193" s="78"/>
      <c r="LVQ193" s="65"/>
      <c r="LVT193" s="78"/>
      <c r="LVU193" s="78"/>
      <c r="LVV193" s="65"/>
      <c r="LVY193" s="78"/>
      <c r="LVZ193" s="78"/>
      <c r="LWA193" s="65"/>
      <c r="LWD193" s="78"/>
      <c r="LWE193" s="78"/>
      <c r="LWF193" s="65"/>
      <c r="LWI193" s="78"/>
      <c r="LWJ193" s="78"/>
      <c r="LWK193" s="65"/>
      <c r="LWN193" s="78"/>
      <c r="LWO193" s="78"/>
      <c r="LWP193" s="65"/>
      <c r="LWS193" s="78"/>
      <c r="LWT193" s="78"/>
      <c r="LWU193" s="65"/>
      <c r="LWX193" s="78"/>
      <c r="LWY193" s="78"/>
      <c r="LWZ193" s="65"/>
      <c r="LXC193" s="78"/>
      <c r="LXD193" s="78"/>
      <c r="LXE193" s="65"/>
      <c r="LXH193" s="78"/>
      <c r="LXI193" s="78"/>
      <c r="LXJ193" s="65"/>
      <c r="LXM193" s="78"/>
      <c r="LXN193" s="78"/>
      <c r="LXO193" s="65"/>
      <c r="LXR193" s="78"/>
      <c r="LXS193" s="78"/>
      <c r="LXT193" s="65"/>
      <c r="LXW193" s="78"/>
      <c r="LXX193" s="78"/>
      <c r="LXY193" s="65"/>
      <c r="LYB193" s="78"/>
      <c r="LYC193" s="78"/>
      <c r="LYD193" s="65"/>
      <c r="LYG193" s="78"/>
      <c r="LYH193" s="78"/>
      <c r="LYI193" s="65"/>
      <c r="LYL193" s="78"/>
      <c r="LYM193" s="78"/>
      <c r="LYN193" s="65"/>
      <c r="LYQ193" s="78"/>
      <c r="LYR193" s="78"/>
      <c r="LYS193" s="65"/>
      <c r="LYV193" s="78"/>
      <c r="LYW193" s="78"/>
      <c r="LYX193" s="65"/>
      <c r="LZA193" s="78"/>
      <c r="LZB193" s="78"/>
      <c r="LZC193" s="65"/>
      <c r="LZF193" s="78"/>
      <c r="LZG193" s="78"/>
      <c r="LZH193" s="65"/>
      <c r="LZK193" s="78"/>
      <c r="LZL193" s="78"/>
      <c r="LZM193" s="65"/>
      <c r="LZP193" s="78"/>
      <c r="LZQ193" s="78"/>
      <c r="LZR193" s="65"/>
      <c r="LZU193" s="78"/>
      <c r="LZV193" s="78"/>
      <c r="LZW193" s="65"/>
      <c r="LZZ193" s="78"/>
      <c r="MAA193" s="78"/>
      <c r="MAB193" s="65"/>
      <c r="MAE193" s="78"/>
      <c r="MAF193" s="78"/>
      <c r="MAG193" s="65"/>
      <c r="MAJ193" s="78"/>
      <c r="MAK193" s="78"/>
      <c r="MAL193" s="65"/>
      <c r="MAO193" s="78"/>
      <c r="MAP193" s="78"/>
      <c r="MAQ193" s="65"/>
      <c r="MAT193" s="78"/>
      <c r="MAU193" s="78"/>
      <c r="MAV193" s="65"/>
      <c r="MAY193" s="78"/>
      <c r="MAZ193" s="78"/>
      <c r="MBA193" s="65"/>
      <c r="MBD193" s="78"/>
      <c r="MBE193" s="78"/>
      <c r="MBF193" s="65"/>
      <c r="MBI193" s="78"/>
      <c r="MBJ193" s="78"/>
      <c r="MBK193" s="65"/>
      <c r="MBN193" s="78"/>
      <c r="MBO193" s="78"/>
      <c r="MBP193" s="65"/>
      <c r="MBS193" s="78"/>
      <c r="MBT193" s="78"/>
      <c r="MBU193" s="65"/>
      <c r="MBX193" s="78"/>
      <c r="MBY193" s="78"/>
      <c r="MBZ193" s="65"/>
      <c r="MCC193" s="78"/>
      <c r="MCD193" s="78"/>
      <c r="MCE193" s="65"/>
      <c r="MCH193" s="78"/>
      <c r="MCI193" s="78"/>
      <c r="MCJ193" s="65"/>
      <c r="MCM193" s="78"/>
      <c r="MCN193" s="78"/>
      <c r="MCO193" s="65"/>
      <c r="MCR193" s="78"/>
      <c r="MCS193" s="78"/>
      <c r="MCT193" s="65"/>
      <c r="MCW193" s="78"/>
      <c r="MCX193" s="78"/>
      <c r="MCY193" s="65"/>
      <c r="MDB193" s="78"/>
      <c r="MDC193" s="78"/>
      <c r="MDD193" s="65"/>
      <c r="MDG193" s="78"/>
      <c r="MDH193" s="78"/>
      <c r="MDI193" s="65"/>
      <c r="MDL193" s="78"/>
      <c r="MDM193" s="78"/>
      <c r="MDN193" s="65"/>
      <c r="MDQ193" s="78"/>
      <c r="MDR193" s="78"/>
      <c r="MDS193" s="65"/>
      <c r="MDV193" s="78"/>
      <c r="MDW193" s="78"/>
      <c r="MDX193" s="65"/>
      <c r="MEA193" s="78"/>
      <c r="MEB193" s="78"/>
      <c r="MEC193" s="65"/>
      <c r="MEF193" s="78"/>
      <c r="MEG193" s="78"/>
      <c r="MEH193" s="65"/>
      <c r="MEK193" s="78"/>
      <c r="MEL193" s="78"/>
      <c r="MEM193" s="65"/>
      <c r="MEP193" s="78"/>
      <c r="MEQ193" s="78"/>
      <c r="MER193" s="65"/>
      <c r="MEU193" s="78"/>
      <c r="MEV193" s="78"/>
      <c r="MEW193" s="65"/>
      <c r="MEZ193" s="78"/>
      <c r="MFA193" s="78"/>
      <c r="MFB193" s="65"/>
      <c r="MFE193" s="78"/>
      <c r="MFF193" s="78"/>
      <c r="MFG193" s="65"/>
      <c r="MFJ193" s="78"/>
      <c r="MFK193" s="78"/>
      <c r="MFL193" s="65"/>
      <c r="MFO193" s="78"/>
      <c r="MFP193" s="78"/>
      <c r="MFQ193" s="65"/>
      <c r="MFT193" s="78"/>
      <c r="MFU193" s="78"/>
      <c r="MFV193" s="65"/>
      <c r="MFY193" s="78"/>
      <c r="MFZ193" s="78"/>
      <c r="MGA193" s="65"/>
      <c r="MGD193" s="78"/>
      <c r="MGE193" s="78"/>
      <c r="MGF193" s="65"/>
      <c r="MGI193" s="78"/>
      <c r="MGJ193" s="78"/>
      <c r="MGK193" s="65"/>
      <c r="MGN193" s="78"/>
      <c r="MGO193" s="78"/>
      <c r="MGP193" s="65"/>
      <c r="MGS193" s="78"/>
      <c r="MGT193" s="78"/>
      <c r="MGU193" s="65"/>
      <c r="MGX193" s="78"/>
      <c r="MGY193" s="78"/>
      <c r="MGZ193" s="65"/>
      <c r="MHC193" s="78"/>
      <c r="MHD193" s="78"/>
      <c r="MHE193" s="65"/>
      <c r="MHH193" s="78"/>
      <c r="MHI193" s="78"/>
      <c r="MHJ193" s="65"/>
      <c r="MHM193" s="78"/>
      <c r="MHN193" s="78"/>
      <c r="MHO193" s="65"/>
      <c r="MHR193" s="78"/>
      <c r="MHS193" s="78"/>
      <c r="MHT193" s="65"/>
      <c r="MHW193" s="78"/>
      <c r="MHX193" s="78"/>
      <c r="MHY193" s="65"/>
      <c r="MIB193" s="78"/>
      <c r="MIC193" s="78"/>
      <c r="MID193" s="65"/>
      <c r="MIG193" s="78"/>
      <c r="MIH193" s="78"/>
      <c r="MII193" s="65"/>
      <c r="MIL193" s="78"/>
      <c r="MIM193" s="78"/>
      <c r="MIN193" s="65"/>
      <c r="MIQ193" s="78"/>
      <c r="MIR193" s="78"/>
      <c r="MIS193" s="65"/>
      <c r="MIV193" s="78"/>
      <c r="MIW193" s="78"/>
      <c r="MIX193" s="65"/>
      <c r="MJA193" s="78"/>
      <c r="MJB193" s="78"/>
      <c r="MJC193" s="65"/>
      <c r="MJF193" s="78"/>
      <c r="MJG193" s="78"/>
      <c r="MJH193" s="65"/>
      <c r="MJK193" s="78"/>
      <c r="MJL193" s="78"/>
      <c r="MJM193" s="65"/>
      <c r="MJP193" s="78"/>
      <c r="MJQ193" s="78"/>
      <c r="MJR193" s="65"/>
      <c r="MJU193" s="78"/>
      <c r="MJV193" s="78"/>
      <c r="MJW193" s="65"/>
      <c r="MJZ193" s="78"/>
      <c r="MKA193" s="78"/>
      <c r="MKB193" s="65"/>
      <c r="MKE193" s="78"/>
      <c r="MKF193" s="78"/>
      <c r="MKG193" s="65"/>
      <c r="MKJ193" s="78"/>
      <c r="MKK193" s="78"/>
      <c r="MKL193" s="65"/>
      <c r="MKO193" s="78"/>
      <c r="MKP193" s="78"/>
      <c r="MKQ193" s="65"/>
      <c r="MKT193" s="78"/>
      <c r="MKU193" s="78"/>
      <c r="MKV193" s="65"/>
      <c r="MKY193" s="78"/>
      <c r="MKZ193" s="78"/>
      <c r="MLA193" s="65"/>
      <c r="MLD193" s="78"/>
      <c r="MLE193" s="78"/>
      <c r="MLF193" s="65"/>
      <c r="MLI193" s="78"/>
      <c r="MLJ193" s="78"/>
      <c r="MLK193" s="65"/>
      <c r="MLN193" s="78"/>
      <c r="MLO193" s="78"/>
      <c r="MLP193" s="65"/>
      <c r="MLS193" s="78"/>
      <c r="MLT193" s="78"/>
      <c r="MLU193" s="65"/>
      <c r="MLX193" s="78"/>
      <c r="MLY193" s="78"/>
      <c r="MLZ193" s="65"/>
      <c r="MMC193" s="78"/>
      <c r="MMD193" s="78"/>
      <c r="MME193" s="65"/>
      <c r="MMH193" s="78"/>
      <c r="MMI193" s="78"/>
      <c r="MMJ193" s="65"/>
      <c r="MMM193" s="78"/>
      <c r="MMN193" s="78"/>
      <c r="MMO193" s="65"/>
      <c r="MMR193" s="78"/>
      <c r="MMS193" s="78"/>
      <c r="MMT193" s="65"/>
      <c r="MMW193" s="78"/>
      <c r="MMX193" s="78"/>
      <c r="MMY193" s="65"/>
      <c r="MNB193" s="78"/>
      <c r="MNC193" s="78"/>
      <c r="MND193" s="65"/>
      <c r="MNG193" s="78"/>
      <c r="MNH193" s="78"/>
      <c r="MNI193" s="65"/>
      <c r="MNL193" s="78"/>
      <c r="MNM193" s="78"/>
      <c r="MNN193" s="65"/>
      <c r="MNQ193" s="78"/>
      <c r="MNR193" s="78"/>
      <c r="MNS193" s="65"/>
      <c r="MNV193" s="78"/>
      <c r="MNW193" s="78"/>
      <c r="MNX193" s="65"/>
      <c r="MOA193" s="78"/>
      <c r="MOB193" s="78"/>
      <c r="MOC193" s="65"/>
      <c r="MOF193" s="78"/>
      <c r="MOG193" s="78"/>
      <c r="MOH193" s="65"/>
      <c r="MOK193" s="78"/>
      <c r="MOL193" s="78"/>
      <c r="MOM193" s="65"/>
      <c r="MOP193" s="78"/>
      <c r="MOQ193" s="78"/>
      <c r="MOR193" s="65"/>
      <c r="MOU193" s="78"/>
      <c r="MOV193" s="78"/>
      <c r="MOW193" s="65"/>
      <c r="MOZ193" s="78"/>
      <c r="MPA193" s="78"/>
      <c r="MPB193" s="65"/>
      <c r="MPE193" s="78"/>
      <c r="MPF193" s="78"/>
      <c r="MPG193" s="65"/>
      <c r="MPJ193" s="78"/>
      <c r="MPK193" s="78"/>
      <c r="MPL193" s="65"/>
      <c r="MPO193" s="78"/>
      <c r="MPP193" s="78"/>
      <c r="MPQ193" s="65"/>
      <c r="MPT193" s="78"/>
      <c r="MPU193" s="78"/>
      <c r="MPV193" s="65"/>
      <c r="MPY193" s="78"/>
      <c r="MPZ193" s="78"/>
      <c r="MQA193" s="65"/>
      <c r="MQD193" s="78"/>
      <c r="MQE193" s="78"/>
      <c r="MQF193" s="65"/>
      <c r="MQI193" s="78"/>
      <c r="MQJ193" s="78"/>
      <c r="MQK193" s="65"/>
      <c r="MQN193" s="78"/>
      <c r="MQO193" s="78"/>
      <c r="MQP193" s="65"/>
      <c r="MQS193" s="78"/>
      <c r="MQT193" s="78"/>
      <c r="MQU193" s="65"/>
      <c r="MQX193" s="78"/>
      <c r="MQY193" s="78"/>
      <c r="MQZ193" s="65"/>
      <c r="MRC193" s="78"/>
      <c r="MRD193" s="78"/>
      <c r="MRE193" s="65"/>
      <c r="MRH193" s="78"/>
      <c r="MRI193" s="78"/>
      <c r="MRJ193" s="65"/>
      <c r="MRM193" s="78"/>
      <c r="MRN193" s="78"/>
      <c r="MRO193" s="65"/>
      <c r="MRR193" s="78"/>
      <c r="MRS193" s="78"/>
      <c r="MRT193" s="65"/>
      <c r="MRW193" s="78"/>
      <c r="MRX193" s="78"/>
      <c r="MRY193" s="65"/>
      <c r="MSB193" s="78"/>
      <c r="MSC193" s="78"/>
      <c r="MSD193" s="65"/>
      <c r="MSG193" s="78"/>
      <c r="MSH193" s="78"/>
      <c r="MSI193" s="65"/>
      <c r="MSL193" s="78"/>
      <c r="MSM193" s="78"/>
      <c r="MSN193" s="65"/>
      <c r="MSQ193" s="78"/>
      <c r="MSR193" s="78"/>
      <c r="MSS193" s="65"/>
      <c r="MSV193" s="78"/>
      <c r="MSW193" s="78"/>
      <c r="MSX193" s="65"/>
      <c r="MTA193" s="78"/>
      <c r="MTB193" s="78"/>
      <c r="MTC193" s="65"/>
      <c r="MTF193" s="78"/>
      <c r="MTG193" s="78"/>
      <c r="MTH193" s="65"/>
      <c r="MTK193" s="78"/>
      <c r="MTL193" s="78"/>
      <c r="MTM193" s="65"/>
      <c r="MTP193" s="78"/>
      <c r="MTQ193" s="78"/>
      <c r="MTR193" s="65"/>
      <c r="MTU193" s="78"/>
      <c r="MTV193" s="78"/>
      <c r="MTW193" s="65"/>
      <c r="MTZ193" s="78"/>
      <c r="MUA193" s="78"/>
      <c r="MUB193" s="65"/>
      <c r="MUE193" s="78"/>
      <c r="MUF193" s="78"/>
      <c r="MUG193" s="65"/>
      <c r="MUJ193" s="78"/>
      <c r="MUK193" s="78"/>
      <c r="MUL193" s="65"/>
      <c r="MUO193" s="78"/>
      <c r="MUP193" s="78"/>
      <c r="MUQ193" s="65"/>
      <c r="MUT193" s="78"/>
      <c r="MUU193" s="78"/>
      <c r="MUV193" s="65"/>
      <c r="MUY193" s="78"/>
      <c r="MUZ193" s="78"/>
      <c r="MVA193" s="65"/>
      <c r="MVD193" s="78"/>
      <c r="MVE193" s="78"/>
      <c r="MVF193" s="65"/>
      <c r="MVI193" s="78"/>
      <c r="MVJ193" s="78"/>
      <c r="MVK193" s="65"/>
      <c r="MVN193" s="78"/>
      <c r="MVO193" s="78"/>
      <c r="MVP193" s="65"/>
      <c r="MVS193" s="78"/>
      <c r="MVT193" s="78"/>
      <c r="MVU193" s="65"/>
      <c r="MVX193" s="78"/>
      <c r="MVY193" s="78"/>
      <c r="MVZ193" s="65"/>
      <c r="MWC193" s="78"/>
      <c r="MWD193" s="78"/>
      <c r="MWE193" s="65"/>
      <c r="MWH193" s="78"/>
      <c r="MWI193" s="78"/>
      <c r="MWJ193" s="65"/>
      <c r="MWM193" s="78"/>
      <c r="MWN193" s="78"/>
      <c r="MWO193" s="65"/>
      <c r="MWR193" s="78"/>
      <c r="MWS193" s="78"/>
      <c r="MWT193" s="65"/>
      <c r="MWW193" s="78"/>
      <c r="MWX193" s="78"/>
      <c r="MWY193" s="65"/>
      <c r="MXB193" s="78"/>
      <c r="MXC193" s="78"/>
      <c r="MXD193" s="65"/>
      <c r="MXG193" s="78"/>
      <c r="MXH193" s="78"/>
      <c r="MXI193" s="65"/>
      <c r="MXL193" s="78"/>
      <c r="MXM193" s="78"/>
      <c r="MXN193" s="65"/>
      <c r="MXQ193" s="78"/>
      <c r="MXR193" s="78"/>
      <c r="MXS193" s="65"/>
      <c r="MXV193" s="78"/>
      <c r="MXW193" s="78"/>
      <c r="MXX193" s="65"/>
      <c r="MYA193" s="78"/>
      <c r="MYB193" s="78"/>
      <c r="MYC193" s="65"/>
      <c r="MYF193" s="78"/>
      <c r="MYG193" s="78"/>
      <c r="MYH193" s="65"/>
      <c r="MYK193" s="78"/>
      <c r="MYL193" s="78"/>
      <c r="MYM193" s="65"/>
      <c r="MYP193" s="78"/>
      <c r="MYQ193" s="78"/>
      <c r="MYR193" s="65"/>
      <c r="MYU193" s="78"/>
      <c r="MYV193" s="78"/>
      <c r="MYW193" s="65"/>
      <c r="MYZ193" s="78"/>
      <c r="MZA193" s="78"/>
      <c r="MZB193" s="65"/>
      <c r="MZE193" s="78"/>
      <c r="MZF193" s="78"/>
      <c r="MZG193" s="65"/>
      <c r="MZJ193" s="78"/>
      <c r="MZK193" s="78"/>
      <c r="MZL193" s="65"/>
      <c r="MZO193" s="78"/>
      <c r="MZP193" s="78"/>
      <c r="MZQ193" s="65"/>
      <c r="MZT193" s="78"/>
      <c r="MZU193" s="78"/>
      <c r="MZV193" s="65"/>
      <c r="MZY193" s="78"/>
      <c r="MZZ193" s="78"/>
      <c r="NAA193" s="65"/>
      <c r="NAD193" s="78"/>
      <c r="NAE193" s="78"/>
      <c r="NAF193" s="65"/>
      <c r="NAI193" s="78"/>
      <c r="NAJ193" s="78"/>
      <c r="NAK193" s="65"/>
      <c r="NAN193" s="78"/>
      <c r="NAO193" s="78"/>
      <c r="NAP193" s="65"/>
      <c r="NAS193" s="78"/>
      <c r="NAT193" s="78"/>
      <c r="NAU193" s="65"/>
      <c r="NAX193" s="78"/>
      <c r="NAY193" s="78"/>
      <c r="NAZ193" s="65"/>
      <c r="NBC193" s="78"/>
      <c r="NBD193" s="78"/>
      <c r="NBE193" s="65"/>
      <c r="NBH193" s="78"/>
      <c r="NBI193" s="78"/>
      <c r="NBJ193" s="65"/>
      <c r="NBM193" s="78"/>
      <c r="NBN193" s="78"/>
      <c r="NBO193" s="65"/>
      <c r="NBR193" s="78"/>
      <c r="NBS193" s="78"/>
      <c r="NBT193" s="65"/>
      <c r="NBW193" s="78"/>
      <c r="NBX193" s="78"/>
      <c r="NBY193" s="65"/>
      <c r="NCB193" s="78"/>
      <c r="NCC193" s="78"/>
      <c r="NCD193" s="65"/>
      <c r="NCG193" s="78"/>
      <c r="NCH193" s="78"/>
      <c r="NCI193" s="65"/>
      <c r="NCL193" s="78"/>
      <c r="NCM193" s="78"/>
      <c r="NCN193" s="65"/>
      <c r="NCQ193" s="78"/>
      <c r="NCR193" s="78"/>
      <c r="NCS193" s="65"/>
      <c r="NCV193" s="78"/>
      <c r="NCW193" s="78"/>
      <c r="NCX193" s="65"/>
      <c r="NDA193" s="78"/>
      <c r="NDB193" s="78"/>
      <c r="NDC193" s="65"/>
      <c r="NDF193" s="78"/>
      <c r="NDG193" s="78"/>
      <c r="NDH193" s="65"/>
      <c r="NDK193" s="78"/>
      <c r="NDL193" s="78"/>
      <c r="NDM193" s="65"/>
      <c r="NDP193" s="78"/>
      <c r="NDQ193" s="78"/>
      <c r="NDR193" s="65"/>
      <c r="NDU193" s="78"/>
      <c r="NDV193" s="78"/>
      <c r="NDW193" s="65"/>
      <c r="NDZ193" s="78"/>
      <c r="NEA193" s="78"/>
      <c r="NEB193" s="65"/>
      <c r="NEE193" s="78"/>
      <c r="NEF193" s="78"/>
      <c r="NEG193" s="65"/>
      <c r="NEJ193" s="78"/>
      <c r="NEK193" s="78"/>
      <c r="NEL193" s="65"/>
      <c r="NEO193" s="78"/>
      <c r="NEP193" s="78"/>
      <c r="NEQ193" s="65"/>
      <c r="NET193" s="78"/>
      <c r="NEU193" s="78"/>
      <c r="NEV193" s="65"/>
      <c r="NEY193" s="78"/>
      <c r="NEZ193" s="78"/>
      <c r="NFA193" s="65"/>
      <c r="NFD193" s="78"/>
      <c r="NFE193" s="78"/>
      <c r="NFF193" s="65"/>
      <c r="NFI193" s="78"/>
      <c r="NFJ193" s="78"/>
      <c r="NFK193" s="65"/>
      <c r="NFN193" s="78"/>
      <c r="NFO193" s="78"/>
      <c r="NFP193" s="65"/>
      <c r="NFS193" s="78"/>
      <c r="NFT193" s="78"/>
      <c r="NFU193" s="65"/>
      <c r="NFX193" s="78"/>
      <c r="NFY193" s="78"/>
      <c r="NFZ193" s="65"/>
      <c r="NGC193" s="78"/>
      <c r="NGD193" s="78"/>
      <c r="NGE193" s="65"/>
      <c r="NGH193" s="78"/>
      <c r="NGI193" s="78"/>
      <c r="NGJ193" s="65"/>
      <c r="NGM193" s="78"/>
      <c r="NGN193" s="78"/>
      <c r="NGO193" s="65"/>
      <c r="NGR193" s="78"/>
      <c r="NGS193" s="78"/>
      <c r="NGT193" s="65"/>
      <c r="NGW193" s="78"/>
      <c r="NGX193" s="78"/>
      <c r="NGY193" s="65"/>
      <c r="NHB193" s="78"/>
      <c r="NHC193" s="78"/>
      <c r="NHD193" s="65"/>
      <c r="NHG193" s="78"/>
      <c r="NHH193" s="78"/>
      <c r="NHI193" s="65"/>
      <c r="NHL193" s="78"/>
      <c r="NHM193" s="78"/>
      <c r="NHN193" s="65"/>
      <c r="NHQ193" s="78"/>
      <c r="NHR193" s="78"/>
      <c r="NHS193" s="65"/>
      <c r="NHV193" s="78"/>
      <c r="NHW193" s="78"/>
      <c r="NHX193" s="65"/>
      <c r="NIA193" s="78"/>
      <c r="NIB193" s="78"/>
      <c r="NIC193" s="65"/>
      <c r="NIF193" s="78"/>
      <c r="NIG193" s="78"/>
      <c r="NIH193" s="65"/>
      <c r="NIK193" s="78"/>
      <c r="NIL193" s="78"/>
      <c r="NIM193" s="65"/>
      <c r="NIP193" s="78"/>
      <c r="NIQ193" s="78"/>
      <c r="NIR193" s="65"/>
      <c r="NIU193" s="78"/>
      <c r="NIV193" s="78"/>
      <c r="NIW193" s="65"/>
      <c r="NIZ193" s="78"/>
      <c r="NJA193" s="78"/>
      <c r="NJB193" s="65"/>
      <c r="NJE193" s="78"/>
      <c r="NJF193" s="78"/>
      <c r="NJG193" s="65"/>
      <c r="NJJ193" s="78"/>
      <c r="NJK193" s="78"/>
      <c r="NJL193" s="65"/>
      <c r="NJO193" s="78"/>
      <c r="NJP193" s="78"/>
      <c r="NJQ193" s="65"/>
      <c r="NJT193" s="78"/>
      <c r="NJU193" s="78"/>
      <c r="NJV193" s="65"/>
      <c r="NJY193" s="78"/>
      <c r="NJZ193" s="78"/>
      <c r="NKA193" s="65"/>
      <c r="NKD193" s="78"/>
      <c r="NKE193" s="78"/>
      <c r="NKF193" s="65"/>
      <c r="NKI193" s="78"/>
      <c r="NKJ193" s="78"/>
      <c r="NKK193" s="65"/>
      <c r="NKN193" s="78"/>
      <c r="NKO193" s="78"/>
      <c r="NKP193" s="65"/>
      <c r="NKS193" s="78"/>
      <c r="NKT193" s="78"/>
      <c r="NKU193" s="65"/>
      <c r="NKX193" s="78"/>
      <c r="NKY193" s="78"/>
      <c r="NKZ193" s="65"/>
      <c r="NLC193" s="78"/>
      <c r="NLD193" s="78"/>
      <c r="NLE193" s="65"/>
      <c r="NLH193" s="78"/>
      <c r="NLI193" s="78"/>
      <c r="NLJ193" s="65"/>
      <c r="NLM193" s="78"/>
      <c r="NLN193" s="78"/>
      <c r="NLO193" s="65"/>
      <c r="NLR193" s="78"/>
      <c r="NLS193" s="78"/>
      <c r="NLT193" s="65"/>
      <c r="NLW193" s="78"/>
      <c r="NLX193" s="78"/>
      <c r="NLY193" s="65"/>
      <c r="NMB193" s="78"/>
      <c r="NMC193" s="78"/>
      <c r="NMD193" s="65"/>
      <c r="NMG193" s="78"/>
      <c r="NMH193" s="78"/>
      <c r="NMI193" s="65"/>
      <c r="NML193" s="78"/>
      <c r="NMM193" s="78"/>
      <c r="NMN193" s="65"/>
      <c r="NMQ193" s="78"/>
      <c r="NMR193" s="78"/>
      <c r="NMS193" s="65"/>
      <c r="NMV193" s="78"/>
      <c r="NMW193" s="78"/>
      <c r="NMX193" s="65"/>
      <c r="NNA193" s="78"/>
      <c r="NNB193" s="78"/>
      <c r="NNC193" s="65"/>
      <c r="NNF193" s="78"/>
      <c r="NNG193" s="78"/>
      <c r="NNH193" s="65"/>
      <c r="NNK193" s="78"/>
      <c r="NNL193" s="78"/>
      <c r="NNM193" s="65"/>
      <c r="NNP193" s="78"/>
      <c r="NNQ193" s="78"/>
      <c r="NNR193" s="65"/>
      <c r="NNU193" s="78"/>
      <c r="NNV193" s="78"/>
      <c r="NNW193" s="65"/>
      <c r="NNZ193" s="78"/>
      <c r="NOA193" s="78"/>
      <c r="NOB193" s="65"/>
      <c r="NOE193" s="78"/>
      <c r="NOF193" s="78"/>
      <c r="NOG193" s="65"/>
      <c r="NOJ193" s="78"/>
      <c r="NOK193" s="78"/>
      <c r="NOL193" s="65"/>
      <c r="NOO193" s="78"/>
      <c r="NOP193" s="78"/>
      <c r="NOQ193" s="65"/>
      <c r="NOT193" s="78"/>
      <c r="NOU193" s="78"/>
      <c r="NOV193" s="65"/>
      <c r="NOY193" s="78"/>
      <c r="NOZ193" s="78"/>
      <c r="NPA193" s="65"/>
      <c r="NPD193" s="78"/>
      <c r="NPE193" s="78"/>
      <c r="NPF193" s="65"/>
      <c r="NPI193" s="78"/>
      <c r="NPJ193" s="78"/>
      <c r="NPK193" s="65"/>
      <c r="NPN193" s="78"/>
      <c r="NPO193" s="78"/>
      <c r="NPP193" s="65"/>
      <c r="NPS193" s="78"/>
      <c r="NPT193" s="78"/>
      <c r="NPU193" s="65"/>
      <c r="NPX193" s="78"/>
      <c r="NPY193" s="78"/>
      <c r="NPZ193" s="65"/>
      <c r="NQC193" s="78"/>
      <c r="NQD193" s="78"/>
      <c r="NQE193" s="65"/>
      <c r="NQH193" s="78"/>
      <c r="NQI193" s="78"/>
      <c r="NQJ193" s="65"/>
      <c r="NQM193" s="78"/>
      <c r="NQN193" s="78"/>
      <c r="NQO193" s="65"/>
      <c r="NQR193" s="78"/>
      <c r="NQS193" s="78"/>
      <c r="NQT193" s="65"/>
      <c r="NQW193" s="78"/>
      <c r="NQX193" s="78"/>
      <c r="NQY193" s="65"/>
      <c r="NRB193" s="78"/>
      <c r="NRC193" s="78"/>
      <c r="NRD193" s="65"/>
      <c r="NRG193" s="78"/>
      <c r="NRH193" s="78"/>
      <c r="NRI193" s="65"/>
      <c r="NRL193" s="78"/>
      <c r="NRM193" s="78"/>
      <c r="NRN193" s="65"/>
      <c r="NRQ193" s="78"/>
      <c r="NRR193" s="78"/>
      <c r="NRS193" s="65"/>
      <c r="NRV193" s="78"/>
      <c r="NRW193" s="78"/>
      <c r="NRX193" s="65"/>
      <c r="NSA193" s="78"/>
      <c r="NSB193" s="78"/>
      <c r="NSC193" s="65"/>
      <c r="NSF193" s="78"/>
      <c r="NSG193" s="78"/>
      <c r="NSH193" s="65"/>
      <c r="NSK193" s="78"/>
      <c r="NSL193" s="78"/>
      <c r="NSM193" s="65"/>
      <c r="NSP193" s="78"/>
      <c r="NSQ193" s="78"/>
      <c r="NSR193" s="65"/>
      <c r="NSU193" s="78"/>
      <c r="NSV193" s="78"/>
      <c r="NSW193" s="65"/>
      <c r="NSZ193" s="78"/>
      <c r="NTA193" s="78"/>
      <c r="NTB193" s="65"/>
      <c r="NTE193" s="78"/>
      <c r="NTF193" s="78"/>
      <c r="NTG193" s="65"/>
      <c r="NTJ193" s="78"/>
      <c r="NTK193" s="78"/>
      <c r="NTL193" s="65"/>
      <c r="NTO193" s="78"/>
      <c r="NTP193" s="78"/>
      <c r="NTQ193" s="65"/>
      <c r="NTT193" s="78"/>
      <c r="NTU193" s="78"/>
      <c r="NTV193" s="65"/>
      <c r="NTY193" s="78"/>
      <c r="NTZ193" s="78"/>
      <c r="NUA193" s="65"/>
      <c r="NUD193" s="78"/>
      <c r="NUE193" s="78"/>
      <c r="NUF193" s="65"/>
      <c r="NUI193" s="78"/>
      <c r="NUJ193" s="78"/>
      <c r="NUK193" s="65"/>
      <c r="NUN193" s="78"/>
      <c r="NUO193" s="78"/>
      <c r="NUP193" s="65"/>
      <c r="NUS193" s="78"/>
      <c r="NUT193" s="78"/>
      <c r="NUU193" s="65"/>
      <c r="NUX193" s="78"/>
      <c r="NUY193" s="78"/>
      <c r="NUZ193" s="65"/>
      <c r="NVC193" s="78"/>
      <c r="NVD193" s="78"/>
      <c r="NVE193" s="65"/>
      <c r="NVH193" s="78"/>
      <c r="NVI193" s="78"/>
      <c r="NVJ193" s="65"/>
      <c r="NVM193" s="78"/>
      <c r="NVN193" s="78"/>
      <c r="NVO193" s="65"/>
      <c r="NVR193" s="78"/>
      <c r="NVS193" s="78"/>
      <c r="NVT193" s="65"/>
      <c r="NVW193" s="78"/>
      <c r="NVX193" s="78"/>
      <c r="NVY193" s="65"/>
      <c r="NWB193" s="78"/>
      <c r="NWC193" s="78"/>
      <c r="NWD193" s="65"/>
      <c r="NWG193" s="78"/>
      <c r="NWH193" s="78"/>
      <c r="NWI193" s="65"/>
      <c r="NWL193" s="78"/>
      <c r="NWM193" s="78"/>
      <c r="NWN193" s="65"/>
      <c r="NWQ193" s="78"/>
      <c r="NWR193" s="78"/>
      <c r="NWS193" s="65"/>
      <c r="NWV193" s="78"/>
      <c r="NWW193" s="78"/>
      <c r="NWX193" s="65"/>
      <c r="NXA193" s="78"/>
      <c r="NXB193" s="78"/>
      <c r="NXC193" s="65"/>
      <c r="NXF193" s="78"/>
      <c r="NXG193" s="78"/>
      <c r="NXH193" s="65"/>
      <c r="NXK193" s="78"/>
      <c r="NXL193" s="78"/>
      <c r="NXM193" s="65"/>
      <c r="NXP193" s="78"/>
      <c r="NXQ193" s="78"/>
      <c r="NXR193" s="65"/>
      <c r="NXU193" s="78"/>
      <c r="NXV193" s="78"/>
      <c r="NXW193" s="65"/>
      <c r="NXZ193" s="78"/>
      <c r="NYA193" s="78"/>
      <c r="NYB193" s="65"/>
      <c r="NYE193" s="78"/>
      <c r="NYF193" s="78"/>
      <c r="NYG193" s="65"/>
      <c r="NYJ193" s="78"/>
      <c r="NYK193" s="78"/>
      <c r="NYL193" s="65"/>
      <c r="NYO193" s="78"/>
      <c r="NYP193" s="78"/>
      <c r="NYQ193" s="65"/>
      <c r="NYT193" s="78"/>
      <c r="NYU193" s="78"/>
      <c r="NYV193" s="65"/>
      <c r="NYY193" s="78"/>
      <c r="NYZ193" s="78"/>
      <c r="NZA193" s="65"/>
      <c r="NZD193" s="78"/>
      <c r="NZE193" s="78"/>
      <c r="NZF193" s="65"/>
      <c r="NZI193" s="78"/>
      <c r="NZJ193" s="78"/>
      <c r="NZK193" s="65"/>
      <c r="NZN193" s="78"/>
      <c r="NZO193" s="78"/>
      <c r="NZP193" s="65"/>
      <c r="NZS193" s="78"/>
      <c r="NZT193" s="78"/>
      <c r="NZU193" s="65"/>
      <c r="NZX193" s="78"/>
      <c r="NZY193" s="78"/>
      <c r="NZZ193" s="65"/>
      <c r="OAC193" s="78"/>
      <c r="OAD193" s="78"/>
      <c r="OAE193" s="65"/>
      <c r="OAH193" s="78"/>
      <c r="OAI193" s="78"/>
      <c r="OAJ193" s="65"/>
      <c r="OAM193" s="78"/>
      <c r="OAN193" s="78"/>
      <c r="OAO193" s="65"/>
      <c r="OAR193" s="78"/>
      <c r="OAS193" s="78"/>
      <c r="OAT193" s="65"/>
      <c r="OAW193" s="78"/>
      <c r="OAX193" s="78"/>
      <c r="OAY193" s="65"/>
      <c r="OBB193" s="78"/>
      <c r="OBC193" s="78"/>
      <c r="OBD193" s="65"/>
      <c r="OBG193" s="78"/>
      <c r="OBH193" s="78"/>
      <c r="OBI193" s="65"/>
      <c r="OBL193" s="78"/>
      <c r="OBM193" s="78"/>
      <c r="OBN193" s="65"/>
      <c r="OBQ193" s="78"/>
      <c r="OBR193" s="78"/>
      <c r="OBS193" s="65"/>
      <c r="OBV193" s="78"/>
      <c r="OBW193" s="78"/>
      <c r="OBX193" s="65"/>
      <c r="OCA193" s="78"/>
      <c r="OCB193" s="78"/>
      <c r="OCC193" s="65"/>
      <c r="OCF193" s="78"/>
      <c r="OCG193" s="78"/>
      <c r="OCH193" s="65"/>
      <c r="OCK193" s="78"/>
      <c r="OCL193" s="78"/>
      <c r="OCM193" s="65"/>
      <c r="OCP193" s="78"/>
      <c r="OCQ193" s="78"/>
      <c r="OCR193" s="65"/>
      <c r="OCU193" s="78"/>
      <c r="OCV193" s="78"/>
      <c r="OCW193" s="65"/>
      <c r="OCZ193" s="78"/>
      <c r="ODA193" s="78"/>
      <c r="ODB193" s="65"/>
      <c r="ODE193" s="78"/>
      <c r="ODF193" s="78"/>
      <c r="ODG193" s="65"/>
      <c r="ODJ193" s="78"/>
      <c r="ODK193" s="78"/>
      <c r="ODL193" s="65"/>
      <c r="ODO193" s="78"/>
      <c r="ODP193" s="78"/>
      <c r="ODQ193" s="65"/>
      <c r="ODT193" s="78"/>
      <c r="ODU193" s="78"/>
      <c r="ODV193" s="65"/>
      <c r="ODY193" s="78"/>
      <c r="ODZ193" s="78"/>
      <c r="OEA193" s="65"/>
      <c r="OED193" s="78"/>
      <c r="OEE193" s="78"/>
      <c r="OEF193" s="65"/>
      <c r="OEI193" s="78"/>
      <c r="OEJ193" s="78"/>
      <c r="OEK193" s="65"/>
      <c r="OEN193" s="78"/>
      <c r="OEO193" s="78"/>
      <c r="OEP193" s="65"/>
      <c r="OES193" s="78"/>
      <c r="OET193" s="78"/>
      <c r="OEU193" s="65"/>
      <c r="OEX193" s="78"/>
      <c r="OEY193" s="78"/>
      <c r="OEZ193" s="65"/>
      <c r="OFC193" s="78"/>
      <c r="OFD193" s="78"/>
      <c r="OFE193" s="65"/>
      <c r="OFH193" s="78"/>
      <c r="OFI193" s="78"/>
      <c r="OFJ193" s="65"/>
      <c r="OFM193" s="78"/>
      <c r="OFN193" s="78"/>
      <c r="OFO193" s="65"/>
      <c r="OFR193" s="78"/>
      <c r="OFS193" s="78"/>
      <c r="OFT193" s="65"/>
      <c r="OFW193" s="78"/>
      <c r="OFX193" s="78"/>
      <c r="OFY193" s="65"/>
      <c r="OGB193" s="78"/>
      <c r="OGC193" s="78"/>
      <c r="OGD193" s="65"/>
      <c r="OGG193" s="78"/>
      <c r="OGH193" s="78"/>
      <c r="OGI193" s="65"/>
      <c r="OGL193" s="78"/>
      <c r="OGM193" s="78"/>
      <c r="OGN193" s="65"/>
      <c r="OGQ193" s="78"/>
      <c r="OGR193" s="78"/>
      <c r="OGS193" s="65"/>
      <c r="OGV193" s="78"/>
      <c r="OGW193" s="78"/>
      <c r="OGX193" s="65"/>
      <c r="OHA193" s="78"/>
      <c r="OHB193" s="78"/>
      <c r="OHC193" s="65"/>
      <c r="OHF193" s="78"/>
      <c r="OHG193" s="78"/>
      <c r="OHH193" s="65"/>
      <c r="OHK193" s="78"/>
      <c r="OHL193" s="78"/>
      <c r="OHM193" s="65"/>
      <c r="OHP193" s="78"/>
      <c r="OHQ193" s="78"/>
      <c r="OHR193" s="65"/>
      <c r="OHU193" s="78"/>
      <c r="OHV193" s="78"/>
      <c r="OHW193" s="65"/>
      <c r="OHZ193" s="78"/>
      <c r="OIA193" s="78"/>
      <c r="OIB193" s="65"/>
      <c r="OIE193" s="78"/>
      <c r="OIF193" s="78"/>
      <c r="OIG193" s="65"/>
      <c r="OIJ193" s="78"/>
      <c r="OIK193" s="78"/>
      <c r="OIL193" s="65"/>
      <c r="OIO193" s="78"/>
      <c r="OIP193" s="78"/>
      <c r="OIQ193" s="65"/>
      <c r="OIT193" s="78"/>
      <c r="OIU193" s="78"/>
      <c r="OIV193" s="65"/>
      <c r="OIY193" s="78"/>
      <c r="OIZ193" s="78"/>
      <c r="OJA193" s="65"/>
      <c r="OJD193" s="78"/>
      <c r="OJE193" s="78"/>
      <c r="OJF193" s="65"/>
      <c r="OJI193" s="78"/>
      <c r="OJJ193" s="78"/>
      <c r="OJK193" s="65"/>
      <c r="OJN193" s="78"/>
      <c r="OJO193" s="78"/>
      <c r="OJP193" s="65"/>
      <c r="OJS193" s="78"/>
      <c r="OJT193" s="78"/>
      <c r="OJU193" s="65"/>
      <c r="OJX193" s="78"/>
      <c r="OJY193" s="78"/>
      <c r="OJZ193" s="65"/>
      <c r="OKC193" s="78"/>
      <c r="OKD193" s="78"/>
      <c r="OKE193" s="65"/>
      <c r="OKH193" s="78"/>
      <c r="OKI193" s="78"/>
      <c r="OKJ193" s="65"/>
      <c r="OKM193" s="78"/>
      <c r="OKN193" s="78"/>
      <c r="OKO193" s="65"/>
      <c r="OKR193" s="78"/>
      <c r="OKS193" s="78"/>
      <c r="OKT193" s="65"/>
      <c r="OKW193" s="78"/>
      <c r="OKX193" s="78"/>
      <c r="OKY193" s="65"/>
      <c r="OLB193" s="78"/>
      <c r="OLC193" s="78"/>
      <c r="OLD193" s="65"/>
      <c r="OLG193" s="78"/>
      <c r="OLH193" s="78"/>
      <c r="OLI193" s="65"/>
      <c r="OLL193" s="78"/>
      <c r="OLM193" s="78"/>
      <c r="OLN193" s="65"/>
      <c r="OLQ193" s="78"/>
      <c r="OLR193" s="78"/>
      <c r="OLS193" s="65"/>
      <c r="OLV193" s="78"/>
      <c r="OLW193" s="78"/>
      <c r="OLX193" s="65"/>
      <c r="OMA193" s="78"/>
      <c r="OMB193" s="78"/>
      <c r="OMC193" s="65"/>
      <c r="OMF193" s="78"/>
      <c r="OMG193" s="78"/>
      <c r="OMH193" s="65"/>
      <c r="OMK193" s="78"/>
      <c r="OML193" s="78"/>
      <c r="OMM193" s="65"/>
      <c r="OMP193" s="78"/>
      <c r="OMQ193" s="78"/>
      <c r="OMR193" s="65"/>
      <c r="OMU193" s="78"/>
      <c r="OMV193" s="78"/>
      <c r="OMW193" s="65"/>
      <c r="OMZ193" s="78"/>
      <c r="ONA193" s="78"/>
      <c r="ONB193" s="65"/>
      <c r="ONE193" s="78"/>
      <c r="ONF193" s="78"/>
      <c r="ONG193" s="65"/>
      <c r="ONJ193" s="78"/>
      <c r="ONK193" s="78"/>
      <c r="ONL193" s="65"/>
      <c r="ONO193" s="78"/>
      <c r="ONP193" s="78"/>
      <c r="ONQ193" s="65"/>
      <c r="ONT193" s="78"/>
      <c r="ONU193" s="78"/>
      <c r="ONV193" s="65"/>
      <c r="ONY193" s="78"/>
      <c r="ONZ193" s="78"/>
      <c r="OOA193" s="65"/>
      <c r="OOD193" s="78"/>
      <c r="OOE193" s="78"/>
      <c r="OOF193" s="65"/>
      <c r="OOI193" s="78"/>
      <c r="OOJ193" s="78"/>
      <c r="OOK193" s="65"/>
      <c r="OON193" s="78"/>
      <c r="OOO193" s="78"/>
      <c r="OOP193" s="65"/>
      <c r="OOS193" s="78"/>
      <c r="OOT193" s="78"/>
      <c r="OOU193" s="65"/>
      <c r="OOX193" s="78"/>
      <c r="OOY193" s="78"/>
      <c r="OOZ193" s="65"/>
      <c r="OPC193" s="78"/>
      <c r="OPD193" s="78"/>
      <c r="OPE193" s="65"/>
      <c r="OPH193" s="78"/>
      <c r="OPI193" s="78"/>
      <c r="OPJ193" s="65"/>
      <c r="OPM193" s="78"/>
      <c r="OPN193" s="78"/>
      <c r="OPO193" s="65"/>
      <c r="OPR193" s="78"/>
      <c r="OPS193" s="78"/>
      <c r="OPT193" s="65"/>
      <c r="OPW193" s="78"/>
      <c r="OPX193" s="78"/>
      <c r="OPY193" s="65"/>
      <c r="OQB193" s="78"/>
      <c r="OQC193" s="78"/>
      <c r="OQD193" s="65"/>
      <c r="OQG193" s="78"/>
      <c r="OQH193" s="78"/>
      <c r="OQI193" s="65"/>
      <c r="OQL193" s="78"/>
      <c r="OQM193" s="78"/>
      <c r="OQN193" s="65"/>
      <c r="OQQ193" s="78"/>
      <c r="OQR193" s="78"/>
      <c r="OQS193" s="65"/>
      <c r="OQV193" s="78"/>
      <c r="OQW193" s="78"/>
      <c r="OQX193" s="65"/>
      <c r="ORA193" s="78"/>
      <c r="ORB193" s="78"/>
      <c r="ORC193" s="65"/>
      <c r="ORF193" s="78"/>
      <c r="ORG193" s="78"/>
      <c r="ORH193" s="65"/>
      <c r="ORK193" s="78"/>
      <c r="ORL193" s="78"/>
      <c r="ORM193" s="65"/>
      <c r="ORP193" s="78"/>
      <c r="ORQ193" s="78"/>
      <c r="ORR193" s="65"/>
      <c r="ORU193" s="78"/>
      <c r="ORV193" s="78"/>
      <c r="ORW193" s="65"/>
      <c r="ORZ193" s="78"/>
      <c r="OSA193" s="78"/>
      <c r="OSB193" s="65"/>
      <c r="OSE193" s="78"/>
      <c r="OSF193" s="78"/>
      <c r="OSG193" s="65"/>
      <c r="OSJ193" s="78"/>
      <c r="OSK193" s="78"/>
      <c r="OSL193" s="65"/>
      <c r="OSO193" s="78"/>
      <c r="OSP193" s="78"/>
      <c r="OSQ193" s="65"/>
      <c r="OST193" s="78"/>
      <c r="OSU193" s="78"/>
      <c r="OSV193" s="65"/>
      <c r="OSY193" s="78"/>
      <c r="OSZ193" s="78"/>
      <c r="OTA193" s="65"/>
      <c r="OTD193" s="78"/>
      <c r="OTE193" s="78"/>
      <c r="OTF193" s="65"/>
      <c r="OTI193" s="78"/>
      <c r="OTJ193" s="78"/>
      <c r="OTK193" s="65"/>
      <c r="OTN193" s="78"/>
      <c r="OTO193" s="78"/>
      <c r="OTP193" s="65"/>
      <c r="OTS193" s="78"/>
      <c r="OTT193" s="78"/>
      <c r="OTU193" s="65"/>
      <c r="OTX193" s="78"/>
      <c r="OTY193" s="78"/>
      <c r="OTZ193" s="65"/>
      <c r="OUC193" s="78"/>
      <c r="OUD193" s="78"/>
      <c r="OUE193" s="65"/>
      <c r="OUH193" s="78"/>
      <c r="OUI193" s="78"/>
      <c r="OUJ193" s="65"/>
      <c r="OUM193" s="78"/>
      <c r="OUN193" s="78"/>
      <c r="OUO193" s="65"/>
      <c r="OUR193" s="78"/>
      <c r="OUS193" s="78"/>
      <c r="OUT193" s="65"/>
      <c r="OUW193" s="78"/>
      <c r="OUX193" s="78"/>
      <c r="OUY193" s="65"/>
      <c r="OVB193" s="78"/>
      <c r="OVC193" s="78"/>
      <c r="OVD193" s="65"/>
      <c r="OVG193" s="78"/>
      <c r="OVH193" s="78"/>
      <c r="OVI193" s="65"/>
      <c r="OVL193" s="78"/>
      <c r="OVM193" s="78"/>
      <c r="OVN193" s="65"/>
      <c r="OVQ193" s="78"/>
      <c r="OVR193" s="78"/>
      <c r="OVS193" s="65"/>
      <c r="OVV193" s="78"/>
      <c r="OVW193" s="78"/>
      <c r="OVX193" s="65"/>
      <c r="OWA193" s="78"/>
      <c r="OWB193" s="78"/>
      <c r="OWC193" s="65"/>
      <c r="OWF193" s="78"/>
      <c r="OWG193" s="78"/>
      <c r="OWH193" s="65"/>
      <c r="OWK193" s="78"/>
      <c r="OWL193" s="78"/>
      <c r="OWM193" s="65"/>
      <c r="OWP193" s="78"/>
      <c r="OWQ193" s="78"/>
      <c r="OWR193" s="65"/>
      <c r="OWU193" s="78"/>
      <c r="OWV193" s="78"/>
      <c r="OWW193" s="65"/>
      <c r="OWZ193" s="78"/>
      <c r="OXA193" s="78"/>
      <c r="OXB193" s="65"/>
      <c r="OXE193" s="78"/>
      <c r="OXF193" s="78"/>
      <c r="OXG193" s="65"/>
      <c r="OXJ193" s="78"/>
      <c r="OXK193" s="78"/>
      <c r="OXL193" s="65"/>
      <c r="OXO193" s="78"/>
      <c r="OXP193" s="78"/>
      <c r="OXQ193" s="65"/>
      <c r="OXT193" s="78"/>
      <c r="OXU193" s="78"/>
      <c r="OXV193" s="65"/>
      <c r="OXY193" s="78"/>
      <c r="OXZ193" s="78"/>
      <c r="OYA193" s="65"/>
      <c r="OYD193" s="78"/>
      <c r="OYE193" s="78"/>
      <c r="OYF193" s="65"/>
      <c r="OYI193" s="78"/>
      <c r="OYJ193" s="78"/>
      <c r="OYK193" s="65"/>
      <c r="OYN193" s="78"/>
      <c r="OYO193" s="78"/>
      <c r="OYP193" s="65"/>
      <c r="OYS193" s="78"/>
      <c r="OYT193" s="78"/>
      <c r="OYU193" s="65"/>
      <c r="OYX193" s="78"/>
      <c r="OYY193" s="78"/>
      <c r="OYZ193" s="65"/>
      <c r="OZC193" s="78"/>
      <c r="OZD193" s="78"/>
      <c r="OZE193" s="65"/>
      <c r="OZH193" s="78"/>
      <c r="OZI193" s="78"/>
      <c r="OZJ193" s="65"/>
      <c r="OZM193" s="78"/>
      <c r="OZN193" s="78"/>
      <c r="OZO193" s="65"/>
      <c r="OZR193" s="78"/>
      <c r="OZS193" s="78"/>
      <c r="OZT193" s="65"/>
      <c r="OZW193" s="78"/>
      <c r="OZX193" s="78"/>
      <c r="OZY193" s="65"/>
      <c r="PAB193" s="78"/>
      <c r="PAC193" s="78"/>
      <c r="PAD193" s="65"/>
      <c r="PAG193" s="78"/>
      <c r="PAH193" s="78"/>
      <c r="PAI193" s="65"/>
      <c r="PAL193" s="78"/>
      <c r="PAM193" s="78"/>
      <c r="PAN193" s="65"/>
      <c r="PAQ193" s="78"/>
      <c r="PAR193" s="78"/>
      <c r="PAS193" s="65"/>
      <c r="PAV193" s="78"/>
      <c r="PAW193" s="78"/>
      <c r="PAX193" s="65"/>
      <c r="PBA193" s="78"/>
      <c r="PBB193" s="78"/>
      <c r="PBC193" s="65"/>
      <c r="PBF193" s="78"/>
      <c r="PBG193" s="78"/>
      <c r="PBH193" s="65"/>
      <c r="PBK193" s="78"/>
      <c r="PBL193" s="78"/>
      <c r="PBM193" s="65"/>
      <c r="PBP193" s="78"/>
      <c r="PBQ193" s="78"/>
      <c r="PBR193" s="65"/>
      <c r="PBU193" s="78"/>
      <c r="PBV193" s="78"/>
      <c r="PBW193" s="65"/>
      <c r="PBZ193" s="78"/>
      <c r="PCA193" s="78"/>
      <c r="PCB193" s="65"/>
      <c r="PCE193" s="78"/>
      <c r="PCF193" s="78"/>
      <c r="PCG193" s="65"/>
      <c r="PCJ193" s="78"/>
      <c r="PCK193" s="78"/>
      <c r="PCL193" s="65"/>
      <c r="PCO193" s="78"/>
      <c r="PCP193" s="78"/>
      <c r="PCQ193" s="65"/>
      <c r="PCT193" s="78"/>
      <c r="PCU193" s="78"/>
      <c r="PCV193" s="65"/>
      <c r="PCY193" s="78"/>
      <c r="PCZ193" s="78"/>
      <c r="PDA193" s="65"/>
      <c r="PDD193" s="78"/>
      <c r="PDE193" s="78"/>
      <c r="PDF193" s="65"/>
      <c r="PDI193" s="78"/>
      <c r="PDJ193" s="78"/>
      <c r="PDK193" s="65"/>
      <c r="PDN193" s="78"/>
      <c r="PDO193" s="78"/>
      <c r="PDP193" s="65"/>
      <c r="PDS193" s="78"/>
      <c r="PDT193" s="78"/>
      <c r="PDU193" s="65"/>
      <c r="PDX193" s="78"/>
      <c r="PDY193" s="78"/>
      <c r="PDZ193" s="65"/>
      <c r="PEC193" s="78"/>
      <c r="PED193" s="78"/>
      <c r="PEE193" s="65"/>
      <c r="PEH193" s="78"/>
      <c r="PEI193" s="78"/>
      <c r="PEJ193" s="65"/>
      <c r="PEM193" s="78"/>
      <c r="PEN193" s="78"/>
      <c r="PEO193" s="65"/>
      <c r="PER193" s="78"/>
      <c r="PES193" s="78"/>
      <c r="PET193" s="65"/>
      <c r="PEW193" s="78"/>
      <c r="PEX193" s="78"/>
      <c r="PEY193" s="65"/>
      <c r="PFB193" s="78"/>
      <c r="PFC193" s="78"/>
      <c r="PFD193" s="65"/>
      <c r="PFG193" s="78"/>
      <c r="PFH193" s="78"/>
      <c r="PFI193" s="65"/>
      <c r="PFL193" s="78"/>
      <c r="PFM193" s="78"/>
      <c r="PFN193" s="65"/>
      <c r="PFQ193" s="78"/>
      <c r="PFR193" s="78"/>
      <c r="PFS193" s="65"/>
      <c r="PFV193" s="78"/>
      <c r="PFW193" s="78"/>
      <c r="PFX193" s="65"/>
      <c r="PGA193" s="78"/>
      <c r="PGB193" s="78"/>
      <c r="PGC193" s="65"/>
      <c r="PGF193" s="78"/>
      <c r="PGG193" s="78"/>
      <c r="PGH193" s="65"/>
      <c r="PGK193" s="78"/>
      <c r="PGL193" s="78"/>
      <c r="PGM193" s="65"/>
      <c r="PGP193" s="78"/>
      <c r="PGQ193" s="78"/>
      <c r="PGR193" s="65"/>
      <c r="PGU193" s="78"/>
      <c r="PGV193" s="78"/>
      <c r="PGW193" s="65"/>
      <c r="PGZ193" s="78"/>
      <c r="PHA193" s="78"/>
      <c r="PHB193" s="65"/>
      <c r="PHE193" s="78"/>
      <c r="PHF193" s="78"/>
      <c r="PHG193" s="65"/>
      <c r="PHJ193" s="78"/>
      <c r="PHK193" s="78"/>
      <c r="PHL193" s="65"/>
      <c r="PHO193" s="78"/>
      <c r="PHP193" s="78"/>
      <c r="PHQ193" s="65"/>
      <c r="PHT193" s="78"/>
      <c r="PHU193" s="78"/>
      <c r="PHV193" s="65"/>
      <c r="PHY193" s="78"/>
      <c r="PHZ193" s="78"/>
      <c r="PIA193" s="65"/>
      <c r="PID193" s="78"/>
      <c r="PIE193" s="78"/>
      <c r="PIF193" s="65"/>
      <c r="PII193" s="78"/>
      <c r="PIJ193" s="78"/>
      <c r="PIK193" s="65"/>
      <c r="PIN193" s="78"/>
      <c r="PIO193" s="78"/>
      <c r="PIP193" s="65"/>
      <c r="PIS193" s="78"/>
      <c r="PIT193" s="78"/>
      <c r="PIU193" s="65"/>
      <c r="PIX193" s="78"/>
      <c r="PIY193" s="78"/>
      <c r="PIZ193" s="65"/>
      <c r="PJC193" s="78"/>
      <c r="PJD193" s="78"/>
      <c r="PJE193" s="65"/>
      <c r="PJH193" s="78"/>
      <c r="PJI193" s="78"/>
      <c r="PJJ193" s="65"/>
      <c r="PJM193" s="78"/>
      <c r="PJN193" s="78"/>
      <c r="PJO193" s="65"/>
      <c r="PJR193" s="78"/>
      <c r="PJS193" s="78"/>
      <c r="PJT193" s="65"/>
      <c r="PJW193" s="78"/>
      <c r="PJX193" s="78"/>
      <c r="PJY193" s="65"/>
      <c r="PKB193" s="78"/>
      <c r="PKC193" s="78"/>
      <c r="PKD193" s="65"/>
      <c r="PKG193" s="78"/>
      <c r="PKH193" s="78"/>
      <c r="PKI193" s="65"/>
      <c r="PKL193" s="78"/>
      <c r="PKM193" s="78"/>
      <c r="PKN193" s="65"/>
      <c r="PKQ193" s="78"/>
      <c r="PKR193" s="78"/>
      <c r="PKS193" s="65"/>
      <c r="PKV193" s="78"/>
      <c r="PKW193" s="78"/>
      <c r="PKX193" s="65"/>
      <c r="PLA193" s="78"/>
      <c r="PLB193" s="78"/>
      <c r="PLC193" s="65"/>
      <c r="PLF193" s="78"/>
      <c r="PLG193" s="78"/>
      <c r="PLH193" s="65"/>
      <c r="PLK193" s="78"/>
      <c r="PLL193" s="78"/>
      <c r="PLM193" s="65"/>
      <c r="PLP193" s="78"/>
      <c r="PLQ193" s="78"/>
      <c r="PLR193" s="65"/>
      <c r="PLU193" s="78"/>
      <c r="PLV193" s="78"/>
      <c r="PLW193" s="65"/>
      <c r="PLZ193" s="78"/>
      <c r="PMA193" s="78"/>
      <c r="PMB193" s="65"/>
      <c r="PME193" s="78"/>
      <c r="PMF193" s="78"/>
      <c r="PMG193" s="65"/>
      <c r="PMJ193" s="78"/>
      <c r="PMK193" s="78"/>
      <c r="PML193" s="65"/>
      <c r="PMO193" s="78"/>
      <c r="PMP193" s="78"/>
      <c r="PMQ193" s="65"/>
      <c r="PMT193" s="78"/>
      <c r="PMU193" s="78"/>
      <c r="PMV193" s="65"/>
      <c r="PMY193" s="78"/>
      <c r="PMZ193" s="78"/>
      <c r="PNA193" s="65"/>
      <c r="PND193" s="78"/>
      <c r="PNE193" s="78"/>
      <c r="PNF193" s="65"/>
      <c r="PNI193" s="78"/>
      <c r="PNJ193" s="78"/>
      <c r="PNK193" s="65"/>
      <c r="PNN193" s="78"/>
      <c r="PNO193" s="78"/>
      <c r="PNP193" s="65"/>
      <c r="PNS193" s="78"/>
      <c r="PNT193" s="78"/>
      <c r="PNU193" s="65"/>
      <c r="PNX193" s="78"/>
      <c r="PNY193" s="78"/>
      <c r="PNZ193" s="65"/>
      <c r="POC193" s="78"/>
      <c r="POD193" s="78"/>
      <c r="POE193" s="65"/>
      <c r="POH193" s="78"/>
      <c r="POI193" s="78"/>
      <c r="POJ193" s="65"/>
      <c r="POM193" s="78"/>
      <c r="PON193" s="78"/>
      <c r="POO193" s="65"/>
      <c r="POR193" s="78"/>
      <c r="POS193" s="78"/>
      <c r="POT193" s="65"/>
      <c r="POW193" s="78"/>
      <c r="POX193" s="78"/>
      <c r="POY193" s="65"/>
      <c r="PPB193" s="78"/>
      <c r="PPC193" s="78"/>
      <c r="PPD193" s="65"/>
      <c r="PPG193" s="78"/>
      <c r="PPH193" s="78"/>
      <c r="PPI193" s="65"/>
      <c r="PPL193" s="78"/>
      <c r="PPM193" s="78"/>
      <c r="PPN193" s="65"/>
      <c r="PPQ193" s="78"/>
      <c r="PPR193" s="78"/>
      <c r="PPS193" s="65"/>
      <c r="PPV193" s="78"/>
      <c r="PPW193" s="78"/>
      <c r="PPX193" s="65"/>
      <c r="PQA193" s="78"/>
      <c r="PQB193" s="78"/>
      <c r="PQC193" s="65"/>
      <c r="PQF193" s="78"/>
      <c r="PQG193" s="78"/>
      <c r="PQH193" s="65"/>
      <c r="PQK193" s="78"/>
      <c r="PQL193" s="78"/>
      <c r="PQM193" s="65"/>
      <c r="PQP193" s="78"/>
      <c r="PQQ193" s="78"/>
      <c r="PQR193" s="65"/>
      <c r="PQU193" s="78"/>
      <c r="PQV193" s="78"/>
      <c r="PQW193" s="65"/>
      <c r="PQZ193" s="78"/>
      <c r="PRA193" s="78"/>
      <c r="PRB193" s="65"/>
      <c r="PRE193" s="78"/>
      <c r="PRF193" s="78"/>
      <c r="PRG193" s="65"/>
      <c r="PRJ193" s="78"/>
      <c r="PRK193" s="78"/>
      <c r="PRL193" s="65"/>
      <c r="PRO193" s="78"/>
      <c r="PRP193" s="78"/>
      <c r="PRQ193" s="65"/>
      <c r="PRT193" s="78"/>
      <c r="PRU193" s="78"/>
      <c r="PRV193" s="65"/>
      <c r="PRY193" s="78"/>
      <c r="PRZ193" s="78"/>
      <c r="PSA193" s="65"/>
      <c r="PSD193" s="78"/>
      <c r="PSE193" s="78"/>
      <c r="PSF193" s="65"/>
      <c r="PSI193" s="78"/>
      <c r="PSJ193" s="78"/>
      <c r="PSK193" s="65"/>
      <c r="PSN193" s="78"/>
      <c r="PSO193" s="78"/>
      <c r="PSP193" s="65"/>
      <c r="PSS193" s="78"/>
      <c r="PST193" s="78"/>
      <c r="PSU193" s="65"/>
      <c r="PSX193" s="78"/>
      <c r="PSY193" s="78"/>
      <c r="PSZ193" s="65"/>
      <c r="PTC193" s="78"/>
      <c r="PTD193" s="78"/>
      <c r="PTE193" s="65"/>
      <c r="PTH193" s="78"/>
      <c r="PTI193" s="78"/>
      <c r="PTJ193" s="65"/>
      <c r="PTM193" s="78"/>
      <c r="PTN193" s="78"/>
      <c r="PTO193" s="65"/>
      <c r="PTR193" s="78"/>
      <c r="PTS193" s="78"/>
      <c r="PTT193" s="65"/>
      <c r="PTW193" s="78"/>
      <c r="PTX193" s="78"/>
      <c r="PTY193" s="65"/>
      <c r="PUB193" s="78"/>
      <c r="PUC193" s="78"/>
      <c r="PUD193" s="65"/>
      <c r="PUG193" s="78"/>
      <c r="PUH193" s="78"/>
      <c r="PUI193" s="65"/>
      <c r="PUL193" s="78"/>
      <c r="PUM193" s="78"/>
      <c r="PUN193" s="65"/>
      <c r="PUQ193" s="78"/>
      <c r="PUR193" s="78"/>
      <c r="PUS193" s="65"/>
      <c r="PUV193" s="78"/>
      <c r="PUW193" s="78"/>
      <c r="PUX193" s="65"/>
      <c r="PVA193" s="78"/>
      <c r="PVB193" s="78"/>
      <c r="PVC193" s="65"/>
      <c r="PVF193" s="78"/>
      <c r="PVG193" s="78"/>
      <c r="PVH193" s="65"/>
      <c r="PVK193" s="78"/>
      <c r="PVL193" s="78"/>
      <c r="PVM193" s="65"/>
      <c r="PVP193" s="78"/>
      <c r="PVQ193" s="78"/>
      <c r="PVR193" s="65"/>
      <c r="PVU193" s="78"/>
      <c r="PVV193" s="78"/>
      <c r="PVW193" s="65"/>
      <c r="PVZ193" s="78"/>
      <c r="PWA193" s="78"/>
      <c r="PWB193" s="65"/>
      <c r="PWE193" s="78"/>
      <c r="PWF193" s="78"/>
      <c r="PWG193" s="65"/>
      <c r="PWJ193" s="78"/>
      <c r="PWK193" s="78"/>
      <c r="PWL193" s="65"/>
      <c r="PWO193" s="78"/>
      <c r="PWP193" s="78"/>
      <c r="PWQ193" s="65"/>
      <c r="PWT193" s="78"/>
      <c r="PWU193" s="78"/>
      <c r="PWV193" s="65"/>
      <c r="PWY193" s="78"/>
      <c r="PWZ193" s="78"/>
      <c r="PXA193" s="65"/>
      <c r="PXD193" s="78"/>
      <c r="PXE193" s="78"/>
      <c r="PXF193" s="65"/>
      <c r="PXI193" s="78"/>
      <c r="PXJ193" s="78"/>
      <c r="PXK193" s="65"/>
      <c r="PXN193" s="78"/>
      <c r="PXO193" s="78"/>
      <c r="PXP193" s="65"/>
      <c r="PXS193" s="78"/>
      <c r="PXT193" s="78"/>
      <c r="PXU193" s="65"/>
      <c r="PXX193" s="78"/>
      <c r="PXY193" s="78"/>
      <c r="PXZ193" s="65"/>
      <c r="PYC193" s="78"/>
      <c r="PYD193" s="78"/>
      <c r="PYE193" s="65"/>
      <c r="PYH193" s="78"/>
      <c r="PYI193" s="78"/>
      <c r="PYJ193" s="65"/>
      <c r="PYM193" s="78"/>
      <c r="PYN193" s="78"/>
      <c r="PYO193" s="65"/>
      <c r="PYR193" s="78"/>
      <c r="PYS193" s="78"/>
      <c r="PYT193" s="65"/>
      <c r="PYW193" s="78"/>
      <c r="PYX193" s="78"/>
      <c r="PYY193" s="65"/>
      <c r="PZB193" s="78"/>
      <c r="PZC193" s="78"/>
      <c r="PZD193" s="65"/>
      <c r="PZG193" s="78"/>
      <c r="PZH193" s="78"/>
      <c r="PZI193" s="65"/>
      <c r="PZL193" s="78"/>
      <c r="PZM193" s="78"/>
      <c r="PZN193" s="65"/>
      <c r="PZQ193" s="78"/>
      <c r="PZR193" s="78"/>
      <c r="PZS193" s="65"/>
      <c r="PZV193" s="78"/>
      <c r="PZW193" s="78"/>
      <c r="PZX193" s="65"/>
      <c r="QAA193" s="78"/>
      <c r="QAB193" s="78"/>
      <c r="QAC193" s="65"/>
      <c r="QAF193" s="78"/>
      <c r="QAG193" s="78"/>
      <c r="QAH193" s="65"/>
      <c r="QAK193" s="78"/>
      <c r="QAL193" s="78"/>
      <c r="QAM193" s="65"/>
      <c r="QAP193" s="78"/>
      <c r="QAQ193" s="78"/>
      <c r="QAR193" s="65"/>
      <c r="QAU193" s="78"/>
      <c r="QAV193" s="78"/>
      <c r="QAW193" s="65"/>
      <c r="QAZ193" s="78"/>
      <c r="QBA193" s="78"/>
      <c r="QBB193" s="65"/>
      <c r="QBE193" s="78"/>
      <c r="QBF193" s="78"/>
      <c r="QBG193" s="65"/>
      <c r="QBJ193" s="78"/>
      <c r="QBK193" s="78"/>
      <c r="QBL193" s="65"/>
      <c r="QBO193" s="78"/>
      <c r="QBP193" s="78"/>
      <c r="QBQ193" s="65"/>
      <c r="QBT193" s="78"/>
      <c r="QBU193" s="78"/>
      <c r="QBV193" s="65"/>
      <c r="QBY193" s="78"/>
      <c r="QBZ193" s="78"/>
      <c r="QCA193" s="65"/>
      <c r="QCD193" s="78"/>
      <c r="QCE193" s="78"/>
      <c r="QCF193" s="65"/>
      <c r="QCI193" s="78"/>
      <c r="QCJ193" s="78"/>
      <c r="QCK193" s="65"/>
      <c r="QCN193" s="78"/>
      <c r="QCO193" s="78"/>
      <c r="QCP193" s="65"/>
      <c r="QCS193" s="78"/>
      <c r="QCT193" s="78"/>
      <c r="QCU193" s="65"/>
      <c r="QCX193" s="78"/>
      <c r="QCY193" s="78"/>
      <c r="QCZ193" s="65"/>
      <c r="QDC193" s="78"/>
      <c r="QDD193" s="78"/>
      <c r="QDE193" s="65"/>
      <c r="QDH193" s="78"/>
      <c r="QDI193" s="78"/>
      <c r="QDJ193" s="65"/>
      <c r="QDM193" s="78"/>
      <c r="QDN193" s="78"/>
      <c r="QDO193" s="65"/>
      <c r="QDR193" s="78"/>
      <c r="QDS193" s="78"/>
      <c r="QDT193" s="65"/>
      <c r="QDW193" s="78"/>
      <c r="QDX193" s="78"/>
      <c r="QDY193" s="65"/>
      <c r="QEB193" s="78"/>
      <c r="QEC193" s="78"/>
      <c r="QED193" s="65"/>
      <c r="QEG193" s="78"/>
      <c r="QEH193" s="78"/>
      <c r="QEI193" s="65"/>
      <c r="QEL193" s="78"/>
      <c r="QEM193" s="78"/>
      <c r="QEN193" s="65"/>
      <c r="QEQ193" s="78"/>
      <c r="QER193" s="78"/>
      <c r="QES193" s="65"/>
      <c r="QEV193" s="78"/>
      <c r="QEW193" s="78"/>
      <c r="QEX193" s="65"/>
      <c r="QFA193" s="78"/>
      <c r="QFB193" s="78"/>
      <c r="QFC193" s="65"/>
      <c r="QFF193" s="78"/>
      <c r="QFG193" s="78"/>
      <c r="QFH193" s="65"/>
      <c r="QFK193" s="78"/>
      <c r="QFL193" s="78"/>
      <c r="QFM193" s="65"/>
      <c r="QFP193" s="78"/>
      <c r="QFQ193" s="78"/>
      <c r="QFR193" s="65"/>
      <c r="QFU193" s="78"/>
      <c r="QFV193" s="78"/>
      <c r="QFW193" s="65"/>
      <c r="QFZ193" s="78"/>
      <c r="QGA193" s="78"/>
      <c r="QGB193" s="65"/>
      <c r="QGE193" s="78"/>
      <c r="QGF193" s="78"/>
      <c r="QGG193" s="65"/>
      <c r="QGJ193" s="78"/>
      <c r="QGK193" s="78"/>
      <c r="QGL193" s="65"/>
      <c r="QGO193" s="78"/>
      <c r="QGP193" s="78"/>
      <c r="QGQ193" s="65"/>
      <c r="QGT193" s="78"/>
      <c r="QGU193" s="78"/>
      <c r="QGV193" s="65"/>
      <c r="QGY193" s="78"/>
      <c r="QGZ193" s="78"/>
      <c r="QHA193" s="65"/>
      <c r="QHD193" s="78"/>
      <c r="QHE193" s="78"/>
      <c r="QHF193" s="65"/>
      <c r="QHI193" s="78"/>
      <c r="QHJ193" s="78"/>
      <c r="QHK193" s="65"/>
      <c r="QHN193" s="78"/>
      <c r="QHO193" s="78"/>
      <c r="QHP193" s="65"/>
      <c r="QHS193" s="78"/>
      <c r="QHT193" s="78"/>
      <c r="QHU193" s="65"/>
      <c r="QHX193" s="78"/>
      <c r="QHY193" s="78"/>
      <c r="QHZ193" s="65"/>
      <c r="QIC193" s="78"/>
      <c r="QID193" s="78"/>
      <c r="QIE193" s="65"/>
      <c r="QIH193" s="78"/>
      <c r="QII193" s="78"/>
      <c r="QIJ193" s="65"/>
      <c r="QIM193" s="78"/>
      <c r="QIN193" s="78"/>
      <c r="QIO193" s="65"/>
      <c r="QIR193" s="78"/>
      <c r="QIS193" s="78"/>
      <c r="QIT193" s="65"/>
      <c r="QIW193" s="78"/>
      <c r="QIX193" s="78"/>
      <c r="QIY193" s="65"/>
      <c r="QJB193" s="78"/>
      <c r="QJC193" s="78"/>
      <c r="QJD193" s="65"/>
      <c r="QJG193" s="78"/>
      <c r="QJH193" s="78"/>
      <c r="QJI193" s="65"/>
      <c r="QJL193" s="78"/>
      <c r="QJM193" s="78"/>
      <c r="QJN193" s="65"/>
      <c r="QJQ193" s="78"/>
      <c r="QJR193" s="78"/>
      <c r="QJS193" s="65"/>
      <c r="QJV193" s="78"/>
      <c r="QJW193" s="78"/>
      <c r="QJX193" s="65"/>
      <c r="QKA193" s="78"/>
      <c r="QKB193" s="78"/>
      <c r="QKC193" s="65"/>
      <c r="QKF193" s="78"/>
      <c r="QKG193" s="78"/>
      <c r="QKH193" s="65"/>
      <c r="QKK193" s="78"/>
      <c r="QKL193" s="78"/>
      <c r="QKM193" s="65"/>
      <c r="QKP193" s="78"/>
      <c r="QKQ193" s="78"/>
      <c r="QKR193" s="65"/>
      <c r="QKU193" s="78"/>
      <c r="QKV193" s="78"/>
      <c r="QKW193" s="65"/>
      <c r="QKZ193" s="78"/>
      <c r="QLA193" s="78"/>
      <c r="QLB193" s="65"/>
      <c r="QLE193" s="78"/>
      <c r="QLF193" s="78"/>
      <c r="QLG193" s="65"/>
      <c r="QLJ193" s="78"/>
      <c r="QLK193" s="78"/>
      <c r="QLL193" s="65"/>
      <c r="QLO193" s="78"/>
      <c r="QLP193" s="78"/>
      <c r="QLQ193" s="65"/>
      <c r="QLT193" s="78"/>
      <c r="QLU193" s="78"/>
      <c r="QLV193" s="65"/>
      <c r="QLY193" s="78"/>
      <c r="QLZ193" s="78"/>
      <c r="QMA193" s="65"/>
      <c r="QMD193" s="78"/>
      <c r="QME193" s="78"/>
      <c r="QMF193" s="65"/>
      <c r="QMI193" s="78"/>
      <c r="QMJ193" s="78"/>
      <c r="QMK193" s="65"/>
      <c r="QMN193" s="78"/>
      <c r="QMO193" s="78"/>
      <c r="QMP193" s="65"/>
      <c r="QMS193" s="78"/>
      <c r="QMT193" s="78"/>
      <c r="QMU193" s="65"/>
      <c r="QMX193" s="78"/>
      <c r="QMY193" s="78"/>
      <c r="QMZ193" s="65"/>
      <c r="QNC193" s="78"/>
      <c r="QND193" s="78"/>
      <c r="QNE193" s="65"/>
      <c r="QNH193" s="78"/>
      <c r="QNI193" s="78"/>
      <c r="QNJ193" s="65"/>
      <c r="QNM193" s="78"/>
      <c r="QNN193" s="78"/>
      <c r="QNO193" s="65"/>
      <c r="QNR193" s="78"/>
      <c r="QNS193" s="78"/>
      <c r="QNT193" s="65"/>
      <c r="QNW193" s="78"/>
      <c r="QNX193" s="78"/>
      <c r="QNY193" s="65"/>
      <c r="QOB193" s="78"/>
      <c r="QOC193" s="78"/>
      <c r="QOD193" s="65"/>
      <c r="QOG193" s="78"/>
      <c r="QOH193" s="78"/>
      <c r="QOI193" s="65"/>
      <c r="QOL193" s="78"/>
      <c r="QOM193" s="78"/>
      <c r="QON193" s="65"/>
      <c r="QOQ193" s="78"/>
      <c r="QOR193" s="78"/>
      <c r="QOS193" s="65"/>
      <c r="QOV193" s="78"/>
      <c r="QOW193" s="78"/>
      <c r="QOX193" s="65"/>
      <c r="QPA193" s="78"/>
      <c r="QPB193" s="78"/>
      <c r="QPC193" s="65"/>
      <c r="QPF193" s="78"/>
      <c r="QPG193" s="78"/>
      <c r="QPH193" s="65"/>
      <c r="QPK193" s="78"/>
      <c r="QPL193" s="78"/>
      <c r="QPM193" s="65"/>
      <c r="QPP193" s="78"/>
      <c r="QPQ193" s="78"/>
      <c r="QPR193" s="65"/>
      <c r="QPU193" s="78"/>
      <c r="QPV193" s="78"/>
      <c r="QPW193" s="65"/>
      <c r="QPZ193" s="78"/>
      <c r="QQA193" s="78"/>
      <c r="QQB193" s="65"/>
      <c r="QQE193" s="78"/>
      <c r="QQF193" s="78"/>
      <c r="QQG193" s="65"/>
      <c r="QQJ193" s="78"/>
      <c r="QQK193" s="78"/>
      <c r="QQL193" s="65"/>
      <c r="QQO193" s="78"/>
      <c r="QQP193" s="78"/>
      <c r="QQQ193" s="65"/>
      <c r="QQT193" s="78"/>
      <c r="QQU193" s="78"/>
      <c r="QQV193" s="65"/>
      <c r="QQY193" s="78"/>
      <c r="QQZ193" s="78"/>
      <c r="QRA193" s="65"/>
      <c r="QRD193" s="78"/>
      <c r="QRE193" s="78"/>
      <c r="QRF193" s="65"/>
      <c r="QRI193" s="78"/>
      <c r="QRJ193" s="78"/>
      <c r="QRK193" s="65"/>
      <c r="QRN193" s="78"/>
      <c r="QRO193" s="78"/>
      <c r="QRP193" s="65"/>
      <c r="QRS193" s="78"/>
      <c r="QRT193" s="78"/>
      <c r="QRU193" s="65"/>
      <c r="QRX193" s="78"/>
      <c r="QRY193" s="78"/>
      <c r="QRZ193" s="65"/>
      <c r="QSC193" s="78"/>
      <c r="QSD193" s="78"/>
      <c r="QSE193" s="65"/>
      <c r="QSH193" s="78"/>
      <c r="QSI193" s="78"/>
      <c r="QSJ193" s="65"/>
      <c r="QSM193" s="78"/>
      <c r="QSN193" s="78"/>
      <c r="QSO193" s="65"/>
      <c r="QSR193" s="78"/>
      <c r="QSS193" s="78"/>
      <c r="QST193" s="65"/>
      <c r="QSW193" s="78"/>
      <c r="QSX193" s="78"/>
      <c r="QSY193" s="65"/>
      <c r="QTB193" s="78"/>
      <c r="QTC193" s="78"/>
      <c r="QTD193" s="65"/>
      <c r="QTG193" s="78"/>
      <c r="QTH193" s="78"/>
      <c r="QTI193" s="65"/>
      <c r="QTL193" s="78"/>
      <c r="QTM193" s="78"/>
      <c r="QTN193" s="65"/>
      <c r="QTQ193" s="78"/>
      <c r="QTR193" s="78"/>
      <c r="QTS193" s="65"/>
      <c r="QTV193" s="78"/>
      <c r="QTW193" s="78"/>
      <c r="QTX193" s="65"/>
      <c r="QUA193" s="78"/>
      <c r="QUB193" s="78"/>
      <c r="QUC193" s="65"/>
      <c r="QUF193" s="78"/>
      <c r="QUG193" s="78"/>
      <c r="QUH193" s="65"/>
      <c r="QUK193" s="78"/>
      <c r="QUL193" s="78"/>
      <c r="QUM193" s="65"/>
      <c r="QUP193" s="78"/>
      <c r="QUQ193" s="78"/>
      <c r="QUR193" s="65"/>
      <c r="QUU193" s="78"/>
      <c r="QUV193" s="78"/>
      <c r="QUW193" s="65"/>
      <c r="QUZ193" s="78"/>
      <c r="QVA193" s="78"/>
      <c r="QVB193" s="65"/>
      <c r="QVE193" s="78"/>
      <c r="QVF193" s="78"/>
      <c r="QVG193" s="65"/>
      <c r="QVJ193" s="78"/>
      <c r="QVK193" s="78"/>
      <c r="QVL193" s="65"/>
      <c r="QVO193" s="78"/>
      <c r="QVP193" s="78"/>
      <c r="QVQ193" s="65"/>
      <c r="QVT193" s="78"/>
      <c r="QVU193" s="78"/>
      <c r="QVV193" s="65"/>
      <c r="QVY193" s="78"/>
      <c r="QVZ193" s="78"/>
      <c r="QWA193" s="65"/>
      <c r="QWD193" s="78"/>
      <c r="QWE193" s="78"/>
      <c r="QWF193" s="65"/>
      <c r="QWI193" s="78"/>
      <c r="QWJ193" s="78"/>
      <c r="QWK193" s="65"/>
      <c r="QWN193" s="78"/>
      <c r="QWO193" s="78"/>
      <c r="QWP193" s="65"/>
      <c r="QWS193" s="78"/>
      <c r="QWT193" s="78"/>
      <c r="QWU193" s="65"/>
      <c r="QWX193" s="78"/>
      <c r="QWY193" s="78"/>
      <c r="QWZ193" s="65"/>
      <c r="QXC193" s="78"/>
      <c r="QXD193" s="78"/>
      <c r="QXE193" s="65"/>
      <c r="QXH193" s="78"/>
      <c r="QXI193" s="78"/>
      <c r="QXJ193" s="65"/>
      <c r="QXM193" s="78"/>
      <c r="QXN193" s="78"/>
      <c r="QXO193" s="65"/>
      <c r="QXR193" s="78"/>
      <c r="QXS193" s="78"/>
      <c r="QXT193" s="65"/>
      <c r="QXW193" s="78"/>
      <c r="QXX193" s="78"/>
      <c r="QXY193" s="65"/>
      <c r="QYB193" s="78"/>
      <c r="QYC193" s="78"/>
      <c r="QYD193" s="65"/>
      <c r="QYG193" s="78"/>
      <c r="QYH193" s="78"/>
      <c r="QYI193" s="65"/>
      <c r="QYL193" s="78"/>
      <c r="QYM193" s="78"/>
      <c r="QYN193" s="65"/>
      <c r="QYQ193" s="78"/>
      <c r="QYR193" s="78"/>
      <c r="QYS193" s="65"/>
      <c r="QYV193" s="78"/>
      <c r="QYW193" s="78"/>
      <c r="QYX193" s="65"/>
      <c r="QZA193" s="78"/>
      <c r="QZB193" s="78"/>
      <c r="QZC193" s="65"/>
      <c r="QZF193" s="78"/>
      <c r="QZG193" s="78"/>
      <c r="QZH193" s="65"/>
      <c r="QZK193" s="78"/>
      <c r="QZL193" s="78"/>
      <c r="QZM193" s="65"/>
      <c r="QZP193" s="78"/>
      <c r="QZQ193" s="78"/>
      <c r="QZR193" s="65"/>
      <c r="QZU193" s="78"/>
      <c r="QZV193" s="78"/>
      <c r="QZW193" s="65"/>
      <c r="QZZ193" s="78"/>
      <c r="RAA193" s="78"/>
      <c r="RAB193" s="65"/>
      <c r="RAE193" s="78"/>
      <c r="RAF193" s="78"/>
      <c r="RAG193" s="65"/>
      <c r="RAJ193" s="78"/>
      <c r="RAK193" s="78"/>
      <c r="RAL193" s="65"/>
      <c r="RAO193" s="78"/>
      <c r="RAP193" s="78"/>
      <c r="RAQ193" s="65"/>
      <c r="RAT193" s="78"/>
      <c r="RAU193" s="78"/>
      <c r="RAV193" s="65"/>
      <c r="RAY193" s="78"/>
      <c r="RAZ193" s="78"/>
      <c r="RBA193" s="65"/>
      <c r="RBD193" s="78"/>
      <c r="RBE193" s="78"/>
      <c r="RBF193" s="65"/>
      <c r="RBI193" s="78"/>
      <c r="RBJ193" s="78"/>
      <c r="RBK193" s="65"/>
      <c r="RBN193" s="78"/>
      <c r="RBO193" s="78"/>
      <c r="RBP193" s="65"/>
      <c r="RBS193" s="78"/>
      <c r="RBT193" s="78"/>
      <c r="RBU193" s="65"/>
      <c r="RBX193" s="78"/>
      <c r="RBY193" s="78"/>
      <c r="RBZ193" s="65"/>
      <c r="RCC193" s="78"/>
      <c r="RCD193" s="78"/>
      <c r="RCE193" s="65"/>
      <c r="RCH193" s="78"/>
      <c r="RCI193" s="78"/>
      <c r="RCJ193" s="65"/>
      <c r="RCM193" s="78"/>
      <c r="RCN193" s="78"/>
      <c r="RCO193" s="65"/>
      <c r="RCR193" s="78"/>
      <c r="RCS193" s="78"/>
      <c r="RCT193" s="65"/>
      <c r="RCW193" s="78"/>
      <c r="RCX193" s="78"/>
      <c r="RCY193" s="65"/>
      <c r="RDB193" s="78"/>
      <c r="RDC193" s="78"/>
      <c r="RDD193" s="65"/>
      <c r="RDG193" s="78"/>
      <c r="RDH193" s="78"/>
      <c r="RDI193" s="65"/>
      <c r="RDL193" s="78"/>
      <c r="RDM193" s="78"/>
      <c r="RDN193" s="65"/>
      <c r="RDQ193" s="78"/>
      <c r="RDR193" s="78"/>
      <c r="RDS193" s="65"/>
      <c r="RDV193" s="78"/>
      <c r="RDW193" s="78"/>
      <c r="RDX193" s="65"/>
      <c r="REA193" s="78"/>
      <c r="REB193" s="78"/>
      <c r="REC193" s="65"/>
      <c r="REF193" s="78"/>
      <c r="REG193" s="78"/>
      <c r="REH193" s="65"/>
      <c r="REK193" s="78"/>
      <c r="REL193" s="78"/>
      <c r="REM193" s="65"/>
      <c r="REP193" s="78"/>
      <c r="REQ193" s="78"/>
      <c r="RER193" s="65"/>
      <c r="REU193" s="78"/>
      <c r="REV193" s="78"/>
      <c r="REW193" s="65"/>
      <c r="REZ193" s="78"/>
      <c r="RFA193" s="78"/>
      <c r="RFB193" s="65"/>
      <c r="RFE193" s="78"/>
      <c r="RFF193" s="78"/>
      <c r="RFG193" s="65"/>
      <c r="RFJ193" s="78"/>
      <c r="RFK193" s="78"/>
      <c r="RFL193" s="65"/>
      <c r="RFO193" s="78"/>
      <c r="RFP193" s="78"/>
      <c r="RFQ193" s="65"/>
      <c r="RFT193" s="78"/>
      <c r="RFU193" s="78"/>
      <c r="RFV193" s="65"/>
      <c r="RFY193" s="78"/>
      <c r="RFZ193" s="78"/>
      <c r="RGA193" s="65"/>
      <c r="RGD193" s="78"/>
      <c r="RGE193" s="78"/>
      <c r="RGF193" s="65"/>
      <c r="RGI193" s="78"/>
      <c r="RGJ193" s="78"/>
      <c r="RGK193" s="65"/>
      <c r="RGN193" s="78"/>
      <c r="RGO193" s="78"/>
      <c r="RGP193" s="65"/>
      <c r="RGS193" s="78"/>
      <c r="RGT193" s="78"/>
      <c r="RGU193" s="65"/>
      <c r="RGX193" s="78"/>
      <c r="RGY193" s="78"/>
      <c r="RGZ193" s="65"/>
      <c r="RHC193" s="78"/>
      <c r="RHD193" s="78"/>
      <c r="RHE193" s="65"/>
      <c r="RHH193" s="78"/>
      <c r="RHI193" s="78"/>
      <c r="RHJ193" s="65"/>
      <c r="RHM193" s="78"/>
      <c r="RHN193" s="78"/>
      <c r="RHO193" s="65"/>
      <c r="RHR193" s="78"/>
      <c r="RHS193" s="78"/>
      <c r="RHT193" s="65"/>
      <c r="RHW193" s="78"/>
      <c r="RHX193" s="78"/>
      <c r="RHY193" s="65"/>
      <c r="RIB193" s="78"/>
      <c r="RIC193" s="78"/>
      <c r="RID193" s="65"/>
      <c r="RIG193" s="78"/>
      <c r="RIH193" s="78"/>
      <c r="RII193" s="65"/>
      <c r="RIL193" s="78"/>
      <c r="RIM193" s="78"/>
      <c r="RIN193" s="65"/>
      <c r="RIQ193" s="78"/>
      <c r="RIR193" s="78"/>
      <c r="RIS193" s="65"/>
      <c r="RIV193" s="78"/>
      <c r="RIW193" s="78"/>
      <c r="RIX193" s="65"/>
      <c r="RJA193" s="78"/>
      <c r="RJB193" s="78"/>
      <c r="RJC193" s="65"/>
      <c r="RJF193" s="78"/>
      <c r="RJG193" s="78"/>
      <c r="RJH193" s="65"/>
      <c r="RJK193" s="78"/>
      <c r="RJL193" s="78"/>
      <c r="RJM193" s="65"/>
      <c r="RJP193" s="78"/>
      <c r="RJQ193" s="78"/>
      <c r="RJR193" s="65"/>
      <c r="RJU193" s="78"/>
      <c r="RJV193" s="78"/>
      <c r="RJW193" s="65"/>
      <c r="RJZ193" s="78"/>
      <c r="RKA193" s="78"/>
      <c r="RKB193" s="65"/>
      <c r="RKE193" s="78"/>
      <c r="RKF193" s="78"/>
      <c r="RKG193" s="65"/>
      <c r="RKJ193" s="78"/>
      <c r="RKK193" s="78"/>
      <c r="RKL193" s="65"/>
      <c r="RKO193" s="78"/>
      <c r="RKP193" s="78"/>
      <c r="RKQ193" s="65"/>
      <c r="RKT193" s="78"/>
      <c r="RKU193" s="78"/>
      <c r="RKV193" s="65"/>
      <c r="RKY193" s="78"/>
      <c r="RKZ193" s="78"/>
      <c r="RLA193" s="65"/>
      <c r="RLD193" s="78"/>
      <c r="RLE193" s="78"/>
      <c r="RLF193" s="65"/>
      <c r="RLI193" s="78"/>
      <c r="RLJ193" s="78"/>
      <c r="RLK193" s="65"/>
      <c r="RLN193" s="78"/>
      <c r="RLO193" s="78"/>
      <c r="RLP193" s="65"/>
      <c r="RLS193" s="78"/>
      <c r="RLT193" s="78"/>
      <c r="RLU193" s="65"/>
      <c r="RLX193" s="78"/>
      <c r="RLY193" s="78"/>
      <c r="RLZ193" s="65"/>
      <c r="RMC193" s="78"/>
      <c r="RMD193" s="78"/>
      <c r="RME193" s="65"/>
      <c r="RMH193" s="78"/>
      <c r="RMI193" s="78"/>
      <c r="RMJ193" s="65"/>
      <c r="RMM193" s="78"/>
      <c r="RMN193" s="78"/>
      <c r="RMO193" s="65"/>
      <c r="RMR193" s="78"/>
      <c r="RMS193" s="78"/>
      <c r="RMT193" s="65"/>
      <c r="RMW193" s="78"/>
      <c r="RMX193" s="78"/>
      <c r="RMY193" s="65"/>
      <c r="RNB193" s="78"/>
      <c r="RNC193" s="78"/>
      <c r="RND193" s="65"/>
      <c r="RNG193" s="78"/>
      <c r="RNH193" s="78"/>
      <c r="RNI193" s="65"/>
      <c r="RNL193" s="78"/>
      <c r="RNM193" s="78"/>
      <c r="RNN193" s="65"/>
      <c r="RNQ193" s="78"/>
      <c r="RNR193" s="78"/>
      <c r="RNS193" s="65"/>
      <c r="RNV193" s="78"/>
      <c r="RNW193" s="78"/>
      <c r="RNX193" s="65"/>
      <c r="ROA193" s="78"/>
      <c r="ROB193" s="78"/>
      <c r="ROC193" s="65"/>
      <c r="ROF193" s="78"/>
      <c r="ROG193" s="78"/>
      <c r="ROH193" s="65"/>
      <c r="ROK193" s="78"/>
      <c r="ROL193" s="78"/>
      <c r="ROM193" s="65"/>
      <c r="ROP193" s="78"/>
      <c r="ROQ193" s="78"/>
      <c r="ROR193" s="65"/>
      <c r="ROU193" s="78"/>
      <c r="ROV193" s="78"/>
      <c r="ROW193" s="65"/>
      <c r="ROZ193" s="78"/>
      <c r="RPA193" s="78"/>
      <c r="RPB193" s="65"/>
      <c r="RPE193" s="78"/>
      <c r="RPF193" s="78"/>
      <c r="RPG193" s="65"/>
      <c r="RPJ193" s="78"/>
      <c r="RPK193" s="78"/>
      <c r="RPL193" s="65"/>
      <c r="RPO193" s="78"/>
      <c r="RPP193" s="78"/>
      <c r="RPQ193" s="65"/>
      <c r="RPT193" s="78"/>
      <c r="RPU193" s="78"/>
      <c r="RPV193" s="65"/>
      <c r="RPY193" s="78"/>
      <c r="RPZ193" s="78"/>
      <c r="RQA193" s="65"/>
      <c r="RQD193" s="78"/>
      <c r="RQE193" s="78"/>
      <c r="RQF193" s="65"/>
      <c r="RQI193" s="78"/>
      <c r="RQJ193" s="78"/>
      <c r="RQK193" s="65"/>
      <c r="RQN193" s="78"/>
      <c r="RQO193" s="78"/>
      <c r="RQP193" s="65"/>
      <c r="RQS193" s="78"/>
      <c r="RQT193" s="78"/>
      <c r="RQU193" s="65"/>
      <c r="RQX193" s="78"/>
      <c r="RQY193" s="78"/>
      <c r="RQZ193" s="65"/>
      <c r="RRC193" s="78"/>
      <c r="RRD193" s="78"/>
      <c r="RRE193" s="65"/>
      <c r="RRH193" s="78"/>
      <c r="RRI193" s="78"/>
      <c r="RRJ193" s="65"/>
      <c r="RRM193" s="78"/>
      <c r="RRN193" s="78"/>
      <c r="RRO193" s="65"/>
      <c r="RRR193" s="78"/>
      <c r="RRS193" s="78"/>
      <c r="RRT193" s="65"/>
      <c r="RRW193" s="78"/>
      <c r="RRX193" s="78"/>
      <c r="RRY193" s="65"/>
      <c r="RSB193" s="78"/>
      <c r="RSC193" s="78"/>
      <c r="RSD193" s="65"/>
      <c r="RSG193" s="78"/>
      <c r="RSH193" s="78"/>
      <c r="RSI193" s="65"/>
      <c r="RSL193" s="78"/>
      <c r="RSM193" s="78"/>
      <c r="RSN193" s="65"/>
      <c r="RSQ193" s="78"/>
      <c r="RSR193" s="78"/>
      <c r="RSS193" s="65"/>
      <c r="RSV193" s="78"/>
      <c r="RSW193" s="78"/>
      <c r="RSX193" s="65"/>
      <c r="RTA193" s="78"/>
      <c r="RTB193" s="78"/>
      <c r="RTC193" s="65"/>
      <c r="RTF193" s="78"/>
      <c r="RTG193" s="78"/>
      <c r="RTH193" s="65"/>
      <c r="RTK193" s="78"/>
      <c r="RTL193" s="78"/>
      <c r="RTM193" s="65"/>
      <c r="RTP193" s="78"/>
      <c r="RTQ193" s="78"/>
      <c r="RTR193" s="65"/>
      <c r="RTU193" s="78"/>
      <c r="RTV193" s="78"/>
      <c r="RTW193" s="65"/>
      <c r="RTZ193" s="78"/>
      <c r="RUA193" s="78"/>
      <c r="RUB193" s="65"/>
      <c r="RUE193" s="78"/>
      <c r="RUF193" s="78"/>
      <c r="RUG193" s="65"/>
      <c r="RUJ193" s="78"/>
      <c r="RUK193" s="78"/>
      <c r="RUL193" s="65"/>
      <c r="RUO193" s="78"/>
      <c r="RUP193" s="78"/>
      <c r="RUQ193" s="65"/>
      <c r="RUT193" s="78"/>
      <c r="RUU193" s="78"/>
      <c r="RUV193" s="65"/>
      <c r="RUY193" s="78"/>
      <c r="RUZ193" s="78"/>
      <c r="RVA193" s="65"/>
      <c r="RVD193" s="78"/>
      <c r="RVE193" s="78"/>
      <c r="RVF193" s="65"/>
      <c r="RVI193" s="78"/>
      <c r="RVJ193" s="78"/>
      <c r="RVK193" s="65"/>
      <c r="RVN193" s="78"/>
      <c r="RVO193" s="78"/>
      <c r="RVP193" s="65"/>
      <c r="RVS193" s="78"/>
      <c r="RVT193" s="78"/>
      <c r="RVU193" s="65"/>
      <c r="RVX193" s="78"/>
      <c r="RVY193" s="78"/>
      <c r="RVZ193" s="65"/>
      <c r="RWC193" s="78"/>
      <c r="RWD193" s="78"/>
      <c r="RWE193" s="65"/>
      <c r="RWH193" s="78"/>
      <c r="RWI193" s="78"/>
      <c r="RWJ193" s="65"/>
      <c r="RWM193" s="78"/>
      <c r="RWN193" s="78"/>
      <c r="RWO193" s="65"/>
      <c r="RWR193" s="78"/>
      <c r="RWS193" s="78"/>
      <c r="RWT193" s="65"/>
      <c r="RWW193" s="78"/>
      <c r="RWX193" s="78"/>
      <c r="RWY193" s="65"/>
      <c r="RXB193" s="78"/>
      <c r="RXC193" s="78"/>
      <c r="RXD193" s="65"/>
      <c r="RXG193" s="78"/>
      <c r="RXH193" s="78"/>
      <c r="RXI193" s="65"/>
      <c r="RXL193" s="78"/>
      <c r="RXM193" s="78"/>
      <c r="RXN193" s="65"/>
      <c r="RXQ193" s="78"/>
      <c r="RXR193" s="78"/>
      <c r="RXS193" s="65"/>
      <c r="RXV193" s="78"/>
      <c r="RXW193" s="78"/>
      <c r="RXX193" s="65"/>
      <c r="RYA193" s="78"/>
      <c r="RYB193" s="78"/>
      <c r="RYC193" s="65"/>
      <c r="RYF193" s="78"/>
      <c r="RYG193" s="78"/>
      <c r="RYH193" s="65"/>
      <c r="RYK193" s="78"/>
      <c r="RYL193" s="78"/>
      <c r="RYM193" s="65"/>
      <c r="RYP193" s="78"/>
      <c r="RYQ193" s="78"/>
      <c r="RYR193" s="65"/>
      <c r="RYU193" s="78"/>
      <c r="RYV193" s="78"/>
      <c r="RYW193" s="65"/>
      <c r="RYZ193" s="78"/>
      <c r="RZA193" s="78"/>
      <c r="RZB193" s="65"/>
      <c r="RZE193" s="78"/>
      <c r="RZF193" s="78"/>
      <c r="RZG193" s="65"/>
      <c r="RZJ193" s="78"/>
      <c r="RZK193" s="78"/>
      <c r="RZL193" s="65"/>
      <c r="RZO193" s="78"/>
      <c r="RZP193" s="78"/>
      <c r="RZQ193" s="65"/>
      <c r="RZT193" s="78"/>
      <c r="RZU193" s="78"/>
      <c r="RZV193" s="65"/>
      <c r="RZY193" s="78"/>
      <c r="RZZ193" s="78"/>
      <c r="SAA193" s="65"/>
      <c r="SAD193" s="78"/>
      <c r="SAE193" s="78"/>
      <c r="SAF193" s="65"/>
      <c r="SAI193" s="78"/>
      <c r="SAJ193" s="78"/>
      <c r="SAK193" s="65"/>
      <c r="SAN193" s="78"/>
      <c r="SAO193" s="78"/>
      <c r="SAP193" s="65"/>
      <c r="SAS193" s="78"/>
      <c r="SAT193" s="78"/>
      <c r="SAU193" s="65"/>
      <c r="SAX193" s="78"/>
      <c r="SAY193" s="78"/>
      <c r="SAZ193" s="65"/>
      <c r="SBC193" s="78"/>
      <c r="SBD193" s="78"/>
      <c r="SBE193" s="65"/>
      <c r="SBH193" s="78"/>
      <c r="SBI193" s="78"/>
      <c r="SBJ193" s="65"/>
      <c r="SBM193" s="78"/>
      <c r="SBN193" s="78"/>
      <c r="SBO193" s="65"/>
      <c r="SBR193" s="78"/>
      <c r="SBS193" s="78"/>
      <c r="SBT193" s="65"/>
      <c r="SBW193" s="78"/>
      <c r="SBX193" s="78"/>
      <c r="SBY193" s="65"/>
      <c r="SCB193" s="78"/>
      <c r="SCC193" s="78"/>
      <c r="SCD193" s="65"/>
      <c r="SCG193" s="78"/>
      <c r="SCH193" s="78"/>
      <c r="SCI193" s="65"/>
      <c r="SCL193" s="78"/>
      <c r="SCM193" s="78"/>
      <c r="SCN193" s="65"/>
      <c r="SCQ193" s="78"/>
      <c r="SCR193" s="78"/>
      <c r="SCS193" s="65"/>
      <c r="SCV193" s="78"/>
      <c r="SCW193" s="78"/>
      <c r="SCX193" s="65"/>
      <c r="SDA193" s="78"/>
      <c r="SDB193" s="78"/>
      <c r="SDC193" s="65"/>
      <c r="SDF193" s="78"/>
      <c r="SDG193" s="78"/>
      <c r="SDH193" s="65"/>
      <c r="SDK193" s="78"/>
      <c r="SDL193" s="78"/>
      <c r="SDM193" s="65"/>
      <c r="SDP193" s="78"/>
      <c r="SDQ193" s="78"/>
      <c r="SDR193" s="65"/>
      <c r="SDU193" s="78"/>
      <c r="SDV193" s="78"/>
      <c r="SDW193" s="65"/>
      <c r="SDZ193" s="78"/>
      <c r="SEA193" s="78"/>
      <c r="SEB193" s="65"/>
      <c r="SEE193" s="78"/>
      <c r="SEF193" s="78"/>
      <c r="SEG193" s="65"/>
      <c r="SEJ193" s="78"/>
      <c r="SEK193" s="78"/>
      <c r="SEL193" s="65"/>
      <c r="SEO193" s="78"/>
      <c r="SEP193" s="78"/>
      <c r="SEQ193" s="65"/>
      <c r="SET193" s="78"/>
      <c r="SEU193" s="78"/>
      <c r="SEV193" s="65"/>
      <c r="SEY193" s="78"/>
      <c r="SEZ193" s="78"/>
      <c r="SFA193" s="65"/>
      <c r="SFD193" s="78"/>
      <c r="SFE193" s="78"/>
      <c r="SFF193" s="65"/>
      <c r="SFI193" s="78"/>
      <c r="SFJ193" s="78"/>
      <c r="SFK193" s="65"/>
      <c r="SFN193" s="78"/>
      <c r="SFO193" s="78"/>
      <c r="SFP193" s="65"/>
      <c r="SFS193" s="78"/>
      <c r="SFT193" s="78"/>
      <c r="SFU193" s="65"/>
      <c r="SFX193" s="78"/>
      <c r="SFY193" s="78"/>
      <c r="SFZ193" s="65"/>
      <c r="SGC193" s="78"/>
      <c r="SGD193" s="78"/>
      <c r="SGE193" s="65"/>
      <c r="SGH193" s="78"/>
      <c r="SGI193" s="78"/>
      <c r="SGJ193" s="65"/>
      <c r="SGM193" s="78"/>
      <c r="SGN193" s="78"/>
      <c r="SGO193" s="65"/>
      <c r="SGR193" s="78"/>
      <c r="SGS193" s="78"/>
      <c r="SGT193" s="65"/>
      <c r="SGW193" s="78"/>
      <c r="SGX193" s="78"/>
      <c r="SGY193" s="65"/>
      <c r="SHB193" s="78"/>
      <c r="SHC193" s="78"/>
      <c r="SHD193" s="65"/>
      <c r="SHG193" s="78"/>
      <c r="SHH193" s="78"/>
      <c r="SHI193" s="65"/>
      <c r="SHL193" s="78"/>
      <c r="SHM193" s="78"/>
      <c r="SHN193" s="65"/>
      <c r="SHQ193" s="78"/>
      <c r="SHR193" s="78"/>
      <c r="SHS193" s="65"/>
      <c r="SHV193" s="78"/>
      <c r="SHW193" s="78"/>
      <c r="SHX193" s="65"/>
      <c r="SIA193" s="78"/>
      <c r="SIB193" s="78"/>
      <c r="SIC193" s="65"/>
      <c r="SIF193" s="78"/>
      <c r="SIG193" s="78"/>
      <c r="SIH193" s="65"/>
      <c r="SIK193" s="78"/>
      <c r="SIL193" s="78"/>
      <c r="SIM193" s="65"/>
      <c r="SIP193" s="78"/>
      <c r="SIQ193" s="78"/>
      <c r="SIR193" s="65"/>
      <c r="SIU193" s="78"/>
      <c r="SIV193" s="78"/>
      <c r="SIW193" s="65"/>
      <c r="SIZ193" s="78"/>
      <c r="SJA193" s="78"/>
      <c r="SJB193" s="65"/>
      <c r="SJE193" s="78"/>
      <c r="SJF193" s="78"/>
      <c r="SJG193" s="65"/>
      <c r="SJJ193" s="78"/>
      <c r="SJK193" s="78"/>
      <c r="SJL193" s="65"/>
      <c r="SJO193" s="78"/>
      <c r="SJP193" s="78"/>
      <c r="SJQ193" s="65"/>
      <c r="SJT193" s="78"/>
      <c r="SJU193" s="78"/>
      <c r="SJV193" s="65"/>
      <c r="SJY193" s="78"/>
      <c r="SJZ193" s="78"/>
      <c r="SKA193" s="65"/>
      <c r="SKD193" s="78"/>
      <c r="SKE193" s="78"/>
      <c r="SKF193" s="65"/>
      <c r="SKI193" s="78"/>
      <c r="SKJ193" s="78"/>
      <c r="SKK193" s="65"/>
      <c r="SKN193" s="78"/>
      <c r="SKO193" s="78"/>
      <c r="SKP193" s="65"/>
      <c r="SKS193" s="78"/>
      <c r="SKT193" s="78"/>
      <c r="SKU193" s="65"/>
      <c r="SKX193" s="78"/>
      <c r="SKY193" s="78"/>
      <c r="SKZ193" s="65"/>
      <c r="SLC193" s="78"/>
      <c r="SLD193" s="78"/>
      <c r="SLE193" s="65"/>
      <c r="SLH193" s="78"/>
      <c r="SLI193" s="78"/>
      <c r="SLJ193" s="65"/>
      <c r="SLM193" s="78"/>
      <c r="SLN193" s="78"/>
      <c r="SLO193" s="65"/>
      <c r="SLR193" s="78"/>
      <c r="SLS193" s="78"/>
      <c r="SLT193" s="65"/>
      <c r="SLW193" s="78"/>
      <c r="SLX193" s="78"/>
      <c r="SLY193" s="65"/>
      <c r="SMB193" s="78"/>
      <c r="SMC193" s="78"/>
      <c r="SMD193" s="65"/>
      <c r="SMG193" s="78"/>
      <c r="SMH193" s="78"/>
      <c r="SMI193" s="65"/>
      <c r="SML193" s="78"/>
      <c r="SMM193" s="78"/>
      <c r="SMN193" s="65"/>
      <c r="SMQ193" s="78"/>
      <c r="SMR193" s="78"/>
      <c r="SMS193" s="65"/>
      <c r="SMV193" s="78"/>
      <c r="SMW193" s="78"/>
      <c r="SMX193" s="65"/>
      <c r="SNA193" s="78"/>
      <c r="SNB193" s="78"/>
      <c r="SNC193" s="65"/>
      <c r="SNF193" s="78"/>
      <c r="SNG193" s="78"/>
      <c r="SNH193" s="65"/>
      <c r="SNK193" s="78"/>
      <c r="SNL193" s="78"/>
      <c r="SNM193" s="65"/>
      <c r="SNP193" s="78"/>
      <c r="SNQ193" s="78"/>
      <c r="SNR193" s="65"/>
      <c r="SNU193" s="78"/>
      <c r="SNV193" s="78"/>
      <c r="SNW193" s="65"/>
      <c r="SNZ193" s="78"/>
      <c r="SOA193" s="78"/>
      <c r="SOB193" s="65"/>
      <c r="SOE193" s="78"/>
      <c r="SOF193" s="78"/>
      <c r="SOG193" s="65"/>
      <c r="SOJ193" s="78"/>
      <c r="SOK193" s="78"/>
      <c r="SOL193" s="65"/>
      <c r="SOO193" s="78"/>
      <c r="SOP193" s="78"/>
      <c r="SOQ193" s="65"/>
      <c r="SOT193" s="78"/>
      <c r="SOU193" s="78"/>
      <c r="SOV193" s="65"/>
      <c r="SOY193" s="78"/>
      <c r="SOZ193" s="78"/>
      <c r="SPA193" s="65"/>
      <c r="SPD193" s="78"/>
      <c r="SPE193" s="78"/>
      <c r="SPF193" s="65"/>
      <c r="SPI193" s="78"/>
      <c r="SPJ193" s="78"/>
      <c r="SPK193" s="65"/>
      <c r="SPN193" s="78"/>
      <c r="SPO193" s="78"/>
      <c r="SPP193" s="65"/>
      <c r="SPS193" s="78"/>
      <c r="SPT193" s="78"/>
      <c r="SPU193" s="65"/>
      <c r="SPX193" s="78"/>
      <c r="SPY193" s="78"/>
      <c r="SPZ193" s="65"/>
      <c r="SQC193" s="78"/>
      <c r="SQD193" s="78"/>
      <c r="SQE193" s="65"/>
      <c r="SQH193" s="78"/>
      <c r="SQI193" s="78"/>
      <c r="SQJ193" s="65"/>
      <c r="SQM193" s="78"/>
      <c r="SQN193" s="78"/>
      <c r="SQO193" s="65"/>
      <c r="SQR193" s="78"/>
      <c r="SQS193" s="78"/>
      <c r="SQT193" s="65"/>
      <c r="SQW193" s="78"/>
      <c r="SQX193" s="78"/>
      <c r="SQY193" s="65"/>
      <c r="SRB193" s="78"/>
      <c r="SRC193" s="78"/>
      <c r="SRD193" s="65"/>
      <c r="SRG193" s="78"/>
      <c r="SRH193" s="78"/>
      <c r="SRI193" s="65"/>
      <c r="SRL193" s="78"/>
      <c r="SRM193" s="78"/>
      <c r="SRN193" s="65"/>
      <c r="SRQ193" s="78"/>
      <c r="SRR193" s="78"/>
      <c r="SRS193" s="65"/>
      <c r="SRV193" s="78"/>
      <c r="SRW193" s="78"/>
      <c r="SRX193" s="65"/>
      <c r="SSA193" s="78"/>
      <c r="SSB193" s="78"/>
      <c r="SSC193" s="65"/>
      <c r="SSF193" s="78"/>
      <c r="SSG193" s="78"/>
      <c r="SSH193" s="65"/>
      <c r="SSK193" s="78"/>
      <c r="SSL193" s="78"/>
      <c r="SSM193" s="65"/>
      <c r="SSP193" s="78"/>
      <c r="SSQ193" s="78"/>
      <c r="SSR193" s="65"/>
      <c r="SSU193" s="78"/>
      <c r="SSV193" s="78"/>
      <c r="SSW193" s="65"/>
      <c r="SSZ193" s="78"/>
      <c r="STA193" s="78"/>
      <c r="STB193" s="65"/>
      <c r="STE193" s="78"/>
      <c r="STF193" s="78"/>
      <c r="STG193" s="65"/>
      <c r="STJ193" s="78"/>
      <c r="STK193" s="78"/>
      <c r="STL193" s="65"/>
      <c r="STO193" s="78"/>
      <c r="STP193" s="78"/>
      <c r="STQ193" s="65"/>
      <c r="STT193" s="78"/>
      <c r="STU193" s="78"/>
      <c r="STV193" s="65"/>
      <c r="STY193" s="78"/>
      <c r="STZ193" s="78"/>
      <c r="SUA193" s="65"/>
      <c r="SUD193" s="78"/>
      <c r="SUE193" s="78"/>
      <c r="SUF193" s="65"/>
      <c r="SUI193" s="78"/>
      <c r="SUJ193" s="78"/>
      <c r="SUK193" s="65"/>
      <c r="SUN193" s="78"/>
      <c r="SUO193" s="78"/>
      <c r="SUP193" s="65"/>
      <c r="SUS193" s="78"/>
      <c r="SUT193" s="78"/>
      <c r="SUU193" s="65"/>
      <c r="SUX193" s="78"/>
      <c r="SUY193" s="78"/>
      <c r="SUZ193" s="65"/>
      <c r="SVC193" s="78"/>
      <c r="SVD193" s="78"/>
      <c r="SVE193" s="65"/>
      <c r="SVH193" s="78"/>
      <c r="SVI193" s="78"/>
      <c r="SVJ193" s="65"/>
      <c r="SVM193" s="78"/>
      <c r="SVN193" s="78"/>
      <c r="SVO193" s="65"/>
      <c r="SVR193" s="78"/>
      <c r="SVS193" s="78"/>
      <c r="SVT193" s="65"/>
      <c r="SVW193" s="78"/>
      <c r="SVX193" s="78"/>
      <c r="SVY193" s="65"/>
      <c r="SWB193" s="78"/>
      <c r="SWC193" s="78"/>
      <c r="SWD193" s="65"/>
      <c r="SWG193" s="78"/>
      <c r="SWH193" s="78"/>
      <c r="SWI193" s="65"/>
      <c r="SWL193" s="78"/>
      <c r="SWM193" s="78"/>
      <c r="SWN193" s="65"/>
      <c r="SWQ193" s="78"/>
      <c r="SWR193" s="78"/>
      <c r="SWS193" s="65"/>
      <c r="SWV193" s="78"/>
      <c r="SWW193" s="78"/>
      <c r="SWX193" s="65"/>
      <c r="SXA193" s="78"/>
      <c r="SXB193" s="78"/>
      <c r="SXC193" s="65"/>
      <c r="SXF193" s="78"/>
      <c r="SXG193" s="78"/>
      <c r="SXH193" s="65"/>
      <c r="SXK193" s="78"/>
      <c r="SXL193" s="78"/>
      <c r="SXM193" s="65"/>
      <c r="SXP193" s="78"/>
      <c r="SXQ193" s="78"/>
      <c r="SXR193" s="65"/>
      <c r="SXU193" s="78"/>
      <c r="SXV193" s="78"/>
      <c r="SXW193" s="65"/>
      <c r="SXZ193" s="78"/>
      <c r="SYA193" s="78"/>
      <c r="SYB193" s="65"/>
      <c r="SYE193" s="78"/>
      <c r="SYF193" s="78"/>
      <c r="SYG193" s="65"/>
      <c r="SYJ193" s="78"/>
      <c r="SYK193" s="78"/>
      <c r="SYL193" s="65"/>
      <c r="SYO193" s="78"/>
      <c r="SYP193" s="78"/>
      <c r="SYQ193" s="65"/>
      <c r="SYT193" s="78"/>
      <c r="SYU193" s="78"/>
      <c r="SYV193" s="65"/>
      <c r="SYY193" s="78"/>
      <c r="SYZ193" s="78"/>
      <c r="SZA193" s="65"/>
      <c r="SZD193" s="78"/>
      <c r="SZE193" s="78"/>
      <c r="SZF193" s="65"/>
      <c r="SZI193" s="78"/>
      <c r="SZJ193" s="78"/>
      <c r="SZK193" s="65"/>
      <c r="SZN193" s="78"/>
      <c r="SZO193" s="78"/>
      <c r="SZP193" s="65"/>
      <c r="SZS193" s="78"/>
      <c r="SZT193" s="78"/>
      <c r="SZU193" s="65"/>
      <c r="SZX193" s="78"/>
      <c r="SZY193" s="78"/>
      <c r="SZZ193" s="65"/>
      <c r="TAC193" s="78"/>
      <c r="TAD193" s="78"/>
      <c r="TAE193" s="65"/>
      <c r="TAH193" s="78"/>
      <c r="TAI193" s="78"/>
      <c r="TAJ193" s="65"/>
      <c r="TAM193" s="78"/>
      <c r="TAN193" s="78"/>
      <c r="TAO193" s="65"/>
      <c r="TAR193" s="78"/>
      <c r="TAS193" s="78"/>
      <c r="TAT193" s="65"/>
      <c r="TAW193" s="78"/>
      <c r="TAX193" s="78"/>
      <c r="TAY193" s="65"/>
      <c r="TBB193" s="78"/>
      <c r="TBC193" s="78"/>
      <c r="TBD193" s="65"/>
      <c r="TBG193" s="78"/>
      <c r="TBH193" s="78"/>
      <c r="TBI193" s="65"/>
      <c r="TBL193" s="78"/>
      <c r="TBM193" s="78"/>
      <c r="TBN193" s="65"/>
      <c r="TBQ193" s="78"/>
      <c r="TBR193" s="78"/>
      <c r="TBS193" s="65"/>
      <c r="TBV193" s="78"/>
      <c r="TBW193" s="78"/>
      <c r="TBX193" s="65"/>
      <c r="TCA193" s="78"/>
      <c r="TCB193" s="78"/>
      <c r="TCC193" s="65"/>
      <c r="TCF193" s="78"/>
      <c r="TCG193" s="78"/>
      <c r="TCH193" s="65"/>
      <c r="TCK193" s="78"/>
      <c r="TCL193" s="78"/>
      <c r="TCM193" s="65"/>
      <c r="TCP193" s="78"/>
      <c r="TCQ193" s="78"/>
      <c r="TCR193" s="65"/>
      <c r="TCU193" s="78"/>
      <c r="TCV193" s="78"/>
      <c r="TCW193" s="65"/>
      <c r="TCZ193" s="78"/>
      <c r="TDA193" s="78"/>
      <c r="TDB193" s="65"/>
      <c r="TDE193" s="78"/>
      <c r="TDF193" s="78"/>
      <c r="TDG193" s="65"/>
      <c r="TDJ193" s="78"/>
      <c r="TDK193" s="78"/>
      <c r="TDL193" s="65"/>
      <c r="TDO193" s="78"/>
      <c r="TDP193" s="78"/>
      <c r="TDQ193" s="65"/>
      <c r="TDT193" s="78"/>
      <c r="TDU193" s="78"/>
      <c r="TDV193" s="65"/>
      <c r="TDY193" s="78"/>
      <c r="TDZ193" s="78"/>
      <c r="TEA193" s="65"/>
      <c r="TED193" s="78"/>
      <c r="TEE193" s="78"/>
      <c r="TEF193" s="65"/>
      <c r="TEI193" s="78"/>
      <c r="TEJ193" s="78"/>
      <c r="TEK193" s="65"/>
      <c r="TEN193" s="78"/>
      <c r="TEO193" s="78"/>
      <c r="TEP193" s="65"/>
      <c r="TES193" s="78"/>
      <c r="TET193" s="78"/>
      <c r="TEU193" s="65"/>
      <c r="TEX193" s="78"/>
      <c r="TEY193" s="78"/>
      <c r="TEZ193" s="65"/>
      <c r="TFC193" s="78"/>
      <c r="TFD193" s="78"/>
      <c r="TFE193" s="65"/>
      <c r="TFH193" s="78"/>
      <c r="TFI193" s="78"/>
      <c r="TFJ193" s="65"/>
      <c r="TFM193" s="78"/>
      <c r="TFN193" s="78"/>
      <c r="TFO193" s="65"/>
      <c r="TFR193" s="78"/>
      <c r="TFS193" s="78"/>
      <c r="TFT193" s="65"/>
      <c r="TFW193" s="78"/>
      <c r="TFX193" s="78"/>
      <c r="TFY193" s="65"/>
      <c r="TGB193" s="78"/>
      <c r="TGC193" s="78"/>
      <c r="TGD193" s="65"/>
      <c r="TGG193" s="78"/>
      <c r="TGH193" s="78"/>
      <c r="TGI193" s="65"/>
      <c r="TGL193" s="78"/>
      <c r="TGM193" s="78"/>
      <c r="TGN193" s="65"/>
      <c r="TGQ193" s="78"/>
      <c r="TGR193" s="78"/>
      <c r="TGS193" s="65"/>
      <c r="TGV193" s="78"/>
      <c r="TGW193" s="78"/>
      <c r="TGX193" s="65"/>
      <c r="THA193" s="78"/>
      <c r="THB193" s="78"/>
      <c r="THC193" s="65"/>
      <c r="THF193" s="78"/>
      <c r="THG193" s="78"/>
      <c r="THH193" s="65"/>
      <c r="THK193" s="78"/>
      <c r="THL193" s="78"/>
      <c r="THM193" s="65"/>
      <c r="THP193" s="78"/>
      <c r="THQ193" s="78"/>
      <c r="THR193" s="65"/>
      <c r="THU193" s="78"/>
      <c r="THV193" s="78"/>
      <c r="THW193" s="65"/>
      <c r="THZ193" s="78"/>
      <c r="TIA193" s="78"/>
      <c r="TIB193" s="65"/>
      <c r="TIE193" s="78"/>
      <c r="TIF193" s="78"/>
      <c r="TIG193" s="65"/>
      <c r="TIJ193" s="78"/>
      <c r="TIK193" s="78"/>
      <c r="TIL193" s="65"/>
      <c r="TIO193" s="78"/>
      <c r="TIP193" s="78"/>
      <c r="TIQ193" s="65"/>
      <c r="TIT193" s="78"/>
      <c r="TIU193" s="78"/>
      <c r="TIV193" s="65"/>
      <c r="TIY193" s="78"/>
      <c r="TIZ193" s="78"/>
      <c r="TJA193" s="65"/>
      <c r="TJD193" s="78"/>
      <c r="TJE193" s="78"/>
      <c r="TJF193" s="65"/>
      <c r="TJI193" s="78"/>
      <c r="TJJ193" s="78"/>
      <c r="TJK193" s="65"/>
      <c r="TJN193" s="78"/>
      <c r="TJO193" s="78"/>
      <c r="TJP193" s="65"/>
      <c r="TJS193" s="78"/>
      <c r="TJT193" s="78"/>
      <c r="TJU193" s="65"/>
      <c r="TJX193" s="78"/>
      <c r="TJY193" s="78"/>
      <c r="TJZ193" s="65"/>
      <c r="TKC193" s="78"/>
      <c r="TKD193" s="78"/>
      <c r="TKE193" s="65"/>
      <c r="TKH193" s="78"/>
      <c r="TKI193" s="78"/>
      <c r="TKJ193" s="65"/>
      <c r="TKM193" s="78"/>
      <c r="TKN193" s="78"/>
      <c r="TKO193" s="65"/>
      <c r="TKR193" s="78"/>
      <c r="TKS193" s="78"/>
      <c r="TKT193" s="65"/>
      <c r="TKW193" s="78"/>
      <c r="TKX193" s="78"/>
      <c r="TKY193" s="65"/>
      <c r="TLB193" s="78"/>
      <c r="TLC193" s="78"/>
      <c r="TLD193" s="65"/>
      <c r="TLG193" s="78"/>
      <c r="TLH193" s="78"/>
      <c r="TLI193" s="65"/>
      <c r="TLL193" s="78"/>
      <c r="TLM193" s="78"/>
      <c r="TLN193" s="65"/>
      <c r="TLQ193" s="78"/>
      <c r="TLR193" s="78"/>
      <c r="TLS193" s="65"/>
      <c r="TLV193" s="78"/>
      <c r="TLW193" s="78"/>
      <c r="TLX193" s="65"/>
      <c r="TMA193" s="78"/>
      <c r="TMB193" s="78"/>
      <c r="TMC193" s="65"/>
      <c r="TMF193" s="78"/>
      <c r="TMG193" s="78"/>
      <c r="TMH193" s="65"/>
      <c r="TMK193" s="78"/>
      <c r="TML193" s="78"/>
      <c r="TMM193" s="65"/>
      <c r="TMP193" s="78"/>
      <c r="TMQ193" s="78"/>
      <c r="TMR193" s="65"/>
      <c r="TMU193" s="78"/>
      <c r="TMV193" s="78"/>
      <c r="TMW193" s="65"/>
      <c r="TMZ193" s="78"/>
      <c r="TNA193" s="78"/>
      <c r="TNB193" s="65"/>
      <c r="TNE193" s="78"/>
      <c r="TNF193" s="78"/>
      <c r="TNG193" s="65"/>
      <c r="TNJ193" s="78"/>
      <c r="TNK193" s="78"/>
      <c r="TNL193" s="65"/>
      <c r="TNO193" s="78"/>
      <c r="TNP193" s="78"/>
      <c r="TNQ193" s="65"/>
      <c r="TNT193" s="78"/>
      <c r="TNU193" s="78"/>
      <c r="TNV193" s="65"/>
      <c r="TNY193" s="78"/>
      <c r="TNZ193" s="78"/>
      <c r="TOA193" s="65"/>
      <c r="TOD193" s="78"/>
      <c r="TOE193" s="78"/>
      <c r="TOF193" s="65"/>
      <c r="TOI193" s="78"/>
      <c r="TOJ193" s="78"/>
      <c r="TOK193" s="65"/>
      <c r="TON193" s="78"/>
      <c r="TOO193" s="78"/>
      <c r="TOP193" s="65"/>
      <c r="TOS193" s="78"/>
      <c r="TOT193" s="78"/>
      <c r="TOU193" s="65"/>
      <c r="TOX193" s="78"/>
      <c r="TOY193" s="78"/>
      <c r="TOZ193" s="65"/>
      <c r="TPC193" s="78"/>
      <c r="TPD193" s="78"/>
      <c r="TPE193" s="65"/>
      <c r="TPH193" s="78"/>
      <c r="TPI193" s="78"/>
      <c r="TPJ193" s="65"/>
      <c r="TPM193" s="78"/>
      <c r="TPN193" s="78"/>
      <c r="TPO193" s="65"/>
      <c r="TPR193" s="78"/>
      <c r="TPS193" s="78"/>
      <c r="TPT193" s="65"/>
      <c r="TPW193" s="78"/>
      <c r="TPX193" s="78"/>
      <c r="TPY193" s="65"/>
      <c r="TQB193" s="78"/>
      <c r="TQC193" s="78"/>
      <c r="TQD193" s="65"/>
      <c r="TQG193" s="78"/>
      <c r="TQH193" s="78"/>
      <c r="TQI193" s="65"/>
      <c r="TQL193" s="78"/>
      <c r="TQM193" s="78"/>
      <c r="TQN193" s="65"/>
      <c r="TQQ193" s="78"/>
      <c r="TQR193" s="78"/>
      <c r="TQS193" s="65"/>
      <c r="TQV193" s="78"/>
      <c r="TQW193" s="78"/>
      <c r="TQX193" s="65"/>
      <c r="TRA193" s="78"/>
      <c r="TRB193" s="78"/>
      <c r="TRC193" s="65"/>
      <c r="TRF193" s="78"/>
      <c r="TRG193" s="78"/>
      <c r="TRH193" s="65"/>
      <c r="TRK193" s="78"/>
      <c r="TRL193" s="78"/>
      <c r="TRM193" s="65"/>
      <c r="TRP193" s="78"/>
      <c r="TRQ193" s="78"/>
      <c r="TRR193" s="65"/>
      <c r="TRU193" s="78"/>
      <c r="TRV193" s="78"/>
      <c r="TRW193" s="65"/>
      <c r="TRZ193" s="78"/>
      <c r="TSA193" s="78"/>
      <c r="TSB193" s="65"/>
      <c r="TSE193" s="78"/>
      <c r="TSF193" s="78"/>
      <c r="TSG193" s="65"/>
      <c r="TSJ193" s="78"/>
      <c r="TSK193" s="78"/>
      <c r="TSL193" s="65"/>
      <c r="TSO193" s="78"/>
      <c r="TSP193" s="78"/>
      <c r="TSQ193" s="65"/>
      <c r="TST193" s="78"/>
      <c r="TSU193" s="78"/>
      <c r="TSV193" s="65"/>
      <c r="TSY193" s="78"/>
      <c r="TSZ193" s="78"/>
      <c r="TTA193" s="65"/>
      <c r="TTD193" s="78"/>
      <c r="TTE193" s="78"/>
      <c r="TTF193" s="65"/>
      <c r="TTI193" s="78"/>
      <c r="TTJ193" s="78"/>
      <c r="TTK193" s="65"/>
      <c r="TTN193" s="78"/>
      <c r="TTO193" s="78"/>
      <c r="TTP193" s="65"/>
      <c r="TTS193" s="78"/>
      <c r="TTT193" s="78"/>
      <c r="TTU193" s="65"/>
      <c r="TTX193" s="78"/>
      <c r="TTY193" s="78"/>
      <c r="TTZ193" s="65"/>
      <c r="TUC193" s="78"/>
      <c r="TUD193" s="78"/>
      <c r="TUE193" s="65"/>
      <c r="TUH193" s="78"/>
      <c r="TUI193" s="78"/>
      <c r="TUJ193" s="65"/>
      <c r="TUM193" s="78"/>
      <c r="TUN193" s="78"/>
      <c r="TUO193" s="65"/>
      <c r="TUR193" s="78"/>
      <c r="TUS193" s="78"/>
      <c r="TUT193" s="65"/>
      <c r="TUW193" s="78"/>
      <c r="TUX193" s="78"/>
      <c r="TUY193" s="65"/>
      <c r="TVB193" s="78"/>
      <c r="TVC193" s="78"/>
      <c r="TVD193" s="65"/>
      <c r="TVG193" s="78"/>
      <c r="TVH193" s="78"/>
      <c r="TVI193" s="65"/>
      <c r="TVL193" s="78"/>
      <c r="TVM193" s="78"/>
      <c r="TVN193" s="65"/>
      <c r="TVQ193" s="78"/>
      <c r="TVR193" s="78"/>
      <c r="TVS193" s="65"/>
      <c r="TVV193" s="78"/>
      <c r="TVW193" s="78"/>
      <c r="TVX193" s="65"/>
      <c r="TWA193" s="78"/>
      <c r="TWB193" s="78"/>
      <c r="TWC193" s="65"/>
      <c r="TWF193" s="78"/>
      <c r="TWG193" s="78"/>
      <c r="TWH193" s="65"/>
      <c r="TWK193" s="78"/>
      <c r="TWL193" s="78"/>
      <c r="TWM193" s="65"/>
      <c r="TWP193" s="78"/>
      <c r="TWQ193" s="78"/>
      <c r="TWR193" s="65"/>
      <c r="TWU193" s="78"/>
      <c r="TWV193" s="78"/>
      <c r="TWW193" s="65"/>
      <c r="TWZ193" s="78"/>
      <c r="TXA193" s="78"/>
      <c r="TXB193" s="65"/>
      <c r="TXE193" s="78"/>
      <c r="TXF193" s="78"/>
      <c r="TXG193" s="65"/>
      <c r="TXJ193" s="78"/>
      <c r="TXK193" s="78"/>
      <c r="TXL193" s="65"/>
      <c r="TXO193" s="78"/>
      <c r="TXP193" s="78"/>
      <c r="TXQ193" s="65"/>
      <c r="TXT193" s="78"/>
      <c r="TXU193" s="78"/>
      <c r="TXV193" s="65"/>
      <c r="TXY193" s="78"/>
      <c r="TXZ193" s="78"/>
      <c r="TYA193" s="65"/>
      <c r="TYD193" s="78"/>
      <c r="TYE193" s="78"/>
      <c r="TYF193" s="65"/>
      <c r="TYI193" s="78"/>
      <c r="TYJ193" s="78"/>
      <c r="TYK193" s="65"/>
      <c r="TYN193" s="78"/>
      <c r="TYO193" s="78"/>
      <c r="TYP193" s="65"/>
      <c r="TYS193" s="78"/>
      <c r="TYT193" s="78"/>
      <c r="TYU193" s="65"/>
      <c r="TYX193" s="78"/>
      <c r="TYY193" s="78"/>
      <c r="TYZ193" s="65"/>
      <c r="TZC193" s="78"/>
      <c r="TZD193" s="78"/>
      <c r="TZE193" s="65"/>
      <c r="TZH193" s="78"/>
      <c r="TZI193" s="78"/>
      <c r="TZJ193" s="65"/>
      <c r="TZM193" s="78"/>
      <c r="TZN193" s="78"/>
      <c r="TZO193" s="65"/>
      <c r="TZR193" s="78"/>
      <c r="TZS193" s="78"/>
      <c r="TZT193" s="65"/>
      <c r="TZW193" s="78"/>
      <c r="TZX193" s="78"/>
      <c r="TZY193" s="65"/>
      <c r="UAB193" s="78"/>
      <c r="UAC193" s="78"/>
      <c r="UAD193" s="65"/>
      <c r="UAG193" s="78"/>
      <c r="UAH193" s="78"/>
      <c r="UAI193" s="65"/>
      <c r="UAL193" s="78"/>
      <c r="UAM193" s="78"/>
      <c r="UAN193" s="65"/>
      <c r="UAQ193" s="78"/>
      <c r="UAR193" s="78"/>
      <c r="UAS193" s="65"/>
      <c r="UAV193" s="78"/>
      <c r="UAW193" s="78"/>
      <c r="UAX193" s="65"/>
      <c r="UBA193" s="78"/>
      <c r="UBB193" s="78"/>
      <c r="UBC193" s="65"/>
      <c r="UBF193" s="78"/>
      <c r="UBG193" s="78"/>
      <c r="UBH193" s="65"/>
      <c r="UBK193" s="78"/>
      <c r="UBL193" s="78"/>
      <c r="UBM193" s="65"/>
      <c r="UBP193" s="78"/>
      <c r="UBQ193" s="78"/>
      <c r="UBR193" s="65"/>
      <c r="UBU193" s="78"/>
      <c r="UBV193" s="78"/>
      <c r="UBW193" s="65"/>
      <c r="UBZ193" s="78"/>
      <c r="UCA193" s="78"/>
      <c r="UCB193" s="65"/>
      <c r="UCE193" s="78"/>
      <c r="UCF193" s="78"/>
      <c r="UCG193" s="65"/>
      <c r="UCJ193" s="78"/>
      <c r="UCK193" s="78"/>
      <c r="UCL193" s="65"/>
      <c r="UCO193" s="78"/>
      <c r="UCP193" s="78"/>
      <c r="UCQ193" s="65"/>
      <c r="UCT193" s="78"/>
      <c r="UCU193" s="78"/>
      <c r="UCV193" s="65"/>
      <c r="UCY193" s="78"/>
      <c r="UCZ193" s="78"/>
      <c r="UDA193" s="65"/>
      <c r="UDD193" s="78"/>
      <c r="UDE193" s="78"/>
      <c r="UDF193" s="65"/>
      <c r="UDI193" s="78"/>
      <c r="UDJ193" s="78"/>
      <c r="UDK193" s="65"/>
      <c r="UDN193" s="78"/>
      <c r="UDO193" s="78"/>
      <c r="UDP193" s="65"/>
      <c r="UDS193" s="78"/>
      <c r="UDT193" s="78"/>
      <c r="UDU193" s="65"/>
      <c r="UDX193" s="78"/>
      <c r="UDY193" s="78"/>
      <c r="UDZ193" s="65"/>
      <c r="UEC193" s="78"/>
      <c r="UED193" s="78"/>
      <c r="UEE193" s="65"/>
      <c r="UEH193" s="78"/>
      <c r="UEI193" s="78"/>
      <c r="UEJ193" s="65"/>
      <c r="UEM193" s="78"/>
      <c r="UEN193" s="78"/>
      <c r="UEO193" s="65"/>
      <c r="UER193" s="78"/>
      <c r="UES193" s="78"/>
      <c r="UET193" s="65"/>
      <c r="UEW193" s="78"/>
      <c r="UEX193" s="78"/>
      <c r="UEY193" s="65"/>
      <c r="UFB193" s="78"/>
      <c r="UFC193" s="78"/>
      <c r="UFD193" s="65"/>
      <c r="UFG193" s="78"/>
      <c r="UFH193" s="78"/>
      <c r="UFI193" s="65"/>
      <c r="UFL193" s="78"/>
      <c r="UFM193" s="78"/>
      <c r="UFN193" s="65"/>
      <c r="UFQ193" s="78"/>
      <c r="UFR193" s="78"/>
      <c r="UFS193" s="65"/>
      <c r="UFV193" s="78"/>
      <c r="UFW193" s="78"/>
      <c r="UFX193" s="65"/>
      <c r="UGA193" s="78"/>
      <c r="UGB193" s="78"/>
      <c r="UGC193" s="65"/>
      <c r="UGF193" s="78"/>
      <c r="UGG193" s="78"/>
      <c r="UGH193" s="65"/>
      <c r="UGK193" s="78"/>
      <c r="UGL193" s="78"/>
      <c r="UGM193" s="65"/>
      <c r="UGP193" s="78"/>
      <c r="UGQ193" s="78"/>
      <c r="UGR193" s="65"/>
      <c r="UGU193" s="78"/>
      <c r="UGV193" s="78"/>
      <c r="UGW193" s="65"/>
      <c r="UGZ193" s="78"/>
      <c r="UHA193" s="78"/>
      <c r="UHB193" s="65"/>
      <c r="UHE193" s="78"/>
      <c r="UHF193" s="78"/>
      <c r="UHG193" s="65"/>
      <c r="UHJ193" s="78"/>
      <c r="UHK193" s="78"/>
      <c r="UHL193" s="65"/>
      <c r="UHO193" s="78"/>
      <c r="UHP193" s="78"/>
      <c r="UHQ193" s="65"/>
      <c r="UHT193" s="78"/>
      <c r="UHU193" s="78"/>
      <c r="UHV193" s="65"/>
      <c r="UHY193" s="78"/>
      <c r="UHZ193" s="78"/>
      <c r="UIA193" s="65"/>
      <c r="UID193" s="78"/>
      <c r="UIE193" s="78"/>
      <c r="UIF193" s="65"/>
      <c r="UII193" s="78"/>
      <c r="UIJ193" s="78"/>
      <c r="UIK193" s="65"/>
      <c r="UIN193" s="78"/>
      <c r="UIO193" s="78"/>
      <c r="UIP193" s="65"/>
      <c r="UIS193" s="78"/>
      <c r="UIT193" s="78"/>
      <c r="UIU193" s="65"/>
      <c r="UIX193" s="78"/>
      <c r="UIY193" s="78"/>
      <c r="UIZ193" s="65"/>
      <c r="UJC193" s="78"/>
      <c r="UJD193" s="78"/>
      <c r="UJE193" s="65"/>
      <c r="UJH193" s="78"/>
      <c r="UJI193" s="78"/>
      <c r="UJJ193" s="65"/>
      <c r="UJM193" s="78"/>
      <c r="UJN193" s="78"/>
      <c r="UJO193" s="65"/>
      <c r="UJR193" s="78"/>
      <c r="UJS193" s="78"/>
      <c r="UJT193" s="65"/>
      <c r="UJW193" s="78"/>
      <c r="UJX193" s="78"/>
      <c r="UJY193" s="65"/>
      <c r="UKB193" s="78"/>
      <c r="UKC193" s="78"/>
      <c r="UKD193" s="65"/>
      <c r="UKG193" s="78"/>
      <c r="UKH193" s="78"/>
      <c r="UKI193" s="65"/>
      <c r="UKL193" s="78"/>
      <c r="UKM193" s="78"/>
      <c r="UKN193" s="65"/>
      <c r="UKQ193" s="78"/>
      <c r="UKR193" s="78"/>
      <c r="UKS193" s="65"/>
      <c r="UKV193" s="78"/>
      <c r="UKW193" s="78"/>
      <c r="UKX193" s="65"/>
      <c r="ULA193" s="78"/>
      <c r="ULB193" s="78"/>
      <c r="ULC193" s="65"/>
      <c r="ULF193" s="78"/>
      <c r="ULG193" s="78"/>
      <c r="ULH193" s="65"/>
      <c r="ULK193" s="78"/>
      <c r="ULL193" s="78"/>
      <c r="ULM193" s="65"/>
      <c r="ULP193" s="78"/>
      <c r="ULQ193" s="78"/>
      <c r="ULR193" s="65"/>
      <c r="ULU193" s="78"/>
      <c r="ULV193" s="78"/>
      <c r="ULW193" s="65"/>
      <c r="ULZ193" s="78"/>
      <c r="UMA193" s="78"/>
      <c r="UMB193" s="65"/>
      <c r="UME193" s="78"/>
      <c r="UMF193" s="78"/>
      <c r="UMG193" s="65"/>
      <c r="UMJ193" s="78"/>
      <c r="UMK193" s="78"/>
      <c r="UML193" s="65"/>
      <c r="UMO193" s="78"/>
      <c r="UMP193" s="78"/>
      <c r="UMQ193" s="65"/>
      <c r="UMT193" s="78"/>
      <c r="UMU193" s="78"/>
      <c r="UMV193" s="65"/>
      <c r="UMY193" s="78"/>
      <c r="UMZ193" s="78"/>
      <c r="UNA193" s="65"/>
      <c r="UND193" s="78"/>
      <c r="UNE193" s="78"/>
      <c r="UNF193" s="65"/>
      <c r="UNI193" s="78"/>
      <c r="UNJ193" s="78"/>
      <c r="UNK193" s="65"/>
      <c r="UNN193" s="78"/>
      <c r="UNO193" s="78"/>
      <c r="UNP193" s="65"/>
      <c r="UNS193" s="78"/>
      <c r="UNT193" s="78"/>
      <c r="UNU193" s="65"/>
      <c r="UNX193" s="78"/>
      <c r="UNY193" s="78"/>
      <c r="UNZ193" s="65"/>
      <c r="UOC193" s="78"/>
      <c r="UOD193" s="78"/>
      <c r="UOE193" s="65"/>
      <c r="UOH193" s="78"/>
      <c r="UOI193" s="78"/>
      <c r="UOJ193" s="65"/>
      <c r="UOM193" s="78"/>
      <c r="UON193" s="78"/>
      <c r="UOO193" s="65"/>
      <c r="UOR193" s="78"/>
      <c r="UOS193" s="78"/>
      <c r="UOT193" s="65"/>
      <c r="UOW193" s="78"/>
      <c r="UOX193" s="78"/>
      <c r="UOY193" s="65"/>
      <c r="UPB193" s="78"/>
      <c r="UPC193" s="78"/>
      <c r="UPD193" s="65"/>
      <c r="UPG193" s="78"/>
      <c r="UPH193" s="78"/>
      <c r="UPI193" s="65"/>
      <c r="UPL193" s="78"/>
      <c r="UPM193" s="78"/>
      <c r="UPN193" s="65"/>
      <c r="UPQ193" s="78"/>
      <c r="UPR193" s="78"/>
      <c r="UPS193" s="65"/>
      <c r="UPV193" s="78"/>
      <c r="UPW193" s="78"/>
      <c r="UPX193" s="65"/>
      <c r="UQA193" s="78"/>
      <c r="UQB193" s="78"/>
      <c r="UQC193" s="65"/>
      <c r="UQF193" s="78"/>
      <c r="UQG193" s="78"/>
      <c r="UQH193" s="65"/>
      <c r="UQK193" s="78"/>
      <c r="UQL193" s="78"/>
      <c r="UQM193" s="65"/>
      <c r="UQP193" s="78"/>
      <c r="UQQ193" s="78"/>
      <c r="UQR193" s="65"/>
      <c r="UQU193" s="78"/>
      <c r="UQV193" s="78"/>
      <c r="UQW193" s="65"/>
      <c r="UQZ193" s="78"/>
      <c r="URA193" s="78"/>
      <c r="URB193" s="65"/>
      <c r="URE193" s="78"/>
      <c r="URF193" s="78"/>
      <c r="URG193" s="65"/>
      <c r="URJ193" s="78"/>
      <c r="URK193" s="78"/>
      <c r="URL193" s="65"/>
      <c r="URO193" s="78"/>
      <c r="URP193" s="78"/>
      <c r="URQ193" s="65"/>
      <c r="URT193" s="78"/>
      <c r="URU193" s="78"/>
      <c r="URV193" s="65"/>
      <c r="URY193" s="78"/>
      <c r="URZ193" s="78"/>
      <c r="USA193" s="65"/>
      <c r="USD193" s="78"/>
      <c r="USE193" s="78"/>
      <c r="USF193" s="65"/>
      <c r="USI193" s="78"/>
      <c r="USJ193" s="78"/>
      <c r="USK193" s="65"/>
      <c r="USN193" s="78"/>
      <c r="USO193" s="78"/>
      <c r="USP193" s="65"/>
      <c r="USS193" s="78"/>
      <c r="UST193" s="78"/>
      <c r="USU193" s="65"/>
      <c r="USX193" s="78"/>
      <c r="USY193" s="78"/>
      <c r="USZ193" s="65"/>
      <c r="UTC193" s="78"/>
      <c r="UTD193" s="78"/>
      <c r="UTE193" s="65"/>
      <c r="UTH193" s="78"/>
      <c r="UTI193" s="78"/>
      <c r="UTJ193" s="65"/>
      <c r="UTM193" s="78"/>
      <c r="UTN193" s="78"/>
      <c r="UTO193" s="65"/>
      <c r="UTR193" s="78"/>
      <c r="UTS193" s="78"/>
      <c r="UTT193" s="65"/>
      <c r="UTW193" s="78"/>
      <c r="UTX193" s="78"/>
      <c r="UTY193" s="65"/>
      <c r="UUB193" s="78"/>
      <c r="UUC193" s="78"/>
      <c r="UUD193" s="65"/>
      <c r="UUG193" s="78"/>
      <c r="UUH193" s="78"/>
      <c r="UUI193" s="65"/>
      <c r="UUL193" s="78"/>
      <c r="UUM193" s="78"/>
      <c r="UUN193" s="65"/>
      <c r="UUQ193" s="78"/>
      <c r="UUR193" s="78"/>
      <c r="UUS193" s="65"/>
      <c r="UUV193" s="78"/>
      <c r="UUW193" s="78"/>
      <c r="UUX193" s="65"/>
      <c r="UVA193" s="78"/>
      <c r="UVB193" s="78"/>
      <c r="UVC193" s="65"/>
      <c r="UVF193" s="78"/>
      <c r="UVG193" s="78"/>
      <c r="UVH193" s="65"/>
      <c r="UVK193" s="78"/>
      <c r="UVL193" s="78"/>
      <c r="UVM193" s="65"/>
      <c r="UVP193" s="78"/>
      <c r="UVQ193" s="78"/>
      <c r="UVR193" s="65"/>
      <c r="UVU193" s="78"/>
      <c r="UVV193" s="78"/>
      <c r="UVW193" s="65"/>
      <c r="UVZ193" s="78"/>
      <c r="UWA193" s="78"/>
      <c r="UWB193" s="65"/>
      <c r="UWE193" s="78"/>
      <c r="UWF193" s="78"/>
      <c r="UWG193" s="65"/>
      <c r="UWJ193" s="78"/>
      <c r="UWK193" s="78"/>
      <c r="UWL193" s="65"/>
      <c r="UWO193" s="78"/>
      <c r="UWP193" s="78"/>
      <c r="UWQ193" s="65"/>
      <c r="UWT193" s="78"/>
      <c r="UWU193" s="78"/>
      <c r="UWV193" s="65"/>
      <c r="UWY193" s="78"/>
      <c r="UWZ193" s="78"/>
      <c r="UXA193" s="65"/>
      <c r="UXD193" s="78"/>
      <c r="UXE193" s="78"/>
      <c r="UXF193" s="65"/>
      <c r="UXI193" s="78"/>
      <c r="UXJ193" s="78"/>
      <c r="UXK193" s="65"/>
      <c r="UXN193" s="78"/>
      <c r="UXO193" s="78"/>
      <c r="UXP193" s="65"/>
      <c r="UXS193" s="78"/>
      <c r="UXT193" s="78"/>
      <c r="UXU193" s="65"/>
      <c r="UXX193" s="78"/>
      <c r="UXY193" s="78"/>
      <c r="UXZ193" s="65"/>
      <c r="UYC193" s="78"/>
      <c r="UYD193" s="78"/>
      <c r="UYE193" s="65"/>
      <c r="UYH193" s="78"/>
      <c r="UYI193" s="78"/>
      <c r="UYJ193" s="65"/>
      <c r="UYM193" s="78"/>
      <c r="UYN193" s="78"/>
      <c r="UYO193" s="65"/>
      <c r="UYR193" s="78"/>
      <c r="UYS193" s="78"/>
      <c r="UYT193" s="65"/>
      <c r="UYW193" s="78"/>
      <c r="UYX193" s="78"/>
      <c r="UYY193" s="65"/>
      <c r="UZB193" s="78"/>
      <c r="UZC193" s="78"/>
      <c r="UZD193" s="65"/>
      <c r="UZG193" s="78"/>
      <c r="UZH193" s="78"/>
      <c r="UZI193" s="65"/>
      <c r="UZL193" s="78"/>
      <c r="UZM193" s="78"/>
      <c r="UZN193" s="65"/>
      <c r="UZQ193" s="78"/>
      <c r="UZR193" s="78"/>
      <c r="UZS193" s="65"/>
      <c r="UZV193" s="78"/>
      <c r="UZW193" s="78"/>
      <c r="UZX193" s="65"/>
      <c r="VAA193" s="78"/>
      <c r="VAB193" s="78"/>
      <c r="VAC193" s="65"/>
      <c r="VAF193" s="78"/>
      <c r="VAG193" s="78"/>
      <c r="VAH193" s="65"/>
      <c r="VAK193" s="78"/>
      <c r="VAL193" s="78"/>
      <c r="VAM193" s="65"/>
      <c r="VAP193" s="78"/>
      <c r="VAQ193" s="78"/>
      <c r="VAR193" s="65"/>
      <c r="VAU193" s="78"/>
      <c r="VAV193" s="78"/>
      <c r="VAW193" s="65"/>
      <c r="VAZ193" s="78"/>
      <c r="VBA193" s="78"/>
      <c r="VBB193" s="65"/>
      <c r="VBE193" s="78"/>
      <c r="VBF193" s="78"/>
      <c r="VBG193" s="65"/>
      <c r="VBJ193" s="78"/>
      <c r="VBK193" s="78"/>
      <c r="VBL193" s="65"/>
      <c r="VBO193" s="78"/>
      <c r="VBP193" s="78"/>
      <c r="VBQ193" s="65"/>
      <c r="VBT193" s="78"/>
      <c r="VBU193" s="78"/>
      <c r="VBV193" s="65"/>
      <c r="VBY193" s="78"/>
      <c r="VBZ193" s="78"/>
      <c r="VCA193" s="65"/>
      <c r="VCD193" s="78"/>
      <c r="VCE193" s="78"/>
      <c r="VCF193" s="65"/>
      <c r="VCI193" s="78"/>
      <c r="VCJ193" s="78"/>
      <c r="VCK193" s="65"/>
      <c r="VCN193" s="78"/>
      <c r="VCO193" s="78"/>
      <c r="VCP193" s="65"/>
      <c r="VCS193" s="78"/>
      <c r="VCT193" s="78"/>
      <c r="VCU193" s="65"/>
      <c r="VCX193" s="78"/>
      <c r="VCY193" s="78"/>
      <c r="VCZ193" s="65"/>
      <c r="VDC193" s="78"/>
      <c r="VDD193" s="78"/>
      <c r="VDE193" s="65"/>
      <c r="VDH193" s="78"/>
      <c r="VDI193" s="78"/>
      <c r="VDJ193" s="65"/>
      <c r="VDM193" s="78"/>
      <c r="VDN193" s="78"/>
      <c r="VDO193" s="65"/>
      <c r="VDR193" s="78"/>
      <c r="VDS193" s="78"/>
      <c r="VDT193" s="65"/>
      <c r="VDW193" s="78"/>
      <c r="VDX193" s="78"/>
      <c r="VDY193" s="65"/>
      <c r="VEB193" s="78"/>
      <c r="VEC193" s="78"/>
      <c r="VED193" s="65"/>
      <c r="VEG193" s="78"/>
      <c r="VEH193" s="78"/>
      <c r="VEI193" s="65"/>
      <c r="VEL193" s="78"/>
      <c r="VEM193" s="78"/>
      <c r="VEN193" s="65"/>
      <c r="VEQ193" s="78"/>
      <c r="VER193" s="78"/>
      <c r="VES193" s="65"/>
      <c r="VEV193" s="78"/>
      <c r="VEW193" s="78"/>
      <c r="VEX193" s="65"/>
      <c r="VFA193" s="78"/>
      <c r="VFB193" s="78"/>
      <c r="VFC193" s="65"/>
      <c r="VFF193" s="78"/>
      <c r="VFG193" s="78"/>
      <c r="VFH193" s="65"/>
      <c r="VFK193" s="78"/>
      <c r="VFL193" s="78"/>
      <c r="VFM193" s="65"/>
      <c r="VFP193" s="78"/>
      <c r="VFQ193" s="78"/>
      <c r="VFR193" s="65"/>
      <c r="VFU193" s="78"/>
      <c r="VFV193" s="78"/>
      <c r="VFW193" s="65"/>
      <c r="VFZ193" s="78"/>
      <c r="VGA193" s="78"/>
      <c r="VGB193" s="65"/>
      <c r="VGE193" s="78"/>
      <c r="VGF193" s="78"/>
      <c r="VGG193" s="65"/>
      <c r="VGJ193" s="78"/>
      <c r="VGK193" s="78"/>
      <c r="VGL193" s="65"/>
      <c r="VGO193" s="78"/>
      <c r="VGP193" s="78"/>
      <c r="VGQ193" s="65"/>
      <c r="VGT193" s="78"/>
      <c r="VGU193" s="78"/>
      <c r="VGV193" s="65"/>
      <c r="VGY193" s="78"/>
      <c r="VGZ193" s="78"/>
      <c r="VHA193" s="65"/>
      <c r="VHD193" s="78"/>
      <c r="VHE193" s="78"/>
      <c r="VHF193" s="65"/>
      <c r="VHI193" s="78"/>
      <c r="VHJ193" s="78"/>
      <c r="VHK193" s="65"/>
      <c r="VHN193" s="78"/>
      <c r="VHO193" s="78"/>
      <c r="VHP193" s="65"/>
      <c r="VHS193" s="78"/>
      <c r="VHT193" s="78"/>
      <c r="VHU193" s="65"/>
      <c r="VHX193" s="78"/>
      <c r="VHY193" s="78"/>
      <c r="VHZ193" s="65"/>
      <c r="VIC193" s="78"/>
      <c r="VID193" s="78"/>
      <c r="VIE193" s="65"/>
      <c r="VIH193" s="78"/>
      <c r="VII193" s="78"/>
      <c r="VIJ193" s="65"/>
      <c r="VIM193" s="78"/>
      <c r="VIN193" s="78"/>
      <c r="VIO193" s="65"/>
      <c r="VIR193" s="78"/>
      <c r="VIS193" s="78"/>
      <c r="VIT193" s="65"/>
      <c r="VIW193" s="78"/>
      <c r="VIX193" s="78"/>
      <c r="VIY193" s="65"/>
      <c r="VJB193" s="78"/>
      <c r="VJC193" s="78"/>
      <c r="VJD193" s="65"/>
      <c r="VJG193" s="78"/>
      <c r="VJH193" s="78"/>
      <c r="VJI193" s="65"/>
      <c r="VJL193" s="78"/>
      <c r="VJM193" s="78"/>
      <c r="VJN193" s="65"/>
      <c r="VJQ193" s="78"/>
      <c r="VJR193" s="78"/>
      <c r="VJS193" s="65"/>
      <c r="VJV193" s="78"/>
      <c r="VJW193" s="78"/>
      <c r="VJX193" s="65"/>
      <c r="VKA193" s="78"/>
      <c r="VKB193" s="78"/>
      <c r="VKC193" s="65"/>
      <c r="VKF193" s="78"/>
      <c r="VKG193" s="78"/>
      <c r="VKH193" s="65"/>
      <c r="VKK193" s="78"/>
      <c r="VKL193" s="78"/>
      <c r="VKM193" s="65"/>
      <c r="VKP193" s="78"/>
      <c r="VKQ193" s="78"/>
      <c r="VKR193" s="65"/>
      <c r="VKU193" s="78"/>
      <c r="VKV193" s="78"/>
      <c r="VKW193" s="65"/>
      <c r="VKZ193" s="78"/>
      <c r="VLA193" s="78"/>
      <c r="VLB193" s="65"/>
      <c r="VLE193" s="78"/>
      <c r="VLF193" s="78"/>
      <c r="VLG193" s="65"/>
      <c r="VLJ193" s="78"/>
      <c r="VLK193" s="78"/>
      <c r="VLL193" s="65"/>
      <c r="VLO193" s="78"/>
      <c r="VLP193" s="78"/>
      <c r="VLQ193" s="65"/>
      <c r="VLT193" s="78"/>
      <c r="VLU193" s="78"/>
      <c r="VLV193" s="65"/>
      <c r="VLY193" s="78"/>
      <c r="VLZ193" s="78"/>
      <c r="VMA193" s="65"/>
      <c r="VMD193" s="78"/>
      <c r="VME193" s="78"/>
      <c r="VMF193" s="65"/>
      <c r="VMI193" s="78"/>
      <c r="VMJ193" s="78"/>
      <c r="VMK193" s="65"/>
      <c r="VMN193" s="78"/>
      <c r="VMO193" s="78"/>
      <c r="VMP193" s="65"/>
      <c r="VMS193" s="78"/>
      <c r="VMT193" s="78"/>
      <c r="VMU193" s="65"/>
      <c r="VMX193" s="78"/>
      <c r="VMY193" s="78"/>
      <c r="VMZ193" s="65"/>
      <c r="VNC193" s="78"/>
      <c r="VND193" s="78"/>
      <c r="VNE193" s="65"/>
      <c r="VNH193" s="78"/>
      <c r="VNI193" s="78"/>
      <c r="VNJ193" s="65"/>
      <c r="VNM193" s="78"/>
      <c r="VNN193" s="78"/>
      <c r="VNO193" s="65"/>
      <c r="VNR193" s="78"/>
      <c r="VNS193" s="78"/>
      <c r="VNT193" s="65"/>
      <c r="VNW193" s="78"/>
      <c r="VNX193" s="78"/>
      <c r="VNY193" s="65"/>
      <c r="VOB193" s="78"/>
      <c r="VOC193" s="78"/>
      <c r="VOD193" s="65"/>
      <c r="VOG193" s="78"/>
      <c r="VOH193" s="78"/>
      <c r="VOI193" s="65"/>
      <c r="VOL193" s="78"/>
      <c r="VOM193" s="78"/>
      <c r="VON193" s="65"/>
      <c r="VOQ193" s="78"/>
      <c r="VOR193" s="78"/>
      <c r="VOS193" s="65"/>
      <c r="VOV193" s="78"/>
      <c r="VOW193" s="78"/>
      <c r="VOX193" s="65"/>
      <c r="VPA193" s="78"/>
      <c r="VPB193" s="78"/>
      <c r="VPC193" s="65"/>
      <c r="VPF193" s="78"/>
      <c r="VPG193" s="78"/>
      <c r="VPH193" s="65"/>
      <c r="VPK193" s="78"/>
      <c r="VPL193" s="78"/>
      <c r="VPM193" s="65"/>
      <c r="VPP193" s="78"/>
      <c r="VPQ193" s="78"/>
      <c r="VPR193" s="65"/>
      <c r="VPU193" s="78"/>
      <c r="VPV193" s="78"/>
      <c r="VPW193" s="65"/>
      <c r="VPZ193" s="78"/>
      <c r="VQA193" s="78"/>
      <c r="VQB193" s="65"/>
      <c r="VQE193" s="78"/>
      <c r="VQF193" s="78"/>
      <c r="VQG193" s="65"/>
      <c r="VQJ193" s="78"/>
      <c r="VQK193" s="78"/>
      <c r="VQL193" s="65"/>
      <c r="VQO193" s="78"/>
      <c r="VQP193" s="78"/>
      <c r="VQQ193" s="65"/>
      <c r="VQT193" s="78"/>
      <c r="VQU193" s="78"/>
      <c r="VQV193" s="65"/>
      <c r="VQY193" s="78"/>
      <c r="VQZ193" s="78"/>
      <c r="VRA193" s="65"/>
      <c r="VRD193" s="78"/>
      <c r="VRE193" s="78"/>
      <c r="VRF193" s="65"/>
      <c r="VRI193" s="78"/>
      <c r="VRJ193" s="78"/>
      <c r="VRK193" s="65"/>
      <c r="VRN193" s="78"/>
      <c r="VRO193" s="78"/>
      <c r="VRP193" s="65"/>
      <c r="VRS193" s="78"/>
      <c r="VRT193" s="78"/>
      <c r="VRU193" s="65"/>
      <c r="VRX193" s="78"/>
      <c r="VRY193" s="78"/>
      <c r="VRZ193" s="65"/>
      <c r="VSC193" s="78"/>
      <c r="VSD193" s="78"/>
      <c r="VSE193" s="65"/>
      <c r="VSH193" s="78"/>
      <c r="VSI193" s="78"/>
      <c r="VSJ193" s="65"/>
      <c r="VSM193" s="78"/>
      <c r="VSN193" s="78"/>
      <c r="VSO193" s="65"/>
      <c r="VSR193" s="78"/>
      <c r="VSS193" s="78"/>
      <c r="VST193" s="65"/>
      <c r="VSW193" s="78"/>
      <c r="VSX193" s="78"/>
      <c r="VSY193" s="65"/>
      <c r="VTB193" s="78"/>
      <c r="VTC193" s="78"/>
      <c r="VTD193" s="65"/>
      <c r="VTG193" s="78"/>
      <c r="VTH193" s="78"/>
      <c r="VTI193" s="65"/>
      <c r="VTL193" s="78"/>
      <c r="VTM193" s="78"/>
      <c r="VTN193" s="65"/>
      <c r="VTQ193" s="78"/>
      <c r="VTR193" s="78"/>
      <c r="VTS193" s="65"/>
      <c r="VTV193" s="78"/>
      <c r="VTW193" s="78"/>
      <c r="VTX193" s="65"/>
      <c r="VUA193" s="78"/>
      <c r="VUB193" s="78"/>
      <c r="VUC193" s="65"/>
      <c r="VUF193" s="78"/>
      <c r="VUG193" s="78"/>
      <c r="VUH193" s="65"/>
      <c r="VUK193" s="78"/>
      <c r="VUL193" s="78"/>
      <c r="VUM193" s="65"/>
      <c r="VUP193" s="78"/>
      <c r="VUQ193" s="78"/>
      <c r="VUR193" s="65"/>
      <c r="VUU193" s="78"/>
      <c r="VUV193" s="78"/>
      <c r="VUW193" s="65"/>
      <c r="VUZ193" s="78"/>
      <c r="VVA193" s="78"/>
      <c r="VVB193" s="65"/>
      <c r="VVE193" s="78"/>
      <c r="VVF193" s="78"/>
      <c r="VVG193" s="65"/>
      <c r="VVJ193" s="78"/>
      <c r="VVK193" s="78"/>
      <c r="VVL193" s="65"/>
      <c r="VVO193" s="78"/>
      <c r="VVP193" s="78"/>
      <c r="VVQ193" s="65"/>
      <c r="VVT193" s="78"/>
      <c r="VVU193" s="78"/>
      <c r="VVV193" s="65"/>
      <c r="VVY193" s="78"/>
      <c r="VVZ193" s="78"/>
      <c r="VWA193" s="65"/>
      <c r="VWD193" s="78"/>
      <c r="VWE193" s="78"/>
      <c r="VWF193" s="65"/>
      <c r="VWI193" s="78"/>
      <c r="VWJ193" s="78"/>
      <c r="VWK193" s="65"/>
      <c r="VWN193" s="78"/>
      <c r="VWO193" s="78"/>
      <c r="VWP193" s="65"/>
      <c r="VWS193" s="78"/>
      <c r="VWT193" s="78"/>
      <c r="VWU193" s="65"/>
      <c r="VWX193" s="78"/>
      <c r="VWY193" s="78"/>
      <c r="VWZ193" s="65"/>
      <c r="VXC193" s="78"/>
      <c r="VXD193" s="78"/>
      <c r="VXE193" s="65"/>
      <c r="VXH193" s="78"/>
      <c r="VXI193" s="78"/>
      <c r="VXJ193" s="65"/>
      <c r="VXM193" s="78"/>
      <c r="VXN193" s="78"/>
      <c r="VXO193" s="65"/>
      <c r="VXR193" s="78"/>
      <c r="VXS193" s="78"/>
      <c r="VXT193" s="65"/>
      <c r="VXW193" s="78"/>
      <c r="VXX193" s="78"/>
      <c r="VXY193" s="65"/>
      <c r="VYB193" s="78"/>
      <c r="VYC193" s="78"/>
      <c r="VYD193" s="65"/>
      <c r="VYG193" s="78"/>
      <c r="VYH193" s="78"/>
      <c r="VYI193" s="65"/>
      <c r="VYL193" s="78"/>
      <c r="VYM193" s="78"/>
      <c r="VYN193" s="65"/>
      <c r="VYQ193" s="78"/>
      <c r="VYR193" s="78"/>
      <c r="VYS193" s="65"/>
      <c r="VYV193" s="78"/>
      <c r="VYW193" s="78"/>
      <c r="VYX193" s="65"/>
      <c r="VZA193" s="78"/>
      <c r="VZB193" s="78"/>
      <c r="VZC193" s="65"/>
      <c r="VZF193" s="78"/>
      <c r="VZG193" s="78"/>
      <c r="VZH193" s="65"/>
      <c r="VZK193" s="78"/>
      <c r="VZL193" s="78"/>
      <c r="VZM193" s="65"/>
      <c r="VZP193" s="78"/>
      <c r="VZQ193" s="78"/>
      <c r="VZR193" s="65"/>
      <c r="VZU193" s="78"/>
      <c r="VZV193" s="78"/>
      <c r="VZW193" s="65"/>
      <c r="VZZ193" s="78"/>
      <c r="WAA193" s="78"/>
      <c r="WAB193" s="65"/>
      <c r="WAE193" s="78"/>
      <c r="WAF193" s="78"/>
      <c r="WAG193" s="65"/>
      <c r="WAJ193" s="78"/>
      <c r="WAK193" s="78"/>
      <c r="WAL193" s="65"/>
      <c r="WAO193" s="78"/>
      <c r="WAP193" s="78"/>
      <c r="WAQ193" s="65"/>
      <c r="WAT193" s="78"/>
      <c r="WAU193" s="78"/>
      <c r="WAV193" s="65"/>
      <c r="WAY193" s="78"/>
      <c r="WAZ193" s="78"/>
      <c r="WBA193" s="65"/>
      <c r="WBD193" s="78"/>
      <c r="WBE193" s="78"/>
      <c r="WBF193" s="65"/>
      <c r="WBI193" s="78"/>
      <c r="WBJ193" s="78"/>
      <c r="WBK193" s="65"/>
      <c r="WBN193" s="78"/>
      <c r="WBO193" s="78"/>
      <c r="WBP193" s="65"/>
      <c r="WBS193" s="78"/>
      <c r="WBT193" s="78"/>
      <c r="WBU193" s="65"/>
      <c r="WBX193" s="78"/>
      <c r="WBY193" s="78"/>
      <c r="WBZ193" s="65"/>
      <c r="WCC193" s="78"/>
      <c r="WCD193" s="78"/>
      <c r="WCE193" s="65"/>
      <c r="WCH193" s="78"/>
      <c r="WCI193" s="78"/>
      <c r="WCJ193" s="65"/>
      <c r="WCM193" s="78"/>
      <c r="WCN193" s="78"/>
      <c r="WCO193" s="65"/>
      <c r="WCR193" s="78"/>
      <c r="WCS193" s="78"/>
      <c r="WCT193" s="65"/>
      <c r="WCW193" s="78"/>
      <c r="WCX193" s="78"/>
      <c r="WCY193" s="65"/>
      <c r="WDB193" s="78"/>
      <c r="WDC193" s="78"/>
      <c r="WDD193" s="65"/>
      <c r="WDG193" s="78"/>
      <c r="WDH193" s="78"/>
      <c r="WDI193" s="65"/>
      <c r="WDL193" s="78"/>
      <c r="WDM193" s="78"/>
      <c r="WDN193" s="65"/>
      <c r="WDQ193" s="78"/>
      <c r="WDR193" s="78"/>
      <c r="WDS193" s="65"/>
      <c r="WDV193" s="78"/>
      <c r="WDW193" s="78"/>
      <c r="WDX193" s="65"/>
      <c r="WEA193" s="78"/>
      <c r="WEB193" s="78"/>
      <c r="WEC193" s="65"/>
      <c r="WEF193" s="78"/>
      <c r="WEG193" s="78"/>
      <c r="WEH193" s="65"/>
      <c r="WEK193" s="78"/>
      <c r="WEL193" s="78"/>
      <c r="WEM193" s="65"/>
      <c r="WEP193" s="78"/>
      <c r="WEQ193" s="78"/>
      <c r="WER193" s="65"/>
      <c r="WEU193" s="78"/>
      <c r="WEV193" s="78"/>
      <c r="WEW193" s="65"/>
      <c r="WEZ193" s="78"/>
      <c r="WFA193" s="78"/>
      <c r="WFB193" s="65"/>
      <c r="WFE193" s="78"/>
      <c r="WFF193" s="78"/>
      <c r="WFG193" s="65"/>
      <c r="WFJ193" s="78"/>
      <c r="WFK193" s="78"/>
      <c r="WFL193" s="65"/>
      <c r="WFO193" s="78"/>
      <c r="WFP193" s="78"/>
      <c r="WFQ193" s="65"/>
      <c r="WFT193" s="78"/>
      <c r="WFU193" s="78"/>
      <c r="WFV193" s="65"/>
      <c r="WFY193" s="78"/>
      <c r="WFZ193" s="78"/>
      <c r="WGA193" s="65"/>
      <c r="WGD193" s="78"/>
      <c r="WGE193" s="78"/>
      <c r="WGF193" s="65"/>
      <c r="WGI193" s="78"/>
      <c r="WGJ193" s="78"/>
      <c r="WGK193" s="65"/>
      <c r="WGN193" s="78"/>
      <c r="WGO193" s="78"/>
      <c r="WGP193" s="65"/>
      <c r="WGS193" s="78"/>
      <c r="WGT193" s="78"/>
      <c r="WGU193" s="65"/>
      <c r="WGX193" s="78"/>
      <c r="WGY193" s="78"/>
      <c r="WGZ193" s="65"/>
      <c r="WHC193" s="78"/>
      <c r="WHD193" s="78"/>
      <c r="WHE193" s="65"/>
      <c r="WHH193" s="78"/>
      <c r="WHI193" s="78"/>
      <c r="WHJ193" s="65"/>
      <c r="WHM193" s="78"/>
      <c r="WHN193" s="78"/>
      <c r="WHO193" s="65"/>
      <c r="WHR193" s="78"/>
      <c r="WHS193" s="78"/>
      <c r="WHT193" s="65"/>
      <c r="WHW193" s="78"/>
      <c r="WHX193" s="78"/>
      <c r="WHY193" s="65"/>
      <c r="WIB193" s="78"/>
      <c r="WIC193" s="78"/>
      <c r="WID193" s="65"/>
      <c r="WIG193" s="78"/>
      <c r="WIH193" s="78"/>
      <c r="WII193" s="65"/>
      <c r="WIL193" s="78"/>
      <c r="WIM193" s="78"/>
      <c r="WIN193" s="65"/>
      <c r="WIQ193" s="78"/>
      <c r="WIR193" s="78"/>
      <c r="WIS193" s="65"/>
      <c r="WIV193" s="78"/>
      <c r="WIW193" s="78"/>
      <c r="WIX193" s="65"/>
      <c r="WJA193" s="78"/>
      <c r="WJB193" s="78"/>
      <c r="WJC193" s="65"/>
      <c r="WJF193" s="78"/>
      <c r="WJG193" s="78"/>
      <c r="WJH193" s="65"/>
      <c r="WJK193" s="78"/>
      <c r="WJL193" s="78"/>
      <c r="WJM193" s="65"/>
      <c r="WJP193" s="78"/>
      <c r="WJQ193" s="78"/>
      <c r="WJR193" s="65"/>
      <c r="WJU193" s="78"/>
      <c r="WJV193" s="78"/>
      <c r="WJW193" s="65"/>
      <c r="WJZ193" s="78"/>
      <c r="WKA193" s="78"/>
      <c r="WKB193" s="65"/>
      <c r="WKE193" s="78"/>
      <c r="WKF193" s="78"/>
      <c r="WKG193" s="65"/>
      <c r="WKJ193" s="78"/>
      <c r="WKK193" s="78"/>
      <c r="WKL193" s="65"/>
      <c r="WKO193" s="78"/>
      <c r="WKP193" s="78"/>
      <c r="WKQ193" s="65"/>
      <c r="WKT193" s="78"/>
      <c r="WKU193" s="78"/>
      <c r="WKV193" s="65"/>
      <c r="WKY193" s="78"/>
      <c r="WKZ193" s="78"/>
      <c r="WLA193" s="65"/>
      <c r="WLD193" s="78"/>
      <c r="WLE193" s="78"/>
      <c r="WLF193" s="65"/>
      <c r="WLI193" s="78"/>
      <c r="WLJ193" s="78"/>
      <c r="WLK193" s="65"/>
      <c r="WLN193" s="78"/>
      <c r="WLO193" s="78"/>
      <c r="WLP193" s="65"/>
      <c r="WLS193" s="78"/>
      <c r="WLT193" s="78"/>
      <c r="WLU193" s="65"/>
      <c r="WLX193" s="78"/>
      <c r="WLY193" s="78"/>
      <c r="WLZ193" s="65"/>
      <c r="WMC193" s="78"/>
      <c r="WMD193" s="78"/>
      <c r="WME193" s="65"/>
      <c r="WMH193" s="78"/>
      <c r="WMI193" s="78"/>
      <c r="WMJ193" s="65"/>
      <c r="WMM193" s="78"/>
      <c r="WMN193" s="78"/>
      <c r="WMO193" s="65"/>
      <c r="WMR193" s="78"/>
      <c r="WMS193" s="78"/>
      <c r="WMT193" s="65"/>
      <c r="WMW193" s="78"/>
      <c r="WMX193" s="78"/>
      <c r="WMY193" s="65"/>
      <c r="WNB193" s="78"/>
      <c r="WNC193" s="78"/>
      <c r="WND193" s="65"/>
      <c r="WNG193" s="78"/>
      <c r="WNH193" s="78"/>
      <c r="WNI193" s="65"/>
      <c r="WNL193" s="78"/>
      <c r="WNM193" s="78"/>
      <c r="WNN193" s="65"/>
      <c r="WNQ193" s="78"/>
      <c r="WNR193" s="78"/>
      <c r="WNS193" s="65"/>
      <c r="WNV193" s="78"/>
      <c r="WNW193" s="78"/>
      <c r="WNX193" s="65"/>
      <c r="WOA193" s="78"/>
      <c r="WOB193" s="78"/>
      <c r="WOC193" s="65"/>
      <c r="WOF193" s="78"/>
      <c r="WOG193" s="78"/>
      <c r="WOH193" s="65"/>
      <c r="WOK193" s="78"/>
      <c r="WOL193" s="78"/>
      <c r="WOM193" s="65"/>
      <c r="WOP193" s="78"/>
      <c r="WOQ193" s="78"/>
      <c r="WOR193" s="65"/>
      <c r="WOU193" s="78"/>
      <c r="WOV193" s="78"/>
      <c r="WOW193" s="65"/>
      <c r="WOZ193" s="78"/>
      <c r="WPA193" s="78"/>
      <c r="WPB193" s="65"/>
      <c r="WPE193" s="78"/>
      <c r="WPF193" s="78"/>
      <c r="WPG193" s="65"/>
      <c r="WPJ193" s="78"/>
      <c r="WPK193" s="78"/>
      <c r="WPL193" s="65"/>
      <c r="WPO193" s="78"/>
      <c r="WPP193" s="78"/>
      <c r="WPQ193" s="65"/>
      <c r="WPT193" s="78"/>
      <c r="WPU193" s="78"/>
      <c r="WPV193" s="65"/>
      <c r="WPY193" s="78"/>
      <c r="WPZ193" s="78"/>
      <c r="WQA193" s="65"/>
      <c r="WQD193" s="78"/>
      <c r="WQE193" s="78"/>
      <c r="WQF193" s="65"/>
      <c r="WQI193" s="78"/>
      <c r="WQJ193" s="78"/>
      <c r="WQK193" s="65"/>
      <c r="WQN193" s="78"/>
      <c r="WQO193" s="78"/>
      <c r="WQP193" s="65"/>
      <c r="WQS193" s="78"/>
      <c r="WQT193" s="78"/>
      <c r="WQU193" s="65"/>
      <c r="WQX193" s="78"/>
      <c r="WQY193" s="78"/>
      <c r="WQZ193" s="65"/>
      <c r="WRC193" s="78"/>
      <c r="WRD193" s="78"/>
      <c r="WRE193" s="65"/>
      <c r="WRH193" s="78"/>
      <c r="WRI193" s="78"/>
      <c r="WRJ193" s="65"/>
      <c r="WRM193" s="78"/>
      <c r="WRN193" s="78"/>
      <c r="WRO193" s="65"/>
      <c r="WRR193" s="78"/>
      <c r="WRS193" s="78"/>
      <c r="WRT193" s="65"/>
      <c r="WRW193" s="78"/>
      <c r="WRX193" s="78"/>
      <c r="WRY193" s="65"/>
      <c r="WSB193" s="78"/>
      <c r="WSC193" s="78"/>
      <c r="WSD193" s="65"/>
      <c r="WSG193" s="78"/>
      <c r="WSH193" s="78"/>
      <c r="WSI193" s="65"/>
      <c r="WSL193" s="78"/>
      <c r="WSM193" s="78"/>
      <c r="WSN193" s="65"/>
      <c r="WSQ193" s="78"/>
      <c r="WSR193" s="78"/>
      <c r="WSS193" s="65"/>
      <c r="WSV193" s="78"/>
      <c r="WSW193" s="78"/>
      <c r="WSX193" s="65"/>
      <c r="WTA193" s="78"/>
      <c r="WTB193" s="78"/>
      <c r="WTC193" s="65"/>
      <c r="WTF193" s="78"/>
      <c r="WTG193" s="78"/>
      <c r="WTH193" s="65"/>
      <c r="WTK193" s="78"/>
      <c r="WTL193" s="78"/>
      <c r="WTM193" s="65"/>
      <c r="WTP193" s="78"/>
      <c r="WTQ193" s="78"/>
      <c r="WTR193" s="65"/>
      <c r="WTU193" s="78"/>
      <c r="WTV193" s="78"/>
      <c r="WTW193" s="65"/>
      <c r="WTZ193" s="78"/>
      <c r="WUA193" s="78"/>
      <c r="WUB193" s="65"/>
      <c r="WUE193" s="78"/>
      <c r="WUF193" s="78"/>
      <c r="WUG193" s="65"/>
      <c r="WUJ193" s="78"/>
      <c r="WUK193" s="78"/>
      <c r="WUL193" s="65"/>
      <c r="WUO193" s="78"/>
      <c r="WUP193" s="78"/>
      <c r="WUQ193" s="65"/>
      <c r="WUT193" s="78"/>
      <c r="WUU193" s="78"/>
      <c r="WUV193" s="65"/>
      <c r="WUY193" s="78"/>
      <c r="WUZ193" s="78"/>
      <c r="WVA193" s="65"/>
      <c r="WVD193" s="78"/>
      <c r="WVE193" s="78"/>
      <c r="WVF193" s="65"/>
      <c r="WVI193" s="78"/>
      <c r="WVJ193" s="78"/>
      <c r="WVK193" s="65"/>
      <c r="WVN193" s="78"/>
      <c r="WVO193" s="78"/>
      <c r="WVP193" s="65"/>
      <c r="WVS193" s="78"/>
      <c r="WVT193" s="78"/>
      <c r="WVU193" s="65"/>
      <c r="WVX193" s="78"/>
      <c r="WVY193" s="78"/>
      <c r="WVZ193" s="65"/>
      <c r="WWC193" s="78"/>
      <c r="WWD193" s="78"/>
      <c r="WWE193" s="65"/>
      <c r="WWH193" s="78"/>
      <c r="WWI193" s="78"/>
      <c r="WWJ193" s="65"/>
      <c r="WWM193" s="78"/>
      <c r="WWN193" s="78"/>
      <c r="WWO193" s="65"/>
      <c r="WWR193" s="78"/>
      <c r="WWS193" s="78"/>
      <c r="WWT193" s="65"/>
      <c r="WWW193" s="78"/>
      <c r="WWX193" s="78"/>
      <c r="WWY193" s="65"/>
      <c r="WXB193" s="78"/>
      <c r="WXC193" s="78"/>
      <c r="WXD193" s="65"/>
      <c r="WXG193" s="78"/>
      <c r="WXH193" s="78"/>
      <c r="WXI193" s="65"/>
      <c r="WXL193" s="78"/>
      <c r="WXM193" s="78"/>
      <c r="WXN193" s="65"/>
      <c r="WXQ193" s="78"/>
      <c r="WXR193" s="78"/>
      <c r="WXS193" s="65"/>
      <c r="WXV193" s="78"/>
      <c r="WXW193" s="78"/>
      <c r="WXX193" s="65"/>
      <c r="WYA193" s="78"/>
      <c r="WYB193" s="78"/>
      <c r="WYC193" s="65"/>
      <c r="WYF193" s="78"/>
      <c r="WYG193" s="78"/>
      <c r="WYH193" s="65"/>
      <c r="WYK193" s="78"/>
      <c r="WYL193" s="78"/>
      <c r="WYM193" s="65"/>
      <c r="WYP193" s="78"/>
      <c r="WYQ193" s="78"/>
      <c r="WYR193" s="65"/>
      <c r="WYU193" s="78"/>
      <c r="WYV193" s="78"/>
      <c r="WYW193" s="65"/>
      <c r="WYZ193" s="78"/>
      <c r="WZA193" s="78"/>
      <c r="WZB193" s="65"/>
      <c r="WZE193" s="78"/>
      <c r="WZF193" s="78"/>
      <c r="WZG193" s="65"/>
      <c r="WZJ193" s="78"/>
      <c r="WZK193" s="78"/>
      <c r="WZL193" s="65"/>
      <c r="WZO193" s="78"/>
      <c r="WZP193" s="78"/>
      <c r="WZQ193" s="65"/>
      <c r="WZT193" s="78"/>
      <c r="WZU193" s="78"/>
      <c r="WZV193" s="65"/>
      <c r="WZY193" s="78"/>
      <c r="WZZ193" s="78"/>
      <c r="XAA193" s="65"/>
      <c r="XAD193" s="78"/>
      <c r="XAE193" s="78"/>
      <c r="XAF193" s="65"/>
      <c r="XAI193" s="78"/>
      <c r="XAJ193" s="78"/>
      <c r="XAK193" s="65"/>
      <c r="XAN193" s="78"/>
      <c r="XAO193" s="78"/>
      <c r="XAP193" s="65"/>
      <c r="XAS193" s="78"/>
      <c r="XAT193" s="78"/>
      <c r="XAU193" s="65"/>
      <c r="XAX193" s="78"/>
      <c r="XAY193" s="78"/>
      <c r="XAZ193" s="65"/>
      <c r="XBC193" s="78"/>
      <c r="XBD193" s="78"/>
      <c r="XBE193" s="65"/>
      <c r="XBH193" s="78"/>
      <c r="XBI193" s="78"/>
      <c r="XBJ193" s="65"/>
      <c r="XBM193" s="78"/>
      <c r="XBN193" s="78"/>
      <c r="XBO193" s="65"/>
      <c r="XBR193" s="78"/>
      <c r="XBS193" s="78"/>
      <c r="XBT193" s="65"/>
      <c r="XBW193" s="78"/>
      <c r="XBX193" s="78"/>
      <c r="XBY193" s="65"/>
      <c r="XCB193" s="78"/>
      <c r="XCC193" s="78"/>
      <c r="XCD193" s="65"/>
      <c r="XCG193" s="78"/>
      <c r="XCH193" s="78"/>
      <c r="XCI193" s="65"/>
      <c r="XCL193" s="78"/>
      <c r="XCM193" s="78"/>
      <c r="XCN193" s="65"/>
      <c r="XCQ193" s="78"/>
      <c r="XCR193" s="78"/>
      <c r="XCS193" s="65"/>
      <c r="XCV193" s="78"/>
      <c r="XCW193" s="78"/>
      <c r="XCX193" s="65"/>
      <c r="XDA193" s="78"/>
      <c r="XDB193" s="78"/>
      <c r="XDC193" s="65"/>
      <c r="XDF193" s="78"/>
      <c r="XDG193" s="78"/>
      <c r="XDH193" s="65"/>
      <c r="XDK193" s="78"/>
      <c r="XDL193" s="78"/>
      <c r="XDM193" s="65"/>
      <c r="XDP193" s="78"/>
      <c r="XDQ193" s="78"/>
      <c r="XDR193" s="65"/>
      <c r="XDU193" s="78"/>
      <c r="XDV193" s="78"/>
      <c r="XDW193" s="65"/>
      <c r="XDZ193" s="78"/>
      <c r="XEA193" s="78"/>
      <c r="XEB193" s="65"/>
      <c r="XEE193" s="78"/>
      <c r="XEF193" s="78"/>
      <c r="XEG193" s="65"/>
      <c r="XEJ193" s="78"/>
      <c r="XEK193" s="78"/>
      <c r="XEL193" s="65"/>
      <c r="XEO193" s="78"/>
      <c r="XEP193" s="78"/>
      <c r="XEQ193" s="65"/>
      <c r="XET193" s="78"/>
      <c r="XEU193" s="78"/>
      <c r="XEV193" s="65"/>
      <c r="XEY193" s="78"/>
      <c r="XEZ193" s="78"/>
      <c r="XFA193" s="65"/>
      <c r="XFD193" s="78"/>
    </row>
    <row r="194" spans="1:2046 2049:3071 3074:4096 4099:7166 7169:8191 8194:9216 9219:12286 12289:13311 13314:14336 14339:16384" x14ac:dyDescent="0.25">
      <c r="A194" s="155" t="s">
        <v>30</v>
      </c>
      <c r="B194" s="156"/>
      <c r="C194" s="156"/>
      <c r="D194" s="156"/>
      <c r="E194" s="156"/>
    </row>
    <row r="195" spans="1:2046 2049:3071 3074:4096 4099:7166 7169:8191 8194:9216 9219:12286 12289:13311 13314:14336 14339:16384" ht="14.45" customHeight="1" x14ac:dyDescent="0.25">
      <c r="A195" s="158" t="s">
        <v>31</v>
      </c>
      <c r="B195" s="159"/>
      <c r="C195" s="159"/>
      <c r="D195" s="159"/>
      <c r="E195" s="160"/>
    </row>
    <row r="196" spans="1:2046 2049:3071 3074:4096 4099:7166 7169:8191 8194:9216 9219:12286 12289:13311 13314:14336 14339:16384" x14ac:dyDescent="0.25">
      <c r="A196" s="161" t="s">
        <v>32</v>
      </c>
      <c r="B196" s="161"/>
      <c r="C196" s="161"/>
      <c r="D196" s="161"/>
      <c r="E196" s="161"/>
    </row>
    <row r="197" spans="1:2046 2049:3071 3074:4096 4099:7166 7169:8191 8194:9216 9219:12286 12289:13311 13314:14336 14339:16384" x14ac:dyDescent="0.25">
      <c r="A197" s="162" t="s">
        <v>33</v>
      </c>
      <c r="B197" s="162" t="s">
        <v>34</v>
      </c>
      <c r="C197" s="162" t="s">
        <v>35</v>
      </c>
      <c r="D197" s="163" t="s">
        <v>0</v>
      </c>
      <c r="E197" s="163" t="s">
        <v>1</v>
      </c>
    </row>
    <row r="198" spans="1:2046 2049:3071 3074:4096 4099:7166 7169:8191 8194:9216 9219:12286 12289:13311 13314:14336 14339:16384" x14ac:dyDescent="0.25">
      <c r="A198" s="164" t="s">
        <v>36</v>
      </c>
      <c r="B198" s="165">
        <v>44467</v>
      </c>
      <c r="C198" s="165">
        <v>46294</v>
      </c>
      <c r="D198" s="166">
        <v>6.3598453721104106E-2</v>
      </c>
      <c r="E198" s="167">
        <v>3</v>
      </c>
    </row>
    <row r="199" spans="1:2046 2049:3071 3074:4096 4099:7166 7169:8191 8194:9216 9219:12286 12289:13311 13314:14336 14339:16384" x14ac:dyDescent="0.25">
      <c r="A199" s="164" t="s">
        <v>37</v>
      </c>
      <c r="B199" s="165">
        <v>44432</v>
      </c>
      <c r="C199" s="165">
        <v>46259</v>
      </c>
      <c r="D199" s="166">
        <v>6.3087380580779603E-2</v>
      </c>
      <c r="E199" s="167">
        <v>3</v>
      </c>
    </row>
    <row r="200" spans="1:2046 2049:3071 3074:4096 4099:7166 7169:8191 8194:9216 9219:12286 12289:13311 13314:14336 14339:16384" x14ac:dyDescent="0.25">
      <c r="A200" s="60" t="s">
        <v>38</v>
      </c>
      <c r="B200" s="165">
        <v>44404</v>
      </c>
      <c r="C200" s="165">
        <v>46231</v>
      </c>
      <c r="D200" s="166">
        <v>6.2511488389287509E-2</v>
      </c>
      <c r="E200" s="167">
        <v>3</v>
      </c>
    </row>
    <row r="201" spans="1:2046 2049:3071 3074:4096 4099:7166 7169:8191 8194:9216 9219:12286 12289:13311 13314:14336 14339:16384" x14ac:dyDescent="0.25">
      <c r="A201" s="60" t="s">
        <v>39</v>
      </c>
      <c r="B201" s="165">
        <v>44376</v>
      </c>
      <c r="C201" s="165">
        <v>46203</v>
      </c>
      <c r="D201" s="166">
        <v>6.2536603919444142E-2</v>
      </c>
      <c r="E201" s="167">
        <v>3</v>
      </c>
    </row>
    <row r="202" spans="1:2046 2049:3071 3074:4096 4099:7166 7169:8191 8194:9216 9219:12286 12289:13311 13314:14336 14339:16384" x14ac:dyDescent="0.25">
      <c r="A202" s="60" t="s">
        <v>40</v>
      </c>
      <c r="B202" s="165">
        <v>44341</v>
      </c>
      <c r="C202" s="165">
        <v>46168</v>
      </c>
      <c r="D202" s="166">
        <v>6.20099714426171E-2</v>
      </c>
      <c r="E202" s="167">
        <v>3</v>
      </c>
    </row>
    <row r="204" spans="1:2046 2049:3071 3074:4096 4099:7166 7169:8191 8194:9216 9219:12286 12289:13311 13314:14336 14339:16384" x14ac:dyDescent="0.25">
      <c r="A204" s="102" t="s">
        <v>655</v>
      </c>
      <c r="B204" s="103"/>
      <c r="C204" s="103"/>
      <c r="D204" s="103"/>
      <c r="E204" s="103"/>
    </row>
    <row r="205" spans="1:2046 2049:3071 3074:4096 4099:7166 7169:8191 8194:9216 9219:12286 12289:13311 13314:14336 14339:16384" ht="14.45" customHeight="1" x14ac:dyDescent="0.25">
      <c r="A205" s="139" t="s">
        <v>958</v>
      </c>
      <c r="B205" s="140"/>
      <c r="C205" s="141" t="s">
        <v>3</v>
      </c>
      <c r="D205" s="141" t="s">
        <v>959</v>
      </c>
      <c r="E205" s="141"/>
    </row>
    <row r="206" spans="1:2046 2049:3071 3074:4096 4099:7166 7169:8191 8194:9216 9219:12286 12289:13311 13314:14336 14339:16384" x14ac:dyDescent="0.25">
      <c r="A206" s="142" t="s">
        <v>1151</v>
      </c>
      <c r="B206" s="143"/>
      <c r="C206" s="144"/>
      <c r="D206" s="144"/>
      <c r="E206" s="144"/>
    </row>
    <row r="207" spans="1:2046 2049:3071 3074:4096 4099:7166 7169:8191 8194:9216 9219:12286 12289:13311 13314:14336 14339:16384" x14ac:dyDescent="0.25">
      <c r="A207" s="145" t="s">
        <v>6</v>
      </c>
      <c r="B207" s="146"/>
      <c r="C207" s="147"/>
      <c r="D207" s="147"/>
      <c r="E207" s="147"/>
    </row>
    <row r="208" spans="1:2046 2049:3071 3074:4096 4099:7166 7169:8191 8194:9216 9219:12286 12289:13311 13314:14336 14339:16384" x14ac:dyDescent="0.25">
      <c r="A208" s="148" t="s">
        <v>7</v>
      </c>
      <c r="B208" s="9" t="s">
        <v>960</v>
      </c>
      <c r="C208" s="10"/>
      <c r="D208" s="11"/>
      <c r="E208" s="149"/>
    </row>
    <row r="209" spans="1:16384" customFormat="1" x14ac:dyDescent="0.25">
      <c r="A209" s="150"/>
      <c r="B209" s="13" t="s">
        <v>9</v>
      </c>
      <c r="C209" s="14"/>
      <c r="D209" s="15"/>
      <c r="E209" s="151"/>
    </row>
    <row r="210" spans="1:16384" customFormat="1" x14ac:dyDescent="0.25">
      <c r="A210" s="148" t="s">
        <v>10</v>
      </c>
      <c r="B210" s="16" t="s">
        <v>11</v>
      </c>
      <c r="C210" s="53">
        <v>7470</v>
      </c>
      <c r="D210" s="54">
        <v>7680</v>
      </c>
      <c r="E210" s="55" t="s">
        <v>14</v>
      </c>
    </row>
    <row r="211" spans="1:16384" customFormat="1" x14ac:dyDescent="0.25">
      <c r="A211" s="152"/>
      <c r="B211" s="20" t="s">
        <v>15</v>
      </c>
      <c r="C211" s="56">
        <v>-0.25264738644789497</v>
      </c>
      <c r="D211" s="56">
        <v>-8.4214375324421595E-2</v>
      </c>
      <c r="E211" s="153"/>
    </row>
    <row r="212" spans="1:16384" customFormat="1" x14ac:dyDescent="0.25">
      <c r="A212" s="148" t="s">
        <v>16</v>
      </c>
      <c r="B212" s="16" t="s">
        <v>11</v>
      </c>
      <c r="C212" s="53">
        <v>8470</v>
      </c>
      <c r="D212" s="53">
        <v>8780</v>
      </c>
      <c r="E212" s="55" t="s">
        <v>14</v>
      </c>
    </row>
    <row r="213" spans="1:16384" customFormat="1" x14ac:dyDescent="0.25">
      <c r="A213" s="152"/>
      <c r="B213" s="20" t="s">
        <v>15</v>
      </c>
      <c r="C213" s="56">
        <v>-0.15321402565450701</v>
      </c>
      <c r="D213" s="56">
        <v>-4.2599999999999999E-2</v>
      </c>
      <c r="E213" s="153"/>
    </row>
    <row r="214" spans="1:16384" customFormat="1" x14ac:dyDescent="0.25">
      <c r="A214" s="148" t="s">
        <v>19</v>
      </c>
      <c r="B214" s="16" t="s">
        <v>11</v>
      </c>
      <c r="C214" s="53">
        <v>9430</v>
      </c>
      <c r="D214" s="53">
        <v>9570</v>
      </c>
      <c r="E214" s="55" t="s">
        <v>14</v>
      </c>
    </row>
    <row r="215" spans="1:16384" customFormat="1" x14ac:dyDescent="0.25">
      <c r="A215" s="152"/>
      <c r="B215" s="20" t="s">
        <v>15</v>
      </c>
      <c r="C215" s="56">
        <v>-5.7092171488768703E-2</v>
      </c>
      <c r="D215" s="56">
        <v>-1.47E-2</v>
      </c>
      <c r="E215" s="153"/>
    </row>
    <row r="216" spans="1:16384" customFormat="1" x14ac:dyDescent="0.25">
      <c r="A216" s="148" t="s">
        <v>22</v>
      </c>
      <c r="B216" s="16" t="s">
        <v>11</v>
      </c>
      <c r="C216" s="53">
        <v>10130</v>
      </c>
      <c r="D216" s="53">
        <v>10970</v>
      </c>
      <c r="E216" s="55" t="s">
        <v>14</v>
      </c>
    </row>
    <row r="217" spans="1:16384" customFormat="1" x14ac:dyDescent="0.25">
      <c r="A217" s="152"/>
      <c r="B217" s="20" t="s">
        <v>15</v>
      </c>
      <c r="C217" s="56">
        <v>1.26498698460646E-2</v>
      </c>
      <c r="D217" s="56">
        <v>3.1199999999999999E-2</v>
      </c>
      <c r="E217" s="153"/>
    </row>
    <row r="218" spans="1:16384" customFormat="1" ht="33" customHeight="1" x14ac:dyDescent="0.25">
      <c r="A218" s="154" t="s">
        <v>25</v>
      </c>
      <c r="B218" s="154"/>
      <c r="C218" s="154"/>
      <c r="D218" s="154"/>
      <c r="E218" s="154"/>
    </row>
    <row r="219" spans="1:16384" customFormat="1" x14ac:dyDescent="0.25">
      <c r="A219" s="155" t="s">
        <v>26</v>
      </c>
      <c r="B219" s="156"/>
      <c r="C219" s="156"/>
      <c r="D219" s="156"/>
      <c r="E219" s="156"/>
    </row>
    <row r="220" spans="1:16384" customFormat="1" x14ac:dyDescent="0.25">
      <c r="A220" s="337" t="s">
        <v>1213</v>
      </c>
      <c r="B220" s="319"/>
      <c r="C220" s="319"/>
      <c r="D220" s="78"/>
      <c r="E220" s="78"/>
    </row>
    <row r="221" spans="1:16384" customFormat="1" x14ac:dyDescent="0.25">
      <c r="A221" s="337" t="s">
        <v>1225</v>
      </c>
      <c r="B221" s="319"/>
      <c r="C221" s="319"/>
      <c r="D221" s="78"/>
      <c r="E221" s="78"/>
      <c r="F221" s="82"/>
      <c r="G221" s="83"/>
      <c r="H221" s="83"/>
      <c r="I221" s="86"/>
      <c r="J221" s="86"/>
      <c r="K221" s="82"/>
      <c r="L221" s="83"/>
      <c r="M221" s="83"/>
      <c r="N221" s="86"/>
      <c r="O221" s="86"/>
      <c r="P221" s="82"/>
      <c r="Q221" s="83"/>
      <c r="R221" s="83"/>
      <c r="S221" s="86"/>
      <c r="T221" s="86"/>
      <c r="U221" s="82"/>
      <c r="V221" s="83"/>
      <c r="W221" s="83"/>
      <c r="X221" s="86"/>
      <c r="Y221" s="86"/>
      <c r="Z221" s="82"/>
      <c r="AA221" s="83"/>
      <c r="AB221" s="83"/>
      <c r="AC221" s="86"/>
      <c r="AD221" s="86"/>
      <c r="AE221" s="82"/>
      <c r="AF221" s="83"/>
      <c r="AG221" s="83"/>
      <c r="AH221" s="86"/>
      <c r="AI221" s="86"/>
      <c r="AJ221" s="82"/>
      <c r="AK221" s="83"/>
      <c r="AL221" s="83"/>
      <c r="AM221" s="86"/>
      <c r="AN221" s="86"/>
      <c r="AO221" s="82"/>
      <c r="AP221" s="83"/>
      <c r="AQ221" s="83"/>
      <c r="AR221" s="86"/>
      <c r="AS221" s="86"/>
      <c r="AT221" s="82"/>
      <c r="AU221" s="83"/>
      <c r="AV221" s="83"/>
      <c r="AW221" s="86"/>
      <c r="AX221" s="86"/>
      <c r="AY221" s="82"/>
      <c r="AZ221" s="83"/>
      <c r="BA221" s="83"/>
      <c r="BB221" s="86"/>
      <c r="BC221" s="86"/>
      <c r="BD221" s="82"/>
      <c r="BE221" s="83"/>
      <c r="BF221" s="83"/>
      <c r="BG221" s="86"/>
      <c r="BH221" s="86"/>
      <c r="BI221" s="82"/>
      <c r="BJ221" s="83"/>
      <c r="BK221" s="83"/>
      <c r="BL221" s="86"/>
      <c r="BM221" s="86"/>
      <c r="BN221" s="82"/>
      <c r="BO221" s="83"/>
      <c r="BP221" s="83"/>
      <c r="BQ221" s="86"/>
      <c r="BR221" s="86"/>
      <c r="BS221" s="82"/>
      <c r="BT221" s="83"/>
      <c r="BU221" s="83"/>
      <c r="BV221" s="86"/>
      <c r="BW221" s="86"/>
      <c r="BX221" s="82"/>
      <c r="BY221" s="83"/>
      <c r="BZ221" s="83"/>
      <c r="CA221" s="86"/>
      <c r="CB221" s="86"/>
      <c r="CC221" s="82"/>
      <c r="CD221" s="83"/>
      <c r="CE221" s="83"/>
      <c r="CF221" s="86"/>
      <c r="CG221" s="86"/>
      <c r="CH221" s="82"/>
      <c r="CI221" s="83"/>
      <c r="CJ221" s="83"/>
      <c r="CK221" s="86"/>
      <c r="CL221" s="86"/>
      <c r="CM221" s="82"/>
      <c r="CN221" s="83"/>
      <c r="CO221" s="83"/>
      <c r="CP221" s="86"/>
      <c r="CQ221" s="86"/>
      <c r="CR221" s="82"/>
      <c r="CS221" s="83"/>
      <c r="CT221" s="83"/>
      <c r="CU221" s="86"/>
      <c r="CV221" s="86"/>
      <c r="CW221" s="82"/>
      <c r="CX221" s="83"/>
      <c r="CY221" s="83"/>
      <c r="CZ221" s="86"/>
      <c r="DA221" s="86"/>
      <c r="DB221" s="82"/>
      <c r="DC221" s="83"/>
      <c r="DD221" s="83"/>
      <c r="DE221" s="86"/>
      <c r="DF221" s="86"/>
      <c r="DG221" s="82"/>
      <c r="DH221" s="83"/>
      <c r="DI221" s="83"/>
      <c r="DJ221" s="86"/>
      <c r="DK221" s="86"/>
      <c r="DL221" s="82"/>
      <c r="DM221" s="83"/>
      <c r="DN221" s="83"/>
      <c r="DO221" s="86"/>
      <c r="DP221" s="86"/>
      <c r="DQ221" s="82"/>
      <c r="DR221" s="83"/>
      <c r="DS221" s="83"/>
      <c r="DT221" s="86"/>
      <c r="DU221" s="86"/>
      <c r="DV221" s="82"/>
      <c r="DW221" s="83"/>
      <c r="DX221" s="83"/>
      <c r="DY221" s="86"/>
      <c r="DZ221" s="86"/>
      <c r="EA221" s="82"/>
      <c r="EB221" s="83"/>
      <c r="EC221" s="83"/>
      <c r="ED221" s="86"/>
      <c r="EE221" s="86"/>
      <c r="EF221" s="82"/>
      <c r="EG221" s="83"/>
      <c r="EH221" s="83"/>
      <c r="EI221" s="86"/>
      <c r="EJ221" s="86"/>
      <c r="EK221" s="82"/>
      <c r="EL221" s="83"/>
      <c r="EM221" s="83"/>
      <c r="EN221" s="86"/>
      <c r="EO221" s="86"/>
      <c r="EP221" s="82"/>
      <c r="EQ221" s="83"/>
      <c r="ER221" s="83"/>
      <c r="ES221" s="86"/>
      <c r="ET221" s="86"/>
      <c r="EU221" s="82"/>
      <c r="EV221" s="83"/>
      <c r="EW221" s="83"/>
      <c r="EX221" s="86"/>
      <c r="EY221" s="86"/>
      <c r="EZ221" s="82"/>
      <c r="FA221" s="83"/>
      <c r="FB221" s="83"/>
      <c r="FC221" s="86"/>
      <c r="FD221" s="86"/>
      <c r="FE221" s="82"/>
      <c r="FF221" s="83"/>
      <c r="FG221" s="83"/>
      <c r="FH221" s="86"/>
      <c r="FI221" s="86"/>
      <c r="FJ221" s="82"/>
      <c r="FK221" s="83"/>
      <c r="FL221" s="83"/>
      <c r="FM221" s="86"/>
      <c r="FN221" s="86"/>
      <c r="FO221" s="82"/>
      <c r="FP221" s="83"/>
      <c r="FQ221" s="83"/>
      <c r="FR221" s="86"/>
      <c r="FS221" s="86"/>
      <c r="FT221" s="82"/>
      <c r="FU221" s="83"/>
      <c r="FV221" s="83"/>
      <c r="FW221" s="86"/>
      <c r="FX221" s="86"/>
      <c r="FY221" s="82"/>
      <c r="FZ221" s="83"/>
      <c r="GA221" s="83"/>
      <c r="GB221" s="86"/>
      <c r="GC221" s="86"/>
      <c r="GD221" s="82"/>
      <c r="GE221" s="83"/>
      <c r="GF221" s="83"/>
      <c r="GG221" s="86"/>
      <c r="GH221" s="86"/>
      <c r="GI221" s="82"/>
      <c r="GJ221" s="83"/>
      <c r="GK221" s="83"/>
      <c r="GL221" s="86"/>
      <c r="GM221" s="86"/>
      <c r="GN221" s="82"/>
      <c r="GO221" s="83"/>
      <c r="GP221" s="83"/>
      <c r="GQ221" s="86"/>
      <c r="GR221" s="86"/>
      <c r="GS221" s="82"/>
      <c r="GT221" s="83"/>
      <c r="GU221" s="83"/>
      <c r="GV221" s="86"/>
      <c r="GW221" s="86"/>
      <c r="GX221" s="82"/>
      <c r="GY221" s="83"/>
      <c r="GZ221" s="83"/>
      <c r="HA221" s="86"/>
      <c r="HB221" s="86"/>
      <c r="HC221" s="82"/>
      <c r="HD221" s="83"/>
      <c r="HE221" s="83"/>
      <c r="HF221" s="86"/>
      <c r="HG221" s="86"/>
      <c r="HH221" s="82"/>
      <c r="HI221" s="83"/>
      <c r="HJ221" s="83"/>
      <c r="HK221" s="86"/>
      <c r="HL221" s="86"/>
      <c r="HM221" s="82"/>
      <c r="HN221" s="83"/>
      <c r="HO221" s="83"/>
      <c r="HP221" s="86"/>
      <c r="HQ221" s="86"/>
      <c r="HR221" s="82"/>
      <c r="HS221" s="83"/>
      <c r="HT221" s="83"/>
      <c r="HU221" s="86"/>
      <c r="HV221" s="86"/>
      <c r="HW221" s="82"/>
      <c r="HX221" s="83"/>
      <c r="HY221" s="83"/>
      <c r="HZ221" s="86"/>
      <c r="IA221" s="86"/>
      <c r="IB221" s="82"/>
      <c r="IC221" s="83"/>
      <c r="ID221" s="83"/>
      <c r="IE221" s="86"/>
      <c r="IF221" s="86"/>
      <c r="IG221" s="82"/>
      <c r="IH221" s="83"/>
      <c r="II221" s="83"/>
      <c r="IJ221" s="86"/>
      <c r="IK221" s="86"/>
      <c r="IL221" s="82"/>
      <c r="IM221" s="83"/>
      <c r="IN221" s="83"/>
      <c r="IO221" s="86"/>
      <c r="IP221" s="86"/>
      <c r="IQ221" s="82"/>
      <c r="IR221" s="83"/>
      <c r="IS221" s="83"/>
      <c r="IT221" s="86"/>
      <c r="IU221" s="86"/>
      <c r="IV221" s="82"/>
      <c r="IW221" s="83"/>
      <c r="IX221" s="83"/>
      <c r="IY221" s="86"/>
      <c r="IZ221" s="86"/>
      <c r="JA221" s="82"/>
      <c r="JB221" s="83"/>
      <c r="JC221" s="83"/>
      <c r="JD221" s="86"/>
      <c r="JE221" s="86"/>
      <c r="JF221" s="82"/>
      <c r="JG221" s="83"/>
      <c r="JH221" s="83"/>
      <c r="JI221" s="86"/>
      <c r="JJ221" s="86"/>
      <c r="JK221" s="82"/>
      <c r="JL221" s="83"/>
      <c r="JM221" s="83"/>
      <c r="JN221" s="86"/>
      <c r="JO221" s="86"/>
      <c r="JP221" s="82"/>
      <c r="JQ221" s="83"/>
      <c r="JR221" s="83"/>
      <c r="JS221" s="86"/>
      <c r="JT221" s="86"/>
      <c r="JU221" s="82"/>
      <c r="JV221" s="83"/>
      <c r="JW221" s="83"/>
      <c r="JX221" s="86"/>
      <c r="JY221" s="86"/>
      <c r="JZ221" s="82"/>
      <c r="KA221" s="83"/>
      <c r="KB221" s="83"/>
      <c r="KC221" s="86"/>
      <c r="KD221" s="86"/>
      <c r="KE221" s="82"/>
      <c r="KF221" s="83"/>
      <c r="KG221" s="83"/>
      <c r="KH221" s="86"/>
      <c r="KI221" s="86"/>
      <c r="KJ221" s="82"/>
      <c r="KK221" s="83"/>
      <c r="KL221" s="83"/>
      <c r="KM221" s="86"/>
      <c r="KN221" s="86"/>
      <c r="KO221" s="82"/>
      <c r="KP221" s="83"/>
      <c r="KQ221" s="83"/>
      <c r="KR221" s="86"/>
      <c r="KS221" s="86"/>
      <c r="KT221" s="82"/>
      <c r="KU221" s="83"/>
      <c r="KV221" s="83"/>
      <c r="KW221" s="86"/>
      <c r="KX221" s="86"/>
      <c r="KY221" s="82"/>
      <c r="KZ221" s="83"/>
      <c r="LA221" s="83"/>
      <c r="LB221" s="86"/>
      <c r="LC221" s="86"/>
      <c r="LD221" s="82"/>
      <c r="LE221" s="83"/>
      <c r="LF221" s="83"/>
      <c r="LG221" s="86"/>
      <c r="LH221" s="86"/>
      <c r="LI221" s="82"/>
      <c r="LJ221" s="83"/>
      <c r="LK221" s="83"/>
      <c r="LL221" s="86"/>
      <c r="LM221" s="86"/>
      <c r="LN221" s="82"/>
      <c r="LO221" s="83"/>
      <c r="LP221" s="83"/>
      <c r="LQ221" s="86"/>
      <c r="LR221" s="86"/>
      <c r="LS221" s="82"/>
      <c r="LT221" s="83"/>
      <c r="LU221" s="83"/>
      <c r="LV221" s="86"/>
      <c r="LW221" s="86"/>
      <c r="LX221" s="82"/>
      <c r="LY221" s="83"/>
      <c r="LZ221" s="83"/>
      <c r="MA221" s="86"/>
      <c r="MB221" s="86"/>
      <c r="MC221" s="82"/>
      <c r="MD221" s="83"/>
      <c r="ME221" s="83"/>
      <c r="MF221" s="86"/>
      <c r="MG221" s="86"/>
      <c r="MH221" s="82"/>
      <c r="MI221" s="83"/>
      <c r="MJ221" s="83"/>
      <c r="MK221" s="86"/>
      <c r="ML221" s="86"/>
      <c r="MM221" s="82"/>
      <c r="MN221" s="83"/>
      <c r="MO221" s="83"/>
      <c r="MP221" s="86"/>
      <c r="MQ221" s="86"/>
      <c r="MR221" s="82"/>
      <c r="MS221" s="83"/>
      <c r="MT221" s="83"/>
      <c r="MU221" s="86"/>
      <c r="MV221" s="86"/>
      <c r="MW221" s="82"/>
      <c r="MX221" s="83"/>
      <c r="MY221" s="83"/>
      <c r="MZ221" s="86"/>
      <c r="NA221" s="86"/>
      <c r="NB221" s="82"/>
      <c r="NC221" s="83"/>
      <c r="ND221" s="83"/>
      <c r="NE221" s="86"/>
      <c r="NF221" s="86"/>
      <c r="NG221" s="82"/>
      <c r="NH221" s="83"/>
      <c r="NI221" s="83"/>
      <c r="NJ221" s="86"/>
      <c r="NK221" s="86"/>
      <c r="NL221" s="82"/>
      <c r="NM221" s="83"/>
      <c r="NN221" s="83"/>
      <c r="NO221" s="86"/>
      <c r="NP221" s="86"/>
      <c r="NQ221" s="82"/>
      <c r="NR221" s="83"/>
      <c r="NS221" s="83"/>
      <c r="NT221" s="86"/>
      <c r="NU221" s="86"/>
      <c r="NV221" s="82"/>
      <c r="NW221" s="83"/>
      <c r="NX221" s="83"/>
      <c r="NY221" s="86"/>
      <c r="NZ221" s="86"/>
      <c r="OA221" s="82"/>
      <c r="OB221" s="83"/>
      <c r="OC221" s="83"/>
      <c r="OD221" s="86"/>
      <c r="OE221" s="86"/>
      <c r="OF221" s="82"/>
      <c r="OG221" s="83"/>
      <c r="OH221" s="83"/>
      <c r="OI221" s="86"/>
      <c r="OJ221" s="86"/>
      <c r="OK221" s="82"/>
      <c r="OL221" s="83"/>
      <c r="OM221" s="83"/>
      <c r="ON221" s="86"/>
      <c r="OO221" s="86"/>
      <c r="OP221" s="82"/>
      <c r="OQ221" s="83"/>
      <c r="OR221" s="83"/>
      <c r="OS221" s="86"/>
      <c r="OT221" s="86"/>
      <c r="OU221" s="82"/>
      <c r="OV221" s="83"/>
      <c r="OW221" s="83"/>
      <c r="OX221" s="86"/>
      <c r="OY221" s="86"/>
      <c r="OZ221" s="82"/>
      <c r="PA221" s="83"/>
      <c r="PB221" s="83"/>
      <c r="PC221" s="86"/>
      <c r="PD221" s="86"/>
      <c r="PE221" s="82"/>
      <c r="PF221" s="83"/>
      <c r="PG221" s="83"/>
      <c r="PH221" s="86"/>
      <c r="PI221" s="86"/>
      <c r="PJ221" s="82"/>
      <c r="PK221" s="83"/>
      <c r="PL221" s="83"/>
      <c r="PM221" s="86"/>
      <c r="PN221" s="86"/>
      <c r="PO221" s="82"/>
      <c r="PP221" s="83"/>
      <c r="PQ221" s="83"/>
      <c r="PR221" s="86"/>
      <c r="PS221" s="86"/>
      <c r="PT221" s="82"/>
      <c r="PU221" s="83"/>
      <c r="PV221" s="83"/>
      <c r="PW221" s="86"/>
      <c r="PX221" s="86"/>
      <c r="PY221" s="82"/>
      <c r="PZ221" s="83"/>
      <c r="QA221" s="83"/>
      <c r="QB221" s="86"/>
      <c r="QC221" s="86"/>
      <c r="QD221" s="82"/>
      <c r="QE221" s="83"/>
      <c r="QF221" s="83"/>
      <c r="QG221" s="86"/>
      <c r="QH221" s="86"/>
      <c r="QI221" s="82"/>
      <c r="QJ221" s="83"/>
      <c r="QK221" s="83"/>
      <c r="QL221" s="86"/>
      <c r="QM221" s="86"/>
      <c r="QN221" s="82"/>
      <c r="QO221" s="83"/>
      <c r="QP221" s="83"/>
      <c r="QQ221" s="86"/>
      <c r="QR221" s="86"/>
      <c r="QS221" s="82"/>
      <c r="QT221" s="83"/>
      <c r="QU221" s="83"/>
      <c r="QV221" s="86"/>
      <c r="QW221" s="86"/>
      <c r="QX221" s="82"/>
      <c r="QY221" s="83"/>
      <c r="QZ221" s="83"/>
      <c r="RA221" s="86"/>
      <c r="RB221" s="86"/>
      <c r="RC221" s="82"/>
      <c r="RD221" s="83"/>
      <c r="RE221" s="83"/>
      <c r="RF221" s="86"/>
      <c r="RG221" s="86"/>
      <c r="RH221" s="82"/>
      <c r="RI221" s="83"/>
      <c r="RJ221" s="83"/>
      <c r="RK221" s="86"/>
      <c r="RL221" s="86"/>
      <c r="RM221" s="82"/>
      <c r="RN221" s="83"/>
      <c r="RO221" s="83"/>
      <c r="RP221" s="86"/>
      <c r="RQ221" s="86"/>
      <c r="RR221" s="82"/>
      <c r="RS221" s="83"/>
      <c r="RT221" s="83"/>
      <c r="RU221" s="86"/>
      <c r="RV221" s="86"/>
      <c r="RW221" s="82"/>
      <c r="RX221" s="83"/>
      <c r="RY221" s="83"/>
      <c r="RZ221" s="86"/>
      <c r="SA221" s="86"/>
      <c r="SB221" s="82"/>
      <c r="SC221" s="83"/>
      <c r="SD221" s="83"/>
      <c r="SE221" s="86"/>
      <c r="SF221" s="86"/>
      <c r="SG221" s="82"/>
      <c r="SH221" s="83"/>
      <c r="SI221" s="83"/>
      <c r="SJ221" s="86"/>
      <c r="SK221" s="86"/>
      <c r="SL221" s="82"/>
      <c r="SM221" s="83"/>
      <c r="SN221" s="83"/>
      <c r="SO221" s="86"/>
      <c r="SP221" s="86"/>
      <c r="SQ221" s="82"/>
      <c r="SR221" s="83"/>
      <c r="SS221" s="83"/>
      <c r="ST221" s="86"/>
      <c r="SU221" s="86"/>
      <c r="SV221" s="82"/>
      <c r="SW221" s="83"/>
      <c r="SX221" s="83"/>
      <c r="SY221" s="86"/>
      <c r="SZ221" s="86"/>
      <c r="TA221" s="82"/>
      <c r="TB221" s="83"/>
      <c r="TC221" s="83"/>
      <c r="TD221" s="86"/>
      <c r="TE221" s="86"/>
      <c r="TF221" s="82"/>
      <c r="TG221" s="83"/>
      <c r="TH221" s="83"/>
      <c r="TI221" s="86"/>
      <c r="TJ221" s="86"/>
      <c r="TK221" s="82"/>
      <c r="TL221" s="83"/>
      <c r="TM221" s="83"/>
      <c r="TN221" s="86"/>
      <c r="TO221" s="86"/>
      <c r="TP221" s="82"/>
      <c r="TQ221" s="83"/>
      <c r="TR221" s="83"/>
      <c r="TS221" s="86"/>
      <c r="TT221" s="86"/>
      <c r="TU221" s="82"/>
      <c r="TV221" s="83"/>
      <c r="TW221" s="83"/>
      <c r="TX221" s="86"/>
      <c r="TY221" s="86"/>
      <c r="TZ221" s="82"/>
      <c r="UA221" s="83"/>
      <c r="UB221" s="83"/>
      <c r="UC221" s="86"/>
      <c r="UD221" s="86"/>
      <c r="UE221" s="82"/>
      <c r="UF221" s="83"/>
      <c r="UG221" s="83"/>
      <c r="UH221" s="86"/>
      <c r="UI221" s="86"/>
      <c r="UJ221" s="82"/>
      <c r="UK221" s="83"/>
      <c r="UL221" s="83"/>
      <c r="UM221" s="86"/>
      <c r="UN221" s="86"/>
      <c r="UO221" s="82"/>
      <c r="UP221" s="83"/>
      <c r="UQ221" s="83"/>
      <c r="UR221" s="86"/>
      <c r="US221" s="86"/>
      <c r="UT221" s="82"/>
      <c r="UU221" s="83"/>
      <c r="UV221" s="83"/>
      <c r="UW221" s="86"/>
      <c r="UX221" s="86"/>
      <c r="UY221" s="82"/>
      <c r="UZ221" s="83"/>
      <c r="VA221" s="83"/>
      <c r="VB221" s="86"/>
      <c r="VC221" s="86"/>
      <c r="VD221" s="82"/>
      <c r="VE221" s="83"/>
      <c r="VF221" s="83"/>
      <c r="VG221" s="86"/>
      <c r="VH221" s="86"/>
      <c r="VI221" s="82"/>
      <c r="VJ221" s="83"/>
      <c r="VK221" s="83"/>
      <c r="VL221" s="86"/>
      <c r="VM221" s="86"/>
      <c r="VN221" s="82"/>
      <c r="VO221" s="83"/>
      <c r="VP221" s="83"/>
      <c r="VQ221" s="86"/>
      <c r="VR221" s="86"/>
      <c r="VS221" s="82"/>
      <c r="VT221" s="83"/>
      <c r="VU221" s="83"/>
      <c r="VV221" s="86"/>
      <c r="VW221" s="86"/>
      <c r="VX221" s="82"/>
      <c r="VY221" s="83"/>
      <c r="VZ221" s="83"/>
      <c r="WA221" s="86"/>
      <c r="WB221" s="86"/>
      <c r="WC221" s="82"/>
      <c r="WD221" s="83"/>
      <c r="WE221" s="83"/>
      <c r="WF221" s="86"/>
      <c r="WG221" s="86"/>
      <c r="WH221" s="82"/>
      <c r="WI221" s="83"/>
      <c r="WJ221" s="83"/>
      <c r="WK221" s="86"/>
      <c r="WL221" s="86"/>
      <c r="WM221" s="82"/>
      <c r="WN221" s="83"/>
      <c r="WO221" s="83"/>
      <c r="WP221" s="86"/>
      <c r="WQ221" s="86"/>
      <c r="WR221" s="82"/>
      <c r="WS221" s="83"/>
      <c r="WT221" s="83"/>
      <c r="WU221" s="86"/>
      <c r="WV221" s="86"/>
      <c r="WW221" s="82"/>
      <c r="WX221" s="83"/>
      <c r="WY221" s="83"/>
      <c r="WZ221" s="86"/>
      <c r="XA221" s="86"/>
      <c r="XB221" s="82"/>
      <c r="XC221" s="83"/>
      <c r="XD221" s="83"/>
      <c r="XE221" s="86"/>
      <c r="XF221" s="86"/>
      <c r="XG221" s="82"/>
      <c r="XH221" s="83"/>
      <c r="XI221" s="83"/>
      <c r="XJ221" s="86"/>
      <c r="XK221" s="86"/>
      <c r="XL221" s="82"/>
      <c r="XM221" s="83"/>
      <c r="XN221" s="83"/>
      <c r="XO221" s="86"/>
      <c r="XP221" s="86"/>
      <c r="XQ221" s="82"/>
      <c r="XR221" s="83"/>
      <c r="XS221" s="83"/>
      <c r="XT221" s="86"/>
      <c r="XU221" s="86"/>
      <c r="XV221" s="82"/>
      <c r="XW221" s="83"/>
      <c r="XX221" s="83"/>
      <c r="XY221" s="86"/>
      <c r="XZ221" s="86"/>
      <c r="YA221" s="82"/>
      <c r="YB221" s="83"/>
      <c r="YC221" s="83"/>
      <c r="YD221" s="86"/>
      <c r="YE221" s="86"/>
      <c r="YF221" s="82"/>
      <c r="YG221" s="83"/>
      <c r="YH221" s="83"/>
      <c r="YI221" s="86"/>
      <c r="YJ221" s="86"/>
      <c r="YK221" s="82"/>
      <c r="YL221" s="83"/>
      <c r="YM221" s="83"/>
      <c r="YN221" s="86"/>
      <c r="YO221" s="86"/>
      <c r="YP221" s="82"/>
      <c r="YQ221" s="83"/>
      <c r="YR221" s="83"/>
      <c r="YS221" s="86"/>
      <c r="YT221" s="86"/>
      <c r="YU221" s="82"/>
      <c r="YV221" s="83"/>
      <c r="YW221" s="83"/>
      <c r="YX221" s="86"/>
      <c r="YY221" s="86"/>
      <c r="YZ221" s="82"/>
      <c r="ZA221" s="83"/>
      <c r="ZB221" s="83"/>
      <c r="ZC221" s="86"/>
      <c r="ZD221" s="86"/>
      <c r="ZE221" s="82"/>
      <c r="ZF221" s="83"/>
      <c r="ZG221" s="83"/>
      <c r="ZH221" s="86"/>
      <c r="ZI221" s="86"/>
      <c r="ZJ221" s="82"/>
      <c r="ZK221" s="83"/>
      <c r="ZL221" s="83"/>
      <c r="ZM221" s="86"/>
      <c r="ZN221" s="86"/>
      <c r="ZO221" s="82"/>
      <c r="ZP221" s="83"/>
      <c r="ZQ221" s="83"/>
      <c r="ZR221" s="86"/>
      <c r="ZS221" s="86"/>
      <c r="ZT221" s="82"/>
      <c r="ZU221" s="83"/>
      <c r="ZV221" s="83"/>
      <c r="ZW221" s="86"/>
      <c r="ZX221" s="86"/>
      <c r="ZY221" s="82"/>
      <c r="ZZ221" s="83"/>
      <c r="AAA221" s="83"/>
      <c r="AAB221" s="86"/>
      <c r="AAC221" s="86"/>
      <c r="AAD221" s="82"/>
      <c r="AAE221" s="83"/>
      <c r="AAF221" s="83"/>
      <c r="AAG221" s="86"/>
      <c r="AAH221" s="86"/>
      <c r="AAI221" s="82"/>
      <c r="AAJ221" s="83"/>
      <c r="AAK221" s="83"/>
      <c r="AAL221" s="86"/>
      <c r="AAM221" s="86"/>
      <c r="AAN221" s="82"/>
      <c r="AAO221" s="83"/>
      <c r="AAP221" s="83"/>
      <c r="AAQ221" s="86"/>
      <c r="AAR221" s="86"/>
      <c r="AAS221" s="82"/>
      <c r="AAT221" s="83"/>
      <c r="AAU221" s="83"/>
      <c r="AAV221" s="86"/>
      <c r="AAW221" s="86"/>
      <c r="AAX221" s="82"/>
      <c r="AAY221" s="83"/>
      <c r="AAZ221" s="83"/>
      <c r="ABA221" s="86"/>
      <c r="ABB221" s="86"/>
      <c r="ABC221" s="82"/>
      <c r="ABD221" s="83"/>
      <c r="ABE221" s="83"/>
      <c r="ABF221" s="86"/>
      <c r="ABG221" s="86"/>
      <c r="ABH221" s="82"/>
      <c r="ABI221" s="83"/>
      <c r="ABJ221" s="83"/>
      <c r="ABK221" s="86"/>
      <c r="ABL221" s="86"/>
      <c r="ABM221" s="82"/>
      <c r="ABN221" s="83"/>
      <c r="ABO221" s="83"/>
      <c r="ABP221" s="86"/>
      <c r="ABQ221" s="86"/>
      <c r="ABR221" s="82"/>
      <c r="ABS221" s="83"/>
      <c r="ABT221" s="83"/>
      <c r="ABU221" s="86"/>
      <c r="ABV221" s="86"/>
      <c r="ABW221" s="82"/>
      <c r="ABX221" s="83"/>
      <c r="ABY221" s="83"/>
      <c r="ABZ221" s="86"/>
      <c r="ACA221" s="86"/>
      <c r="ACB221" s="82"/>
      <c r="ACC221" s="83"/>
      <c r="ACD221" s="83"/>
      <c r="ACE221" s="86"/>
      <c r="ACF221" s="86"/>
      <c r="ACG221" s="82"/>
      <c r="ACH221" s="83"/>
      <c r="ACI221" s="83"/>
      <c r="ACJ221" s="86"/>
      <c r="ACK221" s="86"/>
      <c r="ACL221" s="82"/>
      <c r="ACM221" s="83"/>
      <c r="ACN221" s="83"/>
      <c r="ACO221" s="86"/>
      <c r="ACP221" s="86"/>
      <c r="ACQ221" s="82"/>
      <c r="ACR221" s="83"/>
      <c r="ACS221" s="83"/>
      <c r="ACT221" s="86"/>
      <c r="ACU221" s="86"/>
      <c r="ACV221" s="82"/>
      <c r="ACW221" s="83"/>
      <c r="ACX221" s="83"/>
      <c r="ACY221" s="86"/>
      <c r="ACZ221" s="86"/>
      <c r="ADA221" s="82"/>
      <c r="ADB221" s="83"/>
      <c r="ADC221" s="83"/>
      <c r="ADD221" s="86"/>
      <c r="ADE221" s="86"/>
      <c r="ADF221" s="82"/>
      <c r="ADG221" s="83"/>
      <c r="ADH221" s="83"/>
      <c r="ADI221" s="86"/>
      <c r="ADJ221" s="86"/>
      <c r="ADK221" s="82"/>
      <c r="ADL221" s="83"/>
      <c r="ADM221" s="83"/>
      <c r="ADN221" s="86"/>
      <c r="ADO221" s="86"/>
      <c r="ADP221" s="82"/>
      <c r="ADQ221" s="83"/>
      <c r="ADR221" s="83"/>
      <c r="ADS221" s="86"/>
      <c r="ADT221" s="86"/>
      <c r="ADU221" s="82"/>
      <c r="ADV221" s="83"/>
      <c r="ADW221" s="83"/>
      <c r="ADX221" s="86"/>
      <c r="ADY221" s="86"/>
      <c r="ADZ221" s="82"/>
      <c r="AEA221" s="83"/>
      <c r="AEB221" s="83"/>
      <c r="AEC221" s="86"/>
      <c r="AED221" s="86"/>
      <c r="AEE221" s="82"/>
      <c r="AEF221" s="83"/>
      <c r="AEG221" s="83"/>
      <c r="AEH221" s="86"/>
      <c r="AEI221" s="86"/>
      <c r="AEJ221" s="82"/>
      <c r="AEK221" s="83"/>
      <c r="AEL221" s="83"/>
      <c r="AEM221" s="86"/>
      <c r="AEN221" s="86"/>
      <c r="AEO221" s="82"/>
      <c r="AEP221" s="83"/>
      <c r="AEQ221" s="83"/>
      <c r="AER221" s="86"/>
      <c r="AES221" s="86"/>
      <c r="AET221" s="82"/>
      <c r="AEU221" s="83"/>
      <c r="AEV221" s="83"/>
      <c r="AEW221" s="86"/>
      <c r="AEX221" s="86"/>
      <c r="AEY221" s="82"/>
      <c r="AEZ221" s="83"/>
      <c r="AFA221" s="83"/>
      <c r="AFB221" s="86"/>
      <c r="AFC221" s="86"/>
      <c r="AFD221" s="82"/>
      <c r="AFE221" s="83"/>
      <c r="AFF221" s="83"/>
      <c r="AFG221" s="86"/>
      <c r="AFH221" s="86"/>
      <c r="AFI221" s="82"/>
      <c r="AFJ221" s="83"/>
      <c r="AFK221" s="83"/>
      <c r="AFL221" s="86"/>
      <c r="AFM221" s="86"/>
      <c r="AFN221" s="82"/>
      <c r="AFO221" s="83"/>
      <c r="AFP221" s="83"/>
      <c r="AFQ221" s="86"/>
      <c r="AFR221" s="86"/>
      <c r="AFS221" s="82"/>
      <c r="AFT221" s="83"/>
      <c r="AFU221" s="83"/>
      <c r="AFV221" s="86"/>
      <c r="AFW221" s="86"/>
      <c r="AFX221" s="82"/>
      <c r="AFY221" s="83"/>
      <c r="AFZ221" s="83"/>
      <c r="AGA221" s="86"/>
      <c r="AGB221" s="86"/>
      <c r="AGC221" s="82"/>
      <c r="AGD221" s="83"/>
      <c r="AGE221" s="83"/>
      <c r="AGF221" s="86"/>
      <c r="AGG221" s="86"/>
      <c r="AGH221" s="82"/>
      <c r="AGI221" s="83"/>
      <c r="AGJ221" s="83"/>
      <c r="AGK221" s="86"/>
      <c r="AGL221" s="86"/>
      <c r="AGM221" s="82"/>
      <c r="AGN221" s="83"/>
      <c r="AGO221" s="83"/>
      <c r="AGP221" s="86"/>
      <c r="AGQ221" s="86"/>
      <c r="AGR221" s="82"/>
      <c r="AGS221" s="83"/>
      <c r="AGT221" s="83"/>
      <c r="AGU221" s="86"/>
      <c r="AGV221" s="86"/>
      <c r="AGW221" s="82"/>
      <c r="AGX221" s="83"/>
      <c r="AGY221" s="83"/>
      <c r="AGZ221" s="86"/>
      <c r="AHA221" s="86"/>
      <c r="AHB221" s="82"/>
      <c r="AHC221" s="83"/>
      <c r="AHD221" s="83"/>
      <c r="AHE221" s="86"/>
      <c r="AHF221" s="86"/>
      <c r="AHG221" s="82"/>
      <c r="AHH221" s="83"/>
      <c r="AHI221" s="83"/>
      <c r="AHJ221" s="86"/>
      <c r="AHK221" s="86"/>
      <c r="AHL221" s="82"/>
      <c r="AHM221" s="83"/>
      <c r="AHN221" s="83"/>
      <c r="AHO221" s="86"/>
      <c r="AHP221" s="86"/>
      <c r="AHQ221" s="82"/>
      <c r="AHR221" s="83"/>
      <c r="AHS221" s="83"/>
      <c r="AHT221" s="86"/>
      <c r="AHU221" s="86"/>
      <c r="AHV221" s="82"/>
      <c r="AHW221" s="83"/>
      <c r="AHX221" s="83"/>
      <c r="AHY221" s="86"/>
      <c r="AHZ221" s="86"/>
      <c r="AIA221" s="82"/>
      <c r="AIB221" s="83"/>
      <c r="AIC221" s="83"/>
      <c r="AID221" s="86"/>
      <c r="AIE221" s="86"/>
      <c r="AIF221" s="82"/>
      <c r="AIG221" s="83"/>
      <c r="AIH221" s="83"/>
      <c r="AII221" s="86"/>
      <c r="AIJ221" s="86"/>
      <c r="AIK221" s="82"/>
      <c r="AIL221" s="83"/>
      <c r="AIM221" s="83"/>
      <c r="AIN221" s="86"/>
      <c r="AIO221" s="86"/>
      <c r="AIP221" s="82"/>
      <c r="AIQ221" s="83"/>
      <c r="AIR221" s="83"/>
      <c r="AIS221" s="86"/>
      <c r="AIT221" s="86"/>
      <c r="AIU221" s="82"/>
      <c r="AIV221" s="83"/>
      <c r="AIW221" s="83"/>
      <c r="AIX221" s="86"/>
      <c r="AIY221" s="86"/>
      <c r="AIZ221" s="82"/>
      <c r="AJA221" s="83"/>
      <c r="AJB221" s="83"/>
      <c r="AJC221" s="86"/>
      <c r="AJD221" s="86"/>
      <c r="AJE221" s="82"/>
      <c r="AJF221" s="83"/>
      <c r="AJG221" s="83"/>
      <c r="AJH221" s="86"/>
      <c r="AJI221" s="86"/>
      <c r="AJJ221" s="82"/>
      <c r="AJK221" s="83"/>
      <c r="AJL221" s="83"/>
      <c r="AJM221" s="86"/>
      <c r="AJN221" s="86"/>
      <c r="AJO221" s="82"/>
      <c r="AJP221" s="83"/>
      <c r="AJQ221" s="83"/>
      <c r="AJR221" s="86"/>
      <c r="AJS221" s="86"/>
      <c r="AJT221" s="82"/>
      <c r="AJU221" s="83"/>
      <c r="AJV221" s="83"/>
      <c r="AJW221" s="86"/>
      <c r="AJX221" s="86"/>
      <c r="AJY221" s="82"/>
      <c r="AJZ221" s="83"/>
      <c r="AKA221" s="83"/>
      <c r="AKB221" s="86"/>
      <c r="AKC221" s="86"/>
      <c r="AKD221" s="82"/>
      <c r="AKE221" s="83"/>
      <c r="AKF221" s="83"/>
      <c r="AKG221" s="86"/>
      <c r="AKH221" s="86"/>
      <c r="AKI221" s="82"/>
      <c r="AKJ221" s="83"/>
      <c r="AKK221" s="83"/>
      <c r="AKL221" s="86"/>
      <c r="AKM221" s="86"/>
      <c r="AKN221" s="82"/>
      <c r="AKO221" s="83"/>
      <c r="AKP221" s="83"/>
      <c r="AKQ221" s="86"/>
      <c r="AKR221" s="86"/>
      <c r="AKS221" s="82"/>
      <c r="AKT221" s="83"/>
      <c r="AKU221" s="83"/>
      <c r="AKV221" s="86"/>
      <c r="AKW221" s="86"/>
      <c r="AKX221" s="82"/>
      <c r="AKY221" s="83"/>
      <c r="AKZ221" s="83"/>
      <c r="ALA221" s="86"/>
      <c r="ALB221" s="86"/>
      <c r="ALC221" s="82"/>
      <c r="ALD221" s="83"/>
      <c r="ALE221" s="83"/>
      <c r="ALF221" s="86"/>
      <c r="ALG221" s="86"/>
      <c r="ALH221" s="82"/>
      <c r="ALI221" s="83"/>
      <c r="ALJ221" s="83"/>
      <c r="ALK221" s="86"/>
      <c r="ALL221" s="86"/>
      <c r="ALM221" s="82"/>
      <c r="ALN221" s="83"/>
      <c r="ALO221" s="83"/>
      <c r="ALP221" s="86"/>
      <c r="ALQ221" s="86"/>
      <c r="ALR221" s="82"/>
      <c r="ALS221" s="83"/>
      <c r="ALT221" s="83"/>
      <c r="ALU221" s="86"/>
      <c r="ALV221" s="86"/>
      <c r="ALW221" s="82"/>
      <c r="ALX221" s="83"/>
      <c r="ALY221" s="83"/>
      <c r="ALZ221" s="86"/>
      <c r="AMA221" s="86"/>
      <c r="AMB221" s="82"/>
      <c r="AMC221" s="83"/>
      <c r="AMD221" s="83"/>
      <c r="AME221" s="86"/>
      <c r="AMF221" s="86"/>
      <c r="AMG221" s="82"/>
      <c r="AMH221" s="83"/>
      <c r="AMI221" s="83"/>
      <c r="AMJ221" s="86"/>
      <c r="AMK221" s="86"/>
      <c r="AML221" s="82"/>
      <c r="AMM221" s="83"/>
      <c r="AMN221" s="83"/>
      <c r="AMO221" s="86"/>
      <c r="AMP221" s="86"/>
      <c r="AMQ221" s="82"/>
      <c r="AMR221" s="83"/>
      <c r="AMS221" s="83"/>
      <c r="AMT221" s="86"/>
      <c r="AMU221" s="86"/>
      <c r="AMV221" s="82"/>
      <c r="AMW221" s="83"/>
      <c r="AMX221" s="83"/>
      <c r="AMY221" s="86"/>
      <c r="AMZ221" s="86"/>
      <c r="ANA221" s="82"/>
      <c r="ANB221" s="83"/>
      <c r="ANC221" s="83"/>
      <c r="AND221" s="86"/>
      <c r="ANE221" s="86"/>
      <c r="ANF221" s="82"/>
      <c r="ANG221" s="83"/>
      <c r="ANH221" s="83"/>
      <c r="ANI221" s="86"/>
      <c r="ANJ221" s="86"/>
      <c r="ANK221" s="82"/>
      <c r="ANL221" s="83"/>
      <c r="ANM221" s="83"/>
      <c r="ANN221" s="86"/>
      <c r="ANO221" s="86"/>
      <c r="ANP221" s="82"/>
      <c r="ANQ221" s="83"/>
      <c r="ANR221" s="83"/>
      <c r="ANS221" s="86"/>
      <c r="ANT221" s="86"/>
      <c r="ANU221" s="82"/>
      <c r="ANV221" s="83"/>
      <c r="ANW221" s="83"/>
      <c r="ANX221" s="86"/>
      <c r="ANY221" s="86"/>
      <c r="ANZ221" s="82"/>
      <c r="AOA221" s="83"/>
      <c r="AOB221" s="83"/>
      <c r="AOC221" s="86"/>
      <c r="AOD221" s="86"/>
      <c r="AOE221" s="82"/>
      <c r="AOF221" s="83"/>
      <c r="AOG221" s="83"/>
      <c r="AOH221" s="86"/>
      <c r="AOI221" s="86"/>
      <c r="AOJ221" s="82"/>
      <c r="AOK221" s="83"/>
      <c r="AOL221" s="83"/>
      <c r="AOM221" s="86"/>
      <c r="AON221" s="86"/>
      <c r="AOO221" s="82"/>
      <c r="AOP221" s="83"/>
      <c r="AOQ221" s="83"/>
      <c r="AOR221" s="86"/>
      <c r="AOS221" s="86"/>
      <c r="AOT221" s="82"/>
      <c r="AOU221" s="83"/>
      <c r="AOV221" s="83"/>
      <c r="AOW221" s="86"/>
      <c r="AOX221" s="86"/>
      <c r="AOY221" s="82"/>
      <c r="AOZ221" s="83"/>
      <c r="APA221" s="83"/>
      <c r="APB221" s="86"/>
      <c r="APC221" s="86"/>
      <c r="APD221" s="82"/>
      <c r="APE221" s="83"/>
      <c r="APF221" s="83"/>
      <c r="APG221" s="86"/>
      <c r="APH221" s="86"/>
      <c r="API221" s="82"/>
      <c r="APJ221" s="83"/>
      <c r="APK221" s="83"/>
      <c r="APL221" s="86"/>
      <c r="APM221" s="86"/>
      <c r="APN221" s="82"/>
      <c r="APO221" s="83"/>
      <c r="APP221" s="83"/>
      <c r="APQ221" s="86"/>
      <c r="APR221" s="86"/>
      <c r="APS221" s="82"/>
      <c r="APT221" s="83"/>
      <c r="APU221" s="83"/>
      <c r="APV221" s="86"/>
      <c r="APW221" s="86"/>
      <c r="APX221" s="82"/>
      <c r="APY221" s="83"/>
      <c r="APZ221" s="83"/>
      <c r="AQA221" s="86"/>
      <c r="AQB221" s="86"/>
      <c r="AQC221" s="82"/>
      <c r="AQD221" s="83"/>
      <c r="AQE221" s="83"/>
      <c r="AQF221" s="86"/>
      <c r="AQG221" s="86"/>
      <c r="AQH221" s="82"/>
      <c r="AQI221" s="83"/>
      <c r="AQJ221" s="83"/>
      <c r="AQK221" s="86"/>
      <c r="AQL221" s="86"/>
      <c r="AQM221" s="82"/>
      <c r="AQN221" s="83"/>
      <c r="AQO221" s="83"/>
      <c r="AQP221" s="86"/>
      <c r="AQQ221" s="86"/>
      <c r="AQR221" s="82"/>
      <c r="AQS221" s="83"/>
      <c r="AQT221" s="83"/>
      <c r="AQU221" s="86"/>
      <c r="AQV221" s="86"/>
      <c r="AQW221" s="82"/>
      <c r="AQX221" s="83"/>
      <c r="AQY221" s="83"/>
      <c r="AQZ221" s="86"/>
      <c r="ARA221" s="86"/>
      <c r="ARB221" s="82"/>
      <c r="ARC221" s="83"/>
      <c r="ARD221" s="83"/>
      <c r="ARE221" s="86"/>
      <c r="ARF221" s="86"/>
      <c r="ARG221" s="82"/>
      <c r="ARH221" s="83"/>
      <c r="ARI221" s="83"/>
      <c r="ARJ221" s="86"/>
      <c r="ARK221" s="86"/>
      <c r="ARL221" s="82"/>
      <c r="ARM221" s="83"/>
      <c r="ARN221" s="83"/>
      <c r="ARO221" s="86"/>
      <c r="ARP221" s="86"/>
      <c r="ARQ221" s="82"/>
      <c r="ARR221" s="83"/>
      <c r="ARS221" s="83"/>
      <c r="ART221" s="86"/>
      <c r="ARU221" s="86"/>
      <c r="ARV221" s="82"/>
      <c r="ARW221" s="83"/>
      <c r="ARX221" s="83"/>
      <c r="ARY221" s="86"/>
      <c r="ARZ221" s="86"/>
      <c r="ASA221" s="82"/>
      <c r="ASB221" s="83"/>
      <c r="ASC221" s="83"/>
      <c r="ASD221" s="86"/>
      <c r="ASE221" s="86"/>
      <c r="ASF221" s="82"/>
      <c r="ASG221" s="83"/>
      <c r="ASH221" s="83"/>
      <c r="ASI221" s="86"/>
      <c r="ASJ221" s="86"/>
      <c r="ASK221" s="82"/>
      <c r="ASL221" s="83"/>
      <c r="ASM221" s="83"/>
      <c r="ASN221" s="86"/>
      <c r="ASO221" s="86"/>
      <c r="ASP221" s="82"/>
      <c r="ASQ221" s="83"/>
      <c r="ASR221" s="83"/>
      <c r="ASS221" s="86"/>
      <c r="AST221" s="86"/>
      <c r="ASU221" s="82"/>
      <c r="ASV221" s="83"/>
      <c r="ASW221" s="83"/>
      <c r="ASX221" s="86"/>
      <c r="ASY221" s="86"/>
      <c r="ASZ221" s="82"/>
      <c r="ATA221" s="83"/>
      <c r="ATB221" s="83"/>
      <c r="ATC221" s="86"/>
      <c r="ATD221" s="86"/>
      <c r="ATE221" s="82"/>
      <c r="ATF221" s="83"/>
      <c r="ATG221" s="83"/>
      <c r="ATH221" s="86"/>
      <c r="ATI221" s="86"/>
      <c r="ATJ221" s="82"/>
      <c r="ATK221" s="83"/>
      <c r="ATL221" s="83"/>
      <c r="ATM221" s="86"/>
      <c r="ATN221" s="86"/>
      <c r="ATO221" s="82"/>
      <c r="ATP221" s="83"/>
      <c r="ATQ221" s="83"/>
      <c r="ATR221" s="86"/>
      <c r="ATS221" s="86"/>
      <c r="ATT221" s="82"/>
      <c r="ATU221" s="83"/>
      <c r="ATV221" s="83"/>
      <c r="ATW221" s="86"/>
      <c r="ATX221" s="86"/>
      <c r="ATY221" s="82"/>
      <c r="ATZ221" s="83"/>
      <c r="AUA221" s="83"/>
      <c r="AUB221" s="86"/>
      <c r="AUC221" s="86"/>
      <c r="AUD221" s="82"/>
      <c r="AUE221" s="83"/>
      <c r="AUF221" s="83"/>
      <c r="AUG221" s="86"/>
      <c r="AUH221" s="86"/>
      <c r="AUI221" s="82"/>
      <c r="AUJ221" s="83"/>
      <c r="AUK221" s="83"/>
      <c r="AUL221" s="86"/>
      <c r="AUM221" s="86"/>
      <c r="AUN221" s="82"/>
      <c r="AUO221" s="83"/>
      <c r="AUP221" s="83"/>
      <c r="AUQ221" s="86"/>
      <c r="AUR221" s="86"/>
      <c r="AUS221" s="82"/>
      <c r="AUT221" s="83"/>
      <c r="AUU221" s="83"/>
      <c r="AUV221" s="86"/>
      <c r="AUW221" s="86"/>
      <c r="AUX221" s="82"/>
      <c r="AUY221" s="83"/>
      <c r="AUZ221" s="83"/>
      <c r="AVA221" s="86"/>
      <c r="AVB221" s="86"/>
      <c r="AVC221" s="82"/>
      <c r="AVD221" s="83"/>
      <c r="AVE221" s="83"/>
      <c r="AVF221" s="86"/>
      <c r="AVG221" s="86"/>
      <c r="AVH221" s="82"/>
      <c r="AVI221" s="83"/>
      <c r="AVJ221" s="83"/>
      <c r="AVK221" s="86"/>
      <c r="AVL221" s="86"/>
      <c r="AVM221" s="82"/>
      <c r="AVN221" s="83"/>
      <c r="AVO221" s="83"/>
      <c r="AVP221" s="86"/>
      <c r="AVQ221" s="86"/>
      <c r="AVR221" s="82"/>
      <c r="AVS221" s="83"/>
      <c r="AVT221" s="83"/>
      <c r="AVU221" s="86"/>
      <c r="AVV221" s="86"/>
      <c r="AVW221" s="82"/>
      <c r="AVX221" s="83"/>
      <c r="AVY221" s="83"/>
      <c r="AVZ221" s="86"/>
      <c r="AWA221" s="86"/>
      <c r="AWB221" s="82"/>
      <c r="AWC221" s="83"/>
      <c r="AWD221" s="83"/>
      <c r="AWE221" s="86"/>
      <c r="AWF221" s="86"/>
      <c r="AWG221" s="82"/>
      <c r="AWH221" s="83"/>
      <c r="AWI221" s="83"/>
      <c r="AWJ221" s="86"/>
      <c r="AWK221" s="86"/>
      <c r="AWL221" s="82"/>
      <c r="AWM221" s="83"/>
      <c r="AWN221" s="83"/>
      <c r="AWO221" s="86"/>
      <c r="AWP221" s="86"/>
      <c r="AWQ221" s="82"/>
      <c r="AWR221" s="83"/>
      <c r="AWS221" s="83"/>
      <c r="AWT221" s="86"/>
      <c r="AWU221" s="86"/>
      <c r="AWV221" s="82"/>
      <c r="AWW221" s="83"/>
      <c r="AWX221" s="83"/>
      <c r="AWY221" s="86"/>
      <c r="AWZ221" s="86"/>
      <c r="AXA221" s="82"/>
      <c r="AXB221" s="83"/>
      <c r="AXC221" s="83"/>
      <c r="AXD221" s="86"/>
      <c r="AXE221" s="86"/>
      <c r="AXF221" s="82"/>
      <c r="AXG221" s="83"/>
      <c r="AXH221" s="83"/>
      <c r="AXI221" s="86"/>
      <c r="AXJ221" s="86"/>
      <c r="AXK221" s="82"/>
      <c r="AXL221" s="83"/>
      <c r="AXM221" s="83"/>
      <c r="AXN221" s="86"/>
      <c r="AXO221" s="86"/>
      <c r="AXP221" s="82"/>
      <c r="AXQ221" s="83"/>
      <c r="AXR221" s="83"/>
      <c r="AXS221" s="86"/>
      <c r="AXT221" s="86"/>
      <c r="AXU221" s="82"/>
      <c r="AXV221" s="83"/>
      <c r="AXW221" s="83"/>
      <c r="AXX221" s="86"/>
      <c r="AXY221" s="86"/>
      <c r="AXZ221" s="82"/>
      <c r="AYA221" s="83"/>
      <c r="AYB221" s="83"/>
      <c r="AYC221" s="86"/>
      <c r="AYD221" s="86"/>
      <c r="AYE221" s="82"/>
      <c r="AYF221" s="83"/>
      <c r="AYG221" s="83"/>
      <c r="AYH221" s="86"/>
      <c r="AYI221" s="86"/>
      <c r="AYJ221" s="82"/>
      <c r="AYK221" s="83"/>
      <c r="AYL221" s="83"/>
      <c r="AYM221" s="86"/>
      <c r="AYN221" s="86"/>
      <c r="AYO221" s="82"/>
      <c r="AYP221" s="83"/>
      <c r="AYQ221" s="83"/>
      <c r="AYR221" s="86"/>
      <c r="AYS221" s="86"/>
      <c r="AYT221" s="82"/>
      <c r="AYU221" s="83"/>
      <c r="AYV221" s="83"/>
      <c r="AYW221" s="86"/>
      <c r="AYX221" s="86"/>
      <c r="AYY221" s="82"/>
      <c r="AYZ221" s="83"/>
      <c r="AZA221" s="83"/>
      <c r="AZB221" s="86"/>
      <c r="AZC221" s="86"/>
      <c r="AZD221" s="82"/>
      <c r="AZE221" s="83"/>
      <c r="AZF221" s="83"/>
      <c r="AZG221" s="86"/>
      <c r="AZH221" s="86"/>
      <c r="AZI221" s="82"/>
      <c r="AZJ221" s="83"/>
      <c r="AZK221" s="83"/>
      <c r="AZL221" s="86"/>
      <c r="AZM221" s="86"/>
      <c r="AZN221" s="82"/>
      <c r="AZO221" s="83"/>
      <c r="AZP221" s="83"/>
      <c r="AZQ221" s="86"/>
      <c r="AZR221" s="86"/>
      <c r="AZS221" s="82"/>
      <c r="AZT221" s="83"/>
      <c r="AZU221" s="83"/>
      <c r="AZV221" s="86"/>
      <c r="AZW221" s="86"/>
      <c r="AZX221" s="82"/>
      <c r="AZY221" s="83"/>
      <c r="AZZ221" s="83"/>
      <c r="BAA221" s="86"/>
      <c r="BAB221" s="86"/>
      <c r="BAC221" s="82"/>
      <c r="BAD221" s="83"/>
      <c r="BAE221" s="83"/>
      <c r="BAF221" s="86"/>
      <c r="BAG221" s="86"/>
      <c r="BAH221" s="82"/>
      <c r="BAI221" s="83"/>
      <c r="BAJ221" s="83"/>
      <c r="BAK221" s="86"/>
      <c r="BAL221" s="86"/>
      <c r="BAM221" s="82"/>
      <c r="BAN221" s="83"/>
      <c r="BAO221" s="83"/>
      <c r="BAP221" s="86"/>
      <c r="BAQ221" s="86"/>
      <c r="BAR221" s="82"/>
      <c r="BAS221" s="83"/>
      <c r="BAT221" s="83"/>
      <c r="BAU221" s="86"/>
      <c r="BAV221" s="86"/>
      <c r="BAW221" s="82"/>
      <c r="BAX221" s="83"/>
      <c r="BAY221" s="83"/>
      <c r="BAZ221" s="86"/>
      <c r="BBA221" s="86"/>
      <c r="BBB221" s="82"/>
      <c r="BBC221" s="83"/>
      <c r="BBD221" s="83"/>
      <c r="BBE221" s="86"/>
      <c r="BBF221" s="86"/>
      <c r="BBG221" s="82"/>
      <c r="BBH221" s="83"/>
      <c r="BBI221" s="83"/>
      <c r="BBJ221" s="86"/>
      <c r="BBK221" s="86"/>
      <c r="BBL221" s="82"/>
      <c r="BBM221" s="83"/>
      <c r="BBN221" s="83"/>
      <c r="BBO221" s="86"/>
      <c r="BBP221" s="86"/>
      <c r="BBQ221" s="82"/>
      <c r="BBR221" s="83"/>
      <c r="BBS221" s="83"/>
      <c r="BBT221" s="86"/>
      <c r="BBU221" s="86"/>
      <c r="BBV221" s="82"/>
      <c r="BBW221" s="83"/>
      <c r="BBX221" s="83"/>
      <c r="BBY221" s="86"/>
      <c r="BBZ221" s="86"/>
      <c r="BCA221" s="82"/>
      <c r="BCB221" s="83"/>
      <c r="BCC221" s="83"/>
      <c r="BCD221" s="86"/>
      <c r="BCE221" s="86"/>
      <c r="BCF221" s="82"/>
      <c r="BCG221" s="83"/>
      <c r="BCH221" s="83"/>
      <c r="BCI221" s="86"/>
      <c r="BCJ221" s="86"/>
      <c r="BCK221" s="82"/>
      <c r="BCL221" s="83"/>
      <c r="BCM221" s="83"/>
      <c r="BCN221" s="86"/>
      <c r="BCO221" s="86"/>
      <c r="BCP221" s="82"/>
      <c r="BCQ221" s="83"/>
      <c r="BCR221" s="83"/>
      <c r="BCS221" s="86"/>
      <c r="BCT221" s="86"/>
      <c r="BCU221" s="82"/>
      <c r="BCV221" s="83"/>
      <c r="BCW221" s="83"/>
      <c r="BCX221" s="86"/>
      <c r="BCY221" s="86"/>
      <c r="BCZ221" s="82"/>
      <c r="BDA221" s="83"/>
      <c r="BDB221" s="83"/>
      <c r="BDC221" s="86"/>
      <c r="BDD221" s="86"/>
      <c r="BDE221" s="82"/>
      <c r="BDF221" s="83"/>
      <c r="BDG221" s="83"/>
      <c r="BDH221" s="86"/>
      <c r="BDI221" s="86"/>
      <c r="BDJ221" s="82"/>
      <c r="BDK221" s="83"/>
      <c r="BDL221" s="83"/>
      <c r="BDM221" s="86"/>
      <c r="BDN221" s="86"/>
      <c r="BDO221" s="82"/>
      <c r="BDP221" s="83"/>
      <c r="BDQ221" s="83"/>
      <c r="BDR221" s="86"/>
      <c r="BDS221" s="86"/>
      <c r="BDT221" s="82"/>
      <c r="BDU221" s="83"/>
      <c r="BDV221" s="83"/>
      <c r="BDW221" s="86"/>
      <c r="BDX221" s="86"/>
      <c r="BDY221" s="82"/>
      <c r="BDZ221" s="83"/>
      <c r="BEA221" s="83"/>
      <c r="BEB221" s="86"/>
      <c r="BEC221" s="86"/>
      <c r="BED221" s="82"/>
      <c r="BEE221" s="83"/>
      <c r="BEF221" s="83"/>
      <c r="BEG221" s="86"/>
      <c r="BEH221" s="86"/>
      <c r="BEI221" s="82"/>
      <c r="BEJ221" s="83"/>
      <c r="BEK221" s="83"/>
      <c r="BEL221" s="86"/>
      <c r="BEM221" s="86"/>
      <c r="BEN221" s="82"/>
      <c r="BEO221" s="83"/>
      <c r="BEP221" s="83"/>
      <c r="BEQ221" s="86"/>
      <c r="BER221" s="86"/>
      <c r="BES221" s="82"/>
      <c r="BET221" s="83"/>
      <c r="BEU221" s="83"/>
      <c r="BEV221" s="86"/>
      <c r="BEW221" s="86"/>
      <c r="BEX221" s="82"/>
      <c r="BEY221" s="83"/>
      <c r="BEZ221" s="83"/>
      <c r="BFA221" s="86"/>
      <c r="BFB221" s="86"/>
      <c r="BFC221" s="82"/>
      <c r="BFD221" s="83"/>
      <c r="BFE221" s="83"/>
      <c r="BFF221" s="86"/>
      <c r="BFG221" s="86"/>
      <c r="BFH221" s="82"/>
      <c r="BFI221" s="83"/>
      <c r="BFJ221" s="83"/>
      <c r="BFK221" s="86"/>
      <c r="BFL221" s="86"/>
      <c r="BFM221" s="82"/>
      <c r="BFN221" s="83"/>
      <c r="BFO221" s="83"/>
      <c r="BFP221" s="86"/>
      <c r="BFQ221" s="86"/>
      <c r="BFR221" s="82"/>
      <c r="BFS221" s="83"/>
      <c r="BFT221" s="83"/>
      <c r="BFU221" s="86"/>
      <c r="BFV221" s="86"/>
      <c r="BFW221" s="82"/>
      <c r="BFX221" s="83"/>
      <c r="BFY221" s="83"/>
      <c r="BFZ221" s="86"/>
      <c r="BGA221" s="86"/>
      <c r="BGB221" s="82"/>
      <c r="BGC221" s="83"/>
      <c r="BGD221" s="83"/>
      <c r="BGE221" s="86"/>
      <c r="BGF221" s="86"/>
      <c r="BGG221" s="82"/>
      <c r="BGH221" s="83"/>
      <c r="BGI221" s="83"/>
      <c r="BGJ221" s="86"/>
      <c r="BGK221" s="86"/>
      <c r="BGL221" s="82"/>
      <c r="BGM221" s="83"/>
      <c r="BGN221" s="83"/>
      <c r="BGO221" s="86"/>
      <c r="BGP221" s="86"/>
      <c r="BGQ221" s="82"/>
      <c r="BGR221" s="83"/>
      <c r="BGS221" s="83"/>
      <c r="BGT221" s="86"/>
      <c r="BGU221" s="86"/>
      <c r="BGV221" s="82"/>
      <c r="BGW221" s="83"/>
      <c r="BGX221" s="83"/>
      <c r="BGY221" s="86"/>
      <c r="BGZ221" s="86"/>
      <c r="BHA221" s="82"/>
      <c r="BHB221" s="83"/>
      <c r="BHC221" s="83"/>
      <c r="BHD221" s="86"/>
      <c r="BHE221" s="86"/>
      <c r="BHF221" s="82"/>
      <c r="BHG221" s="83"/>
      <c r="BHH221" s="83"/>
      <c r="BHI221" s="86"/>
      <c r="BHJ221" s="86"/>
      <c r="BHK221" s="82"/>
      <c r="BHL221" s="83"/>
      <c r="BHM221" s="83"/>
      <c r="BHN221" s="86"/>
      <c r="BHO221" s="86"/>
      <c r="BHP221" s="82"/>
      <c r="BHQ221" s="83"/>
      <c r="BHR221" s="83"/>
      <c r="BHS221" s="86"/>
      <c r="BHT221" s="86"/>
      <c r="BHU221" s="82"/>
      <c r="BHV221" s="83"/>
      <c r="BHW221" s="83"/>
      <c r="BHX221" s="86"/>
      <c r="BHY221" s="86"/>
      <c r="BHZ221" s="82"/>
      <c r="BIA221" s="83"/>
      <c r="BIB221" s="83"/>
      <c r="BIC221" s="86"/>
      <c r="BID221" s="86"/>
      <c r="BIE221" s="82"/>
      <c r="BIF221" s="83"/>
      <c r="BIG221" s="83"/>
      <c r="BIH221" s="86"/>
      <c r="BII221" s="86"/>
      <c r="BIJ221" s="82"/>
      <c r="BIK221" s="83"/>
      <c r="BIL221" s="83"/>
      <c r="BIM221" s="86"/>
      <c r="BIN221" s="86"/>
      <c r="BIO221" s="82"/>
      <c r="BIP221" s="83"/>
      <c r="BIQ221" s="83"/>
      <c r="BIR221" s="86"/>
      <c r="BIS221" s="86"/>
      <c r="BIT221" s="82"/>
      <c r="BIU221" s="83"/>
      <c r="BIV221" s="83"/>
      <c r="BIW221" s="86"/>
      <c r="BIX221" s="86"/>
      <c r="BIY221" s="82"/>
      <c r="BIZ221" s="83"/>
      <c r="BJA221" s="83"/>
      <c r="BJB221" s="86"/>
      <c r="BJC221" s="86"/>
      <c r="BJD221" s="82"/>
      <c r="BJE221" s="83"/>
      <c r="BJF221" s="83"/>
      <c r="BJG221" s="86"/>
      <c r="BJH221" s="86"/>
      <c r="BJI221" s="82"/>
      <c r="BJJ221" s="83"/>
      <c r="BJK221" s="83"/>
      <c r="BJL221" s="86"/>
      <c r="BJM221" s="86"/>
      <c r="BJN221" s="82"/>
      <c r="BJO221" s="83"/>
      <c r="BJP221" s="83"/>
      <c r="BJQ221" s="86"/>
      <c r="BJR221" s="86"/>
      <c r="BJS221" s="82"/>
      <c r="BJT221" s="83"/>
      <c r="BJU221" s="83"/>
      <c r="BJV221" s="86"/>
      <c r="BJW221" s="86"/>
      <c r="BJX221" s="82"/>
      <c r="BJY221" s="83"/>
      <c r="BJZ221" s="83"/>
      <c r="BKA221" s="86"/>
      <c r="BKB221" s="86"/>
      <c r="BKC221" s="82"/>
      <c r="BKD221" s="83"/>
      <c r="BKE221" s="83"/>
      <c r="BKF221" s="86"/>
      <c r="BKG221" s="86"/>
      <c r="BKH221" s="82"/>
      <c r="BKI221" s="83"/>
      <c r="BKJ221" s="83"/>
      <c r="BKK221" s="86"/>
      <c r="BKL221" s="86"/>
      <c r="BKM221" s="82"/>
      <c r="BKN221" s="83"/>
      <c r="BKO221" s="83"/>
      <c r="BKP221" s="86"/>
      <c r="BKQ221" s="86"/>
      <c r="BKR221" s="82"/>
      <c r="BKS221" s="83"/>
      <c r="BKT221" s="83"/>
      <c r="BKU221" s="86"/>
      <c r="BKV221" s="86"/>
      <c r="BKW221" s="82"/>
      <c r="BKX221" s="83"/>
      <c r="BKY221" s="83"/>
      <c r="BKZ221" s="86"/>
      <c r="BLA221" s="86"/>
      <c r="BLB221" s="82"/>
      <c r="BLC221" s="83"/>
      <c r="BLD221" s="83"/>
      <c r="BLE221" s="86"/>
      <c r="BLF221" s="86"/>
      <c r="BLG221" s="82"/>
      <c r="BLH221" s="83"/>
      <c r="BLI221" s="83"/>
      <c r="BLJ221" s="86"/>
      <c r="BLK221" s="86"/>
      <c r="BLL221" s="82"/>
      <c r="BLM221" s="83"/>
      <c r="BLN221" s="83"/>
      <c r="BLO221" s="86"/>
      <c r="BLP221" s="86"/>
      <c r="BLQ221" s="82"/>
      <c r="BLR221" s="83"/>
      <c r="BLS221" s="83"/>
      <c r="BLT221" s="86"/>
      <c r="BLU221" s="86"/>
      <c r="BLV221" s="82"/>
      <c r="BLW221" s="83"/>
      <c r="BLX221" s="83"/>
      <c r="BLY221" s="86"/>
      <c r="BLZ221" s="86"/>
      <c r="BMA221" s="82"/>
      <c r="BMB221" s="83"/>
      <c r="BMC221" s="83"/>
      <c r="BMD221" s="86"/>
      <c r="BME221" s="86"/>
      <c r="BMF221" s="82"/>
      <c r="BMG221" s="83"/>
      <c r="BMH221" s="83"/>
      <c r="BMI221" s="86"/>
      <c r="BMJ221" s="86"/>
      <c r="BMK221" s="82"/>
      <c r="BML221" s="83"/>
      <c r="BMM221" s="83"/>
      <c r="BMN221" s="86"/>
      <c r="BMO221" s="86"/>
      <c r="BMP221" s="82"/>
      <c r="BMQ221" s="83"/>
      <c r="BMR221" s="83"/>
      <c r="BMS221" s="86"/>
      <c r="BMT221" s="86"/>
      <c r="BMU221" s="82"/>
      <c r="BMV221" s="83"/>
      <c r="BMW221" s="83"/>
      <c r="BMX221" s="86"/>
      <c r="BMY221" s="86"/>
      <c r="BMZ221" s="82"/>
      <c r="BNA221" s="83"/>
      <c r="BNB221" s="83"/>
      <c r="BNC221" s="86"/>
      <c r="BND221" s="86"/>
      <c r="BNE221" s="82"/>
      <c r="BNF221" s="83"/>
      <c r="BNG221" s="83"/>
      <c r="BNH221" s="86"/>
      <c r="BNI221" s="86"/>
      <c r="BNJ221" s="82"/>
      <c r="BNK221" s="83"/>
      <c r="BNL221" s="83"/>
      <c r="BNM221" s="86"/>
      <c r="BNN221" s="86"/>
      <c r="BNO221" s="82"/>
      <c r="BNP221" s="83"/>
      <c r="BNQ221" s="83"/>
      <c r="BNR221" s="86"/>
      <c r="BNS221" s="86"/>
      <c r="BNT221" s="82"/>
      <c r="BNU221" s="83"/>
      <c r="BNV221" s="83"/>
      <c r="BNW221" s="86"/>
      <c r="BNX221" s="86"/>
      <c r="BNY221" s="82"/>
      <c r="BNZ221" s="83"/>
      <c r="BOA221" s="83"/>
      <c r="BOB221" s="86"/>
      <c r="BOC221" s="86"/>
      <c r="BOD221" s="82"/>
      <c r="BOE221" s="83"/>
      <c r="BOF221" s="83"/>
      <c r="BOG221" s="86"/>
      <c r="BOH221" s="86"/>
      <c r="BOI221" s="82"/>
      <c r="BOJ221" s="83"/>
      <c r="BOK221" s="83"/>
      <c r="BOL221" s="86"/>
      <c r="BOM221" s="86"/>
      <c r="BON221" s="82"/>
      <c r="BOO221" s="83"/>
      <c r="BOP221" s="83"/>
      <c r="BOQ221" s="86"/>
      <c r="BOR221" s="86"/>
      <c r="BOS221" s="82"/>
      <c r="BOT221" s="83"/>
      <c r="BOU221" s="83"/>
      <c r="BOV221" s="86"/>
      <c r="BOW221" s="86"/>
      <c r="BOX221" s="82"/>
      <c r="BOY221" s="83"/>
      <c r="BOZ221" s="83"/>
      <c r="BPA221" s="86"/>
      <c r="BPB221" s="86"/>
      <c r="BPC221" s="82"/>
      <c r="BPD221" s="83"/>
      <c r="BPE221" s="83"/>
      <c r="BPF221" s="86"/>
      <c r="BPG221" s="86"/>
      <c r="BPH221" s="82"/>
      <c r="BPI221" s="83"/>
      <c r="BPJ221" s="83"/>
      <c r="BPK221" s="86"/>
      <c r="BPL221" s="86"/>
      <c r="BPM221" s="82"/>
      <c r="BPN221" s="83"/>
      <c r="BPO221" s="83"/>
      <c r="BPP221" s="86"/>
      <c r="BPQ221" s="86"/>
      <c r="BPR221" s="82"/>
      <c r="BPS221" s="83"/>
      <c r="BPT221" s="83"/>
      <c r="BPU221" s="86"/>
      <c r="BPV221" s="86"/>
      <c r="BPW221" s="82"/>
      <c r="BPX221" s="83"/>
      <c r="BPY221" s="83"/>
      <c r="BPZ221" s="86"/>
      <c r="BQA221" s="86"/>
      <c r="BQB221" s="82"/>
      <c r="BQC221" s="83"/>
      <c r="BQD221" s="83"/>
      <c r="BQE221" s="86"/>
      <c r="BQF221" s="86"/>
      <c r="BQG221" s="82"/>
      <c r="BQH221" s="83"/>
      <c r="BQI221" s="83"/>
      <c r="BQJ221" s="86"/>
      <c r="BQK221" s="86"/>
      <c r="BQL221" s="82"/>
      <c r="BQM221" s="83"/>
      <c r="BQN221" s="83"/>
      <c r="BQO221" s="86"/>
      <c r="BQP221" s="86"/>
      <c r="BQQ221" s="82"/>
      <c r="BQR221" s="83"/>
      <c r="BQS221" s="83"/>
      <c r="BQT221" s="86"/>
      <c r="BQU221" s="86"/>
      <c r="BQV221" s="82"/>
      <c r="BQW221" s="83"/>
      <c r="BQX221" s="83"/>
      <c r="BQY221" s="86"/>
      <c r="BQZ221" s="86"/>
      <c r="BRA221" s="82"/>
      <c r="BRB221" s="83"/>
      <c r="BRC221" s="83"/>
      <c r="BRD221" s="86"/>
      <c r="BRE221" s="86"/>
      <c r="BRF221" s="82"/>
      <c r="BRG221" s="83"/>
      <c r="BRH221" s="83"/>
      <c r="BRI221" s="86"/>
      <c r="BRJ221" s="86"/>
      <c r="BRK221" s="82"/>
      <c r="BRL221" s="83"/>
      <c r="BRM221" s="83"/>
      <c r="BRN221" s="86"/>
      <c r="BRO221" s="86"/>
      <c r="BRP221" s="82"/>
      <c r="BRQ221" s="83"/>
      <c r="BRR221" s="83"/>
      <c r="BRS221" s="86"/>
      <c r="BRT221" s="86"/>
      <c r="BRU221" s="82"/>
      <c r="BRV221" s="83"/>
      <c r="BRW221" s="83"/>
      <c r="BRX221" s="86"/>
      <c r="BRY221" s="86"/>
      <c r="BRZ221" s="82"/>
      <c r="BSA221" s="83"/>
      <c r="BSB221" s="83"/>
      <c r="BSC221" s="86"/>
      <c r="BSD221" s="86"/>
      <c r="BSE221" s="82"/>
      <c r="BSF221" s="83"/>
      <c r="BSG221" s="83"/>
      <c r="BSH221" s="86"/>
      <c r="BSI221" s="86"/>
      <c r="BSJ221" s="82"/>
      <c r="BSK221" s="83"/>
      <c r="BSL221" s="83"/>
      <c r="BSM221" s="86"/>
      <c r="BSN221" s="86"/>
      <c r="BSO221" s="82"/>
      <c r="BSP221" s="83"/>
      <c r="BSQ221" s="83"/>
      <c r="BSR221" s="86"/>
      <c r="BSS221" s="86"/>
      <c r="BST221" s="82"/>
      <c r="BSU221" s="83"/>
      <c r="BSV221" s="83"/>
      <c r="BSW221" s="86"/>
      <c r="BSX221" s="86"/>
      <c r="BSY221" s="82"/>
      <c r="BSZ221" s="83"/>
      <c r="BTA221" s="83"/>
      <c r="BTB221" s="86"/>
      <c r="BTC221" s="86"/>
      <c r="BTD221" s="82"/>
      <c r="BTE221" s="83"/>
      <c r="BTF221" s="83"/>
      <c r="BTG221" s="86"/>
      <c r="BTH221" s="86"/>
      <c r="BTI221" s="82"/>
      <c r="BTJ221" s="83"/>
      <c r="BTK221" s="83"/>
      <c r="BTL221" s="86"/>
      <c r="BTM221" s="86"/>
      <c r="BTN221" s="82"/>
      <c r="BTO221" s="83"/>
      <c r="BTP221" s="83"/>
      <c r="BTQ221" s="86"/>
      <c r="BTR221" s="86"/>
      <c r="BTS221" s="82"/>
      <c r="BTT221" s="83"/>
      <c r="BTU221" s="83"/>
      <c r="BTV221" s="86"/>
      <c r="BTW221" s="86"/>
      <c r="BTX221" s="82"/>
      <c r="BTY221" s="83"/>
      <c r="BTZ221" s="83"/>
      <c r="BUA221" s="86"/>
      <c r="BUB221" s="86"/>
      <c r="BUC221" s="82"/>
      <c r="BUD221" s="83"/>
      <c r="BUE221" s="83"/>
      <c r="BUF221" s="86"/>
      <c r="BUG221" s="86"/>
      <c r="BUH221" s="82"/>
      <c r="BUI221" s="83"/>
      <c r="BUJ221" s="83"/>
      <c r="BUK221" s="86"/>
      <c r="BUL221" s="86"/>
      <c r="BUM221" s="82"/>
      <c r="BUN221" s="83"/>
      <c r="BUO221" s="83"/>
      <c r="BUP221" s="86"/>
      <c r="BUQ221" s="86"/>
      <c r="BUR221" s="82"/>
      <c r="BUS221" s="83"/>
      <c r="BUT221" s="83"/>
      <c r="BUU221" s="86"/>
      <c r="BUV221" s="86"/>
      <c r="BUW221" s="82"/>
      <c r="BUX221" s="83"/>
      <c r="BUY221" s="83"/>
      <c r="BUZ221" s="86"/>
      <c r="BVA221" s="86"/>
      <c r="BVB221" s="82"/>
      <c r="BVC221" s="83"/>
      <c r="BVD221" s="83"/>
      <c r="BVE221" s="86"/>
      <c r="BVF221" s="86"/>
      <c r="BVG221" s="82"/>
      <c r="BVH221" s="83"/>
      <c r="BVI221" s="83"/>
      <c r="BVJ221" s="86"/>
      <c r="BVK221" s="86"/>
      <c r="BVL221" s="82"/>
      <c r="BVM221" s="83"/>
      <c r="BVN221" s="83"/>
      <c r="BVO221" s="86"/>
      <c r="BVP221" s="86"/>
      <c r="BVQ221" s="82"/>
      <c r="BVR221" s="83"/>
      <c r="BVS221" s="83"/>
      <c r="BVT221" s="86"/>
      <c r="BVU221" s="86"/>
      <c r="BVV221" s="82"/>
      <c r="BVW221" s="83"/>
      <c r="BVX221" s="83"/>
      <c r="BVY221" s="86"/>
      <c r="BVZ221" s="86"/>
      <c r="BWA221" s="82"/>
      <c r="BWB221" s="83"/>
      <c r="BWC221" s="83"/>
      <c r="BWD221" s="86"/>
      <c r="BWE221" s="86"/>
      <c r="BWF221" s="82"/>
      <c r="BWG221" s="83"/>
      <c r="BWH221" s="83"/>
      <c r="BWI221" s="86"/>
      <c r="BWJ221" s="86"/>
      <c r="BWK221" s="82"/>
      <c r="BWL221" s="83"/>
      <c r="BWM221" s="83"/>
      <c r="BWN221" s="86"/>
      <c r="BWO221" s="86"/>
      <c r="BWP221" s="82"/>
      <c r="BWQ221" s="83"/>
      <c r="BWR221" s="83"/>
      <c r="BWS221" s="86"/>
      <c r="BWT221" s="86"/>
      <c r="BWU221" s="82"/>
      <c r="BWV221" s="83"/>
      <c r="BWW221" s="83"/>
      <c r="BWX221" s="86"/>
      <c r="BWY221" s="86"/>
      <c r="BWZ221" s="82"/>
      <c r="BXA221" s="83"/>
      <c r="BXB221" s="83"/>
      <c r="BXC221" s="86"/>
      <c r="BXD221" s="86"/>
      <c r="BXE221" s="82"/>
      <c r="BXF221" s="83"/>
      <c r="BXG221" s="83"/>
      <c r="BXH221" s="86"/>
      <c r="BXI221" s="86"/>
      <c r="BXJ221" s="82"/>
      <c r="BXK221" s="83"/>
      <c r="BXL221" s="83"/>
      <c r="BXM221" s="86"/>
      <c r="BXN221" s="86"/>
      <c r="BXO221" s="82"/>
      <c r="BXP221" s="83"/>
      <c r="BXQ221" s="83"/>
      <c r="BXR221" s="86"/>
      <c r="BXS221" s="86"/>
      <c r="BXT221" s="82"/>
      <c r="BXU221" s="83"/>
      <c r="BXV221" s="83"/>
      <c r="BXW221" s="86"/>
      <c r="BXX221" s="86"/>
      <c r="BXY221" s="82"/>
      <c r="BXZ221" s="83"/>
      <c r="BYA221" s="83"/>
      <c r="BYB221" s="86"/>
      <c r="BYC221" s="86"/>
      <c r="BYD221" s="82"/>
      <c r="BYE221" s="83"/>
      <c r="BYF221" s="83"/>
      <c r="BYG221" s="86"/>
      <c r="BYH221" s="86"/>
      <c r="BYI221" s="82"/>
      <c r="BYJ221" s="83"/>
      <c r="BYK221" s="83"/>
      <c r="BYL221" s="86"/>
      <c r="BYM221" s="86"/>
      <c r="BYN221" s="82"/>
      <c r="BYO221" s="83"/>
      <c r="BYP221" s="83"/>
      <c r="BYQ221" s="86"/>
      <c r="BYR221" s="86"/>
      <c r="BYS221" s="82"/>
      <c r="BYT221" s="83"/>
      <c r="BYU221" s="83"/>
      <c r="BYV221" s="86"/>
      <c r="BYW221" s="86"/>
      <c r="BYX221" s="82"/>
      <c r="BYY221" s="83"/>
      <c r="BYZ221" s="83"/>
      <c r="BZA221" s="86"/>
      <c r="BZB221" s="86"/>
      <c r="BZC221" s="82"/>
      <c r="BZD221" s="83"/>
      <c r="BZE221" s="83"/>
      <c r="BZF221" s="86"/>
      <c r="BZG221" s="86"/>
      <c r="BZH221" s="82"/>
      <c r="BZI221" s="83"/>
      <c r="BZJ221" s="83"/>
      <c r="BZK221" s="86"/>
      <c r="BZL221" s="86"/>
      <c r="BZM221" s="82"/>
      <c r="BZN221" s="83"/>
      <c r="BZO221" s="83"/>
      <c r="BZP221" s="86"/>
      <c r="BZQ221" s="86"/>
      <c r="BZR221" s="82"/>
      <c r="BZS221" s="83"/>
      <c r="BZT221" s="83"/>
      <c r="BZU221" s="86"/>
      <c r="BZV221" s="86"/>
      <c r="BZW221" s="82"/>
      <c r="BZX221" s="83"/>
      <c r="BZY221" s="83"/>
      <c r="BZZ221" s="86"/>
      <c r="CAA221" s="86"/>
      <c r="CAB221" s="82"/>
      <c r="CAC221" s="83"/>
      <c r="CAD221" s="83"/>
      <c r="CAE221" s="86"/>
      <c r="CAF221" s="86"/>
      <c r="CAG221" s="82"/>
      <c r="CAH221" s="83"/>
      <c r="CAI221" s="83"/>
      <c r="CAJ221" s="86"/>
      <c r="CAK221" s="86"/>
      <c r="CAL221" s="82"/>
      <c r="CAM221" s="83"/>
      <c r="CAN221" s="83"/>
      <c r="CAO221" s="86"/>
      <c r="CAP221" s="86"/>
      <c r="CAQ221" s="82"/>
      <c r="CAR221" s="83"/>
      <c r="CAS221" s="83"/>
      <c r="CAT221" s="86"/>
      <c r="CAU221" s="86"/>
      <c r="CAV221" s="82"/>
      <c r="CAW221" s="83"/>
      <c r="CAX221" s="83"/>
      <c r="CAY221" s="86"/>
      <c r="CAZ221" s="86"/>
      <c r="CBA221" s="82"/>
      <c r="CBB221" s="83"/>
      <c r="CBC221" s="83"/>
      <c r="CBD221" s="86"/>
      <c r="CBE221" s="86"/>
      <c r="CBF221" s="82"/>
      <c r="CBG221" s="83"/>
      <c r="CBH221" s="83"/>
      <c r="CBI221" s="86"/>
      <c r="CBJ221" s="86"/>
      <c r="CBK221" s="82"/>
      <c r="CBL221" s="83"/>
      <c r="CBM221" s="83"/>
      <c r="CBN221" s="86"/>
      <c r="CBO221" s="86"/>
      <c r="CBP221" s="82"/>
      <c r="CBQ221" s="83"/>
      <c r="CBR221" s="83"/>
      <c r="CBS221" s="86"/>
      <c r="CBT221" s="86"/>
      <c r="CBU221" s="82"/>
      <c r="CBV221" s="83"/>
      <c r="CBW221" s="83"/>
      <c r="CBX221" s="86"/>
      <c r="CBY221" s="86"/>
      <c r="CBZ221" s="82"/>
      <c r="CCA221" s="83"/>
      <c r="CCB221" s="83"/>
      <c r="CCC221" s="86"/>
      <c r="CCD221" s="86"/>
      <c r="CCE221" s="82"/>
      <c r="CCF221" s="83"/>
      <c r="CCG221" s="83"/>
      <c r="CCH221" s="86"/>
      <c r="CCI221" s="86"/>
      <c r="CCJ221" s="82"/>
      <c r="CCK221" s="83"/>
      <c r="CCL221" s="83"/>
      <c r="CCM221" s="86"/>
      <c r="CCN221" s="86"/>
      <c r="CCO221" s="82"/>
      <c r="CCP221" s="83"/>
      <c r="CCQ221" s="83"/>
      <c r="CCR221" s="86"/>
      <c r="CCS221" s="86"/>
      <c r="CCT221" s="82"/>
      <c r="CCU221" s="83"/>
      <c r="CCV221" s="83"/>
      <c r="CCW221" s="86"/>
      <c r="CCX221" s="86"/>
      <c r="CCY221" s="82"/>
      <c r="CCZ221" s="83"/>
      <c r="CDA221" s="83"/>
      <c r="CDB221" s="86"/>
      <c r="CDC221" s="86"/>
      <c r="CDD221" s="82"/>
      <c r="CDE221" s="83"/>
      <c r="CDF221" s="83"/>
      <c r="CDG221" s="86"/>
      <c r="CDH221" s="86"/>
      <c r="CDI221" s="82"/>
      <c r="CDJ221" s="83"/>
      <c r="CDK221" s="83"/>
      <c r="CDL221" s="86"/>
      <c r="CDM221" s="86"/>
      <c r="CDN221" s="82"/>
      <c r="CDO221" s="83"/>
      <c r="CDP221" s="83"/>
      <c r="CDQ221" s="86"/>
      <c r="CDR221" s="86"/>
      <c r="CDS221" s="82"/>
      <c r="CDT221" s="83"/>
      <c r="CDU221" s="83"/>
      <c r="CDV221" s="86"/>
      <c r="CDW221" s="86"/>
      <c r="CDX221" s="82"/>
      <c r="CDY221" s="83"/>
      <c r="CDZ221" s="83"/>
      <c r="CEA221" s="86"/>
      <c r="CEB221" s="86"/>
      <c r="CEC221" s="82"/>
      <c r="CED221" s="83"/>
      <c r="CEE221" s="83"/>
      <c r="CEF221" s="86"/>
      <c r="CEG221" s="86"/>
      <c r="CEH221" s="82"/>
      <c r="CEI221" s="83"/>
      <c r="CEJ221" s="83"/>
      <c r="CEK221" s="86"/>
      <c r="CEL221" s="86"/>
      <c r="CEM221" s="82"/>
      <c r="CEN221" s="83"/>
      <c r="CEO221" s="83"/>
      <c r="CEP221" s="86"/>
      <c r="CEQ221" s="86"/>
      <c r="CER221" s="82"/>
      <c r="CES221" s="83"/>
      <c r="CET221" s="83"/>
      <c r="CEU221" s="86"/>
      <c r="CEV221" s="86"/>
      <c r="CEW221" s="82"/>
      <c r="CEX221" s="83"/>
      <c r="CEY221" s="83"/>
      <c r="CEZ221" s="86"/>
      <c r="CFA221" s="86"/>
      <c r="CFB221" s="82"/>
      <c r="CFC221" s="83"/>
      <c r="CFD221" s="83"/>
      <c r="CFE221" s="86"/>
      <c r="CFF221" s="86"/>
      <c r="CFG221" s="82"/>
      <c r="CFH221" s="83"/>
      <c r="CFI221" s="83"/>
      <c r="CFJ221" s="86"/>
      <c r="CFK221" s="86"/>
      <c r="CFL221" s="82"/>
      <c r="CFM221" s="83"/>
      <c r="CFN221" s="83"/>
      <c r="CFO221" s="86"/>
      <c r="CFP221" s="86"/>
      <c r="CFQ221" s="82"/>
      <c r="CFR221" s="83"/>
      <c r="CFS221" s="83"/>
      <c r="CFT221" s="86"/>
      <c r="CFU221" s="86"/>
      <c r="CFV221" s="82"/>
      <c r="CFW221" s="83"/>
      <c r="CFX221" s="83"/>
      <c r="CFY221" s="86"/>
      <c r="CFZ221" s="86"/>
      <c r="CGA221" s="82"/>
      <c r="CGB221" s="83"/>
      <c r="CGC221" s="83"/>
      <c r="CGD221" s="86"/>
      <c r="CGE221" s="86"/>
      <c r="CGF221" s="82"/>
      <c r="CGG221" s="83"/>
      <c r="CGH221" s="83"/>
      <c r="CGI221" s="86"/>
      <c r="CGJ221" s="86"/>
      <c r="CGK221" s="82"/>
      <c r="CGL221" s="83"/>
      <c r="CGM221" s="83"/>
      <c r="CGN221" s="86"/>
      <c r="CGO221" s="86"/>
      <c r="CGP221" s="82"/>
      <c r="CGQ221" s="83"/>
      <c r="CGR221" s="83"/>
      <c r="CGS221" s="86"/>
      <c r="CGT221" s="86"/>
      <c r="CGU221" s="82"/>
      <c r="CGV221" s="83"/>
      <c r="CGW221" s="83"/>
      <c r="CGX221" s="86"/>
      <c r="CGY221" s="86"/>
      <c r="CGZ221" s="82"/>
      <c r="CHA221" s="83"/>
      <c r="CHB221" s="83"/>
      <c r="CHC221" s="86"/>
      <c r="CHD221" s="86"/>
      <c r="CHE221" s="82"/>
      <c r="CHF221" s="83"/>
      <c r="CHG221" s="83"/>
      <c r="CHH221" s="86"/>
      <c r="CHI221" s="86"/>
      <c r="CHJ221" s="82"/>
      <c r="CHK221" s="83"/>
      <c r="CHL221" s="83"/>
      <c r="CHM221" s="86"/>
      <c r="CHN221" s="86"/>
      <c r="CHO221" s="82"/>
      <c r="CHP221" s="83"/>
      <c r="CHQ221" s="83"/>
      <c r="CHR221" s="86"/>
      <c r="CHS221" s="86"/>
      <c r="CHT221" s="82"/>
      <c r="CHU221" s="83"/>
      <c r="CHV221" s="83"/>
      <c r="CHW221" s="86"/>
      <c r="CHX221" s="86"/>
      <c r="CHY221" s="82"/>
      <c r="CHZ221" s="83"/>
      <c r="CIA221" s="83"/>
      <c r="CIB221" s="86"/>
      <c r="CIC221" s="86"/>
      <c r="CID221" s="82"/>
      <c r="CIE221" s="83"/>
      <c r="CIF221" s="83"/>
      <c r="CIG221" s="86"/>
      <c r="CIH221" s="86"/>
      <c r="CII221" s="82"/>
      <c r="CIJ221" s="83"/>
      <c r="CIK221" s="83"/>
      <c r="CIL221" s="86"/>
      <c r="CIM221" s="86"/>
      <c r="CIN221" s="82"/>
      <c r="CIO221" s="83"/>
      <c r="CIP221" s="83"/>
      <c r="CIQ221" s="86"/>
      <c r="CIR221" s="86"/>
      <c r="CIS221" s="82"/>
      <c r="CIT221" s="83"/>
      <c r="CIU221" s="83"/>
      <c r="CIV221" s="86"/>
      <c r="CIW221" s="86"/>
      <c r="CIX221" s="82"/>
      <c r="CIY221" s="83"/>
      <c r="CIZ221" s="83"/>
      <c r="CJA221" s="86"/>
      <c r="CJB221" s="86"/>
      <c r="CJC221" s="82"/>
      <c r="CJD221" s="83"/>
      <c r="CJE221" s="83"/>
      <c r="CJF221" s="86"/>
      <c r="CJG221" s="86"/>
      <c r="CJH221" s="82"/>
      <c r="CJI221" s="83"/>
      <c r="CJJ221" s="83"/>
      <c r="CJK221" s="86"/>
      <c r="CJL221" s="86"/>
      <c r="CJM221" s="82"/>
      <c r="CJN221" s="83"/>
      <c r="CJO221" s="83"/>
      <c r="CJP221" s="86"/>
      <c r="CJQ221" s="86"/>
      <c r="CJR221" s="82"/>
      <c r="CJS221" s="83"/>
      <c r="CJT221" s="83"/>
      <c r="CJU221" s="86"/>
      <c r="CJV221" s="86"/>
      <c r="CJW221" s="82"/>
      <c r="CJX221" s="83"/>
      <c r="CJY221" s="83"/>
      <c r="CJZ221" s="86"/>
      <c r="CKA221" s="86"/>
      <c r="CKB221" s="82"/>
      <c r="CKC221" s="83"/>
      <c r="CKD221" s="83"/>
      <c r="CKE221" s="86"/>
      <c r="CKF221" s="86"/>
      <c r="CKG221" s="82"/>
      <c r="CKH221" s="83"/>
      <c r="CKI221" s="83"/>
      <c r="CKJ221" s="86"/>
      <c r="CKK221" s="86"/>
      <c r="CKL221" s="82"/>
      <c r="CKM221" s="83"/>
      <c r="CKN221" s="83"/>
      <c r="CKO221" s="86"/>
      <c r="CKP221" s="86"/>
      <c r="CKQ221" s="82"/>
      <c r="CKR221" s="83"/>
      <c r="CKS221" s="83"/>
      <c r="CKT221" s="86"/>
      <c r="CKU221" s="86"/>
      <c r="CKV221" s="82"/>
      <c r="CKW221" s="83"/>
      <c r="CKX221" s="83"/>
      <c r="CKY221" s="86"/>
      <c r="CKZ221" s="86"/>
      <c r="CLA221" s="82"/>
      <c r="CLB221" s="83"/>
      <c r="CLC221" s="83"/>
      <c r="CLD221" s="86"/>
      <c r="CLE221" s="86"/>
      <c r="CLF221" s="82"/>
      <c r="CLG221" s="83"/>
      <c r="CLH221" s="83"/>
      <c r="CLI221" s="86"/>
      <c r="CLJ221" s="86"/>
      <c r="CLK221" s="82"/>
      <c r="CLL221" s="83"/>
      <c r="CLM221" s="83"/>
      <c r="CLN221" s="86"/>
      <c r="CLO221" s="86"/>
      <c r="CLP221" s="82"/>
      <c r="CLQ221" s="83"/>
      <c r="CLR221" s="83"/>
      <c r="CLS221" s="86"/>
      <c r="CLT221" s="86"/>
      <c r="CLU221" s="82"/>
      <c r="CLV221" s="83"/>
      <c r="CLW221" s="83"/>
      <c r="CLX221" s="86"/>
      <c r="CLY221" s="86"/>
      <c r="CLZ221" s="82"/>
      <c r="CMA221" s="83"/>
      <c r="CMB221" s="83"/>
      <c r="CMC221" s="86"/>
      <c r="CMD221" s="86"/>
      <c r="CME221" s="82"/>
      <c r="CMF221" s="83"/>
      <c r="CMG221" s="83"/>
      <c r="CMH221" s="86"/>
      <c r="CMI221" s="86"/>
      <c r="CMJ221" s="82"/>
      <c r="CMK221" s="83"/>
      <c r="CML221" s="83"/>
      <c r="CMM221" s="86"/>
      <c r="CMN221" s="86"/>
      <c r="CMO221" s="82"/>
      <c r="CMP221" s="83"/>
      <c r="CMQ221" s="83"/>
      <c r="CMR221" s="86"/>
      <c r="CMS221" s="86"/>
      <c r="CMT221" s="82"/>
      <c r="CMU221" s="83"/>
      <c r="CMV221" s="83"/>
      <c r="CMW221" s="86"/>
      <c r="CMX221" s="86"/>
      <c r="CMY221" s="82"/>
      <c r="CMZ221" s="83"/>
      <c r="CNA221" s="83"/>
      <c r="CNB221" s="86"/>
      <c r="CNC221" s="86"/>
      <c r="CND221" s="82"/>
      <c r="CNE221" s="83"/>
      <c r="CNF221" s="83"/>
      <c r="CNG221" s="86"/>
      <c r="CNH221" s="86"/>
      <c r="CNI221" s="82"/>
      <c r="CNJ221" s="83"/>
      <c r="CNK221" s="83"/>
      <c r="CNL221" s="86"/>
      <c r="CNM221" s="86"/>
      <c r="CNN221" s="82"/>
      <c r="CNO221" s="83"/>
      <c r="CNP221" s="83"/>
      <c r="CNQ221" s="86"/>
      <c r="CNR221" s="86"/>
      <c r="CNS221" s="82"/>
      <c r="CNT221" s="83"/>
      <c r="CNU221" s="83"/>
      <c r="CNV221" s="86"/>
      <c r="CNW221" s="86"/>
      <c r="CNX221" s="82"/>
      <c r="CNY221" s="83"/>
      <c r="CNZ221" s="83"/>
      <c r="COA221" s="86"/>
      <c r="COB221" s="86"/>
      <c r="COC221" s="82"/>
      <c r="COD221" s="83"/>
      <c r="COE221" s="83"/>
      <c r="COF221" s="86"/>
      <c r="COG221" s="86"/>
      <c r="COH221" s="82"/>
      <c r="COI221" s="83"/>
      <c r="COJ221" s="83"/>
      <c r="COK221" s="86"/>
      <c r="COL221" s="86"/>
      <c r="COM221" s="82"/>
      <c r="CON221" s="83"/>
      <c r="COO221" s="83"/>
      <c r="COP221" s="86"/>
      <c r="COQ221" s="86"/>
      <c r="COR221" s="82"/>
      <c r="COS221" s="83"/>
      <c r="COT221" s="83"/>
      <c r="COU221" s="86"/>
      <c r="COV221" s="86"/>
      <c r="COW221" s="82"/>
      <c r="COX221" s="83"/>
      <c r="COY221" s="83"/>
      <c r="COZ221" s="86"/>
      <c r="CPA221" s="86"/>
      <c r="CPB221" s="82"/>
      <c r="CPC221" s="83"/>
      <c r="CPD221" s="83"/>
      <c r="CPE221" s="86"/>
      <c r="CPF221" s="86"/>
      <c r="CPG221" s="82"/>
      <c r="CPH221" s="83"/>
      <c r="CPI221" s="83"/>
      <c r="CPJ221" s="86"/>
      <c r="CPK221" s="86"/>
      <c r="CPL221" s="82"/>
      <c r="CPM221" s="83"/>
      <c r="CPN221" s="83"/>
      <c r="CPO221" s="86"/>
      <c r="CPP221" s="86"/>
      <c r="CPQ221" s="82"/>
      <c r="CPR221" s="83"/>
      <c r="CPS221" s="83"/>
      <c r="CPT221" s="86"/>
      <c r="CPU221" s="86"/>
      <c r="CPV221" s="82"/>
      <c r="CPW221" s="83"/>
      <c r="CPX221" s="83"/>
      <c r="CPY221" s="86"/>
      <c r="CPZ221" s="86"/>
      <c r="CQA221" s="82"/>
      <c r="CQB221" s="83"/>
      <c r="CQC221" s="83"/>
      <c r="CQD221" s="86"/>
      <c r="CQE221" s="86"/>
      <c r="CQF221" s="82"/>
      <c r="CQG221" s="83"/>
      <c r="CQH221" s="83"/>
      <c r="CQI221" s="86"/>
      <c r="CQJ221" s="86"/>
      <c r="CQK221" s="82"/>
      <c r="CQL221" s="83"/>
      <c r="CQM221" s="83"/>
      <c r="CQN221" s="86"/>
      <c r="CQO221" s="86"/>
      <c r="CQP221" s="82"/>
      <c r="CQQ221" s="83"/>
      <c r="CQR221" s="83"/>
      <c r="CQS221" s="86"/>
      <c r="CQT221" s="86"/>
      <c r="CQU221" s="82"/>
      <c r="CQV221" s="83"/>
      <c r="CQW221" s="83"/>
      <c r="CQX221" s="86"/>
      <c r="CQY221" s="86"/>
      <c r="CQZ221" s="82"/>
      <c r="CRA221" s="83"/>
      <c r="CRB221" s="83"/>
      <c r="CRC221" s="86"/>
      <c r="CRD221" s="86"/>
      <c r="CRE221" s="82"/>
      <c r="CRF221" s="83"/>
      <c r="CRG221" s="83"/>
      <c r="CRH221" s="86"/>
      <c r="CRI221" s="86"/>
      <c r="CRJ221" s="82"/>
      <c r="CRK221" s="83"/>
      <c r="CRL221" s="83"/>
      <c r="CRM221" s="86"/>
      <c r="CRN221" s="86"/>
      <c r="CRO221" s="82"/>
      <c r="CRP221" s="83"/>
      <c r="CRQ221" s="83"/>
      <c r="CRR221" s="86"/>
      <c r="CRS221" s="86"/>
      <c r="CRT221" s="82"/>
      <c r="CRU221" s="83"/>
      <c r="CRV221" s="83"/>
      <c r="CRW221" s="86"/>
      <c r="CRX221" s="86"/>
      <c r="CRY221" s="82"/>
      <c r="CRZ221" s="83"/>
      <c r="CSA221" s="83"/>
      <c r="CSB221" s="86"/>
      <c r="CSC221" s="86"/>
      <c r="CSD221" s="82"/>
      <c r="CSE221" s="83"/>
      <c r="CSF221" s="83"/>
      <c r="CSG221" s="86"/>
      <c r="CSH221" s="86"/>
      <c r="CSI221" s="82"/>
      <c r="CSJ221" s="83"/>
      <c r="CSK221" s="83"/>
      <c r="CSL221" s="86"/>
      <c r="CSM221" s="86"/>
      <c r="CSN221" s="82"/>
      <c r="CSO221" s="83"/>
      <c r="CSP221" s="83"/>
      <c r="CSQ221" s="86"/>
      <c r="CSR221" s="86"/>
      <c r="CSS221" s="82"/>
      <c r="CST221" s="83"/>
      <c r="CSU221" s="83"/>
      <c r="CSV221" s="86"/>
      <c r="CSW221" s="86"/>
      <c r="CSX221" s="82"/>
      <c r="CSY221" s="83"/>
      <c r="CSZ221" s="83"/>
      <c r="CTA221" s="86"/>
      <c r="CTB221" s="86"/>
      <c r="CTC221" s="82"/>
      <c r="CTD221" s="83"/>
      <c r="CTE221" s="83"/>
      <c r="CTF221" s="86"/>
      <c r="CTG221" s="86"/>
      <c r="CTH221" s="82"/>
      <c r="CTI221" s="83"/>
      <c r="CTJ221" s="83"/>
      <c r="CTK221" s="86"/>
      <c r="CTL221" s="86"/>
      <c r="CTM221" s="82"/>
      <c r="CTN221" s="83"/>
      <c r="CTO221" s="83"/>
      <c r="CTP221" s="86"/>
      <c r="CTQ221" s="86"/>
      <c r="CTR221" s="82"/>
      <c r="CTS221" s="83"/>
      <c r="CTT221" s="83"/>
      <c r="CTU221" s="86"/>
      <c r="CTV221" s="86"/>
      <c r="CTW221" s="82"/>
      <c r="CTX221" s="83"/>
      <c r="CTY221" s="83"/>
      <c r="CTZ221" s="86"/>
      <c r="CUA221" s="86"/>
      <c r="CUB221" s="82"/>
      <c r="CUC221" s="83"/>
      <c r="CUD221" s="83"/>
      <c r="CUE221" s="86"/>
      <c r="CUF221" s="86"/>
      <c r="CUG221" s="82"/>
      <c r="CUH221" s="83"/>
      <c r="CUI221" s="83"/>
      <c r="CUJ221" s="86"/>
      <c r="CUK221" s="86"/>
      <c r="CUL221" s="82"/>
      <c r="CUM221" s="83"/>
      <c r="CUN221" s="83"/>
      <c r="CUO221" s="86"/>
      <c r="CUP221" s="86"/>
      <c r="CUQ221" s="82"/>
      <c r="CUR221" s="83"/>
      <c r="CUS221" s="83"/>
      <c r="CUT221" s="86"/>
      <c r="CUU221" s="86"/>
      <c r="CUV221" s="82"/>
      <c r="CUW221" s="83"/>
      <c r="CUX221" s="83"/>
      <c r="CUY221" s="86"/>
      <c r="CUZ221" s="86"/>
      <c r="CVA221" s="82"/>
      <c r="CVB221" s="83"/>
      <c r="CVC221" s="83"/>
      <c r="CVD221" s="86"/>
      <c r="CVE221" s="86"/>
      <c r="CVF221" s="82"/>
      <c r="CVG221" s="83"/>
      <c r="CVH221" s="83"/>
      <c r="CVI221" s="86"/>
      <c r="CVJ221" s="86"/>
      <c r="CVK221" s="82"/>
      <c r="CVL221" s="83"/>
      <c r="CVM221" s="83"/>
      <c r="CVN221" s="86"/>
      <c r="CVO221" s="86"/>
      <c r="CVP221" s="82"/>
      <c r="CVQ221" s="83"/>
      <c r="CVR221" s="83"/>
      <c r="CVS221" s="86"/>
      <c r="CVT221" s="86"/>
      <c r="CVU221" s="82"/>
      <c r="CVV221" s="83"/>
      <c r="CVW221" s="83"/>
      <c r="CVX221" s="86"/>
      <c r="CVY221" s="86"/>
      <c r="CVZ221" s="82"/>
      <c r="CWA221" s="83"/>
      <c r="CWB221" s="83"/>
      <c r="CWC221" s="86"/>
      <c r="CWD221" s="86"/>
      <c r="CWE221" s="82"/>
      <c r="CWF221" s="83"/>
      <c r="CWG221" s="83"/>
      <c r="CWH221" s="86"/>
      <c r="CWI221" s="86"/>
      <c r="CWJ221" s="82"/>
      <c r="CWK221" s="83"/>
      <c r="CWL221" s="83"/>
      <c r="CWM221" s="86"/>
      <c r="CWN221" s="86"/>
      <c r="CWO221" s="82"/>
      <c r="CWP221" s="83"/>
      <c r="CWQ221" s="83"/>
      <c r="CWR221" s="86"/>
      <c r="CWS221" s="86"/>
      <c r="CWT221" s="82"/>
      <c r="CWU221" s="83"/>
      <c r="CWV221" s="83"/>
      <c r="CWW221" s="86"/>
      <c r="CWX221" s="86"/>
      <c r="CWY221" s="82"/>
      <c r="CWZ221" s="83"/>
      <c r="CXA221" s="83"/>
      <c r="CXB221" s="86"/>
      <c r="CXC221" s="86"/>
      <c r="CXD221" s="82"/>
      <c r="CXE221" s="83"/>
      <c r="CXF221" s="83"/>
      <c r="CXG221" s="86"/>
      <c r="CXH221" s="86"/>
      <c r="CXI221" s="82"/>
      <c r="CXJ221" s="83"/>
      <c r="CXK221" s="83"/>
      <c r="CXL221" s="86"/>
      <c r="CXM221" s="86"/>
      <c r="CXN221" s="82"/>
      <c r="CXO221" s="83"/>
      <c r="CXP221" s="83"/>
      <c r="CXQ221" s="86"/>
      <c r="CXR221" s="86"/>
      <c r="CXS221" s="82"/>
      <c r="CXT221" s="83"/>
      <c r="CXU221" s="83"/>
      <c r="CXV221" s="86"/>
      <c r="CXW221" s="86"/>
      <c r="CXX221" s="82"/>
      <c r="CXY221" s="83"/>
      <c r="CXZ221" s="83"/>
      <c r="CYA221" s="86"/>
      <c r="CYB221" s="86"/>
      <c r="CYC221" s="82"/>
      <c r="CYD221" s="83"/>
      <c r="CYE221" s="83"/>
      <c r="CYF221" s="86"/>
      <c r="CYG221" s="86"/>
      <c r="CYH221" s="82"/>
      <c r="CYI221" s="83"/>
      <c r="CYJ221" s="83"/>
      <c r="CYK221" s="86"/>
      <c r="CYL221" s="86"/>
      <c r="CYM221" s="82"/>
      <c r="CYN221" s="83"/>
      <c r="CYO221" s="83"/>
      <c r="CYP221" s="86"/>
      <c r="CYQ221" s="86"/>
      <c r="CYR221" s="82"/>
      <c r="CYS221" s="83"/>
      <c r="CYT221" s="83"/>
      <c r="CYU221" s="86"/>
      <c r="CYV221" s="86"/>
      <c r="CYW221" s="82"/>
      <c r="CYX221" s="83"/>
      <c r="CYY221" s="83"/>
      <c r="CYZ221" s="86"/>
      <c r="CZA221" s="86"/>
      <c r="CZB221" s="82"/>
      <c r="CZC221" s="83"/>
      <c r="CZD221" s="83"/>
      <c r="CZE221" s="86"/>
      <c r="CZF221" s="86"/>
      <c r="CZG221" s="82"/>
      <c r="CZH221" s="83"/>
      <c r="CZI221" s="83"/>
      <c r="CZJ221" s="86"/>
      <c r="CZK221" s="86"/>
      <c r="CZL221" s="82"/>
      <c r="CZM221" s="83"/>
      <c r="CZN221" s="83"/>
      <c r="CZO221" s="86"/>
      <c r="CZP221" s="86"/>
      <c r="CZQ221" s="82"/>
      <c r="CZR221" s="83"/>
      <c r="CZS221" s="83"/>
      <c r="CZT221" s="86"/>
      <c r="CZU221" s="86"/>
      <c r="CZV221" s="82"/>
      <c r="CZW221" s="83"/>
      <c r="CZX221" s="83"/>
      <c r="CZY221" s="86"/>
      <c r="CZZ221" s="86"/>
      <c r="DAA221" s="82"/>
      <c r="DAB221" s="83"/>
      <c r="DAC221" s="83"/>
      <c r="DAD221" s="86"/>
      <c r="DAE221" s="86"/>
      <c r="DAF221" s="82"/>
      <c r="DAG221" s="83"/>
      <c r="DAH221" s="83"/>
      <c r="DAI221" s="86"/>
      <c r="DAJ221" s="86"/>
      <c r="DAK221" s="82"/>
      <c r="DAL221" s="83"/>
      <c r="DAM221" s="83"/>
      <c r="DAN221" s="86"/>
      <c r="DAO221" s="86"/>
      <c r="DAP221" s="82"/>
      <c r="DAQ221" s="83"/>
      <c r="DAR221" s="83"/>
      <c r="DAS221" s="86"/>
      <c r="DAT221" s="86"/>
      <c r="DAU221" s="82"/>
      <c r="DAV221" s="83"/>
      <c r="DAW221" s="83"/>
      <c r="DAX221" s="86"/>
      <c r="DAY221" s="86"/>
      <c r="DAZ221" s="82"/>
      <c r="DBA221" s="83"/>
      <c r="DBB221" s="83"/>
      <c r="DBC221" s="86"/>
      <c r="DBD221" s="86"/>
      <c r="DBE221" s="82"/>
      <c r="DBF221" s="83"/>
      <c r="DBG221" s="83"/>
      <c r="DBH221" s="86"/>
      <c r="DBI221" s="86"/>
      <c r="DBJ221" s="82"/>
      <c r="DBK221" s="83"/>
      <c r="DBL221" s="83"/>
      <c r="DBM221" s="86"/>
      <c r="DBN221" s="86"/>
      <c r="DBO221" s="82"/>
      <c r="DBP221" s="83"/>
      <c r="DBQ221" s="83"/>
      <c r="DBR221" s="86"/>
      <c r="DBS221" s="86"/>
      <c r="DBT221" s="82"/>
      <c r="DBU221" s="83"/>
      <c r="DBV221" s="83"/>
      <c r="DBW221" s="86"/>
      <c r="DBX221" s="86"/>
      <c r="DBY221" s="82"/>
      <c r="DBZ221" s="83"/>
      <c r="DCA221" s="83"/>
      <c r="DCB221" s="86"/>
      <c r="DCC221" s="86"/>
      <c r="DCD221" s="82"/>
      <c r="DCE221" s="83"/>
      <c r="DCF221" s="83"/>
      <c r="DCG221" s="86"/>
      <c r="DCH221" s="86"/>
      <c r="DCI221" s="82"/>
      <c r="DCJ221" s="83"/>
      <c r="DCK221" s="83"/>
      <c r="DCL221" s="86"/>
      <c r="DCM221" s="86"/>
      <c r="DCN221" s="82"/>
      <c r="DCO221" s="83"/>
      <c r="DCP221" s="83"/>
      <c r="DCQ221" s="86"/>
      <c r="DCR221" s="86"/>
      <c r="DCS221" s="82"/>
      <c r="DCT221" s="83"/>
      <c r="DCU221" s="83"/>
      <c r="DCV221" s="86"/>
      <c r="DCW221" s="86"/>
      <c r="DCX221" s="82"/>
      <c r="DCY221" s="83"/>
      <c r="DCZ221" s="83"/>
      <c r="DDA221" s="86"/>
      <c r="DDB221" s="86"/>
      <c r="DDC221" s="82"/>
      <c r="DDD221" s="83"/>
      <c r="DDE221" s="83"/>
      <c r="DDF221" s="86"/>
      <c r="DDG221" s="86"/>
      <c r="DDH221" s="82"/>
      <c r="DDI221" s="83"/>
      <c r="DDJ221" s="83"/>
      <c r="DDK221" s="86"/>
      <c r="DDL221" s="86"/>
      <c r="DDM221" s="82"/>
      <c r="DDN221" s="83"/>
      <c r="DDO221" s="83"/>
      <c r="DDP221" s="86"/>
      <c r="DDQ221" s="86"/>
      <c r="DDR221" s="82"/>
      <c r="DDS221" s="83"/>
      <c r="DDT221" s="83"/>
      <c r="DDU221" s="86"/>
      <c r="DDV221" s="86"/>
      <c r="DDW221" s="82"/>
      <c r="DDX221" s="83"/>
      <c r="DDY221" s="83"/>
      <c r="DDZ221" s="86"/>
      <c r="DEA221" s="86"/>
      <c r="DEB221" s="82"/>
      <c r="DEC221" s="83"/>
      <c r="DED221" s="83"/>
      <c r="DEE221" s="86"/>
      <c r="DEF221" s="86"/>
      <c r="DEG221" s="82"/>
      <c r="DEH221" s="83"/>
      <c r="DEI221" s="83"/>
      <c r="DEJ221" s="86"/>
      <c r="DEK221" s="86"/>
      <c r="DEL221" s="82"/>
      <c r="DEM221" s="83"/>
      <c r="DEN221" s="83"/>
      <c r="DEO221" s="86"/>
      <c r="DEP221" s="86"/>
      <c r="DEQ221" s="82"/>
      <c r="DER221" s="83"/>
      <c r="DES221" s="83"/>
      <c r="DET221" s="86"/>
      <c r="DEU221" s="86"/>
      <c r="DEV221" s="82"/>
      <c r="DEW221" s="83"/>
      <c r="DEX221" s="83"/>
      <c r="DEY221" s="86"/>
      <c r="DEZ221" s="86"/>
      <c r="DFA221" s="82"/>
      <c r="DFB221" s="83"/>
      <c r="DFC221" s="83"/>
      <c r="DFD221" s="86"/>
      <c r="DFE221" s="86"/>
      <c r="DFF221" s="82"/>
      <c r="DFG221" s="83"/>
      <c r="DFH221" s="83"/>
      <c r="DFI221" s="86"/>
      <c r="DFJ221" s="86"/>
      <c r="DFK221" s="82"/>
      <c r="DFL221" s="83"/>
      <c r="DFM221" s="83"/>
      <c r="DFN221" s="86"/>
      <c r="DFO221" s="86"/>
      <c r="DFP221" s="82"/>
      <c r="DFQ221" s="83"/>
      <c r="DFR221" s="83"/>
      <c r="DFS221" s="86"/>
      <c r="DFT221" s="86"/>
      <c r="DFU221" s="82"/>
      <c r="DFV221" s="83"/>
      <c r="DFW221" s="83"/>
      <c r="DFX221" s="86"/>
      <c r="DFY221" s="86"/>
      <c r="DFZ221" s="82"/>
      <c r="DGA221" s="83"/>
      <c r="DGB221" s="83"/>
      <c r="DGC221" s="86"/>
      <c r="DGD221" s="86"/>
      <c r="DGE221" s="82"/>
      <c r="DGF221" s="83"/>
      <c r="DGG221" s="83"/>
      <c r="DGH221" s="86"/>
      <c r="DGI221" s="86"/>
      <c r="DGJ221" s="82"/>
      <c r="DGK221" s="83"/>
      <c r="DGL221" s="83"/>
      <c r="DGM221" s="86"/>
      <c r="DGN221" s="86"/>
      <c r="DGO221" s="82"/>
      <c r="DGP221" s="83"/>
      <c r="DGQ221" s="83"/>
      <c r="DGR221" s="86"/>
      <c r="DGS221" s="86"/>
      <c r="DGT221" s="82"/>
      <c r="DGU221" s="83"/>
      <c r="DGV221" s="83"/>
      <c r="DGW221" s="86"/>
      <c r="DGX221" s="86"/>
      <c r="DGY221" s="82"/>
      <c r="DGZ221" s="83"/>
      <c r="DHA221" s="83"/>
      <c r="DHB221" s="86"/>
      <c r="DHC221" s="86"/>
      <c r="DHD221" s="82"/>
      <c r="DHE221" s="83"/>
      <c r="DHF221" s="83"/>
      <c r="DHG221" s="86"/>
      <c r="DHH221" s="86"/>
      <c r="DHI221" s="82"/>
      <c r="DHJ221" s="83"/>
      <c r="DHK221" s="83"/>
      <c r="DHL221" s="86"/>
      <c r="DHM221" s="86"/>
      <c r="DHN221" s="82"/>
      <c r="DHO221" s="83"/>
      <c r="DHP221" s="83"/>
      <c r="DHQ221" s="86"/>
      <c r="DHR221" s="86"/>
      <c r="DHS221" s="82"/>
      <c r="DHT221" s="83"/>
      <c r="DHU221" s="83"/>
      <c r="DHV221" s="86"/>
      <c r="DHW221" s="86"/>
      <c r="DHX221" s="82"/>
      <c r="DHY221" s="83"/>
      <c r="DHZ221" s="83"/>
      <c r="DIA221" s="86"/>
      <c r="DIB221" s="86"/>
      <c r="DIC221" s="82"/>
      <c r="DID221" s="83"/>
      <c r="DIE221" s="83"/>
      <c r="DIF221" s="86"/>
      <c r="DIG221" s="86"/>
      <c r="DIH221" s="82"/>
      <c r="DII221" s="83"/>
      <c r="DIJ221" s="83"/>
      <c r="DIK221" s="86"/>
      <c r="DIL221" s="86"/>
      <c r="DIM221" s="82"/>
      <c r="DIN221" s="83"/>
      <c r="DIO221" s="83"/>
      <c r="DIP221" s="86"/>
      <c r="DIQ221" s="86"/>
      <c r="DIR221" s="82"/>
      <c r="DIS221" s="83"/>
      <c r="DIT221" s="83"/>
      <c r="DIU221" s="86"/>
      <c r="DIV221" s="86"/>
      <c r="DIW221" s="82"/>
      <c r="DIX221" s="83"/>
      <c r="DIY221" s="83"/>
      <c r="DIZ221" s="86"/>
      <c r="DJA221" s="86"/>
      <c r="DJB221" s="82"/>
      <c r="DJC221" s="83"/>
      <c r="DJD221" s="83"/>
      <c r="DJE221" s="86"/>
      <c r="DJF221" s="86"/>
      <c r="DJG221" s="82"/>
      <c r="DJH221" s="83"/>
      <c r="DJI221" s="83"/>
      <c r="DJJ221" s="86"/>
      <c r="DJK221" s="86"/>
      <c r="DJL221" s="82"/>
      <c r="DJM221" s="83"/>
      <c r="DJN221" s="83"/>
      <c r="DJO221" s="86"/>
      <c r="DJP221" s="86"/>
      <c r="DJQ221" s="82"/>
      <c r="DJR221" s="83"/>
      <c r="DJS221" s="83"/>
      <c r="DJT221" s="86"/>
      <c r="DJU221" s="86"/>
      <c r="DJV221" s="82"/>
      <c r="DJW221" s="83"/>
      <c r="DJX221" s="83"/>
      <c r="DJY221" s="86"/>
      <c r="DJZ221" s="86"/>
      <c r="DKA221" s="82"/>
      <c r="DKB221" s="83"/>
      <c r="DKC221" s="83"/>
      <c r="DKD221" s="86"/>
      <c r="DKE221" s="86"/>
      <c r="DKF221" s="82"/>
      <c r="DKG221" s="83"/>
      <c r="DKH221" s="83"/>
      <c r="DKI221" s="86"/>
      <c r="DKJ221" s="86"/>
      <c r="DKK221" s="82"/>
      <c r="DKL221" s="83"/>
      <c r="DKM221" s="83"/>
      <c r="DKN221" s="86"/>
      <c r="DKO221" s="86"/>
      <c r="DKP221" s="82"/>
      <c r="DKQ221" s="83"/>
      <c r="DKR221" s="83"/>
      <c r="DKS221" s="86"/>
      <c r="DKT221" s="86"/>
      <c r="DKU221" s="82"/>
      <c r="DKV221" s="83"/>
      <c r="DKW221" s="83"/>
      <c r="DKX221" s="86"/>
      <c r="DKY221" s="86"/>
      <c r="DKZ221" s="82"/>
      <c r="DLA221" s="83"/>
      <c r="DLB221" s="83"/>
      <c r="DLC221" s="86"/>
      <c r="DLD221" s="86"/>
      <c r="DLE221" s="82"/>
      <c r="DLF221" s="83"/>
      <c r="DLG221" s="83"/>
      <c r="DLH221" s="86"/>
      <c r="DLI221" s="86"/>
      <c r="DLJ221" s="82"/>
      <c r="DLK221" s="83"/>
      <c r="DLL221" s="83"/>
      <c r="DLM221" s="86"/>
      <c r="DLN221" s="86"/>
      <c r="DLO221" s="82"/>
      <c r="DLP221" s="83"/>
      <c r="DLQ221" s="83"/>
      <c r="DLR221" s="86"/>
      <c r="DLS221" s="86"/>
      <c r="DLT221" s="82"/>
      <c r="DLU221" s="83"/>
      <c r="DLV221" s="83"/>
      <c r="DLW221" s="86"/>
      <c r="DLX221" s="86"/>
      <c r="DLY221" s="82"/>
      <c r="DLZ221" s="83"/>
      <c r="DMA221" s="83"/>
      <c r="DMB221" s="86"/>
      <c r="DMC221" s="86"/>
      <c r="DMD221" s="82"/>
      <c r="DME221" s="83"/>
      <c r="DMF221" s="83"/>
      <c r="DMG221" s="86"/>
      <c r="DMH221" s="86"/>
      <c r="DMI221" s="82"/>
      <c r="DMJ221" s="83"/>
      <c r="DMK221" s="83"/>
      <c r="DML221" s="86"/>
      <c r="DMM221" s="86"/>
      <c r="DMN221" s="82"/>
      <c r="DMO221" s="83"/>
      <c r="DMP221" s="83"/>
      <c r="DMQ221" s="86"/>
      <c r="DMR221" s="86"/>
      <c r="DMS221" s="82"/>
      <c r="DMT221" s="83"/>
      <c r="DMU221" s="83"/>
      <c r="DMV221" s="86"/>
      <c r="DMW221" s="86"/>
      <c r="DMX221" s="82"/>
      <c r="DMY221" s="83"/>
      <c r="DMZ221" s="83"/>
      <c r="DNA221" s="86"/>
      <c r="DNB221" s="86"/>
      <c r="DNC221" s="82"/>
      <c r="DND221" s="83"/>
      <c r="DNE221" s="83"/>
      <c r="DNF221" s="86"/>
      <c r="DNG221" s="86"/>
      <c r="DNH221" s="82"/>
      <c r="DNI221" s="83"/>
      <c r="DNJ221" s="83"/>
      <c r="DNK221" s="86"/>
      <c r="DNL221" s="86"/>
      <c r="DNM221" s="82"/>
      <c r="DNN221" s="83"/>
      <c r="DNO221" s="83"/>
      <c r="DNP221" s="86"/>
      <c r="DNQ221" s="86"/>
      <c r="DNR221" s="82"/>
      <c r="DNS221" s="83"/>
      <c r="DNT221" s="83"/>
      <c r="DNU221" s="86"/>
      <c r="DNV221" s="86"/>
      <c r="DNW221" s="82"/>
      <c r="DNX221" s="83"/>
      <c r="DNY221" s="83"/>
      <c r="DNZ221" s="86"/>
      <c r="DOA221" s="86"/>
      <c r="DOB221" s="82"/>
      <c r="DOC221" s="83"/>
      <c r="DOD221" s="83"/>
      <c r="DOE221" s="86"/>
      <c r="DOF221" s="86"/>
      <c r="DOG221" s="82"/>
      <c r="DOH221" s="83"/>
      <c r="DOI221" s="83"/>
      <c r="DOJ221" s="86"/>
      <c r="DOK221" s="86"/>
      <c r="DOL221" s="82"/>
      <c r="DOM221" s="83"/>
      <c r="DON221" s="83"/>
      <c r="DOO221" s="86"/>
      <c r="DOP221" s="86"/>
      <c r="DOQ221" s="82"/>
      <c r="DOR221" s="83"/>
      <c r="DOS221" s="83"/>
      <c r="DOT221" s="86"/>
      <c r="DOU221" s="86"/>
      <c r="DOV221" s="82"/>
      <c r="DOW221" s="83"/>
      <c r="DOX221" s="83"/>
      <c r="DOY221" s="86"/>
      <c r="DOZ221" s="86"/>
      <c r="DPA221" s="82"/>
      <c r="DPB221" s="83"/>
      <c r="DPC221" s="83"/>
      <c r="DPD221" s="86"/>
      <c r="DPE221" s="86"/>
      <c r="DPF221" s="82"/>
      <c r="DPG221" s="83"/>
      <c r="DPH221" s="83"/>
      <c r="DPI221" s="86"/>
      <c r="DPJ221" s="86"/>
      <c r="DPK221" s="82"/>
      <c r="DPL221" s="83"/>
      <c r="DPM221" s="83"/>
      <c r="DPN221" s="86"/>
      <c r="DPO221" s="86"/>
      <c r="DPP221" s="82"/>
      <c r="DPQ221" s="83"/>
      <c r="DPR221" s="83"/>
      <c r="DPS221" s="86"/>
      <c r="DPT221" s="86"/>
      <c r="DPU221" s="82"/>
      <c r="DPV221" s="83"/>
      <c r="DPW221" s="83"/>
      <c r="DPX221" s="86"/>
      <c r="DPY221" s="86"/>
      <c r="DPZ221" s="82"/>
      <c r="DQA221" s="83"/>
      <c r="DQB221" s="83"/>
      <c r="DQC221" s="86"/>
      <c r="DQD221" s="86"/>
      <c r="DQE221" s="82"/>
      <c r="DQF221" s="83"/>
      <c r="DQG221" s="83"/>
      <c r="DQH221" s="86"/>
      <c r="DQI221" s="86"/>
      <c r="DQJ221" s="82"/>
      <c r="DQK221" s="83"/>
      <c r="DQL221" s="83"/>
      <c r="DQM221" s="86"/>
      <c r="DQN221" s="86"/>
      <c r="DQO221" s="82"/>
      <c r="DQP221" s="83"/>
      <c r="DQQ221" s="83"/>
      <c r="DQR221" s="86"/>
      <c r="DQS221" s="86"/>
      <c r="DQT221" s="82"/>
      <c r="DQU221" s="83"/>
      <c r="DQV221" s="83"/>
      <c r="DQW221" s="86"/>
      <c r="DQX221" s="86"/>
      <c r="DQY221" s="82"/>
      <c r="DQZ221" s="83"/>
      <c r="DRA221" s="83"/>
      <c r="DRB221" s="86"/>
      <c r="DRC221" s="86"/>
      <c r="DRD221" s="82"/>
      <c r="DRE221" s="83"/>
      <c r="DRF221" s="83"/>
      <c r="DRG221" s="86"/>
      <c r="DRH221" s="86"/>
      <c r="DRI221" s="82"/>
      <c r="DRJ221" s="83"/>
      <c r="DRK221" s="83"/>
      <c r="DRL221" s="86"/>
      <c r="DRM221" s="86"/>
      <c r="DRN221" s="82"/>
      <c r="DRO221" s="83"/>
      <c r="DRP221" s="83"/>
      <c r="DRQ221" s="86"/>
      <c r="DRR221" s="86"/>
      <c r="DRS221" s="82"/>
      <c r="DRT221" s="83"/>
      <c r="DRU221" s="83"/>
      <c r="DRV221" s="86"/>
      <c r="DRW221" s="86"/>
      <c r="DRX221" s="82"/>
      <c r="DRY221" s="83"/>
      <c r="DRZ221" s="83"/>
      <c r="DSA221" s="86"/>
      <c r="DSB221" s="86"/>
      <c r="DSC221" s="82"/>
      <c r="DSD221" s="83"/>
      <c r="DSE221" s="83"/>
      <c r="DSF221" s="86"/>
      <c r="DSG221" s="86"/>
      <c r="DSH221" s="82"/>
      <c r="DSI221" s="83"/>
      <c r="DSJ221" s="83"/>
      <c r="DSK221" s="86"/>
      <c r="DSL221" s="86"/>
      <c r="DSM221" s="82"/>
      <c r="DSN221" s="83"/>
      <c r="DSO221" s="83"/>
      <c r="DSP221" s="86"/>
      <c r="DSQ221" s="86"/>
      <c r="DSR221" s="82"/>
      <c r="DSS221" s="83"/>
      <c r="DST221" s="83"/>
      <c r="DSU221" s="86"/>
      <c r="DSV221" s="86"/>
      <c r="DSW221" s="82"/>
      <c r="DSX221" s="83"/>
      <c r="DSY221" s="83"/>
      <c r="DSZ221" s="86"/>
      <c r="DTA221" s="86"/>
      <c r="DTB221" s="82"/>
      <c r="DTC221" s="83"/>
      <c r="DTD221" s="83"/>
      <c r="DTE221" s="86"/>
      <c r="DTF221" s="86"/>
      <c r="DTG221" s="82"/>
      <c r="DTH221" s="83"/>
      <c r="DTI221" s="83"/>
      <c r="DTJ221" s="86"/>
      <c r="DTK221" s="86"/>
      <c r="DTL221" s="82"/>
      <c r="DTM221" s="83"/>
      <c r="DTN221" s="83"/>
      <c r="DTO221" s="86"/>
      <c r="DTP221" s="86"/>
      <c r="DTQ221" s="82"/>
      <c r="DTR221" s="83"/>
      <c r="DTS221" s="83"/>
      <c r="DTT221" s="86"/>
      <c r="DTU221" s="86"/>
      <c r="DTV221" s="82"/>
      <c r="DTW221" s="83"/>
      <c r="DTX221" s="83"/>
      <c r="DTY221" s="86"/>
      <c r="DTZ221" s="86"/>
      <c r="DUA221" s="82"/>
      <c r="DUB221" s="83"/>
      <c r="DUC221" s="83"/>
      <c r="DUD221" s="86"/>
      <c r="DUE221" s="86"/>
      <c r="DUF221" s="82"/>
      <c r="DUG221" s="83"/>
      <c r="DUH221" s="83"/>
      <c r="DUI221" s="86"/>
      <c r="DUJ221" s="86"/>
      <c r="DUK221" s="82"/>
      <c r="DUL221" s="83"/>
      <c r="DUM221" s="83"/>
      <c r="DUN221" s="86"/>
      <c r="DUO221" s="86"/>
      <c r="DUP221" s="82"/>
      <c r="DUQ221" s="83"/>
      <c r="DUR221" s="83"/>
      <c r="DUS221" s="86"/>
      <c r="DUT221" s="86"/>
      <c r="DUU221" s="82"/>
      <c r="DUV221" s="83"/>
      <c r="DUW221" s="83"/>
      <c r="DUX221" s="86"/>
      <c r="DUY221" s="86"/>
      <c r="DUZ221" s="82"/>
      <c r="DVA221" s="83"/>
      <c r="DVB221" s="83"/>
      <c r="DVC221" s="86"/>
      <c r="DVD221" s="86"/>
      <c r="DVE221" s="82"/>
      <c r="DVF221" s="83"/>
      <c r="DVG221" s="83"/>
      <c r="DVH221" s="86"/>
      <c r="DVI221" s="86"/>
      <c r="DVJ221" s="82"/>
      <c r="DVK221" s="83"/>
      <c r="DVL221" s="83"/>
      <c r="DVM221" s="86"/>
      <c r="DVN221" s="86"/>
      <c r="DVO221" s="82"/>
      <c r="DVP221" s="83"/>
      <c r="DVQ221" s="83"/>
      <c r="DVR221" s="86"/>
      <c r="DVS221" s="86"/>
      <c r="DVT221" s="82"/>
      <c r="DVU221" s="83"/>
      <c r="DVV221" s="83"/>
      <c r="DVW221" s="86"/>
      <c r="DVX221" s="86"/>
      <c r="DVY221" s="82"/>
      <c r="DVZ221" s="83"/>
      <c r="DWA221" s="83"/>
      <c r="DWB221" s="86"/>
      <c r="DWC221" s="86"/>
      <c r="DWD221" s="82"/>
      <c r="DWE221" s="83"/>
      <c r="DWF221" s="83"/>
      <c r="DWG221" s="86"/>
      <c r="DWH221" s="86"/>
      <c r="DWI221" s="82"/>
      <c r="DWJ221" s="83"/>
      <c r="DWK221" s="83"/>
      <c r="DWL221" s="86"/>
      <c r="DWM221" s="86"/>
      <c r="DWN221" s="82"/>
      <c r="DWO221" s="83"/>
      <c r="DWP221" s="83"/>
      <c r="DWQ221" s="86"/>
      <c r="DWR221" s="86"/>
      <c r="DWS221" s="82"/>
      <c r="DWT221" s="83"/>
      <c r="DWU221" s="83"/>
      <c r="DWV221" s="86"/>
      <c r="DWW221" s="86"/>
      <c r="DWX221" s="82"/>
      <c r="DWY221" s="83"/>
      <c r="DWZ221" s="83"/>
      <c r="DXA221" s="86"/>
      <c r="DXB221" s="86"/>
      <c r="DXC221" s="82"/>
      <c r="DXD221" s="83"/>
      <c r="DXE221" s="83"/>
      <c r="DXF221" s="86"/>
      <c r="DXG221" s="86"/>
      <c r="DXH221" s="82"/>
      <c r="DXI221" s="83"/>
      <c r="DXJ221" s="83"/>
      <c r="DXK221" s="86"/>
      <c r="DXL221" s="86"/>
      <c r="DXM221" s="82"/>
      <c r="DXN221" s="83"/>
      <c r="DXO221" s="83"/>
      <c r="DXP221" s="86"/>
      <c r="DXQ221" s="86"/>
      <c r="DXR221" s="82"/>
      <c r="DXS221" s="83"/>
      <c r="DXT221" s="83"/>
      <c r="DXU221" s="86"/>
      <c r="DXV221" s="86"/>
      <c r="DXW221" s="82"/>
      <c r="DXX221" s="83"/>
      <c r="DXY221" s="83"/>
      <c r="DXZ221" s="86"/>
      <c r="DYA221" s="86"/>
      <c r="DYB221" s="82"/>
      <c r="DYC221" s="83"/>
      <c r="DYD221" s="83"/>
      <c r="DYE221" s="86"/>
      <c r="DYF221" s="86"/>
      <c r="DYG221" s="82"/>
      <c r="DYH221" s="83"/>
      <c r="DYI221" s="83"/>
      <c r="DYJ221" s="86"/>
      <c r="DYK221" s="86"/>
      <c r="DYL221" s="82"/>
      <c r="DYM221" s="83"/>
      <c r="DYN221" s="83"/>
      <c r="DYO221" s="86"/>
      <c r="DYP221" s="86"/>
      <c r="DYQ221" s="82"/>
      <c r="DYR221" s="83"/>
      <c r="DYS221" s="83"/>
      <c r="DYT221" s="86"/>
      <c r="DYU221" s="86"/>
      <c r="DYV221" s="82"/>
      <c r="DYW221" s="83"/>
      <c r="DYX221" s="83"/>
      <c r="DYY221" s="86"/>
      <c r="DYZ221" s="86"/>
      <c r="DZA221" s="82"/>
      <c r="DZB221" s="83"/>
      <c r="DZC221" s="83"/>
      <c r="DZD221" s="86"/>
      <c r="DZE221" s="86"/>
      <c r="DZF221" s="82"/>
      <c r="DZG221" s="83"/>
      <c r="DZH221" s="83"/>
      <c r="DZI221" s="86"/>
      <c r="DZJ221" s="86"/>
      <c r="DZK221" s="82"/>
      <c r="DZL221" s="83"/>
      <c r="DZM221" s="83"/>
      <c r="DZN221" s="86"/>
      <c r="DZO221" s="86"/>
      <c r="DZP221" s="82"/>
      <c r="DZQ221" s="83"/>
      <c r="DZR221" s="83"/>
      <c r="DZS221" s="86"/>
      <c r="DZT221" s="86"/>
      <c r="DZU221" s="82"/>
      <c r="DZV221" s="83"/>
      <c r="DZW221" s="83"/>
      <c r="DZX221" s="86"/>
      <c r="DZY221" s="86"/>
      <c r="DZZ221" s="82"/>
      <c r="EAA221" s="83"/>
      <c r="EAB221" s="83"/>
      <c r="EAC221" s="86"/>
      <c r="EAD221" s="86"/>
      <c r="EAE221" s="82"/>
      <c r="EAF221" s="83"/>
      <c r="EAG221" s="83"/>
      <c r="EAH221" s="86"/>
      <c r="EAI221" s="86"/>
      <c r="EAJ221" s="82"/>
      <c r="EAK221" s="83"/>
      <c r="EAL221" s="83"/>
      <c r="EAM221" s="86"/>
      <c r="EAN221" s="86"/>
      <c r="EAO221" s="82"/>
      <c r="EAP221" s="83"/>
      <c r="EAQ221" s="83"/>
      <c r="EAR221" s="86"/>
      <c r="EAS221" s="86"/>
      <c r="EAT221" s="82"/>
      <c r="EAU221" s="83"/>
      <c r="EAV221" s="83"/>
      <c r="EAW221" s="86"/>
      <c r="EAX221" s="86"/>
      <c r="EAY221" s="82"/>
      <c r="EAZ221" s="83"/>
      <c r="EBA221" s="83"/>
      <c r="EBB221" s="86"/>
      <c r="EBC221" s="86"/>
      <c r="EBD221" s="82"/>
      <c r="EBE221" s="83"/>
      <c r="EBF221" s="83"/>
      <c r="EBG221" s="86"/>
      <c r="EBH221" s="86"/>
      <c r="EBI221" s="82"/>
      <c r="EBJ221" s="83"/>
      <c r="EBK221" s="83"/>
      <c r="EBL221" s="86"/>
      <c r="EBM221" s="86"/>
      <c r="EBN221" s="82"/>
      <c r="EBO221" s="83"/>
      <c r="EBP221" s="83"/>
      <c r="EBQ221" s="86"/>
      <c r="EBR221" s="86"/>
      <c r="EBS221" s="82"/>
      <c r="EBT221" s="83"/>
      <c r="EBU221" s="83"/>
      <c r="EBV221" s="86"/>
      <c r="EBW221" s="86"/>
      <c r="EBX221" s="82"/>
      <c r="EBY221" s="83"/>
      <c r="EBZ221" s="83"/>
      <c r="ECA221" s="86"/>
      <c r="ECB221" s="86"/>
      <c r="ECC221" s="82"/>
      <c r="ECD221" s="83"/>
      <c r="ECE221" s="83"/>
      <c r="ECF221" s="86"/>
      <c r="ECG221" s="86"/>
      <c r="ECH221" s="82"/>
      <c r="ECI221" s="83"/>
      <c r="ECJ221" s="83"/>
      <c r="ECK221" s="86"/>
      <c r="ECL221" s="86"/>
      <c r="ECM221" s="82"/>
      <c r="ECN221" s="83"/>
      <c r="ECO221" s="83"/>
      <c r="ECP221" s="86"/>
      <c r="ECQ221" s="86"/>
      <c r="ECR221" s="82"/>
      <c r="ECS221" s="83"/>
      <c r="ECT221" s="83"/>
      <c r="ECU221" s="86"/>
      <c r="ECV221" s="86"/>
      <c r="ECW221" s="82"/>
      <c r="ECX221" s="83"/>
      <c r="ECY221" s="83"/>
      <c r="ECZ221" s="86"/>
      <c r="EDA221" s="86"/>
      <c r="EDB221" s="82"/>
      <c r="EDC221" s="83"/>
      <c r="EDD221" s="83"/>
      <c r="EDE221" s="86"/>
      <c r="EDF221" s="86"/>
      <c r="EDG221" s="82"/>
      <c r="EDH221" s="83"/>
      <c r="EDI221" s="83"/>
      <c r="EDJ221" s="86"/>
      <c r="EDK221" s="86"/>
      <c r="EDL221" s="82"/>
      <c r="EDM221" s="83"/>
      <c r="EDN221" s="83"/>
      <c r="EDO221" s="86"/>
      <c r="EDP221" s="86"/>
      <c r="EDQ221" s="82"/>
      <c r="EDR221" s="83"/>
      <c r="EDS221" s="83"/>
      <c r="EDT221" s="86"/>
      <c r="EDU221" s="86"/>
      <c r="EDV221" s="82"/>
      <c r="EDW221" s="83"/>
      <c r="EDX221" s="83"/>
      <c r="EDY221" s="86"/>
      <c r="EDZ221" s="86"/>
      <c r="EEA221" s="82"/>
      <c r="EEB221" s="83"/>
      <c r="EEC221" s="83"/>
      <c r="EED221" s="86"/>
      <c r="EEE221" s="86"/>
      <c r="EEF221" s="82"/>
      <c r="EEG221" s="83"/>
      <c r="EEH221" s="83"/>
      <c r="EEI221" s="86"/>
      <c r="EEJ221" s="86"/>
      <c r="EEK221" s="82"/>
      <c r="EEL221" s="83"/>
      <c r="EEM221" s="83"/>
      <c r="EEN221" s="86"/>
      <c r="EEO221" s="86"/>
      <c r="EEP221" s="82"/>
      <c r="EEQ221" s="83"/>
      <c r="EER221" s="83"/>
      <c r="EES221" s="86"/>
      <c r="EET221" s="86"/>
      <c r="EEU221" s="82"/>
      <c r="EEV221" s="83"/>
      <c r="EEW221" s="83"/>
      <c r="EEX221" s="86"/>
      <c r="EEY221" s="86"/>
      <c r="EEZ221" s="82"/>
      <c r="EFA221" s="83"/>
      <c r="EFB221" s="83"/>
      <c r="EFC221" s="86"/>
      <c r="EFD221" s="86"/>
      <c r="EFE221" s="82"/>
      <c r="EFF221" s="83"/>
      <c r="EFG221" s="83"/>
      <c r="EFH221" s="86"/>
      <c r="EFI221" s="86"/>
      <c r="EFJ221" s="82"/>
      <c r="EFK221" s="83"/>
      <c r="EFL221" s="83"/>
      <c r="EFM221" s="86"/>
      <c r="EFN221" s="86"/>
      <c r="EFO221" s="82"/>
      <c r="EFP221" s="83"/>
      <c r="EFQ221" s="83"/>
      <c r="EFR221" s="86"/>
      <c r="EFS221" s="86"/>
      <c r="EFT221" s="82"/>
      <c r="EFU221" s="83"/>
      <c r="EFV221" s="83"/>
      <c r="EFW221" s="86"/>
      <c r="EFX221" s="86"/>
      <c r="EFY221" s="82"/>
      <c r="EFZ221" s="83"/>
      <c r="EGA221" s="83"/>
      <c r="EGB221" s="86"/>
      <c r="EGC221" s="86"/>
      <c r="EGD221" s="82"/>
      <c r="EGE221" s="83"/>
      <c r="EGF221" s="83"/>
      <c r="EGG221" s="86"/>
      <c r="EGH221" s="86"/>
      <c r="EGI221" s="82"/>
      <c r="EGJ221" s="83"/>
      <c r="EGK221" s="83"/>
      <c r="EGL221" s="86"/>
      <c r="EGM221" s="86"/>
      <c r="EGN221" s="82"/>
      <c r="EGO221" s="83"/>
      <c r="EGP221" s="83"/>
      <c r="EGQ221" s="86"/>
      <c r="EGR221" s="86"/>
      <c r="EGS221" s="82"/>
      <c r="EGT221" s="83"/>
      <c r="EGU221" s="83"/>
      <c r="EGV221" s="86"/>
      <c r="EGW221" s="86"/>
      <c r="EGX221" s="82"/>
      <c r="EGY221" s="83"/>
      <c r="EGZ221" s="83"/>
      <c r="EHA221" s="86"/>
      <c r="EHB221" s="86"/>
      <c r="EHC221" s="82"/>
      <c r="EHD221" s="83"/>
      <c r="EHE221" s="83"/>
      <c r="EHF221" s="86"/>
      <c r="EHG221" s="86"/>
      <c r="EHH221" s="82"/>
      <c r="EHI221" s="83"/>
      <c r="EHJ221" s="83"/>
      <c r="EHK221" s="86"/>
      <c r="EHL221" s="86"/>
      <c r="EHM221" s="82"/>
      <c r="EHN221" s="83"/>
      <c r="EHO221" s="83"/>
      <c r="EHP221" s="86"/>
      <c r="EHQ221" s="86"/>
      <c r="EHR221" s="82"/>
      <c r="EHS221" s="83"/>
      <c r="EHT221" s="83"/>
      <c r="EHU221" s="86"/>
      <c r="EHV221" s="86"/>
      <c r="EHW221" s="82"/>
      <c r="EHX221" s="83"/>
      <c r="EHY221" s="83"/>
      <c r="EHZ221" s="86"/>
      <c r="EIA221" s="86"/>
      <c r="EIB221" s="82"/>
      <c r="EIC221" s="83"/>
      <c r="EID221" s="83"/>
      <c r="EIE221" s="86"/>
      <c r="EIF221" s="86"/>
      <c r="EIG221" s="82"/>
      <c r="EIH221" s="83"/>
      <c r="EII221" s="83"/>
      <c r="EIJ221" s="86"/>
      <c r="EIK221" s="86"/>
      <c r="EIL221" s="82"/>
      <c r="EIM221" s="83"/>
      <c r="EIN221" s="83"/>
      <c r="EIO221" s="86"/>
      <c r="EIP221" s="86"/>
      <c r="EIQ221" s="82"/>
      <c r="EIR221" s="83"/>
      <c r="EIS221" s="83"/>
      <c r="EIT221" s="86"/>
      <c r="EIU221" s="86"/>
      <c r="EIV221" s="82"/>
      <c r="EIW221" s="83"/>
      <c r="EIX221" s="83"/>
      <c r="EIY221" s="86"/>
      <c r="EIZ221" s="86"/>
      <c r="EJA221" s="82"/>
      <c r="EJB221" s="83"/>
      <c r="EJC221" s="83"/>
      <c r="EJD221" s="86"/>
      <c r="EJE221" s="86"/>
      <c r="EJF221" s="82"/>
      <c r="EJG221" s="83"/>
      <c r="EJH221" s="83"/>
      <c r="EJI221" s="86"/>
      <c r="EJJ221" s="86"/>
      <c r="EJK221" s="82"/>
      <c r="EJL221" s="83"/>
      <c r="EJM221" s="83"/>
      <c r="EJN221" s="86"/>
      <c r="EJO221" s="86"/>
      <c r="EJP221" s="82"/>
      <c r="EJQ221" s="83"/>
      <c r="EJR221" s="83"/>
      <c r="EJS221" s="86"/>
      <c r="EJT221" s="86"/>
      <c r="EJU221" s="82"/>
      <c r="EJV221" s="83"/>
      <c r="EJW221" s="83"/>
      <c r="EJX221" s="86"/>
      <c r="EJY221" s="86"/>
      <c r="EJZ221" s="82"/>
      <c r="EKA221" s="83"/>
      <c r="EKB221" s="83"/>
      <c r="EKC221" s="86"/>
      <c r="EKD221" s="86"/>
      <c r="EKE221" s="82"/>
      <c r="EKF221" s="83"/>
      <c r="EKG221" s="83"/>
      <c r="EKH221" s="86"/>
      <c r="EKI221" s="86"/>
      <c r="EKJ221" s="82"/>
      <c r="EKK221" s="83"/>
      <c r="EKL221" s="83"/>
      <c r="EKM221" s="86"/>
      <c r="EKN221" s="86"/>
      <c r="EKO221" s="82"/>
      <c r="EKP221" s="83"/>
      <c r="EKQ221" s="83"/>
      <c r="EKR221" s="86"/>
      <c r="EKS221" s="86"/>
      <c r="EKT221" s="82"/>
      <c r="EKU221" s="83"/>
      <c r="EKV221" s="83"/>
      <c r="EKW221" s="86"/>
      <c r="EKX221" s="86"/>
      <c r="EKY221" s="82"/>
      <c r="EKZ221" s="83"/>
      <c r="ELA221" s="83"/>
      <c r="ELB221" s="86"/>
      <c r="ELC221" s="86"/>
      <c r="ELD221" s="82"/>
      <c r="ELE221" s="83"/>
      <c r="ELF221" s="83"/>
      <c r="ELG221" s="86"/>
      <c r="ELH221" s="86"/>
      <c r="ELI221" s="82"/>
      <c r="ELJ221" s="83"/>
      <c r="ELK221" s="83"/>
      <c r="ELL221" s="86"/>
      <c r="ELM221" s="86"/>
      <c r="ELN221" s="82"/>
      <c r="ELO221" s="83"/>
      <c r="ELP221" s="83"/>
      <c r="ELQ221" s="86"/>
      <c r="ELR221" s="86"/>
      <c r="ELS221" s="82"/>
      <c r="ELT221" s="83"/>
      <c r="ELU221" s="83"/>
      <c r="ELV221" s="86"/>
      <c r="ELW221" s="86"/>
      <c r="ELX221" s="82"/>
      <c r="ELY221" s="83"/>
      <c r="ELZ221" s="83"/>
      <c r="EMA221" s="86"/>
      <c r="EMB221" s="86"/>
      <c r="EMC221" s="82"/>
      <c r="EMD221" s="83"/>
      <c r="EME221" s="83"/>
      <c r="EMF221" s="86"/>
      <c r="EMG221" s="86"/>
      <c r="EMH221" s="82"/>
      <c r="EMI221" s="83"/>
      <c r="EMJ221" s="83"/>
      <c r="EMK221" s="86"/>
      <c r="EML221" s="86"/>
      <c r="EMM221" s="82"/>
      <c r="EMN221" s="83"/>
      <c r="EMO221" s="83"/>
      <c r="EMP221" s="86"/>
      <c r="EMQ221" s="86"/>
      <c r="EMR221" s="82"/>
      <c r="EMS221" s="83"/>
      <c r="EMT221" s="83"/>
      <c r="EMU221" s="86"/>
      <c r="EMV221" s="86"/>
      <c r="EMW221" s="82"/>
      <c r="EMX221" s="83"/>
      <c r="EMY221" s="83"/>
      <c r="EMZ221" s="86"/>
      <c r="ENA221" s="86"/>
      <c r="ENB221" s="82"/>
      <c r="ENC221" s="83"/>
      <c r="END221" s="83"/>
      <c r="ENE221" s="86"/>
      <c r="ENF221" s="86"/>
      <c r="ENG221" s="82"/>
      <c r="ENH221" s="83"/>
      <c r="ENI221" s="83"/>
      <c r="ENJ221" s="86"/>
      <c r="ENK221" s="86"/>
      <c r="ENL221" s="82"/>
      <c r="ENM221" s="83"/>
      <c r="ENN221" s="83"/>
      <c r="ENO221" s="86"/>
      <c r="ENP221" s="86"/>
      <c r="ENQ221" s="82"/>
      <c r="ENR221" s="83"/>
      <c r="ENS221" s="83"/>
      <c r="ENT221" s="86"/>
      <c r="ENU221" s="86"/>
      <c r="ENV221" s="82"/>
      <c r="ENW221" s="83"/>
      <c r="ENX221" s="83"/>
      <c r="ENY221" s="86"/>
      <c r="ENZ221" s="86"/>
      <c r="EOA221" s="82"/>
      <c r="EOB221" s="83"/>
      <c r="EOC221" s="83"/>
      <c r="EOD221" s="86"/>
      <c r="EOE221" s="86"/>
      <c r="EOF221" s="82"/>
      <c r="EOG221" s="83"/>
      <c r="EOH221" s="83"/>
      <c r="EOI221" s="86"/>
      <c r="EOJ221" s="86"/>
      <c r="EOK221" s="82"/>
      <c r="EOL221" s="83"/>
      <c r="EOM221" s="83"/>
      <c r="EON221" s="86"/>
      <c r="EOO221" s="86"/>
      <c r="EOP221" s="82"/>
      <c r="EOQ221" s="83"/>
      <c r="EOR221" s="83"/>
      <c r="EOS221" s="86"/>
      <c r="EOT221" s="86"/>
      <c r="EOU221" s="82"/>
      <c r="EOV221" s="83"/>
      <c r="EOW221" s="83"/>
      <c r="EOX221" s="86"/>
      <c r="EOY221" s="86"/>
      <c r="EOZ221" s="82"/>
      <c r="EPA221" s="83"/>
      <c r="EPB221" s="83"/>
      <c r="EPC221" s="86"/>
      <c r="EPD221" s="86"/>
      <c r="EPE221" s="82"/>
      <c r="EPF221" s="83"/>
      <c r="EPG221" s="83"/>
      <c r="EPH221" s="86"/>
      <c r="EPI221" s="86"/>
      <c r="EPJ221" s="82"/>
      <c r="EPK221" s="83"/>
      <c r="EPL221" s="83"/>
      <c r="EPM221" s="86"/>
      <c r="EPN221" s="86"/>
      <c r="EPO221" s="82"/>
      <c r="EPP221" s="83"/>
      <c r="EPQ221" s="83"/>
      <c r="EPR221" s="86"/>
      <c r="EPS221" s="86"/>
      <c r="EPT221" s="82"/>
      <c r="EPU221" s="83"/>
      <c r="EPV221" s="83"/>
      <c r="EPW221" s="86"/>
      <c r="EPX221" s="86"/>
      <c r="EPY221" s="82"/>
      <c r="EPZ221" s="83"/>
      <c r="EQA221" s="83"/>
      <c r="EQB221" s="86"/>
      <c r="EQC221" s="86"/>
      <c r="EQD221" s="82"/>
      <c r="EQE221" s="83"/>
      <c r="EQF221" s="83"/>
      <c r="EQG221" s="86"/>
      <c r="EQH221" s="86"/>
      <c r="EQI221" s="82"/>
      <c r="EQJ221" s="83"/>
      <c r="EQK221" s="83"/>
      <c r="EQL221" s="86"/>
      <c r="EQM221" s="86"/>
      <c r="EQN221" s="82"/>
      <c r="EQO221" s="83"/>
      <c r="EQP221" s="83"/>
      <c r="EQQ221" s="86"/>
      <c r="EQR221" s="86"/>
      <c r="EQS221" s="82"/>
      <c r="EQT221" s="83"/>
      <c r="EQU221" s="83"/>
      <c r="EQV221" s="86"/>
      <c r="EQW221" s="86"/>
      <c r="EQX221" s="82"/>
      <c r="EQY221" s="83"/>
      <c r="EQZ221" s="83"/>
      <c r="ERA221" s="86"/>
      <c r="ERB221" s="86"/>
      <c r="ERC221" s="82"/>
      <c r="ERD221" s="83"/>
      <c r="ERE221" s="83"/>
      <c r="ERF221" s="86"/>
      <c r="ERG221" s="86"/>
      <c r="ERH221" s="82"/>
      <c r="ERI221" s="83"/>
      <c r="ERJ221" s="83"/>
      <c r="ERK221" s="86"/>
      <c r="ERL221" s="86"/>
      <c r="ERM221" s="82"/>
      <c r="ERN221" s="83"/>
      <c r="ERO221" s="83"/>
      <c r="ERP221" s="86"/>
      <c r="ERQ221" s="86"/>
      <c r="ERR221" s="82"/>
      <c r="ERS221" s="83"/>
      <c r="ERT221" s="83"/>
      <c r="ERU221" s="86"/>
      <c r="ERV221" s="86"/>
      <c r="ERW221" s="82"/>
      <c r="ERX221" s="83"/>
      <c r="ERY221" s="83"/>
      <c r="ERZ221" s="86"/>
      <c r="ESA221" s="86"/>
      <c r="ESB221" s="82"/>
      <c r="ESC221" s="83"/>
      <c r="ESD221" s="83"/>
      <c r="ESE221" s="86"/>
      <c r="ESF221" s="86"/>
      <c r="ESG221" s="82"/>
      <c r="ESH221" s="83"/>
      <c r="ESI221" s="83"/>
      <c r="ESJ221" s="86"/>
      <c r="ESK221" s="86"/>
      <c r="ESL221" s="82"/>
      <c r="ESM221" s="83"/>
      <c r="ESN221" s="83"/>
      <c r="ESO221" s="86"/>
      <c r="ESP221" s="86"/>
      <c r="ESQ221" s="82"/>
      <c r="ESR221" s="83"/>
      <c r="ESS221" s="83"/>
      <c r="EST221" s="86"/>
      <c r="ESU221" s="86"/>
      <c r="ESV221" s="82"/>
      <c r="ESW221" s="83"/>
      <c r="ESX221" s="83"/>
      <c r="ESY221" s="86"/>
      <c r="ESZ221" s="86"/>
      <c r="ETA221" s="82"/>
      <c r="ETB221" s="83"/>
      <c r="ETC221" s="83"/>
      <c r="ETD221" s="86"/>
      <c r="ETE221" s="86"/>
      <c r="ETF221" s="82"/>
      <c r="ETG221" s="83"/>
      <c r="ETH221" s="83"/>
      <c r="ETI221" s="86"/>
      <c r="ETJ221" s="86"/>
      <c r="ETK221" s="82"/>
      <c r="ETL221" s="83"/>
      <c r="ETM221" s="83"/>
      <c r="ETN221" s="86"/>
      <c r="ETO221" s="86"/>
      <c r="ETP221" s="82"/>
      <c r="ETQ221" s="83"/>
      <c r="ETR221" s="83"/>
      <c r="ETS221" s="86"/>
      <c r="ETT221" s="86"/>
      <c r="ETU221" s="82"/>
      <c r="ETV221" s="83"/>
      <c r="ETW221" s="83"/>
      <c r="ETX221" s="86"/>
      <c r="ETY221" s="86"/>
      <c r="ETZ221" s="82"/>
      <c r="EUA221" s="83"/>
      <c r="EUB221" s="83"/>
      <c r="EUC221" s="86"/>
      <c r="EUD221" s="86"/>
      <c r="EUE221" s="82"/>
      <c r="EUF221" s="83"/>
      <c r="EUG221" s="83"/>
      <c r="EUH221" s="86"/>
      <c r="EUI221" s="86"/>
      <c r="EUJ221" s="82"/>
      <c r="EUK221" s="83"/>
      <c r="EUL221" s="83"/>
      <c r="EUM221" s="86"/>
      <c r="EUN221" s="86"/>
      <c r="EUO221" s="82"/>
      <c r="EUP221" s="83"/>
      <c r="EUQ221" s="83"/>
      <c r="EUR221" s="86"/>
      <c r="EUS221" s="86"/>
      <c r="EUT221" s="82"/>
      <c r="EUU221" s="83"/>
      <c r="EUV221" s="83"/>
      <c r="EUW221" s="86"/>
      <c r="EUX221" s="86"/>
      <c r="EUY221" s="82"/>
      <c r="EUZ221" s="83"/>
      <c r="EVA221" s="83"/>
      <c r="EVB221" s="86"/>
      <c r="EVC221" s="86"/>
      <c r="EVD221" s="82"/>
      <c r="EVE221" s="83"/>
      <c r="EVF221" s="83"/>
      <c r="EVG221" s="86"/>
      <c r="EVH221" s="86"/>
      <c r="EVI221" s="82"/>
      <c r="EVJ221" s="83"/>
      <c r="EVK221" s="83"/>
      <c r="EVL221" s="86"/>
      <c r="EVM221" s="86"/>
      <c r="EVN221" s="82"/>
      <c r="EVO221" s="83"/>
      <c r="EVP221" s="83"/>
      <c r="EVQ221" s="86"/>
      <c r="EVR221" s="86"/>
      <c r="EVS221" s="82"/>
      <c r="EVT221" s="83"/>
      <c r="EVU221" s="83"/>
      <c r="EVV221" s="86"/>
      <c r="EVW221" s="86"/>
      <c r="EVX221" s="82"/>
      <c r="EVY221" s="83"/>
      <c r="EVZ221" s="83"/>
      <c r="EWA221" s="86"/>
      <c r="EWB221" s="86"/>
      <c r="EWC221" s="82"/>
      <c r="EWD221" s="83"/>
      <c r="EWE221" s="83"/>
      <c r="EWF221" s="86"/>
      <c r="EWG221" s="86"/>
      <c r="EWH221" s="82"/>
      <c r="EWI221" s="83"/>
      <c r="EWJ221" s="83"/>
      <c r="EWK221" s="86"/>
      <c r="EWL221" s="86"/>
      <c r="EWM221" s="82"/>
      <c r="EWN221" s="83"/>
      <c r="EWO221" s="83"/>
      <c r="EWP221" s="86"/>
      <c r="EWQ221" s="86"/>
      <c r="EWR221" s="82"/>
      <c r="EWS221" s="83"/>
      <c r="EWT221" s="83"/>
      <c r="EWU221" s="86"/>
      <c r="EWV221" s="86"/>
      <c r="EWW221" s="82"/>
      <c r="EWX221" s="83"/>
      <c r="EWY221" s="83"/>
      <c r="EWZ221" s="86"/>
      <c r="EXA221" s="86"/>
      <c r="EXB221" s="82"/>
      <c r="EXC221" s="83"/>
      <c r="EXD221" s="83"/>
      <c r="EXE221" s="86"/>
      <c r="EXF221" s="86"/>
      <c r="EXG221" s="82"/>
      <c r="EXH221" s="83"/>
      <c r="EXI221" s="83"/>
      <c r="EXJ221" s="86"/>
      <c r="EXK221" s="86"/>
      <c r="EXL221" s="82"/>
      <c r="EXM221" s="83"/>
      <c r="EXN221" s="83"/>
      <c r="EXO221" s="86"/>
      <c r="EXP221" s="86"/>
      <c r="EXQ221" s="82"/>
      <c r="EXR221" s="83"/>
      <c r="EXS221" s="83"/>
      <c r="EXT221" s="86"/>
      <c r="EXU221" s="86"/>
      <c r="EXV221" s="82"/>
      <c r="EXW221" s="83"/>
      <c r="EXX221" s="83"/>
      <c r="EXY221" s="86"/>
      <c r="EXZ221" s="86"/>
      <c r="EYA221" s="82"/>
      <c r="EYB221" s="83"/>
      <c r="EYC221" s="83"/>
      <c r="EYD221" s="86"/>
      <c r="EYE221" s="86"/>
      <c r="EYF221" s="82"/>
      <c r="EYG221" s="83"/>
      <c r="EYH221" s="83"/>
      <c r="EYI221" s="86"/>
      <c r="EYJ221" s="86"/>
      <c r="EYK221" s="82"/>
      <c r="EYL221" s="83"/>
      <c r="EYM221" s="83"/>
      <c r="EYN221" s="86"/>
      <c r="EYO221" s="86"/>
      <c r="EYP221" s="82"/>
      <c r="EYQ221" s="83"/>
      <c r="EYR221" s="83"/>
      <c r="EYS221" s="86"/>
      <c r="EYT221" s="86"/>
      <c r="EYU221" s="82"/>
      <c r="EYV221" s="83"/>
      <c r="EYW221" s="83"/>
      <c r="EYX221" s="86"/>
      <c r="EYY221" s="86"/>
      <c r="EYZ221" s="82"/>
      <c r="EZA221" s="83"/>
      <c r="EZB221" s="83"/>
      <c r="EZC221" s="86"/>
      <c r="EZD221" s="86"/>
      <c r="EZE221" s="82"/>
      <c r="EZF221" s="83"/>
      <c r="EZG221" s="83"/>
      <c r="EZH221" s="86"/>
      <c r="EZI221" s="86"/>
      <c r="EZJ221" s="82"/>
      <c r="EZK221" s="83"/>
      <c r="EZL221" s="83"/>
      <c r="EZM221" s="86"/>
      <c r="EZN221" s="86"/>
      <c r="EZO221" s="82"/>
      <c r="EZP221" s="83"/>
      <c r="EZQ221" s="83"/>
      <c r="EZR221" s="86"/>
      <c r="EZS221" s="86"/>
      <c r="EZT221" s="82"/>
      <c r="EZU221" s="83"/>
      <c r="EZV221" s="83"/>
      <c r="EZW221" s="86"/>
      <c r="EZX221" s="86"/>
      <c r="EZY221" s="82"/>
      <c r="EZZ221" s="83"/>
      <c r="FAA221" s="83"/>
      <c r="FAB221" s="86"/>
      <c r="FAC221" s="86"/>
      <c r="FAD221" s="82"/>
      <c r="FAE221" s="83"/>
      <c r="FAF221" s="83"/>
      <c r="FAG221" s="86"/>
      <c r="FAH221" s="86"/>
      <c r="FAI221" s="82"/>
      <c r="FAJ221" s="83"/>
      <c r="FAK221" s="83"/>
      <c r="FAL221" s="86"/>
      <c r="FAM221" s="86"/>
      <c r="FAN221" s="82"/>
      <c r="FAO221" s="83"/>
      <c r="FAP221" s="83"/>
      <c r="FAQ221" s="86"/>
      <c r="FAR221" s="86"/>
      <c r="FAS221" s="82"/>
      <c r="FAT221" s="83"/>
      <c r="FAU221" s="83"/>
      <c r="FAV221" s="86"/>
      <c r="FAW221" s="86"/>
      <c r="FAX221" s="82"/>
      <c r="FAY221" s="83"/>
      <c r="FAZ221" s="83"/>
      <c r="FBA221" s="86"/>
      <c r="FBB221" s="86"/>
      <c r="FBC221" s="82"/>
      <c r="FBD221" s="83"/>
      <c r="FBE221" s="83"/>
      <c r="FBF221" s="86"/>
      <c r="FBG221" s="86"/>
      <c r="FBH221" s="82"/>
      <c r="FBI221" s="83"/>
      <c r="FBJ221" s="83"/>
      <c r="FBK221" s="86"/>
      <c r="FBL221" s="86"/>
      <c r="FBM221" s="82"/>
      <c r="FBN221" s="83"/>
      <c r="FBO221" s="83"/>
      <c r="FBP221" s="86"/>
      <c r="FBQ221" s="86"/>
      <c r="FBR221" s="82"/>
      <c r="FBS221" s="83"/>
      <c r="FBT221" s="83"/>
      <c r="FBU221" s="86"/>
      <c r="FBV221" s="86"/>
      <c r="FBW221" s="82"/>
      <c r="FBX221" s="83"/>
      <c r="FBY221" s="83"/>
      <c r="FBZ221" s="86"/>
      <c r="FCA221" s="86"/>
      <c r="FCB221" s="82"/>
      <c r="FCC221" s="83"/>
      <c r="FCD221" s="83"/>
      <c r="FCE221" s="86"/>
      <c r="FCF221" s="86"/>
      <c r="FCG221" s="82"/>
      <c r="FCH221" s="83"/>
      <c r="FCI221" s="83"/>
      <c r="FCJ221" s="86"/>
      <c r="FCK221" s="86"/>
      <c r="FCL221" s="82"/>
      <c r="FCM221" s="83"/>
      <c r="FCN221" s="83"/>
      <c r="FCO221" s="86"/>
      <c r="FCP221" s="86"/>
      <c r="FCQ221" s="82"/>
      <c r="FCR221" s="83"/>
      <c r="FCS221" s="83"/>
      <c r="FCT221" s="86"/>
      <c r="FCU221" s="86"/>
      <c r="FCV221" s="82"/>
      <c r="FCW221" s="83"/>
      <c r="FCX221" s="83"/>
      <c r="FCY221" s="86"/>
      <c r="FCZ221" s="86"/>
      <c r="FDA221" s="82"/>
      <c r="FDB221" s="83"/>
      <c r="FDC221" s="83"/>
      <c r="FDD221" s="86"/>
      <c r="FDE221" s="86"/>
      <c r="FDF221" s="82"/>
      <c r="FDG221" s="83"/>
      <c r="FDH221" s="83"/>
      <c r="FDI221" s="86"/>
      <c r="FDJ221" s="86"/>
      <c r="FDK221" s="82"/>
      <c r="FDL221" s="83"/>
      <c r="FDM221" s="83"/>
      <c r="FDN221" s="86"/>
      <c r="FDO221" s="86"/>
      <c r="FDP221" s="82"/>
      <c r="FDQ221" s="83"/>
      <c r="FDR221" s="83"/>
      <c r="FDS221" s="86"/>
      <c r="FDT221" s="86"/>
      <c r="FDU221" s="82"/>
      <c r="FDV221" s="83"/>
      <c r="FDW221" s="83"/>
      <c r="FDX221" s="86"/>
      <c r="FDY221" s="86"/>
      <c r="FDZ221" s="82"/>
      <c r="FEA221" s="83"/>
      <c r="FEB221" s="83"/>
      <c r="FEC221" s="86"/>
      <c r="FED221" s="86"/>
      <c r="FEE221" s="82"/>
      <c r="FEF221" s="83"/>
      <c r="FEG221" s="83"/>
      <c r="FEH221" s="86"/>
      <c r="FEI221" s="86"/>
      <c r="FEJ221" s="82"/>
      <c r="FEK221" s="83"/>
      <c r="FEL221" s="83"/>
      <c r="FEM221" s="86"/>
      <c r="FEN221" s="86"/>
      <c r="FEO221" s="82"/>
      <c r="FEP221" s="83"/>
      <c r="FEQ221" s="83"/>
      <c r="FER221" s="86"/>
      <c r="FES221" s="86"/>
      <c r="FET221" s="82"/>
      <c r="FEU221" s="83"/>
      <c r="FEV221" s="83"/>
      <c r="FEW221" s="86"/>
      <c r="FEX221" s="86"/>
      <c r="FEY221" s="82"/>
      <c r="FEZ221" s="83"/>
      <c r="FFA221" s="83"/>
      <c r="FFB221" s="86"/>
      <c r="FFC221" s="86"/>
      <c r="FFD221" s="82"/>
      <c r="FFE221" s="83"/>
      <c r="FFF221" s="83"/>
      <c r="FFG221" s="86"/>
      <c r="FFH221" s="86"/>
      <c r="FFI221" s="82"/>
      <c r="FFJ221" s="83"/>
      <c r="FFK221" s="83"/>
      <c r="FFL221" s="86"/>
      <c r="FFM221" s="86"/>
      <c r="FFN221" s="82"/>
      <c r="FFO221" s="83"/>
      <c r="FFP221" s="83"/>
      <c r="FFQ221" s="86"/>
      <c r="FFR221" s="86"/>
      <c r="FFS221" s="82"/>
      <c r="FFT221" s="83"/>
      <c r="FFU221" s="83"/>
      <c r="FFV221" s="86"/>
      <c r="FFW221" s="86"/>
      <c r="FFX221" s="82"/>
      <c r="FFY221" s="83"/>
      <c r="FFZ221" s="83"/>
      <c r="FGA221" s="86"/>
      <c r="FGB221" s="86"/>
      <c r="FGC221" s="82"/>
      <c r="FGD221" s="83"/>
      <c r="FGE221" s="83"/>
      <c r="FGF221" s="86"/>
      <c r="FGG221" s="86"/>
      <c r="FGH221" s="82"/>
      <c r="FGI221" s="83"/>
      <c r="FGJ221" s="83"/>
      <c r="FGK221" s="86"/>
      <c r="FGL221" s="86"/>
      <c r="FGM221" s="82"/>
      <c r="FGN221" s="83"/>
      <c r="FGO221" s="83"/>
      <c r="FGP221" s="86"/>
      <c r="FGQ221" s="86"/>
      <c r="FGR221" s="82"/>
      <c r="FGS221" s="83"/>
      <c r="FGT221" s="83"/>
      <c r="FGU221" s="86"/>
      <c r="FGV221" s="86"/>
      <c r="FGW221" s="82"/>
      <c r="FGX221" s="83"/>
      <c r="FGY221" s="83"/>
      <c r="FGZ221" s="86"/>
      <c r="FHA221" s="86"/>
      <c r="FHB221" s="82"/>
      <c r="FHC221" s="83"/>
      <c r="FHD221" s="83"/>
      <c r="FHE221" s="86"/>
      <c r="FHF221" s="86"/>
      <c r="FHG221" s="82"/>
      <c r="FHH221" s="83"/>
      <c r="FHI221" s="83"/>
      <c r="FHJ221" s="86"/>
      <c r="FHK221" s="86"/>
      <c r="FHL221" s="82"/>
      <c r="FHM221" s="83"/>
      <c r="FHN221" s="83"/>
      <c r="FHO221" s="86"/>
      <c r="FHP221" s="86"/>
      <c r="FHQ221" s="82"/>
      <c r="FHR221" s="83"/>
      <c r="FHS221" s="83"/>
      <c r="FHT221" s="86"/>
      <c r="FHU221" s="86"/>
      <c r="FHV221" s="82"/>
      <c r="FHW221" s="83"/>
      <c r="FHX221" s="83"/>
      <c r="FHY221" s="86"/>
      <c r="FHZ221" s="86"/>
      <c r="FIA221" s="82"/>
      <c r="FIB221" s="83"/>
      <c r="FIC221" s="83"/>
      <c r="FID221" s="86"/>
      <c r="FIE221" s="86"/>
      <c r="FIF221" s="82"/>
      <c r="FIG221" s="83"/>
      <c r="FIH221" s="83"/>
      <c r="FII221" s="86"/>
      <c r="FIJ221" s="86"/>
      <c r="FIK221" s="82"/>
      <c r="FIL221" s="83"/>
      <c r="FIM221" s="83"/>
      <c r="FIN221" s="86"/>
      <c r="FIO221" s="86"/>
      <c r="FIP221" s="82"/>
      <c r="FIQ221" s="83"/>
      <c r="FIR221" s="83"/>
      <c r="FIS221" s="86"/>
      <c r="FIT221" s="86"/>
      <c r="FIU221" s="82"/>
      <c r="FIV221" s="83"/>
      <c r="FIW221" s="83"/>
      <c r="FIX221" s="86"/>
      <c r="FIY221" s="86"/>
      <c r="FIZ221" s="82"/>
      <c r="FJA221" s="83"/>
      <c r="FJB221" s="83"/>
      <c r="FJC221" s="86"/>
      <c r="FJD221" s="86"/>
      <c r="FJE221" s="82"/>
      <c r="FJF221" s="83"/>
      <c r="FJG221" s="83"/>
      <c r="FJH221" s="86"/>
      <c r="FJI221" s="86"/>
      <c r="FJJ221" s="82"/>
      <c r="FJK221" s="83"/>
      <c r="FJL221" s="83"/>
      <c r="FJM221" s="86"/>
      <c r="FJN221" s="86"/>
      <c r="FJO221" s="82"/>
      <c r="FJP221" s="83"/>
      <c r="FJQ221" s="83"/>
      <c r="FJR221" s="86"/>
      <c r="FJS221" s="86"/>
      <c r="FJT221" s="82"/>
      <c r="FJU221" s="83"/>
      <c r="FJV221" s="83"/>
      <c r="FJW221" s="86"/>
      <c r="FJX221" s="86"/>
      <c r="FJY221" s="82"/>
      <c r="FJZ221" s="83"/>
      <c r="FKA221" s="83"/>
      <c r="FKB221" s="86"/>
      <c r="FKC221" s="86"/>
      <c r="FKD221" s="82"/>
      <c r="FKE221" s="83"/>
      <c r="FKF221" s="83"/>
      <c r="FKG221" s="86"/>
      <c r="FKH221" s="86"/>
      <c r="FKI221" s="82"/>
      <c r="FKJ221" s="83"/>
      <c r="FKK221" s="83"/>
      <c r="FKL221" s="86"/>
      <c r="FKM221" s="86"/>
      <c r="FKN221" s="82"/>
      <c r="FKO221" s="83"/>
      <c r="FKP221" s="83"/>
      <c r="FKQ221" s="86"/>
      <c r="FKR221" s="86"/>
      <c r="FKS221" s="82"/>
      <c r="FKT221" s="83"/>
      <c r="FKU221" s="83"/>
      <c r="FKV221" s="86"/>
      <c r="FKW221" s="86"/>
      <c r="FKX221" s="82"/>
      <c r="FKY221" s="83"/>
      <c r="FKZ221" s="83"/>
      <c r="FLA221" s="86"/>
      <c r="FLB221" s="86"/>
      <c r="FLC221" s="82"/>
      <c r="FLD221" s="83"/>
      <c r="FLE221" s="83"/>
      <c r="FLF221" s="86"/>
      <c r="FLG221" s="86"/>
      <c r="FLH221" s="82"/>
      <c r="FLI221" s="83"/>
      <c r="FLJ221" s="83"/>
      <c r="FLK221" s="86"/>
      <c r="FLL221" s="86"/>
      <c r="FLM221" s="82"/>
      <c r="FLN221" s="83"/>
      <c r="FLO221" s="83"/>
      <c r="FLP221" s="86"/>
      <c r="FLQ221" s="86"/>
      <c r="FLR221" s="82"/>
      <c r="FLS221" s="83"/>
      <c r="FLT221" s="83"/>
      <c r="FLU221" s="86"/>
      <c r="FLV221" s="86"/>
      <c r="FLW221" s="82"/>
      <c r="FLX221" s="83"/>
      <c r="FLY221" s="83"/>
      <c r="FLZ221" s="86"/>
      <c r="FMA221" s="86"/>
      <c r="FMB221" s="82"/>
      <c r="FMC221" s="83"/>
      <c r="FMD221" s="83"/>
      <c r="FME221" s="86"/>
      <c r="FMF221" s="86"/>
      <c r="FMG221" s="82"/>
      <c r="FMH221" s="83"/>
      <c r="FMI221" s="83"/>
      <c r="FMJ221" s="86"/>
      <c r="FMK221" s="86"/>
      <c r="FML221" s="82"/>
      <c r="FMM221" s="83"/>
      <c r="FMN221" s="83"/>
      <c r="FMO221" s="86"/>
      <c r="FMP221" s="86"/>
      <c r="FMQ221" s="82"/>
      <c r="FMR221" s="83"/>
      <c r="FMS221" s="83"/>
      <c r="FMT221" s="86"/>
      <c r="FMU221" s="86"/>
      <c r="FMV221" s="82"/>
      <c r="FMW221" s="83"/>
      <c r="FMX221" s="83"/>
      <c r="FMY221" s="86"/>
      <c r="FMZ221" s="86"/>
      <c r="FNA221" s="82"/>
      <c r="FNB221" s="83"/>
      <c r="FNC221" s="83"/>
      <c r="FND221" s="86"/>
      <c r="FNE221" s="86"/>
      <c r="FNF221" s="82"/>
      <c r="FNG221" s="83"/>
      <c r="FNH221" s="83"/>
      <c r="FNI221" s="86"/>
      <c r="FNJ221" s="86"/>
      <c r="FNK221" s="82"/>
      <c r="FNL221" s="83"/>
      <c r="FNM221" s="83"/>
      <c r="FNN221" s="86"/>
      <c r="FNO221" s="86"/>
      <c r="FNP221" s="82"/>
      <c r="FNQ221" s="83"/>
      <c r="FNR221" s="83"/>
      <c r="FNS221" s="86"/>
      <c r="FNT221" s="86"/>
      <c r="FNU221" s="82"/>
      <c r="FNV221" s="83"/>
      <c r="FNW221" s="83"/>
      <c r="FNX221" s="86"/>
      <c r="FNY221" s="86"/>
      <c r="FNZ221" s="82"/>
      <c r="FOA221" s="83"/>
      <c r="FOB221" s="83"/>
      <c r="FOC221" s="86"/>
      <c r="FOD221" s="86"/>
      <c r="FOE221" s="82"/>
      <c r="FOF221" s="83"/>
      <c r="FOG221" s="83"/>
      <c r="FOH221" s="86"/>
      <c r="FOI221" s="86"/>
      <c r="FOJ221" s="82"/>
      <c r="FOK221" s="83"/>
      <c r="FOL221" s="83"/>
      <c r="FOM221" s="86"/>
      <c r="FON221" s="86"/>
      <c r="FOO221" s="82"/>
      <c r="FOP221" s="83"/>
      <c r="FOQ221" s="83"/>
      <c r="FOR221" s="86"/>
      <c r="FOS221" s="86"/>
      <c r="FOT221" s="82"/>
      <c r="FOU221" s="83"/>
      <c r="FOV221" s="83"/>
      <c r="FOW221" s="86"/>
      <c r="FOX221" s="86"/>
      <c r="FOY221" s="82"/>
      <c r="FOZ221" s="83"/>
      <c r="FPA221" s="83"/>
      <c r="FPB221" s="86"/>
      <c r="FPC221" s="86"/>
      <c r="FPD221" s="82"/>
      <c r="FPE221" s="83"/>
      <c r="FPF221" s="83"/>
      <c r="FPG221" s="86"/>
      <c r="FPH221" s="86"/>
      <c r="FPI221" s="82"/>
      <c r="FPJ221" s="83"/>
      <c r="FPK221" s="83"/>
      <c r="FPL221" s="86"/>
      <c r="FPM221" s="86"/>
      <c r="FPN221" s="82"/>
      <c r="FPO221" s="83"/>
      <c r="FPP221" s="83"/>
      <c r="FPQ221" s="86"/>
      <c r="FPR221" s="86"/>
      <c r="FPS221" s="82"/>
      <c r="FPT221" s="83"/>
      <c r="FPU221" s="83"/>
      <c r="FPV221" s="86"/>
      <c r="FPW221" s="86"/>
      <c r="FPX221" s="82"/>
      <c r="FPY221" s="83"/>
      <c r="FPZ221" s="83"/>
      <c r="FQA221" s="86"/>
      <c r="FQB221" s="86"/>
      <c r="FQC221" s="82"/>
      <c r="FQD221" s="83"/>
      <c r="FQE221" s="83"/>
      <c r="FQF221" s="86"/>
      <c r="FQG221" s="86"/>
      <c r="FQH221" s="82"/>
      <c r="FQI221" s="83"/>
      <c r="FQJ221" s="83"/>
      <c r="FQK221" s="86"/>
      <c r="FQL221" s="86"/>
      <c r="FQM221" s="82"/>
      <c r="FQN221" s="83"/>
      <c r="FQO221" s="83"/>
      <c r="FQP221" s="86"/>
      <c r="FQQ221" s="86"/>
      <c r="FQR221" s="82"/>
      <c r="FQS221" s="83"/>
      <c r="FQT221" s="83"/>
      <c r="FQU221" s="86"/>
      <c r="FQV221" s="86"/>
      <c r="FQW221" s="82"/>
      <c r="FQX221" s="83"/>
      <c r="FQY221" s="83"/>
      <c r="FQZ221" s="86"/>
      <c r="FRA221" s="86"/>
      <c r="FRB221" s="82"/>
      <c r="FRC221" s="83"/>
      <c r="FRD221" s="83"/>
      <c r="FRE221" s="86"/>
      <c r="FRF221" s="86"/>
      <c r="FRG221" s="82"/>
      <c r="FRH221" s="83"/>
      <c r="FRI221" s="83"/>
      <c r="FRJ221" s="86"/>
      <c r="FRK221" s="86"/>
      <c r="FRL221" s="82"/>
      <c r="FRM221" s="83"/>
      <c r="FRN221" s="83"/>
      <c r="FRO221" s="86"/>
      <c r="FRP221" s="86"/>
      <c r="FRQ221" s="82"/>
      <c r="FRR221" s="83"/>
      <c r="FRS221" s="83"/>
      <c r="FRT221" s="86"/>
      <c r="FRU221" s="86"/>
      <c r="FRV221" s="82"/>
      <c r="FRW221" s="83"/>
      <c r="FRX221" s="83"/>
      <c r="FRY221" s="86"/>
      <c r="FRZ221" s="86"/>
      <c r="FSA221" s="82"/>
      <c r="FSB221" s="83"/>
      <c r="FSC221" s="83"/>
      <c r="FSD221" s="86"/>
      <c r="FSE221" s="86"/>
      <c r="FSF221" s="82"/>
      <c r="FSG221" s="83"/>
      <c r="FSH221" s="83"/>
      <c r="FSI221" s="86"/>
      <c r="FSJ221" s="86"/>
      <c r="FSK221" s="82"/>
      <c r="FSL221" s="83"/>
      <c r="FSM221" s="83"/>
      <c r="FSN221" s="86"/>
      <c r="FSO221" s="86"/>
      <c r="FSP221" s="82"/>
      <c r="FSQ221" s="83"/>
      <c r="FSR221" s="83"/>
      <c r="FSS221" s="86"/>
      <c r="FST221" s="86"/>
      <c r="FSU221" s="82"/>
      <c r="FSV221" s="83"/>
      <c r="FSW221" s="83"/>
      <c r="FSX221" s="86"/>
      <c r="FSY221" s="86"/>
      <c r="FSZ221" s="82"/>
      <c r="FTA221" s="83"/>
      <c r="FTB221" s="83"/>
      <c r="FTC221" s="86"/>
      <c r="FTD221" s="86"/>
      <c r="FTE221" s="82"/>
      <c r="FTF221" s="83"/>
      <c r="FTG221" s="83"/>
      <c r="FTH221" s="86"/>
      <c r="FTI221" s="86"/>
      <c r="FTJ221" s="82"/>
      <c r="FTK221" s="83"/>
      <c r="FTL221" s="83"/>
      <c r="FTM221" s="86"/>
      <c r="FTN221" s="86"/>
      <c r="FTO221" s="82"/>
      <c r="FTP221" s="83"/>
      <c r="FTQ221" s="83"/>
      <c r="FTR221" s="86"/>
      <c r="FTS221" s="86"/>
      <c r="FTT221" s="82"/>
      <c r="FTU221" s="83"/>
      <c r="FTV221" s="83"/>
      <c r="FTW221" s="86"/>
      <c r="FTX221" s="86"/>
      <c r="FTY221" s="82"/>
      <c r="FTZ221" s="83"/>
      <c r="FUA221" s="83"/>
      <c r="FUB221" s="86"/>
      <c r="FUC221" s="86"/>
      <c r="FUD221" s="82"/>
      <c r="FUE221" s="83"/>
      <c r="FUF221" s="83"/>
      <c r="FUG221" s="86"/>
      <c r="FUH221" s="86"/>
      <c r="FUI221" s="82"/>
      <c r="FUJ221" s="83"/>
      <c r="FUK221" s="83"/>
      <c r="FUL221" s="86"/>
      <c r="FUM221" s="86"/>
      <c r="FUN221" s="82"/>
      <c r="FUO221" s="83"/>
      <c r="FUP221" s="83"/>
      <c r="FUQ221" s="86"/>
      <c r="FUR221" s="86"/>
      <c r="FUS221" s="82"/>
      <c r="FUT221" s="83"/>
      <c r="FUU221" s="83"/>
      <c r="FUV221" s="86"/>
      <c r="FUW221" s="86"/>
      <c r="FUX221" s="82"/>
      <c r="FUY221" s="83"/>
      <c r="FUZ221" s="83"/>
      <c r="FVA221" s="86"/>
      <c r="FVB221" s="86"/>
      <c r="FVC221" s="82"/>
      <c r="FVD221" s="83"/>
      <c r="FVE221" s="83"/>
      <c r="FVF221" s="86"/>
      <c r="FVG221" s="86"/>
      <c r="FVH221" s="82"/>
      <c r="FVI221" s="83"/>
      <c r="FVJ221" s="83"/>
      <c r="FVK221" s="86"/>
      <c r="FVL221" s="86"/>
      <c r="FVM221" s="82"/>
      <c r="FVN221" s="83"/>
      <c r="FVO221" s="83"/>
      <c r="FVP221" s="86"/>
      <c r="FVQ221" s="86"/>
      <c r="FVR221" s="82"/>
      <c r="FVS221" s="83"/>
      <c r="FVT221" s="83"/>
      <c r="FVU221" s="86"/>
      <c r="FVV221" s="86"/>
      <c r="FVW221" s="82"/>
      <c r="FVX221" s="83"/>
      <c r="FVY221" s="83"/>
      <c r="FVZ221" s="86"/>
      <c r="FWA221" s="86"/>
      <c r="FWB221" s="82"/>
      <c r="FWC221" s="83"/>
      <c r="FWD221" s="83"/>
      <c r="FWE221" s="86"/>
      <c r="FWF221" s="86"/>
      <c r="FWG221" s="82"/>
      <c r="FWH221" s="83"/>
      <c r="FWI221" s="83"/>
      <c r="FWJ221" s="86"/>
      <c r="FWK221" s="86"/>
      <c r="FWL221" s="82"/>
      <c r="FWM221" s="83"/>
      <c r="FWN221" s="83"/>
      <c r="FWO221" s="86"/>
      <c r="FWP221" s="86"/>
      <c r="FWQ221" s="82"/>
      <c r="FWR221" s="83"/>
      <c r="FWS221" s="83"/>
      <c r="FWT221" s="86"/>
      <c r="FWU221" s="86"/>
      <c r="FWV221" s="82"/>
      <c r="FWW221" s="83"/>
      <c r="FWX221" s="83"/>
      <c r="FWY221" s="86"/>
      <c r="FWZ221" s="86"/>
      <c r="FXA221" s="82"/>
      <c r="FXB221" s="83"/>
      <c r="FXC221" s="83"/>
      <c r="FXD221" s="86"/>
      <c r="FXE221" s="86"/>
      <c r="FXF221" s="82"/>
      <c r="FXG221" s="83"/>
      <c r="FXH221" s="83"/>
      <c r="FXI221" s="86"/>
      <c r="FXJ221" s="86"/>
      <c r="FXK221" s="82"/>
      <c r="FXL221" s="83"/>
      <c r="FXM221" s="83"/>
      <c r="FXN221" s="86"/>
      <c r="FXO221" s="86"/>
      <c r="FXP221" s="82"/>
      <c r="FXQ221" s="83"/>
      <c r="FXR221" s="83"/>
      <c r="FXS221" s="86"/>
      <c r="FXT221" s="86"/>
      <c r="FXU221" s="82"/>
      <c r="FXV221" s="83"/>
      <c r="FXW221" s="83"/>
      <c r="FXX221" s="86"/>
      <c r="FXY221" s="86"/>
      <c r="FXZ221" s="82"/>
      <c r="FYA221" s="83"/>
      <c r="FYB221" s="83"/>
      <c r="FYC221" s="86"/>
      <c r="FYD221" s="86"/>
      <c r="FYE221" s="82"/>
      <c r="FYF221" s="83"/>
      <c r="FYG221" s="83"/>
      <c r="FYH221" s="86"/>
      <c r="FYI221" s="86"/>
      <c r="FYJ221" s="82"/>
      <c r="FYK221" s="83"/>
      <c r="FYL221" s="83"/>
      <c r="FYM221" s="86"/>
      <c r="FYN221" s="86"/>
      <c r="FYO221" s="82"/>
      <c r="FYP221" s="83"/>
      <c r="FYQ221" s="83"/>
      <c r="FYR221" s="86"/>
      <c r="FYS221" s="86"/>
      <c r="FYT221" s="82"/>
      <c r="FYU221" s="83"/>
      <c r="FYV221" s="83"/>
      <c r="FYW221" s="86"/>
      <c r="FYX221" s="86"/>
      <c r="FYY221" s="82"/>
      <c r="FYZ221" s="83"/>
      <c r="FZA221" s="83"/>
      <c r="FZB221" s="86"/>
      <c r="FZC221" s="86"/>
      <c r="FZD221" s="82"/>
      <c r="FZE221" s="83"/>
      <c r="FZF221" s="83"/>
      <c r="FZG221" s="86"/>
      <c r="FZH221" s="86"/>
      <c r="FZI221" s="82"/>
      <c r="FZJ221" s="83"/>
      <c r="FZK221" s="83"/>
      <c r="FZL221" s="86"/>
      <c r="FZM221" s="86"/>
      <c r="FZN221" s="82"/>
      <c r="FZO221" s="83"/>
      <c r="FZP221" s="83"/>
      <c r="FZQ221" s="86"/>
      <c r="FZR221" s="86"/>
      <c r="FZS221" s="82"/>
      <c r="FZT221" s="83"/>
      <c r="FZU221" s="83"/>
      <c r="FZV221" s="86"/>
      <c r="FZW221" s="86"/>
      <c r="FZX221" s="82"/>
      <c r="FZY221" s="83"/>
      <c r="FZZ221" s="83"/>
      <c r="GAA221" s="86"/>
      <c r="GAB221" s="86"/>
      <c r="GAC221" s="82"/>
      <c r="GAD221" s="83"/>
      <c r="GAE221" s="83"/>
      <c r="GAF221" s="86"/>
      <c r="GAG221" s="86"/>
      <c r="GAH221" s="82"/>
      <c r="GAI221" s="83"/>
      <c r="GAJ221" s="83"/>
      <c r="GAK221" s="86"/>
      <c r="GAL221" s="86"/>
      <c r="GAM221" s="82"/>
      <c r="GAN221" s="83"/>
      <c r="GAO221" s="83"/>
      <c r="GAP221" s="86"/>
      <c r="GAQ221" s="86"/>
      <c r="GAR221" s="82"/>
      <c r="GAS221" s="83"/>
      <c r="GAT221" s="83"/>
      <c r="GAU221" s="86"/>
      <c r="GAV221" s="86"/>
      <c r="GAW221" s="82"/>
      <c r="GAX221" s="83"/>
      <c r="GAY221" s="83"/>
      <c r="GAZ221" s="86"/>
      <c r="GBA221" s="86"/>
      <c r="GBB221" s="82"/>
      <c r="GBC221" s="83"/>
      <c r="GBD221" s="83"/>
      <c r="GBE221" s="86"/>
      <c r="GBF221" s="86"/>
      <c r="GBG221" s="82"/>
      <c r="GBH221" s="83"/>
      <c r="GBI221" s="83"/>
      <c r="GBJ221" s="86"/>
      <c r="GBK221" s="86"/>
      <c r="GBL221" s="82"/>
      <c r="GBM221" s="83"/>
      <c r="GBN221" s="83"/>
      <c r="GBO221" s="86"/>
      <c r="GBP221" s="86"/>
      <c r="GBQ221" s="82"/>
      <c r="GBR221" s="83"/>
      <c r="GBS221" s="83"/>
      <c r="GBT221" s="86"/>
      <c r="GBU221" s="86"/>
      <c r="GBV221" s="82"/>
      <c r="GBW221" s="83"/>
      <c r="GBX221" s="83"/>
      <c r="GBY221" s="86"/>
      <c r="GBZ221" s="86"/>
      <c r="GCA221" s="82"/>
      <c r="GCB221" s="83"/>
      <c r="GCC221" s="83"/>
      <c r="GCD221" s="86"/>
      <c r="GCE221" s="86"/>
      <c r="GCF221" s="82"/>
      <c r="GCG221" s="83"/>
      <c r="GCH221" s="83"/>
      <c r="GCI221" s="86"/>
      <c r="GCJ221" s="86"/>
      <c r="GCK221" s="82"/>
      <c r="GCL221" s="83"/>
      <c r="GCM221" s="83"/>
      <c r="GCN221" s="86"/>
      <c r="GCO221" s="86"/>
      <c r="GCP221" s="82"/>
      <c r="GCQ221" s="83"/>
      <c r="GCR221" s="83"/>
      <c r="GCS221" s="86"/>
      <c r="GCT221" s="86"/>
      <c r="GCU221" s="82"/>
      <c r="GCV221" s="83"/>
      <c r="GCW221" s="83"/>
      <c r="GCX221" s="86"/>
      <c r="GCY221" s="86"/>
      <c r="GCZ221" s="82"/>
      <c r="GDA221" s="83"/>
      <c r="GDB221" s="83"/>
      <c r="GDC221" s="86"/>
      <c r="GDD221" s="86"/>
      <c r="GDE221" s="82"/>
      <c r="GDF221" s="83"/>
      <c r="GDG221" s="83"/>
      <c r="GDH221" s="86"/>
      <c r="GDI221" s="86"/>
      <c r="GDJ221" s="82"/>
      <c r="GDK221" s="83"/>
      <c r="GDL221" s="83"/>
      <c r="GDM221" s="86"/>
      <c r="GDN221" s="86"/>
      <c r="GDO221" s="82"/>
      <c r="GDP221" s="83"/>
      <c r="GDQ221" s="83"/>
      <c r="GDR221" s="86"/>
      <c r="GDS221" s="86"/>
      <c r="GDT221" s="82"/>
      <c r="GDU221" s="83"/>
      <c r="GDV221" s="83"/>
      <c r="GDW221" s="86"/>
      <c r="GDX221" s="86"/>
      <c r="GDY221" s="82"/>
      <c r="GDZ221" s="83"/>
      <c r="GEA221" s="83"/>
      <c r="GEB221" s="86"/>
      <c r="GEC221" s="86"/>
      <c r="GED221" s="82"/>
      <c r="GEE221" s="83"/>
      <c r="GEF221" s="83"/>
      <c r="GEG221" s="86"/>
      <c r="GEH221" s="86"/>
      <c r="GEI221" s="82"/>
      <c r="GEJ221" s="83"/>
      <c r="GEK221" s="83"/>
      <c r="GEL221" s="86"/>
      <c r="GEM221" s="86"/>
      <c r="GEN221" s="82"/>
      <c r="GEO221" s="83"/>
      <c r="GEP221" s="83"/>
      <c r="GEQ221" s="86"/>
      <c r="GER221" s="86"/>
      <c r="GES221" s="82"/>
      <c r="GET221" s="83"/>
      <c r="GEU221" s="83"/>
      <c r="GEV221" s="86"/>
      <c r="GEW221" s="86"/>
      <c r="GEX221" s="82"/>
      <c r="GEY221" s="83"/>
      <c r="GEZ221" s="83"/>
      <c r="GFA221" s="86"/>
      <c r="GFB221" s="86"/>
      <c r="GFC221" s="82"/>
      <c r="GFD221" s="83"/>
      <c r="GFE221" s="83"/>
      <c r="GFF221" s="86"/>
      <c r="GFG221" s="86"/>
      <c r="GFH221" s="82"/>
      <c r="GFI221" s="83"/>
      <c r="GFJ221" s="83"/>
      <c r="GFK221" s="86"/>
      <c r="GFL221" s="86"/>
      <c r="GFM221" s="82"/>
      <c r="GFN221" s="83"/>
      <c r="GFO221" s="83"/>
      <c r="GFP221" s="86"/>
      <c r="GFQ221" s="86"/>
      <c r="GFR221" s="82"/>
      <c r="GFS221" s="83"/>
      <c r="GFT221" s="83"/>
      <c r="GFU221" s="86"/>
      <c r="GFV221" s="86"/>
      <c r="GFW221" s="82"/>
      <c r="GFX221" s="83"/>
      <c r="GFY221" s="83"/>
      <c r="GFZ221" s="86"/>
      <c r="GGA221" s="86"/>
      <c r="GGB221" s="82"/>
      <c r="GGC221" s="83"/>
      <c r="GGD221" s="83"/>
      <c r="GGE221" s="86"/>
      <c r="GGF221" s="86"/>
      <c r="GGG221" s="82"/>
      <c r="GGH221" s="83"/>
      <c r="GGI221" s="83"/>
      <c r="GGJ221" s="86"/>
      <c r="GGK221" s="86"/>
      <c r="GGL221" s="82"/>
      <c r="GGM221" s="83"/>
      <c r="GGN221" s="83"/>
      <c r="GGO221" s="86"/>
      <c r="GGP221" s="86"/>
      <c r="GGQ221" s="82"/>
      <c r="GGR221" s="83"/>
      <c r="GGS221" s="83"/>
      <c r="GGT221" s="86"/>
      <c r="GGU221" s="86"/>
      <c r="GGV221" s="82"/>
      <c r="GGW221" s="83"/>
      <c r="GGX221" s="83"/>
      <c r="GGY221" s="86"/>
      <c r="GGZ221" s="86"/>
      <c r="GHA221" s="82"/>
      <c r="GHB221" s="83"/>
      <c r="GHC221" s="83"/>
      <c r="GHD221" s="86"/>
      <c r="GHE221" s="86"/>
      <c r="GHF221" s="82"/>
      <c r="GHG221" s="83"/>
      <c r="GHH221" s="83"/>
      <c r="GHI221" s="86"/>
      <c r="GHJ221" s="86"/>
      <c r="GHK221" s="82"/>
      <c r="GHL221" s="83"/>
      <c r="GHM221" s="83"/>
      <c r="GHN221" s="86"/>
      <c r="GHO221" s="86"/>
      <c r="GHP221" s="82"/>
      <c r="GHQ221" s="83"/>
      <c r="GHR221" s="83"/>
      <c r="GHS221" s="86"/>
      <c r="GHT221" s="86"/>
      <c r="GHU221" s="82"/>
      <c r="GHV221" s="83"/>
      <c r="GHW221" s="83"/>
      <c r="GHX221" s="86"/>
      <c r="GHY221" s="86"/>
      <c r="GHZ221" s="82"/>
      <c r="GIA221" s="83"/>
      <c r="GIB221" s="83"/>
      <c r="GIC221" s="86"/>
      <c r="GID221" s="86"/>
      <c r="GIE221" s="82"/>
      <c r="GIF221" s="83"/>
      <c r="GIG221" s="83"/>
      <c r="GIH221" s="86"/>
      <c r="GII221" s="86"/>
      <c r="GIJ221" s="82"/>
      <c r="GIK221" s="83"/>
      <c r="GIL221" s="83"/>
      <c r="GIM221" s="86"/>
      <c r="GIN221" s="86"/>
      <c r="GIO221" s="82"/>
      <c r="GIP221" s="83"/>
      <c r="GIQ221" s="83"/>
      <c r="GIR221" s="86"/>
      <c r="GIS221" s="86"/>
      <c r="GIT221" s="82"/>
      <c r="GIU221" s="83"/>
      <c r="GIV221" s="83"/>
      <c r="GIW221" s="86"/>
      <c r="GIX221" s="86"/>
      <c r="GIY221" s="82"/>
      <c r="GIZ221" s="83"/>
      <c r="GJA221" s="83"/>
      <c r="GJB221" s="86"/>
      <c r="GJC221" s="86"/>
      <c r="GJD221" s="82"/>
      <c r="GJE221" s="83"/>
      <c r="GJF221" s="83"/>
      <c r="GJG221" s="86"/>
      <c r="GJH221" s="86"/>
      <c r="GJI221" s="82"/>
      <c r="GJJ221" s="83"/>
      <c r="GJK221" s="83"/>
      <c r="GJL221" s="86"/>
      <c r="GJM221" s="86"/>
      <c r="GJN221" s="82"/>
      <c r="GJO221" s="83"/>
      <c r="GJP221" s="83"/>
      <c r="GJQ221" s="86"/>
      <c r="GJR221" s="86"/>
      <c r="GJS221" s="82"/>
      <c r="GJT221" s="83"/>
      <c r="GJU221" s="83"/>
      <c r="GJV221" s="86"/>
      <c r="GJW221" s="86"/>
      <c r="GJX221" s="82"/>
      <c r="GJY221" s="83"/>
      <c r="GJZ221" s="83"/>
      <c r="GKA221" s="86"/>
      <c r="GKB221" s="86"/>
      <c r="GKC221" s="82"/>
      <c r="GKD221" s="83"/>
      <c r="GKE221" s="83"/>
      <c r="GKF221" s="86"/>
      <c r="GKG221" s="86"/>
      <c r="GKH221" s="82"/>
      <c r="GKI221" s="83"/>
      <c r="GKJ221" s="83"/>
      <c r="GKK221" s="86"/>
      <c r="GKL221" s="86"/>
      <c r="GKM221" s="82"/>
      <c r="GKN221" s="83"/>
      <c r="GKO221" s="83"/>
      <c r="GKP221" s="86"/>
      <c r="GKQ221" s="86"/>
      <c r="GKR221" s="82"/>
      <c r="GKS221" s="83"/>
      <c r="GKT221" s="83"/>
      <c r="GKU221" s="86"/>
      <c r="GKV221" s="86"/>
      <c r="GKW221" s="82"/>
      <c r="GKX221" s="83"/>
      <c r="GKY221" s="83"/>
      <c r="GKZ221" s="86"/>
      <c r="GLA221" s="86"/>
      <c r="GLB221" s="82"/>
      <c r="GLC221" s="83"/>
      <c r="GLD221" s="83"/>
      <c r="GLE221" s="86"/>
      <c r="GLF221" s="86"/>
      <c r="GLG221" s="82"/>
      <c r="GLH221" s="83"/>
      <c r="GLI221" s="83"/>
      <c r="GLJ221" s="86"/>
      <c r="GLK221" s="86"/>
      <c r="GLL221" s="82"/>
      <c r="GLM221" s="83"/>
      <c r="GLN221" s="83"/>
      <c r="GLO221" s="86"/>
      <c r="GLP221" s="86"/>
      <c r="GLQ221" s="82"/>
      <c r="GLR221" s="83"/>
      <c r="GLS221" s="83"/>
      <c r="GLT221" s="86"/>
      <c r="GLU221" s="86"/>
      <c r="GLV221" s="82"/>
      <c r="GLW221" s="83"/>
      <c r="GLX221" s="83"/>
      <c r="GLY221" s="86"/>
      <c r="GLZ221" s="86"/>
      <c r="GMA221" s="82"/>
      <c r="GMB221" s="83"/>
      <c r="GMC221" s="83"/>
      <c r="GMD221" s="86"/>
      <c r="GME221" s="86"/>
      <c r="GMF221" s="82"/>
      <c r="GMG221" s="83"/>
      <c r="GMH221" s="83"/>
      <c r="GMI221" s="86"/>
      <c r="GMJ221" s="86"/>
      <c r="GMK221" s="82"/>
      <c r="GML221" s="83"/>
      <c r="GMM221" s="83"/>
      <c r="GMN221" s="86"/>
      <c r="GMO221" s="86"/>
      <c r="GMP221" s="82"/>
      <c r="GMQ221" s="83"/>
      <c r="GMR221" s="83"/>
      <c r="GMS221" s="86"/>
      <c r="GMT221" s="86"/>
      <c r="GMU221" s="82"/>
      <c r="GMV221" s="83"/>
      <c r="GMW221" s="83"/>
      <c r="GMX221" s="86"/>
      <c r="GMY221" s="86"/>
      <c r="GMZ221" s="82"/>
      <c r="GNA221" s="83"/>
      <c r="GNB221" s="83"/>
      <c r="GNC221" s="86"/>
      <c r="GND221" s="86"/>
      <c r="GNE221" s="82"/>
      <c r="GNF221" s="83"/>
      <c r="GNG221" s="83"/>
      <c r="GNH221" s="86"/>
      <c r="GNI221" s="86"/>
      <c r="GNJ221" s="82"/>
      <c r="GNK221" s="83"/>
      <c r="GNL221" s="83"/>
      <c r="GNM221" s="86"/>
      <c r="GNN221" s="86"/>
      <c r="GNO221" s="82"/>
      <c r="GNP221" s="83"/>
      <c r="GNQ221" s="83"/>
      <c r="GNR221" s="86"/>
      <c r="GNS221" s="86"/>
      <c r="GNT221" s="82"/>
      <c r="GNU221" s="83"/>
      <c r="GNV221" s="83"/>
      <c r="GNW221" s="86"/>
      <c r="GNX221" s="86"/>
      <c r="GNY221" s="82"/>
      <c r="GNZ221" s="83"/>
      <c r="GOA221" s="83"/>
      <c r="GOB221" s="86"/>
      <c r="GOC221" s="86"/>
      <c r="GOD221" s="82"/>
      <c r="GOE221" s="83"/>
      <c r="GOF221" s="83"/>
      <c r="GOG221" s="86"/>
      <c r="GOH221" s="86"/>
      <c r="GOI221" s="82"/>
      <c r="GOJ221" s="83"/>
      <c r="GOK221" s="83"/>
      <c r="GOL221" s="86"/>
      <c r="GOM221" s="86"/>
      <c r="GON221" s="82"/>
      <c r="GOO221" s="83"/>
      <c r="GOP221" s="83"/>
      <c r="GOQ221" s="86"/>
      <c r="GOR221" s="86"/>
      <c r="GOS221" s="82"/>
      <c r="GOT221" s="83"/>
      <c r="GOU221" s="83"/>
      <c r="GOV221" s="86"/>
      <c r="GOW221" s="86"/>
      <c r="GOX221" s="82"/>
      <c r="GOY221" s="83"/>
      <c r="GOZ221" s="83"/>
      <c r="GPA221" s="86"/>
      <c r="GPB221" s="86"/>
      <c r="GPC221" s="82"/>
      <c r="GPD221" s="83"/>
      <c r="GPE221" s="83"/>
      <c r="GPF221" s="86"/>
      <c r="GPG221" s="86"/>
      <c r="GPH221" s="82"/>
      <c r="GPI221" s="83"/>
      <c r="GPJ221" s="83"/>
      <c r="GPK221" s="86"/>
      <c r="GPL221" s="86"/>
      <c r="GPM221" s="82"/>
      <c r="GPN221" s="83"/>
      <c r="GPO221" s="83"/>
      <c r="GPP221" s="86"/>
      <c r="GPQ221" s="86"/>
      <c r="GPR221" s="82"/>
      <c r="GPS221" s="83"/>
      <c r="GPT221" s="83"/>
      <c r="GPU221" s="86"/>
      <c r="GPV221" s="86"/>
      <c r="GPW221" s="82"/>
      <c r="GPX221" s="83"/>
      <c r="GPY221" s="83"/>
      <c r="GPZ221" s="86"/>
      <c r="GQA221" s="86"/>
      <c r="GQB221" s="82"/>
      <c r="GQC221" s="83"/>
      <c r="GQD221" s="83"/>
      <c r="GQE221" s="86"/>
      <c r="GQF221" s="86"/>
      <c r="GQG221" s="82"/>
      <c r="GQH221" s="83"/>
      <c r="GQI221" s="83"/>
      <c r="GQJ221" s="86"/>
      <c r="GQK221" s="86"/>
      <c r="GQL221" s="82"/>
      <c r="GQM221" s="83"/>
      <c r="GQN221" s="83"/>
      <c r="GQO221" s="86"/>
      <c r="GQP221" s="86"/>
      <c r="GQQ221" s="82"/>
      <c r="GQR221" s="83"/>
      <c r="GQS221" s="83"/>
      <c r="GQT221" s="86"/>
      <c r="GQU221" s="86"/>
      <c r="GQV221" s="82"/>
      <c r="GQW221" s="83"/>
      <c r="GQX221" s="83"/>
      <c r="GQY221" s="86"/>
      <c r="GQZ221" s="86"/>
      <c r="GRA221" s="82"/>
      <c r="GRB221" s="83"/>
      <c r="GRC221" s="83"/>
      <c r="GRD221" s="86"/>
      <c r="GRE221" s="86"/>
      <c r="GRF221" s="82"/>
      <c r="GRG221" s="83"/>
      <c r="GRH221" s="83"/>
      <c r="GRI221" s="86"/>
      <c r="GRJ221" s="86"/>
      <c r="GRK221" s="82"/>
      <c r="GRL221" s="83"/>
      <c r="GRM221" s="83"/>
      <c r="GRN221" s="86"/>
      <c r="GRO221" s="86"/>
      <c r="GRP221" s="82"/>
      <c r="GRQ221" s="83"/>
      <c r="GRR221" s="83"/>
      <c r="GRS221" s="86"/>
      <c r="GRT221" s="86"/>
      <c r="GRU221" s="82"/>
      <c r="GRV221" s="83"/>
      <c r="GRW221" s="83"/>
      <c r="GRX221" s="86"/>
      <c r="GRY221" s="86"/>
      <c r="GRZ221" s="82"/>
      <c r="GSA221" s="83"/>
      <c r="GSB221" s="83"/>
      <c r="GSC221" s="86"/>
      <c r="GSD221" s="86"/>
      <c r="GSE221" s="82"/>
      <c r="GSF221" s="83"/>
      <c r="GSG221" s="83"/>
      <c r="GSH221" s="86"/>
      <c r="GSI221" s="86"/>
      <c r="GSJ221" s="82"/>
      <c r="GSK221" s="83"/>
      <c r="GSL221" s="83"/>
      <c r="GSM221" s="86"/>
      <c r="GSN221" s="86"/>
      <c r="GSO221" s="82"/>
      <c r="GSP221" s="83"/>
      <c r="GSQ221" s="83"/>
      <c r="GSR221" s="86"/>
      <c r="GSS221" s="86"/>
      <c r="GST221" s="82"/>
      <c r="GSU221" s="83"/>
      <c r="GSV221" s="83"/>
      <c r="GSW221" s="86"/>
      <c r="GSX221" s="86"/>
      <c r="GSY221" s="82"/>
      <c r="GSZ221" s="83"/>
      <c r="GTA221" s="83"/>
      <c r="GTB221" s="86"/>
      <c r="GTC221" s="86"/>
      <c r="GTD221" s="82"/>
      <c r="GTE221" s="83"/>
      <c r="GTF221" s="83"/>
      <c r="GTG221" s="86"/>
      <c r="GTH221" s="86"/>
      <c r="GTI221" s="82"/>
      <c r="GTJ221" s="83"/>
      <c r="GTK221" s="83"/>
      <c r="GTL221" s="86"/>
      <c r="GTM221" s="86"/>
      <c r="GTN221" s="82"/>
      <c r="GTO221" s="83"/>
      <c r="GTP221" s="83"/>
      <c r="GTQ221" s="86"/>
      <c r="GTR221" s="86"/>
      <c r="GTS221" s="82"/>
      <c r="GTT221" s="83"/>
      <c r="GTU221" s="83"/>
      <c r="GTV221" s="86"/>
      <c r="GTW221" s="86"/>
      <c r="GTX221" s="82"/>
      <c r="GTY221" s="83"/>
      <c r="GTZ221" s="83"/>
      <c r="GUA221" s="86"/>
      <c r="GUB221" s="86"/>
      <c r="GUC221" s="82"/>
      <c r="GUD221" s="83"/>
      <c r="GUE221" s="83"/>
      <c r="GUF221" s="86"/>
      <c r="GUG221" s="86"/>
      <c r="GUH221" s="82"/>
      <c r="GUI221" s="83"/>
      <c r="GUJ221" s="83"/>
      <c r="GUK221" s="86"/>
      <c r="GUL221" s="86"/>
      <c r="GUM221" s="82"/>
      <c r="GUN221" s="83"/>
      <c r="GUO221" s="83"/>
      <c r="GUP221" s="86"/>
      <c r="GUQ221" s="86"/>
      <c r="GUR221" s="82"/>
      <c r="GUS221" s="83"/>
      <c r="GUT221" s="83"/>
      <c r="GUU221" s="86"/>
      <c r="GUV221" s="86"/>
      <c r="GUW221" s="82"/>
      <c r="GUX221" s="83"/>
      <c r="GUY221" s="83"/>
      <c r="GUZ221" s="86"/>
      <c r="GVA221" s="86"/>
      <c r="GVB221" s="82"/>
      <c r="GVC221" s="83"/>
      <c r="GVD221" s="83"/>
      <c r="GVE221" s="86"/>
      <c r="GVF221" s="86"/>
      <c r="GVG221" s="82"/>
      <c r="GVH221" s="83"/>
      <c r="GVI221" s="83"/>
      <c r="GVJ221" s="86"/>
      <c r="GVK221" s="86"/>
      <c r="GVL221" s="82"/>
      <c r="GVM221" s="83"/>
      <c r="GVN221" s="83"/>
      <c r="GVO221" s="86"/>
      <c r="GVP221" s="86"/>
      <c r="GVQ221" s="82"/>
      <c r="GVR221" s="83"/>
      <c r="GVS221" s="83"/>
      <c r="GVT221" s="86"/>
      <c r="GVU221" s="86"/>
      <c r="GVV221" s="82"/>
      <c r="GVW221" s="83"/>
      <c r="GVX221" s="83"/>
      <c r="GVY221" s="86"/>
      <c r="GVZ221" s="86"/>
      <c r="GWA221" s="82"/>
      <c r="GWB221" s="83"/>
      <c r="GWC221" s="83"/>
      <c r="GWD221" s="86"/>
      <c r="GWE221" s="86"/>
      <c r="GWF221" s="82"/>
      <c r="GWG221" s="83"/>
      <c r="GWH221" s="83"/>
      <c r="GWI221" s="86"/>
      <c r="GWJ221" s="86"/>
      <c r="GWK221" s="82"/>
      <c r="GWL221" s="83"/>
      <c r="GWM221" s="83"/>
      <c r="GWN221" s="86"/>
      <c r="GWO221" s="86"/>
      <c r="GWP221" s="82"/>
      <c r="GWQ221" s="83"/>
      <c r="GWR221" s="83"/>
      <c r="GWS221" s="86"/>
      <c r="GWT221" s="86"/>
      <c r="GWU221" s="82"/>
      <c r="GWV221" s="83"/>
      <c r="GWW221" s="83"/>
      <c r="GWX221" s="86"/>
      <c r="GWY221" s="86"/>
      <c r="GWZ221" s="82"/>
      <c r="GXA221" s="83"/>
      <c r="GXB221" s="83"/>
      <c r="GXC221" s="86"/>
      <c r="GXD221" s="86"/>
      <c r="GXE221" s="82"/>
      <c r="GXF221" s="83"/>
      <c r="GXG221" s="83"/>
      <c r="GXH221" s="86"/>
      <c r="GXI221" s="86"/>
      <c r="GXJ221" s="82"/>
      <c r="GXK221" s="83"/>
      <c r="GXL221" s="83"/>
      <c r="GXM221" s="86"/>
      <c r="GXN221" s="86"/>
      <c r="GXO221" s="82"/>
      <c r="GXP221" s="83"/>
      <c r="GXQ221" s="83"/>
      <c r="GXR221" s="86"/>
      <c r="GXS221" s="86"/>
      <c r="GXT221" s="82"/>
      <c r="GXU221" s="83"/>
      <c r="GXV221" s="83"/>
      <c r="GXW221" s="86"/>
      <c r="GXX221" s="86"/>
      <c r="GXY221" s="82"/>
      <c r="GXZ221" s="83"/>
      <c r="GYA221" s="83"/>
      <c r="GYB221" s="86"/>
      <c r="GYC221" s="86"/>
      <c r="GYD221" s="82"/>
      <c r="GYE221" s="83"/>
      <c r="GYF221" s="83"/>
      <c r="GYG221" s="86"/>
      <c r="GYH221" s="86"/>
      <c r="GYI221" s="82"/>
      <c r="GYJ221" s="83"/>
      <c r="GYK221" s="83"/>
      <c r="GYL221" s="86"/>
      <c r="GYM221" s="86"/>
      <c r="GYN221" s="82"/>
      <c r="GYO221" s="83"/>
      <c r="GYP221" s="83"/>
      <c r="GYQ221" s="86"/>
      <c r="GYR221" s="86"/>
      <c r="GYS221" s="82"/>
      <c r="GYT221" s="83"/>
      <c r="GYU221" s="83"/>
      <c r="GYV221" s="86"/>
      <c r="GYW221" s="86"/>
      <c r="GYX221" s="82"/>
      <c r="GYY221" s="83"/>
      <c r="GYZ221" s="83"/>
      <c r="GZA221" s="86"/>
      <c r="GZB221" s="86"/>
      <c r="GZC221" s="82"/>
      <c r="GZD221" s="83"/>
      <c r="GZE221" s="83"/>
      <c r="GZF221" s="86"/>
      <c r="GZG221" s="86"/>
      <c r="GZH221" s="82"/>
      <c r="GZI221" s="83"/>
      <c r="GZJ221" s="83"/>
      <c r="GZK221" s="86"/>
      <c r="GZL221" s="86"/>
      <c r="GZM221" s="82"/>
      <c r="GZN221" s="83"/>
      <c r="GZO221" s="83"/>
      <c r="GZP221" s="86"/>
      <c r="GZQ221" s="86"/>
      <c r="GZR221" s="82"/>
      <c r="GZS221" s="83"/>
      <c r="GZT221" s="83"/>
      <c r="GZU221" s="86"/>
      <c r="GZV221" s="86"/>
      <c r="GZW221" s="82"/>
      <c r="GZX221" s="83"/>
      <c r="GZY221" s="83"/>
      <c r="GZZ221" s="86"/>
      <c r="HAA221" s="86"/>
      <c r="HAB221" s="82"/>
      <c r="HAC221" s="83"/>
      <c r="HAD221" s="83"/>
      <c r="HAE221" s="86"/>
      <c r="HAF221" s="86"/>
      <c r="HAG221" s="82"/>
      <c r="HAH221" s="83"/>
      <c r="HAI221" s="83"/>
      <c r="HAJ221" s="86"/>
      <c r="HAK221" s="86"/>
      <c r="HAL221" s="82"/>
      <c r="HAM221" s="83"/>
      <c r="HAN221" s="83"/>
      <c r="HAO221" s="86"/>
      <c r="HAP221" s="86"/>
      <c r="HAQ221" s="82"/>
      <c r="HAR221" s="83"/>
      <c r="HAS221" s="83"/>
      <c r="HAT221" s="86"/>
      <c r="HAU221" s="86"/>
      <c r="HAV221" s="82"/>
      <c r="HAW221" s="83"/>
      <c r="HAX221" s="83"/>
      <c r="HAY221" s="86"/>
      <c r="HAZ221" s="86"/>
      <c r="HBA221" s="82"/>
      <c r="HBB221" s="83"/>
      <c r="HBC221" s="83"/>
      <c r="HBD221" s="86"/>
      <c r="HBE221" s="86"/>
      <c r="HBF221" s="82"/>
      <c r="HBG221" s="83"/>
      <c r="HBH221" s="83"/>
      <c r="HBI221" s="86"/>
      <c r="HBJ221" s="86"/>
      <c r="HBK221" s="82"/>
      <c r="HBL221" s="83"/>
      <c r="HBM221" s="83"/>
      <c r="HBN221" s="86"/>
      <c r="HBO221" s="86"/>
      <c r="HBP221" s="82"/>
      <c r="HBQ221" s="83"/>
      <c r="HBR221" s="83"/>
      <c r="HBS221" s="86"/>
      <c r="HBT221" s="86"/>
      <c r="HBU221" s="82"/>
      <c r="HBV221" s="83"/>
      <c r="HBW221" s="83"/>
      <c r="HBX221" s="86"/>
      <c r="HBY221" s="86"/>
      <c r="HBZ221" s="82"/>
      <c r="HCA221" s="83"/>
      <c r="HCB221" s="83"/>
      <c r="HCC221" s="86"/>
      <c r="HCD221" s="86"/>
      <c r="HCE221" s="82"/>
      <c r="HCF221" s="83"/>
      <c r="HCG221" s="83"/>
      <c r="HCH221" s="86"/>
      <c r="HCI221" s="86"/>
      <c r="HCJ221" s="82"/>
      <c r="HCK221" s="83"/>
      <c r="HCL221" s="83"/>
      <c r="HCM221" s="86"/>
      <c r="HCN221" s="86"/>
      <c r="HCO221" s="82"/>
      <c r="HCP221" s="83"/>
      <c r="HCQ221" s="83"/>
      <c r="HCR221" s="86"/>
      <c r="HCS221" s="86"/>
      <c r="HCT221" s="82"/>
      <c r="HCU221" s="83"/>
      <c r="HCV221" s="83"/>
      <c r="HCW221" s="86"/>
      <c r="HCX221" s="86"/>
      <c r="HCY221" s="82"/>
      <c r="HCZ221" s="83"/>
      <c r="HDA221" s="83"/>
      <c r="HDB221" s="86"/>
      <c r="HDC221" s="86"/>
      <c r="HDD221" s="82"/>
      <c r="HDE221" s="83"/>
      <c r="HDF221" s="83"/>
      <c r="HDG221" s="86"/>
      <c r="HDH221" s="86"/>
      <c r="HDI221" s="82"/>
      <c r="HDJ221" s="83"/>
      <c r="HDK221" s="83"/>
      <c r="HDL221" s="86"/>
      <c r="HDM221" s="86"/>
      <c r="HDN221" s="82"/>
      <c r="HDO221" s="83"/>
      <c r="HDP221" s="83"/>
      <c r="HDQ221" s="86"/>
      <c r="HDR221" s="86"/>
      <c r="HDS221" s="82"/>
      <c r="HDT221" s="83"/>
      <c r="HDU221" s="83"/>
      <c r="HDV221" s="86"/>
      <c r="HDW221" s="86"/>
      <c r="HDX221" s="82"/>
      <c r="HDY221" s="83"/>
      <c r="HDZ221" s="83"/>
      <c r="HEA221" s="86"/>
      <c r="HEB221" s="86"/>
      <c r="HEC221" s="82"/>
      <c r="HED221" s="83"/>
      <c r="HEE221" s="83"/>
      <c r="HEF221" s="86"/>
      <c r="HEG221" s="86"/>
      <c r="HEH221" s="82"/>
      <c r="HEI221" s="83"/>
      <c r="HEJ221" s="83"/>
      <c r="HEK221" s="86"/>
      <c r="HEL221" s="86"/>
      <c r="HEM221" s="82"/>
      <c r="HEN221" s="83"/>
      <c r="HEO221" s="83"/>
      <c r="HEP221" s="86"/>
      <c r="HEQ221" s="86"/>
      <c r="HER221" s="82"/>
      <c r="HES221" s="83"/>
      <c r="HET221" s="83"/>
      <c r="HEU221" s="86"/>
      <c r="HEV221" s="86"/>
      <c r="HEW221" s="82"/>
      <c r="HEX221" s="83"/>
      <c r="HEY221" s="83"/>
      <c r="HEZ221" s="86"/>
      <c r="HFA221" s="86"/>
      <c r="HFB221" s="82"/>
      <c r="HFC221" s="83"/>
      <c r="HFD221" s="83"/>
      <c r="HFE221" s="86"/>
      <c r="HFF221" s="86"/>
      <c r="HFG221" s="82"/>
      <c r="HFH221" s="83"/>
      <c r="HFI221" s="83"/>
      <c r="HFJ221" s="86"/>
      <c r="HFK221" s="86"/>
      <c r="HFL221" s="82"/>
      <c r="HFM221" s="83"/>
      <c r="HFN221" s="83"/>
      <c r="HFO221" s="86"/>
      <c r="HFP221" s="86"/>
      <c r="HFQ221" s="82"/>
      <c r="HFR221" s="83"/>
      <c r="HFS221" s="83"/>
      <c r="HFT221" s="86"/>
      <c r="HFU221" s="86"/>
      <c r="HFV221" s="82"/>
      <c r="HFW221" s="83"/>
      <c r="HFX221" s="83"/>
      <c r="HFY221" s="86"/>
      <c r="HFZ221" s="86"/>
      <c r="HGA221" s="82"/>
      <c r="HGB221" s="83"/>
      <c r="HGC221" s="83"/>
      <c r="HGD221" s="86"/>
      <c r="HGE221" s="86"/>
      <c r="HGF221" s="82"/>
      <c r="HGG221" s="83"/>
      <c r="HGH221" s="83"/>
      <c r="HGI221" s="86"/>
      <c r="HGJ221" s="86"/>
      <c r="HGK221" s="82"/>
      <c r="HGL221" s="83"/>
      <c r="HGM221" s="83"/>
      <c r="HGN221" s="86"/>
      <c r="HGO221" s="86"/>
      <c r="HGP221" s="82"/>
      <c r="HGQ221" s="83"/>
      <c r="HGR221" s="83"/>
      <c r="HGS221" s="86"/>
      <c r="HGT221" s="86"/>
      <c r="HGU221" s="82"/>
      <c r="HGV221" s="83"/>
      <c r="HGW221" s="83"/>
      <c r="HGX221" s="86"/>
      <c r="HGY221" s="86"/>
      <c r="HGZ221" s="82"/>
      <c r="HHA221" s="83"/>
      <c r="HHB221" s="83"/>
      <c r="HHC221" s="86"/>
      <c r="HHD221" s="86"/>
      <c r="HHE221" s="82"/>
      <c r="HHF221" s="83"/>
      <c r="HHG221" s="83"/>
      <c r="HHH221" s="86"/>
      <c r="HHI221" s="86"/>
      <c r="HHJ221" s="82"/>
      <c r="HHK221" s="83"/>
      <c r="HHL221" s="83"/>
      <c r="HHM221" s="86"/>
      <c r="HHN221" s="86"/>
      <c r="HHO221" s="82"/>
      <c r="HHP221" s="83"/>
      <c r="HHQ221" s="83"/>
      <c r="HHR221" s="86"/>
      <c r="HHS221" s="86"/>
      <c r="HHT221" s="82"/>
      <c r="HHU221" s="83"/>
      <c r="HHV221" s="83"/>
      <c r="HHW221" s="86"/>
      <c r="HHX221" s="86"/>
      <c r="HHY221" s="82"/>
      <c r="HHZ221" s="83"/>
      <c r="HIA221" s="83"/>
      <c r="HIB221" s="86"/>
      <c r="HIC221" s="86"/>
      <c r="HID221" s="82"/>
      <c r="HIE221" s="83"/>
      <c r="HIF221" s="83"/>
      <c r="HIG221" s="86"/>
      <c r="HIH221" s="86"/>
      <c r="HII221" s="82"/>
      <c r="HIJ221" s="83"/>
      <c r="HIK221" s="83"/>
      <c r="HIL221" s="86"/>
      <c r="HIM221" s="86"/>
      <c r="HIN221" s="82"/>
      <c r="HIO221" s="83"/>
      <c r="HIP221" s="83"/>
      <c r="HIQ221" s="86"/>
      <c r="HIR221" s="86"/>
      <c r="HIS221" s="82"/>
      <c r="HIT221" s="83"/>
      <c r="HIU221" s="83"/>
      <c r="HIV221" s="86"/>
      <c r="HIW221" s="86"/>
      <c r="HIX221" s="82"/>
      <c r="HIY221" s="83"/>
      <c r="HIZ221" s="83"/>
      <c r="HJA221" s="86"/>
      <c r="HJB221" s="86"/>
      <c r="HJC221" s="82"/>
      <c r="HJD221" s="83"/>
      <c r="HJE221" s="83"/>
      <c r="HJF221" s="86"/>
      <c r="HJG221" s="86"/>
      <c r="HJH221" s="82"/>
      <c r="HJI221" s="83"/>
      <c r="HJJ221" s="83"/>
      <c r="HJK221" s="86"/>
      <c r="HJL221" s="86"/>
      <c r="HJM221" s="82"/>
      <c r="HJN221" s="83"/>
      <c r="HJO221" s="83"/>
      <c r="HJP221" s="86"/>
      <c r="HJQ221" s="86"/>
      <c r="HJR221" s="82"/>
      <c r="HJS221" s="83"/>
      <c r="HJT221" s="83"/>
      <c r="HJU221" s="86"/>
      <c r="HJV221" s="86"/>
      <c r="HJW221" s="82"/>
      <c r="HJX221" s="83"/>
      <c r="HJY221" s="83"/>
      <c r="HJZ221" s="86"/>
      <c r="HKA221" s="86"/>
      <c r="HKB221" s="82"/>
      <c r="HKC221" s="83"/>
      <c r="HKD221" s="83"/>
      <c r="HKE221" s="86"/>
      <c r="HKF221" s="86"/>
      <c r="HKG221" s="82"/>
      <c r="HKH221" s="83"/>
      <c r="HKI221" s="83"/>
      <c r="HKJ221" s="86"/>
      <c r="HKK221" s="86"/>
      <c r="HKL221" s="82"/>
      <c r="HKM221" s="83"/>
      <c r="HKN221" s="83"/>
      <c r="HKO221" s="86"/>
      <c r="HKP221" s="86"/>
      <c r="HKQ221" s="82"/>
      <c r="HKR221" s="83"/>
      <c r="HKS221" s="83"/>
      <c r="HKT221" s="86"/>
      <c r="HKU221" s="86"/>
      <c r="HKV221" s="82"/>
      <c r="HKW221" s="83"/>
      <c r="HKX221" s="83"/>
      <c r="HKY221" s="86"/>
      <c r="HKZ221" s="86"/>
      <c r="HLA221" s="82"/>
      <c r="HLB221" s="83"/>
      <c r="HLC221" s="83"/>
      <c r="HLD221" s="86"/>
      <c r="HLE221" s="86"/>
      <c r="HLF221" s="82"/>
      <c r="HLG221" s="83"/>
      <c r="HLH221" s="83"/>
      <c r="HLI221" s="86"/>
      <c r="HLJ221" s="86"/>
      <c r="HLK221" s="82"/>
      <c r="HLL221" s="83"/>
      <c r="HLM221" s="83"/>
      <c r="HLN221" s="86"/>
      <c r="HLO221" s="86"/>
      <c r="HLP221" s="82"/>
      <c r="HLQ221" s="83"/>
      <c r="HLR221" s="83"/>
      <c r="HLS221" s="86"/>
      <c r="HLT221" s="86"/>
      <c r="HLU221" s="82"/>
      <c r="HLV221" s="83"/>
      <c r="HLW221" s="83"/>
      <c r="HLX221" s="86"/>
      <c r="HLY221" s="86"/>
      <c r="HLZ221" s="82"/>
      <c r="HMA221" s="83"/>
      <c r="HMB221" s="83"/>
      <c r="HMC221" s="86"/>
      <c r="HMD221" s="86"/>
      <c r="HME221" s="82"/>
      <c r="HMF221" s="83"/>
      <c r="HMG221" s="83"/>
      <c r="HMH221" s="86"/>
      <c r="HMI221" s="86"/>
      <c r="HMJ221" s="82"/>
      <c r="HMK221" s="83"/>
      <c r="HML221" s="83"/>
      <c r="HMM221" s="86"/>
      <c r="HMN221" s="86"/>
      <c r="HMO221" s="82"/>
      <c r="HMP221" s="83"/>
      <c r="HMQ221" s="83"/>
      <c r="HMR221" s="86"/>
      <c r="HMS221" s="86"/>
      <c r="HMT221" s="82"/>
      <c r="HMU221" s="83"/>
      <c r="HMV221" s="83"/>
      <c r="HMW221" s="86"/>
      <c r="HMX221" s="86"/>
      <c r="HMY221" s="82"/>
      <c r="HMZ221" s="83"/>
      <c r="HNA221" s="83"/>
      <c r="HNB221" s="86"/>
      <c r="HNC221" s="86"/>
      <c r="HND221" s="82"/>
      <c r="HNE221" s="83"/>
      <c r="HNF221" s="83"/>
      <c r="HNG221" s="86"/>
      <c r="HNH221" s="86"/>
      <c r="HNI221" s="82"/>
      <c r="HNJ221" s="83"/>
      <c r="HNK221" s="83"/>
      <c r="HNL221" s="86"/>
      <c r="HNM221" s="86"/>
      <c r="HNN221" s="82"/>
      <c r="HNO221" s="83"/>
      <c r="HNP221" s="83"/>
      <c r="HNQ221" s="86"/>
      <c r="HNR221" s="86"/>
      <c r="HNS221" s="82"/>
      <c r="HNT221" s="83"/>
      <c r="HNU221" s="83"/>
      <c r="HNV221" s="86"/>
      <c r="HNW221" s="86"/>
      <c r="HNX221" s="82"/>
      <c r="HNY221" s="83"/>
      <c r="HNZ221" s="83"/>
      <c r="HOA221" s="86"/>
      <c r="HOB221" s="86"/>
      <c r="HOC221" s="82"/>
      <c r="HOD221" s="83"/>
      <c r="HOE221" s="83"/>
      <c r="HOF221" s="86"/>
      <c r="HOG221" s="86"/>
      <c r="HOH221" s="82"/>
      <c r="HOI221" s="83"/>
      <c r="HOJ221" s="83"/>
      <c r="HOK221" s="86"/>
      <c r="HOL221" s="86"/>
      <c r="HOM221" s="82"/>
      <c r="HON221" s="83"/>
      <c r="HOO221" s="83"/>
      <c r="HOP221" s="86"/>
      <c r="HOQ221" s="86"/>
      <c r="HOR221" s="82"/>
      <c r="HOS221" s="83"/>
      <c r="HOT221" s="83"/>
      <c r="HOU221" s="86"/>
      <c r="HOV221" s="86"/>
      <c r="HOW221" s="82"/>
      <c r="HOX221" s="83"/>
      <c r="HOY221" s="83"/>
      <c r="HOZ221" s="86"/>
      <c r="HPA221" s="86"/>
      <c r="HPB221" s="82"/>
      <c r="HPC221" s="83"/>
      <c r="HPD221" s="83"/>
      <c r="HPE221" s="86"/>
      <c r="HPF221" s="86"/>
      <c r="HPG221" s="82"/>
      <c r="HPH221" s="83"/>
      <c r="HPI221" s="83"/>
      <c r="HPJ221" s="86"/>
      <c r="HPK221" s="86"/>
      <c r="HPL221" s="82"/>
      <c r="HPM221" s="83"/>
      <c r="HPN221" s="83"/>
      <c r="HPO221" s="86"/>
      <c r="HPP221" s="86"/>
      <c r="HPQ221" s="82"/>
      <c r="HPR221" s="83"/>
      <c r="HPS221" s="83"/>
      <c r="HPT221" s="86"/>
      <c r="HPU221" s="86"/>
      <c r="HPV221" s="82"/>
      <c r="HPW221" s="83"/>
      <c r="HPX221" s="83"/>
      <c r="HPY221" s="86"/>
      <c r="HPZ221" s="86"/>
      <c r="HQA221" s="82"/>
      <c r="HQB221" s="83"/>
      <c r="HQC221" s="83"/>
      <c r="HQD221" s="86"/>
      <c r="HQE221" s="86"/>
      <c r="HQF221" s="82"/>
      <c r="HQG221" s="83"/>
      <c r="HQH221" s="83"/>
      <c r="HQI221" s="86"/>
      <c r="HQJ221" s="86"/>
      <c r="HQK221" s="82"/>
      <c r="HQL221" s="83"/>
      <c r="HQM221" s="83"/>
      <c r="HQN221" s="86"/>
      <c r="HQO221" s="86"/>
      <c r="HQP221" s="82"/>
      <c r="HQQ221" s="83"/>
      <c r="HQR221" s="83"/>
      <c r="HQS221" s="86"/>
      <c r="HQT221" s="86"/>
      <c r="HQU221" s="82"/>
      <c r="HQV221" s="83"/>
      <c r="HQW221" s="83"/>
      <c r="HQX221" s="86"/>
      <c r="HQY221" s="86"/>
      <c r="HQZ221" s="82"/>
      <c r="HRA221" s="83"/>
      <c r="HRB221" s="83"/>
      <c r="HRC221" s="86"/>
      <c r="HRD221" s="86"/>
      <c r="HRE221" s="82"/>
      <c r="HRF221" s="83"/>
      <c r="HRG221" s="83"/>
      <c r="HRH221" s="86"/>
      <c r="HRI221" s="86"/>
      <c r="HRJ221" s="82"/>
      <c r="HRK221" s="83"/>
      <c r="HRL221" s="83"/>
      <c r="HRM221" s="86"/>
      <c r="HRN221" s="86"/>
      <c r="HRO221" s="82"/>
      <c r="HRP221" s="83"/>
      <c r="HRQ221" s="83"/>
      <c r="HRR221" s="86"/>
      <c r="HRS221" s="86"/>
      <c r="HRT221" s="82"/>
      <c r="HRU221" s="83"/>
      <c r="HRV221" s="83"/>
      <c r="HRW221" s="86"/>
      <c r="HRX221" s="86"/>
      <c r="HRY221" s="82"/>
      <c r="HRZ221" s="83"/>
      <c r="HSA221" s="83"/>
      <c r="HSB221" s="86"/>
      <c r="HSC221" s="86"/>
      <c r="HSD221" s="82"/>
      <c r="HSE221" s="83"/>
      <c r="HSF221" s="83"/>
      <c r="HSG221" s="86"/>
      <c r="HSH221" s="86"/>
      <c r="HSI221" s="82"/>
      <c r="HSJ221" s="83"/>
      <c r="HSK221" s="83"/>
      <c r="HSL221" s="86"/>
      <c r="HSM221" s="86"/>
      <c r="HSN221" s="82"/>
      <c r="HSO221" s="83"/>
      <c r="HSP221" s="83"/>
      <c r="HSQ221" s="86"/>
      <c r="HSR221" s="86"/>
      <c r="HSS221" s="82"/>
      <c r="HST221" s="83"/>
      <c r="HSU221" s="83"/>
      <c r="HSV221" s="86"/>
      <c r="HSW221" s="86"/>
      <c r="HSX221" s="82"/>
      <c r="HSY221" s="83"/>
      <c r="HSZ221" s="83"/>
      <c r="HTA221" s="86"/>
      <c r="HTB221" s="86"/>
      <c r="HTC221" s="82"/>
      <c r="HTD221" s="83"/>
      <c r="HTE221" s="83"/>
      <c r="HTF221" s="86"/>
      <c r="HTG221" s="86"/>
      <c r="HTH221" s="82"/>
      <c r="HTI221" s="83"/>
      <c r="HTJ221" s="83"/>
      <c r="HTK221" s="86"/>
      <c r="HTL221" s="86"/>
      <c r="HTM221" s="82"/>
      <c r="HTN221" s="83"/>
      <c r="HTO221" s="83"/>
      <c r="HTP221" s="86"/>
      <c r="HTQ221" s="86"/>
      <c r="HTR221" s="82"/>
      <c r="HTS221" s="83"/>
      <c r="HTT221" s="83"/>
      <c r="HTU221" s="86"/>
      <c r="HTV221" s="86"/>
      <c r="HTW221" s="82"/>
      <c r="HTX221" s="83"/>
      <c r="HTY221" s="83"/>
      <c r="HTZ221" s="86"/>
      <c r="HUA221" s="86"/>
      <c r="HUB221" s="82"/>
      <c r="HUC221" s="83"/>
      <c r="HUD221" s="83"/>
      <c r="HUE221" s="86"/>
      <c r="HUF221" s="86"/>
      <c r="HUG221" s="82"/>
      <c r="HUH221" s="83"/>
      <c r="HUI221" s="83"/>
      <c r="HUJ221" s="86"/>
      <c r="HUK221" s="86"/>
      <c r="HUL221" s="82"/>
      <c r="HUM221" s="83"/>
      <c r="HUN221" s="83"/>
      <c r="HUO221" s="86"/>
      <c r="HUP221" s="86"/>
      <c r="HUQ221" s="82"/>
      <c r="HUR221" s="83"/>
      <c r="HUS221" s="83"/>
      <c r="HUT221" s="86"/>
      <c r="HUU221" s="86"/>
      <c r="HUV221" s="82"/>
      <c r="HUW221" s="83"/>
      <c r="HUX221" s="83"/>
      <c r="HUY221" s="86"/>
      <c r="HUZ221" s="86"/>
      <c r="HVA221" s="82"/>
      <c r="HVB221" s="83"/>
      <c r="HVC221" s="83"/>
      <c r="HVD221" s="86"/>
      <c r="HVE221" s="86"/>
      <c r="HVF221" s="82"/>
      <c r="HVG221" s="83"/>
      <c r="HVH221" s="83"/>
      <c r="HVI221" s="86"/>
      <c r="HVJ221" s="86"/>
      <c r="HVK221" s="82"/>
      <c r="HVL221" s="83"/>
      <c r="HVM221" s="83"/>
      <c r="HVN221" s="86"/>
      <c r="HVO221" s="86"/>
      <c r="HVP221" s="82"/>
      <c r="HVQ221" s="83"/>
      <c r="HVR221" s="83"/>
      <c r="HVS221" s="86"/>
      <c r="HVT221" s="86"/>
      <c r="HVU221" s="82"/>
      <c r="HVV221" s="83"/>
      <c r="HVW221" s="83"/>
      <c r="HVX221" s="86"/>
      <c r="HVY221" s="86"/>
      <c r="HVZ221" s="82"/>
      <c r="HWA221" s="83"/>
      <c r="HWB221" s="83"/>
      <c r="HWC221" s="86"/>
      <c r="HWD221" s="86"/>
      <c r="HWE221" s="82"/>
      <c r="HWF221" s="83"/>
      <c r="HWG221" s="83"/>
      <c r="HWH221" s="86"/>
      <c r="HWI221" s="86"/>
      <c r="HWJ221" s="82"/>
      <c r="HWK221" s="83"/>
      <c r="HWL221" s="83"/>
      <c r="HWM221" s="86"/>
      <c r="HWN221" s="86"/>
      <c r="HWO221" s="82"/>
      <c r="HWP221" s="83"/>
      <c r="HWQ221" s="83"/>
      <c r="HWR221" s="86"/>
      <c r="HWS221" s="86"/>
      <c r="HWT221" s="82"/>
      <c r="HWU221" s="83"/>
      <c r="HWV221" s="83"/>
      <c r="HWW221" s="86"/>
      <c r="HWX221" s="86"/>
      <c r="HWY221" s="82"/>
      <c r="HWZ221" s="83"/>
      <c r="HXA221" s="83"/>
      <c r="HXB221" s="86"/>
      <c r="HXC221" s="86"/>
      <c r="HXD221" s="82"/>
      <c r="HXE221" s="83"/>
      <c r="HXF221" s="83"/>
      <c r="HXG221" s="86"/>
      <c r="HXH221" s="86"/>
      <c r="HXI221" s="82"/>
      <c r="HXJ221" s="83"/>
      <c r="HXK221" s="83"/>
      <c r="HXL221" s="86"/>
      <c r="HXM221" s="86"/>
      <c r="HXN221" s="82"/>
      <c r="HXO221" s="83"/>
      <c r="HXP221" s="83"/>
      <c r="HXQ221" s="86"/>
      <c r="HXR221" s="86"/>
      <c r="HXS221" s="82"/>
      <c r="HXT221" s="83"/>
      <c r="HXU221" s="83"/>
      <c r="HXV221" s="86"/>
      <c r="HXW221" s="86"/>
      <c r="HXX221" s="82"/>
      <c r="HXY221" s="83"/>
      <c r="HXZ221" s="83"/>
      <c r="HYA221" s="86"/>
      <c r="HYB221" s="86"/>
      <c r="HYC221" s="82"/>
      <c r="HYD221" s="83"/>
      <c r="HYE221" s="83"/>
      <c r="HYF221" s="86"/>
      <c r="HYG221" s="86"/>
      <c r="HYH221" s="82"/>
      <c r="HYI221" s="83"/>
      <c r="HYJ221" s="83"/>
      <c r="HYK221" s="86"/>
      <c r="HYL221" s="86"/>
      <c r="HYM221" s="82"/>
      <c r="HYN221" s="83"/>
      <c r="HYO221" s="83"/>
      <c r="HYP221" s="86"/>
      <c r="HYQ221" s="86"/>
      <c r="HYR221" s="82"/>
      <c r="HYS221" s="83"/>
      <c r="HYT221" s="83"/>
      <c r="HYU221" s="86"/>
      <c r="HYV221" s="86"/>
      <c r="HYW221" s="82"/>
      <c r="HYX221" s="83"/>
      <c r="HYY221" s="83"/>
      <c r="HYZ221" s="86"/>
      <c r="HZA221" s="86"/>
      <c r="HZB221" s="82"/>
      <c r="HZC221" s="83"/>
      <c r="HZD221" s="83"/>
      <c r="HZE221" s="86"/>
      <c r="HZF221" s="86"/>
      <c r="HZG221" s="82"/>
      <c r="HZH221" s="83"/>
      <c r="HZI221" s="83"/>
      <c r="HZJ221" s="86"/>
      <c r="HZK221" s="86"/>
      <c r="HZL221" s="82"/>
      <c r="HZM221" s="83"/>
      <c r="HZN221" s="83"/>
      <c r="HZO221" s="86"/>
      <c r="HZP221" s="86"/>
      <c r="HZQ221" s="82"/>
      <c r="HZR221" s="83"/>
      <c r="HZS221" s="83"/>
      <c r="HZT221" s="86"/>
      <c r="HZU221" s="86"/>
      <c r="HZV221" s="82"/>
      <c r="HZW221" s="83"/>
      <c r="HZX221" s="83"/>
      <c r="HZY221" s="86"/>
      <c r="HZZ221" s="86"/>
      <c r="IAA221" s="82"/>
      <c r="IAB221" s="83"/>
      <c r="IAC221" s="83"/>
      <c r="IAD221" s="86"/>
      <c r="IAE221" s="86"/>
      <c r="IAF221" s="82"/>
      <c r="IAG221" s="83"/>
      <c r="IAH221" s="83"/>
      <c r="IAI221" s="86"/>
      <c r="IAJ221" s="86"/>
      <c r="IAK221" s="82"/>
      <c r="IAL221" s="83"/>
      <c r="IAM221" s="83"/>
      <c r="IAN221" s="86"/>
      <c r="IAO221" s="86"/>
      <c r="IAP221" s="82"/>
      <c r="IAQ221" s="83"/>
      <c r="IAR221" s="83"/>
      <c r="IAS221" s="86"/>
      <c r="IAT221" s="86"/>
      <c r="IAU221" s="82"/>
      <c r="IAV221" s="83"/>
      <c r="IAW221" s="83"/>
      <c r="IAX221" s="86"/>
      <c r="IAY221" s="86"/>
      <c r="IAZ221" s="82"/>
      <c r="IBA221" s="83"/>
      <c r="IBB221" s="83"/>
      <c r="IBC221" s="86"/>
      <c r="IBD221" s="86"/>
      <c r="IBE221" s="82"/>
      <c r="IBF221" s="83"/>
      <c r="IBG221" s="83"/>
      <c r="IBH221" s="86"/>
      <c r="IBI221" s="86"/>
      <c r="IBJ221" s="82"/>
      <c r="IBK221" s="83"/>
      <c r="IBL221" s="83"/>
      <c r="IBM221" s="86"/>
      <c r="IBN221" s="86"/>
      <c r="IBO221" s="82"/>
      <c r="IBP221" s="83"/>
      <c r="IBQ221" s="83"/>
      <c r="IBR221" s="86"/>
      <c r="IBS221" s="86"/>
      <c r="IBT221" s="82"/>
      <c r="IBU221" s="83"/>
      <c r="IBV221" s="83"/>
      <c r="IBW221" s="86"/>
      <c r="IBX221" s="86"/>
      <c r="IBY221" s="82"/>
      <c r="IBZ221" s="83"/>
      <c r="ICA221" s="83"/>
      <c r="ICB221" s="86"/>
      <c r="ICC221" s="86"/>
      <c r="ICD221" s="82"/>
      <c r="ICE221" s="83"/>
      <c r="ICF221" s="83"/>
      <c r="ICG221" s="86"/>
      <c r="ICH221" s="86"/>
      <c r="ICI221" s="82"/>
      <c r="ICJ221" s="83"/>
      <c r="ICK221" s="83"/>
      <c r="ICL221" s="86"/>
      <c r="ICM221" s="86"/>
      <c r="ICN221" s="82"/>
      <c r="ICO221" s="83"/>
      <c r="ICP221" s="83"/>
      <c r="ICQ221" s="86"/>
      <c r="ICR221" s="86"/>
      <c r="ICS221" s="82"/>
      <c r="ICT221" s="83"/>
      <c r="ICU221" s="83"/>
      <c r="ICV221" s="86"/>
      <c r="ICW221" s="86"/>
      <c r="ICX221" s="82"/>
      <c r="ICY221" s="83"/>
      <c r="ICZ221" s="83"/>
      <c r="IDA221" s="86"/>
      <c r="IDB221" s="86"/>
      <c r="IDC221" s="82"/>
      <c r="IDD221" s="83"/>
      <c r="IDE221" s="83"/>
      <c r="IDF221" s="86"/>
      <c r="IDG221" s="86"/>
      <c r="IDH221" s="82"/>
      <c r="IDI221" s="83"/>
      <c r="IDJ221" s="83"/>
      <c r="IDK221" s="86"/>
      <c r="IDL221" s="86"/>
      <c r="IDM221" s="82"/>
      <c r="IDN221" s="83"/>
      <c r="IDO221" s="83"/>
      <c r="IDP221" s="86"/>
      <c r="IDQ221" s="86"/>
      <c r="IDR221" s="82"/>
      <c r="IDS221" s="83"/>
      <c r="IDT221" s="83"/>
      <c r="IDU221" s="86"/>
      <c r="IDV221" s="86"/>
      <c r="IDW221" s="82"/>
      <c r="IDX221" s="83"/>
      <c r="IDY221" s="83"/>
      <c r="IDZ221" s="86"/>
      <c r="IEA221" s="86"/>
      <c r="IEB221" s="82"/>
      <c r="IEC221" s="83"/>
      <c r="IED221" s="83"/>
      <c r="IEE221" s="86"/>
      <c r="IEF221" s="86"/>
      <c r="IEG221" s="82"/>
      <c r="IEH221" s="83"/>
      <c r="IEI221" s="83"/>
      <c r="IEJ221" s="86"/>
      <c r="IEK221" s="86"/>
      <c r="IEL221" s="82"/>
      <c r="IEM221" s="83"/>
      <c r="IEN221" s="83"/>
      <c r="IEO221" s="86"/>
      <c r="IEP221" s="86"/>
      <c r="IEQ221" s="82"/>
      <c r="IER221" s="83"/>
      <c r="IES221" s="83"/>
      <c r="IET221" s="86"/>
      <c r="IEU221" s="86"/>
      <c r="IEV221" s="82"/>
      <c r="IEW221" s="83"/>
      <c r="IEX221" s="83"/>
      <c r="IEY221" s="86"/>
      <c r="IEZ221" s="86"/>
      <c r="IFA221" s="82"/>
      <c r="IFB221" s="83"/>
      <c r="IFC221" s="83"/>
      <c r="IFD221" s="86"/>
      <c r="IFE221" s="86"/>
      <c r="IFF221" s="82"/>
      <c r="IFG221" s="83"/>
      <c r="IFH221" s="83"/>
      <c r="IFI221" s="86"/>
      <c r="IFJ221" s="86"/>
      <c r="IFK221" s="82"/>
      <c r="IFL221" s="83"/>
      <c r="IFM221" s="83"/>
      <c r="IFN221" s="86"/>
      <c r="IFO221" s="86"/>
      <c r="IFP221" s="82"/>
      <c r="IFQ221" s="83"/>
      <c r="IFR221" s="83"/>
      <c r="IFS221" s="86"/>
      <c r="IFT221" s="86"/>
      <c r="IFU221" s="82"/>
      <c r="IFV221" s="83"/>
      <c r="IFW221" s="83"/>
      <c r="IFX221" s="86"/>
      <c r="IFY221" s="86"/>
      <c r="IFZ221" s="82"/>
      <c r="IGA221" s="83"/>
      <c r="IGB221" s="83"/>
      <c r="IGC221" s="86"/>
      <c r="IGD221" s="86"/>
      <c r="IGE221" s="82"/>
      <c r="IGF221" s="83"/>
      <c r="IGG221" s="83"/>
      <c r="IGH221" s="86"/>
      <c r="IGI221" s="86"/>
      <c r="IGJ221" s="82"/>
      <c r="IGK221" s="83"/>
      <c r="IGL221" s="83"/>
      <c r="IGM221" s="86"/>
      <c r="IGN221" s="86"/>
      <c r="IGO221" s="82"/>
      <c r="IGP221" s="83"/>
      <c r="IGQ221" s="83"/>
      <c r="IGR221" s="86"/>
      <c r="IGS221" s="86"/>
      <c r="IGT221" s="82"/>
      <c r="IGU221" s="83"/>
      <c r="IGV221" s="83"/>
      <c r="IGW221" s="86"/>
      <c r="IGX221" s="86"/>
      <c r="IGY221" s="82"/>
      <c r="IGZ221" s="83"/>
      <c r="IHA221" s="83"/>
      <c r="IHB221" s="86"/>
      <c r="IHC221" s="86"/>
      <c r="IHD221" s="82"/>
      <c r="IHE221" s="83"/>
      <c r="IHF221" s="83"/>
      <c r="IHG221" s="86"/>
      <c r="IHH221" s="86"/>
      <c r="IHI221" s="82"/>
      <c r="IHJ221" s="83"/>
      <c r="IHK221" s="83"/>
      <c r="IHL221" s="86"/>
      <c r="IHM221" s="86"/>
      <c r="IHN221" s="82"/>
      <c r="IHO221" s="83"/>
      <c r="IHP221" s="83"/>
      <c r="IHQ221" s="86"/>
      <c r="IHR221" s="86"/>
      <c r="IHS221" s="82"/>
      <c r="IHT221" s="83"/>
      <c r="IHU221" s="83"/>
      <c r="IHV221" s="86"/>
      <c r="IHW221" s="86"/>
      <c r="IHX221" s="82"/>
      <c r="IHY221" s="83"/>
      <c r="IHZ221" s="83"/>
      <c r="IIA221" s="86"/>
      <c r="IIB221" s="86"/>
      <c r="IIC221" s="82"/>
      <c r="IID221" s="83"/>
      <c r="IIE221" s="83"/>
      <c r="IIF221" s="86"/>
      <c r="IIG221" s="86"/>
      <c r="IIH221" s="82"/>
      <c r="III221" s="83"/>
      <c r="IIJ221" s="83"/>
      <c r="IIK221" s="86"/>
      <c r="IIL221" s="86"/>
      <c r="IIM221" s="82"/>
      <c r="IIN221" s="83"/>
      <c r="IIO221" s="83"/>
      <c r="IIP221" s="86"/>
      <c r="IIQ221" s="86"/>
      <c r="IIR221" s="82"/>
      <c r="IIS221" s="83"/>
      <c r="IIT221" s="83"/>
      <c r="IIU221" s="86"/>
      <c r="IIV221" s="86"/>
      <c r="IIW221" s="82"/>
      <c r="IIX221" s="83"/>
      <c r="IIY221" s="83"/>
      <c r="IIZ221" s="86"/>
      <c r="IJA221" s="86"/>
      <c r="IJB221" s="82"/>
      <c r="IJC221" s="83"/>
      <c r="IJD221" s="83"/>
      <c r="IJE221" s="86"/>
      <c r="IJF221" s="86"/>
      <c r="IJG221" s="82"/>
      <c r="IJH221" s="83"/>
      <c r="IJI221" s="83"/>
      <c r="IJJ221" s="86"/>
      <c r="IJK221" s="86"/>
      <c r="IJL221" s="82"/>
      <c r="IJM221" s="83"/>
      <c r="IJN221" s="83"/>
      <c r="IJO221" s="86"/>
      <c r="IJP221" s="86"/>
      <c r="IJQ221" s="82"/>
      <c r="IJR221" s="83"/>
      <c r="IJS221" s="83"/>
      <c r="IJT221" s="86"/>
      <c r="IJU221" s="86"/>
      <c r="IJV221" s="82"/>
      <c r="IJW221" s="83"/>
      <c r="IJX221" s="83"/>
      <c r="IJY221" s="86"/>
      <c r="IJZ221" s="86"/>
      <c r="IKA221" s="82"/>
      <c r="IKB221" s="83"/>
      <c r="IKC221" s="83"/>
      <c r="IKD221" s="86"/>
      <c r="IKE221" s="86"/>
      <c r="IKF221" s="82"/>
      <c r="IKG221" s="83"/>
      <c r="IKH221" s="83"/>
      <c r="IKI221" s="86"/>
      <c r="IKJ221" s="86"/>
      <c r="IKK221" s="82"/>
      <c r="IKL221" s="83"/>
      <c r="IKM221" s="83"/>
      <c r="IKN221" s="86"/>
      <c r="IKO221" s="86"/>
      <c r="IKP221" s="82"/>
      <c r="IKQ221" s="83"/>
      <c r="IKR221" s="83"/>
      <c r="IKS221" s="86"/>
      <c r="IKT221" s="86"/>
      <c r="IKU221" s="82"/>
      <c r="IKV221" s="83"/>
      <c r="IKW221" s="83"/>
      <c r="IKX221" s="86"/>
      <c r="IKY221" s="86"/>
      <c r="IKZ221" s="82"/>
      <c r="ILA221" s="83"/>
      <c r="ILB221" s="83"/>
      <c r="ILC221" s="86"/>
      <c r="ILD221" s="86"/>
      <c r="ILE221" s="82"/>
      <c r="ILF221" s="83"/>
      <c r="ILG221" s="83"/>
      <c r="ILH221" s="86"/>
      <c r="ILI221" s="86"/>
      <c r="ILJ221" s="82"/>
      <c r="ILK221" s="83"/>
      <c r="ILL221" s="83"/>
      <c r="ILM221" s="86"/>
      <c r="ILN221" s="86"/>
      <c r="ILO221" s="82"/>
      <c r="ILP221" s="83"/>
      <c r="ILQ221" s="83"/>
      <c r="ILR221" s="86"/>
      <c r="ILS221" s="86"/>
      <c r="ILT221" s="82"/>
      <c r="ILU221" s="83"/>
      <c r="ILV221" s="83"/>
      <c r="ILW221" s="86"/>
      <c r="ILX221" s="86"/>
      <c r="ILY221" s="82"/>
      <c r="ILZ221" s="83"/>
      <c r="IMA221" s="83"/>
      <c r="IMB221" s="86"/>
      <c r="IMC221" s="86"/>
      <c r="IMD221" s="82"/>
      <c r="IME221" s="83"/>
      <c r="IMF221" s="83"/>
      <c r="IMG221" s="86"/>
      <c r="IMH221" s="86"/>
      <c r="IMI221" s="82"/>
      <c r="IMJ221" s="83"/>
      <c r="IMK221" s="83"/>
      <c r="IML221" s="86"/>
      <c r="IMM221" s="86"/>
      <c r="IMN221" s="82"/>
      <c r="IMO221" s="83"/>
      <c r="IMP221" s="83"/>
      <c r="IMQ221" s="86"/>
      <c r="IMR221" s="86"/>
      <c r="IMS221" s="82"/>
      <c r="IMT221" s="83"/>
      <c r="IMU221" s="83"/>
      <c r="IMV221" s="86"/>
      <c r="IMW221" s="86"/>
      <c r="IMX221" s="82"/>
      <c r="IMY221" s="83"/>
      <c r="IMZ221" s="83"/>
      <c r="INA221" s="86"/>
      <c r="INB221" s="86"/>
      <c r="INC221" s="82"/>
      <c r="IND221" s="83"/>
      <c r="INE221" s="83"/>
      <c r="INF221" s="86"/>
      <c r="ING221" s="86"/>
      <c r="INH221" s="82"/>
      <c r="INI221" s="83"/>
      <c r="INJ221" s="83"/>
      <c r="INK221" s="86"/>
      <c r="INL221" s="86"/>
      <c r="INM221" s="82"/>
      <c r="INN221" s="83"/>
      <c r="INO221" s="83"/>
      <c r="INP221" s="86"/>
      <c r="INQ221" s="86"/>
      <c r="INR221" s="82"/>
      <c r="INS221" s="83"/>
      <c r="INT221" s="83"/>
      <c r="INU221" s="86"/>
      <c r="INV221" s="86"/>
      <c r="INW221" s="82"/>
      <c r="INX221" s="83"/>
      <c r="INY221" s="83"/>
      <c r="INZ221" s="86"/>
      <c r="IOA221" s="86"/>
      <c r="IOB221" s="82"/>
      <c r="IOC221" s="83"/>
      <c r="IOD221" s="83"/>
      <c r="IOE221" s="86"/>
      <c r="IOF221" s="86"/>
      <c r="IOG221" s="82"/>
      <c r="IOH221" s="83"/>
      <c r="IOI221" s="83"/>
      <c r="IOJ221" s="86"/>
      <c r="IOK221" s="86"/>
      <c r="IOL221" s="82"/>
      <c r="IOM221" s="83"/>
      <c r="ION221" s="83"/>
      <c r="IOO221" s="86"/>
      <c r="IOP221" s="86"/>
      <c r="IOQ221" s="82"/>
      <c r="IOR221" s="83"/>
      <c r="IOS221" s="83"/>
      <c r="IOT221" s="86"/>
      <c r="IOU221" s="86"/>
      <c r="IOV221" s="82"/>
      <c r="IOW221" s="83"/>
      <c r="IOX221" s="83"/>
      <c r="IOY221" s="86"/>
      <c r="IOZ221" s="86"/>
      <c r="IPA221" s="82"/>
      <c r="IPB221" s="83"/>
      <c r="IPC221" s="83"/>
      <c r="IPD221" s="86"/>
      <c r="IPE221" s="86"/>
      <c r="IPF221" s="82"/>
      <c r="IPG221" s="83"/>
      <c r="IPH221" s="83"/>
      <c r="IPI221" s="86"/>
      <c r="IPJ221" s="86"/>
      <c r="IPK221" s="82"/>
      <c r="IPL221" s="83"/>
      <c r="IPM221" s="83"/>
      <c r="IPN221" s="86"/>
      <c r="IPO221" s="86"/>
      <c r="IPP221" s="82"/>
      <c r="IPQ221" s="83"/>
      <c r="IPR221" s="83"/>
      <c r="IPS221" s="86"/>
      <c r="IPT221" s="86"/>
      <c r="IPU221" s="82"/>
      <c r="IPV221" s="83"/>
      <c r="IPW221" s="83"/>
      <c r="IPX221" s="86"/>
      <c r="IPY221" s="86"/>
      <c r="IPZ221" s="82"/>
      <c r="IQA221" s="83"/>
      <c r="IQB221" s="83"/>
      <c r="IQC221" s="86"/>
      <c r="IQD221" s="86"/>
      <c r="IQE221" s="82"/>
      <c r="IQF221" s="83"/>
      <c r="IQG221" s="83"/>
      <c r="IQH221" s="86"/>
      <c r="IQI221" s="86"/>
      <c r="IQJ221" s="82"/>
      <c r="IQK221" s="83"/>
      <c r="IQL221" s="83"/>
      <c r="IQM221" s="86"/>
      <c r="IQN221" s="86"/>
      <c r="IQO221" s="82"/>
      <c r="IQP221" s="83"/>
      <c r="IQQ221" s="83"/>
      <c r="IQR221" s="86"/>
      <c r="IQS221" s="86"/>
      <c r="IQT221" s="82"/>
      <c r="IQU221" s="83"/>
      <c r="IQV221" s="83"/>
      <c r="IQW221" s="86"/>
      <c r="IQX221" s="86"/>
      <c r="IQY221" s="82"/>
      <c r="IQZ221" s="83"/>
      <c r="IRA221" s="83"/>
      <c r="IRB221" s="86"/>
      <c r="IRC221" s="86"/>
      <c r="IRD221" s="82"/>
      <c r="IRE221" s="83"/>
      <c r="IRF221" s="83"/>
      <c r="IRG221" s="86"/>
      <c r="IRH221" s="86"/>
      <c r="IRI221" s="82"/>
      <c r="IRJ221" s="83"/>
      <c r="IRK221" s="83"/>
      <c r="IRL221" s="86"/>
      <c r="IRM221" s="86"/>
      <c r="IRN221" s="82"/>
      <c r="IRO221" s="83"/>
      <c r="IRP221" s="83"/>
      <c r="IRQ221" s="86"/>
      <c r="IRR221" s="86"/>
      <c r="IRS221" s="82"/>
      <c r="IRT221" s="83"/>
      <c r="IRU221" s="83"/>
      <c r="IRV221" s="86"/>
      <c r="IRW221" s="86"/>
      <c r="IRX221" s="82"/>
      <c r="IRY221" s="83"/>
      <c r="IRZ221" s="83"/>
      <c r="ISA221" s="86"/>
      <c r="ISB221" s="86"/>
      <c r="ISC221" s="82"/>
      <c r="ISD221" s="83"/>
      <c r="ISE221" s="83"/>
      <c r="ISF221" s="86"/>
      <c r="ISG221" s="86"/>
      <c r="ISH221" s="82"/>
      <c r="ISI221" s="83"/>
      <c r="ISJ221" s="83"/>
      <c r="ISK221" s="86"/>
      <c r="ISL221" s="86"/>
      <c r="ISM221" s="82"/>
      <c r="ISN221" s="83"/>
      <c r="ISO221" s="83"/>
      <c r="ISP221" s="86"/>
      <c r="ISQ221" s="86"/>
      <c r="ISR221" s="82"/>
      <c r="ISS221" s="83"/>
      <c r="IST221" s="83"/>
      <c r="ISU221" s="86"/>
      <c r="ISV221" s="86"/>
      <c r="ISW221" s="82"/>
      <c r="ISX221" s="83"/>
      <c r="ISY221" s="83"/>
      <c r="ISZ221" s="86"/>
      <c r="ITA221" s="86"/>
      <c r="ITB221" s="82"/>
      <c r="ITC221" s="83"/>
      <c r="ITD221" s="83"/>
      <c r="ITE221" s="86"/>
      <c r="ITF221" s="86"/>
      <c r="ITG221" s="82"/>
      <c r="ITH221" s="83"/>
      <c r="ITI221" s="83"/>
      <c r="ITJ221" s="86"/>
      <c r="ITK221" s="86"/>
      <c r="ITL221" s="82"/>
      <c r="ITM221" s="83"/>
      <c r="ITN221" s="83"/>
      <c r="ITO221" s="86"/>
      <c r="ITP221" s="86"/>
      <c r="ITQ221" s="82"/>
      <c r="ITR221" s="83"/>
      <c r="ITS221" s="83"/>
      <c r="ITT221" s="86"/>
      <c r="ITU221" s="86"/>
      <c r="ITV221" s="82"/>
      <c r="ITW221" s="83"/>
      <c r="ITX221" s="83"/>
      <c r="ITY221" s="86"/>
      <c r="ITZ221" s="86"/>
      <c r="IUA221" s="82"/>
      <c r="IUB221" s="83"/>
      <c r="IUC221" s="83"/>
      <c r="IUD221" s="86"/>
      <c r="IUE221" s="86"/>
      <c r="IUF221" s="82"/>
      <c r="IUG221" s="83"/>
      <c r="IUH221" s="83"/>
      <c r="IUI221" s="86"/>
      <c r="IUJ221" s="86"/>
      <c r="IUK221" s="82"/>
      <c r="IUL221" s="83"/>
      <c r="IUM221" s="83"/>
      <c r="IUN221" s="86"/>
      <c r="IUO221" s="86"/>
      <c r="IUP221" s="82"/>
      <c r="IUQ221" s="83"/>
      <c r="IUR221" s="83"/>
      <c r="IUS221" s="86"/>
      <c r="IUT221" s="86"/>
      <c r="IUU221" s="82"/>
      <c r="IUV221" s="83"/>
      <c r="IUW221" s="83"/>
      <c r="IUX221" s="86"/>
      <c r="IUY221" s="86"/>
      <c r="IUZ221" s="82"/>
      <c r="IVA221" s="83"/>
      <c r="IVB221" s="83"/>
      <c r="IVC221" s="86"/>
      <c r="IVD221" s="86"/>
      <c r="IVE221" s="82"/>
      <c r="IVF221" s="83"/>
      <c r="IVG221" s="83"/>
      <c r="IVH221" s="86"/>
      <c r="IVI221" s="86"/>
      <c r="IVJ221" s="82"/>
      <c r="IVK221" s="83"/>
      <c r="IVL221" s="83"/>
      <c r="IVM221" s="86"/>
      <c r="IVN221" s="86"/>
      <c r="IVO221" s="82"/>
      <c r="IVP221" s="83"/>
      <c r="IVQ221" s="83"/>
      <c r="IVR221" s="86"/>
      <c r="IVS221" s="86"/>
      <c r="IVT221" s="82"/>
      <c r="IVU221" s="83"/>
      <c r="IVV221" s="83"/>
      <c r="IVW221" s="86"/>
      <c r="IVX221" s="86"/>
      <c r="IVY221" s="82"/>
      <c r="IVZ221" s="83"/>
      <c r="IWA221" s="83"/>
      <c r="IWB221" s="86"/>
      <c r="IWC221" s="86"/>
      <c r="IWD221" s="82"/>
      <c r="IWE221" s="83"/>
      <c r="IWF221" s="83"/>
      <c r="IWG221" s="86"/>
      <c r="IWH221" s="86"/>
      <c r="IWI221" s="82"/>
      <c r="IWJ221" s="83"/>
      <c r="IWK221" s="83"/>
      <c r="IWL221" s="86"/>
      <c r="IWM221" s="86"/>
      <c r="IWN221" s="82"/>
      <c r="IWO221" s="83"/>
      <c r="IWP221" s="83"/>
      <c r="IWQ221" s="86"/>
      <c r="IWR221" s="86"/>
      <c r="IWS221" s="82"/>
      <c r="IWT221" s="83"/>
      <c r="IWU221" s="83"/>
      <c r="IWV221" s="86"/>
      <c r="IWW221" s="86"/>
      <c r="IWX221" s="82"/>
      <c r="IWY221" s="83"/>
      <c r="IWZ221" s="83"/>
      <c r="IXA221" s="86"/>
      <c r="IXB221" s="86"/>
      <c r="IXC221" s="82"/>
      <c r="IXD221" s="83"/>
      <c r="IXE221" s="83"/>
      <c r="IXF221" s="86"/>
      <c r="IXG221" s="86"/>
      <c r="IXH221" s="82"/>
      <c r="IXI221" s="83"/>
      <c r="IXJ221" s="83"/>
      <c r="IXK221" s="86"/>
      <c r="IXL221" s="86"/>
      <c r="IXM221" s="82"/>
      <c r="IXN221" s="83"/>
      <c r="IXO221" s="83"/>
      <c r="IXP221" s="86"/>
      <c r="IXQ221" s="86"/>
      <c r="IXR221" s="82"/>
      <c r="IXS221" s="83"/>
      <c r="IXT221" s="83"/>
      <c r="IXU221" s="86"/>
      <c r="IXV221" s="86"/>
      <c r="IXW221" s="82"/>
      <c r="IXX221" s="83"/>
      <c r="IXY221" s="83"/>
      <c r="IXZ221" s="86"/>
      <c r="IYA221" s="86"/>
      <c r="IYB221" s="82"/>
      <c r="IYC221" s="83"/>
      <c r="IYD221" s="83"/>
      <c r="IYE221" s="86"/>
      <c r="IYF221" s="86"/>
      <c r="IYG221" s="82"/>
      <c r="IYH221" s="83"/>
      <c r="IYI221" s="83"/>
      <c r="IYJ221" s="86"/>
      <c r="IYK221" s="86"/>
      <c r="IYL221" s="82"/>
      <c r="IYM221" s="83"/>
      <c r="IYN221" s="83"/>
      <c r="IYO221" s="86"/>
      <c r="IYP221" s="86"/>
      <c r="IYQ221" s="82"/>
      <c r="IYR221" s="83"/>
      <c r="IYS221" s="83"/>
      <c r="IYT221" s="86"/>
      <c r="IYU221" s="86"/>
      <c r="IYV221" s="82"/>
      <c r="IYW221" s="83"/>
      <c r="IYX221" s="83"/>
      <c r="IYY221" s="86"/>
      <c r="IYZ221" s="86"/>
      <c r="IZA221" s="82"/>
      <c r="IZB221" s="83"/>
      <c r="IZC221" s="83"/>
      <c r="IZD221" s="86"/>
      <c r="IZE221" s="86"/>
      <c r="IZF221" s="82"/>
      <c r="IZG221" s="83"/>
      <c r="IZH221" s="83"/>
      <c r="IZI221" s="86"/>
      <c r="IZJ221" s="86"/>
      <c r="IZK221" s="82"/>
      <c r="IZL221" s="83"/>
      <c r="IZM221" s="83"/>
      <c r="IZN221" s="86"/>
      <c r="IZO221" s="86"/>
      <c r="IZP221" s="82"/>
      <c r="IZQ221" s="83"/>
      <c r="IZR221" s="83"/>
      <c r="IZS221" s="86"/>
      <c r="IZT221" s="86"/>
      <c r="IZU221" s="82"/>
      <c r="IZV221" s="83"/>
      <c r="IZW221" s="83"/>
      <c r="IZX221" s="86"/>
      <c r="IZY221" s="86"/>
      <c r="IZZ221" s="82"/>
      <c r="JAA221" s="83"/>
      <c r="JAB221" s="83"/>
      <c r="JAC221" s="86"/>
      <c r="JAD221" s="86"/>
      <c r="JAE221" s="82"/>
      <c r="JAF221" s="83"/>
      <c r="JAG221" s="83"/>
      <c r="JAH221" s="86"/>
      <c r="JAI221" s="86"/>
      <c r="JAJ221" s="82"/>
      <c r="JAK221" s="83"/>
      <c r="JAL221" s="83"/>
      <c r="JAM221" s="86"/>
      <c r="JAN221" s="86"/>
      <c r="JAO221" s="82"/>
      <c r="JAP221" s="83"/>
      <c r="JAQ221" s="83"/>
      <c r="JAR221" s="86"/>
      <c r="JAS221" s="86"/>
      <c r="JAT221" s="82"/>
      <c r="JAU221" s="83"/>
      <c r="JAV221" s="83"/>
      <c r="JAW221" s="86"/>
      <c r="JAX221" s="86"/>
      <c r="JAY221" s="82"/>
      <c r="JAZ221" s="83"/>
      <c r="JBA221" s="83"/>
      <c r="JBB221" s="86"/>
      <c r="JBC221" s="86"/>
      <c r="JBD221" s="82"/>
      <c r="JBE221" s="83"/>
      <c r="JBF221" s="83"/>
      <c r="JBG221" s="86"/>
      <c r="JBH221" s="86"/>
      <c r="JBI221" s="82"/>
      <c r="JBJ221" s="83"/>
      <c r="JBK221" s="83"/>
      <c r="JBL221" s="86"/>
      <c r="JBM221" s="86"/>
      <c r="JBN221" s="82"/>
      <c r="JBO221" s="83"/>
      <c r="JBP221" s="83"/>
      <c r="JBQ221" s="86"/>
      <c r="JBR221" s="86"/>
      <c r="JBS221" s="82"/>
      <c r="JBT221" s="83"/>
      <c r="JBU221" s="83"/>
      <c r="JBV221" s="86"/>
      <c r="JBW221" s="86"/>
      <c r="JBX221" s="82"/>
      <c r="JBY221" s="83"/>
      <c r="JBZ221" s="83"/>
      <c r="JCA221" s="86"/>
      <c r="JCB221" s="86"/>
      <c r="JCC221" s="82"/>
      <c r="JCD221" s="83"/>
      <c r="JCE221" s="83"/>
      <c r="JCF221" s="86"/>
      <c r="JCG221" s="86"/>
      <c r="JCH221" s="82"/>
      <c r="JCI221" s="83"/>
      <c r="JCJ221" s="83"/>
      <c r="JCK221" s="86"/>
      <c r="JCL221" s="86"/>
      <c r="JCM221" s="82"/>
      <c r="JCN221" s="83"/>
      <c r="JCO221" s="83"/>
      <c r="JCP221" s="86"/>
      <c r="JCQ221" s="86"/>
      <c r="JCR221" s="82"/>
      <c r="JCS221" s="83"/>
      <c r="JCT221" s="83"/>
      <c r="JCU221" s="86"/>
      <c r="JCV221" s="86"/>
      <c r="JCW221" s="82"/>
      <c r="JCX221" s="83"/>
      <c r="JCY221" s="83"/>
      <c r="JCZ221" s="86"/>
      <c r="JDA221" s="86"/>
      <c r="JDB221" s="82"/>
      <c r="JDC221" s="83"/>
      <c r="JDD221" s="83"/>
      <c r="JDE221" s="86"/>
      <c r="JDF221" s="86"/>
      <c r="JDG221" s="82"/>
      <c r="JDH221" s="83"/>
      <c r="JDI221" s="83"/>
      <c r="JDJ221" s="86"/>
      <c r="JDK221" s="86"/>
      <c r="JDL221" s="82"/>
      <c r="JDM221" s="83"/>
      <c r="JDN221" s="83"/>
      <c r="JDO221" s="86"/>
      <c r="JDP221" s="86"/>
      <c r="JDQ221" s="82"/>
      <c r="JDR221" s="83"/>
      <c r="JDS221" s="83"/>
      <c r="JDT221" s="86"/>
      <c r="JDU221" s="86"/>
      <c r="JDV221" s="82"/>
      <c r="JDW221" s="83"/>
      <c r="JDX221" s="83"/>
      <c r="JDY221" s="86"/>
      <c r="JDZ221" s="86"/>
      <c r="JEA221" s="82"/>
      <c r="JEB221" s="83"/>
      <c r="JEC221" s="83"/>
      <c r="JED221" s="86"/>
      <c r="JEE221" s="86"/>
      <c r="JEF221" s="82"/>
      <c r="JEG221" s="83"/>
      <c r="JEH221" s="83"/>
      <c r="JEI221" s="86"/>
      <c r="JEJ221" s="86"/>
      <c r="JEK221" s="82"/>
      <c r="JEL221" s="83"/>
      <c r="JEM221" s="83"/>
      <c r="JEN221" s="86"/>
      <c r="JEO221" s="86"/>
      <c r="JEP221" s="82"/>
      <c r="JEQ221" s="83"/>
      <c r="JER221" s="83"/>
      <c r="JES221" s="86"/>
      <c r="JET221" s="86"/>
      <c r="JEU221" s="82"/>
      <c r="JEV221" s="83"/>
      <c r="JEW221" s="83"/>
      <c r="JEX221" s="86"/>
      <c r="JEY221" s="86"/>
      <c r="JEZ221" s="82"/>
      <c r="JFA221" s="83"/>
      <c r="JFB221" s="83"/>
      <c r="JFC221" s="86"/>
      <c r="JFD221" s="86"/>
      <c r="JFE221" s="82"/>
      <c r="JFF221" s="83"/>
      <c r="JFG221" s="83"/>
      <c r="JFH221" s="86"/>
      <c r="JFI221" s="86"/>
      <c r="JFJ221" s="82"/>
      <c r="JFK221" s="83"/>
      <c r="JFL221" s="83"/>
      <c r="JFM221" s="86"/>
      <c r="JFN221" s="86"/>
      <c r="JFO221" s="82"/>
      <c r="JFP221" s="83"/>
      <c r="JFQ221" s="83"/>
      <c r="JFR221" s="86"/>
      <c r="JFS221" s="86"/>
      <c r="JFT221" s="82"/>
      <c r="JFU221" s="83"/>
      <c r="JFV221" s="83"/>
      <c r="JFW221" s="86"/>
      <c r="JFX221" s="86"/>
      <c r="JFY221" s="82"/>
      <c r="JFZ221" s="83"/>
      <c r="JGA221" s="83"/>
      <c r="JGB221" s="86"/>
      <c r="JGC221" s="86"/>
      <c r="JGD221" s="82"/>
      <c r="JGE221" s="83"/>
      <c r="JGF221" s="83"/>
      <c r="JGG221" s="86"/>
      <c r="JGH221" s="86"/>
      <c r="JGI221" s="82"/>
      <c r="JGJ221" s="83"/>
      <c r="JGK221" s="83"/>
      <c r="JGL221" s="86"/>
      <c r="JGM221" s="86"/>
      <c r="JGN221" s="82"/>
      <c r="JGO221" s="83"/>
      <c r="JGP221" s="83"/>
      <c r="JGQ221" s="86"/>
      <c r="JGR221" s="86"/>
      <c r="JGS221" s="82"/>
      <c r="JGT221" s="83"/>
      <c r="JGU221" s="83"/>
      <c r="JGV221" s="86"/>
      <c r="JGW221" s="86"/>
      <c r="JGX221" s="82"/>
      <c r="JGY221" s="83"/>
      <c r="JGZ221" s="83"/>
      <c r="JHA221" s="86"/>
      <c r="JHB221" s="86"/>
      <c r="JHC221" s="82"/>
      <c r="JHD221" s="83"/>
      <c r="JHE221" s="83"/>
      <c r="JHF221" s="86"/>
      <c r="JHG221" s="86"/>
      <c r="JHH221" s="82"/>
      <c r="JHI221" s="83"/>
      <c r="JHJ221" s="83"/>
      <c r="JHK221" s="86"/>
      <c r="JHL221" s="86"/>
      <c r="JHM221" s="82"/>
      <c r="JHN221" s="83"/>
      <c r="JHO221" s="83"/>
      <c r="JHP221" s="86"/>
      <c r="JHQ221" s="86"/>
      <c r="JHR221" s="82"/>
      <c r="JHS221" s="83"/>
      <c r="JHT221" s="83"/>
      <c r="JHU221" s="86"/>
      <c r="JHV221" s="86"/>
      <c r="JHW221" s="82"/>
      <c r="JHX221" s="83"/>
      <c r="JHY221" s="83"/>
      <c r="JHZ221" s="86"/>
      <c r="JIA221" s="86"/>
      <c r="JIB221" s="82"/>
      <c r="JIC221" s="83"/>
      <c r="JID221" s="83"/>
      <c r="JIE221" s="86"/>
      <c r="JIF221" s="86"/>
      <c r="JIG221" s="82"/>
      <c r="JIH221" s="83"/>
      <c r="JII221" s="83"/>
      <c r="JIJ221" s="86"/>
      <c r="JIK221" s="86"/>
      <c r="JIL221" s="82"/>
      <c r="JIM221" s="83"/>
      <c r="JIN221" s="83"/>
      <c r="JIO221" s="86"/>
      <c r="JIP221" s="86"/>
      <c r="JIQ221" s="82"/>
      <c r="JIR221" s="83"/>
      <c r="JIS221" s="83"/>
      <c r="JIT221" s="86"/>
      <c r="JIU221" s="86"/>
      <c r="JIV221" s="82"/>
      <c r="JIW221" s="83"/>
      <c r="JIX221" s="83"/>
      <c r="JIY221" s="86"/>
      <c r="JIZ221" s="86"/>
      <c r="JJA221" s="82"/>
      <c r="JJB221" s="83"/>
      <c r="JJC221" s="83"/>
      <c r="JJD221" s="86"/>
      <c r="JJE221" s="86"/>
      <c r="JJF221" s="82"/>
      <c r="JJG221" s="83"/>
      <c r="JJH221" s="83"/>
      <c r="JJI221" s="86"/>
      <c r="JJJ221" s="86"/>
      <c r="JJK221" s="82"/>
      <c r="JJL221" s="83"/>
      <c r="JJM221" s="83"/>
      <c r="JJN221" s="86"/>
      <c r="JJO221" s="86"/>
      <c r="JJP221" s="82"/>
      <c r="JJQ221" s="83"/>
      <c r="JJR221" s="83"/>
      <c r="JJS221" s="86"/>
      <c r="JJT221" s="86"/>
      <c r="JJU221" s="82"/>
      <c r="JJV221" s="83"/>
      <c r="JJW221" s="83"/>
      <c r="JJX221" s="86"/>
      <c r="JJY221" s="86"/>
      <c r="JJZ221" s="82"/>
      <c r="JKA221" s="83"/>
      <c r="JKB221" s="83"/>
      <c r="JKC221" s="86"/>
      <c r="JKD221" s="86"/>
      <c r="JKE221" s="82"/>
      <c r="JKF221" s="83"/>
      <c r="JKG221" s="83"/>
      <c r="JKH221" s="86"/>
      <c r="JKI221" s="86"/>
      <c r="JKJ221" s="82"/>
      <c r="JKK221" s="83"/>
      <c r="JKL221" s="83"/>
      <c r="JKM221" s="86"/>
      <c r="JKN221" s="86"/>
      <c r="JKO221" s="82"/>
      <c r="JKP221" s="83"/>
      <c r="JKQ221" s="83"/>
      <c r="JKR221" s="86"/>
      <c r="JKS221" s="86"/>
      <c r="JKT221" s="82"/>
      <c r="JKU221" s="83"/>
      <c r="JKV221" s="83"/>
      <c r="JKW221" s="86"/>
      <c r="JKX221" s="86"/>
      <c r="JKY221" s="82"/>
      <c r="JKZ221" s="83"/>
      <c r="JLA221" s="83"/>
      <c r="JLB221" s="86"/>
      <c r="JLC221" s="86"/>
      <c r="JLD221" s="82"/>
      <c r="JLE221" s="83"/>
      <c r="JLF221" s="83"/>
      <c r="JLG221" s="86"/>
      <c r="JLH221" s="86"/>
      <c r="JLI221" s="82"/>
      <c r="JLJ221" s="83"/>
      <c r="JLK221" s="83"/>
      <c r="JLL221" s="86"/>
      <c r="JLM221" s="86"/>
      <c r="JLN221" s="82"/>
      <c r="JLO221" s="83"/>
      <c r="JLP221" s="83"/>
      <c r="JLQ221" s="86"/>
      <c r="JLR221" s="86"/>
      <c r="JLS221" s="82"/>
      <c r="JLT221" s="83"/>
      <c r="JLU221" s="83"/>
      <c r="JLV221" s="86"/>
      <c r="JLW221" s="86"/>
      <c r="JLX221" s="82"/>
      <c r="JLY221" s="83"/>
      <c r="JLZ221" s="83"/>
      <c r="JMA221" s="86"/>
      <c r="JMB221" s="86"/>
      <c r="JMC221" s="82"/>
      <c r="JMD221" s="83"/>
      <c r="JME221" s="83"/>
      <c r="JMF221" s="86"/>
      <c r="JMG221" s="86"/>
      <c r="JMH221" s="82"/>
      <c r="JMI221" s="83"/>
      <c r="JMJ221" s="83"/>
      <c r="JMK221" s="86"/>
      <c r="JML221" s="86"/>
      <c r="JMM221" s="82"/>
      <c r="JMN221" s="83"/>
      <c r="JMO221" s="83"/>
      <c r="JMP221" s="86"/>
      <c r="JMQ221" s="86"/>
      <c r="JMR221" s="82"/>
      <c r="JMS221" s="83"/>
      <c r="JMT221" s="83"/>
      <c r="JMU221" s="86"/>
      <c r="JMV221" s="86"/>
      <c r="JMW221" s="82"/>
      <c r="JMX221" s="83"/>
      <c r="JMY221" s="83"/>
      <c r="JMZ221" s="86"/>
      <c r="JNA221" s="86"/>
      <c r="JNB221" s="82"/>
      <c r="JNC221" s="83"/>
      <c r="JND221" s="83"/>
      <c r="JNE221" s="86"/>
      <c r="JNF221" s="86"/>
      <c r="JNG221" s="82"/>
      <c r="JNH221" s="83"/>
      <c r="JNI221" s="83"/>
      <c r="JNJ221" s="86"/>
      <c r="JNK221" s="86"/>
      <c r="JNL221" s="82"/>
      <c r="JNM221" s="83"/>
      <c r="JNN221" s="83"/>
      <c r="JNO221" s="86"/>
      <c r="JNP221" s="86"/>
      <c r="JNQ221" s="82"/>
      <c r="JNR221" s="83"/>
      <c r="JNS221" s="83"/>
      <c r="JNT221" s="86"/>
      <c r="JNU221" s="86"/>
      <c r="JNV221" s="82"/>
      <c r="JNW221" s="83"/>
      <c r="JNX221" s="83"/>
      <c r="JNY221" s="86"/>
      <c r="JNZ221" s="86"/>
      <c r="JOA221" s="82"/>
      <c r="JOB221" s="83"/>
      <c r="JOC221" s="83"/>
      <c r="JOD221" s="86"/>
      <c r="JOE221" s="86"/>
      <c r="JOF221" s="82"/>
      <c r="JOG221" s="83"/>
      <c r="JOH221" s="83"/>
      <c r="JOI221" s="86"/>
      <c r="JOJ221" s="86"/>
      <c r="JOK221" s="82"/>
      <c r="JOL221" s="83"/>
      <c r="JOM221" s="83"/>
      <c r="JON221" s="86"/>
      <c r="JOO221" s="86"/>
      <c r="JOP221" s="82"/>
      <c r="JOQ221" s="83"/>
      <c r="JOR221" s="83"/>
      <c r="JOS221" s="86"/>
      <c r="JOT221" s="86"/>
      <c r="JOU221" s="82"/>
      <c r="JOV221" s="83"/>
      <c r="JOW221" s="83"/>
      <c r="JOX221" s="86"/>
      <c r="JOY221" s="86"/>
      <c r="JOZ221" s="82"/>
      <c r="JPA221" s="83"/>
      <c r="JPB221" s="83"/>
      <c r="JPC221" s="86"/>
      <c r="JPD221" s="86"/>
      <c r="JPE221" s="82"/>
      <c r="JPF221" s="83"/>
      <c r="JPG221" s="83"/>
      <c r="JPH221" s="86"/>
      <c r="JPI221" s="86"/>
      <c r="JPJ221" s="82"/>
      <c r="JPK221" s="83"/>
      <c r="JPL221" s="83"/>
      <c r="JPM221" s="86"/>
      <c r="JPN221" s="86"/>
      <c r="JPO221" s="82"/>
      <c r="JPP221" s="83"/>
      <c r="JPQ221" s="83"/>
      <c r="JPR221" s="86"/>
      <c r="JPS221" s="86"/>
      <c r="JPT221" s="82"/>
      <c r="JPU221" s="83"/>
      <c r="JPV221" s="83"/>
      <c r="JPW221" s="86"/>
      <c r="JPX221" s="86"/>
      <c r="JPY221" s="82"/>
      <c r="JPZ221" s="83"/>
      <c r="JQA221" s="83"/>
      <c r="JQB221" s="86"/>
      <c r="JQC221" s="86"/>
      <c r="JQD221" s="82"/>
      <c r="JQE221" s="83"/>
      <c r="JQF221" s="83"/>
      <c r="JQG221" s="86"/>
      <c r="JQH221" s="86"/>
      <c r="JQI221" s="82"/>
      <c r="JQJ221" s="83"/>
      <c r="JQK221" s="83"/>
      <c r="JQL221" s="86"/>
      <c r="JQM221" s="86"/>
      <c r="JQN221" s="82"/>
      <c r="JQO221" s="83"/>
      <c r="JQP221" s="83"/>
      <c r="JQQ221" s="86"/>
      <c r="JQR221" s="86"/>
      <c r="JQS221" s="82"/>
      <c r="JQT221" s="83"/>
      <c r="JQU221" s="83"/>
      <c r="JQV221" s="86"/>
      <c r="JQW221" s="86"/>
      <c r="JQX221" s="82"/>
      <c r="JQY221" s="83"/>
      <c r="JQZ221" s="83"/>
      <c r="JRA221" s="86"/>
      <c r="JRB221" s="86"/>
      <c r="JRC221" s="82"/>
      <c r="JRD221" s="83"/>
      <c r="JRE221" s="83"/>
      <c r="JRF221" s="86"/>
      <c r="JRG221" s="86"/>
      <c r="JRH221" s="82"/>
      <c r="JRI221" s="83"/>
      <c r="JRJ221" s="83"/>
      <c r="JRK221" s="86"/>
      <c r="JRL221" s="86"/>
      <c r="JRM221" s="82"/>
      <c r="JRN221" s="83"/>
      <c r="JRO221" s="83"/>
      <c r="JRP221" s="86"/>
      <c r="JRQ221" s="86"/>
      <c r="JRR221" s="82"/>
      <c r="JRS221" s="83"/>
      <c r="JRT221" s="83"/>
      <c r="JRU221" s="86"/>
      <c r="JRV221" s="86"/>
      <c r="JRW221" s="82"/>
      <c r="JRX221" s="83"/>
      <c r="JRY221" s="83"/>
      <c r="JRZ221" s="86"/>
      <c r="JSA221" s="86"/>
      <c r="JSB221" s="82"/>
      <c r="JSC221" s="83"/>
      <c r="JSD221" s="83"/>
      <c r="JSE221" s="86"/>
      <c r="JSF221" s="86"/>
      <c r="JSG221" s="82"/>
      <c r="JSH221" s="83"/>
      <c r="JSI221" s="83"/>
      <c r="JSJ221" s="86"/>
      <c r="JSK221" s="86"/>
      <c r="JSL221" s="82"/>
      <c r="JSM221" s="83"/>
      <c r="JSN221" s="83"/>
      <c r="JSO221" s="86"/>
      <c r="JSP221" s="86"/>
      <c r="JSQ221" s="82"/>
      <c r="JSR221" s="83"/>
      <c r="JSS221" s="83"/>
      <c r="JST221" s="86"/>
      <c r="JSU221" s="86"/>
      <c r="JSV221" s="82"/>
      <c r="JSW221" s="83"/>
      <c r="JSX221" s="83"/>
      <c r="JSY221" s="86"/>
      <c r="JSZ221" s="86"/>
      <c r="JTA221" s="82"/>
      <c r="JTB221" s="83"/>
      <c r="JTC221" s="83"/>
      <c r="JTD221" s="86"/>
      <c r="JTE221" s="86"/>
      <c r="JTF221" s="82"/>
      <c r="JTG221" s="83"/>
      <c r="JTH221" s="83"/>
      <c r="JTI221" s="86"/>
      <c r="JTJ221" s="86"/>
      <c r="JTK221" s="82"/>
      <c r="JTL221" s="83"/>
      <c r="JTM221" s="83"/>
      <c r="JTN221" s="86"/>
      <c r="JTO221" s="86"/>
      <c r="JTP221" s="82"/>
      <c r="JTQ221" s="83"/>
      <c r="JTR221" s="83"/>
      <c r="JTS221" s="86"/>
      <c r="JTT221" s="86"/>
      <c r="JTU221" s="82"/>
      <c r="JTV221" s="83"/>
      <c r="JTW221" s="83"/>
      <c r="JTX221" s="86"/>
      <c r="JTY221" s="86"/>
      <c r="JTZ221" s="82"/>
      <c r="JUA221" s="83"/>
      <c r="JUB221" s="83"/>
      <c r="JUC221" s="86"/>
      <c r="JUD221" s="86"/>
      <c r="JUE221" s="82"/>
      <c r="JUF221" s="83"/>
      <c r="JUG221" s="83"/>
      <c r="JUH221" s="86"/>
      <c r="JUI221" s="86"/>
      <c r="JUJ221" s="82"/>
      <c r="JUK221" s="83"/>
      <c r="JUL221" s="83"/>
      <c r="JUM221" s="86"/>
      <c r="JUN221" s="86"/>
      <c r="JUO221" s="82"/>
      <c r="JUP221" s="83"/>
      <c r="JUQ221" s="83"/>
      <c r="JUR221" s="86"/>
      <c r="JUS221" s="86"/>
      <c r="JUT221" s="82"/>
      <c r="JUU221" s="83"/>
      <c r="JUV221" s="83"/>
      <c r="JUW221" s="86"/>
      <c r="JUX221" s="86"/>
      <c r="JUY221" s="82"/>
      <c r="JUZ221" s="83"/>
      <c r="JVA221" s="83"/>
      <c r="JVB221" s="86"/>
      <c r="JVC221" s="86"/>
      <c r="JVD221" s="82"/>
      <c r="JVE221" s="83"/>
      <c r="JVF221" s="83"/>
      <c r="JVG221" s="86"/>
      <c r="JVH221" s="86"/>
      <c r="JVI221" s="82"/>
      <c r="JVJ221" s="83"/>
      <c r="JVK221" s="83"/>
      <c r="JVL221" s="86"/>
      <c r="JVM221" s="86"/>
      <c r="JVN221" s="82"/>
      <c r="JVO221" s="83"/>
      <c r="JVP221" s="83"/>
      <c r="JVQ221" s="86"/>
      <c r="JVR221" s="86"/>
      <c r="JVS221" s="82"/>
      <c r="JVT221" s="83"/>
      <c r="JVU221" s="83"/>
      <c r="JVV221" s="86"/>
      <c r="JVW221" s="86"/>
      <c r="JVX221" s="82"/>
      <c r="JVY221" s="83"/>
      <c r="JVZ221" s="83"/>
      <c r="JWA221" s="86"/>
      <c r="JWB221" s="86"/>
      <c r="JWC221" s="82"/>
      <c r="JWD221" s="83"/>
      <c r="JWE221" s="83"/>
      <c r="JWF221" s="86"/>
      <c r="JWG221" s="86"/>
      <c r="JWH221" s="82"/>
      <c r="JWI221" s="83"/>
      <c r="JWJ221" s="83"/>
      <c r="JWK221" s="86"/>
      <c r="JWL221" s="86"/>
      <c r="JWM221" s="82"/>
      <c r="JWN221" s="83"/>
      <c r="JWO221" s="83"/>
      <c r="JWP221" s="86"/>
      <c r="JWQ221" s="86"/>
      <c r="JWR221" s="82"/>
      <c r="JWS221" s="83"/>
      <c r="JWT221" s="83"/>
      <c r="JWU221" s="86"/>
      <c r="JWV221" s="86"/>
      <c r="JWW221" s="82"/>
      <c r="JWX221" s="83"/>
      <c r="JWY221" s="83"/>
      <c r="JWZ221" s="86"/>
      <c r="JXA221" s="86"/>
      <c r="JXB221" s="82"/>
      <c r="JXC221" s="83"/>
      <c r="JXD221" s="83"/>
      <c r="JXE221" s="86"/>
      <c r="JXF221" s="86"/>
      <c r="JXG221" s="82"/>
      <c r="JXH221" s="83"/>
      <c r="JXI221" s="83"/>
      <c r="JXJ221" s="86"/>
      <c r="JXK221" s="86"/>
      <c r="JXL221" s="82"/>
      <c r="JXM221" s="83"/>
      <c r="JXN221" s="83"/>
      <c r="JXO221" s="86"/>
      <c r="JXP221" s="86"/>
      <c r="JXQ221" s="82"/>
      <c r="JXR221" s="83"/>
      <c r="JXS221" s="83"/>
      <c r="JXT221" s="86"/>
      <c r="JXU221" s="86"/>
      <c r="JXV221" s="82"/>
      <c r="JXW221" s="83"/>
      <c r="JXX221" s="83"/>
      <c r="JXY221" s="86"/>
      <c r="JXZ221" s="86"/>
      <c r="JYA221" s="82"/>
      <c r="JYB221" s="83"/>
      <c r="JYC221" s="83"/>
      <c r="JYD221" s="86"/>
      <c r="JYE221" s="86"/>
      <c r="JYF221" s="82"/>
      <c r="JYG221" s="83"/>
      <c r="JYH221" s="83"/>
      <c r="JYI221" s="86"/>
      <c r="JYJ221" s="86"/>
      <c r="JYK221" s="82"/>
      <c r="JYL221" s="83"/>
      <c r="JYM221" s="83"/>
      <c r="JYN221" s="86"/>
      <c r="JYO221" s="86"/>
      <c r="JYP221" s="82"/>
      <c r="JYQ221" s="83"/>
      <c r="JYR221" s="83"/>
      <c r="JYS221" s="86"/>
      <c r="JYT221" s="86"/>
      <c r="JYU221" s="82"/>
      <c r="JYV221" s="83"/>
      <c r="JYW221" s="83"/>
      <c r="JYX221" s="86"/>
      <c r="JYY221" s="86"/>
      <c r="JYZ221" s="82"/>
      <c r="JZA221" s="83"/>
      <c r="JZB221" s="83"/>
      <c r="JZC221" s="86"/>
      <c r="JZD221" s="86"/>
      <c r="JZE221" s="82"/>
      <c r="JZF221" s="83"/>
      <c r="JZG221" s="83"/>
      <c r="JZH221" s="86"/>
      <c r="JZI221" s="86"/>
      <c r="JZJ221" s="82"/>
      <c r="JZK221" s="83"/>
      <c r="JZL221" s="83"/>
      <c r="JZM221" s="86"/>
      <c r="JZN221" s="86"/>
      <c r="JZO221" s="82"/>
      <c r="JZP221" s="83"/>
      <c r="JZQ221" s="83"/>
      <c r="JZR221" s="86"/>
      <c r="JZS221" s="86"/>
      <c r="JZT221" s="82"/>
      <c r="JZU221" s="83"/>
      <c r="JZV221" s="83"/>
      <c r="JZW221" s="86"/>
      <c r="JZX221" s="86"/>
      <c r="JZY221" s="82"/>
      <c r="JZZ221" s="83"/>
      <c r="KAA221" s="83"/>
      <c r="KAB221" s="86"/>
      <c r="KAC221" s="86"/>
      <c r="KAD221" s="82"/>
      <c r="KAE221" s="83"/>
      <c r="KAF221" s="83"/>
      <c r="KAG221" s="86"/>
      <c r="KAH221" s="86"/>
      <c r="KAI221" s="82"/>
      <c r="KAJ221" s="83"/>
      <c r="KAK221" s="83"/>
      <c r="KAL221" s="86"/>
      <c r="KAM221" s="86"/>
      <c r="KAN221" s="82"/>
      <c r="KAO221" s="83"/>
      <c r="KAP221" s="83"/>
      <c r="KAQ221" s="86"/>
      <c r="KAR221" s="86"/>
      <c r="KAS221" s="82"/>
      <c r="KAT221" s="83"/>
      <c r="KAU221" s="83"/>
      <c r="KAV221" s="86"/>
      <c r="KAW221" s="86"/>
      <c r="KAX221" s="82"/>
      <c r="KAY221" s="83"/>
      <c r="KAZ221" s="83"/>
      <c r="KBA221" s="86"/>
      <c r="KBB221" s="86"/>
      <c r="KBC221" s="82"/>
      <c r="KBD221" s="83"/>
      <c r="KBE221" s="83"/>
      <c r="KBF221" s="86"/>
      <c r="KBG221" s="86"/>
      <c r="KBH221" s="82"/>
      <c r="KBI221" s="83"/>
      <c r="KBJ221" s="83"/>
      <c r="KBK221" s="86"/>
      <c r="KBL221" s="86"/>
      <c r="KBM221" s="82"/>
      <c r="KBN221" s="83"/>
      <c r="KBO221" s="83"/>
      <c r="KBP221" s="86"/>
      <c r="KBQ221" s="86"/>
      <c r="KBR221" s="82"/>
      <c r="KBS221" s="83"/>
      <c r="KBT221" s="83"/>
      <c r="KBU221" s="86"/>
      <c r="KBV221" s="86"/>
      <c r="KBW221" s="82"/>
      <c r="KBX221" s="83"/>
      <c r="KBY221" s="83"/>
      <c r="KBZ221" s="86"/>
      <c r="KCA221" s="86"/>
      <c r="KCB221" s="82"/>
      <c r="KCC221" s="83"/>
      <c r="KCD221" s="83"/>
      <c r="KCE221" s="86"/>
      <c r="KCF221" s="86"/>
      <c r="KCG221" s="82"/>
      <c r="KCH221" s="83"/>
      <c r="KCI221" s="83"/>
      <c r="KCJ221" s="86"/>
      <c r="KCK221" s="86"/>
      <c r="KCL221" s="82"/>
      <c r="KCM221" s="83"/>
      <c r="KCN221" s="83"/>
      <c r="KCO221" s="86"/>
      <c r="KCP221" s="86"/>
      <c r="KCQ221" s="82"/>
      <c r="KCR221" s="83"/>
      <c r="KCS221" s="83"/>
      <c r="KCT221" s="86"/>
      <c r="KCU221" s="86"/>
      <c r="KCV221" s="82"/>
      <c r="KCW221" s="83"/>
      <c r="KCX221" s="83"/>
      <c r="KCY221" s="86"/>
      <c r="KCZ221" s="86"/>
      <c r="KDA221" s="82"/>
      <c r="KDB221" s="83"/>
      <c r="KDC221" s="83"/>
      <c r="KDD221" s="86"/>
      <c r="KDE221" s="86"/>
      <c r="KDF221" s="82"/>
      <c r="KDG221" s="83"/>
      <c r="KDH221" s="83"/>
      <c r="KDI221" s="86"/>
      <c r="KDJ221" s="86"/>
      <c r="KDK221" s="82"/>
      <c r="KDL221" s="83"/>
      <c r="KDM221" s="83"/>
      <c r="KDN221" s="86"/>
      <c r="KDO221" s="86"/>
      <c r="KDP221" s="82"/>
      <c r="KDQ221" s="83"/>
      <c r="KDR221" s="83"/>
      <c r="KDS221" s="86"/>
      <c r="KDT221" s="86"/>
      <c r="KDU221" s="82"/>
      <c r="KDV221" s="83"/>
      <c r="KDW221" s="83"/>
      <c r="KDX221" s="86"/>
      <c r="KDY221" s="86"/>
      <c r="KDZ221" s="82"/>
      <c r="KEA221" s="83"/>
      <c r="KEB221" s="83"/>
      <c r="KEC221" s="86"/>
      <c r="KED221" s="86"/>
      <c r="KEE221" s="82"/>
      <c r="KEF221" s="83"/>
      <c r="KEG221" s="83"/>
      <c r="KEH221" s="86"/>
      <c r="KEI221" s="86"/>
      <c r="KEJ221" s="82"/>
      <c r="KEK221" s="83"/>
      <c r="KEL221" s="83"/>
      <c r="KEM221" s="86"/>
      <c r="KEN221" s="86"/>
      <c r="KEO221" s="82"/>
      <c r="KEP221" s="83"/>
      <c r="KEQ221" s="83"/>
      <c r="KER221" s="86"/>
      <c r="KES221" s="86"/>
      <c r="KET221" s="82"/>
      <c r="KEU221" s="83"/>
      <c r="KEV221" s="83"/>
      <c r="KEW221" s="86"/>
      <c r="KEX221" s="86"/>
      <c r="KEY221" s="82"/>
      <c r="KEZ221" s="83"/>
      <c r="KFA221" s="83"/>
      <c r="KFB221" s="86"/>
      <c r="KFC221" s="86"/>
      <c r="KFD221" s="82"/>
      <c r="KFE221" s="83"/>
      <c r="KFF221" s="83"/>
      <c r="KFG221" s="86"/>
      <c r="KFH221" s="86"/>
      <c r="KFI221" s="82"/>
      <c r="KFJ221" s="83"/>
      <c r="KFK221" s="83"/>
      <c r="KFL221" s="86"/>
      <c r="KFM221" s="86"/>
      <c r="KFN221" s="82"/>
      <c r="KFO221" s="83"/>
      <c r="KFP221" s="83"/>
      <c r="KFQ221" s="86"/>
      <c r="KFR221" s="86"/>
      <c r="KFS221" s="82"/>
      <c r="KFT221" s="83"/>
      <c r="KFU221" s="83"/>
      <c r="KFV221" s="86"/>
      <c r="KFW221" s="86"/>
      <c r="KFX221" s="82"/>
      <c r="KFY221" s="83"/>
      <c r="KFZ221" s="83"/>
      <c r="KGA221" s="86"/>
      <c r="KGB221" s="86"/>
      <c r="KGC221" s="82"/>
      <c r="KGD221" s="83"/>
      <c r="KGE221" s="83"/>
      <c r="KGF221" s="86"/>
      <c r="KGG221" s="86"/>
      <c r="KGH221" s="82"/>
      <c r="KGI221" s="83"/>
      <c r="KGJ221" s="83"/>
      <c r="KGK221" s="86"/>
      <c r="KGL221" s="86"/>
      <c r="KGM221" s="82"/>
      <c r="KGN221" s="83"/>
      <c r="KGO221" s="83"/>
      <c r="KGP221" s="86"/>
      <c r="KGQ221" s="86"/>
      <c r="KGR221" s="82"/>
      <c r="KGS221" s="83"/>
      <c r="KGT221" s="83"/>
      <c r="KGU221" s="86"/>
      <c r="KGV221" s="86"/>
      <c r="KGW221" s="82"/>
      <c r="KGX221" s="83"/>
      <c r="KGY221" s="83"/>
      <c r="KGZ221" s="86"/>
      <c r="KHA221" s="86"/>
      <c r="KHB221" s="82"/>
      <c r="KHC221" s="83"/>
      <c r="KHD221" s="83"/>
      <c r="KHE221" s="86"/>
      <c r="KHF221" s="86"/>
      <c r="KHG221" s="82"/>
      <c r="KHH221" s="83"/>
      <c r="KHI221" s="83"/>
      <c r="KHJ221" s="86"/>
      <c r="KHK221" s="86"/>
      <c r="KHL221" s="82"/>
      <c r="KHM221" s="83"/>
      <c r="KHN221" s="83"/>
      <c r="KHO221" s="86"/>
      <c r="KHP221" s="86"/>
      <c r="KHQ221" s="82"/>
      <c r="KHR221" s="83"/>
      <c r="KHS221" s="83"/>
      <c r="KHT221" s="86"/>
      <c r="KHU221" s="86"/>
      <c r="KHV221" s="82"/>
      <c r="KHW221" s="83"/>
      <c r="KHX221" s="83"/>
      <c r="KHY221" s="86"/>
      <c r="KHZ221" s="86"/>
      <c r="KIA221" s="82"/>
      <c r="KIB221" s="83"/>
      <c r="KIC221" s="83"/>
      <c r="KID221" s="86"/>
      <c r="KIE221" s="86"/>
      <c r="KIF221" s="82"/>
      <c r="KIG221" s="83"/>
      <c r="KIH221" s="83"/>
      <c r="KII221" s="86"/>
      <c r="KIJ221" s="86"/>
      <c r="KIK221" s="82"/>
      <c r="KIL221" s="83"/>
      <c r="KIM221" s="83"/>
      <c r="KIN221" s="86"/>
      <c r="KIO221" s="86"/>
      <c r="KIP221" s="82"/>
      <c r="KIQ221" s="83"/>
      <c r="KIR221" s="83"/>
      <c r="KIS221" s="86"/>
      <c r="KIT221" s="86"/>
      <c r="KIU221" s="82"/>
      <c r="KIV221" s="83"/>
      <c r="KIW221" s="83"/>
      <c r="KIX221" s="86"/>
      <c r="KIY221" s="86"/>
      <c r="KIZ221" s="82"/>
      <c r="KJA221" s="83"/>
      <c r="KJB221" s="83"/>
      <c r="KJC221" s="86"/>
      <c r="KJD221" s="86"/>
      <c r="KJE221" s="82"/>
      <c r="KJF221" s="83"/>
      <c r="KJG221" s="83"/>
      <c r="KJH221" s="86"/>
      <c r="KJI221" s="86"/>
      <c r="KJJ221" s="82"/>
      <c r="KJK221" s="83"/>
      <c r="KJL221" s="83"/>
      <c r="KJM221" s="86"/>
      <c r="KJN221" s="86"/>
      <c r="KJO221" s="82"/>
      <c r="KJP221" s="83"/>
      <c r="KJQ221" s="83"/>
      <c r="KJR221" s="86"/>
      <c r="KJS221" s="86"/>
      <c r="KJT221" s="82"/>
      <c r="KJU221" s="83"/>
      <c r="KJV221" s="83"/>
      <c r="KJW221" s="86"/>
      <c r="KJX221" s="86"/>
      <c r="KJY221" s="82"/>
      <c r="KJZ221" s="83"/>
      <c r="KKA221" s="83"/>
      <c r="KKB221" s="86"/>
      <c r="KKC221" s="86"/>
      <c r="KKD221" s="82"/>
      <c r="KKE221" s="83"/>
      <c r="KKF221" s="83"/>
      <c r="KKG221" s="86"/>
      <c r="KKH221" s="86"/>
      <c r="KKI221" s="82"/>
      <c r="KKJ221" s="83"/>
      <c r="KKK221" s="83"/>
      <c r="KKL221" s="86"/>
      <c r="KKM221" s="86"/>
      <c r="KKN221" s="82"/>
      <c r="KKO221" s="83"/>
      <c r="KKP221" s="83"/>
      <c r="KKQ221" s="86"/>
      <c r="KKR221" s="86"/>
      <c r="KKS221" s="82"/>
      <c r="KKT221" s="83"/>
      <c r="KKU221" s="83"/>
      <c r="KKV221" s="86"/>
      <c r="KKW221" s="86"/>
      <c r="KKX221" s="82"/>
      <c r="KKY221" s="83"/>
      <c r="KKZ221" s="83"/>
      <c r="KLA221" s="86"/>
      <c r="KLB221" s="86"/>
      <c r="KLC221" s="82"/>
      <c r="KLD221" s="83"/>
      <c r="KLE221" s="83"/>
      <c r="KLF221" s="86"/>
      <c r="KLG221" s="86"/>
      <c r="KLH221" s="82"/>
      <c r="KLI221" s="83"/>
      <c r="KLJ221" s="83"/>
      <c r="KLK221" s="86"/>
      <c r="KLL221" s="86"/>
      <c r="KLM221" s="82"/>
      <c r="KLN221" s="83"/>
      <c r="KLO221" s="83"/>
      <c r="KLP221" s="86"/>
      <c r="KLQ221" s="86"/>
      <c r="KLR221" s="82"/>
      <c r="KLS221" s="83"/>
      <c r="KLT221" s="83"/>
      <c r="KLU221" s="86"/>
      <c r="KLV221" s="86"/>
      <c r="KLW221" s="82"/>
      <c r="KLX221" s="83"/>
      <c r="KLY221" s="83"/>
      <c r="KLZ221" s="86"/>
      <c r="KMA221" s="86"/>
      <c r="KMB221" s="82"/>
      <c r="KMC221" s="83"/>
      <c r="KMD221" s="83"/>
      <c r="KME221" s="86"/>
      <c r="KMF221" s="86"/>
      <c r="KMG221" s="82"/>
      <c r="KMH221" s="83"/>
      <c r="KMI221" s="83"/>
      <c r="KMJ221" s="86"/>
      <c r="KMK221" s="86"/>
      <c r="KML221" s="82"/>
      <c r="KMM221" s="83"/>
      <c r="KMN221" s="83"/>
      <c r="KMO221" s="86"/>
      <c r="KMP221" s="86"/>
      <c r="KMQ221" s="82"/>
      <c r="KMR221" s="83"/>
      <c r="KMS221" s="83"/>
      <c r="KMT221" s="86"/>
      <c r="KMU221" s="86"/>
      <c r="KMV221" s="82"/>
      <c r="KMW221" s="83"/>
      <c r="KMX221" s="83"/>
      <c r="KMY221" s="86"/>
      <c r="KMZ221" s="86"/>
      <c r="KNA221" s="82"/>
      <c r="KNB221" s="83"/>
      <c r="KNC221" s="83"/>
      <c r="KND221" s="86"/>
      <c r="KNE221" s="86"/>
      <c r="KNF221" s="82"/>
      <c r="KNG221" s="83"/>
      <c r="KNH221" s="83"/>
      <c r="KNI221" s="86"/>
      <c r="KNJ221" s="86"/>
      <c r="KNK221" s="82"/>
      <c r="KNL221" s="83"/>
      <c r="KNM221" s="83"/>
      <c r="KNN221" s="86"/>
      <c r="KNO221" s="86"/>
      <c r="KNP221" s="82"/>
      <c r="KNQ221" s="83"/>
      <c r="KNR221" s="83"/>
      <c r="KNS221" s="86"/>
      <c r="KNT221" s="86"/>
      <c r="KNU221" s="82"/>
      <c r="KNV221" s="83"/>
      <c r="KNW221" s="83"/>
      <c r="KNX221" s="86"/>
      <c r="KNY221" s="86"/>
      <c r="KNZ221" s="82"/>
      <c r="KOA221" s="83"/>
      <c r="KOB221" s="83"/>
      <c r="KOC221" s="86"/>
      <c r="KOD221" s="86"/>
      <c r="KOE221" s="82"/>
      <c r="KOF221" s="83"/>
      <c r="KOG221" s="83"/>
      <c r="KOH221" s="86"/>
      <c r="KOI221" s="86"/>
      <c r="KOJ221" s="82"/>
      <c r="KOK221" s="83"/>
      <c r="KOL221" s="83"/>
      <c r="KOM221" s="86"/>
      <c r="KON221" s="86"/>
      <c r="KOO221" s="82"/>
      <c r="KOP221" s="83"/>
      <c r="KOQ221" s="83"/>
      <c r="KOR221" s="86"/>
      <c r="KOS221" s="86"/>
      <c r="KOT221" s="82"/>
      <c r="KOU221" s="83"/>
      <c r="KOV221" s="83"/>
      <c r="KOW221" s="86"/>
      <c r="KOX221" s="86"/>
      <c r="KOY221" s="82"/>
      <c r="KOZ221" s="83"/>
      <c r="KPA221" s="83"/>
      <c r="KPB221" s="86"/>
      <c r="KPC221" s="86"/>
      <c r="KPD221" s="82"/>
      <c r="KPE221" s="83"/>
      <c r="KPF221" s="83"/>
      <c r="KPG221" s="86"/>
      <c r="KPH221" s="86"/>
      <c r="KPI221" s="82"/>
      <c r="KPJ221" s="83"/>
      <c r="KPK221" s="83"/>
      <c r="KPL221" s="86"/>
      <c r="KPM221" s="86"/>
      <c r="KPN221" s="82"/>
      <c r="KPO221" s="83"/>
      <c r="KPP221" s="83"/>
      <c r="KPQ221" s="86"/>
      <c r="KPR221" s="86"/>
      <c r="KPS221" s="82"/>
      <c r="KPT221" s="83"/>
      <c r="KPU221" s="83"/>
      <c r="KPV221" s="86"/>
      <c r="KPW221" s="86"/>
      <c r="KPX221" s="82"/>
      <c r="KPY221" s="83"/>
      <c r="KPZ221" s="83"/>
      <c r="KQA221" s="86"/>
      <c r="KQB221" s="86"/>
      <c r="KQC221" s="82"/>
      <c r="KQD221" s="83"/>
      <c r="KQE221" s="83"/>
      <c r="KQF221" s="86"/>
      <c r="KQG221" s="86"/>
      <c r="KQH221" s="82"/>
      <c r="KQI221" s="83"/>
      <c r="KQJ221" s="83"/>
      <c r="KQK221" s="86"/>
      <c r="KQL221" s="86"/>
      <c r="KQM221" s="82"/>
      <c r="KQN221" s="83"/>
      <c r="KQO221" s="83"/>
      <c r="KQP221" s="86"/>
      <c r="KQQ221" s="86"/>
      <c r="KQR221" s="82"/>
      <c r="KQS221" s="83"/>
      <c r="KQT221" s="83"/>
      <c r="KQU221" s="86"/>
      <c r="KQV221" s="86"/>
      <c r="KQW221" s="82"/>
      <c r="KQX221" s="83"/>
      <c r="KQY221" s="83"/>
      <c r="KQZ221" s="86"/>
      <c r="KRA221" s="86"/>
      <c r="KRB221" s="82"/>
      <c r="KRC221" s="83"/>
      <c r="KRD221" s="83"/>
      <c r="KRE221" s="86"/>
      <c r="KRF221" s="86"/>
      <c r="KRG221" s="82"/>
      <c r="KRH221" s="83"/>
      <c r="KRI221" s="83"/>
      <c r="KRJ221" s="86"/>
      <c r="KRK221" s="86"/>
      <c r="KRL221" s="82"/>
      <c r="KRM221" s="83"/>
      <c r="KRN221" s="83"/>
      <c r="KRO221" s="86"/>
      <c r="KRP221" s="86"/>
      <c r="KRQ221" s="82"/>
      <c r="KRR221" s="83"/>
      <c r="KRS221" s="83"/>
      <c r="KRT221" s="86"/>
      <c r="KRU221" s="86"/>
      <c r="KRV221" s="82"/>
      <c r="KRW221" s="83"/>
      <c r="KRX221" s="83"/>
      <c r="KRY221" s="86"/>
      <c r="KRZ221" s="86"/>
      <c r="KSA221" s="82"/>
      <c r="KSB221" s="83"/>
      <c r="KSC221" s="83"/>
      <c r="KSD221" s="86"/>
      <c r="KSE221" s="86"/>
      <c r="KSF221" s="82"/>
      <c r="KSG221" s="83"/>
      <c r="KSH221" s="83"/>
      <c r="KSI221" s="86"/>
      <c r="KSJ221" s="86"/>
      <c r="KSK221" s="82"/>
      <c r="KSL221" s="83"/>
      <c r="KSM221" s="83"/>
      <c r="KSN221" s="86"/>
      <c r="KSO221" s="86"/>
      <c r="KSP221" s="82"/>
      <c r="KSQ221" s="83"/>
      <c r="KSR221" s="83"/>
      <c r="KSS221" s="86"/>
      <c r="KST221" s="86"/>
      <c r="KSU221" s="82"/>
      <c r="KSV221" s="83"/>
      <c r="KSW221" s="83"/>
      <c r="KSX221" s="86"/>
      <c r="KSY221" s="86"/>
      <c r="KSZ221" s="82"/>
      <c r="KTA221" s="83"/>
      <c r="KTB221" s="83"/>
      <c r="KTC221" s="86"/>
      <c r="KTD221" s="86"/>
      <c r="KTE221" s="82"/>
      <c r="KTF221" s="83"/>
      <c r="KTG221" s="83"/>
      <c r="KTH221" s="86"/>
      <c r="KTI221" s="86"/>
      <c r="KTJ221" s="82"/>
      <c r="KTK221" s="83"/>
      <c r="KTL221" s="83"/>
      <c r="KTM221" s="86"/>
      <c r="KTN221" s="86"/>
      <c r="KTO221" s="82"/>
      <c r="KTP221" s="83"/>
      <c r="KTQ221" s="83"/>
      <c r="KTR221" s="86"/>
      <c r="KTS221" s="86"/>
      <c r="KTT221" s="82"/>
      <c r="KTU221" s="83"/>
      <c r="KTV221" s="83"/>
      <c r="KTW221" s="86"/>
      <c r="KTX221" s="86"/>
      <c r="KTY221" s="82"/>
      <c r="KTZ221" s="83"/>
      <c r="KUA221" s="83"/>
      <c r="KUB221" s="86"/>
      <c r="KUC221" s="86"/>
      <c r="KUD221" s="82"/>
      <c r="KUE221" s="83"/>
      <c r="KUF221" s="83"/>
      <c r="KUG221" s="86"/>
      <c r="KUH221" s="86"/>
      <c r="KUI221" s="82"/>
      <c r="KUJ221" s="83"/>
      <c r="KUK221" s="83"/>
      <c r="KUL221" s="86"/>
      <c r="KUM221" s="86"/>
      <c r="KUN221" s="82"/>
      <c r="KUO221" s="83"/>
      <c r="KUP221" s="83"/>
      <c r="KUQ221" s="86"/>
      <c r="KUR221" s="86"/>
      <c r="KUS221" s="82"/>
      <c r="KUT221" s="83"/>
      <c r="KUU221" s="83"/>
      <c r="KUV221" s="86"/>
      <c r="KUW221" s="86"/>
      <c r="KUX221" s="82"/>
      <c r="KUY221" s="83"/>
      <c r="KUZ221" s="83"/>
      <c r="KVA221" s="86"/>
      <c r="KVB221" s="86"/>
      <c r="KVC221" s="82"/>
      <c r="KVD221" s="83"/>
      <c r="KVE221" s="83"/>
      <c r="KVF221" s="86"/>
      <c r="KVG221" s="86"/>
      <c r="KVH221" s="82"/>
      <c r="KVI221" s="83"/>
      <c r="KVJ221" s="83"/>
      <c r="KVK221" s="86"/>
      <c r="KVL221" s="86"/>
      <c r="KVM221" s="82"/>
      <c r="KVN221" s="83"/>
      <c r="KVO221" s="83"/>
      <c r="KVP221" s="86"/>
      <c r="KVQ221" s="86"/>
      <c r="KVR221" s="82"/>
      <c r="KVS221" s="83"/>
      <c r="KVT221" s="83"/>
      <c r="KVU221" s="86"/>
      <c r="KVV221" s="86"/>
      <c r="KVW221" s="82"/>
      <c r="KVX221" s="83"/>
      <c r="KVY221" s="83"/>
      <c r="KVZ221" s="86"/>
      <c r="KWA221" s="86"/>
      <c r="KWB221" s="82"/>
      <c r="KWC221" s="83"/>
      <c r="KWD221" s="83"/>
      <c r="KWE221" s="86"/>
      <c r="KWF221" s="86"/>
      <c r="KWG221" s="82"/>
      <c r="KWH221" s="83"/>
      <c r="KWI221" s="83"/>
      <c r="KWJ221" s="86"/>
      <c r="KWK221" s="86"/>
      <c r="KWL221" s="82"/>
      <c r="KWM221" s="83"/>
      <c r="KWN221" s="83"/>
      <c r="KWO221" s="86"/>
      <c r="KWP221" s="86"/>
      <c r="KWQ221" s="82"/>
      <c r="KWR221" s="83"/>
      <c r="KWS221" s="83"/>
      <c r="KWT221" s="86"/>
      <c r="KWU221" s="86"/>
      <c r="KWV221" s="82"/>
      <c r="KWW221" s="83"/>
      <c r="KWX221" s="83"/>
      <c r="KWY221" s="86"/>
      <c r="KWZ221" s="86"/>
      <c r="KXA221" s="82"/>
      <c r="KXB221" s="83"/>
      <c r="KXC221" s="83"/>
      <c r="KXD221" s="86"/>
      <c r="KXE221" s="86"/>
      <c r="KXF221" s="82"/>
      <c r="KXG221" s="83"/>
      <c r="KXH221" s="83"/>
      <c r="KXI221" s="86"/>
      <c r="KXJ221" s="86"/>
      <c r="KXK221" s="82"/>
      <c r="KXL221" s="83"/>
      <c r="KXM221" s="83"/>
      <c r="KXN221" s="86"/>
      <c r="KXO221" s="86"/>
      <c r="KXP221" s="82"/>
      <c r="KXQ221" s="83"/>
      <c r="KXR221" s="83"/>
      <c r="KXS221" s="86"/>
      <c r="KXT221" s="86"/>
      <c r="KXU221" s="82"/>
      <c r="KXV221" s="83"/>
      <c r="KXW221" s="83"/>
      <c r="KXX221" s="86"/>
      <c r="KXY221" s="86"/>
      <c r="KXZ221" s="82"/>
      <c r="KYA221" s="83"/>
      <c r="KYB221" s="83"/>
      <c r="KYC221" s="86"/>
      <c r="KYD221" s="86"/>
      <c r="KYE221" s="82"/>
      <c r="KYF221" s="83"/>
      <c r="KYG221" s="83"/>
      <c r="KYH221" s="86"/>
      <c r="KYI221" s="86"/>
      <c r="KYJ221" s="82"/>
      <c r="KYK221" s="83"/>
      <c r="KYL221" s="83"/>
      <c r="KYM221" s="86"/>
      <c r="KYN221" s="86"/>
      <c r="KYO221" s="82"/>
      <c r="KYP221" s="83"/>
      <c r="KYQ221" s="83"/>
      <c r="KYR221" s="86"/>
      <c r="KYS221" s="86"/>
      <c r="KYT221" s="82"/>
      <c r="KYU221" s="83"/>
      <c r="KYV221" s="83"/>
      <c r="KYW221" s="86"/>
      <c r="KYX221" s="86"/>
      <c r="KYY221" s="82"/>
      <c r="KYZ221" s="83"/>
      <c r="KZA221" s="83"/>
      <c r="KZB221" s="86"/>
      <c r="KZC221" s="86"/>
      <c r="KZD221" s="82"/>
      <c r="KZE221" s="83"/>
      <c r="KZF221" s="83"/>
      <c r="KZG221" s="86"/>
      <c r="KZH221" s="86"/>
      <c r="KZI221" s="82"/>
      <c r="KZJ221" s="83"/>
      <c r="KZK221" s="83"/>
      <c r="KZL221" s="86"/>
      <c r="KZM221" s="86"/>
      <c r="KZN221" s="82"/>
      <c r="KZO221" s="83"/>
      <c r="KZP221" s="83"/>
      <c r="KZQ221" s="86"/>
      <c r="KZR221" s="86"/>
      <c r="KZS221" s="82"/>
      <c r="KZT221" s="83"/>
      <c r="KZU221" s="83"/>
      <c r="KZV221" s="86"/>
      <c r="KZW221" s="86"/>
      <c r="KZX221" s="82"/>
      <c r="KZY221" s="83"/>
      <c r="KZZ221" s="83"/>
      <c r="LAA221" s="86"/>
      <c r="LAB221" s="86"/>
      <c r="LAC221" s="82"/>
      <c r="LAD221" s="83"/>
      <c r="LAE221" s="83"/>
      <c r="LAF221" s="86"/>
      <c r="LAG221" s="86"/>
      <c r="LAH221" s="82"/>
      <c r="LAI221" s="83"/>
      <c r="LAJ221" s="83"/>
      <c r="LAK221" s="86"/>
      <c r="LAL221" s="86"/>
      <c r="LAM221" s="82"/>
      <c r="LAN221" s="83"/>
      <c r="LAO221" s="83"/>
      <c r="LAP221" s="86"/>
      <c r="LAQ221" s="86"/>
      <c r="LAR221" s="82"/>
      <c r="LAS221" s="83"/>
      <c r="LAT221" s="83"/>
      <c r="LAU221" s="86"/>
      <c r="LAV221" s="86"/>
      <c r="LAW221" s="82"/>
      <c r="LAX221" s="83"/>
      <c r="LAY221" s="83"/>
      <c r="LAZ221" s="86"/>
      <c r="LBA221" s="86"/>
      <c r="LBB221" s="82"/>
      <c r="LBC221" s="83"/>
      <c r="LBD221" s="83"/>
      <c r="LBE221" s="86"/>
      <c r="LBF221" s="86"/>
      <c r="LBG221" s="82"/>
      <c r="LBH221" s="83"/>
      <c r="LBI221" s="83"/>
      <c r="LBJ221" s="86"/>
      <c r="LBK221" s="86"/>
      <c r="LBL221" s="82"/>
      <c r="LBM221" s="83"/>
      <c r="LBN221" s="83"/>
      <c r="LBO221" s="86"/>
      <c r="LBP221" s="86"/>
      <c r="LBQ221" s="82"/>
      <c r="LBR221" s="83"/>
      <c r="LBS221" s="83"/>
      <c r="LBT221" s="86"/>
      <c r="LBU221" s="86"/>
      <c r="LBV221" s="82"/>
      <c r="LBW221" s="83"/>
      <c r="LBX221" s="83"/>
      <c r="LBY221" s="86"/>
      <c r="LBZ221" s="86"/>
      <c r="LCA221" s="82"/>
      <c r="LCB221" s="83"/>
      <c r="LCC221" s="83"/>
      <c r="LCD221" s="86"/>
      <c r="LCE221" s="86"/>
      <c r="LCF221" s="82"/>
      <c r="LCG221" s="83"/>
      <c r="LCH221" s="83"/>
      <c r="LCI221" s="86"/>
      <c r="LCJ221" s="86"/>
      <c r="LCK221" s="82"/>
      <c r="LCL221" s="83"/>
      <c r="LCM221" s="83"/>
      <c r="LCN221" s="86"/>
      <c r="LCO221" s="86"/>
      <c r="LCP221" s="82"/>
      <c r="LCQ221" s="83"/>
      <c r="LCR221" s="83"/>
      <c r="LCS221" s="86"/>
      <c r="LCT221" s="86"/>
      <c r="LCU221" s="82"/>
      <c r="LCV221" s="83"/>
      <c r="LCW221" s="83"/>
      <c r="LCX221" s="86"/>
      <c r="LCY221" s="86"/>
      <c r="LCZ221" s="82"/>
      <c r="LDA221" s="83"/>
      <c r="LDB221" s="83"/>
      <c r="LDC221" s="86"/>
      <c r="LDD221" s="86"/>
      <c r="LDE221" s="82"/>
      <c r="LDF221" s="83"/>
      <c r="LDG221" s="83"/>
      <c r="LDH221" s="86"/>
      <c r="LDI221" s="86"/>
      <c r="LDJ221" s="82"/>
      <c r="LDK221" s="83"/>
      <c r="LDL221" s="83"/>
      <c r="LDM221" s="86"/>
      <c r="LDN221" s="86"/>
      <c r="LDO221" s="82"/>
      <c r="LDP221" s="83"/>
      <c r="LDQ221" s="83"/>
      <c r="LDR221" s="86"/>
      <c r="LDS221" s="86"/>
      <c r="LDT221" s="82"/>
      <c r="LDU221" s="83"/>
      <c r="LDV221" s="83"/>
      <c r="LDW221" s="86"/>
      <c r="LDX221" s="86"/>
      <c r="LDY221" s="82"/>
      <c r="LDZ221" s="83"/>
      <c r="LEA221" s="83"/>
      <c r="LEB221" s="86"/>
      <c r="LEC221" s="86"/>
      <c r="LED221" s="82"/>
      <c r="LEE221" s="83"/>
      <c r="LEF221" s="83"/>
      <c r="LEG221" s="86"/>
      <c r="LEH221" s="86"/>
      <c r="LEI221" s="82"/>
      <c r="LEJ221" s="83"/>
      <c r="LEK221" s="83"/>
      <c r="LEL221" s="86"/>
      <c r="LEM221" s="86"/>
      <c r="LEN221" s="82"/>
      <c r="LEO221" s="83"/>
      <c r="LEP221" s="83"/>
      <c r="LEQ221" s="86"/>
      <c r="LER221" s="86"/>
      <c r="LES221" s="82"/>
      <c r="LET221" s="83"/>
      <c r="LEU221" s="83"/>
      <c r="LEV221" s="86"/>
      <c r="LEW221" s="86"/>
      <c r="LEX221" s="82"/>
      <c r="LEY221" s="83"/>
      <c r="LEZ221" s="83"/>
      <c r="LFA221" s="86"/>
      <c r="LFB221" s="86"/>
      <c r="LFC221" s="82"/>
      <c r="LFD221" s="83"/>
      <c r="LFE221" s="83"/>
      <c r="LFF221" s="86"/>
      <c r="LFG221" s="86"/>
      <c r="LFH221" s="82"/>
      <c r="LFI221" s="83"/>
      <c r="LFJ221" s="83"/>
      <c r="LFK221" s="86"/>
      <c r="LFL221" s="86"/>
      <c r="LFM221" s="82"/>
      <c r="LFN221" s="83"/>
      <c r="LFO221" s="83"/>
      <c r="LFP221" s="86"/>
      <c r="LFQ221" s="86"/>
      <c r="LFR221" s="82"/>
      <c r="LFS221" s="83"/>
      <c r="LFT221" s="83"/>
      <c r="LFU221" s="86"/>
      <c r="LFV221" s="86"/>
      <c r="LFW221" s="82"/>
      <c r="LFX221" s="83"/>
      <c r="LFY221" s="83"/>
      <c r="LFZ221" s="86"/>
      <c r="LGA221" s="86"/>
      <c r="LGB221" s="82"/>
      <c r="LGC221" s="83"/>
      <c r="LGD221" s="83"/>
      <c r="LGE221" s="86"/>
      <c r="LGF221" s="86"/>
      <c r="LGG221" s="82"/>
      <c r="LGH221" s="83"/>
      <c r="LGI221" s="83"/>
      <c r="LGJ221" s="86"/>
      <c r="LGK221" s="86"/>
      <c r="LGL221" s="82"/>
      <c r="LGM221" s="83"/>
      <c r="LGN221" s="83"/>
      <c r="LGO221" s="86"/>
      <c r="LGP221" s="86"/>
      <c r="LGQ221" s="82"/>
      <c r="LGR221" s="83"/>
      <c r="LGS221" s="83"/>
      <c r="LGT221" s="86"/>
      <c r="LGU221" s="86"/>
      <c r="LGV221" s="82"/>
      <c r="LGW221" s="83"/>
      <c r="LGX221" s="83"/>
      <c r="LGY221" s="86"/>
      <c r="LGZ221" s="86"/>
      <c r="LHA221" s="82"/>
      <c r="LHB221" s="83"/>
      <c r="LHC221" s="83"/>
      <c r="LHD221" s="86"/>
      <c r="LHE221" s="86"/>
      <c r="LHF221" s="82"/>
      <c r="LHG221" s="83"/>
      <c r="LHH221" s="83"/>
      <c r="LHI221" s="86"/>
      <c r="LHJ221" s="86"/>
      <c r="LHK221" s="82"/>
      <c r="LHL221" s="83"/>
      <c r="LHM221" s="83"/>
      <c r="LHN221" s="86"/>
      <c r="LHO221" s="86"/>
      <c r="LHP221" s="82"/>
      <c r="LHQ221" s="83"/>
      <c r="LHR221" s="83"/>
      <c r="LHS221" s="86"/>
      <c r="LHT221" s="86"/>
      <c r="LHU221" s="82"/>
      <c r="LHV221" s="83"/>
      <c r="LHW221" s="83"/>
      <c r="LHX221" s="86"/>
      <c r="LHY221" s="86"/>
      <c r="LHZ221" s="82"/>
      <c r="LIA221" s="83"/>
      <c r="LIB221" s="83"/>
      <c r="LIC221" s="86"/>
      <c r="LID221" s="86"/>
      <c r="LIE221" s="82"/>
      <c r="LIF221" s="83"/>
      <c r="LIG221" s="83"/>
      <c r="LIH221" s="86"/>
      <c r="LII221" s="86"/>
      <c r="LIJ221" s="82"/>
      <c r="LIK221" s="83"/>
      <c r="LIL221" s="83"/>
      <c r="LIM221" s="86"/>
      <c r="LIN221" s="86"/>
      <c r="LIO221" s="82"/>
      <c r="LIP221" s="83"/>
      <c r="LIQ221" s="83"/>
      <c r="LIR221" s="86"/>
      <c r="LIS221" s="86"/>
      <c r="LIT221" s="82"/>
      <c r="LIU221" s="83"/>
      <c r="LIV221" s="83"/>
      <c r="LIW221" s="86"/>
      <c r="LIX221" s="86"/>
      <c r="LIY221" s="82"/>
      <c r="LIZ221" s="83"/>
      <c r="LJA221" s="83"/>
      <c r="LJB221" s="86"/>
      <c r="LJC221" s="86"/>
      <c r="LJD221" s="82"/>
      <c r="LJE221" s="83"/>
      <c r="LJF221" s="83"/>
      <c r="LJG221" s="86"/>
      <c r="LJH221" s="86"/>
      <c r="LJI221" s="82"/>
      <c r="LJJ221" s="83"/>
      <c r="LJK221" s="83"/>
      <c r="LJL221" s="86"/>
      <c r="LJM221" s="86"/>
      <c r="LJN221" s="82"/>
      <c r="LJO221" s="83"/>
      <c r="LJP221" s="83"/>
      <c r="LJQ221" s="86"/>
      <c r="LJR221" s="86"/>
      <c r="LJS221" s="82"/>
      <c r="LJT221" s="83"/>
      <c r="LJU221" s="83"/>
      <c r="LJV221" s="86"/>
      <c r="LJW221" s="86"/>
      <c r="LJX221" s="82"/>
      <c r="LJY221" s="83"/>
      <c r="LJZ221" s="83"/>
      <c r="LKA221" s="86"/>
      <c r="LKB221" s="86"/>
      <c r="LKC221" s="82"/>
      <c r="LKD221" s="83"/>
      <c r="LKE221" s="83"/>
      <c r="LKF221" s="86"/>
      <c r="LKG221" s="86"/>
      <c r="LKH221" s="82"/>
      <c r="LKI221" s="83"/>
      <c r="LKJ221" s="83"/>
      <c r="LKK221" s="86"/>
      <c r="LKL221" s="86"/>
      <c r="LKM221" s="82"/>
      <c r="LKN221" s="83"/>
      <c r="LKO221" s="83"/>
      <c r="LKP221" s="86"/>
      <c r="LKQ221" s="86"/>
      <c r="LKR221" s="82"/>
      <c r="LKS221" s="83"/>
      <c r="LKT221" s="83"/>
      <c r="LKU221" s="86"/>
      <c r="LKV221" s="86"/>
      <c r="LKW221" s="82"/>
      <c r="LKX221" s="83"/>
      <c r="LKY221" s="83"/>
      <c r="LKZ221" s="86"/>
      <c r="LLA221" s="86"/>
      <c r="LLB221" s="82"/>
      <c r="LLC221" s="83"/>
      <c r="LLD221" s="83"/>
      <c r="LLE221" s="86"/>
      <c r="LLF221" s="86"/>
      <c r="LLG221" s="82"/>
      <c r="LLH221" s="83"/>
      <c r="LLI221" s="83"/>
      <c r="LLJ221" s="86"/>
      <c r="LLK221" s="86"/>
      <c r="LLL221" s="82"/>
      <c r="LLM221" s="83"/>
      <c r="LLN221" s="83"/>
      <c r="LLO221" s="86"/>
      <c r="LLP221" s="86"/>
      <c r="LLQ221" s="82"/>
      <c r="LLR221" s="83"/>
      <c r="LLS221" s="83"/>
      <c r="LLT221" s="86"/>
      <c r="LLU221" s="86"/>
      <c r="LLV221" s="82"/>
      <c r="LLW221" s="83"/>
      <c r="LLX221" s="83"/>
      <c r="LLY221" s="86"/>
      <c r="LLZ221" s="86"/>
      <c r="LMA221" s="82"/>
      <c r="LMB221" s="83"/>
      <c r="LMC221" s="83"/>
      <c r="LMD221" s="86"/>
      <c r="LME221" s="86"/>
      <c r="LMF221" s="82"/>
      <c r="LMG221" s="83"/>
      <c r="LMH221" s="83"/>
      <c r="LMI221" s="86"/>
      <c r="LMJ221" s="86"/>
      <c r="LMK221" s="82"/>
      <c r="LML221" s="83"/>
      <c r="LMM221" s="83"/>
      <c r="LMN221" s="86"/>
      <c r="LMO221" s="86"/>
      <c r="LMP221" s="82"/>
      <c r="LMQ221" s="83"/>
      <c r="LMR221" s="83"/>
      <c r="LMS221" s="86"/>
      <c r="LMT221" s="86"/>
      <c r="LMU221" s="82"/>
      <c r="LMV221" s="83"/>
      <c r="LMW221" s="83"/>
      <c r="LMX221" s="86"/>
      <c r="LMY221" s="86"/>
      <c r="LMZ221" s="82"/>
      <c r="LNA221" s="83"/>
      <c r="LNB221" s="83"/>
      <c r="LNC221" s="86"/>
      <c r="LND221" s="86"/>
      <c r="LNE221" s="82"/>
      <c r="LNF221" s="83"/>
      <c r="LNG221" s="83"/>
      <c r="LNH221" s="86"/>
      <c r="LNI221" s="86"/>
      <c r="LNJ221" s="82"/>
      <c r="LNK221" s="83"/>
      <c r="LNL221" s="83"/>
      <c r="LNM221" s="86"/>
      <c r="LNN221" s="86"/>
      <c r="LNO221" s="82"/>
      <c r="LNP221" s="83"/>
      <c r="LNQ221" s="83"/>
      <c r="LNR221" s="86"/>
      <c r="LNS221" s="86"/>
      <c r="LNT221" s="82"/>
      <c r="LNU221" s="83"/>
      <c r="LNV221" s="83"/>
      <c r="LNW221" s="86"/>
      <c r="LNX221" s="86"/>
      <c r="LNY221" s="82"/>
      <c r="LNZ221" s="83"/>
      <c r="LOA221" s="83"/>
      <c r="LOB221" s="86"/>
      <c r="LOC221" s="86"/>
      <c r="LOD221" s="82"/>
      <c r="LOE221" s="83"/>
      <c r="LOF221" s="83"/>
      <c r="LOG221" s="86"/>
      <c r="LOH221" s="86"/>
      <c r="LOI221" s="82"/>
      <c r="LOJ221" s="83"/>
      <c r="LOK221" s="83"/>
      <c r="LOL221" s="86"/>
      <c r="LOM221" s="86"/>
      <c r="LON221" s="82"/>
      <c r="LOO221" s="83"/>
      <c r="LOP221" s="83"/>
      <c r="LOQ221" s="86"/>
      <c r="LOR221" s="86"/>
      <c r="LOS221" s="82"/>
      <c r="LOT221" s="83"/>
      <c r="LOU221" s="83"/>
      <c r="LOV221" s="86"/>
      <c r="LOW221" s="86"/>
      <c r="LOX221" s="82"/>
      <c r="LOY221" s="83"/>
      <c r="LOZ221" s="83"/>
      <c r="LPA221" s="86"/>
      <c r="LPB221" s="86"/>
      <c r="LPC221" s="82"/>
      <c r="LPD221" s="83"/>
      <c r="LPE221" s="83"/>
      <c r="LPF221" s="86"/>
      <c r="LPG221" s="86"/>
      <c r="LPH221" s="82"/>
      <c r="LPI221" s="83"/>
      <c r="LPJ221" s="83"/>
      <c r="LPK221" s="86"/>
      <c r="LPL221" s="86"/>
      <c r="LPM221" s="82"/>
      <c r="LPN221" s="83"/>
      <c r="LPO221" s="83"/>
      <c r="LPP221" s="86"/>
      <c r="LPQ221" s="86"/>
      <c r="LPR221" s="82"/>
      <c r="LPS221" s="83"/>
      <c r="LPT221" s="83"/>
      <c r="LPU221" s="86"/>
      <c r="LPV221" s="86"/>
      <c r="LPW221" s="82"/>
      <c r="LPX221" s="83"/>
      <c r="LPY221" s="83"/>
      <c r="LPZ221" s="86"/>
      <c r="LQA221" s="86"/>
      <c r="LQB221" s="82"/>
      <c r="LQC221" s="83"/>
      <c r="LQD221" s="83"/>
      <c r="LQE221" s="86"/>
      <c r="LQF221" s="86"/>
      <c r="LQG221" s="82"/>
      <c r="LQH221" s="83"/>
      <c r="LQI221" s="83"/>
      <c r="LQJ221" s="86"/>
      <c r="LQK221" s="86"/>
      <c r="LQL221" s="82"/>
      <c r="LQM221" s="83"/>
      <c r="LQN221" s="83"/>
      <c r="LQO221" s="86"/>
      <c r="LQP221" s="86"/>
      <c r="LQQ221" s="82"/>
      <c r="LQR221" s="83"/>
      <c r="LQS221" s="83"/>
      <c r="LQT221" s="86"/>
      <c r="LQU221" s="86"/>
      <c r="LQV221" s="82"/>
      <c r="LQW221" s="83"/>
      <c r="LQX221" s="83"/>
      <c r="LQY221" s="86"/>
      <c r="LQZ221" s="86"/>
      <c r="LRA221" s="82"/>
      <c r="LRB221" s="83"/>
      <c r="LRC221" s="83"/>
      <c r="LRD221" s="86"/>
      <c r="LRE221" s="86"/>
      <c r="LRF221" s="82"/>
      <c r="LRG221" s="83"/>
      <c r="LRH221" s="83"/>
      <c r="LRI221" s="86"/>
      <c r="LRJ221" s="86"/>
      <c r="LRK221" s="82"/>
      <c r="LRL221" s="83"/>
      <c r="LRM221" s="83"/>
      <c r="LRN221" s="86"/>
      <c r="LRO221" s="86"/>
      <c r="LRP221" s="82"/>
      <c r="LRQ221" s="83"/>
      <c r="LRR221" s="83"/>
      <c r="LRS221" s="86"/>
      <c r="LRT221" s="86"/>
      <c r="LRU221" s="82"/>
      <c r="LRV221" s="83"/>
      <c r="LRW221" s="83"/>
      <c r="LRX221" s="86"/>
      <c r="LRY221" s="86"/>
      <c r="LRZ221" s="82"/>
      <c r="LSA221" s="83"/>
      <c r="LSB221" s="83"/>
      <c r="LSC221" s="86"/>
      <c r="LSD221" s="86"/>
      <c r="LSE221" s="82"/>
      <c r="LSF221" s="83"/>
      <c r="LSG221" s="83"/>
      <c r="LSH221" s="86"/>
      <c r="LSI221" s="86"/>
      <c r="LSJ221" s="82"/>
      <c r="LSK221" s="83"/>
      <c r="LSL221" s="83"/>
      <c r="LSM221" s="86"/>
      <c r="LSN221" s="86"/>
      <c r="LSO221" s="82"/>
      <c r="LSP221" s="83"/>
      <c r="LSQ221" s="83"/>
      <c r="LSR221" s="86"/>
      <c r="LSS221" s="86"/>
      <c r="LST221" s="82"/>
      <c r="LSU221" s="83"/>
      <c r="LSV221" s="83"/>
      <c r="LSW221" s="86"/>
      <c r="LSX221" s="86"/>
      <c r="LSY221" s="82"/>
      <c r="LSZ221" s="83"/>
      <c r="LTA221" s="83"/>
      <c r="LTB221" s="86"/>
      <c r="LTC221" s="86"/>
      <c r="LTD221" s="82"/>
      <c r="LTE221" s="83"/>
      <c r="LTF221" s="83"/>
      <c r="LTG221" s="86"/>
      <c r="LTH221" s="86"/>
      <c r="LTI221" s="82"/>
      <c r="LTJ221" s="83"/>
      <c r="LTK221" s="83"/>
      <c r="LTL221" s="86"/>
      <c r="LTM221" s="86"/>
      <c r="LTN221" s="82"/>
      <c r="LTO221" s="83"/>
      <c r="LTP221" s="83"/>
      <c r="LTQ221" s="86"/>
      <c r="LTR221" s="86"/>
      <c r="LTS221" s="82"/>
      <c r="LTT221" s="83"/>
      <c r="LTU221" s="83"/>
      <c r="LTV221" s="86"/>
      <c r="LTW221" s="86"/>
      <c r="LTX221" s="82"/>
      <c r="LTY221" s="83"/>
      <c r="LTZ221" s="83"/>
      <c r="LUA221" s="86"/>
      <c r="LUB221" s="86"/>
      <c r="LUC221" s="82"/>
      <c r="LUD221" s="83"/>
      <c r="LUE221" s="83"/>
      <c r="LUF221" s="86"/>
      <c r="LUG221" s="86"/>
      <c r="LUH221" s="82"/>
      <c r="LUI221" s="83"/>
      <c r="LUJ221" s="83"/>
      <c r="LUK221" s="86"/>
      <c r="LUL221" s="86"/>
      <c r="LUM221" s="82"/>
      <c r="LUN221" s="83"/>
      <c r="LUO221" s="83"/>
      <c r="LUP221" s="86"/>
      <c r="LUQ221" s="86"/>
      <c r="LUR221" s="82"/>
      <c r="LUS221" s="83"/>
      <c r="LUT221" s="83"/>
      <c r="LUU221" s="86"/>
      <c r="LUV221" s="86"/>
      <c r="LUW221" s="82"/>
      <c r="LUX221" s="83"/>
      <c r="LUY221" s="83"/>
      <c r="LUZ221" s="86"/>
      <c r="LVA221" s="86"/>
      <c r="LVB221" s="82"/>
      <c r="LVC221" s="83"/>
      <c r="LVD221" s="83"/>
      <c r="LVE221" s="86"/>
      <c r="LVF221" s="86"/>
      <c r="LVG221" s="82"/>
      <c r="LVH221" s="83"/>
      <c r="LVI221" s="83"/>
      <c r="LVJ221" s="86"/>
      <c r="LVK221" s="86"/>
      <c r="LVL221" s="82"/>
      <c r="LVM221" s="83"/>
      <c r="LVN221" s="83"/>
      <c r="LVO221" s="86"/>
      <c r="LVP221" s="86"/>
      <c r="LVQ221" s="82"/>
      <c r="LVR221" s="83"/>
      <c r="LVS221" s="83"/>
      <c r="LVT221" s="86"/>
      <c r="LVU221" s="86"/>
      <c r="LVV221" s="82"/>
      <c r="LVW221" s="83"/>
      <c r="LVX221" s="83"/>
      <c r="LVY221" s="86"/>
      <c r="LVZ221" s="86"/>
      <c r="LWA221" s="82"/>
      <c r="LWB221" s="83"/>
      <c r="LWC221" s="83"/>
      <c r="LWD221" s="86"/>
      <c r="LWE221" s="86"/>
      <c r="LWF221" s="82"/>
      <c r="LWG221" s="83"/>
      <c r="LWH221" s="83"/>
      <c r="LWI221" s="86"/>
      <c r="LWJ221" s="86"/>
      <c r="LWK221" s="82"/>
      <c r="LWL221" s="83"/>
      <c r="LWM221" s="83"/>
      <c r="LWN221" s="86"/>
      <c r="LWO221" s="86"/>
      <c r="LWP221" s="82"/>
      <c r="LWQ221" s="83"/>
      <c r="LWR221" s="83"/>
      <c r="LWS221" s="86"/>
      <c r="LWT221" s="86"/>
      <c r="LWU221" s="82"/>
      <c r="LWV221" s="83"/>
      <c r="LWW221" s="83"/>
      <c r="LWX221" s="86"/>
      <c r="LWY221" s="86"/>
      <c r="LWZ221" s="82"/>
      <c r="LXA221" s="83"/>
      <c r="LXB221" s="83"/>
      <c r="LXC221" s="86"/>
      <c r="LXD221" s="86"/>
      <c r="LXE221" s="82"/>
      <c r="LXF221" s="83"/>
      <c r="LXG221" s="83"/>
      <c r="LXH221" s="86"/>
      <c r="LXI221" s="86"/>
      <c r="LXJ221" s="82"/>
      <c r="LXK221" s="83"/>
      <c r="LXL221" s="83"/>
      <c r="LXM221" s="86"/>
      <c r="LXN221" s="86"/>
      <c r="LXO221" s="82"/>
      <c r="LXP221" s="83"/>
      <c r="LXQ221" s="83"/>
      <c r="LXR221" s="86"/>
      <c r="LXS221" s="86"/>
      <c r="LXT221" s="82"/>
      <c r="LXU221" s="83"/>
      <c r="LXV221" s="83"/>
      <c r="LXW221" s="86"/>
      <c r="LXX221" s="86"/>
      <c r="LXY221" s="82"/>
      <c r="LXZ221" s="83"/>
      <c r="LYA221" s="83"/>
      <c r="LYB221" s="86"/>
      <c r="LYC221" s="86"/>
      <c r="LYD221" s="82"/>
      <c r="LYE221" s="83"/>
      <c r="LYF221" s="83"/>
      <c r="LYG221" s="86"/>
      <c r="LYH221" s="86"/>
      <c r="LYI221" s="82"/>
      <c r="LYJ221" s="83"/>
      <c r="LYK221" s="83"/>
      <c r="LYL221" s="86"/>
      <c r="LYM221" s="86"/>
      <c r="LYN221" s="82"/>
      <c r="LYO221" s="83"/>
      <c r="LYP221" s="83"/>
      <c r="LYQ221" s="86"/>
      <c r="LYR221" s="86"/>
      <c r="LYS221" s="82"/>
      <c r="LYT221" s="83"/>
      <c r="LYU221" s="83"/>
      <c r="LYV221" s="86"/>
      <c r="LYW221" s="86"/>
      <c r="LYX221" s="82"/>
      <c r="LYY221" s="83"/>
      <c r="LYZ221" s="83"/>
      <c r="LZA221" s="86"/>
      <c r="LZB221" s="86"/>
      <c r="LZC221" s="82"/>
      <c r="LZD221" s="83"/>
      <c r="LZE221" s="83"/>
      <c r="LZF221" s="86"/>
      <c r="LZG221" s="86"/>
      <c r="LZH221" s="82"/>
      <c r="LZI221" s="83"/>
      <c r="LZJ221" s="83"/>
      <c r="LZK221" s="86"/>
      <c r="LZL221" s="86"/>
      <c r="LZM221" s="82"/>
      <c r="LZN221" s="83"/>
      <c r="LZO221" s="83"/>
      <c r="LZP221" s="86"/>
      <c r="LZQ221" s="86"/>
      <c r="LZR221" s="82"/>
      <c r="LZS221" s="83"/>
      <c r="LZT221" s="83"/>
      <c r="LZU221" s="86"/>
      <c r="LZV221" s="86"/>
      <c r="LZW221" s="82"/>
      <c r="LZX221" s="83"/>
      <c r="LZY221" s="83"/>
      <c r="LZZ221" s="86"/>
      <c r="MAA221" s="86"/>
      <c r="MAB221" s="82"/>
      <c r="MAC221" s="83"/>
      <c r="MAD221" s="83"/>
      <c r="MAE221" s="86"/>
      <c r="MAF221" s="86"/>
      <c r="MAG221" s="82"/>
      <c r="MAH221" s="83"/>
      <c r="MAI221" s="83"/>
      <c r="MAJ221" s="86"/>
      <c r="MAK221" s="86"/>
      <c r="MAL221" s="82"/>
      <c r="MAM221" s="83"/>
      <c r="MAN221" s="83"/>
      <c r="MAO221" s="86"/>
      <c r="MAP221" s="86"/>
      <c r="MAQ221" s="82"/>
      <c r="MAR221" s="83"/>
      <c r="MAS221" s="83"/>
      <c r="MAT221" s="86"/>
      <c r="MAU221" s="86"/>
      <c r="MAV221" s="82"/>
      <c r="MAW221" s="83"/>
      <c r="MAX221" s="83"/>
      <c r="MAY221" s="86"/>
      <c r="MAZ221" s="86"/>
      <c r="MBA221" s="82"/>
      <c r="MBB221" s="83"/>
      <c r="MBC221" s="83"/>
      <c r="MBD221" s="86"/>
      <c r="MBE221" s="86"/>
      <c r="MBF221" s="82"/>
      <c r="MBG221" s="83"/>
      <c r="MBH221" s="83"/>
      <c r="MBI221" s="86"/>
      <c r="MBJ221" s="86"/>
      <c r="MBK221" s="82"/>
      <c r="MBL221" s="83"/>
      <c r="MBM221" s="83"/>
      <c r="MBN221" s="86"/>
      <c r="MBO221" s="86"/>
      <c r="MBP221" s="82"/>
      <c r="MBQ221" s="83"/>
      <c r="MBR221" s="83"/>
      <c r="MBS221" s="86"/>
      <c r="MBT221" s="86"/>
      <c r="MBU221" s="82"/>
      <c r="MBV221" s="83"/>
      <c r="MBW221" s="83"/>
      <c r="MBX221" s="86"/>
      <c r="MBY221" s="86"/>
      <c r="MBZ221" s="82"/>
      <c r="MCA221" s="83"/>
      <c r="MCB221" s="83"/>
      <c r="MCC221" s="86"/>
      <c r="MCD221" s="86"/>
      <c r="MCE221" s="82"/>
      <c r="MCF221" s="83"/>
      <c r="MCG221" s="83"/>
      <c r="MCH221" s="86"/>
      <c r="MCI221" s="86"/>
      <c r="MCJ221" s="82"/>
      <c r="MCK221" s="83"/>
      <c r="MCL221" s="83"/>
      <c r="MCM221" s="86"/>
      <c r="MCN221" s="86"/>
      <c r="MCO221" s="82"/>
      <c r="MCP221" s="83"/>
      <c r="MCQ221" s="83"/>
      <c r="MCR221" s="86"/>
      <c r="MCS221" s="86"/>
      <c r="MCT221" s="82"/>
      <c r="MCU221" s="83"/>
      <c r="MCV221" s="83"/>
      <c r="MCW221" s="86"/>
      <c r="MCX221" s="86"/>
      <c r="MCY221" s="82"/>
      <c r="MCZ221" s="83"/>
      <c r="MDA221" s="83"/>
      <c r="MDB221" s="86"/>
      <c r="MDC221" s="86"/>
      <c r="MDD221" s="82"/>
      <c r="MDE221" s="83"/>
      <c r="MDF221" s="83"/>
      <c r="MDG221" s="86"/>
      <c r="MDH221" s="86"/>
      <c r="MDI221" s="82"/>
      <c r="MDJ221" s="83"/>
      <c r="MDK221" s="83"/>
      <c r="MDL221" s="86"/>
      <c r="MDM221" s="86"/>
      <c r="MDN221" s="82"/>
      <c r="MDO221" s="83"/>
      <c r="MDP221" s="83"/>
      <c r="MDQ221" s="86"/>
      <c r="MDR221" s="86"/>
      <c r="MDS221" s="82"/>
      <c r="MDT221" s="83"/>
      <c r="MDU221" s="83"/>
      <c r="MDV221" s="86"/>
      <c r="MDW221" s="86"/>
      <c r="MDX221" s="82"/>
      <c r="MDY221" s="83"/>
      <c r="MDZ221" s="83"/>
      <c r="MEA221" s="86"/>
      <c r="MEB221" s="86"/>
      <c r="MEC221" s="82"/>
      <c r="MED221" s="83"/>
      <c r="MEE221" s="83"/>
      <c r="MEF221" s="86"/>
      <c r="MEG221" s="86"/>
      <c r="MEH221" s="82"/>
      <c r="MEI221" s="83"/>
      <c r="MEJ221" s="83"/>
      <c r="MEK221" s="86"/>
      <c r="MEL221" s="86"/>
      <c r="MEM221" s="82"/>
      <c r="MEN221" s="83"/>
      <c r="MEO221" s="83"/>
      <c r="MEP221" s="86"/>
      <c r="MEQ221" s="86"/>
      <c r="MER221" s="82"/>
      <c r="MES221" s="83"/>
      <c r="MET221" s="83"/>
      <c r="MEU221" s="86"/>
      <c r="MEV221" s="86"/>
      <c r="MEW221" s="82"/>
      <c r="MEX221" s="83"/>
      <c r="MEY221" s="83"/>
      <c r="MEZ221" s="86"/>
      <c r="MFA221" s="86"/>
      <c r="MFB221" s="82"/>
      <c r="MFC221" s="83"/>
      <c r="MFD221" s="83"/>
      <c r="MFE221" s="86"/>
      <c r="MFF221" s="86"/>
      <c r="MFG221" s="82"/>
      <c r="MFH221" s="83"/>
      <c r="MFI221" s="83"/>
      <c r="MFJ221" s="86"/>
      <c r="MFK221" s="86"/>
      <c r="MFL221" s="82"/>
      <c r="MFM221" s="83"/>
      <c r="MFN221" s="83"/>
      <c r="MFO221" s="86"/>
      <c r="MFP221" s="86"/>
      <c r="MFQ221" s="82"/>
      <c r="MFR221" s="83"/>
      <c r="MFS221" s="83"/>
      <c r="MFT221" s="86"/>
      <c r="MFU221" s="86"/>
      <c r="MFV221" s="82"/>
      <c r="MFW221" s="83"/>
      <c r="MFX221" s="83"/>
      <c r="MFY221" s="86"/>
      <c r="MFZ221" s="86"/>
      <c r="MGA221" s="82"/>
      <c r="MGB221" s="83"/>
      <c r="MGC221" s="83"/>
      <c r="MGD221" s="86"/>
      <c r="MGE221" s="86"/>
      <c r="MGF221" s="82"/>
      <c r="MGG221" s="83"/>
      <c r="MGH221" s="83"/>
      <c r="MGI221" s="86"/>
      <c r="MGJ221" s="86"/>
      <c r="MGK221" s="82"/>
      <c r="MGL221" s="83"/>
      <c r="MGM221" s="83"/>
      <c r="MGN221" s="86"/>
      <c r="MGO221" s="86"/>
      <c r="MGP221" s="82"/>
      <c r="MGQ221" s="83"/>
      <c r="MGR221" s="83"/>
      <c r="MGS221" s="86"/>
      <c r="MGT221" s="86"/>
      <c r="MGU221" s="82"/>
      <c r="MGV221" s="83"/>
      <c r="MGW221" s="83"/>
      <c r="MGX221" s="86"/>
      <c r="MGY221" s="86"/>
      <c r="MGZ221" s="82"/>
      <c r="MHA221" s="83"/>
      <c r="MHB221" s="83"/>
      <c r="MHC221" s="86"/>
      <c r="MHD221" s="86"/>
      <c r="MHE221" s="82"/>
      <c r="MHF221" s="83"/>
      <c r="MHG221" s="83"/>
      <c r="MHH221" s="86"/>
      <c r="MHI221" s="86"/>
      <c r="MHJ221" s="82"/>
      <c r="MHK221" s="83"/>
      <c r="MHL221" s="83"/>
      <c r="MHM221" s="86"/>
      <c r="MHN221" s="86"/>
      <c r="MHO221" s="82"/>
      <c r="MHP221" s="83"/>
      <c r="MHQ221" s="83"/>
      <c r="MHR221" s="86"/>
      <c r="MHS221" s="86"/>
      <c r="MHT221" s="82"/>
      <c r="MHU221" s="83"/>
      <c r="MHV221" s="83"/>
      <c r="MHW221" s="86"/>
      <c r="MHX221" s="86"/>
      <c r="MHY221" s="82"/>
      <c r="MHZ221" s="83"/>
      <c r="MIA221" s="83"/>
      <c r="MIB221" s="86"/>
      <c r="MIC221" s="86"/>
      <c r="MID221" s="82"/>
      <c r="MIE221" s="83"/>
      <c r="MIF221" s="83"/>
      <c r="MIG221" s="86"/>
      <c r="MIH221" s="86"/>
      <c r="MII221" s="82"/>
      <c r="MIJ221" s="83"/>
      <c r="MIK221" s="83"/>
      <c r="MIL221" s="86"/>
      <c r="MIM221" s="86"/>
      <c r="MIN221" s="82"/>
      <c r="MIO221" s="83"/>
      <c r="MIP221" s="83"/>
      <c r="MIQ221" s="86"/>
      <c r="MIR221" s="86"/>
      <c r="MIS221" s="82"/>
      <c r="MIT221" s="83"/>
      <c r="MIU221" s="83"/>
      <c r="MIV221" s="86"/>
      <c r="MIW221" s="86"/>
      <c r="MIX221" s="82"/>
      <c r="MIY221" s="83"/>
      <c r="MIZ221" s="83"/>
      <c r="MJA221" s="86"/>
      <c r="MJB221" s="86"/>
      <c r="MJC221" s="82"/>
      <c r="MJD221" s="83"/>
      <c r="MJE221" s="83"/>
      <c r="MJF221" s="86"/>
      <c r="MJG221" s="86"/>
      <c r="MJH221" s="82"/>
      <c r="MJI221" s="83"/>
      <c r="MJJ221" s="83"/>
      <c r="MJK221" s="86"/>
      <c r="MJL221" s="86"/>
      <c r="MJM221" s="82"/>
      <c r="MJN221" s="83"/>
      <c r="MJO221" s="83"/>
      <c r="MJP221" s="86"/>
      <c r="MJQ221" s="86"/>
      <c r="MJR221" s="82"/>
      <c r="MJS221" s="83"/>
      <c r="MJT221" s="83"/>
      <c r="MJU221" s="86"/>
      <c r="MJV221" s="86"/>
      <c r="MJW221" s="82"/>
      <c r="MJX221" s="83"/>
      <c r="MJY221" s="83"/>
      <c r="MJZ221" s="86"/>
      <c r="MKA221" s="86"/>
      <c r="MKB221" s="82"/>
      <c r="MKC221" s="83"/>
      <c r="MKD221" s="83"/>
      <c r="MKE221" s="86"/>
      <c r="MKF221" s="86"/>
      <c r="MKG221" s="82"/>
      <c r="MKH221" s="83"/>
      <c r="MKI221" s="83"/>
      <c r="MKJ221" s="86"/>
      <c r="MKK221" s="86"/>
      <c r="MKL221" s="82"/>
      <c r="MKM221" s="83"/>
      <c r="MKN221" s="83"/>
      <c r="MKO221" s="86"/>
      <c r="MKP221" s="86"/>
      <c r="MKQ221" s="82"/>
      <c r="MKR221" s="83"/>
      <c r="MKS221" s="83"/>
      <c r="MKT221" s="86"/>
      <c r="MKU221" s="86"/>
      <c r="MKV221" s="82"/>
      <c r="MKW221" s="83"/>
      <c r="MKX221" s="83"/>
      <c r="MKY221" s="86"/>
      <c r="MKZ221" s="86"/>
      <c r="MLA221" s="82"/>
      <c r="MLB221" s="83"/>
      <c r="MLC221" s="83"/>
      <c r="MLD221" s="86"/>
      <c r="MLE221" s="86"/>
      <c r="MLF221" s="82"/>
      <c r="MLG221" s="83"/>
      <c r="MLH221" s="83"/>
      <c r="MLI221" s="86"/>
      <c r="MLJ221" s="86"/>
      <c r="MLK221" s="82"/>
      <c r="MLL221" s="83"/>
      <c r="MLM221" s="83"/>
      <c r="MLN221" s="86"/>
      <c r="MLO221" s="86"/>
      <c r="MLP221" s="82"/>
      <c r="MLQ221" s="83"/>
      <c r="MLR221" s="83"/>
      <c r="MLS221" s="86"/>
      <c r="MLT221" s="86"/>
      <c r="MLU221" s="82"/>
      <c r="MLV221" s="83"/>
      <c r="MLW221" s="83"/>
      <c r="MLX221" s="86"/>
      <c r="MLY221" s="86"/>
      <c r="MLZ221" s="82"/>
      <c r="MMA221" s="83"/>
      <c r="MMB221" s="83"/>
      <c r="MMC221" s="86"/>
      <c r="MMD221" s="86"/>
      <c r="MME221" s="82"/>
      <c r="MMF221" s="83"/>
      <c r="MMG221" s="83"/>
      <c r="MMH221" s="86"/>
      <c r="MMI221" s="86"/>
      <c r="MMJ221" s="82"/>
      <c r="MMK221" s="83"/>
      <c r="MML221" s="83"/>
      <c r="MMM221" s="86"/>
      <c r="MMN221" s="86"/>
      <c r="MMO221" s="82"/>
      <c r="MMP221" s="83"/>
      <c r="MMQ221" s="83"/>
      <c r="MMR221" s="86"/>
      <c r="MMS221" s="86"/>
      <c r="MMT221" s="82"/>
      <c r="MMU221" s="83"/>
      <c r="MMV221" s="83"/>
      <c r="MMW221" s="86"/>
      <c r="MMX221" s="86"/>
      <c r="MMY221" s="82"/>
      <c r="MMZ221" s="83"/>
      <c r="MNA221" s="83"/>
      <c r="MNB221" s="86"/>
      <c r="MNC221" s="86"/>
      <c r="MND221" s="82"/>
      <c r="MNE221" s="83"/>
      <c r="MNF221" s="83"/>
      <c r="MNG221" s="86"/>
      <c r="MNH221" s="86"/>
      <c r="MNI221" s="82"/>
      <c r="MNJ221" s="83"/>
      <c r="MNK221" s="83"/>
      <c r="MNL221" s="86"/>
      <c r="MNM221" s="86"/>
      <c r="MNN221" s="82"/>
      <c r="MNO221" s="83"/>
      <c r="MNP221" s="83"/>
      <c r="MNQ221" s="86"/>
      <c r="MNR221" s="86"/>
      <c r="MNS221" s="82"/>
      <c r="MNT221" s="83"/>
      <c r="MNU221" s="83"/>
      <c r="MNV221" s="86"/>
      <c r="MNW221" s="86"/>
      <c r="MNX221" s="82"/>
      <c r="MNY221" s="83"/>
      <c r="MNZ221" s="83"/>
      <c r="MOA221" s="86"/>
      <c r="MOB221" s="86"/>
      <c r="MOC221" s="82"/>
      <c r="MOD221" s="83"/>
      <c r="MOE221" s="83"/>
      <c r="MOF221" s="86"/>
      <c r="MOG221" s="86"/>
      <c r="MOH221" s="82"/>
      <c r="MOI221" s="83"/>
      <c r="MOJ221" s="83"/>
      <c r="MOK221" s="86"/>
      <c r="MOL221" s="86"/>
      <c r="MOM221" s="82"/>
      <c r="MON221" s="83"/>
      <c r="MOO221" s="83"/>
      <c r="MOP221" s="86"/>
      <c r="MOQ221" s="86"/>
      <c r="MOR221" s="82"/>
      <c r="MOS221" s="83"/>
      <c r="MOT221" s="83"/>
      <c r="MOU221" s="86"/>
      <c r="MOV221" s="86"/>
      <c r="MOW221" s="82"/>
      <c r="MOX221" s="83"/>
      <c r="MOY221" s="83"/>
      <c r="MOZ221" s="86"/>
      <c r="MPA221" s="86"/>
      <c r="MPB221" s="82"/>
      <c r="MPC221" s="83"/>
      <c r="MPD221" s="83"/>
      <c r="MPE221" s="86"/>
      <c r="MPF221" s="86"/>
      <c r="MPG221" s="82"/>
      <c r="MPH221" s="83"/>
      <c r="MPI221" s="83"/>
      <c r="MPJ221" s="86"/>
      <c r="MPK221" s="86"/>
      <c r="MPL221" s="82"/>
      <c r="MPM221" s="83"/>
      <c r="MPN221" s="83"/>
      <c r="MPO221" s="86"/>
      <c r="MPP221" s="86"/>
      <c r="MPQ221" s="82"/>
      <c r="MPR221" s="83"/>
      <c r="MPS221" s="83"/>
      <c r="MPT221" s="86"/>
      <c r="MPU221" s="86"/>
      <c r="MPV221" s="82"/>
      <c r="MPW221" s="83"/>
      <c r="MPX221" s="83"/>
      <c r="MPY221" s="86"/>
      <c r="MPZ221" s="86"/>
      <c r="MQA221" s="82"/>
      <c r="MQB221" s="83"/>
      <c r="MQC221" s="83"/>
      <c r="MQD221" s="86"/>
      <c r="MQE221" s="86"/>
      <c r="MQF221" s="82"/>
      <c r="MQG221" s="83"/>
      <c r="MQH221" s="83"/>
      <c r="MQI221" s="86"/>
      <c r="MQJ221" s="86"/>
      <c r="MQK221" s="82"/>
      <c r="MQL221" s="83"/>
      <c r="MQM221" s="83"/>
      <c r="MQN221" s="86"/>
      <c r="MQO221" s="86"/>
      <c r="MQP221" s="82"/>
      <c r="MQQ221" s="83"/>
      <c r="MQR221" s="83"/>
      <c r="MQS221" s="86"/>
      <c r="MQT221" s="86"/>
      <c r="MQU221" s="82"/>
      <c r="MQV221" s="83"/>
      <c r="MQW221" s="83"/>
      <c r="MQX221" s="86"/>
      <c r="MQY221" s="86"/>
      <c r="MQZ221" s="82"/>
      <c r="MRA221" s="83"/>
      <c r="MRB221" s="83"/>
      <c r="MRC221" s="86"/>
      <c r="MRD221" s="86"/>
      <c r="MRE221" s="82"/>
      <c r="MRF221" s="83"/>
      <c r="MRG221" s="83"/>
      <c r="MRH221" s="86"/>
      <c r="MRI221" s="86"/>
      <c r="MRJ221" s="82"/>
      <c r="MRK221" s="83"/>
      <c r="MRL221" s="83"/>
      <c r="MRM221" s="86"/>
      <c r="MRN221" s="86"/>
      <c r="MRO221" s="82"/>
      <c r="MRP221" s="83"/>
      <c r="MRQ221" s="83"/>
      <c r="MRR221" s="86"/>
      <c r="MRS221" s="86"/>
      <c r="MRT221" s="82"/>
      <c r="MRU221" s="83"/>
      <c r="MRV221" s="83"/>
      <c r="MRW221" s="86"/>
      <c r="MRX221" s="86"/>
      <c r="MRY221" s="82"/>
      <c r="MRZ221" s="83"/>
      <c r="MSA221" s="83"/>
      <c r="MSB221" s="86"/>
      <c r="MSC221" s="86"/>
      <c r="MSD221" s="82"/>
      <c r="MSE221" s="83"/>
      <c r="MSF221" s="83"/>
      <c r="MSG221" s="86"/>
      <c r="MSH221" s="86"/>
      <c r="MSI221" s="82"/>
      <c r="MSJ221" s="83"/>
      <c r="MSK221" s="83"/>
      <c r="MSL221" s="86"/>
      <c r="MSM221" s="86"/>
      <c r="MSN221" s="82"/>
      <c r="MSO221" s="83"/>
      <c r="MSP221" s="83"/>
      <c r="MSQ221" s="86"/>
      <c r="MSR221" s="86"/>
      <c r="MSS221" s="82"/>
      <c r="MST221" s="83"/>
      <c r="MSU221" s="83"/>
      <c r="MSV221" s="86"/>
      <c r="MSW221" s="86"/>
      <c r="MSX221" s="82"/>
      <c r="MSY221" s="83"/>
      <c r="MSZ221" s="83"/>
      <c r="MTA221" s="86"/>
      <c r="MTB221" s="86"/>
      <c r="MTC221" s="82"/>
      <c r="MTD221" s="83"/>
      <c r="MTE221" s="83"/>
      <c r="MTF221" s="86"/>
      <c r="MTG221" s="86"/>
      <c r="MTH221" s="82"/>
      <c r="MTI221" s="83"/>
      <c r="MTJ221" s="83"/>
      <c r="MTK221" s="86"/>
      <c r="MTL221" s="86"/>
      <c r="MTM221" s="82"/>
      <c r="MTN221" s="83"/>
      <c r="MTO221" s="83"/>
      <c r="MTP221" s="86"/>
      <c r="MTQ221" s="86"/>
      <c r="MTR221" s="82"/>
      <c r="MTS221" s="83"/>
      <c r="MTT221" s="83"/>
      <c r="MTU221" s="86"/>
      <c r="MTV221" s="86"/>
      <c r="MTW221" s="82"/>
      <c r="MTX221" s="83"/>
      <c r="MTY221" s="83"/>
      <c r="MTZ221" s="86"/>
      <c r="MUA221" s="86"/>
      <c r="MUB221" s="82"/>
      <c r="MUC221" s="83"/>
      <c r="MUD221" s="83"/>
      <c r="MUE221" s="86"/>
      <c r="MUF221" s="86"/>
      <c r="MUG221" s="82"/>
      <c r="MUH221" s="83"/>
      <c r="MUI221" s="83"/>
      <c r="MUJ221" s="86"/>
      <c r="MUK221" s="86"/>
      <c r="MUL221" s="82"/>
      <c r="MUM221" s="83"/>
      <c r="MUN221" s="83"/>
      <c r="MUO221" s="86"/>
      <c r="MUP221" s="86"/>
      <c r="MUQ221" s="82"/>
      <c r="MUR221" s="83"/>
      <c r="MUS221" s="83"/>
      <c r="MUT221" s="86"/>
      <c r="MUU221" s="86"/>
      <c r="MUV221" s="82"/>
      <c r="MUW221" s="83"/>
      <c r="MUX221" s="83"/>
      <c r="MUY221" s="86"/>
      <c r="MUZ221" s="86"/>
      <c r="MVA221" s="82"/>
      <c r="MVB221" s="83"/>
      <c r="MVC221" s="83"/>
      <c r="MVD221" s="86"/>
      <c r="MVE221" s="86"/>
      <c r="MVF221" s="82"/>
      <c r="MVG221" s="83"/>
      <c r="MVH221" s="83"/>
      <c r="MVI221" s="86"/>
      <c r="MVJ221" s="86"/>
      <c r="MVK221" s="82"/>
      <c r="MVL221" s="83"/>
      <c r="MVM221" s="83"/>
      <c r="MVN221" s="86"/>
      <c r="MVO221" s="86"/>
      <c r="MVP221" s="82"/>
      <c r="MVQ221" s="83"/>
      <c r="MVR221" s="83"/>
      <c r="MVS221" s="86"/>
      <c r="MVT221" s="86"/>
      <c r="MVU221" s="82"/>
      <c r="MVV221" s="83"/>
      <c r="MVW221" s="83"/>
      <c r="MVX221" s="86"/>
      <c r="MVY221" s="86"/>
      <c r="MVZ221" s="82"/>
      <c r="MWA221" s="83"/>
      <c r="MWB221" s="83"/>
      <c r="MWC221" s="86"/>
      <c r="MWD221" s="86"/>
      <c r="MWE221" s="82"/>
      <c r="MWF221" s="83"/>
      <c r="MWG221" s="83"/>
      <c r="MWH221" s="86"/>
      <c r="MWI221" s="86"/>
      <c r="MWJ221" s="82"/>
      <c r="MWK221" s="83"/>
      <c r="MWL221" s="83"/>
      <c r="MWM221" s="86"/>
      <c r="MWN221" s="86"/>
      <c r="MWO221" s="82"/>
      <c r="MWP221" s="83"/>
      <c r="MWQ221" s="83"/>
      <c r="MWR221" s="86"/>
      <c r="MWS221" s="86"/>
      <c r="MWT221" s="82"/>
      <c r="MWU221" s="83"/>
      <c r="MWV221" s="83"/>
      <c r="MWW221" s="86"/>
      <c r="MWX221" s="86"/>
      <c r="MWY221" s="82"/>
      <c r="MWZ221" s="83"/>
      <c r="MXA221" s="83"/>
      <c r="MXB221" s="86"/>
      <c r="MXC221" s="86"/>
      <c r="MXD221" s="82"/>
      <c r="MXE221" s="83"/>
      <c r="MXF221" s="83"/>
      <c r="MXG221" s="86"/>
      <c r="MXH221" s="86"/>
      <c r="MXI221" s="82"/>
      <c r="MXJ221" s="83"/>
      <c r="MXK221" s="83"/>
      <c r="MXL221" s="86"/>
      <c r="MXM221" s="86"/>
      <c r="MXN221" s="82"/>
      <c r="MXO221" s="83"/>
      <c r="MXP221" s="83"/>
      <c r="MXQ221" s="86"/>
      <c r="MXR221" s="86"/>
      <c r="MXS221" s="82"/>
      <c r="MXT221" s="83"/>
      <c r="MXU221" s="83"/>
      <c r="MXV221" s="86"/>
      <c r="MXW221" s="86"/>
      <c r="MXX221" s="82"/>
      <c r="MXY221" s="83"/>
      <c r="MXZ221" s="83"/>
      <c r="MYA221" s="86"/>
      <c r="MYB221" s="86"/>
      <c r="MYC221" s="82"/>
      <c r="MYD221" s="83"/>
      <c r="MYE221" s="83"/>
      <c r="MYF221" s="86"/>
      <c r="MYG221" s="86"/>
      <c r="MYH221" s="82"/>
      <c r="MYI221" s="83"/>
      <c r="MYJ221" s="83"/>
      <c r="MYK221" s="86"/>
      <c r="MYL221" s="86"/>
      <c r="MYM221" s="82"/>
      <c r="MYN221" s="83"/>
      <c r="MYO221" s="83"/>
      <c r="MYP221" s="86"/>
      <c r="MYQ221" s="86"/>
      <c r="MYR221" s="82"/>
      <c r="MYS221" s="83"/>
      <c r="MYT221" s="83"/>
      <c r="MYU221" s="86"/>
      <c r="MYV221" s="86"/>
      <c r="MYW221" s="82"/>
      <c r="MYX221" s="83"/>
      <c r="MYY221" s="83"/>
      <c r="MYZ221" s="86"/>
      <c r="MZA221" s="86"/>
      <c r="MZB221" s="82"/>
      <c r="MZC221" s="83"/>
      <c r="MZD221" s="83"/>
      <c r="MZE221" s="86"/>
      <c r="MZF221" s="86"/>
      <c r="MZG221" s="82"/>
      <c r="MZH221" s="83"/>
      <c r="MZI221" s="83"/>
      <c r="MZJ221" s="86"/>
      <c r="MZK221" s="86"/>
      <c r="MZL221" s="82"/>
      <c r="MZM221" s="83"/>
      <c r="MZN221" s="83"/>
      <c r="MZO221" s="86"/>
      <c r="MZP221" s="86"/>
      <c r="MZQ221" s="82"/>
      <c r="MZR221" s="83"/>
      <c r="MZS221" s="83"/>
      <c r="MZT221" s="86"/>
      <c r="MZU221" s="86"/>
      <c r="MZV221" s="82"/>
      <c r="MZW221" s="83"/>
      <c r="MZX221" s="83"/>
      <c r="MZY221" s="86"/>
      <c r="MZZ221" s="86"/>
      <c r="NAA221" s="82"/>
      <c r="NAB221" s="83"/>
      <c r="NAC221" s="83"/>
      <c r="NAD221" s="86"/>
      <c r="NAE221" s="86"/>
      <c r="NAF221" s="82"/>
      <c r="NAG221" s="83"/>
      <c r="NAH221" s="83"/>
      <c r="NAI221" s="86"/>
      <c r="NAJ221" s="86"/>
      <c r="NAK221" s="82"/>
      <c r="NAL221" s="83"/>
      <c r="NAM221" s="83"/>
      <c r="NAN221" s="86"/>
      <c r="NAO221" s="86"/>
      <c r="NAP221" s="82"/>
      <c r="NAQ221" s="83"/>
      <c r="NAR221" s="83"/>
      <c r="NAS221" s="86"/>
      <c r="NAT221" s="86"/>
      <c r="NAU221" s="82"/>
      <c r="NAV221" s="83"/>
      <c r="NAW221" s="83"/>
      <c r="NAX221" s="86"/>
      <c r="NAY221" s="86"/>
      <c r="NAZ221" s="82"/>
      <c r="NBA221" s="83"/>
      <c r="NBB221" s="83"/>
      <c r="NBC221" s="86"/>
      <c r="NBD221" s="86"/>
      <c r="NBE221" s="82"/>
      <c r="NBF221" s="83"/>
      <c r="NBG221" s="83"/>
      <c r="NBH221" s="86"/>
      <c r="NBI221" s="86"/>
      <c r="NBJ221" s="82"/>
      <c r="NBK221" s="83"/>
      <c r="NBL221" s="83"/>
      <c r="NBM221" s="86"/>
      <c r="NBN221" s="86"/>
      <c r="NBO221" s="82"/>
      <c r="NBP221" s="83"/>
      <c r="NBQ221" s="83"/>
      <c r="NBR221" s="86"/>
      <c r="NBS221" s="86"/>
      <c r="NBT221" s="82"/>
      <c r="NBU221" s="83"/>
      <c r="NBV221" s="83"/>
      <c r="NBW221" s="86"/>
      <c r="NBX221" s="86"/>
      <c r="NBY221" s="82"/>
      <c r="NBZ221" s="83"/>
      <c r="NCA221" s="83"/>
      <c r="NCB221" s="86"/>
      <c r="NCC221" s="86"/>
      <c r="NCD221" s="82"/>
      <c r="NCE221" s="83"/>
      <c r="NCF221" s="83"/>
      <c r="NCG221" s="86"/>
      <c r="NCH221" s="86"/>
      <c r="NCI221" s="82"/>
      <c r="NCJ221" s="83"/>
      <c r="NCK221" s="83"/>
      <c r="NCL221" s="86"/>
      <c r="NCM221" s="86"/>
      <c r="NCN221" s="82"/>
      <c r="NCO221" s="83"/>
      <c r="NCP221" s="83"/>
      <c r="NCQ221" s="86"/>
      <c r="NCR221" s="86"/>
      <c r="NCS221" s="82"/>
      <c r="NCT221" s="83"/>
      <c r="NCU221" s="83"/>
      <c r="NCV221" s="86"/>
      <c r="NCW221" s="86"/>
      <c r="NCX221" s="82"/>
      <c r="NCY221" s="83"/>
      <c r="NCZ221" s="83"/>
      <c r="NDA221" s="86"/>
      <c r="NDB221" s="86"/>
      <c r="NDC221" s="82"/>
      <c r="NDD221" s="83"/>
      <c r="NDE221" s="83"/>
      <c r="NDF221" s="86"/>
      <c r="NDG221" s="86"/>
      <c r="NDH221" s="82"/>
      <c r="NDI221" s="83"/>
      <c r="NDJ221" s="83"/>
      <c r="NDK221" s="86"/>
      <c r="NDL221" s="86"/>
      <c r="NDM221" s="82"/>
      <c r="NDN221" s="83"/>
      <c r="NDO221" s="83"/>
      <c r="NDP221" s="86"/>
      <c r="NDQ221" s="86"/>
      <c r="NDR221" s="82"/>
      <c r="NDS221" s="83"/>
      <c r="NDT221" s="83"/>
      <c r="NDU221" s="86"/>
      <c r="NDV221" s="86"/>
      <c r="NDW221" s="82"/>
      <c r="NDX221" s="83"/>
      <c r="NDY221" s="83"/>
      <c r="NDZ221" s="86"/>
      <c r="NEA221" s="86"/>
      <c r="NEB221" s="82"/>
      <c r="NEC221" s="83"/>
      <c r="NED221" s="83"/>
      <c r="NEE221" s="86"/>
      <c r="NEF221" s="86"/>
      <c r="NEG221" s="82"/>
      <c r="NEH221" s="83"/>
      <c r="NEI221" s="83"/>
      <c r="NEJ221" s="86"/>
      <c r="NEK221" s="86"/>
      <c r="NEL221" s="82"/>
      <c r="NEM221" s="83"/>
      <c r="NEN221" s="83"/>
      <c r="NEO221" s="86"/>
      <c r="NEP221" s="86"/>
      <c r="NEQ221" s="82"/>
      <c r="NER221" s="83"/>
      <c r="NES221" s="83"/>
      <c r="NET221" s="86"/>
      <c r="NEU221" s="86"/>
      <c r="NEV221" s="82"/>
      <c r="NEW221" s="83"/>
      <c r="NEX221" s="83"/>
      <c r="NEY221" s="86"/>
      <c r="NEZ221" s="86"/>
      <c r="NFA221" s="82"/>
      <c r="NFB221" s="83"/>
      <c r="NFC221" s="83"/>
      <c r="NFD221" s="86"/>
      <c r="NFE221" s="86"/>
      <c r="NFF221" s="82"/>
      <c r="NFG221" s="83"/>
      <c r="NFH221" s="83"/>
      <c r="NFI221" s="86"/>
      <c r="NFJ221" s="86"/>
      <c r="NFK221" s="82"/>
      <c r="NFL221" s="83"/>
      <c r="NFM221" s="83"/>
      <c r="NFN221" s="86"/>
      <c r="NFO221" s="86"/>
      <c r="NFP221" s="82"/>
      <c r="NFQ221" s="83"/>
      <c r="NFR221" s="83"/>
      <c r="NFS221" s="86"/>
      <c r="NFT221" s="86"/>
      <c r="NFU221" s="82"/>
      <c r="NFV221" s="83"/>
      <c r="NFW221" s="83"/>
      <c r="NFX221" s="86"/>
      <c r="NFY221" s="86"/>
      <c r="NFZ221" s="82"/>
      <c r="NGA221" s="83"/>
      <c r="NGB221" s="83"/>
      <c r="NGC221" s="86"/>
      <c r="NGD221" s="86"/>
      <c r="NGE221" s="82"/>
      <c r="NGF221" s="83"/>
      <c r="NGG221" s="83"/>
      <c r="NGH221" s="86"/>
      <c r="NGI221" s="86"/>
      <c r="NGJ221" s="82"/>
      <c r="NGK221" s="83"/>
      <c r="NGL221" s="83"/>
      <c r="NGM221" s="86"/>
      <c r="NGN221" s="86"/>
      <c r="NGO221" s="82"/>
      <c r="NGP221" s="83"/>
      <c r="NGQ221" s="83"/>
      <c r="NGR221" s="86"/>
      <c r="NGS221" s="86"/>
      <c r="NGT221" s="82"/>
      <c r="NGU221" s="83"/>
      <c r="NGV221" s="83"/>
      <c r="NGW221" s="86"/>
      <c r="NGX221" s="86"/>
      <c r="NGY221" s="82"/>
      <c r="NGZ221" s="83"/>
      <c r="NHA221" s="83"/>
      <c r="NHB221" s="86"/>
      <c r="NHC221" s="86"/>
      <c r="NHD221" s="82"/>
      <c r="NHE221" s="83"/>
      <c r="NHF221" s="83"/>
      <c r="NHG221" s="86"/>
      <c r="NHH221" s="86"/>
      <c r="NHI221" s="82"/>
      <c r="NHJ221" s="83"/>
      <c r="NHK221" s="83"/>
      <c r="NHL221" s="86"/>
      <c r="NHM221" s="86"/>
      <c r="NHN221" s="82"/>
      <c r="NHO221" s="83"/>
      <c r="NHP221" s="83"/>
      <c r="NHQ221" s="86"/>
      <c r="NHR221" s="86"/>
      <c r="NHS221" s="82"/>
      <c r="NHT221" s="83"/>
      <c r="NHU221" s="83"/>
      <c r="NHV221" s="86"/>
      <c r="NHW221" s="86"/>
      <c r="NHX221" s="82"/>
      <c r="NHY221" s="83"/>
      <c r="NHZ221" s="83"/>
      <c r="NIA221" s="86"/>
      <c r="NIB221" s="86"/>
      <c r="NIC221" s="82"/>
      <c r="NID221" s="83"/>
      <c r="NIE221" s="83"/>
      <c r="NIF221" s="86"/>
      <c r="NIG221" s="86"/>
      <c r="NIH221" s="82"/>
      <c r="NII221" s="83"/>
      <c r="NIJ221" s="83"/>
      <c r="NIK221" s="86"/>
      <c r="NIL221" s="86"/>
      <c r="NIM221" s="82"/>
      <c r="NIN221" s="83"/>
      <c r="NIO221" s="83"/>
      <c r="NIP221" s="86"/>
      <c r="NIQ221" s="86"/>
      <c r="NIR221" s="82"/>
      <c r="NIS221" s="83"/>
      <c r="NIT221" s="83"/>
      <c r="NIU221" s="86"/>
      <c r="NIV221" s="86"/>
      <c r="NIW221" s="82"/>
      <c r="NIX221" s="83"/>
      <c r="NIY221" s="83"/>
      <c r="NIZ221" s="86"/>
      <c r="NJA221" s="86"/>
      <c r="NJB221" s="82"/>
      <c r="NJC221" s="83"/>
      <c r="NJD221" s="83"/>
      <c r="NJE221" s="86"/>
      <c r="NJF221" s="86"/>
      <c r="NJG221" s="82"/>
      <c r="NJH221" s="83"/>
      <c r="NJI221" s="83"/>
      <c r="NJJ221" s="86"/>
      <c r="NJK221" s="86"/>
      <c r="NJL221" s="82"/>
      <c r="NJM221" s="83"/>
      <c r="NJN221" s="83"/>
      <c r="NJO221" s="86"/>
      <c r="NJP221" s="86"/>
      <c r="NJQ221" s="82"/>
      <c r="NJR221" s="83"/>
      <c r="NJS221" s="83"/>
      <c r="NJT221" s="86"/>
      <c r="NJU221" s="86"/>
      <c r="NJV221" s="82"/>
      <c r="NJW221" s="83"/>
      <c r="NJX221" s="83"/>
      <c r="NJY221" s="86"/>
      <c r="NJZ221" s="86"/>
      <c r="NKA221" s="82"/>
      <c r="NKB221" s="83"/>
      <c r="NKC221" s="83"/>
      <c r="NKD221" s="86"/>
      <c r="NKE221" s="86"/>
      <c r="NKF221" s="82"/>
      <c r="NKG221" s="83"/>
      <c r="NKH221" s="83"/>
      <c r="NKI221" s="86"/>
      <c r="NKJ221" s="86"/>
      <c r="NKK221" s="82"/>
      <c r="NKL221" s="83"/>
      <c r="NKM221" s="83"/>
      <c r="NKN221" s="86"/>
      <c r="NKO221" s="86"/>
      <c r="NKP221" s="82"/>
      <c r="NKQ221" s="83"/>
      <c r="NKR221" s="83"/>
      <c r="NKS221" s="86"/>
      <c r="NKT221" s="86"/>
      <c r="NKU221" s="82"/>
      <c r="NKV221" s="83"/>
      <c r="NKW221" s="83"/>
      <c r="NKX221" s="86"/>
      <c r="NKY221" s="86"/>
      <c r="NKZ221" s="82"/>
      <c r="NLA221" s="83"/>
      <c r="NLB221" s="83"/>
      <c r="NLC221" s="86"/>
      <c r="NLD221" s="86"/>
      <c r="NLE221" s="82"/>
      <c r="NLF221" s="83"/>
      <c r="NLG221" s="83"/>
      <c r="NLH221" s="86"/>
      <c r="NLI221" s="86"/>
      <c r="NLJ221" s="82"/>
      <c r="NLK221" s="83"/>
      <c r="NLL221" s="83"/>
      <c r="NLM221" s="86"/>
      <c r="NLN221" s="86"/>
      <c r="NLO221" s="82"/>
      <c r="NLP221" s="83"/>
      <c r="NLQ221" s="83"/>
      <c r="NLR221" s="86"/>
      <c r="NLS221" s="86"/>
      <c r="NLT221" s="82"/>
      <c r="NLU221" s="83"/>
      <c r="NLV221" s="83"/>
      <c r="NLW221" s="86"/>
      <c r="NLX221" s="86"/>
      <c r="NLY221" s="82"/>
      <c r="NLZ221" s="83"/>
      <c r="NMA221" s="83"/>
      <c r="NMB221" s="86"/>
      <c r="NMC221" s="86"/>
      <c r="NMD221" s="82"/>
      <c r="NME221" s="83"/>
      <c r="NMF221" s="83"/>
      <c r="NMG221" s="86"/>
      <c r="NMH221" s="86"/>
      <c r="NMI221" s="82"/>
      <c r="NMJ221" s="83"/>
      <c r="NMK221" s="83"/>
      <c r="NML221" s="86"/>
      <c r="NMM221" s="86"/>
      <c r="NMN221" s="82"/>
      <c r="NMO221" s="83"/>
      <c r="NMP221" s="83"/>
      <c r="NMQ221" s="86"/>
      <c r="NMR221" s="86"/>
      <c r="NMS221" s="82"/>
      <c r="NMT221" s="83"/>
      <c r="NMU221" s="83"/>
      <c r="NMV221" s="86"/>
      <c r="NMW221" s="86"/>
      <c r="NMX221" s="82"/>
      <c r="NMY221" s="83"/>
      <c r="NMZ221" s="83"/>
      <c r="NNA221" s="86"/>
      <c r="NNB221" s="86"/>
      <c r="NNC221" s="82"/>
      <c r="NND221" s="83"/>
      <c r="NNE221" s="83"/>
      <c r="NNF221" s="86"/>
      <c r="NNG221" s="86"/>
      <c r="NNH221" s="82"/>
      <c r="NNI221" s="83"/>
      <c r="NNJ221" s="83"/>
      <c r="NNK221" s="86"/>
      <c r="NNL221" s="86"/>
      <c r="NNM221" s="82"/>
      <c r="NNN221" s="83"/>
      <c r="NNO221" s="83"/>
      <c r="NNP221" s="86"/>
      <c r="NNQ221" s="86"/>
      <c r="NNR221" s="82"/>
      <c r="NNS221" s="83"/>
      <c r="NNT221" s="83"/>
      <c r="NNU221" s="86"/>
      <c r="NNV221" s="86"/>
      <c r="NNW221" s="82"/>
      <c r="NNX221" s="83"/>
      <c r="NNY221" s="83"/>
      <c r="NNZ221" s="86"/>
      <c r="NOA221" s="86"/>
      <c r="NOB221" s="82"/>
      <c r="NOC221" s="83"/>
      <c r="NOD221" s="83"/>
      <c r="NOE221" s="86"/>
      <c r="NOF221" s="86"/>
      <c r="NOG221" s="82"/>
      <c r="NOH221" s="83"/>
      <c r="NOI221" s="83"/>
      <c r="NOJ221" s="86"/>
      <c r="NOK221" s="86"/>
      <c r="NOL221" s="82"/>
      <c r="NOM221" s="83"/>
      <c r="NON221" s="83"/>
      <c r="NOO221" s="86"/>
      <c r="NOP221" s="86"/>
      <c r="NOQ221" s="82"/>
      <c r="NOR221" s="83"/>
      <c r="NOS221" s="83"/>
      <c r="NOT221" s="86"/>
      <c r="NOU221" s="86"/>
      <c r="NOV221" s="82"/>
      <c r="NOW221" s="83"/>
      <c r="NOX221" s="83"/>
      <c r="NOY221" s="86"/>
      <c r="NOZ221" s="86"/>
      <c r="NPA221" s="82"/>
      <c r="NPB221" s="83"/>
      <c r="NPC221" s="83"/>
      <c r="NPD221" s="86"/>
      <c r="NPE221" s="86"/>
      <c r="NPF221" s="82"/>
      <c r="NPG221" s="83"/>
      <c r="NPH221" s="83"/>
      <c r="NPI221" s="86"/>
      <c r="NPJ221" s="86"/>
      <c r="NPK221" s="82"/>
      <c r="NPL221" s="83"/>
      <c r="NPM221" s="83"/>
      <c r="NPN221" s="86"/>
      <c r="NPO221" s="86"/>
      <c r="NPP221" s="82"/>
      <c r="NPQ221" s="83"/>
      <c r="NPR221" s="83"/>
      <c r="NPS221" s="86"/>
      <c r="NPT221" s="86"/>
      <c r="NPU221" s="82"/>
      <c r="NPV221" s="83"/>
      <c r="NPW221" s="83"/>
      <c r="NPX221" s="86"/>
      <c r="NPY221" s="86"/>
      <c r="NPZ221" s="82"/>
      <c r="NQA221" s="83"/>
      <c r="NQB221" s="83"/>
      <c r="NQC221" s="86"/>
      <c r="NQD221" s="86"/>
      <c r="NQE221" s="82"/>
      <c r="NQF221" s="83"/>
      <c r="NQG221" s="83"/>
      <c r="NQH221" s="86"/>
      <c r="NQI221" s="86"/>
      <c r="NQJ221" s="82"/>
      <c r="NQK221" s="83"/>
      <c r="NQL221" s="83"/>
      <c r="NQM221" s="86"/>
      <c r="NQN221" s="86"/>
      <c r="NQO221" s="82"/>
      <c r="NQP221" s="83"/>
      <c r="NQQ221" s="83"/>
      <c r="NQR221" s="86"/>
      <c r="NQS221" s="86"/>
      <c r="NQT221" s="82"/>
      <c r="NQU221" s="83"/>
      <c r="NQV221" s="83"/>
      <c r="NQW221" s="86"/>
      <c r="NQX221" s="86"/>
      <c r="NQY221" s="82"/>
      <c r="NQZ221" s="83"/>
      <c r="NRA221" s="83"/>
      <c r="NRB221" s="86"/>
      <c r="NRC221" s="86"/>
      <c r="NRD221" s="82"/>
      <c r="NRE221" s="83"/>
      <c r="NRF221" s="83"/>
      <c r="NRG221" s="86"/>
      <c r="NRH221" s="86"/>
      <c r="NRI221" s="82"/>
      <c r="NRJ221" s="83"/>
      <c r="NRK221" s="83"/>
      <c r="NRL221" s="86"/>
      <c r="NRM221" s="86"/>
      <c r="NRN221" s="82"/>
      <c r="NRO221" s="83"/>
      <c r="NRP221" s="83"/>
      <c r="NRQ221" s="86"/>
      <c r="NRR221" s="86"/>
      <c r="NRS221" s="82"/>
      <c r="NRT221" s="83"/>
      <c r="NRU221" s="83"/>
      <c r="NRV221" s="86"/>
      <c r="NRW221" s="86"/>
      <c r="NRX221" s="82"/>
      <c r="NRY221" s="83"/>
      <c r="NRZ221" s="83"/>
      <c r="NSA221" s="86"/>
      <c r="NSB221" s="86"/>
      <c r="NSC221" s="82"/>
      <c r="NSD221" s="83"/>
      <c r="NSE221" s="83"/>
      <c r="NSF221" s="86"/>
      <c r="NSG221" s="86"/>
      <c r="NSH221" s="82"/>
      <c r="NSI221" s="83"/>
      <c r="NSJ221" s="83"/>
      <c r="NSK221" s="86"/>
      <c r="NSL221" s="86"/>
      <c r="NSM221" s="82"/>
      <c r="NSN221" s="83"/>
      <c r="NSO221" s="83"/>
      <c r="NSP221" s="86"/>
      <c r="NSQ221" s="86"/>
      <c r="NSR221" s="82"/>
      <c r="NSS221" s="83"/>
      <c r="NST221" s="83"/>
      <c r="NSU221" s="86"/>
      <c r="NSV221" s="86"/>
      <c r="NSW221" s="82"/>
      <c r="NSX221" s="83"/>
      <c r="NSY221" s="83"/>
      <c r="NSZ221" s="86"/>
      <c r="NTA221" s="86"/>
      <c r="NTB221" s="82"/>
      <c r="NTC221" s="83"/>
      <c r="NTD221" s="83"/>
      <c r="NTE221" s="86"/>
      <c r="NTF221" s="86"/>
      <c r="NTG221" s="82"/>
      <c r="NTH221" s="83"/>
      <c r="NTI221" s="83"/>
      <c r="NTJ221" s="86"/>
      <c r="NTK221" s="86"/>
      <c r="NTL221" s="82"/>
      <c r="NTM221" s="83"/>
      <c r="NTN221" s="83"/>
      <c r="NTO221" s="86"/>
      <c r="NTP221" s="86"/>
      <c r="NTQ221" s="82"/>
      <c r="NTR221" s="83"/>
      <c r="NTS221" s="83"/>
      <c r="NTT221" s="86"/>
      <c r="NTU221" s="86"/>
      <c r="NTV221" s="82"/>
      <c r="NTW221" s="83"/>
      <c r="NTX221" s="83"/>
      <c r="NTY221" s="86"/>
      <c r="NTZ221" s="86"/>
      <c r="NUA221" s="82"/>
      <c r="NUB221" s="83"/>
      <c r="NUC221" s="83"/>
      <c r="NUD221" s="86"/>
      <c r="NUE221" s="86"/>
      <c r="NUF221" s="82"/>
      <c r="NUG221" s="83"/>
      <c r="NUH221" s="83"/>
      <c r="NUI221" s="86"/>
      <c r="NUJ221" s="86"/>
      <c r="NUK221" s="82"/>
      <c r="NUL221" s="83"/>
      <c r="NUM221" s="83"/>
      <c r="NUN221" s="86"/>
      <c r="NUO221" s="86"/>
      <c r="NUP221" s="82"/>
      <c r="NUQ221" s="83"/>
      <c r="NUR221" s="83"/>
      <c r="NUS221" s="86"/>
      <c r="NUT221" s="86"/>
      <c r="NUU221" s="82"/>
      <c r="NUV221" s="83"/>
      <c r="NUW221" s="83"/>
      <c r="NUX221" s="86"/>
      <c r="NUY221" s="86"/>
      <c r="NUZ221" s="82"/>
      <c r="NVA221" s="83"/>
      <c r="NVB221" s="83"/>
      <c r="NVC221" s="86"/>
      <c r="NVD221" s="86"/>
      <c r="NVE221" s="82"/>
      <c r="NVF221" s="83"/>
      <c r="NVG221" s="83"/>
      <c r="NVH221" s="86"/>
      <c r="NVI221" s="86"/>
      <c r="NVJ221" s="82"/>
      <c r="NVK221" s="83"/>
      <c r="NVL221" s="83"/>
      <c r="NVM221" s="86"/>
      <c r="NVN221" s="86"/>
      <c r="NVO221" s="82"/>
      <c r="NVP221" s="83"/>
      <c r="NVQ221" s="83"/>
      <c r="NVR221" s="86"/>
      <c r="NVS221" s="86"/>
      <c r="NVT221" s="82"/>
      <c r="NVU221" s="83"/>
      <c r="NVV221" s="83"/>
      <c r="NVW221" s="86"/>
      <c r="NVX221" s="86"/>
      <c r="NVY221" s="82"/>
      <c r="NVZ221" s="83"/>
      <c r="NWA221" s="83"/>
      <c r="NWB221" s="86"/>
      <c r="NWC221" s="86"/>
      <c r="NWD221" s="82"/>
      <c r="NWE221" s="83"/>
      <c r="NWF221" s="83"/>
      <c r="NWG221" s="86"/>
      <c r="NWH221" s="86"/>
      <c r="NWI221" s="82"/>
      <c r="NWJ221" s="83"/>
      <c r="NWK221" s="83"/>
      <c r="NWL221" s="86"/>
      <c r="NWM221" s="86"/>
      <c r="NWN221" s="82"/>
      <c r="NWO221" s="83"/>
      <c r="NWP221" s="83"/>
      <c r="NWQ221" s="86"/>
      <c r="NWR221" s="86"/>
      <c r="NWS221" s="82"/>
      <c r="NWT221" s="83"/>
      <c r="NWU221" s="83"/>
      <c r="NWV221" s="86"/>
      <c r="NWW221" s="86"/>
      <c r="NWX221" s="82"/>
      <c r="NWY221" s="83"/>
      <c r="NWZ221" s="83"/>
      <c r="NXA221" s="86"/>
      <c r="NXB221" s="86"/>
      <c r="NXC221" s="82"/>
      <c r="NXD221" s="83"/>
      <c r="NXE221" s="83"/>
      <c r="NXF221" s="86"/>
      <c r="NXG221" s="86"/>
      <c r="NXH221" s="82"/>
      <c r="NXI221" s="83"/>
      <c r="NXJ221" s="83"/>
      <c r="NXK221" s="86"/>
      <c r="NXL221" s="86"/>
      <c r="NXM221" s="82"/>
      <c r="NXN221" s="83"/>
      <c r="NXO221" s="83"/>
      <c r="NXP221" s="86"/>
      <c r="NXQ221" s="86"/>
      <c r="NXR221" s="82"/>
      <c r="NXS221" s="83"/>
      <c r="NXT221" s="83"/>
      <c r="NXU221" s="86"/>
      <c r="NXV221" s="86"/>
      <c r="NXW221" s="82"/>
      <c r="NXX221" s="83"/>
      <c r="NXY221" s="83"/>
      <c r="NXZ221" s="86"/>
      <c r="NYA221" s="86"/>
      <c r="NYB221" s="82"/>
      <c r="NYC221" s="83"/>
      <c r="NYD221" s="83"/>
      <c r="NYE221" s="86"/>
      <c r="NYF221" s="86"/>
      <c r="NYG221" s="82"/>
      <c r="NYH221" s="83"/>
      <c r="NYI221" s="83"/>
      <c r="NYJ221" s="86"/>
      <c r="NYK221" s="86"/>
      <c r="NYL221" s="82"/>
      <c r="NYM221" s="83"/>
      <c r="NYN221" s="83"/>
      <c r="NYO221" s="86"/>
      <c r="NYP221" s="86"/>
      <c r="NYQ221" s="82"/>
      <c r="NYR221" s="83"/>
      <c r="NYS221" s="83"/>
      <c r="NYT221" s="86"/>
      <c r="NYU221" s="86"/>
      <c r="NYV221" s="82"/>
      <c r="NYW221" s="83"/>
      <c r="NYX221" s="83"/>
      <c r="NYY221" s="86"/>
      <c r="NYZ221" s="86"/>
      <c r="NZA221" s="82"/>
      <c r="NZB221" s="83"/>
      <c r="NZC221" s="83"/>
      <c r="NZD221" s="86"/>
      <c r="NZE221" s="86"/>
      <c r="NZF221" s="82"/>
      <c r="NZG221" s="83"/>
      <c r="NZH221" s="83"/>
      <c r="NZI221" s="86"/>
      <c r="NZJ221" s="86"/>
      <c r="NZK221" s="82"/>
      <c r="NZL221" s="83"/>
      <c r="NZM221" s="83"/>
      <c r="NZN221" s="86"/>
      <c r="NZO221" s="86"/>
      <c r="NZP221" s="82"/>
      <c r="NZQ221" s="83"/>
      <c r="NZR221" s="83"/>
      <c r="NZS221" s="86"/>
      <c r="NZT221" s="86"/>
      <c r="NZU221" s="82"/>
      <c r="NZV221" s="83"/>
      <c r="NZW221" s="83"/>
      <c r="NZX221" s="86"/>
      <c r="NZY221" s="86"/>
      <c r="NZZ221" s="82"/>
      <c r="OAA221" s="83"/>
      <c r="OAB221" s="83"/>
      <c r="OAC221" s="86"/>
      <c r="OAD221" s="86"/>
      <c r="OAE221" s="82"/>
      <c r="OAF221" s="83"/>
      <c r="OAG221" s="83"/>
      <c r="OAH221" s="86"/>
      <c r="OAI221" s="86"/>
      <c r="OAJ221" s="82"/>
      <c r="OAK221" s="83"/>
      <c r="OAL221" s="83"/>
      <c r="OAM221" s="86"/>
      <c r="OAN221" s="86"/>
      <c r="OAO221" s="82"/>
      <c r="OAP221" s="83"/>
      <c r="OAQ221" s="83"/>
      <c r="OAR221" s="86"/>
      <c r="OAS221" s="86"/>
      <c r="OAT221" s="82"/>
      <c r="OAU221" s="83"/>
      <c r="OAV221" s="83"/>
      <c r="OAW221" s="86"/>
      <c r="OAX221" s="86"/>
      <c r="OAY221" s="82"/>
      <c r="OAZ221" s="83"/>
      <c r="OBA221" s="83"/>
      <c r="OBB221" s="86"/>
      <c r="OBC221" s="86"/>
      <c r="OBD221" s="82"/>
      <c r="OBE221" s="83"/>
      <c r="OBF221" s="83"/>
      <c r="OBG221" s="86"/>
      <c r="OBH221" s="86"/>
      <c r="OBI221" s="82"/>
      <c r="OBJ221" s="83"/>
      <c r="OBK221" s="83"/>
      <c r="OBL221" s="86"/>
      <c r="OBM221" s="86"/>
      <c r="OBN221" s="82"/>
      <c r="OBO221" s="83"/>
      <c r="OBP221" s="83"/>
      <c r="OBQ221" s="86"/>
      <c r="OBR221" s="86"/>
      <c r="OBS221" s="82"/>
      <c r="OBT221" s="83"/>
      <c r="OBU221" s="83"/>
      <c r="OBV221" s="86"/>
      <c r="OBW221" s="86"/>
      <c r="OBX221" s="82"/>
      <c r="OBY221" s="83"/>
      <c r="OBZ221" s="83"/>
      <c r="OCA221" s="86"/>
      <c r="OCB221" s="86"/>
      <c r="OCC221" s="82"/>
      <c r="OCD221" s="83"/>
      <c r="OCE221" s="83"/>
      <c r="OCF221" s="86"/>
      <c r="OCG221" s="86"/>
      <c r="OCH221" s="82"/>
      <c r="OCI221" s="83"/>
      <c r="OCJ221" s="83"/>
      <c r="OCK221" s="86"/>
      <c r="OCL221" s="86"/>
      <c r="OCM221" s="82"/>
      <c r="OCN221" s="83"/>
      <c r="OCO221" s="83"/>
      <c r="OCP221" s="86"/>
      <c r="OCQ221" s="86"/>
      <c r="OCR221" s="82"/>
      <c r="OCS221" s="83"/>
      <c r="OCT221" s="83"/>
      <c r="OCU221" s="86"/>
      <c r="OCV221" s="86"/>
      <c r="OCW221" s="82"/>
      <c r="OCX221" s="83"/>
      <c r="OCY221" s="83"/>
      <c r="OCZ221" s="86"/>
      <c r="ODA221" s="86"/>
      <c r="ODB221" s="82"/>
      <c r="ODC221" s="83"/>
      <c r="ODD221" s="83"/>
      <c r="ODE221" s="86"/>
      <c r="ODF221" s="86"/>
      <c r="ODG221" s="82"/>
      <c r="ODH221" s="83"/>
      <c r="ODI221" s="83"/>
      <c r="ODJ221" s="86"/>
      <c r="ODK221" s="86"/>
      <c r="ODL221" s="82"/>
      <c r="ODM221" s="83"/>
      <c r="ODN221" s="83"/>
      <c r="ODO221" s="86"/>
      <c r="ODP221" s="86"/>
      <c r="ODQ221" s="82"/>
      <c r="ODR221" s="83"/>
      <c r="ODS221" s="83"/>
      <c r="ODT221" s="86"/>
      <c r="ODU221" s="86"/>
      <c r="ODV221" s="82"/>
      <c r="ODW221" s="83"/>
      <c r="ODX221" s="83"/>
      <c r="ODY221" s="86"/>
      <c r="ODZ221" s="86"/>
      <c r="OEA221" s="82"/>
      <c r="OEB221" s="83"/>
      <c r="OEC221" s="83"/>
      <c r="OED221" s="86"/>
      <c r="OEE221" s="86"/>
      <c r="OEF221" s="82"/>
      <c r="OEG221" s="83"/>
      <c r="OEH221" s="83"/>
      <c r="OEI221" s="86"/>
      <c r="OEJ221" s="86"/>
      <c r="OEK221" s="82"/>
      <c r="OEL221" s="83"/>
      <c r="OEM221" s="83"/>
      <c r="OEN221" s="86"/>
      <c r="OEO221" s="86"/>
      <c r="OEP221" s="82"/>
      <c r="OEQ221" s="83"/>
      <c r="OER221" s="83"/>
      <c r="OES221" s="86"/>
      <c r="OET221" s="86"/>
      <c r="OEU221" s="82"/>
      <c r="OEV221" s="83"/>
      <c r="OEW221" s="83"/>
      <c r="OEX221" s="86"/>
      <c r="OEY221" s="86"/>
      <c r="OEZ221" s="82"/>
      <c r="OFA221" s="83"/>
      <c r="OFB221" s="83"/>
      <c r="OFC221" s="86"/>
      <c r="OFD221" s="86"/>
      <c r="OFE221" s="82"/>
      <c r="OFF221" s="83"/>
      <c r="OFG221" s="83"/>
      <c r="OFH221" s="86"/>
      <c r="OFI221" s="86"/>
      <c r="OFJ221" s="82"/>
      <c r="OFK221" s="83"/>
      <c r="OFL221" s="83"/>
      <c r="OFM221" s="86"/>
      <c r="OFN221" s="86"/>
      <c r="OFO221" s="82"/>
      <c r="OFP221" s="83"/>
      <c r="OFQ221" s="83"/>
      <c r="OFR221" s="86"/>
      <c r="OFS221" s="86"/>
      <c r="OFT221" s="82"/>
      <c r="OFU221" s="83"/>
      <c r="OFV221" s="83"/>
      <c r="OFW221" s="86"/>
      <c r="OFX221" s="86"/>
      <c r="OFY221" s="82"/>
      <c r="OFZ221" s="83"/>
      <c r="OGA221" s="83"/>
      <c r="OGB221" s="86"/>
      <c r="OGC221" s="86"/>
      <c r="OGD221" s="82"/>
      <c r="OGE221" s="83"/>
      <c r="OGF221" s="83"/>
      <c r="OGG221" s="86"/>
      <c r="OGH221" s="86"/>
      <c r="OGI221" s="82"/>
      <c r="OGJ221" s="83"/>
      <c r="OGK221" s="83"/>
      <c r="OGL221" s="86"/>
      <c r="OGM221" s="86"/>
      <c r="OGN221" s="82"/>
      <c r="OGO221" s="83"/>
      <c r="OGP221" s="83"/>
      <c r="OGQ221" s="86"/>
      <c r="OGR221" s="86"/>
      <c r="OGS221" s="82"/>
      <c r="OGT221" s="83"/>
      <c r="OGU221" s="83"/>
      <c r="OGV221" s="86"/>
      <c r="OGW221" s="86"/>
      <c r="OGX221" s="82"/>
      <c r="OGY221" s="83"/>
      <c r="OGZ221" s="83"/>
      <c r="OHA221" s="86"/>
      <c r="OHB221" s="86"/>
      <c r="OHC221" s="82"/>
      <c r="OHD221" s="83"/>
      <c r="OHE221" s="83"/>
      <c r="OHF221" s="86"/>
      <c r="OHG221" s="86"/>
      <c r="OHH221" s="82"/>
      <c r="OHI221" s="83"/>
      <c r="OHJ221" s="83"/>
      <c r="OHK221" s="86"/>
      <c r="OHL221" s="86"/>
      <c r="OHM221" s="82"/>
      <c r="OHN221" s="83"/>
      <c r="OHO221" s="83"/>
      <c r="OHP221" s="86"/>
      <c r="OHQ221" s="86"/>
      <c r="OHR221" s="82"/>
      <c r="OHS221" s="83"/>
      <c r="OHT221" s="83"/>
      <c r="OHU221" s="86"/>
      <c r="OHV221" s="86"/>
      <c r="OHW221" s="82"/>
      <c r="OHX221" s="83"/>
      <c r="OHY221" s="83"/>
      <c r="OHZ221" s="86"/>
      <c r="OIA221" s="86"/>
      <c r="OIB221" s="82"/>
      <c r="OIC221" s="83"/>
      <c r="OID221" s="83"/>
      <c r="OIE221" s="86"/>
      <c r="OIF221" s="86"/>
      <c r="OIG221" s="82"/>
      <c r="OIH221" s="83"/>
      <c r="OII221" s="83"/>
      <c r="OIJ221" s="86"/>
      <c r="OIK221" s="86"/>
      <c r="OIL221" s="82"/>
      <c r="OIM221" s="83"/>
      <c r="OIN221" s="83"/>
      <c r="OIO221" s="86"/>
      <c r="OIP221" s="86"/>
      <c r="OIQ221" s="82"/>
      <c r="OIR221" s="83"/>
      <c r="OIS221" s="83"/>
      <c r="OIT221" s="86"/>
      <c r="OIU221" s="86"/>
      <c r="OIV221" s="82"/>
      <c r="OIW221" s="83"/>
      <c r="OIX221" s="83"/>
      <c r="OIY221" s="86"/>
      <c r="OIZ221" s="86"/>
      <c r="OJA221" s="82"/>
      <c r="OJB221" s="83"/>
      <c r="OJC221" s="83"/>
      <c r="OJD221" s="86"/>
      <c r="OJE221" s="86"/>
      <c r="OJF221" s="82"/>
      <c r="OJG221" s="83"/>
      <c r="OJH221" s="83"/>
      <c r="OJI221" s="86"/>
      <c r="OJJ221" s="86"/>
      <c r="OJK221" s="82"/>
      <c r="OJL221" s="83"/>
      <c r="OJM221" s="83"/>
      <c r="OJN221" s="86"/>
      <c r="OJO221" s="86"/>
      <c r="OJP221" s="82"/>
      <c r="OJQ221" s="83"/>
      <c r="OJR221" s="83"/>
      <c r="OJS221" s="86"/>
      <c r="OJT221" s="86"/>
      <c r="OJU221" s="82"/>
      <c r="OJV221" s="83"/>
      <c r="OJW221" s="83"/>
      <c r="OJX221" s="86"/>
      <c r="OJY221" s="86"/>
      <c r="OJZ221" s="82"/>
      <c r="OKA221" s="83"/>
      <c r="OKB221" s="83"/>
      <c r="OKC221" s="86"/>
      <c r="OKD221" s="86"/>
      <c r="OKE221" s="82"/>
      <c r="OKF221" s="83"/>
      <c r="OKG221" s="83"/>
      <c r="OKH221" s="86"/>
      <c r="OKI221" s="86"/>
      <c r="OKJ221" s="82"/>
      <c r="OKK221" s="83"/>
      <c r="OKL221" s="83"/>
      <c r="OKM221" s="86"/>
      <c r="OKN221" s="86"/>
      <c r="OKO221" s="82"/>
      <c r="OKP221" s="83"/>
      <c r="OKQ221" s="83"/>
      <c r="OKR221" s="86"/>
      <c r="OKS221" s="86"/>
      <c r="OKT221" s="82"/>
      <c r="OKU221" s="83"/>
      <c r="OKV221" s="83"/>
      <c r="OKW221" s="86"/>
      <c r="OKX221" s="86"/>
      <c r="OKY221" s="82"/>
      <c r="OKZ221" s="83"/>
      <c r="OLA221" s="83"/>
      <c r="OLB221" s="86"/>
      <c r="OLC221" s="86"/>
      <c r="OLD221" s="82"/>
      <c r="OLE221" s="83"/>
      <c r="OLF221" s="83"/>
      <c r="OLG221" s="86"/>
      <c r="OLH221" s="86"/>
      <c r="OLI221" s="82"/>
      <c r="OLJ221" s="83"/>
      <c r="OLK221" s="83"/>
      <c r="OLL221" s="86"/>
      <c r="OLM221" s="86"/>
      <c r="OLN221" s="82"/>
      <c r="OLO221" s="83"/>
      <c r="OLP221" s="83"/>
      <c r="OLQ221" s="86"/>
      <c r="OLR221" s="86"/>
      <c r="OLS221" s="82"/>
      <c r="OLT221" s="83"/>
      <c r="OLU221" s="83"/>
      <c r="OLV221" s="86"/>
      <c r="OLW221" s="86"/>
      <c r="OLX221" s="82"/>
      <c r="OLY221" s="83"/>
      <c r="OLZ221" s="83"/>
      <c r="OMA221" s="86"/>
      <c r="OMB221" s="86"/>
      <c r="OMC221" s="82"/>
      <c r="OMD221" s="83"/>
      <c r="OME221" s="83"/>
      <c r="OMF221" s="86"/>
      <c r="OMG221" s="86"/>
      <c r="OMH221" s="82"/>
      <c r="OMI221" s="83"/>
      <c r="OMJ221" s="83"/>
      <c r="OMK221" s="86"/>
      <c r="OML221" s="86"/>
      <c r="OMM221" s="82"/>
      <c r="OMN221" s="83"/>
      <c r="OMO221" s="83"/>
      <c r="OMP221" s="86"/>
      <c r="OMQ221" s="86"/>
      <c r="OMR221" s="82"/>
      <c r="OMS221" s="83"/>
      <c r="OMT221" s="83"/>
      <c r="OMU221" s="86"/>
      <c r="OMV221" s="86"/>
      <c r="OMW221" s="82"/>
      <c r="OMX221" s="83"/>
      <c r="OMY221" s="83"/>
      <c r="OMZ221" s="86"/>
      <c r="ONA221" s="86"/>
      <c r="ONB221" s="82"/>
      <c r="ONC221" s="83"/>
      <c r="OND221" s="83"/>
      <c r="ONE221" s="86"/>
      <c r="ONF221" s="86"/>
      <c r="ONG221" s="82"/>
      <c r="ONH221" s="83"/>
      <c r="ONI221" s="83"/>
      <c r="ONJ221" s="86"/>
      <c r="ONK221" s="86"/>
      <c r="ONL221" s="82"/>
      <c r="ONM221" s="83"/>
      <c r="ONN221" s="83"/>
      <c r="ONO221" s="86"/>
      <c r="ONP221" s="86"/>
      <c r="ONQ221" s="82"/>
      <c r="ONR221" s="83"/>
      <c r="ONS221" s="83"/>
      <c r="ONT221" s="86"/>
      <c r="ONU221" s="86"/>
      <c r="ONV221" s="82"/>
      <c r="ONW221" s="83"/>
      <c r="ONX221" s="83"/>
      <c r="ONY221" s="86"/>
      <c r="ONZ221" s="86"/>
      <c r="OOA221" s="82"/>
      <c r="OOB221" s="83"/>
      <c r="OOC221" s="83"/>
      <c r="OOD221" s="86"/>
      <c r="OOE221" s="86"/>
      <c r="OOF221" s="82"/>
      <c r="OOG221" s="83"/>
      <c r="OOH221" s="83"/>
      <c r="OOI221" s="86"/>
      <c r="OOJ221" s="86"/>
      <c r="OOK221" s="82"/>
      <c r="OOL221" s="83"/>
      <c r="OOM221" s="83"/>
      <c r="OON221" s="86"/>
      <c r="OOO221" s="86"/>
      <c r="OOP221" s="82"/>
      <c r="OOQ221" s="83"/>
      <c r="OOR221" s="83"/>
      <c r="OOS221" s="86"/>
      <c r="OOT221" s="86"/>
      <c r="OOU221" s="82"/>
      <c r="OOV221" s="83"/>
      <c r="OOW221" s="83"/>
      <c r="OOX221" s="86"/>
      <c r="OOY221" s="86"/>
      <c r="OOZ221" s="82"/>
      <c r="OPA221" s="83"/>
      <c r="OPB221" s="83"/>
      <c r="OPC221" s="86"/>
      <c r="OPD221" s="86"/>
      <c r="OPE221" s="82"/>
      <c r="OPF221" s="83"/>
      <c r="OPG221" s="83"/>
      <c r="OPH221" s="86"/>
      <c r="OPI221" s="86"/>
      <c r="OPJ221" s="82"/>
      <c r="OPK221" s="83"/>
      <c r="OPL221" s="83"/>
      <c r="OPM221" s="86"/>
      <c r="OPN221" s="86"/>
      <c r="OPO221" s="82"/>
      <c r="OPP221" s="83"/>
      <c r="OPQ221" s="83"/>
      <c r="OPR221" s="86"/>
      <c r="OPS221" s="86"/>
      <c r="OPT221" s="82"/>
      <c r="OPU221" s="83"/>
      <c r="OPV221" s="83"/>
      <c r="OPW221" s="86"/>
      <c r="OPX221" s="86"/>
      <c r="OPY221" s="82"/>
      <c r="OPZ221" s="83"/>
      <c r="OQA221" s="83"/>
      <c r="OQB221" s="86"/>
      <c r="OQC221" s="86"/>
      <c r="OQD221" s="82"/>
      <c r="OQE221" s="83"/>
      <c r="OQF221" s="83"/>
      <c r="OQG221" s="86"/>
      <c r="OQH221" s="86"/>
      <c r="OQI221" s="82"/>
      <c r="OQJ221" s="83"/>
      <c r="OQK221" s="83"/>
      <c r="OQL221" s="86"/>
      <c r="OQM221" s="86"/>
      <c r="OQN221" s="82"/>
      <c r="OQO221" s="83"/>
      <c r="OQP221" s="83"/>
      <c r="OQQ221" s="86"/>
      <c r="OQR221" s="86"/>
      <c r="OQS221" s="82"/>
      <c r="OQT221" s="83"/>
      <c r="OQU221" s="83"/>
      <c r="OQV221" s="86"/>
      <c r="OQW221" s="86"/>
      <c r="OQX221" s="82"/>
      <c r="OQY221" s="83"/>
      <c r="OQZ221" s="83"/>
      <c r="ORA221" s="86"/>
      <c r="ORB221" s="86"/>
      <c r="ORC221" s="82"/>
      <c r="ORD221" s="83"/>
      <c r="ORE221" s="83"/>
      <c r="ORF221" s="86"/>
      <c r="ORG221" s="86"/>
      <c r="ORH221" s="82"/>
      <c r="ORI221" s="83"/>
      <c r="ORJ221" s="83"/>
      <c r="ORK221" s="86"/>
      <c r="ORL221" s="86"/>
      <c r="ORM221" s="82"/>
      <c r="ORN221" s="83"/>
      <c r="ORO221" s="83"/>
      <c r="ORP221" s="86"/>
      <c r="ORQ221" s="86"/>
      <c r="ORR221" s="82"/>
      <c r="ORS221" s="83"/>
      <c r="ORT221" s="83"/>
      <c r="ORU221" s="86"/>
      <c r="ORV221" s="86"/>
      <c r="ORW221" s="82"/>
      <c r="ORX221" s="83"/>
      <c r="ORY221" s="83"/>
      <c r="ORZ221" s="86"/>
      <c r="OSA221" s="86"/>
      <c r="OSB221" s="82"/>
      <c r="OSC221" s="83"/>
      <c r="OSD221" s="83"/>
      <c r="OSE221" s="86"/>
      <c r="OSF221" s="86"/>
      <c r="OSG221" s="82"/>
      <c r="OSH221" s="83"/>
      <c r="OSI221" s="83"/>
      <c r="OSJ221" s="86"/>
      <c r="OSK221" s="86"/>
      <c r="OSL221" s="82"/>
      <c r="OSM221" s="83"/>
      <c r="OSN221" s="83"/>
      <c r="OSO221" s="86"/>
      <c r="OSP221" s="86"/>
      <c r="OSQ221" s="82"/>
      <c r="OSR221" s="83"/>
      <c r="OSS221" s="83"/>
      <c r="OST221" s="86"/>
      <c r="OSU221" s="86"/>
      <c r="OSV221" s="82"/>
      <c r="OSW221" s="83"/>
      <c r="OSX221" s="83"/>
      <c r="OSY221" s="86"/>
      <c r="OSZ221" s="86"/>
      <c r="OTA221" s="82"/>
      <c r="OTB221" s="83"/>
      <c r="OTC221" s="83"/>
      <c r="OTD221" s="86"/>
      <c r="OTE221" s="86"/>
      <c r="OTF221" s="82"/>
      <c r="OTG221" s="83"/>
      <c r="OTH221" s="83"/>
      <c r="OTI221" s="86"/>
      <c r="OTJ221" s="86"/>
      <c r="OTK221" s="82"/>
      <c r="OTL221" s="83"/>
      <c r="OTM221" s="83"/>
      <c r="OTN221" s="86"/>
      <c r="OTO221" s="86"/>
      <c r="OTP221" s="82"/>
      <c r="OTQ221" s="83"/>
      <c r="OTR221" s="83"/>
      <c r="OTS221" s="86"/>
      <c r="OTT221" s="86"/>
      <c r="OTU221" s="82"/>
      <c r="OTV221" s="83"/>
      <c r="OTW221" s="83"/>
      <c r="OTX221" s="86"/>
      <c r="OTY221" s="86"/>
      <c r="OTZ221" s="82"/>
      <c r="OUA221" s="83"/>
      <c r="OUB221" s="83"/>
      <c r="OUC221" s="86"/>
      <c r="OUD221" s="86"/>
      <c r="OUE221" s="82"/>
      <c r="OUF221" s="83"/>
      <c r="OUG221" s="83"/>
      <c r="OUH221" s="86"/>
      <c r="OUI221" s="86"/>
      <c r="OUJ221" s="82"/>
      <c r="OUK221" s="83"/>
      <c r="OUL221" s="83"/>
      <c r="OUM221" s="86"/>
      <c r="OUN221" s="86"/>
      <c r="OUO221" s="82"/>
      <c r="OUP221" s="83"/>
      <c r="OUQ221" s="83"/>
      <c r="OUR221" s="86"/>
      <c r="OUS221" s="86"/>
      <c r="OUT221" s="82"/>
      <c r="OUU221" s="83"/>
      <c r="OUV221" s="83"/>
      <c r="OUW221" s="86"/>
      <c r="OUX221" s="86"/>
      <c r="OUY221" s="82"/>
      <c r="OUZ221" s="83"/>
      <c r="OVA221" s="83"/>
      <c r="OVB221" s="86"/>
      <c r="OVC221" s="86"/>
      <c r="OVD221" s="82"/>
      <c r="OVE221" s="83"/>
      <c r="OVF221" s="83"/>
      <c r="OVG221" s="86"/>
      <c r="OVH221" s="86"/>
      <c r="OVI221" s="82"/>
      <c r="OVJ221" s="83"/>
      <c r="OVK221" s="83"/>
      <c r="OVL221" s="86"/>
      <c r="OVM221" s="86"/>
      <c r="OVN221" s="82"/>
      <c r="OVO221" s="83"/>
      <c r="OVP221" s="83"/>
      <c r="OVQ221" s="86"/>
      <c r="OVR221" s="86"/>
      <c r="OVS221" s="82"/>
      <c r="OVT221" s="83"/>
      <c r="OVU221" s="83"/>
      <c r="OVV221" s="86"/>
      <c r="OVW221" s="86"/>
      <c r="OVX221" s="82"/>
      <c r="OVY221" s="83"/>
      <c r="OVZ221" s="83"/>
      <c r="OWA221" s="86"/>
      <c r="OWB221" s="86"/>
      <c r="OWC221" s="82"/>
      <c r="OWD221" s="83"/>
      <c r="OWE221" s="83"/>
      <c r="OWF221" s="86"/>
      <c r="OWG221" s="86"/>
      <c r="OWH221" s="82"/>
      <c r="OWI221" s="83"/>
      <c r="OWJ221" s="83"/>
      <c r="OWK221" s="86"/>
      <c r="OWL221" s="86"/>
      <c r="OWM221" s="82"/>
      <c r="OWN221" s="83"/>
      <c r="OWO221" s="83"/>
      <c r="OWP221" s="86"/>
      <c r="OWQ221" s="86"/>
      <c r="OWR221" s="82"/>
      <c r="OWS221" s="83"/>
      <c r="OWT221" s="83"/>
      <c r="OWU221" s="86"/>
      <c r="OWV221" s="86"/>
      <c r="OWW221" s="82"/>
      <c r="OWX221" s="83"/>
      <c r="OWY221" s="83"/>
      <c r="OWZ221" s="86"/>
      <c r="OXA221" s="86"/>
      <c r="OXB221" s="82"/>
      <c r="OXC221" s="83"/>
      <c r="OXD221" s="83"/>
      <c r="OXE221" s="86"/>
      <c r="OXF221" s="86"/>
      <c r="OXG221" s="82"/>
      <c r="OXH221" s="83"/>
      <c r="OXI221" s="83"/>
      <c r="OXJ221" s="86"/>
      <c r="OXK221" s="86"/>
      <c r="OXL221" s="82"/>
      <c r="OXM221" s="83"/>
      <c r="OXN221" s="83"/>
      <c r="OXO221" s="86"/>
      <c r="OXP221" s="86"/>
      <c r="OXQ221" s="82"/>
      <c r="OXR221" s="83"/>
      <c r="OXS221" s="83"/>
      <c r="OXT221" s="86"/>
      <c r="OXU221" s="86"/>
      <c r="OXV221" s="82"/>
      <c r="OXW221" s="83"/>
      <c r="OXX221" s="83"/>
      <c r="OXY221" s="86"/>
      <c r="OXZ221" s="86"/>
      <c r="OYA221" s="82"/>
      <c r="OYB221" s="83"/>
      <c r="OYC221" s="83"/>
      <c r="OYD221" s="86"/>
      <c r="OYE221" s="86"/>
      <c r="OYF221" s="82"/>
      <c r="OYG221" s="83"/>
      <c r="OYH221" s="83"/>
      <c r="OYI221" s="86"/>
      <c r="OYJ221" s="86"/>
      <c r="OYK221" s="82"/>
      <c r="OYL221" s="83"/>
      <c r="OYM221" s="83"/>
      <c r="OYN221" s="86"/>
      <c r="OYO221" s="86"/>
      <c r="OYP221" s="82"/>
      <c r="OYQ221" s="83"/>
      <c r="OYR221" s="83"/>
      <c r="OYS221" s="86"/>
      <c r="OYT221" s="86"/>
      <c r="OYU221" s="82"/>
      <c r="OYV221" s="83"/>
      <c r="OYW221" s="83"/>
      <c r="OYX221" s="86"/>
      <c r="OYY221" s="86"/>
      <c r="OYZ221" s="82"/>
      <c r="OZA221" s="83"/>
      <c r="OZB221" s="83"/>
      <c r="OZC221" s="86"/>
      <c r="OZD221" s="86"/>
      <c r="OZE221" s="82"/>
      <c r="OZF221" s="83"/>
      <c r="OZG221" s="83"/>
      <c r="OZH221" s="86"/>
      <c r="OZI221" s="86"/>
      <c r="OZJ221" s="82"/>
      <c r="OZK221" s="83"/>
      <c r="OZL221" s="83"/>
      <c r="OZM221" s="86"/>
      <c r="OZN221" s="86"/>
      <c r="OZO221" s="82"/>
      <c r="OZP221" s="83"/>
      <c r="OZQ221" s="83"/>
      <c r="OZR221" s="86"/>
      <c r="OZS221" s="86"/>
      <c r="OZT221" s="82"/>
      <c r="OZU221" s="83"/>
      <c r="OZV221" s="83"/>
      <c r="OZW221" s="86"/>
      <c r="OZX221" s="86"/>
      <c r="OZY221" s="82"/>
      <c r="OZZ221" s="83"/>
      <c r="PAA221" s="83"/>
      <c r="PAB221" s="86"/>
      <c r="PAC221" s="86"/>
      <c r="PAD221" s="82"/>
      <c r="PAE221" s="83"/>
      <c r="PAF221" s="83"/>
      <c r="PAG221" s="86"/>
      <c r="PAH221" s="86"/>
      <c r="PAI221" s="82"/>
      <c r="PAJ221" s="83"/>
      <c r="PAK221" s="83"/>
      <c r="PAL221" s="86"/>
      <c r="PAM221" s="86"/>
      <c r="PAN221" s="82"/>
      <c r="PAO221" s="83"/>
      <c r="PAP221" s="83"/>
      <c r="PAQ221" s="86"/>
      <c r="PAR221" s="86"/>
      <c r="PAS221" s="82"/>
      <c r="PAT221" s="83"/>
      <c r="PAU221" s="83"/>
      <c r="PAV221" s="86"/>
      <c r="PAW221" s="86"/>
      <c r="PAX221" s="82"/>
      <c r="PAY221" s="83"/>
      <c r="PAZ221" s="83"/>
      <c r="PBA221" s="86"/>
      <c r="PBB221" s="86"/>
      <c r="PBC221" s="82"/>
      <c r="PBD221" s="83"/>
      <c r="PBE221" s="83"/>
      <c r="PBF221" s="86"/>
      <c r="PBG221" s="86"/>
      <c r="PBH221" s="82"/>
      <c r="PBI221" s="83"/>
      <c r="PBJ221" s="83"/>
      <c r="PBK221" s="86"/>
      <c r="PBL221" s="86"/>
      <c r="PBM221" s="82"/>
      <c r="PBN221" s="83"/>
      <c r="PBO221" s="83"/>
      <c r="PBP221" s="86"/>
      <c r="PBQ221" s="86"/>
      <c r="PBR221" s="82"/>
      <c r="PBS221" s="83"/>
      <c r="PBT221" s="83"/>
      <c r="PBU221" s="86"/>
      <c r="PBV221" s="86"/>
      <c r="PBW221" s="82"/>
      <c r="PBX221" s="83"/>
      <c r="PBY221" s="83"/>
      <c r="PBZ221" s="86"/>
      <c r="PCA221" s="86"/>
      <c r="PCB221" s="82"/>
      <c r="PCC221" s="83"/>
      <c r="PCD221" s="83"/>
      <c r="PCE221" s="86"/>
      <c r="PCF221" s="86"/>
      <c r="PCG221" s="82"/>
      <c r="PCH221" s="83"/>
      <c r="PCI221" s="83"/>
      <c r="PCJ221" s="86"/>
      <c r="PCK221" s="86"/>
      <c r="PCL221" s="82"/>
      <c r="PCM221" s="83"/>
      <c r="PCN221" s="83"/>
      <c r="PCO221" s="86"/>
      <c r="PCP221" s="86"/>
      <c r="PCQ221" s="82"/>
      <c r="PCR221" s="83"/>
      <c r="PCS221" s="83"/>
      <c r="PCT221" s="86"/>
      <c r="PCU221" s="86"/>
      <c r="PCV221" s="82"/>
      <c r="PCW221" s="83"/>
      <c r="PCX221" s="83"/>
      <c r="PCY221" s="86"/>
      <c r="PCZ221" s="86"/>
      <c r="PDA221" s="82"/>
      <c r="PDB221" s="83"/>
      <c r="PDC221" s="83"/>
      <c r="PDD221" s="86"/>
      <c r="PDE221" s="86"/>
      <c r="PDF221" s="82"/>
      <c r="PDG221" s="83"/>
      <c r="PDH221" s="83"/>
      <c r="PDI221" s="86"/>
      <c r="PDJ221" s="86"/>
      <c r="PDK221" s="82"/>
      <c r="PDL221" s="83"/>
      <c r="PDM221" s="83"/>
      <c r="PDN221" s="86"/>
      <c r="PDO221" s="86"/>
      <c r="PDP221" s="82"/>
      <c r="PDQ221" s="83"/>
      <c r="PDR221" s="83"/>
      <c r="PDS221" s="86"/>
      <c r="PDT221" s="86"/>
      <c r="PDU221" s="82"/>
      <c r="PDV221" s="83"/>
      <c r="PDW221" s="83"/>
      <c r="PDX221" s="86"/>
      <c r="PDY221" s="86"/>
      <c r="PDZ221" s="82"/>
      <c r="PEA221" s="83"/>
      <c r="PEB221" s="83"/>
      <c r="PEC221" s="86"/>
      <c r="PED221" s="86"/>
      <c r="PEE221" s="82"/>
      <c r="PEF221" s="83"/>
      <c r="PEG221" s="83"/>
      <c r="PEH221" s="86"/>
      <c r="PEI221" s="86"/>
      <c r="PEJ221" s="82"/>
      <c r="PEK221" s="83"/>
      <c r="PEL221" s="83"/>
      <c r="PEM221" s="86"/>
      <c r="PEN221" s="86"/>
      <c r="PEO221" s="82"/>
      <c r="PEP221" s="83"/>
      <c r="PEQ221" s="83"/>
      <c r="PER221" s="86"/>
      <c r="PES221" s="86"/>
      <c r="PET221" s="82"/>
      <c r="PEU221" s="83"/>
      <c r="PEV221" s="83"/>
      <c r="PEW221" s="86"/>
      <c r="PEX221" s="86"/>
      <c r="PEY221" s="82"/>
      <c r="PEZ221" s="83"/>
      <c r="PFA221" s="83"/>
      <c r="PFB221" s="86"/>
      <c r="PFC221" s="86"/>
      <c r="PFD221" s="82"/>
      <c r="PFE221" s="83"/>
      <c r="PFF221" s="83"/>
      <c r="PFG221" s="86"/>
      <c r="PFH221" s="86"/>
      <c r="PFI221" s="82"/>
      <c r="PFJ221" s="83"/>
      <c r="PFK221" s="83"/>
      <c r="PFL221" s="86"/>
      <c r="PFM221" s="86"/>
      <c r="PFN221" s="82"/>
      <c r="PFO221" s="83"/>
      <c r="PFP221" s="83"/>
      <c r="PFQ221" s="86"/>
      <c r="PFR221" s="86"/>
      <c r="PFS221" s="82"/>
      <c r="PFT221" s="83"/>
      <c r="PFU221" s="83"/>
      <c r="PFV221" s="86"/>
      <c r="PFW221" s="86"/>
      <c r="PFX221" s="82"/>
      <c r="PFY221" s="83"/>
      <c r="PFZ221" s="83"/>
      <c r="PGA221" s="86"/>
      <c r="PGB221" s="86"/>
      <c r="PGC221" s="82"/>
      <c r="PGD221" s="83"/>
      <c r="PGE221" s="83"/>
      <c r="PGF221" s="86"/>
      <c r="PGG221" s="86"/>
      <c r="PGH221" s="82"/>
      <c r="PGI221" s="83"/>
      <c r="PGJ221" s="83"/>
      <c r="PGK221" s="86"/>
      <c r="PGL221" s="86"/>
      <c r="PGM221" s="82"/>
      <c r="PGN221" s="83"/>
      <c r="PGO221" s="83"/>
      <c r="PGP221" s="86"/>
      <c r="PGQ221" s="86"/>
      <c r="PGR221" s="82"/>
      <c r="PGS221" s="83"/>
      <c r="PGT221" s="83"/>
      <c r="PGU221" s="86"/>
      <c r="PGV221" s="86"/>
      <c r="PGW221" s="82"/>
      <c r="PGX221" s="83"/>
      <c r="PGY221" s="83"/>
      <c r="PGZ221" s="86"/>
      <c r="PHA221" s="86"/>
      <c r="PHB221" s="82"/>
      <c r="PHC221" s="83"/>
      <c r="PHD221" s="83"/>
      <c r="PHE221" s="86"/>
      <c r="PHF221" s="86"/>
      <c r="PHG221" s="82"/>
      <c r="PHH221" s="83"/>
      <c r="PHI221" s="83"/>
      <c r="PHJ221" s="86"/>
      <c r="PHK221" s="86"/>
      <c r="PHL221" s="82"/>
      <c r="PHM221" s="83"/>
      <c r="PHN221" s="83"/>
      <c r="PHO221" s="86"/>
      <c r="PHP221" s="86"/>
      <c r="PHQ221" s="82"/>
      <c r="PHR221" s="83"/>
      <c r="PHS221" s="83"/>
      <c r="PHT221" s="86"/>
      <c r="PHU221" s="86"/>
      <c r="PHV221" s="82"/>
      <c r="PHW221" s="83"/>
      <c r="PHX221" s="83"/>
      <c r="PHY221" s="86"/>
      <c r="PHZ221" s="86"/>
      <c r="PIA221" s="82"/>
      <c r="PIB221" s="83"/>
      <c r="PIC221" s="83"/>
      <c r="PID221" s="86"/>
      <c r="PIE221" s="86"/>
      <c r="PIF221" s="82"/>
      <c r="PIG221" s="83"/>
      <c r="PIH221" s="83"/>
      <c r="PII221" s="86"/>
      <c r="PIJ221" s="86"/>
      <c r="PIK221" s="82"/>
      <c r="PIL221" s="83"/>
      <c r="PIM221" s="83"/>
      <c r="PIN221" s="86"/>
      <c r="PIO221" s="86"/>
      <c r="PIP221" s="82"/>
      <c r="PIQ221" s="83"/>
      <c r="PIR221" s="83"/>
      <c r="PIS221" s="86"/>
      <c r="PIT221" s="86"/>
      <c r="PIU221" s="82"/>
      <c r="PIV221" s="83"/>
      <c r="PIW221" s="83"/>
      <c r="PIX221" s="86"/>
      <c r="PIY221" s="86"/>
      <c r="PIZ221" s="82"/>
      <c r="PJA221" s="83"/>
      <c r="PJB221" s="83"/>
      <c r="PJC221" s="86"/>
      <c r="PJD221" s="86"/>
      <c r="PJE221" s="82"/>
      <c r="PJF221" s="83"/>
      <c r="PJG221" s="83"/>
      <c r="PJH221" s="86"/>
      <c r="PJI221" s="86"/>
      <c r="PJJ221" s="82"/>
      <c r="PJK221" s="83"/>
      <c r="PJL221" s="83"/>
      <c r="PJM221" s="86"/>
      <c r="PJN221" s="86"/>
      <c r="PJO221" s="82"/>
      <c r="PJP221" s="83"/>
      <c r="PJQ221" s="83"/>
      <c r="PJR221" s="86"/>
      <c r="PJS221" s="86"/>
      <c r="PJT221" s="82"/>
      <c r="PJU221" s="83"/>
      <c r="PJV221" s="83"/>
      <c r="PJW221" s="86"/>
      <c r="PJX221" s="86"/>
      <c r="PJY221" s="82"/>
      <c r="PJZ221" s="83"/>
      <c r="PKA221" s="83"/>
      <c r="PKB221" s="86"/>
      <c r="PKC221" s="86"/>
      <c r="PKD221" s="82"/>
      <c r="PKE221" s="83"/>
      <c r="PKF221" s="83"/>
      <c r="PKG221" s="86"/>
      <c r="PKH221" s="86"/>
      <c r="PKI221" s="82"/>
      <c r="PKJ221" s="83"/>
      <c r="PKK221" s="83"/>
      <c r="PKL221" s="86"/>
      <c r="PKM221" s="86"/>
      <c r="PKN221" s="82"/>
      <c r="PKO221" s="83"/>
      <c r="PKP221" s="83"/>
      <c r="PKQ221" s="86"/>
      <c r="PKR221" s="86"/>
      <c r="PKS221" s="82"/>
      <c r="PKT221" s="83"/>
      <c r="PKU221" s="83"/>
      <c r="PKV221" s="86"/>
      <c r="PKW221" s="86"/>
      <c r="PKX221" s="82"/>
      <c r="PKY221" s="83"/>
      <c r="PKZ221" s="83"/>
      <c r="PLA221" s="86"/>
      <c r="PLB221" s="86"/>
      <c r="PLC221" s="82"/>
      <c r="PLD221" s="83"/>
      <c r="PLE221" s="83"/>
      <c r="PLF221" s="86"/>
      <c r="PLG221" s="86"/>
      <c r="PLH221" s="82"/>
      <c r="PLI221" s="83"/>
      <c r="PLJ221" s="83"/>
      <c r="PLK221" s="86"/>
      <c r="PLL221" s="86"/>
      <c r="PLM221" s="82"/>
      <c r="PLN221" s="83"/>
      <c r="PLO221" s="83"/>
      <c r="PLP221" s="86"/>
      <c r="PLQ221" s="86"/>
      <c r="PLR221" s="82"/>
      <c r="PLS221" s="83"/>
      <c r="PLT221" s="83"/>
      <c r="PLU221" s="86"/>
      <c r="PLV221" s="86"/>
      <c r="PLW221" s="82"/>
      <c r="PLX221" s="83"/>
      <c r="PLY221" s="83"/>
      <c r="PLZ221" s="86"/>
      <c r="PMA221" s="86"/>
      <c r="PMB221" s="82"/>
      <c r="PMC221" s="83"/>
      <c r="PMD221" s="83"/>
      <c r="PME221" s="86"/>
      <c r="PMF221" s="86"/>
      <c r="PMG221" s="82"/>
      <c r="PMH221" s="83"/>
      <c r="PMI221" s="83"/>
      <c r="PMJ221" s="86"/>
      <c r="PMK221" s="86"/>
      <c r="PML221" s="82"/>
      <c r="PMM221" s="83"/>
      <c r="PMN221" s="83"/>
      <c r="PMO221" s="86"/>
      <c r="PMP221" s="86"/>
      <c r="PMQ221" s="82"/>
      <c r="PMR221" s="83"/>
      <c r="PMS221" s="83"/>
      <c r="PMT221" s="86"/>
      <c r="PMU221" s="86"/>
      <c r="PMV221" s="82"/>
      <c r="PMW221" s="83"/>
      <c r="PMX221" s="83"/>
      <c r="PMY221" s="86"/>
      <c r="PMZ221" s="86"/>
      <c r="PNA221" s="82"/>
      <c r="PNB221" s="83"/>
      <c r="PNC221" s="83"/>
      <c r="PND221" s="86"/>
      <c r="PNE221" s="86"/>
      <c r="PNF221" s="82"/>
      <c r="PNG221" s="83"/>
      <c r="PNH221" s="83"/>
      <c r="PNI221" s="86"/>
      <c r="PNJ221" s="86"/>
      <c r="PNK221" s="82"/>
      <c r="PNL221" s="83"/>
      <c r="PNM221" s="83"/>
      <c r="PNN221" s="86"/>
      <c r="PNO221" s="86"/>
      <c r="PNP221" s="82"/>
      <c r="PNQ221" s="83"/>
      <c r="PNR221" s="83"/>
      <c r="PNS221" s="86"/>
      <c r="PNT221" s="86"/>
      <c r="PNU221" s="82"/>
      <c r="PNV221" s="83"/>
      <c r="PNW221" s="83"/>
      <c r="PNX221" s="86"/>
      <c r="PNY221" s="86"/>
      <c r="PNZ221" s="82"/>
      <c r="POA221" s="83"/>
      <c r="POB221" s="83"/>
      <c r="POC221" s="86"/>
      <c r="POD221" s="86"/>
      <c r="POE221" s="82"/>
      <c r="POF221" s="83"/>
      <c r="POG221" s="83"/>
      <c r="POH221" s="86"/>
      <c r="POI221" s="86"/>
      <c r="POJ221" s="82"/>
      <c r="POK221" s="83"/>
      <c r="POL221" s="83"/>
      <c r="POM221" s="86"/>
      <c r="PON221" s="86"/>
      <c r="POO221" s="82"/>
      <c r="POP221" s="83"/>
      <c r="POQ221" s="83"/>
      <c r="POR221" s="86"/>
      <c r="POS221" s="86"/>
      <c r="POT221" s="82"/>
      <c r="POU221" s="83"/>
      <c r="POV221" s="83"/>
      <c r="POW221" s="86"/>
      <c r="POX221" s="86"/>
      <c r="POY221" s="82"/>
      <c r="POZ221" s="83"/>
      <c r="PPA221" s="83"/>
      <c r="PPB221" s="86"/>
      <c r="PPC221" s="86"/>
      <c r="PPD221" s="82"/>
      <c r="PPE221" s="83"/>
      <c r="PPF221" s="83"/>
      <c r="PPG221" s="86"/>
      <c r="PPH221" s="86"/>
      <c r="PPI221" s="82"/>
      <c r="PPJ221" s="83"/>
      <c r="PPK221" s="83"/>
      <c r="PPL221" s="86"/>
      <c r="PPM221" s="86"/>
      <c r="PPN221" s="82"/>
      <c r="PPO221" s="83"/>
      <c r="PPP221" s="83"/>
      <c r="PPQ221" s="86"/>
      <c r="PPR221" s="86"/>
      <c r="PPS221" s="82"/>
      <c r="PPT221" s="83"/>
      <c r="PPU221" s="83"/>
      <c r="PPV221" s="86"/>
      <c r="PPW221" s="86"/>
      <c r="PPX221" s="82"/>
      <c r="PPY221" s="83"/>
      <c r="PPZ221" s="83"/>
      <c r="PQA221" s="86"/>
      <c r="PQB221" s="86"/>
      <c r="PQC221" s="82"/>
      <c r="PQD221" s="83"/>
      <c r="PQE221" s="83"/>
      <c r="PQF221" s="86"/>
      <c r="PQG221" s="86"/>
      <c r="PQH221" s="82"/>
      <c r="PQI221" s="83"/>
      <c r="PQJ221" s="83"/>
      <c r="PQK221" s="86"/>
      <c r="PQL221" s="86"/>
      <c r="PQM221" s="82"/>
      <c r="PQN221" s="83"/>
      <c r="PQO221" s="83"/>
      <c r="PQP221" s="86"/>
      <c r="PQQ221" s="86"/>
      <c r="PQR221" s="82"/>
      <c r="PQS221" s="83"/>
      <c r="PQT221" s="83"/>
      <c r="PQU221" s="86"/>
      <c r="PQV221" s="86"/>
      <c r="PQW221" s="82"/>
      <c r="PQX221" s="83"/>
      <c r="PQY221" s="83"/>
      <c r="PQZ221" s="86"/>
      <c r="PRA221" s="86"/>
      <c r="PRB221" s="82"/>
      <c r="PRC221" s="83"/>
      <c r="PRD221" s="83"/>
      <c r="PRE221" s="86"/>
      <c r="PRF221" s="86"/>
      <c r="PRG221" s="82"/>
      <c r="PRH221" s="83"/>
      <c r="PRI221" s="83"/>
      <c r="PRJ221" s="86"/>
      <c r="PRK221" s="86"/>
      <c r="PRL221" s="82"/>
      <c r="PRM221" s="83"/>
      <c r="PRN221" s="83"/>
      <c r="PRO221" s="86"/>
      <c r="PRP221" s="86"/>
      <c r="PRQ221" s="82"/>
      <c r="PRR221" s="83"/>
      <c r="PRS221" s="83"/>
      <c r="PRT221" s="86"/>
      <c r="PRU221" s="86"/>
      <c r="PRV221" s="82"/>
      <c r="PRW221" s="83"/>
      <c r="PRX221" s="83"/>
      <c r="PRY221" s="86"/>
      <c r="PRZ221" s="86"/>
      <c r="PSA221" s="82"/>
      <c r="PSB221" s="83"/>
      <c r="PSC221" s="83"/>
      <c r="PSD221" s="86"/>
      <c r="PSE221" s="86"/>
      <c r="PSF221" s="82"/>
      <c r="PSG221" s="83"/>
      <c r="PSH221" s="83"/>
      <c r="PSI221" s="86"/>
      <c r="PSJ221" s="86"/>
      <c r="PSK221" s="82"/>
      <c r="PSL221" s="83"/>
      <c r="PSM221" s="83"/>
      <c r="PSN221" s="86"/>
      <c r="PSO221" s="86"/>
      <c r="PSP221" s="82"/>
      <c r="PSQ221" s="83"/>
      <c r="PSR221" s="83"/>
      <c r="PSS221" s="86"/>
      <c r="PST221" s="86"/>
      <c r="PSU221" s="82"/>
      <c r="PSV221" s="83"/>
      <c r="PSW221" s="83"/>
      <c r="PSX221" s="86"/>
      <c r="PSY221" s="86"/>
      <c r="PSZ221" s="82"/>
      <c r="PTA221" s="83"/>
      <c r="PTB221" s="83"/>
      <c r="PTC221" s="86"/>
      <c r="PTD221" s="86"/>
      <c r="PTE221" s="82"/>
      <c r="PTF221" s="83"/>
      <c r="PTG221" s="83"/>
      <c r="PTH221" s="86"/>
      <c r="PTI221" s="86"/>
      <c r="PTJ221" s="82"/>
      <c r="PTK221" s="83"/>
      <c r="PTL221" s="83"/>
      <c r="PTM221" s="86"/>
      <c r="PTN221" s="86"/>
      <c r="PTO221" s="82"/>
      <c r="PTP221" s="83"/>
      <c r="PTQ221" s="83"/>
      <c r="PTR221" s="86"/>
      <c r="PTS221" s="86"/>
      <c r="PTT221" s="82"/>
      <c r="PTU221" s="83"/>
      <c r="PTV221" s="83"/>
      <c r="PTW221" s="86"/>
      <c r="PTX221" s="86"/>
      <c r="PTY221" s="82"/>
      <c r="PTZ221" s="83"/>
      <c r="PUA221" s="83"/>
      <c r="PUB221" s="86"/>
      <c r="PUC221" s="86"/>
      <c r="PUD221" s="82"/>
      <c r="PUE221" s="83"/>
      <c r="PUF221" s="83"/>
      <c r="PUG221" s="86"/>
      <c r="PUH221" s="86"/>
      <c r="PUI221" s="82"/>
      <c r="PUJ221" s="83"/>
      <c r="PUK221" s="83"/>
      <c r="PUL221" s="86"/>
      <c r="PUM221" s="86"/>
      <c r="PUN221" s="82"/>
      <c r="PUO221" s="83"/>
      <c r="PUP221" s="83"/>
      <c r="PUQ221" s="86"/>
      <c r="PUR221" s="86"/>
      <c r="PUS221" s="82"/>
      <c r="PUT221" s="83"/>
      <c r="PUU221" s="83"/>
      <c r="PUV221" s="86"/>
      <c r="PUW221" s="86"/>
      <c r="PUX221" s="82"/>
      <c r="PUY221" s="83"/>
      <c r="PUZ221" s="83"/>
      <c r="PVA221" s="86"/>
      <c r="PVB221" s="86"/>
      <c r="PVC221" s="82"/>
      <c r="PVD221" s="83"/>
      <c r="PVE221" s="83"/>
      <c r="PVF221" s="86"/>
      <c r="PVG221" s="86"/>
      <c r="PVH221" s="82"/>
      <c r="PVI221" s="83"/>
      <c r="PVJ221" s="83"/>
      <c r="PVK221" s="86"/>
      <c r="PVL221" s="86"/>
      <c r="PVM221" s="82"/>
      <c r="PVN221" s="83"/>
      <c r="PVO221" s="83"/>
      <c r="PVP221" s="86"/>
      <c r="PVQ221" s="86"/>
      <c r="PVR221" s="82"/>
      <c r="PVS221" s="83"/>
      <c r="PVT221" s="83"/>
      <c r="PVU221" s="86"/>
      <c r="PVV221" s="86"/>
      <c r="PVW221" s="82"/>
      <c r="PVX221" s="83"/>
      <c r="PVY221" s="83"/>
      <c r="PVZ221" s="86"/>
      <c r="PWA221" s="86"/>
      <c r="PWB221" s="82"/>
      <c r="PWC221" s="83"/>
      <c r="PWD221" s="83"/>
      <c r="PWE221" s="86"/>
      <c r="PWF221" s="86"/>
      <c r="PWG221" s="82"/>
      <c r="PWH221" s="83"/>
      <c r="PWI221" s="83"/>
      <c r="PWJ221" s="86"/>
      <c r="PWK221" s="86"/>
      <c r="PWL221" s="82"/>
      <c r="PWM221" s="83"/>
      <c r="PWN221" s="83"/>
      <c r="PWO221" s="86"/>
      <c r="PWP221" s="86"/>
      <c r="PWQ221" s="82"/>
      <c r="PWR221" s="83"/>
      <c r="PWS221" s="83"/>
      <c r="PWT221" s="86"/>
      <c r="PWU221" s="86"/>
      <c r="PWV221" s="82"/>
      <c r="PWW221" s="83"/>
      <c r="PWX221" s="83"/>
      <c r="PWY221" s="86"/>
      <c r="PWZ221" s="86"/>
      <c r="PXA221" s="82"/>
      <c r="PXB221" s="83"/>
      <c r="PXC221" s="83"/>
      <c r="PXD221" s="86"/>
      <c r="PXE221" s="86"/>
      <c r="PXF221" s="82"/>
      <c r="PXG221" s="83"/>
      <c r="PXH221" s="83"/>
      <c r="PXI221" s="86"/>
      <c r="PXJ221" s="86"/>
      <c r="PXK221" s="82"/>
      <c r="PXL221" s="83"/>
      <c r="PXM221" s="83"/>
      <c r="PXN221" s="86"/>
      <c r="PXO221" s="86"/>
      <c r="PXP221" s="82"/>
      <c r="PXQ221" s="83"/>
      <c r="PXR221" s="83"/>
      <c r="PXS221" s="86"/>
      <c r="PXT221" s="86"/>
      <c r="PXU221" s="82"/>
      <c r="PXV221" s="83"/>
      <c r="PXW221" s="83"/>
      <c r="PXX221" s="86"/>
      <c r="PXY221" s="86"/>
      <c r="PXZ221" s="82"/>
      <c r="PYA221" s="83"/>
      <c r="PYB221" s="83"/>
      <c r="PYC221" s="86"/>
      <c r="PYD221" s="86"/>
      <c r="PYE221" s="82"/>
      <c r="PYF221" s="83"/>
      <c r="PYG221" s="83"/>
      <c r="PYH221" s="86"/>
      <c r="PYI221" s="86"/>
      <c r="PYJ221" s="82"/>
      <c r="PYK221" s="83"/>
      <c r="PYL221" s="83"/>
      <c r="PYM221" s="86"/>
      <c r="PYN221" s="86"/>
      <c r="PYO221" s="82"/>
      <c r="PYP221" s="83"/>
      <c r="PYQ221" s="83"/>
      <c r="PYR221" s="86"/>
      <c r="PYS221" s="86"/>
      <c r="PYT221" s="82"/>
      <c r="PYU221" s="83"/>
      <c r="PYV221" s="83"/>
      <c r="PYW221" s="86"/>
      <c r="PYX221" s="86"/>
      <c r="PYY221" s="82"/>
      <c r="PYZ221" s="83"/>
      <c r="PZA221" s="83"/>
      <c r="PZB221" s="86"/>
      <c r="PZC221" s="86"/>
      <c r="PZD221" s="82"/>
      <c r="PZE221" s="83"/>
      <c r="PZF221" s="83"/>
      <c r="PZG221" s="86"/>
      <c r="PZH221" s="86"/>
      <c r="PZI221" s="82"/>
      <c r="PZJ221" s="83"/>
      <c r="PZK221" s="83"/>
      <c r="PZL221" s="86"/>
      <c r="PZM221" s="86"/>
      <c r="PZN221" s="82"/>
      <c r="PZO221" s="83"/>
      <c r="PZP221" s="83"/>
      <c r="PZQ221" s="86"/>
      <c r="PZR221" s="86"/>
      <c r="PZS221" s="82"/>
      <c r="PZT221" s="83"/>
      <c r="PZU221" s="83"/>
      <c r="PZV221" s="86"/>
      <c r="PZW221" s="86"/>
      <c r="PZX221" s="82"/>
      <c r="PZY221" s="83"/>
      <c r="PZZ221" s="83"/>
      <c r="QAA221" s="86"/>
      <c r="QAB221" s="86"/>
      <c r="QAC221" s="82"/>
      <c r="QAD221" s="83"/>
      <c r="QAE221" s="83"/>
      <c r="QAF221" s="86"/>
      <c r="QAG221" s="86"/>
      <c r="QAH221" s="82"/>
      <c r="QAI221" s="83"/>
      <c r="QAJ221" s="83"/>
      <c r="QAK221" s="86"/>
      <c r="QAL221" s="86"/>
      <c r="QAM221" s="82"/>
      <c r="QAN221" s="83"/>
      <c r="QAO221" s="83"/>
      <c r="QAP221" s="86"/>
      <c r="QAQ221" s="86"/>
      <c r="QAR221" s="82"/>
      <c r="QAS221" s="83"/>
      <c r="QAT221" s="83"/>
      <c r="QAU221" s="86"/>
      <c r="QAV221" s="86"/>
      <c r="QAW221" s="82"/>
      <c r="QAX221" s="83"/>
      <c r="QAY221" s="83"/>
      <c r="QAZ221" s="86"/>
      <c r="QBA221" s="86"/>
      <c r="QBB221" s="82"/>
      <c r="QBC221" s="83"/>
      <c r="QBD221" s="83"/>
      <c r="QBE221" s="86"/>
      <c r="QBF221" s="86"/>
      <c r="QBG221" s="82"/>
      <c r="QBH221" s="83"/>
      <c r="QBI221" s="83"/>
      <c r="QBJ221" s="86"/>
      <c r="QBK221" s="86"/>
      <c r="QBL221" s="82"/>
      <c r="QBM221" s="83"/>
      <c r="QBN221" s="83"/>
      <c r="QBO221" s="86"/>
      <c r="QBP221" s="86"/>
      <c r="QBQ221" s="82"/>
      <c r="QBR221" s="83"/>
      <c r="QBS221" s="83"/>
      <c r="QBT221" s="86"/>
      <c r="QBU221" s="86"/>
      <c r="QBV221" s="82"/>
      <c r="QBW221" s="83"/>
      <c r="QBX221" s="83"/>
      <c r="QBY221" s="86"/>
      <c r="QBZ221" s="86"/>
      <c r="QCA221" s="82"/>
      <c r="QCB221" s="83"/>
      <c r="QCC221" s="83"/>
      <c r="QCD221" s="86"/>
      <c r="QCE221" s="86"/>
      <c r="QCF221" s="82"/>
      <c r="QCG221" s="83"/>
      <c r="QCH221" s="83"/>
      <c r="QCI221" s="86"/>
      <c r="QCJ221" s="86"/>
      <c r="QCK221" s="82"/>
      <c r="QCL221" s="83"/>
      <c r="QCM221" s="83"/>
      <c r="QCN221" s="86"/>
      <c r="QCO221" s="86"/>
      <c r="QCP221" s="82"/>
      <c r="QCQ221" s="83"/>
      <c r="QCR221" s="83"/>
      <c r="QCS221" s="86"/>
      <c r="QCT221" s="86"/>
      <c r="QCU221" s="82"/>
      <c r="QCV221" s="83"/>
      <c r="QCW221" s="83"/>
      <c r="QCX221" s="86"/>
      <c r="QCY221" s="86"/>
      <c r="QCZ221" s="82"/>
      <c r="QDA221" s="83"/>
      <c r="QDB221" s="83"/>
      <c r="QDC221" s="86"/>
      <c r="QDD221" s="86"/>
      <c r="QDE221" s="82"/>
      <c r="QDF221" s="83"/>
      <c r="QDG221" s="83"/>
      <c r="QDH221" s="86"/>
      <c r="QDI221" s="86"/>
      <c r="QDJ221" s="82"/>
      <c r="QDK221" s="83"/>
      <c r="QDL221" s="83"/>
      <c r="QDM221" s="86"/>
      <c r="QDN221" s="86"/>
      <c r="QDO221" s="82"/>
      <c r="QDP221" s="83"/>
      <c r="QDQ221" s="83"/>
      <c r="QDR221" s="86"/>
      <c r="QDS221" s="86"/>
      <c r="QDT221" s="82"/>
      <c r="QDU221" s="83"/>
      <c r="QDV221" s="83"/>
      <c r="QDW221" s="86"/>
      <c r="QDX221" s="86"/>
      <c r="QDY221" s="82"/>
      <c r="QDZ221" s="83"/>
      <c r="QEA221" s="83"/>
      <c r="QEB221" s="86"/>
      <c r="QEC221" s="86"/>
      <c r="QED221" s="82"/>
      <c r="QEE221" s="83"/>
      <c r="QEF221" s="83"/>
      <c r="QEG221" s="86"/>
      <c r="QEH221" s="86"/>
      <c r="QEI221" s="82"/>
      <c r="QEJ221" s="83"/>
      <c r="QEK221" s="83"/>
      <c r="QEL221" s="86"/>
      <c r="QEM221" s="86"/>
      <c r="QEN221" s="82"/>
      <c r="QEO221" s="83"/>
      <c r="QEP221" s="83"/>
      <c r="QEQ221" s="86"/>
      <c r="QER221" s="86"/>
      <c r="QES221" s="82"/>
      <c r="QET221" s="83"/>
      <c r="QEU221" s="83"/>
      <c r="QEV221" s="86"/>
      <c r="QEW221" s="86"/>
      <c r="QEX221" s="82"/>
      <c r="QEY221" s="83"/>
      <c r="QEZ221" s="83"/>
      <c r="QFA221" s="86"/>
      <c r="QFB221" s="86"/>
      <c r="QFC221" s="82"/>
      <c r="QFD221" s="83"/>
      <c r="QFE221" s="83"/>
      <c r="QFF221" s="86"/>
      <c r="QFG221" s="86"/>
      <c r="QFH221" s="82"/>
      <c r="QFI221" s="83"/>
      <c r="QFJ221" s="83"/>
      <c r="QFK221" s="86"/>
      <c r="QFL221" s="86"/>
      <c r="QFM221" s="82"/>
      <c r="QFN221" s="83"/>
      <c r="QFO221" s="83"/>
      <c r="QFP221" s="86"/>
      <c r="QFQ221" s="86"/>
      <c r="QFR221" s="82"/>
      <c r="QFS221" s="83"/>
      <c r="QFT221" s="83"/>
      <c r="QFU221" s="86"/>
      <c r="QFV221" s="86"/>
      <c r="QFW221" s="82"/>
      <c r="QFX221" s="83"/>
      <c r="QFY221" s="83"/>
      <c r="QFZ221" s="86"/>
      <c r="QGA221" s="86"/>
      <c r="QGB221" s="82"/>
      <c r="QGC221" s="83"/>
      <c r="QGD221" s="83"/>
      <c r="QGE221" s="86"/>
      <c r="QGF221" s="86"/>
      <c r="QGG221" s="82"/>
      <c r="QGH221" s="83"/>
      <c r="QGI221" s="83"/>
      <c r="QGJ221" s="86"/>
      <c r="QGK221" s="86"/>
      <c r="QGL221" s="82"/>
      <c r="QGM221" s="83"/>
      <c r="QGN221" s="83"/>
      <c r="QGO221" s="86"/>
      <c r="QGP221" s="86"/>
      <c r="QGQ221" s="82"/>
      <c r="QGR221" s="83"/>
      <c r="QGS221" s="83"/>
      <c r="QGT221" s="86"/>
      <c r="QGU221" s="86"/>
      <c r="QGV221" s="82"/>
      <c r="QGW221" s="83"/>
      <c r="QGX221" s="83"/>
      <c r="QGY221" s="86"/>
      <c r="QGZ221" s="86"/>
      <c r="QHA221" s="82"/>
      <c r="QHB221" s="83"/>
      <c r="QHC221" s="83"/>
      <c r="QHD221" s="86"/>
      <c r="QHE221" s="86"/>
      <c r="QHF221" s="82"/>
      <c r="QHG221" s="83"/>
      <c r="QHH221" s="83"/>
      <c r="QHI221" s="86"/>
      <c r="QHJ221" s="86"/>
      <c r="QHK221" s="82"/>
      <c r="QHL221" s="83"/>
      <c r="QHM221" s="83"/>
      <c r="QHN221" s="86"/>
      <c r="QHO221" s="86"/>
      <c r="QHP221" s="82"/>
      <c r="QHQ221" s="83"/>
      <c r="QHR221" s="83"/>
      <c r="QHS221" s="86"/>
      <c r="QHT221" s="86"/>
      <c r="QHU221" s="82"/>
      <c r="QHV221" s="83"/>
      <c r="QHW221" s="83"/>
      <c r="QHX221" s="86"/>
      <c r="QHY221" s="86"/>
      <c r="QHZ221" s="82"/>
      <c r="QIA221" s="83"/>
      <c r="QIB221" s="83"/>
      <c r="QIC221" s="86"/>
      <c r="QID221" s="86"/>
      <c r="QIE221" s="82"/>
      <c r="QIF221" s="83"/>
      <c r="QIG221" s="83"/>
      <c r="QIH221" s="86"/>
      <c r="QII221" s="86"/>
      <c r="QIJ221" s="82"/>
      <c r="QIK221" s="83"/>
      <c r="QIL221" s="83"/>
      <c r="QIM221" s="86"/>
      <c r="QIN221" s="86"/>
      <c r="QIO221" s="82"/>
      <c r="QIP221" s="83"/>
      <c r="QIQ221" s="83"/>
      <c r="QIR221" s="86"/>
      <c r="QIS221" s="86"/>
      <c r="QIT221" s="82"/>
      <c r="QIU221" s="83"/>
      <c r="QIV221" s="83"/>
      <c r="QIW221" s="86"/>
      <c r="QIX221" s="86"/>
      <c r="QIY221" s="82"/>
      <c r="QIZ221" s="83"/>
      <c r="QJA221" s="83"/>
      <c r="QJB221" s="86"/>
      <c r="QJC221" s="86"/>
      <c r="QJD221" s="82"/>
      <c r="QJE221" s="83"/>
      <c r="QJF221" s="83"/>
      <c r="QJG221" s="86"/>
      <c r="QJH221" s="86"/>
      <c r="QJI221" s="82"/>
      <c r="QJJ221" s="83"/>
      <c r="QJK221" s="83"/>
      <c r="QJL221" s="86"/>
      <c r="QJM221" s="86"/>
      <c r="QJN221" s="82"/>
      <c r="QJO221" s="83"/>
      <c r="QJP221" s="83"/>
      <c r="QJQ221" s="86"/>
      <c r="QJR221" s="86"/>
      <c r="QJS221" s="82"/>
      <c r="QJT221" s="83"/>
      <c r="QJU221" s="83"/>
      <c r="QJV221" s="86"/>
      <c r="QJW221" s="86"/>
      <c r="QJX221" s="82"/>
      <c r="QJY221" s="83"/>
      <c r="QJZ221" s="83"/>
      <c r="QKA221" s="86"/>
      <c r="QKB221" s="86"/>
      <c r="QKC221" s="82"/>
      <c r="QKD221" s="83"/>
      <c r="QKE221" s="83"/>
      <c r="QKF221" s="86"/>
      <c r="QKG221" s="86"/>
      <c r="QKH221" s="82"/>
      <c r="QKI221" s="83"/>
      <c r="QKJ221" s="83"/>
      <c r="QKK221" s="86"/>
      <c r="QKL221" s="86"/>
      <c r="QKM221" s="82"/>
      <c r="QKN221" s="83"/>
      <c r="QKO221" s="83"/>
      <c r="QKP221" s="86"/>
      <c r="QKQ221" s="86"/>
      <c r="QKR221" s="82"/>
      <c r="QKS221" s="83"/>
      <c r="QKT221" s="83"/>
      <c r="QKU221" s="86"/>
      <c r="QKV221" s="86"/>
      <c r="QKW221" s="82"/>
      <c r="QKX221" s="83"/>
      <c r="QKY221" s="83"/>
      <c r="QKZ221" s="86"/>
      <c r="QLA221" s="86"/>
      <c r="QLB221" s="82"/>
      <c r="QLC221" s="83"/>
      <c r="QLD221" s="83"/>
      <c r="QLE221" s="86"/>
      <c r="QLF221" s="86"/>
      <c r="QLG221" s="82"/>
      <c r="QLH221" s="83"/>
      <c r="QLI221" s="83"/>
      <c r="QLJ221" s="86"/>
      <c r="QLK221" s="86"/>
      <c r="QLL221" s="82"/>
      <c r="QLM221" s="83"/>
      <c r="QLN221" s="83"/>
      <c r="QLO221" s="86"/>
      <c r="QLP221" s="86"/>
      <c r="QLQ221" s="82"/>
      <c r="QLR221" s="83"/>
      <c r="QLS221" s="83"/>
      <c r="QLT221" s="86"/>
      <c r="QLU221" s="86"/>
      <c r="QLV221" s="82"/>
      <c r="QLW221" s="83"/>
      <c r="QLX221" s="83"/>
      <c r="QLY221" s="86"/>
      <c r="QLZ221" s="86"/>
      <c r="QMA221" s="82"/>
      <c r="QMB221" s="83"/>
      <c r="QMC221" s="83"/>
      <c r="QMD221" s="86"/>
      <c r="QME221" s="86"/>
      <c r="QMF221" s="82"/>
      <c r="QMG221" s="83"/>
      <c r="QMH221" s="83"/>
      <c r="QMI221" s="86"/>
      <c r="QMJ221" s="86"/>
      <c r="QMK221" s="82"/>
      <c r="QML221" s="83"/>
      <c r="QMM221" s="83"/>
      <c r="QMN221" s="86"/>
      <c r="QMO221" s="86"/>
      <c r="QMP221" s="82"/>
      <c r="QMQ221" s="83"/>
      <c r="QMR221" s="83"/>
      <c r="QMS221" s="86"/>
      <c r="QMT221" s="86"/>
      <c r="QMU221" s="82"/>
      <c r="QMV221" s="83"/>
      <c r="QMW221" s="83"/>
      <c r="QMX221" s="86"/>
      <c r="QMY221" s="86"/>
      <c r="QMZ221" s="82"/>
      <c r="QNA221" s="83"/>
      <c r="QNB221" s="83"/>
      <c r="QNC221" s="86"/>
      <c r="QND221" s="86"/>
      <c r="QNE221" s="82"/>
      <c r="QNF221" s="83"/>
      <c r="QNG221" s="83"/>
      <c r="QNH221" s="86"/>
      <c r="QNI221" s="86"/>
      <c r="QNJ221" s="82"/>
      <c r="QNK221" s="83"/>
      <c r="QNL221" s="83"/>
      <c r="QNM221" s="86"/>
      <c r="QNN221" s="86"/>
      <c r="QNO221" s="82"/>
      <c r="QNP221" s="83"/>
      <c r="QNQ221" s="83"/>
      <c r="QNR221" s="86"/>
      <c r="QNS221" s="86"/>
      <c r="QNT221" s="82"/>
      <c r="QNU221" s="83"/>
      <c r="QNV221" s="83"/>
      <c r="QNW221" s="86"/>
      <c r="QNX221" s="86"/>
      <c r="QNY221" s="82"/>
      <c r="QNZ221" s="83"/>
      <c r="QOA221" s="83"/>
      <c r="QOB221" s="86"/>
      <c r="QOC221" s="86"/>
      <c r="QOD221" s="82"/>
      <c r="QOE221" s="83"/>
      <c r="QOF221" s="83"/>
      <c r="QOG221" s="86"/>
      <c r="QOH221" s="86"/>
      <c r="QOI221" s="82"/>
      <c r="QOJ221" s="83"/>
      <c r="QOK221" s="83"/>
      <c r="QOL221" s="86"/>
      <c r="QOM221" s="86"/>
      <c r="QON221" s="82"/>
      <c r="QOO221" s="83"/>
      <c r="QOP221" s="83"/>
      <c r="QOQ221" s="86"/>
      <c r="QOR221" s="86"/>
      <c r="QOS221" s="82"/>
      <c r="QOT221" s="83"/>
      <c r="QOU221" s="83"/>
      <c r="QOV221" s="86"/>
      <c r="QOW221" s="86"/>
      <c r="QOX221" s="82"/>
      <c r="QOY221" s="83"/>
      <c r="QOZ221" s="83"/>
      <c r="QPA221" s="86"/>
      <c r="QPB221" s="86"/>
      <c r="QPC221" s="82"/>
      <c r="QPD221" s="83"/>
      <c r="QPE221" s="83"/>
      <c r="QPF221" s="86"/>
      <c r="QPG221" s="86"/>
      <c r="QPH221" s="82"/>
      <c r="QPI221" s="83"/>
      <c r="QPJ221" s="83"/>
      <c r="QPK221" s="86"/>
      <c r="QPL221" s="86"/>
      <c r="QPM221" s="82"/>
      <c r="QPN221" s="83"/>
      <c r="QPO221" s="83"/>
      <c r="QPP221" s="86"/>
      <c r="QPQ221" s="86"/>
      <c r="QPR221" s="82"/>
      <c r="QPS221" s="83"/>
      <c r="QPT221" s="83"/>
      <c r="QPU221" s="86"/>
      <c r="QPV221" s="86"/>
      <c r="QPW221" s="82"/>
      <c r="QPX221" s="83"/>
      <c r="QPY221" s="83"/>
      <c r="QPZ221" s="86"/>
      <c r="QQA221" s="86"/>
      <c r="QQB221" s="82"/>
      <c r="QQC221" s="83"/>
      <c r="QQD221" s="83"/>
      <c r="QQE221" s="86"/>
      <c r="QQF221" s="86"/>
      <c r="QQG221" s="82"/>
      <c r="QQH221" s="83"/>
      <c r="QQI221" s="83"/>
      <c r="QQJ221" s="86"/>
      <c r="QQK221" s="86"/>
      <c r="QQL221" s="82"/>
      <c r="QQM221" s="83"/>
      <c r="QQN221" s="83"/>
      <c r="QQO221" s="86"/>
      <c r="QQP221" s="86"/>
      <c r="QQQ221" s="82"/>
      <c r="QQR221" s="83"/>
      <c r="QQS221" s="83"/>
      <c r="QQT221" s="86"/>
      <c r="QQU221" s="86"/>
      <c r="QQV221" s="82"/>
      <c r="QQW221" s="83"/>
      <c r="QQX221" s="83"/>
      <c r="QQY221" s="86"/>
      <c r="QQZ221" s="86"/>
      <c r="QRA221" s="82"/>
      <c r="QRB221" s="83"/>
      <c r="QRC221" s="83"/>
      <c r="QRD221" s="86"/>
      <c r="QRE221" s="86"/>
      <c r="QRF221" s="82"/>
      <c r="QRG221" s="83"/>
      <c r="QRH221" s="83"/>
      <c r="QRI221" s="86"/>
      <c r="QRJ221" s="86"/>
      <c r="QRK221" s="82"/>
      <c r="QRL221" s="83"/>
      <c r="QRM221" s="83"/>
      <c r="QRN221" s="86"/>
      <c r="QRO221" s="86"/>
      <c r="QRP221" s="82"/>
      <c r="QRQ221" s="83"/>
      <c r="QRR221" s="83"/>
      <c r="QRS221" s="86"/>
      <c r="QRT221" s="86"/>
      <c r="QRU221" s="82"/>
      <c r="QRV221" s="83"/>
      <c r="QRW221" s="83"/>
      <c r="QRX221" s="86"/>
      <c r="QRY221" s="86"/>
      <c r="QRZ221" s="82"/>
      <c r="QSA221" s="83"/>
      <c r="QSB221" s="83"/>
      <c r="QSC221" s="86"/>
      <c r="QSD221" s="86"/>
      <c r="QSE221" s="82"/>
      <c r="QSF221" s="83"/>
      <c r="QSG221" s="83"/>
      <c r="QSH221" s="86"/>
      <c r="QSI221" s="86"/>
      <c r="QSJ221" s="82"/>
      <c r="QSK221" s="83"/>
      <c r="QSL221" s="83"/>
      <c r="QSM221" s="86"/>
      <c r="QSN221" s="86"/>
      <c r="QSO221" s="82"/>
      <c r="QSP221" s="83"/>
      <c r="QSQ221" s="83"/>
      <c r="QSR221" s="86"/>
      <c r="QSS221" s="86"/>
      <c r="QST221" s="82"/>
      <c r="QSU221" s="83"/>
      <c r="QSV221" s="83"/>
      <c r="QSW221" s="86"/>
      <c r="QSX221" s="86"/>
      <c r="QSY221" s="82"/>
      <c r="QSZ221" s="83"/>
      <c r="QTA221" s="83"/>
      <c r="QTB221" s="86"/>
      <c r="QTC221" s="86"/>
      <c r="QTD221" s="82"/>
      <c r="QTE221" s="83"/>
      <c r="QTF221" s="83"/>
      <c r="QTG221" s="86"/>
      <c r="QTH221" s="86"/>
      <c r="QTI221" s="82"/>
      <c r="QTJ221" s="83"/>
      <c r="QTK221" s="83"/>
      <c r="QTL221" s="86"/>
      <c r="QTM221" s="86"/>
      <c r="QTN221" s="82"/>
      <c r="QTO221" s="83"/>
      <c r="QTP221" s="83"/>
      <c r="QTQ221" s="86"/>
      <c r="QTR221" s="86"/>
      <c r="QTS221" s="82"/>
      <c r="QTT221" s="83"/>
      <c r="QTU221" s="83"/>
      <c r="QTV221" s="86"/>
      <c r="QTW221" s="86"/>
      <c r="QTX221" s="82"/>
      <c r="QTY221" s="83"/>
      <c r="QTZ221" s="83"/>
      <c r="QUA221" s="86"/>
      <c r="QUB221" s="86"/>
      <c r="QUC221" s="82"/>
      <c r="QUD221" s="83"/>
      <c r="QUE221" s="83"/>
      <c r="QUF221" s="86"/>
      <c r="QUG221" s="86"/>
      <c r="QUH221" s="82"/>
      <c r="QUI221" s="83"/>
      <c r="QUJ221" s="83"/>
      <c r="QUK221" s="86"/>
      <c r="QUL221" s="86"/>
      <c r="QUM221" s="82"/>
      <c r="QUN221" s="83"/>
      <c r="QUO221" s="83"/>
      <c r="QUP221" s="86"/>
      <c r="QUQ221" s="86"/>
      <c r="QUR221" s="82"/>
      <c r="QUS221" s="83"/>
      <c r="QUT221" s="83"/>
      <c r="QUU221" s="86"/>
      <c r="QUV221" s="86"/>
      <c r="QUW221" s="82"/>
      <c r="QUX221" s="83"/>
      <c r="QUY221" s="83"/>
      <c r="QUZ221" s="86"/>
      <c r="QVA221" s="86"/>
      <c r="QVB221" s="82"/>
      <c r="QVC221" s="83"/>
      <c r="QVD221" s="83"/>
      <c r="QVE221" s="86"/>
      <c r="QVF221" s="86"/>
      <c r="QVG221" s="82"/>
      <c r="QVH221" s="83"/>
      <c r="QVI221" s="83"/>
      <c r="QVJ221" s="86"/>
      <c r="QVK221" s="86"/>
      <c r="QVL221" s="82"/>
      <c r="QVM221" s="83"/>
      <c r="QVN221" s="83"/>
      <c r="QVO221" s="86"/>
      <c r="QVP221" s="86"/>
      <c r="QVQ221" s="82"/>
      <c r="QVR221" s="83"/>
      <c r="QVS221" s="83"/>
      <c r="QVT221" s="86"/>
      <c r="QVU221" s="86"/>
      <c r="QVV221" s="82"/>
      <c r="QVW221" s="83"/>
      <c r="QVX221" s="83"/>
      <c r="QVY221" s="86"/>
      <c r="QVZ221" s="86"/>
      <c r="QWA221" s="82"/>
      <c r="QWB221" s="83"/>
      <c r="QWC221" s="83"/>
      <c r="QWD221" s="86"/>
      <c r="QWE221" s="86"/>
      <c r="QWF221" s="82"/>
      <c r="QWG221" s="83"/>
      <c r="QWH221" s="83"/>
      <c r="QWI221" s="86"/>
      <c r="QWJ221" s="86"/>
      <c r="QWK221" s="82"/>
      <c r="QWL221" s="83"/>
      <c r="QWM221" s="83"/>
      <c r="QWN221" s="86"/>
      <c r="QWO221" s="86"/>
      <c r="QWP221" s="82"/>
      <c r="QWQ221" s="83"/>
      <c r="QWR221" s="83"/>
      <c r="QWS221" s="86"/>
      <c r="QWT221" s="86"/>
      <c r="QWU221" s="82"/>
      <c r="QWV221" s="83"/>
      <c r="QWW221" s="83"/>
      <c r="QWX221" s="86"/>
      <c r="QWY221" s="86"/>
      <c r="QWZ221" s="82"/>
      <c r="QXA221" s="83"/>
      <c r="QXB221" s="83"/>
      <c r="QXC221" s="86"/>
      <c r="QXD221" s="86"/>
      <c r="QXE221" s="82"/>
      <c r="QXF221" s="83"/>
      <c r="QXG221" s="83"/>
      <c r="QXH221" s="86"/>
      <c r="QXI221" s="86"/>
      <c r="QXJ221" s="82"/>
      <c r="QXK221" s="83"/>
      <c r="QXL221" s="83"/>
      <c r="QXM221" s="86"/>
      <c r="QXN221" s="86"/>
      <c r="QXO221" s="82"/>
      <c r="QXP221" s="83"/>
      <c r="QXQ221" s="83"/>
      <c r="QXR221" s="86"/>
      <c r="QXS221" s="86"/>
      <c r="QXT221" s="82"/>
      <c r="QXU221" s="83"/>
      <c r="QXV221" s="83"/>
      <c r="QXW221" s="86"/>
      <c r="QXX221" s="86"/>
      <c r="QXY221" s="82"/>
      <c r="QXZ221" s="83"/>
      <c r="QYA221" s="83"/>
      <c r="QYB221" s="86"/>
      <c r="QYC221" s="86"/>
      <c r="QYD221" s="82"/>
      <c r="QYE221" s="83"/>
      <c r="QYF221" s="83"/>
      <c r="QYG221" s="86"/>
      <c r="QYH221" s="86"/>
      <c r="QYI221" s="82"/>
      <c r="QYJ221" s="83"/>
      <c r="QYK221" s="83"/>
      <c r="QYL221" s="86"/>
      <c r="QYM221" s="86"/>
      <c r="QYN221" s="82"/>
      <c r="QYO221" s="83"/>
      <c r="QYP221" s="83"/>
      <c r="QYQ221" s="86"/>
      <c r="QYR221" s="86"/>
      <c r="QYS221" s="82"/>
      <c r="QYT221" s="83"/>
      <c r="QYU221" s="83"/>
      <c r="QYV221" s="86"/>
      <c r="QYW221" s="86"/>
      <c r="QYX221" s="82"/>
      <c r="QYY221" s="83"/>
      <c r="QYZ221" s="83"/>
      <c r="QZA221" s="86"/>
      <c r="QZB221" s="86"/>
      <c r="QZC221" s="82"/>
      <c r="QZD221" s="83"/>
      <c r="QZE221" s="83"/>
      <c r="QZF221" s="86"/>
      <c r="QZG221" s="86"/>
      <c r="QZH221" s="82"/>
      <c r="QZI221" s="83"/>
      <c r="QZJ221" s="83"/>
      <c r="QZK221" s="86"/>
      <c r="QZL221" s="86"/>
      <c r="QZM221" s="82"/>
      <c r="QZN221" s="83"/>
      <c r="QZO221" s="83"/>
      <c r="QZP221" s="86"/>
      <c r="QZQ221" s="86"/>
      <c r="QZR221" s="82"/>
      <c r="QZS221" s="83"/>
      <c r="QZT221" s="83"/>
      <c r="QZU221" s="86"/>
      <c r="QZV221" s="86"/>
      <c r="QZW221" s="82"/>
      <c r="QZX221" s="83"/>
      <c r="QZY221" s="83"/>
      <c r="QZZ221" s="86"/>
      <c r="RAA221" s="86"/>
      <c r="RAB221" s="82"/>
      <c r="RAC221" s="83"/>
      <c r="RAD221" s="83"/>
      <c r="RAE221" s="86"/>
      <c r="RAF221" s="86"/>
      <c r="RAG221" s="82"/>
      <c r="RAH221" s="83"/>
      <c r="RAI221" s="83"/>
      <c r="RAJ221" s="86"/>
      <c r="RAK221" s="86"/>
      <c r="RAL221" s="82"/>
      <c r="RAM221" s="83"/>
      <c r="RAN221" s="83"/>
      <c r="RAO221" s="86"/>
      <c r="RAP221" s="86"/>
      <c r="RAQ221" s="82"/>
      <c r="RAR221" s="83"/>
      <c r="RAS221" s="83"/>
      <c r="RAT221" s="86"/>
      <c r="RAU221" s="86"/>
      <c r="RAV221" s="82"/>
      <c r="RAW221" s="83"/>
      <c r="RAX221" s="83"/>
      <c r="RAY221" s="86"/>
      <c r="RAZ221" s="86"/>
      <c r="RBA221" s="82"/>
      <c r="RBB221" s="83"/>
      <c r="RBC221" s="83"/>
      <c r="RBD221" s="86"/>
      <c r="RBE221" s="86"/>
      <c r="RBF221" s="82"/>
      <c r="RBG221" s="83"/>
      <c r="RBH221" s="83"/>
      <c r="RBI221" s="86"/>
      <c r="RBJ221" s="86"/>
      <c r="RBK221" s="82"/>
      <c r="RBL221" s="83"/>
      <c r="RBM221" s="83"/>
      <c r="RBN221" s="86"/>
      <c r="RBO221" s="86"/>
      <c r="RBP221" s="82"/>
      <c r="RBQ221" s="83"/>
      <c r="RBR221" s="83"/>
      <c r="RBS221" s="86"/>
      <c r="RBT221" s="86"/>
      <c r="RBU221" s="82"/>
      <c r="RBV221" s="83"/>
      <c r="RBW221" s="83"/>
      <c r="RBX221" s="86"/>
      <c r="RBY221" s="86"/>
      <c r="RBZ221" s="82"/>
      <c r="RCA221" s="83"/>
      <c r="RCB221" s="83"/>
      <c r="RCC221" s="86"/>
      <c r="RCD221" s="86"/>
      <c r="RCE221" s="82"/>
      <c r="RCF221" s="83"/>
      <c r="RCG221" s="83"/>
      <c r="RCH221" s="86"/>
      <c r="RCI221" s="86"/>
      <c r="RCJ221" s="82"/>
      <c r="RCK221" s="83"/>
      <c r="RCL221" s="83"/>
      <c r="RCM221" s="86"/>
      <c r="RCN221" s="86"/>
      <c r="RCO221" s="82"/>
      <c r="RCP221" s="83"/>
      <c r="RCQ221" s="83"/>
      <c r="RCR221" s="86"/>
      <c r="RCS221" s="86"/>
      <c r="RCT221" s="82"/>
      <c r="RCU221" s="83"/>
      <c r="RCV221" s="83"/>
      <c r="RCW221" s="86"/>
      <c r="RCX221" s="86"/>
      <c r="RCY221" s="82"/>
      <c r="RCZ221" s="83"/>
      <c r="RDA221" s="83"/>
      <c r="RDB221" s="86"/>
      <c r="RDC221" s="86"/>
      <c r="RDD221" s="82"/>
      <c r="RDE221" s="83"/>
      <c r="RDF221" s="83"/>
      <c r="RDG221" s="86"/>
      <c r="RDH221" s="86"/>
      <c r="RDI221" s="82"/>
      <c r="RDJ221" s="83"/>
      <c r="RDK221" s="83"/>
      <c r="RDL221" s="86"/>
      <c r="RDM221" s="86"/>
      <c r="RDN221" s="82"/>
      <c r="RDO221" s="83"/>
      <c r="RDP221" s="83"/>
      <c r="RDQ221" s="86"/>
      <c r="RDR221" s="86"/>
      <c r="RDS221" s="82"/>
      <c r="RDT221" s="83"/>
      <c r="RDU221" s="83"/>
      <c r="RDV221" s="86"/>
      <c r="RDW221" s="86"/>
      <c r="RDX221" s="82"/>
      <c r="RDY221" s="83"/>
      <c r="RDZ221" s="83"/>
      <c r="REA221" s="86"/>
      <c r="REB221" s="86"/>
      <c r="REC221" s="82"/>
      <c r="RED221" s="83"/>
      <c r="REE221" s="83"/>
      <c r="REF221" s="86"/>
      <c r="REG221" s="86"/>
      <c r="REH221" s="82"/>
      <c r="REI221" s="83"/>
      <c r="REJ221" s="83"/>
      <c r="REK221" s="86"/>
      <c r="REL221" s="86"/>
      <c r="REM221" s="82"/>
      <c r="REN221" s="83"/>
      <c r="REO221" s="83"/>
      <c r="REP221" s="86"/>
      <c r="REQ221" s="86"/>
      <c r="RER221" s="82"/>
      <c r="RES221" s="83"/>
      <c r="RET221" s="83"/>
      <c r="REU221" s="86"/>
      <c r="REV221" s="86"/>
      <c r="REW221" s="82"/>
      <c r="REX221" s="83"/>
      <c r="REY221" s="83"/>
      <c r="REZ221" s="86"/>
      <c r="RFA221" s="86"/>
      <c r="RFB221" s="82"/>
      <c r="RFC221" s="83"/>
      <c r="RFD221" s="83"/>
      <c r="RFE221" s="86"/>
      <c r="RFF221" s="86"/>
      <c r="RFG221" s="82"/>
      <c r="RFH221" s="83"/>
      <c r="RFI221" s="83"/>
      <c r="RFJ221" s="86"/>
      <c r="RFK221" s="86"/>
      <c r="RFL221" s="82"/>
      <c r="RFM221" s="83"/>
      <c r="RFN221" s="83"/>
      <c r="RFO221" s="86"/>
      <c r="RFP221" s="86"/>
      <c r="RFQ221" s="82"/>
      <c r="RFR221" s="83"/>
      <c r="RFS221" s="83"/>
      <c r="RFT221" s="86"/>
      <c r="RFU221" s="86"/>
      <c r="RFV221" s="82"/>
      <c r="RFW221" s="83"/>
      <c r="RFX221" s="83"/>
      <c r="RFY221" s="86"/>
      <c r="RFZ221" s="86"/>
      <c r="RGA221" s="82"/>
      <c r="RGB221" s="83"/>
      <c r="RGC221" s="83"/>
      <c r="RGD221" s="86"/>
      <c r="RGE221" s="86"/>
      <c r="RGF221" s="82"/>
      <c r="RGG221" s="83"/>
      <c r="RGH221" s="83"/>
      <c r="RGI221" s="86"/>
      <c r="RGJ221" s="86"/>
      <c r="RGK221" s="82"/>
      <c r="RGL221" s="83"/>
      <c r="RGM221" s="83"/>
      <c r="RGN221" s="86"/>
      <c r="RGO221" s="86"/>
      <c r="RGP221" s="82"/>
      <c r="RGQ221" s="83"/>
      <c r="RGR221" s="83"/>
      <c r="RGS221" s="86"/>
      <c r="RGT221" s="86"/>
      <c r="RGU221" s="82"/>
      <c r="RGV221" s="83"/>
      <c r="RGW221" s="83"/>
      <c r="RGX221" s="86"/>
      <c r="RGY221" s="86"/>
      <c r="RGZ221" s="82"/>
      <c r="RHA221" s="83"/>
      <c r="RHB221" s="83"/>
      <c r="RHC221" s="86"/>
      <c r="RHD221" s="86"/>
      <c r="RHE221" s="82"/>
      <c r="RHF221" s="83"/>
      <c r="RHG221" s="83"/>
      <c r="RHH221" s="86"/>
      <c r="RHI221" s="86"/>
      <c r="RHJ221" s="82"/>
      <c r="RHK221" s="83"/>
      <c r="RHL221" s="83"/>
      <c r="RHM221" s="86"/>
      <c r="RHN221" s="86"/>
      <c r="RHO221" s="82"/>
      <c r="RHP221" s="83"/>
      <c r="RHQ221" s="83"/>
      <c r="RHR221" s="86"/>
      <c r="RHS221" s="86"/>
      <c r="RHT221" s="82"/>
      <c r="RHU221" s="83"/>
      <c r="RHV221" s="83"/>
      <c r="RHW221" s="86"/>
      <c r="RHX221" s="86"/>
      <c r="RHY221" s="82"/>
      <c r="RHZ221" s="83"/>
      <c r="RIA221" s="83"/>
      <c r="RIB221" s="86"/>
      <c r="RIC221" s="86"/>
      <c r="RID221" s="82"/>
      <c r="RIE221" s="83"/>
      <c r="RIF221" s="83"/>
      <c r="RIG221" s="86"/>
      <c r="RIH221" s="86"/>
      <c r="RII221" s="82"/>
      <c r="RIJ221" s="83"/>
      <c r="RIK221" s="83"/>
      <c r="RIL221" s="86"/>
      <c r="RIM221" s="86"/>
      <c r="RIN221" s="82"/>
      <c r="RIO221" s="83"/>
      <c r="RIP221" s="83"/>
      <c r="RIQ221" s="86"/>
      <c r="RIR221" s="86"/>
      <c r="RIS221" s="82"/>
      <c r="RIT221" s="83"/>
      <c r="RIU221" s="83"/>
      <c r="RIV221" s="86"/>
      <c r="RIW221" s="86"/>
      <c r="RIX221" s="82"/>
      <c r="RIY221" s="83"/>
      <c r="RIZ221" s="83"/>
      <c r="RJA221" s="86"/>
      <c r="RJB221" s="86"/>
      <c r="RJC221" s="82"/>
      <c r="RJD221" s="83"/>
      <c r="RJE221" s="83"/>
      <c r="RJF221" s="86"/>
      <c r="RJG221" s="86"/>
      <c r="RJH221" s="82"/>
      <c r="RJI221" s="83"/>
      <c r="RJJ221" s="83"/>
      <c r="RJK221" s="86"/>
      <c r="RJL221" s="86"/>
      <c r="RJM221" s="82"/>
      <c r="RJN221" s="83"/>
      <c r="RJO221" s="83"/>
      <c r="RJP221" s="86"/>
      <c r="RJQ221" s="86"/>
      <c r="RJR221" s="82"/>
      <c r="RJS221" s="83"/>
      <c r="RJT221" s="83"/>
      <c r="RJU221" s="86"/>
      <c r="RJV221" s="86"/>
      <c r="RJW221" s="82"/>
      <c r="RJX221" s="83"/>
      <c r="RJY221" s="83"/>
      <c r="RJZ221" s="86"/>
      <c r="RKA221" s="86"/>
      <c r="RKB221" s="82"/>
      <c r="RKC221" s="83"/>
      <c r="RKD221" s="83"/>
      <c r="RKE221" s="86"/>
      <c r="RKF221" s="86"/>
      <c r="RKG221" s="82"/>
      <c r="RKH221" s="83"/>
      <c r="RKI221" s="83"/>
      <c r="RKJ221" s="86"/>
      <c r="RKK221" s="86"/>
      <c r="RKL221" s="82"/>
      <c r="RKM221" s="83"/>
      <c r="RKN221" s="83"/>
      <c r="RKO221" s="86"/>
      <c r="RKP221" s="86"/>
      <c r="RKQ221" s="82"/>
      <c r="RKR221" s="83"/>
      <c r="RKS221" s="83"/>
      <c r="RKT221" s="86"/>
      <c r="RKU221" s="86"/>
      <c r="RKV221" s="82"/>
      <c r="RKW221" s="83"/>
      <c r="RKX221" s="83"/>
      <c r="RKY221" s="86"/>
      <c r="RKZ221" s="86"/>
      <c r="RLA221" s="82"/>
      <c r="RLB221" s="83"/>
      <c r="RLC221" s="83"/>
      <c r="RLD221" s="86"/>
      <c r="RLE221" s="86"/>
      <c r="RLF221" s="82"/>
      <c r="RLG221" s="83"/>
      <c r="RLH221" s="83"/>
      <c r="RLI221" s="86"/>
      <c r="RLJ221" s="86"/>
      <c r="RLK221" s="82"/>
      <c r="RLL221" s="83"/>
      <c r="RLM221" s="83"/>
      <c r="RLN221" s="86"/>
      <c r="RLO221" s="86"/>
      <c r="RLP221" s="82"/>
      <c r="RLQ221" s="83"/>
      <c r="RLR221" s="83"/>
      <c r="RLS221" s="86"/>
      <c r="RLT221" s="86"/>
      <c r="RLU221" s="82"/>
      <c r="RLV221" s="83"/>
      <c r="RLW221" s="83"/>
      <c r="RLX221" s="86"/>
      <c r="RLY221" s="86"/>
      <c r="RLZ221" s="82"/>
      <c r="RMA221" s="83"/>
      <c r="RMB221" s="83"/>
      <c r="RMC221" s="86"/>
      <c r="RMD221" s="86"/>
      <c r="RME221" s="82"/>
      <c r="RMF221" s="83"/>
      <c r="RMG221" s="83"/>
      <c r="RMH221" s="86"/>
      <c r="RMI221" s="86"/>
      <c r="RMJ221" s="82"/>
      <c r="RMK221" s="83"/>
      <c r="RML221" s="83"/>
      <c r="RMM221" s="86"/>
      <c r="RMN221" s="86"/>
      <c r="RMO221" s="82"/>
      <c r="RMP221" s="83"/>
      <c r="RMQ221" s="83"/>
      <c r="RMR221" s="86"/>
      <c r="RMS221" s="86"/>
      <c r="RMT221" s="82"/>
      <c r="RMU221" s="83"/>
      <c r="RMV221" s="83"/>
      <c r="RMW221" s="86"/>
      <c r="RMX221" s="86"/>
      <c r="RMY221" s="82"/>
      <c r="RMZ221" s="83"/>
      <c r="RNA221" s="83"/>
      <c r="RNB221" s="86"/>
      <c r="RNC221" s="86"/>
      <c r="RND221" s="82"/>
      <c r="RNE221" s="83"/>
      <c r="RNF221" s="83"/>
      <c r="RNG221" s="86"/>
      <c r="RNH221" s="86"/>
      <c r="RNI221" s="82"/>
      <c r="RNJ221" s="83"/>
      <c r="RNK221" s="83"/>
      <c r="RNL221" s="86"/>
      <c r="RNM221" s="86"/>
      <c r="RNN221" s="82"/>
      <c r="RNO221" s="83"/>
      <c r="RNP221" s="83"/>
      <c r="RNQ221" s="86"/>
      <c r="RNR221" s="86"/>
      <c r="RNS221" s="82"/>
      <c r="RNT221" s="83"/>
      <c r="RNU221" s="83"/>
      <c r="RNV221" s="86"/>
      <c r="RNW221" s="86"/>
      <c r="RNX221" s="82"/>
      <c r="RNY221" s="83"/>
      <c r="RNZ221" s="83"/>
      <c r="ROA221" s="86"/>
      <c r="ROB221" s="86"/>
      <c r="ROC221" s="82"/>
      <c r="ROD221" s="83"/>
      <c r="ROE221" s="83"/>
      <c r="ROF221" s="86"/>
      <c r="ROG221" s="86"/>
      <c r="ROH221" s="82"/>
      <c r="ROI221" s="83"/>
      <c r="ROJ221" s="83"/>
      <c r="ROK221" s="86"/>
      <c r="ROL221" s="86"/>
      <c r="ROM221" s="82"/>
      <c r="RON221" s="83"/>
      <c r="ROO221" s="83"/>
      <c r="ROP221" s="86"/>
      <c r="ROQ221" s="86"/>
      <c r="ROR221" s="82"/>
      <c r="ROS221" s="83"/>
      <c r="ROT221" s="83"/>
      <c r="ROU221" s="86"/>
      <c r="ROV221" s="86"/>
      <c r="ROW221" s="82"/>
      <c r="ROX221" s="83"/>
      <c r="ROY221" s="83"/>
      <c r="ROZ221" s="86"/>
      <c r="RPA221" s="86"/>
      <c r="RPB221" s="82"/>
      <c r="RPC221" s="83"/>
      <c r="RPD221" s="83"/>
      <c r="RPE221" s="86"/>
      <c r="RPF221" s="86"/>
      <c r="RPG221" s="82"/>
      <c r="RPH221" s="83"/>
      <c r="RPI221" s="83"/>
      <c r="RPJ221" s="86"/>
      <c r="RPK221" s="86"/>
      <c r="RPL221" s="82"/>
      <c r="RPM221" s="83"/>
      <c r="RPN221" s="83"/>
      <c r="RPO221" s="86"/>
      <c r="RPP221" s="86"/>
      <c r="RPQ221" s="82"/>
      <c r="RPR221" s="83"/>
      <c r="RPS221" s="83"/>
      <c r="RPT221" s="86"/>
      <c r="RPU221" s="86"/>
      <c r="RPV221" s="82"/>
      <c r="RPW221" s="83"/>
      <c r="RPX221" s="83"/>
      <c r="RPY221" s="86"/>
      <c r="RPZ221" s="86"/>
      <c r="RQA221" s="82"/>
      <c r="RQB221" s="83"/>
      <c r="RQC221" s="83"/>
      <c r="RQD221" s="86"/>
      <c r="RQE221" s="86"/>
      <c r="RQF221" s="82"/>
      <c r="RQG221" s="83"/>
      <c r="RQH221" s="83"/>
      <c r="RQI221" s="86"/>
      <c r="RQJ221" s="86"/>
      <c r="RQK221" s="82"/>
      <c r="RQL221" s="83"/>
      <c r="RQM221" s="83"/>
      <c r="RQN221" s="86"/>
      <c r="RQO221" s="86"/>
      <c r="RQP221" s="82"/>
      <c r="RQQ221" s="83"/>
      <c r="RQR221" s="83"/>
      <c r="RQS221" s="86"/>
      <c r="RQT221" s="86"/>
      <c r="RQU221" s="82"/>
      <c r="RQV221" s="83"/>
      <c r="RQW221" s="83"/>
      <c r="RQX221" s="86"/>
      <c r="RQY221" s="86"/>
      <c r="RQZ221" s="82"/>
      <c r="RRA221" s="83"/>
      <c r="RRB221" s="83"/>
      <c r="RRC221" s="86"/>
      <c r="RRD221" s="86"/>
      <c r="RRE221" s="82"/>
      <c r="RRF221" s="83"/>
      <c r="RRG221" s="83"/>
      <c r="RRH221" s="86"/>
      <c r="RRI221" s="86"/>
      <c r="RRJ221" s="82"/>
      <c r="RRK221" s="83"/>
      <c r="RRL221" s="83"/>
      <c r="RRM221" s="86"/>
      <c r="RRN221" s="86"/>
      <c r="RRO221" s="82"/>
      <c r="RRP221" s="83"/>
      <c r="RRQ221" s="83"/>
      <c r="RRR221" s="86"/>
      <c r="RRS221" s="86"/>
      <c r="RRT221" s="82"/>
      <c r="RRU221" s="83"/>
      <c r="RRV221" s="83"/>
      <c r="RRW221" s="86"/>
      <c r="RRX221" s="86"/>
      <c r="RRY221" s="82"/>
      <c r="RRZ221" s="83"/>
      <c r="RSA221" s="83"/>
      <c r="RSB221" s="86"/>
      <c r="RSC221" s="86"/>
      <c r="RSD221" s="82"/>
      <c r="RSE221" s="83"/>
      <c r="RSF221" s="83"/>
      <c r="RSG221" s="86"/>
      <c r="RSH221" s="86"/>
      <c r="RSI221" s="82"/>
      <c r="RSJ221" s="83"/>
      <c r="RSK221" s="83"/>
      <c r="RSL221" s="86"/>
      <c r="RSM221" s="86"/>
      <c r="RSN221" s="82"/>
      <c r="RSO221" s="83"/>
      <c r="RSP221" s="83"/>
      <c r="RSQ221" s="86"/>
      <c r="RSR221" s="86"/>
      <c r="RSS221" s="82"/>
      <c r="RST221" s="83"/>
      <c r="RSU221" s="83"/>
      <c r="RSV221" s="86"/>
      <c r="RSW221" s="86"/>
      <c r="RSX221" s="82"/>
      <c r="RSY221" s="83"/>
      <c r="RSZ221" s="83"/>
      <c r="RTA221" s="86"/>
      <c r="RTB221" s="86"/>
      <c r="RTC221" s="82"/>
      <c r="RTD221" s="83"/>
      <c r="RTE221" s="83"/>
      <c r="RTF221" s="86"/>
      <c r="RTG221" s="86"/>
      <c r="RTH221" s="82"/>
      <c r="RTI221" s="83"/>
      <c r="RTJ221" s="83"/>
      <c r="RTK221" s="86"/>
      <c r="RTL221" s="86"/>
      <c r="RTM221" s="82"/>
      <c r="RTN221" s="83"/>
      <c r="RTO221" s="83"/>
      <c r="RTP221" s="86"/>
      <c r="RTQ221" s="86"/>
      <c r="RTR221" s="82"/>
      <c r="RTS221" s="83"/>
      <c r="RTT221" s="83"/>
      <c r="RTU221" s="86"/>
      <c r="RTV221" s="86"/>
      <c r="RTW221" s="82"/>
      <c r="RTX221" s="83"/>
      <c r="RTY221" s="83"/>
      <c r="RTZ221" s="86"/>
      <c r="RUA221" s="86"/>
      <c r="RUB221" s="82"/>
      <c r="RUC221" s="83"/>
      <c r="RUD221" s="83"/>
      <c r="RUE221" s="86"/>
      <c r="RUF221" s="86"/>
      <c r="RUG221" s="82"/>
      <c r="RUH221" s="83"/>
      <c r="RUI221" s="83"/>
      <c r="RUJ221" s="86"/>
      <c r="RUK221" s="86"/>
      <c r="RUL221" s="82"/>
      <c r="RUM221" s="83"/>
      <c r="RUN221" s="83"/>
      <c r="RUO221" s="86"/>
      <c r="RUP221" s="86"/>
      <c r="RUQ221" s="82"/>
      <c r="RUR221" s="83"/>
      <c r="RUS221" s="83"/>
      <c r="RUT221" s="86"/>
      <c r="RUU221" s="86"/>
      <c r="RUV221" s="82"/>
      <c r="RUW221" s="83"/>
      <c r="RUX221" s="83"/>
      <c r="RUY221" s="86"/>
      <c r="RUZ221" s="86"/>
      <c r="RVA221" s="82"/>
      <c r="RVB221" s="83"/>
      <c r="RVC221" s="83"/>
      <c r="RVD221" s="86"/>
      <c r="RVE221" s="86"/>
      <c r="RVF221" s="82"/>
      <c r="RVG221" s="83"/>
      <c r="RVH221" s="83"/>
      <c r="RVI221" s="86"/>
      <c r="RVJ221" s="86"/>
      <c r="RVK221" s="82"/>
      <c r="RVL221" s="83"/>
      <c r="RVM221" s="83"/>
      <c r="RVN221" s="86"/>
      <c r="RVO221" s="86"/>
      <c r="RVP221" s="82"/>
      <c r="RVQ221" s="83"/>
      <c r="RVR221" s="83"/>
      <c r="RVS221" s="86"/>
      <c r="RVT221" s="86"/>
      <c r="RVU221" s="82"/>
      <c r="RVV221" s="83"/>
      <c r="RVW221" s="83"/>
      <c r="RVX221" s="86"/>
      <c r="RVY221" s="86"/>
      <c r="RVZ221" s="82"/>
      <c r="RWA221" s="83"/>
      <c r="RWB221" s="83"/>
      <c r="RWC221" s="86"/>
      <c r="RWD221" s="86"/>
      <c r="RWE221" s="82"/>
      <c r="RWF221" s="83"/>
      <c r="RWG221" s="83"/>
      <c r="RWH221" s="86"/>
      <c r="RWI221" s="86"/>
      <c r="RWJ221" s="82"/>
      <c r="RWK221" s="83"/>
      <c r="RWL221" s="83"/>
      <c r="RWM221" s="86"/>
      <c r="RWN221" s="86"/>
      <c r="RWO221" s="82"/>
      <c r="RWP221" s="83"/>
      <c r="RWQ221" s="83"/>
      <c r="RWR221" s="86"/>
      <c r="RWS221" s="86"/>
      <c r="RWT221" s="82"/>
      <c r="RWU221" s="83"/>
      <c r="RWV221" s="83"/>
      <c r="RWW221" s="86"/>
      <c r="RWX221" s="86"/>
      <c r="RWY221" s="82"/>
      <c r="RWZ221" s="83"/>
      <c r="RXA221" s="83"/>
      <c r="RXB221" s="86"/>
      <c r="RXC221" s="86"/>
      <c r="RXD221" s="82"/>
      <c r="RXE221" s="83"/>
      <c r="RXF221" s="83"/>
      <c r="RXG221" s="86"/>
      <c r="RXH221" s="86"/>
      <c r="RXI221" s="82"/>
      <c r="RXJ221" s="83"/>
      <c r="RXK221" s="83"/>
      <c r="RXL221" s="86"/>
      <c r="RXM221" s="86"/>
      <c r="RXN221" s="82"/>
      <c r="RXO221" s="83"/>
      <c r="RXP221" s="83"/>
      <c r="RXQ221" s="86"/>
      <c r="RXR221" s="86"/>
      <c r="RXS221" s="82"/>
      <c r="RXT221" s="83"/>
      <c r="RXU221" s="83"/>
      <c r="RXV221" s="86"/>
      <c r="RXW221" s="86"/>
      <c r="RXX221" s="82"/>
      <c r="RXY221" s="83"/>
      <c r="RXZ221" s="83"/>
      <c r="RYA221" s="86"/>
      <c r="RYB221" s="86"/>
      <c r="RYC221" s="82"/>
      <c r="RYD221" s="83"/>
      <c r="RYE221" s="83"/>
      <c r="RYF221" s="86"/>
      <c r="RYG221" s="86"/>
      <c r="RYH221" s="82"/>
      <c r="RYI221" s="83"/>
      <c r="RYJ221" s="83"/>
      <c r="RYK221" s="86"/>
      <c r="RYL221" s="86"/>
      <c r="RYM221" s="82"/>
      <c r="RYN221" s="83"/>
      <c r="RYO221" s="83"/>
      <c r="RYP221" s="86"/>
      <c r="RYQ221" s="86"/>
      <c r="RYR221" s="82"/>
      <c r="RYS221" s="83"/>
      <c r="RYT221" s="83"/>
      <c r="RYU221" s="86"/>
      <c r="RYV221" s="86"/>
      <c r="RYW221" s="82"/>
      <c r="RYX221" s="83"/>
      <c r="RYY221" s="83"/>
      <c r="RYZ221" s="86"/>
      <c r="RZA221" s="86"/>
      <c r="RZB221" s="82"/>
      <c r="RZC221" s="83"/>
      <c r="RZD221" s="83"/>
      <c r="RZE221" s="86"/>
      <c r="RZF221" s="86"/>
      <c r="RZG221" s="82"/>
      <c r="RZH221" s="83"/>
      <c r="RZI221" s="83"/>
      <c r="RZJ221" s="86"/>
      <c r="RZK221" s="86"/>
      <c r="RZL221" s="82"/>
      <c r="RZM221" s="83"/>
      <c r="RZN221" s="83"/>
      <c r="RZO221" s="86"/>
      <c r="RZP221" s="86"/>
      <c r="RZQ221" s="82"/>
      <c r="RZR221" s="83"/>
      <c r="RZS221" s="83"/>
      <c r="RZT221" s="86"/>
      <c r="RZU221" s="86"/>
      <c r="RZV221" s="82"/>
      <c r="RZW221" s="83"/>
      <c r="RZX221" s="83"/>
      <c r="RZY221" s="86"/>
      <c r="RZZ221" s="86"/>
      <c r="SAA221" s="82"/>
      <c r="SAB221" s="83"/>
      <c r="SAC221" s="83"/>
      <c r="SAD221" s="86"/>
      <c r="SAE221" s="86"/>
      <c r="SAF221" s="82"/>
      <c r="SAG221" s="83"/>
      <c r="SAH221" s="83"/>
      <c r="SAI221" s="86"/>
      <c r="SAJ221" s="86"/>
      <c r="SAK221" s="82"/>
      <c r="SAL221" s="83"/>
      <c r="SAM221" s="83"/>
      <c r="SAN221" s="86"/>
      <c r="SAO221" s="86"/>
      <c r="SAP221" s="82"/>
      <c r="SAQ221" s="83"/>
      <c r="SAR221" s="83"/>
      <c r="SAS221" s="86"/>
      <c r="SAT221" s="86"/>
      <c r="SAU221" s="82"/>
      <c r="SAV221" s="83"/>
      <c r="SAW221" s="83"/>
      <c r="SAX221" s="86"/>
      <c r="SAY221" s="86"/>
      <c r="SAZ221" s="82"/>
      <c r="SBA221" s="83"/>
      <c r="SBB221" s="83"/>
      <c r="SBC221" s="86"/>
      <c r="SBD221" s="86"/>
      <c r="SBE221" s="82"/>
      <c r="SBF221" s="83"/>
      <c r="SBG221" s="83"/>
      <c r="SBH221" s="86"/>
      <c r="SBI221" s="86"/>
      <c r="SBJ221" s="82"/>
      <c r="SBK221" s="83"/>
      <c r="SBL221" s="83"/>
      <c r="SBM221" s="86"/>
      <c r="SBN221" s="86"/>
      <c r="SBO221" s="82"/>
      <c r="SBP221" s="83"/>
      <c r="SBQ221" s="83"/>
      <c r="SBR221" s="86"/>
      <c r="SBS221" s="86"/>
      <c r="SBT221" s="82"/>
      <c r="SBU221" s="83"/>
      <c r="SBV221" s="83"/>
      <c r="SBW221" s="86"/>
      <c r="SBX221" s="86"/>
      <c r="SBY221" s="82"/>
      <c r="SBZ221" s="83"/>
      <c r="SCA221" s="83"/>
      <c r="SCB221" s="86"/>
      <c r="SCC221" s="86"/>
      <c r="SCD221" s="82"/>
      <c r="SCE221" s="83"/>
      <c r="SCF221" s="83"/>
      <c r="SCG221" s="86"/>
      <c r="SCH221" s="86"/>
      <c r="SCI221" s="82"/>
      <c r="SCJ221" s="83"/>
      <c r="SCK221" s="83"/>
      <c r="SCL221" s="86"/>
      <c r="SCM221" s="86"/>
      <c r="SCN221" s="82"/>
      <c r="SCO221" s="83"/>
      <c r="SCP221" s="83"/>
      <c r="SCQ221" s="86"/>
      <c r="SCR221" s="86"/>
      <c r="SCS221" s="82"/>
      <c r="SCT221" s="83"/>
      <c r="SCU221" s="83"/>
      <c r="SCV221" s="86"/>
      <c r="SCW221" s="86"/>
      <c r="SCX221" s="82"/>
      <c r="SCY221" s="83"/>
      <c r="SCZ221" s="83"/>
      <c r="SDA221" s="86"/>
      <c r="SDB221" s="86"/>
      <c r="SDC221" s="82"/>
      <c r="SDD221" s="83"/>
      <c r="SDE221" s="83"/>
      <c r="SDF221" s="86"/>
      <c r="SDG221" s="86"/>
      <c r="SDH221" s="82"/>
      <c r="SDI221" s="83"/>
      <c r="SDJ221" s="83"/>
      <c r="SDK221" s="86"/>
      <c r="SDL221" s="86"/>
      <c r="SDM221" s="82"/>
      <c r="SDN221" s="83"/>
      <c r="SDO221" s="83"/>
      <c r="SDP221" s="86"/>
      <c r="SDQ221" s="86"/>
      <c r="SDR221" s="82"/>
      <c r="SDS221" s="83"/>
      <c r="SDT221" s="83"/>
      <c r="SDU221" s="86"/>
      <c r="SDV221" s="86"/>
      <c r="SDW221" s="82"/>
      <c r="SDX221" s="83"/>
      <c r="SDY221" s="83"/>
      <c r="SDZ221" s="86"/>
      <c r="SEA221" s="86"/>
      <c r="SEB221" s="82"/>
      <c r="SEC221" s="83"/>
      <c r="SED221" s="83"/>
      <c r="SEE221" s="86"/>
      <c r="SEF221" s="86"/>
      <c r="SEG221" s="82"/>
      <c r="SEH221" s="83"/>
      <c r="SEI221" s="83"/>
      <c r="SEJ221" s="86"/>
      <c r="SEK221" s="86"/>
      <c r="SEL221" s="82"/>
      <c r="SEM221" s="83"/>
      <c r="SEN221" s="83"/>
      <c r="SEO221" s="86"/>
      <c r="SEP221" s="86"/>
      <c r="SEQ221" s="82"/>
      <c r="SER221" s="83"/>
      <c r="SES221" s="83"/>
      <c r="SET221" s="86"/>
      <c r="SEU221" s="86"/>
      <c r="SEV221" s="82"/>
      <c r="SEW221" s="83"/>
      <c r="SEX221" s="83"/>
      <c r="SEY221" s="86"/>
      <c r="SEZ221" s="86"/>
      <c r="SFA221" s="82"/>
      <c r="SFB221" s="83"/>
      <c r="SFC221" s="83"/>
      <c r="SFD221" s="86"/>
      <c r="SFE221" s="86"/>
      <c r="SFF221" s="82"/>
      <c r="SFG221" s="83"/>
      <c r="SFH221" s="83"/>
      <c r="SFI221" s="86"/>
      <c r="SFJ221" s="86"/>
      <c r="SFK221" s="82"/>
      <c r="SFL221" s="83"/>
      <c r="SFM221" s="83"/>
      <c r="SFN221" s="86"/>
      <c r="SFO221" s="86"/>
      <c r="SFP221" s="82"/>
      <c r="SFQ221" s="83"/>
      <c r="SFR221" s="83"/>
      <c r="SFS221" s="86"/>
      <c r="SFT221" s="86"/>
      <c r="SFU221" s="82"/>
      <c r="SFV221" s="83"/>
      <c r="SFW221" s="83"/>
      <c r="SFX221" s="86"/>
      <c r="SFY221" s="86"/>
      <c r="SFZ221" s="82"/>
      <c r="SGA221" s="83"/>
      <c r="SGB221" s="83"/>
      <c r="SGC221" s="86"/>
      <c r="SGD221" s="86"/>
      <c r="SGE221" s="82"/>
      <c r="SGF221" s="83"/>
      <c r="SGG221" s="83"/>
      <c r="SGH221" s="86"/>
      <c r="SGI221" s="86"/>
      <c r="SGJ221" s="82"/>
      <c r="SGK221" s="83"/>
      <c r="SGL221" s="83"/>
      <c r="SGM221" s="86"/>
      <c r="SGN221" s="86"/>
      <c r="SGO221" s="82"/>
      <c r="SGP221" s="83"/>
      <c r="SGQ221" s="83"/>
      <c r="SGR221" s="86"/>
      <c r="SGS221" s="86"/>
      <c r="SGT221" s="82"/>
      <c r="SGU221" s="83"/>
      <c r="SGV221" s="83"/>
      <c r="SGW221" s="86"/>
      <c r="SGX221" s="86"/>
      <c r="SGY221" s="82"/>
      <c r="SGZ221" s="83"/>
      <c r="SHA221" s="83"/>
      <c r="SHB221" s="86"/>
      <c r="SHC221" s="86"/>
      <c r="SHD221" s="82"/>
      <c r="SHE221" s="83"/>
      <c r="SHF221" s="83"/>
      <c r="SHG221" s="86"/>
      <c r="SHH221" s="86"/>
      <c r="SHI221" s="82"/>
      <c r="SHJ221" s="83"/>
      <c r="SHK221" s="83"/>
      <c r="SHL221" s="86"/>
      <c r="SHM221" s="86"/>
      <c r="SHN221" s="82"/>
      <c r="SHO221" s="83"/>
      <c r="SHP221" s="83"/>
      <c r="SHQ221" s="86"/>
      <c r="SHR221" s="86"/>
      <c r="SHS221" s="82"/>
      <c r="SHT221" s="83"/>
      <c r="SHU221" s="83"/>
      <c r="SHV221" s="86"/>
      <c r="SHW221" s="86"/>
      <c r="SHX221" s="82"/>
      <c r="SHY221" s="83"/>
      <c r="SHZ221" s="83"/>
      <c r="SIA221" s="86"/>
      <c r="SIB221" s="86"/>
      <c r="SIC221" s="82"/>
      <c r="SID221" s="83"/>
      <c r="SIE221" s="83"/>
      <c r="SIF221" s="86"/>
      <c r="SIG221" s="86"/>
      <c r="SIH221" s="82"/>
      <c r="SII221" s="83"/>
      <c r="SIJ221" s="83"/>
      <c r="SIK221" s="86"/>
      <c r="SIL221" s="86"/>
      <c r="SIM221" s="82"/>
      <c r="SIN221" s="83"/>
      <c r="SIO221" s="83"/>
      <c r="SIP221" s="86"/>
      <c r="SIQ221" s="86"/>
      <c r="SIR221" s="82"/>
      <c r="SIS221" s="83"/>
      <c r="SIT221" s="83"/>
      <c r="SIU221" s="86"/>
      <c r="SIV221" s="86"/>
      <c r="SIW221" s="82"/>
      <c r="SIX221" s="83"/>
      <c r="SIY221" s="83"/>
      <c r="SIZ221" s="86"/>
      <c r="SJA221" s="86"/>
      <c r="SJB221" s="82"/>
      <c r="SJC221" s="83"/>
      <c r="SJD221" s="83"/>
      <c r="SJE221" s="86"/>
      <c r="SJF221" s="86"/>
      <c r="SJG221" s="82"/>
      <c r="SJH221" s="83"/>
      <c r="SJI221" s="83"/>
      <c r="SJJ221" s="86"/>
      <c r="SJK221" s="86"/>
      <c r="SJL221" s="82"/>
      <c r="SJM221" s="83"/>
      <c r="SJN221" s="83"/>
      <c r="SJO221" s="86"/>
      <c r="SJP221" s="86"/>
      <c r="SJQ221" s="82"/>
      <c r="SJR221" s="83"/>
      <c r="SJS221" s="83"/>
      <c r="SJT221" s="86"/>
      <c r="SJU221" s="86"/>
      <c r="SJV221" s="82"/>
      <c r="SJW221" s="83"/>
      <c r="SJX221" s="83"/>
      <c r="SJY221" s="86"/>
      <c r="SJZ221" s="86"/>
      <c r="SKA221" s="82"/>
      <c r="SKB221" s="83"/>
      <c r="SKC221" s="83"/>
      <c r="SKD221" s="86"/>
      <c r="SKE221" s="86"/>
      <c r="SKF221" s="82"/>
      <c r="SKG221" s="83"/>
      <c r="SKH221" s="83"/>
      <c r="SKI221" s="86"/>
      <c r="SKJ221" s="86"/>
      <c r="SKK221" s="82"/>
      <c r="SKL221" s="83"/>
      <c r="SKM221" s="83"/>
      <c r="SKN221" s="86"/>
      <c r="SKO221" s="86"/>
      <c r="SKP221" s="82"/>
      <c r="SKQ221" s="83"/>
      <c r="SKR221" s="83"/>
      <c r="SKS221" s="86"/>
      <c r="SKT221" s="86"/>
      <c r="SKU221" s="82"/>
      <c r="SKV221" s="83"/>
      <c r="SKW221" s="83"/>
      <c r="SKX221" s="86"/>
      <c r="SKY221" s="86"/>
      <c r="SKZ221" s="82"/>
      <c r="SLA221" s="83"/>
      <c r="SLB221" s="83"/>
      <c r="SLC221" s="86"/>
      <c r="SLD221" s="86"/>
      <c r="SLE221" s="82"/>
      <c r="SLF221" s="83"/>
      <c r="SLG221" s="83"/>
      <c r="SLH221" s="86"/>
      <c r="SLI221" s="86"/>
      <c r="SLJ221" s="82"/>
      <c r="SLK221" s="83"/>
      <c r="SLL221" s="83"/>
      <c r="SLM221" s="86"/>
      <c r="SLN221" s="86"/>
      <c r="SLO221" s="82"/>
      <c r="SLP221" s="83"/>
      <c r="SLQ221" s="83"/>
      <c r="SLR221" s="86"/>
      <c r="SLS221" s="86"/>
      <c r="SLT221" s="82"/>
      <c r="SLU221" s="83"/>
      <c r="SLV221" s="83"/>
      <c r="SLW221" s="86"/>
      <c r="SLX221" s="86"/>
      <c r="SLY221" s="82"/>
      <c r="SLZ221" s="83"/>
      <c r="SMA221" s="83"/>
      <c r="SMB221" s="86"/>
      <c r="SMC221" s="86"/>
      <c r="SMD221" s="82"/>
      <c r="SME221" s="83"/>
      <c r="SMF221" s="83"/>
      <c r="SMG221" s="86"/>
      <c r="SMH221" s="86"/>
      <c r="SMI221" s="82"/>
      <c r="SMJ221" s="83"/>
      <c r="SMK221" s="83"/>
      <c r="SML221" s="86"/>
      <c r="SMM221" s="86"/>
      <c r="SMN221" s="82"/>
      <c r="SMO221" s="83"/>
      <c r="SMP221" s="83"/>
      <c r="SMQ221" s="86"/>
      <c r="SMR221" s="86"/>
      <c r="SMS221" s="82"/>
      <c r="SMT221" s="83"/>
      <c r="SMU221" s="83"/>
      <c r="SMV221" s="86"/>
      <c r="SMW221" s="86"/>
      <c r="SMX221" s="82"/>
      <c r="SMY221" s="83"/>
      <c r="SMZ221" s="83"/>
      <c r="SNA221" s="86"/>
      <c r="SNB221" s="86"/>
      <c r="SNC221" s="82"/>
      <c r="SND221" s="83"/>
      <c r="SNE221" s="83"/>
      <c r="SNF221" s="86"/>
      <c r="SNG221" s="86"/>
      <c r="SNH221" s="82"/>
      <c r="SNI221" s="83"/>
      <c r="SNJ221" s="83"/>
      <c r="SNK221" s="86"/>
      <c r="SNL221" s="86"/>
      <c r="SNM221" s="82"/>
      <c r="SNN221" s="83"/>
      <c r="SNO221" s="83"/>
      <c r="SNP221" s="86"/>
      <c r="SNQ221" s="86"/>
      <c r="SNR221" s="82"/>
      <c r="SNS221" s="83"/>
      <c r="SNT221" s="83"/>
      <c r="SNU221" s="86"/>
      <c r="SNV221" s="86"/>
      <c r="SNW221" s="82"/>
      <c r="SNX221" s="83"/>
      <c r="SNY221" s="83"/>
      <c r="SNZ221" s="86"/>
      <c r="SOA221" s="86"/>
      <c r="SOB221" s="82"/>
      <c r="SOC221" s="83"/>
      <c r="SOD221" s="83"/>
      <c r="SOE221" s="86"/>
      <c r="SOF221" s="86"/>
      <c r="SOG221" s="82"/>
      <c r="SOH221" s="83"/>
      <c r="SOI221" s="83"/>
      <c r="SOJ221" s="86"/>
      <c r="SOK221" s="86"/>
      <c r="SOL221" s="82"/>
      <c r="SOM221" s="83"/>
      <c r="SON221" s="83"/>
      <c r="SOO221" s="86"/>
      <c r="SOP221" s="86"/>
      <c r="SOQ221" s="82"/>
      <c r="SOR221" s="83"/>
      <c r="SOS221" s="83"/>
      <c r="SOT221" s="86"/>
      <c r="SOU221" s="86"/>
      <c r="SOV221" s="82"/>
      <c r="SOW221" s="83"/>
      <c r="SOX221" s="83"/>
      <c r="SOY221" s="86"/>
      <c r="SOZ221" s="86"/>
      <c r="SPA221" s="82"/>
      <c r="SPB221" s="83"/>
      <c r="SPC221" s="83"/>
      <c r="SPD221" s="86"/>
      <c r="SPE221" s="86"/>
      <c r="SPF221" s="82"/>
      <c r="SPG221" s="83"/>
      <c r="SPH221" s="83"/>
      <c r="SPI221" s="86"/>
      <c r="SPJ221" s="86"/>
      <c r="SPK221" s="82"/>
      <c r="SPL221" s="83"/>
      <c r="SPM221" s="83"/>
      <c r="SPN221" s="86"/>
      <c r="SPO221" s="86"/>
      <c r="SPP221" s="82"/>
      <c r="SPQ221" s="83"/>
      <c r="SPR221" s="83"/>
      <c r="SPS221" s="86"/>
      <c r="SPT221" s="86"/>
      <c r="SPU221" s="82"/>
      <c r="SPV221" s="83"/>
      <c r="SPW221" s="83"/>
      <c r="SPX221" s="86"/>
      <c r="SPY221" s="86"/>
      <c r="SPZ221" s="82"/>
      <c r="SQA221" s="83"/>
      <c r="SQB221" s="83"/>
      <c r="SQC221" s="86"/>
      <c r="SQD221" s="86"/>
      <c r="SQE221" s="82"/>
      <c r="SQF221" s="83"/>
      <c r="SQG221" s="83"/>
      <c r="SQH221" s="86"/>
      <c r="SQI221" s="86"/>
      <c r="SQJ221" s="82"/>
      <c r="SQK221" s="83"/>
      <c r="SQL221" s="83"/>
      <c r="SQM221" s="86"/>
      <c r="SQN221" s="86"/>
      <c r="SQO221" s="82"/>
      <c r="SQP221" s="83"/>
      <c r="SQQ221" s="83"/>
      <c r="SQR221" s="86"/>
      <c r="SQS221" s="86"/>
      <c r="SQT221" s="82"/>
      <c r="SQU221" s="83"/>
      <c r="SQV221" s="83"/>
      <c r="SQW221" s="86"/>
      <c r="SQX221" s="86"/>
      <c r="SQY221" s="82"/>
      <c r="SQZ221" s="83"/>
      <c r="SRA221" s="83"/>
      <c r="SRB221" s="86"/>
      <c r="SRC221" s="86"/>
      <c r="SRD221" s="82"/>
      <c r="SRE221" s="83"/>
      <c r="SRF221" s="83"/>
      <c r="SRG221" s="86"/>
      <c r="SRH221" s="86"/>
      <c r="SRI221" s="82"/>
      <c r="SRJ221" s="83"/>
      <c r="SRK221" s="83"/>
      <c r="SRL221" s="86"/>
      <c r="SRM221" s="86"/>
      <c r="SRN221" s="82"/>
      <c r="SRO221" s="83"/>
      <c r="SRP221" s="83"/>
      <c r="SRQ221" s="86"/>
      <c r="SRR221" s="86"/>
      <c r="SRS221" s="82"/>
      <c r="SRT221" s="83"/>
      <c r="SRU221" s="83"/>
      <c r="SRV221" s="86"/>
      <c r="SRW221" s="86"/>
      <c r="SRX221" s="82"/>
      <c r="SRY221" s="83"/>
      <c r="SRZ221" s="83"/>
      <c r="SSA221" s="86"/>
      <c r="SSB221" s="86"/>
      <c r="SSC221" s="82"/>
      <c r="SSD221" s="83"/>
      <c r="SSE221" s="83"/>
      <c r="SSF221" s="86"/>
      <c r="SSG221" s="86"/>
      <c r="SSH221" s="82"/>
      <c r="SSI221" s="83"/>
      <c r="SSJ221" s="83"/>
      <c r="SSK221" s="86"/>
      <c r="SSL221" s="86"/>
      <c r="SSM221" s="82"/>
      <c r="SSN221" s="83"/>
      <c r="SSO221" s="83"/>
      <c r="SSP221" s="86"/>
      <c r="SSQ221" s="86"/>
      <c r="SSR221" s="82"/>
      <c r="SSS221" s="83"/>
      <c r="SST221" s="83"/>
      <c r="SSU221" s="86"/>
      <c r="SSV221" s="86"/>
      <c r="SSW221" s="82"/>
      <c r="SSX221" s="83"/>
      <c r="SSY221" s="83"/>
      <c r="SSZ221" s="86"/>
      <c r="STA221" s="86"/>
      <c r="STB221" s="82"/>
      <c r="STC221" s="83"/>
      <c r="STD221" s="83"/>
      <c r="STE221" s="86"/>
      <c r="STF221" s="86"/>
      <c r="STG221" s="82"/>
      <c r="STH221" s="83"/>
      <c r="STI221" s="83"/>
      <c r="STJ221" s="86"/>
      <c r="STK221" s="86"/>
      <c r="STL221" s="82"/>
      <c r="STM221" s="83"/>
      <c r="STN221" s="83"/>
      <c r="STO221" s="86"/>
      <c r="STP221" s="86"/>
      <c r="STQ221" s="82"/>
      <c r="STR221" s="83"/>
      <c r="STS221" s="83"/>
      <c r="STT221" s="86"/>
      <c r="STU221" s="86"/>
      <c r="STV221" s="82"/>
      <c r="STW221" s="83"/>
      <c r="STX221" s="83"/>
      <c r="STY221" s="86"/>
      <c r="STZ221" s="86"/>
      <c r="SUA221" s="82"/>
      <c r="SUB221" s="83"/>
      <c r="SUC221" s="83"/>
      <c r="SUD221" s="86"/>
      <c r="SUE221" s="86"/>
      <c r="SUF221" s="82"/>
      <c r="SUG221" s="83"/>
      <c r="SUH221" s="83"/>
      <c r="SUI221" s="86"/>
      <c r="SUJ221" s="86"/>
      <c r="SUK221" s="82"/>
      <c r="SUL221" s="83"/>
      <c r="SUM221" s="83"/>
      <c r="SUN221" s="86"/>
      <c r="SUO221" s="86"/>
      <c r="SUP221" s="82"/>
      <c r="SUQ221" s="83"/>
      <c r="SUR221" s="83"/>
      <c r="SUS221" s="86"/>
      <c r="SUT221" s="86"/>
      <c r="SUU221" s="82"/>
      <c r="SUV221" s="83"/>
      <c r="SUW221" s="83"/>
      <c r="SUX221" s="86"/>
      <c r="SUY221" s="86"/>
      <c r="SUZ221" s="82"/>
      <c r="SVA221" s="83"/>
      <c r="SVB221" s="83"/>
      <c r="SVC221" s="86"/>
      <c r="SVD221" s="86"/>
      <c r="SVE221" s="82"/>
      <c r="SVF221" s="83"/>
      <c r="SVG221" s="83"/>
      <c r="SVH221" s="86"/>
      <c r="SVI221" s="86"/>
      <c r="SVJ221" s="82"/>
      <c r="SVK221" s="83"/>
      <c r="SVL221" s="83"/>
      <c r="SVM221" s="86"/>
      <c r="SVN221" s="86"/>
      <c r="SVO221" s="82"/>
      <c r="SVP221" s="83"/>
      <c r="SVQ221" s="83"/>
      <c r="SVR221" s="86"/>
      <c r="SVS221" s="86"/>
      <c r="SVT221" s="82"/>
      <c r="SVU221" s="83"/>
      <c r="SVV221" s="83"/>
      <c r="SVW221" s="86"/>
      <c r="SVX221" s="86"/>
      <c r="SVY221" s="82"/>
      <c r="SVZ221" s="83"/>
      <c r="SWA221" s="83"/>
      <c r="SWB221" s="86"/>
      <c r="SWC221" s="86"/>
      <c r="SWD221" s="82"/>
      <c r="SWE221" s="83"/>
      <c r="SWF221" s="83"/>
      <c r="SWG221" s="86"/>
      <c r="SWH221" s="86"/>
      <c r="SWI221" s="82"/>
      <c r="SWJ221" s="83"/>
      <c r="SWK221" s="83"/>
      <c r="SWL221" s="86"/>
      <c r="SWM221" s="86"/>
      <c r="SWN221" s="82"/>
      <c r="SWO221" s="83"/>
      <c r="SWP221" s="83"/>
      <c r="SWQ221" s="86"/>
      <c r="SWR221" s="86"/>
      <c r="SWS221" s="82"/>
      <c r="SWT221" s="83"/>
      <c r="SWU221" s="83"/>
      <c r="SWV221" s="86"/>
      <c r="SWW221" s="86"/>
      <c r="SWX221" s="82"/>
      <c r="SWY221" s="83"/>
      <c r="SWZ221" s="83"/>
      <c r="SXA221" s="86"/>
      <c r="SXB221" s="86"/>
      <c r="SXC221" s="82"/>
      <c r="SXD221" s="83"/>
      <c r="SXE221" s="83"/>
      <c r="SXF221" s="86"/>
      <c r="SXG221" s="86"/>
      <c r="SXH221" s="82"/>
      <c r="SXI221" s="83"/>
      <c r="SXJ221" s="83"/>
      <c r="SXK221" s="86"/>
      <c r="SXL221" s="86"/>
      <c r="SXM221" s="82"/>
      <c r="SXN221" s="83"/>
      <c r="SXO221" s="83"/>
      <c r="SXP221" s="86"/>
      <c r="SXQ221" s="86"/>
      <c r="SXR221" s="82"/>
      <c r="SXS221" s="83"/>
      <c r="SXT221" s="83"/>
      <c r="SXU221" s="86"/>
      <c r="SXV221" s="86"/>
      <c r="SXW221" s="82"/>
      <c r="SXX221" s="83"/>
      <c r="SXY221" s="83"/>
      <c r="SXZ221" s="86"/>
      <c r="SYA221" s="86"/>
      <c r="SYB221" s="82"/>
      <c r="SYC221" s="83"/>
      <c r="SYD221" s="83"/>
      <c r="SYE221" s="86"/>
      <c r="SYF221" s="86"/>
      <c r="SYG221" s="82"/>
      <c r="SYH221" s="83"/>
      <c r="SYI221" s="83"/>
      <c r="SYJ221" s="86"/>
      <c r="SYK221" s="86"/>
      <c r="SYL221" s="82"/>
      <c r="SYM221" s="83"/>
      <c r="SYN221" s="83"/>
      <c r="SYO221" s="86"/>
      <c r="SYP221" s="86"/>
      <c r="SYQ221" s="82"/>
      <c r="SYR221" s="83"/>
      <c r="SYS221" s="83"/>
      <c r="SYT221" s="86"/>
      <c r="SYU221" s="86"/>
      <c r="SYV221" s="82"/>
      <c r="SYW221" s="83"/>
      <c r="SYX221" s="83"/>
      <c r="SYY221" s="86"/>
      <c r="SYZ221" s="86"/>
      <c r="SZA221" s="82"/>
      <c r="SZB221" s="83"/>
      <c r="SZC221" s="83"/>
      <c r="SZD221" s="86"/>
      <c r="SZE221" s="86"/>
      <c r="SZF221" s="82"/>
      <c r="SZG221" s="83"/>
      <c r="SZH221" s="83"/>
      <c r="SZI221" s="86"/>
      <c r="SZJ221" s="86"/>
      <c r="SZK221" s="82"/>
      <c r="SZL221" s="83"/>
      <c r="SZM221" s="83"/>
      <c r="SZN221" s="86"/>
      <c r="SZO221" s="86"/>
      <c r="SZP221" s="82"/>
      <c r="SZQ221" s="83"/>
      <c r="SZR221" s="83"/>
      <c r="SZS221" s="86"/>
      <c r="SZT221" s="86"/>
      <c r="SZU221" s="82"/>
      <c r="SZV221" s="83"/>
      <c r="SZW221" s="83"/>
      <c r="SZX221" s="86"/>
      <c r="SZY221" s="86"/>
      <c r="SZZ221" s="82"/>
      <c r="TAA221" s="83"/>
      <c r="TAB221" s="83"/>
      <c r="TAC221" s="86"/>
      <c r="TAD221" s="86"/>
      <c r="TAE221" s="82"/>
      <c r="TAF221" s="83"/>
      <c r="TAG221" s="83"/>
      <c r="TAH221" s="86"/>
      <c r="TAI221" s="86"/>
      <c r="TAJ221" s="82"/>
      <c r="TAK221" s="83"/>
      <c r="TAL221" s="83"/>
      <c r="TAM221" s="86"/>
      <c r="TAN221" s="86"/>
      <c r="TAO221" s="82"/>
      <c r="TAP221" s="83"/>
      <c r="TAQ221" s="83"/>
      <c r="TAR221" s="86"/>
      <c r="TAS221" s="86"/>
      <c r="TAT221" s="82"/>
      <c r="TAU221" s="83"/>
      <c r="TAV221" s="83"/>
      <c r="TAW221" s="86"/>
      <c r="TAX221" s="86"/>
      <c r="TAY221" s="82"/>
      <c r="TAZ221" s="83"/>
      <c r="TBA221" s="83"/>
      <c r="TBB221" s="86"/>
      <c r="TBC221" s="86"/>
      <c r="TBD221" s="82"/>
      <c r="TBE221" s="83"/>
      <c r="TBF221" s="83"/>
      <c r="TBG221" s="86"/>
      <c r="TBH221" s="86"/>
      <c r="TBI221" s="82"/>
      <c r="TBJ221" s="83"/>
      <c r="TBK221" s="83"/>
      <c r="TBL221" s="86"/>
      <c r="TBM221" s="86"/>
      <c r="TBN221" s="82"/>
      <c r="TBO221" s="83"/>
      <c r="TBP221" s="83"/>
      <c r="TBQ221" s="86"/>
      <c r="TBR221" s="86"/>
      <c r="TBS221" s="82"/>
      <c r="TBT221" s="83"/>
      <c r="TBU221" s="83"/>
      <c r="TBV221" s="86"/>
      <c r="TBW221" s="86"/>
      <c r="TBX221" s="82"/>
      <c r="TBY221" s="83"/>
      <c r="TBZ221" s="83"/>
      <c r="TCA221" s="86"/>
      <c r="TCB221" s="86"/>
      <c r="TCC221" s="82"/>
      <c r="TCD221" s="83"/>
      <c r="TCE221" s="83"/>
      <c r="TCF221" s="86"/>
      <c r="TCG221" s="86"/>
      <c r="TCH221" s="82"/>
      <c r="TCI221" s="83"/>
      <c r="TCJ221" s="83"/>
      <c r="TCK221" s="86"/>
      <c r="TCL221" s="86"/>
      <c r="TCM221" s="82"/>
      <c r="TCN221" s="83"/>
      <c r="TCO221" s="83"/>
      <c r="TCP221" s="86"/>
      <c r="TCQ221" s="86"/>
      <c r="TCR221" s="82"/>
      <c r="TCS221" s="83"/>
      <c r="TCT221" s="83"/>
      <c r="TCU221" s="86"/>
      <c r="TCV221" s="86"/>
      <c r="TCW221" s="82"/>
      <c r="TCX221" s="83"/>
      <c r="TCY221" s="83"/>
      <c r="TCZ221" s="86"/>
      <c r="TDA221" s="86"/>
      <c r="TDB221" s="82"/>
      <c r="TDC221" s="83"/>
      <c r="TDD221" s="83"/>
      <c r="TDE221" s="86"/>
      <c r="TDF221" s="86"/>
      <c r="TDG221" s="82"/>
      <c r="TDH221" s="83"/>
      <c r="TDI221" s="83"/>
      <c r="TDJ221" s="86"/>
      <c r="TDK221" s="86"/>
      <c r="TDL221" s="82"/>
      <c r="TDM221" s="83"/>
      <c r="TDN221" s="83"/>
      <c r="TDO221" s="86"/>
      <c r="TDP221" s="86"/>
      <c r="TDQ221" s="82"/>
      <c r="TDR221" s="83"/>
      <c r="TDS221" s="83"/>
      <c r="TDT221" s="86"/>
      <c r="TDU221" s="86"/>
      <c r="TDV221" s="82"/>
      <c r="TDW221" s="83"/>
      <c r="TDX221" s="83"/>
      <c r="TDY221" s="86"/>
      <c r="TDZ221" s="86"/>
      <c r="TEA221" s="82"/>
      <c r="TEB221" s="83"/>
      <c r="TEC221" s="83"/>
      <c r="TED221" s="86"/>
      <c r="TEE221" s="86"/>
      <c r="TEF221" s="82"/>
      <c r="TEG221" s="83"/>
      <c r="TEH221" s="83"/>
      <c r="TEI221" s="86"/>
      <c r="TEJ221" s="86"/>
      <c r="TEK221" s="82"/>
      <c r="TEL221" s="83"/>
      <c r="TEM221" s="83"/>
      <c r="TEN221" s="86"/>
      <c r="TEO221" s="86"/>
      <c r="TEP221" s="82"/>
      <c r="TEQ221" s="83"/>
      <c r="TER221" s="83"/>
      <c r="TES221" s="86"/>
      <c r="TET221" s="86"/>
      <c r="TEU221" s="82"/>
      <c r="TEV221" s="83"/>
      <c r="TEW221" s="83"/>
      <c r="TEX221" s="86"/>
      <c r="TEY221" s="86"/>
      <c r="TEZ221" s="82"/>
      <c r="TFA221" s="83"/>
      <c r="TFB221" s="83"/>
      <c r="TFC221" s="86"/>
      <c r="TFD221" s="86"/>
      <c r="TFE221" s="82"/>
      <c r="TFF221" s="83"/>
      <c r="TFG221" s="83"/>
      <c r="TFH221" s="86"/>
      <c r="TFI221" s="86"/>
      <c r="TFJ221" s="82"/>
      <c r="TFK221" s="83"/>
      <c r="TFL221" s="83"/>
      <c r="TFM221" s="86"/>
      <c r="TFN221" s="86"/>
      <c r="TFO221" s="82"/>
      <c r="TFP221" s="83"/>
      <c r="TFQ221" s="83"/>
      <c r="TFR221" s="86"/>
      <c r="TFS221" s="86"/>
      <c r="TFT221" s="82"/>
      <c r="TFU221" s="83"/>
      <c r="TFV221" s="83"/>
      <c r="TFW221" s="86"/>
      <c r="TFX221" s="86"/>
      <c r="TFY221" s="82"/>
      <c r="TFZ221" s="83"/>
      <c r="TGA221" s="83"/>
      <c r="TGB221" s="86"/>
      <c r="TGC221" s="86"/>
      <c r="TGD221" s="82"/>
      <c r="TGE221" s="83"/>
      <c r="TGF221" s="83"/>
      <c r="TGG221" s="86"/>
      <c r="TGH221" s="86"/>
      <c r="TGI221" s="82"/>
      <c r="TGJ221" s="83"/>
      <c r="TGK221" s="83"/>
      <c r="TGL221" s="86"/>
      <c r="TGM221" s="86"/>
      <c r="TGN221" s="82"/>
      <c r="TGO221" s="83"/>
      <c r="TGP221" s="83"/>
      <c r="TGQ221" s="86"/>
      <c r="TGR221" s="86"/>
      <c r="TGS221" s="82"/>
      <c r="TGT221" s="83"/>
      <c r="TGU221" s="83"/>
      <c r="TGV221" s="86"/>
      <c r="TGW221" s="86"/>
      <c r="TGX221" s="82"/>
      <c r="TGY221" s="83"/>
      <c r="TGZ221" s="83"/>
      <c r="THA221" s="86"/>
      <c r="THB221" s="86"/>
      <c r="THC221" s="82"/>
      <c r="THD221" s="83"/>
      <c r="THE221" s="83"/>
      <c r="THF221" s="86"/>
      <c r="THG221" s="86"/>
      <c r="THH221" s="82"/>
      <c r="THI221" s="83"/>
      <c r="THJ221" s="83"/>
      <c r="THK221" s="86"/>
      <c r="THL221" s="86"/>
      <c r="THM221" s="82"/>
      <c r="THN221" s="83"/>
      <c r="THO221" s="83"/>
      <c r="THP221" s="86"/>
      <c r="THQ221" s="86"/>
      <c r="THR221" s="82"/>
      <c r="THS221" s="83"/>
      <c r="THT221" s="83"/>
      <c r="THU221" s="86"/>
      <c r="THV221" s="86"/>
      <c r="THW221" s="82"/>
      <c r="THX221" s="83"/>
      <c r="THY221" s="83"/>
      <c r="THZ221" s="86"/>
      <c r="TIA221" s="86"/>
      <c r="TIB221" s="82"/>
      <c r="TIC221" s="83"/>
      <c r="TID221" s="83"/>
      <c r="TIE221" s="86"/>
      <c r="TIF221" s="86"/>
      <c r="TIG221" s="82"/>
      <c r="TIH221" s="83"/>
      <c r="TII221" s="83"/>
      <c r="TIJ221" s="86"/>
      <c r="TIK221" s="86"/>
      <c r="TIL221" s="82"/>
      <c r="TIM221" s="83"/>
      <c r="TIN221" s="83"/>
      <c r="TIO221" s="86"/>
      <c r="TIP221" s="86"/>
      <c r="TIQ221" s="82"/>
      <c r="TIR221" s="83"/>
      <c r="TIS221" s="83"/>
      <c r="TIT221" s="86"/>
      <c r="TIU221" s="86"/>
      <c r="TIV221" s="82"/>
      <c r="TIW221" s="83"/>
      <c r="TIX221" s="83"/>
      <c r="TIY221" s="86"/>
      <c r="TIZ221" s="86"/>
      <c r="TJA221" s="82"/>
      <c r="TJB221" s="83"/>
      <c r="TJC221" s="83"/>
      <c r="TJD221" s="86"/>
      <c r="TJE221" s="86"/>
      <c r="TJF221" s="82"/>
      <c r="TJG221" s="83"/>
      <c r="TJH221" s="83"/>
      <c r="TJI221" s="86"/>
      <c r="TJJ221" s="86"/>
      <c r="TJK221" s="82"/>
      <c r="TJL221" s="83"/>
      <c r="TJM221" s="83"/>
      <c r="TJN221" s="86"/>
      <c r="TJO221" s="86"/>
      <c r="TJP221" s="82"/>
      <c r="TJQ221" s="83"/>
      <c r="TJR221" s="83"/>
      <c r="TJS221" s="86"/>
      <c r="TJT221" s="86"/>
      <c r="TJU221" s="82"/>
      <c r="TJV221" s="83"/>
      <c r="TJW221" s="83"/>
      <c r="TJX221" s="86"/>
      <c r="TJY221" s="86"/>
      <c r="TJZ221" s="82"/>
      <c r="TKA221" s="83"/>
      <c r="TKB221" s="83"/>
      <c r="TKC221" s="86"/>
      <c r="TKD221" s="86"/>
      <c r="TKE221" s="82"/>
      <c r="TKF221" s="83"/>
      <c r="TKG221" s="83"/>
      <c r="TKH221" s="86"/>
      <c r="TKI221" s="86"/>
      <c r="TKJ221" s="82"/>
      <c r="TKK221" s="83"/>
      <c r="TKL221" s="83"/>
      <c r="TKM221" s="86"/>
      <c r="TKN221" s="86"/>
      <c r="TKO221" s="82"/>
      <c r="TKP221" s="83"/>
      <c r="TKQ221" s="83"/>
      <c r="TKR221" s="86"/>
      <c r="TKS221" s="86"/>
      <c r="TKT221" s="82"/>
      <c r="TKU221" s="83"/>
      <c r="TKV221" s="83"/>
      <c r="TKW221" s="86"/>
      <c r="TKX221" s="86"/>
      <c r="TKY221" s="82"/>
      <c r="TKZ221" s="83"/>
      <c r="TLA221" s="83"/>
      <c r="TLB221" s="86"/>
      <c r="TLC221" s="86"/>
      <c r="TLD221" s="82"/>
      <c r="TLE221" s="83"/>
      <c r="TLF221" s="83"/>
      <c r="TLG221" s="86"/>
      <c r="TLH221" s="86"/>
      <c r="TLI221" s="82"/>
      <c r="TLJ221" s="83"/>
      <c r="TLK221" s="83"/>
      <c r="TLL221" s="86"/>
      <c r="TLM221" s="86"/>
      <c r="TLN221" s="82"/>
      <c r="TLO221" s="83"/>
      <c r="TLP221" s="83"/>
      <c r="TLQ221" s="86"/>
      <c r="TLR221" s="86"/>
      <c r="TLS221" s="82"/>
      <c r="TLT221" s="83"/>
      <c r="TLU221" s="83"/>
      <c r="TLV221" s="86"/>
      <c r="TLW221" s="86"/>
      <c r="TLX221" s="82"/>
      <c r="TLY221" s="83"/>
      <c r="TLZ221" s="83"/>
      <c r="TMA221" s="86"/>
      <c r="TMB221" s="86"/>
      <c r="TMC221" s="82"/>
      <c r="TMD221" s="83"/>
      <c r="TME221" s="83"/>
      <c r="TMF221" s="86"/>
      <c r="TMG221" s="86"/>
      <c r="TMH221" s="82"/>
      <c r="TMI221" s="83"/>
      <c r="TMJ221" s="83"/>
      <c r="TMK221" s="86"/>
      <c r="TML221" s="86"/>
      <c r="TMM221" s="82"/>
      <c r="TMN221" s="83"/>
      <c r="TMO221" s="83"/>
      <c r="TMP221" s="86"/>
      <c r="TMQ221" s="86"/>
      <c r="TMR221" s="82"/>
      <c r="TMS221" s="83"/>
      <c r="TMT221" s="83"/>
      <c r="TMU221" s="86"/>
      <c r="TMV221" s="86"/>
      <c r="TMW221" s="82"/>
      <c r="TMX221" s="83"/>
      <c r="TMY221" s="83"/>
      <c r="TMZ221" s="86"/>
      <c r="TNA221" s="86"/>
      <c r="TNB221" s="82"/>
      <c r="TNC221" s="83"/>
      <c r="TND221" s="83"/>
      <c r="TNE221" s="86"/>
      <c r="TNF221" s="86"/>
      <c r="TNG221" s="82"/>
      <c r="TNH221" s="83"/>
      <c r="TNI221" s="83"/>
      <c r="TNJ221" s="86"/>
      <c r="TNK221" s="86"/>
      <c r="TNL221" s="82"/>
      <c r="TNM221" s="83"/>
      <c r="TNN221" s="83"/>
      <c r="TNO221" s="86"/>
      <c r="TNP221" s="86"/>
      <c r="TNQ221" s="82"/>
      <c r="TNR221" s="83"/>
      <c r="TNS221" s="83"/>
      <c r="TNT221" s="86"/>
      <c r="TNU221" s="86"/>
      <c r="TNV221" s="82"/>
      <c r="TNW221" s="83"/>
      <c r="TNX221" s="83"/>
      <c r="TNY221" s="86"/>
      <c r="TNZ221" s="86"/>
      <c r="TOA221" s="82"/>
      <c r="TOB221" s="83"/>
      <c r="TOC221" s="83"/>
      <c r="TOD221" s="86"/>
      <c r="TOE221" s="86"/>
      <c r="TOF221" s="82"/>
      <c r="TOG221" s="83"/>
      <c r="TOH221" s="83"/>
      <c r="TOI221" s="86"/>
      <c r="TOJ221" s="86"/>
      <c r="TOK221" s="82"/>
      <c r="TOL221" s="83"/>
      <c r="TOM221" s="83"/>
      <c r="TON221" s="86"/>
      <c r="TOO221" s="86"/>
      <c r="TOP221" s="82"/>
      <c r="TOQ221" s="83"/>
      <c r="TOR221" s="83"/>
      <c r="TOS221" s="86"/>
      <c r="TOT221" s="86"/>
      <c r="TOU221" s="82"/>
      <c r="TOV221" s="83"/>
      <c r="TOW221" s="83"/>
      <c r="TOX221" s="86"/>
      <c r="TOY221" s="86"/>
      <c r="TOZ221" s="82"/>
      <c r="TPA221" s="83"/>
      <c r="TPB221" s="83"/>
      <c r="TPC221" s="86"/>
      <c r="TPD221" s="86"/>
      <c r="TPE221" s="82"/>
      <c r="TPF221" s="83"/>
      <c r="TPG221" s="83"/>
      <c r="TPH221" s="86"/>
      <c r="TPI221" s="86"/>
      <c r="TPJ221" s="82"/>
      <c r="TPK221" s="83"/>
      <c r="TPL221" s="83"/>
      <c r="TPM221" s="86"/>
      <c r="TPN221" s="86"/>
      <c r="TPO221" s="82"/>
      <c r="TPP221" s="83"/>
      <c r="TPQ221" s="83"/>
      <c r="TPR221" s="86"/>
      <c r="TPS221" s="86"/>
      <c r="TPT221" s="82"/>
      <c r="TPU221" s="83"/>
      <c r="TPV221" s="83"/>
      <c r="TPW221" s="86"/>
      <c r="TPX221" s="86"/>
      <c r="TPY221" s="82"/>
      <c r="TPZ221" s="83"/>
      <c r="TQA221" s="83"/>
      <c r="TQB221" s="86"/>
      <c r="TQC221" s="86"/>
      <c r="TQD221" s="82"/>
      <c r="TQE221" s="83"/>
      <c r="TQF221" s="83"/>
      <c r="TQG221" s="86"/>
      <c r="TQH221" s="86"/>
      <c r="TQI221" s="82"/>
      <c r="TQJ221" s="83"/>
      <c r="TQK221" s="83"/>
      <c r="TQL221" s="86"/>
      <c r="TQM221" s="86"/>
      <c r="TQN221" s="82"/>
      <c r="TQO221" s="83"/>
      <c r="TQP221" s="83"/>
      <c r="TQQ221" s="86"/>
      <c r="TQR221" s="86"/>
      <c r="TQS221" s="82"/>
      <c r="TQT221" s="83"/>
      <c r="TQU221" s="83"/>
      <c r="TQV221" s="86"/>
      <c r="TQW221" s="86"/>
      <c r="TQX221" s="82"/>
      <c r="TQY221" s="83"/>
      <c r="TQZ221" s="83"/>
      <c r="TRA221" s="86"/>
      <c r="TRB221" s="86"/>
      <c r="TRC221" s="82"/>
      <c r="TRD221" s="83"/>
      <c r="TRE221" s="83"/>
      <c r="TRF221" s="86"/>
      <c r="TRG221" s="86"/>
      <c r="TRH221" s="82"/>
      <c r="TRI221" s="83"/>
      <c r="TRJ221" s="83"/>
      <c r="TRK221" s="86"/>
      <c r="TRL221" s="86"/>
      <c r="TRM221" s="82"/>
      <c r="TRN221" s="83"/>
      <c r="TRO221" s="83"/>
      <c r="TRP221" s="86"/>
      <c r="TRQ221" s="86"/>
      <c r="TRR221" s="82"/>
      <c r="TRS221" s="83"/>
      <c r="TRT221" s="83"/>
      <c r="TRU221" s="86"/>
      <c r="TRV221" s="86"/>
      <c r="TRW221" s="82"/>
      <c r="TRX221" s="83"/>
      <c r="TRY221" s="83"/>
      <c r="TRZ221" s="86"/>
      <c r="TSA221" s="86"/>
      <c r="TSB221" s="82"/>
      <c r="TSC221" s="83"/>
      <c r="TSD221" s="83"/>
      <c r="TSE221" s="86"/>
      <c r="TSF221" s="86"/>
      <c r="TSG221" s="82"/>
      <c r="TSH221" s="83"/>
      <c r="TSI221" s="83"/>
      <c r="TSJ221" s="86"/>
      <c r="TSK221" s="86"/>
      <c r="TSL221" s="82"/>
      <c r="TSM221" s="83"/>
      <c r="TSN221" s="83"/>
      <c r="TSO221" s="86"/>
      <c r="TSP221" s="86"/>
      <c r="TSQ221" s="82"/>
      <c r="TSR221" s="83"/>
      <c r="TSS221" s="83"/>
      <c r="TST221" s="86"/>
      <c r="TSU221" s="86"/>
      <c r="TSV221" s="82"/>
      <c r="TSW221" s="83"/>
      <c r="TSX221" s="83"/>
      <c r="TSY221" s="86"/>
      <c r="TSZ221" s="86"/>
      <c r="TTA221" s="82"/>
      <c r="TTB221" s="83"/>
      <c r="TTC221" s="83"/>
      <c r="TTD221" s="86"/>
      <c r="TTE221" s="86"/>
      <c r="TTF221" s="82"/>
      <c r="TTG221" s="83"/>
      <c r="TTH221" s="83"/>
      <c r="TTI221" s="86"/>
      <c r="TTJ221" s="86"/>
      <c r="TTK221" s="82"/>
      <c r="TTL221" s="83"/>
      <c r="TTM221" s="83"/>
      <c r="TTN221" s="86"/>
      <c r="TTO221" s="86"/>
      <c r="TTP221" s="82"/>
      <c r="TTQ221" s="83"/>
      <c r="TTR221" s="83"/>
      <c r="TTS221" s="86"/>
      <c r="TTT221" s="86"/>
      <c r="TTU221" s="82"/>
      <c r="TTV221" s="83"/>
      <c r="TTW221" s="83"/>
      <c r="TTX221" s="86"/>
      <c r="TTY221" s="86"/>
      <c r="TTZ221" s="82"/>
      <c r="TUA221" s="83"/>
      <c r="TUB221" s="83"/>
      <c r="TUC221" s="86"/>
      <c r="TUD221" s="86"/>
      <c r="TUE221" s="82"/>
      <c r="TUF221" s="83"/>
      <c r="TUG221" s="83"/>
      <c r="TUH221" s="86"/>
      <c r="TUI221" s="86"/>
      <c r="TUJ221" s="82"/>
      <c r="TUK221" s="83"/>
      <c r="TUL221" s="83"/>
      <c r="TUM221" s="86"/>
      <c r="TUN221" s="86"/>
      <c r="TUO221" s="82"/>
      <c r="TUP221" s="83"/>
      <c r="TUQ221" s="83"/>
      <c r="TUR221" s="86"/>
      <c r="TUS221" s="86"/>
      <c r="TUT221" s="82"/>
      <c r="TUU221" s="83"/>
      <c r="TUV221" s="83"/>
      <c r="TUW221" s="86"/>
      <c r="TUX221" s="86"/>
      <c r="TUY221" s="82"/>
      <c r="TUZ221" s="83"/>
      <c r="TVA221" s="83"/>
      <c r="TVB221" s="86"/>
      <c r="TVC221" s="86"/>
      <c r="TVD221" s="82"/>
      <c r="TVE221" s="83"/>
      <c r="TVF221" s="83"/>
      <c r="TVG221" s="86"/>
      <c r="TVH221" s="86"/>
      <c r="TVI221" s="82"/>
      <c r="TVJ221" s="83"/>
      <c r="TVK221" s="83"/>
      <c r="TVL221" s="86"/>
      <c r="TVM221" s="86"/>
      <c r="TVN221" s="82"/>
      <c r="TVO221" s="83"/>
      <c r="TVP221" s="83"/>
      <c r="TVQ221" s="86"/>
      <c r="TVR221" s="86"/>
      <c r="TVS221" s="82"/>
      <c r="TVT221" s="83"/>
      <c r="TVU221" s="83"/>
      <c r="TVV221" s="86"/>
      <c r="TVW221" s="86"/>
      <c r="TVX221" s="82"/>
      <c r="TVY221" s="83"/>
      <c r="TVZ221" s="83"/>
      <c r="TWA221" s="86"/>
      <c r="TWB221" s="86"/>
      <c r="TWC221" s="82"/>
      <c r="TWD221" s="83"/>
      <c r="TWE221" s="83"/>
      <c r="TWF221" s="86"/>
      <c r="TWG221" s="86"/>
      <c r="TWH221" s="82"/>
      <c r="TWI221" s="83"/>
      <c r="TWJ221" s="83"/>
      <c r="TWK221" s="86"/>
      <c r="TWL221" s="86"/>
      <c r="TWM221" s="82"/>
      <c r="TWN221" s="83"/>
      <c r="TWO221" s="83"/>
      <c r="TWP221" s="86"/>
      <c r="TWQ221" s="86"/>
      <c r="TWR221" s="82"/>
      <c r="TWS221" s="83"/>
      <c r="TWT221" s="83"/>
      <c r="TWU221" s="86"/>
      <c r="TWV221" s="86"/>
      <c r="TWW221" s="82"/>
      <c r="TWX221" s="83"/>
      <c r="TWY221" s="83"/>
      <c r="TWZ221" s="86"/>
      <c r="TXA221" s="86"/>
      <c r="TXB221" s="82"/>
      <c r="TXC221" s="83"/>
      <c r="TXD221" s="83"/>
      <c r="TXE221" s="86"/>
      <c r="TXF221" s="86"/>
      <c r="TXG221" s="82"/>
      <c r="TXH221" s="83"/>
      <c r="TXI221" s="83"/>
      <c r="TXJ221" s="86"/>
      <c r="TXK221" s="86"/>
      <c r="TXL221" s="82"/>
      <c r="TXM221" s="83"/>
      <c r="TXN221" s="83"/>
      <c r="TXO221" s="86"/>
      <c r="TXP221" s="86"/>
      <c r="TXQ221" s="82"/>
      <c r="TXR221" s="83"/>
      <c r="TXS221" s="83"/>
      <c r="TXT221" s="86"/>
      <c r="TXU221" s="86"/>
      <c r="TXV221" s="82"/>
      <c r="TXW221" s="83"/>
      <c r="TXX221" s="83"/>
      <c r="TXY221" s="86"/>
      <c r="TXZ221" s="86"/>
      <c r="TYA221" s="82"/>
      <c r="TYB221" s="83"/>
      <c r="TYC221" s="83"/>
      <c r="TYD221" s="86"/>
      <c r="TYE221" s="86"/>
      <c r="TYF221" s="82"/>
      <c r="TYG221" s="83"/>
      <c r="TYH221" s="83"/>
      <c r="TYI221" s="86"/>
      <c r="TYJ221" s="86"/>
      <c r="TYK221" s="82"/>
      <c r="TYL221" s="83"/>
      <c r="TYM221" s="83"/>
      <c r="TYN221" s="86"/>
      <c r="TYO221" s="86"/>
      <c r="TYP221" s="82"/>
      <c r="TYQ221" s="83"/>
      <c r="TYR221" s="83"/>
      <c r="TYS221" s="86"/>
      <c r="TYT221" s="86"/>
      <c r="TYU221" s="82"/>
      <c r="TYV221" s="83"/>
      <c r="TYW221" s="83"/>
      <c r="TYX221" s="86"/>
      <c r="TYY221" s="86"/>
      <c r="TYZ221" s="82"/>
      <c r="TZA221" s="83"/>
      <c r="TZB221" s="83"/>
      <c r="TZC221" s="86"/>
      <c r="TZD221" s="86"/>
      <c r="TZE221" s="82"/>
      <c r="TZF221" s="83"/>
      <c r="TZG221" s="83"/>
      <c r="TZH221" s="86"/>
      <c r="TZI221" s="86"/>
      <c r="TZJ221" s="82"/>
      <c r="TZK221" s="83"/>
      <c r="TZL221" s="83"/>
      <c r="TZM221" s="86"/>
      <c r="TZN221" s="86"/>
      <c r="TZO221" s="82"/>
      <c r="TZP221" s="83"/>
      <c r="TZQ221" s="83"/>
      <c r="TZR221" s="86"/>
      <c r="TZS221" s="86"/>
      <c r="TZT221" s="82"/>
      <c r="TZU221" s="83"/>
      <c r="TZV221" s="83"/>
      <c r="TZW221" s="86"/>
      <c r="TZX221" s="86"/>
      <c r="TZY221" s="82"/>
      <c r="TZZ221" s="83"/>
      <c r="UAA221" s="83"/>
      <c r="UAB221" s="86"/>
      <c r="UAC221" s="86"/>
      <c r="UAD221" s="82"/>
      <c r="UAE221" s="83"/>
      <c r="UAF221" s="83"/>
      <c r="UAG221" s="86"/>
      <c r="UAH221" s="86"/>
      <c r="UAI221" s="82"/>
      <c r="UAJ221" s="83"/>
      <c r="UAK221" s="83"/>
      <c r="UAL221" s="86"/>
      <c r="UAM221" s="86"/>
      <c r="UAN221" s="82"/>
      <c r="UAO221" s="83"/>
      <c r="UAP221" s="83"/>
      <c r="UAQ221" s="86"/>
      <c r="UAR221" s="86"/>
      <c r="UAS221" s="82"/>
      <c r="UAT221" s="83"/>
      <c r="UAU221" s="83"/>
      <c r="UAV221" s="86"/>
      <c r="UAW221" s="86"/>
      <c r="UAX221" s="82"/>
      <c r="UAY221" s="83"/>
      <c r="UAZ221" s="83"/>
      <c r="UBA221" s="86"/>
      <c r="UBB221" s="86"/>
      <c r="UBC221" s="82"/>
      <c r="UBD221" s="83"/>
      <c r="UBE221" s="83"/>
      <c r="UBF221" s="86"/>
      <c r="UBG221" s="86"/>
      <c r="UBH221" s="82"/>
      <c r="UBI221" s="83"/>
      <c r="UBJ221" s="83"/>
      <c r="UBK221" s="86"/>
      <c r="UBL221" s="86"/>
      <c r="UBM221" s="82"/>
      <c r="UBN221" s="83"/>
      <c r="UBO221" s="83"/>
      <c r="UBP221" s="86"/>
      <c r="UBQ221" s="86"/>
      <c r="UBR221" s="82"/>
      <c r="UBS221" s="83"/>
      <c r="UBT221" s="83"/>
      <c r="UBU221" s="86"/>
      <c r="UBV221" s="86"/>
      <c r="UBW221" s="82"/>
      <c r="UBX221" s="83"/>
      <c r="UBY221" s="83"/>
      <c r="UBZ221" s="86"/>
      <c r="UCA221" s="86"/>
      <c r="UCB221" s="82"/>
      <c r="UCC221" s="83"/>
      <c r="UCD221" s="83"/>
      <c r="UCE221" s="86"/>
      <c r="UCF221" s="86"/>
      <c r="UCG221" s="82"/>
      <c r="UCH221" s="83"/>
      <c r="UCI221" s="83"/>
      <c r="UCJ221" s="86"/>
      <c r="UCK221" s="86"/>
      <c r="UCL221" s="82"/>
      <c r="UCM221" s="83"/>
      <c r="UCN221" s="83"/>
      <c r="UCO221" s="86"/>
      <c r="UCP221" s="86"/>
      <c r="UCQ221" s="82"/>
      <c r="UCR221" s="83"/>
      <c r="UCS221" s="83"/>
      <c r="UCT221" s="86"/>
      <c r="UCU221" s="86"/>
      <c r="UCV221" s="82"/>
      <c r="UCW221" s="83"/>
      <c r="UCX221" s="83"/>
      <c r="UCY221" s="86"/>
      <c r="UCZ221" s="86"/>
      <c r="UDA221" s="82"/>
      <c r="UDB221" s="83"/>
      <c r="UDC221" s="83"/>
      <c r="UDD221" s="86"/>
      <c r="UDE221" s="86"/>
      <c r="UDF221" s="82"/>
      <c r="UDG221" s="83"/>
      <c r="UDH221" s="83"/>
      <c r="UDI221" s="86"/>
      <c r="UDJ221" s="86"/>
      <c r="UDK221" s="82"/>
      <c r="UDL221" s="83"/>
      <c r="UDM221" s="83"/>
      <c r="UDN221" s="86"/>
      <c r="UDO221" s="86"/>
      <c r="UDP221" s="82"/>
      <c r="UDQ221" s="83"/>
      <c r="UDR221" s="83"/>
      <c r="UDS221" s="86"/>
      <c r="UDT221" s="86"/>
      <c r="UDU221" s="82"/>
      <c r="UDV221" s="83"/>
      <c r="UDW221" s="83"/>
      <c r="UDX221" s="86"/>
      <c r="UDY221" s="86"/>
      <c r="UDZ221" s="82"/>
      <c r="UEA221" s="83"/>
      <c r="UEB221" s="83"/>
      <c r="UEC221" s="86"/>
      <c r="UED221" s="86"/>
      <c r="UEE221" s="82"/>
      <c r="UEF221" s="83"/>
      <c r="UEG221" s="83"/>
      <c r="UEH221" s="86"/>
      <c r="UEI221" s="86"/>
      <c r="UEJ221" s="82"/>
      <c r="UEK221" s="83"/>
      <c r="UEL221" s="83"/>
      <c r="UEM221" s="86"/>
      <c r="UEN221" s="86"/>
      <c r="UEO221" s="82"/>
      <c r="UEP221" s="83"/>
      <c r="UEQ221" s="83"/>
      <c r="UER221" s="86"/>
      <c r="UES221" s="86"/>
      <c r="UET221" s="82"/>
      <c r="UEU221" s="83"/>
      <c r="UEV221" s="83"/>
      <c r="UEW221" s="86"/>
      <c r="UEX221" s="86"/>
      <c r="UEY221" s="82"/>
      <c r="UEZ221" s="83"/>
      <c r="UFA221" s="83"/>
      <c r="UFB221" s="86"/>
      <c r="UFC221" s="86"/>
      <c r="UFD221" s="82"/>
      <c r="UFE221" s="83"/>
      <c r="UFF221" s="83"/>
      <c r="UFG221" s="86"/>
      <c r="UFH221" s="86"/>
      <c r="UFI221" s="82"/>
      <c r="UFJ221" s="83"/>
      <c r="UFK221" s="83"/>
      <c r="UFL221" s="86"/>
      <c r="UFM221" s="86"/>
      <c r="UFN221" s="82"/>
      <c r="UFO221" s="83"/>
      <c r="UFP221" s="83"/>
      <c r="UFQ221" s="86"/>
      <c r="UFR221" s="86"/>
      <c r="UFS221" s="82"/>
      <c r="UFT221" s="83"/>
      <c r="UFU221" s="83"/>
      <c r="UFV221" s="86"/>
      <c r="UFW221" s="86"/>
      <c r="UFX221" s="82"/>
      <c r="UFY221" s="83"/>
      <c r="UFZ221" s="83"/>
      <c r="UGA221" s="86"/>
      <c r="UGB221" s="86"/>
      <c r="UGC221" s="82"/>
      <c r="UGD221" s="83"/>
      <c r="UGE221" s="83"/>
      <c r="UGF221" s="86"/>
      <c r="UGG221" s="86"/>
      <c r="UGH221" s="82"/>
      <c r="UGI221" s="83"/>
      <c r="UGJ221" s="83"/>
      <c r="UGK221" s="86"/>
      <c r="UGL221" s="86"/>
      <c r="UGM221" s="82"/>
      <c r="UGN221" s="83"/>
      <c r="UGO221" s="83"/>
      <c r="UGP221" s="86"/>
      <c r="UGQ221" s="86"/>
      <c r="UGR221" s="82"/>
      <c r="UGS221" s="83"/>
      <c r="UGT221" s="83"/>
      <c r="UGU221" s="86"/>
      <c r="UGV221" s="86"/>
      <c r="UGW221" s="82"/>
      <c r="UGX221" s="83"/>
      <c r="UGY221" s="83"/>
      <c r="UGZ221" s="86"/>
      <c r="UHA221" s="86"/>
      <c r="UHB221" s="82"/>
      <c r="UHC221" s="83"/>
      <c r="UHD221" s="83"/>
      <c r="UHE221" s="86"/>
      <c r="UHF221" s="86"/>
      <c r="UHG221" s="82"/>
      <c r="UHH221" s="83"/>
      <c r="UHI221" s="83"/>
      <c r="UHJ221" s="86"/>
      <c r="UHK221" s="86"/>
      <c r="UHL221" s="82"/>
      <c r="UHM221" s="83"/>
      <c r="UHN221" s="83"/>
      <c r="UHO221" s="86"/>
      <c r="UHP221" s="86"/>
      <c r="UHQ221" s="82"/>
      <c r="UHR221" s="83"/>
      <c r="UHS221" s="83"/>
      <c r="UHT221" s="86"/>
      <c r="UHU221" s="86"/>
      <c r="UHV221" s="82"/>
      <c r="UHW221" s="83"/>
      <c r="UHX221" s="83"/>
      <c r="UHY221" s="86"/>
      <c r="UHZ221" s="86"/>
      <c r="UIA221" s="82"/>
      <c r="UIB221" s="83"/>
      <c r="UIC221" s="83"/>
      <c r="UID221" s="86"/>
      <c r="UIE221" s="86"/>
      <c r="UIF221" s="82"/>
      <c r="UIG221" s="83"/>
      <c r="UIH221" s="83"/>
      <c r="UII221" s="86"/>
      <c r="UIJ221" s="86"/>
      <c r="UIK221" s="82"/>
      <c r="UIL221" s="83"/>
      <c r="UIM221" s="83"/>
      <c r="UIN221" s="86"/>
      <c r="UIO221" s="86"/>
      <c r="UIP221" s="82"/>
      <c r="UIQ221" s="83"/>
      <c r="UIR221" s="83"/>
      <c r="UIS221" s="86"/>
      <c r="UIT221" s="86"/>
      <c r="UIU221" s="82"/>
      <c r="UIV221" s="83"/>
      <c r="UIW221" s="83"/>
      <c r="UIX221" s="86"/>
      <c r="UIY221" s="86"/>
      <c r="UIZ221" s="82"/>
      <c r="UJA221" s="83"/>
      <c r="UJB221" s="83"/>
      <c r="UJC221" s="86"/>
      <c r="UJD221" s="86"/>
      <c r="UJE221" s="82"/>
      <c r="UJF221" s="83"/>
      <c r="UJG221" s="83"/>
      <c r="UJH221" s="86"/>
      <c r="UJI221" s="86"/>
      <c r="UJJ221" s="82"/>
      <c r="UJK221" s="83"/>
      <c r="UJL221" s="83"/>
      <c r="UJM221" s="86"/>
      <c r="UJN221" s="86"/>
      <c r="UJO221" s="82"/>
      <c r="UJP221" s="83"/>
      <c r="UJQ221" s="83"/>
      <c r="UJR221" s="86"/>
      <c r="UJS221" s="86"/>
      <c r="UJT221" s="82"/>
      <c r="UJU221" s="83"/>
      <c r="UJV221" s="83"/>
      <c r="UJW221" s="86"/>
      <c r="UJX221" s="86"/>
      <c r="UJY221" s="82"/>
      <c r="UJZ221" s="83"/>
      <c r="UKA221" s="83"/>
      <c r="UKB221" s="86"/>
      <c r="UKC221" s="86"/>
      <c r="UKD221" s="82"/>
      <c r="UKE221" s="83"/>
      <c r="UKF221" s="83"/>
      <c r="UKG221" s="86"/>
      <c r="UKH221" s="86"/>
      <c r="UKI221" s="82"/>
      <c r="UKJ221" s="83"/>
      <c r="UKK221" s="83"/>
      <c r="UKL221" s="86"/>
      <c r="UKM221" s="86"/>
      <c r="UKN221" s="82"/>
      <c r="UKO221" s="83"/>
      <c r="UKP221" s="83"/>
      <c r="UKQ221" s="86"/>
      <c r="UKR221" s="86"/>
      <c r="UKS221" s="82"/>
      <c r="UKT221" s="83"/>
      <c r="UKU221" s="83"/>
      <c r="UKV221" s="86"/>
      <c r="UKW221" s="86"/>
      <c r="UKX221" s="82"/>
      <c r="UKY221" s="83"/>
      <c r="UKZ221" s="83"/>
      <c r="ULA221" s="86"/>
      <c r="ULB221" s="86"/>
      <c r="ULC221" s="82"/>
      <c r="ULD221" s="83"/>
      <c r="ULE221" s="83"/>
      <c r="ULF221" s="86"/>
      <c r="ULG221" s="86"/>
      <c r="ULH221" s="82"/>
      <c r="ULI221" s="83"/>
      <c r="ULJ221" s="83"/>
      <c r="ULK221" s="86"/>
      <c r="ULL221" s="86"/>
      <c r="ULM221" s="82"/>
      <c r="ULN221" s="83"/>
      <c r="ULO221" s="83"/>
      <c r="ULP221" s="86"/>
      <c r="ULQ221" s="86"/>
      <c r="ULR221" s="82"/>
      <c r="ULS221" s="83"/>
      <c r="ULT221" s="83"/>
      <c r="ULU221" s="86"/>
      <c r="ULV221" s="86"/>
      <c r="ULW221" s="82"/>
      <c r="ULX221" s="83"/>
      <c r="ULY221" s="83"/>
      <c r="ULZ221" s="86"/>
      <c r="UMA221" s="86"/>
      <c r="UMB221" s="82"/>
      <c r="UMC221" s="83"/>
      <c r="UMD221" s="83"/>
      <c r="UME221" s="86"/>
      <c r="UMF221" s="86"/>
      <c r="UMG221" s="82"/>
      <c r="UMH221" s="83"/>
      <c r="UMI221" s="83"/>
      <c r="UMJ221" s="86"/>
      <c r="UMK221" s="86"/>
      <c r="UML221" s="82"/>
      <c r="UMM221" s="83"/>
      <c r="UMN221" s="83"/>
      <c r="UMO221" s="86"/>
      <c r="UMP221" s="86"/>
      <c r="UMQ221" s="82"/>
      <c r="UMR221" s="83"/>
      <c r="UMS221" s="83"/>
      <c r="UMT221" s="86"/>
      <c r="UMU221" s="86"/>
      <c r="UMV221" s="82"/>
      <c r="UMW221" s="83"/>
      <c r="UMX221" s="83"/>
      <c r="UMY221" s="86"/>
      <c r="UMZ221" s="86"/>
      <c r="UNA221" s="82"/>
      <c r="UNB221" s="83"/>
      <c r="UNC221" s="83"/>
      <c r="UND221" s="86"/>
      <c r="UNE221" s="86"/>
      <c r="UNF221" s="82"/>
      <c r="UNG221" s="83"/>
      <c r="UNH221" s="83"/>
      <c r="UNI221" s="86"/>
      <c r="UNJ221" s="86"/>
      <c r="UNK221" s="82"/>
      <c r="UNL221" s="83"/>
      <c r="UNM221" s="83"/>
      <c r="UNN221" s="86"/>
      <c r="UNO221" s="86"/>
      <c r="UNP221" s="82"/>
      <c r="UNQ221" s="83"/>
      <c r="UNR221" s="83"/>
      <c r="UNS221" s="86"/>
      <c r="UNT221" s="86"/>
      <c r="UNU221" s="82"/>
      <c r="UNV221" s="83"/>
      <c r="UNW221" s="83"/>
      <c r="UNX221" s="86"/>
      <c r="UNY221" s="86"/>
      <c r="UNZ221" s="82"/>
      <c r="UOA221" s="83"/>
      <c r="UOB221" s="83"/>
      <c r="UOC221" s="86"/>
      <c r="UOD221" s="86"/>
      <c r="UOE221" s="82"/>
      <c r="UOF221" s="83"/>
      <c r="UOG221" s="83"/>
      <c r="UOH221" s="86"/>
      <c r="UOI221" s="86"/>
      <c r="UOJ221" s="82"/>
      <c r="UOK221" s="83"/>
      <c r="UOL221" s="83"/>
      <c r="UOM221" s="86"/>
      <c r="UON221" s="86"/>
      <c r="UOO221" s="82"/>
      <c r="UOP221" s="83"/>
      <c r="UOQ221" s="83"/>
      <c r="UOR221" s="86"/>
      <c r="UOS221" s="86"/>
      <c r="UOT221" s="82"/>
      <c r="UOU221" s="83"/>
      <c r="UOV221" s="83"/>
      <c r="UOW221" s="86"/>
      <c r="UOX221" s="86"/>
      <c r="UOY221" s="82"/>
      <c r="UOZ221" s="83"/>
      <c r="UPA221" s="83"/>
      <c r="UPB221" s="86"/>
      <c r="UPC221" s="86"/>
      <c r="UPD221" s="82"/>
      <c r="UPE221" s="83"/>
      <c r="UPF221" s="83"/>
      <c r="UPG221" s="86"/>
      <c r="UPH221" s="86"/>
      <c r="UPI221" s="82"/>
      <c r="UPJ221" s="83"/>
      <c r="UPK221" s="83"/>
      <c r="UPL221" s="86"/>
      <c r="UPM221" s="86"/>
      <c r="UPN221" s="82"/>
      <c r="UPO221" s="83"/>
      <c r="UPP221" s="83"/>
      <c r="UPQ221" s="86"/>
      <c r="UPR221" s="86"/>
      <c r="UPS221" s="82"/>
      <c r="UPT221" s="83"/>
      <c r="UPU221" s="83"/>
      <c r="UPV221" s="86"/>
      <c r="UPW221" s="86"/>
      <c r="UPX221" s="82"/>
      <c r="UPY221" s="83"/>
      <c r="UPZ221" s="83"/>
      <c r="UQA221" s="86"/>
      <c r="UQB221" s="86"/>
      <c r="UQC221" s="82"/>
      <c r="UQD221" s="83"/>
      <c r="UQE221" s="83"/>
      <c r="UQF221" s="86"/>
      <c r="UQG221" s="86"/>
      <c r="UQH221" s="82"/>
      <c r="UQI221" s="83"/>
      <c r="UQJ221" s="83"/>
      <c r="UQK221" s="86"/>
      <c r="UQL221" s="86"/>
      <c r="UQM221" s="82"/>
      <c r="UQN221" s="83"/>
      <c r="UQO221" s="83"/>
      <c r="UQP221" s="86"/>
      <c r="UQQ221" s="86"/>
      <c r="UQR221" s="82"/>
      <c r="UQS221" s="83"/>
      <c r="UQT221" s="83"/>
      <c r="UQU221" s="86"/>
      <c r="UQV221" s="86"/>
      <c r="UQW221" s="82"/>
      <c r="UQX221" s="83"/>
      <c r="UQY221" s="83"/>
      <c r="UQZ221" s="86"/>
      <c r="URA221" s="86"/>
      <c r="URB221" s="82"/>
      <c r="URC221" s="83"/>
      <c r="URD221" s="83"/>
      <c r="URE221" s="86"/>
      <c r="URF221" s="86"/>
      <c r="URG221" s="82"/>
      <c r="URH221" s="83"/>
      <c r="URI221" s="83"/>
      <c r="URJ221" s="86"/>
      <c r="URK221" s="86"/>
      <c r="URL221" s="82"/>
      <c r="URM221" s="83"/>
      <c r="URN221" s="83"/>
      <c r="URO221" s="86"/>
      <c r="URP221" s="86"/>
      <c r="URQ221" s="82"/>
      <c r="URR221" s="83"/>
      <c r="URS221" s="83"/>
      <c r="URT221" s="86"/>
      <c r="URU221" s="86"/>
      <c r="URV221" s="82"/>
      <c r="URW221" s="83"/>
      <c r="URX221" s="83"/>
      <c r="URY221" s="86"/>
      <c r="URZ221" s="86"/>
      <c r="USA221" s="82"/>
      <c r="USB221" s="83"/>
      <c r="USC221" s="83"/>
      <c r="USD221" s="86"/>
      <c r="USE221" s="86"/>
      <c r="USF221" s="82"/>
      <c r="USG221" s="83"/>
      <c r="USH221" s="83"/>
      <c r="USI221" s="86"/>
      <c r="USJ221" s="86"/>
      <c r="USK221" s="82"/>
      <c r="USL221" s="83"/>
      <c r="USM221" s="83"/>
      <c r="USN221" s="86"/>
      <c r="USO221" s="86"/>
      <c r="USP221" s="82"/>
      <c r="USQ221" s="83"/>
      <c r="USR221" s="83"/>
      <c r="USS221" s="86"/>
      <c r="UST221" s="86"/>
      <c r="USU221" s="82"/>
      <c r="USV221" s="83"/>
      <c r="USW221" s="83"/>
      <c r="USX221" s="86"/>
      <c r="USY221" s="86"/>
      <c r="USZ221" s="82"/>
      <c r="UTA221" s="83"/>
      <c r="UTB221" s="83"/>
      <c r="UTC221" s="86"/>
      <c r="UTD221" s="86"/>
      <c r="UTE221" s="82"/>
      <c r="UTF221" s="83"/>
      <c r="UTG221" s="83"/>
      <c r="UTH221" s="86"/>
      <c r="UTI221" s="86"/>
      <c r="UTJ221" s="82"/>
      <c r="UTK221" s="83"/>
      <c r="UTL221" s="83"/>
      <c r="UTM221" s="86"/>
      <c r="UTN221" s="86"/>
      <c r="UTO221" s="82"/>
      <c r="UTP221" s="83"/>
      <c r="UTQ221" s="83"/>
      <c r="UTR221" s="86"/>
      <c r="UTS221" s="86"/>
      <c r="UTT221" s="82"/>
      <c r="UTU221" s="83"/>
      <c r="UTV221" s="83"/>
      <c r="UTW221" s="86"/>
      <c r="UTX221" s="86"/>
      <c r="UTY221" s="82"/>
      <c r="UTZ221" s="83"/>
      <c r="UUA221" s="83"/>
      <c r="UUB221" s="86"/>
      <c r="UUC221" s="86"/>
      <c r="UUD221" s="82"/>
      <c r="UUE221" s="83"/>
      <c r="UUF221" s="83"/>
      <c r="UUG221" s="86"/>
      <c r="UUH221" s="86"/>
      <c r="UUI221" s="82"/>
      <c r="UUJ221" s="83"/>
      <c r="UUK221" s="83"/>
      <c r="UUL221" s="86"/>
      <c r="UUM221" s="86"/>
      <c r="UUN221" s="82"/>
      <c r="UUO221" s="83"/>
      <c r="UUP221" s="83"/>
      <c r="UUQ221" s="86"/>
      <c r="UUR221" s="86"/>
      <c r="UUS221" s="82"/>
      <c r="UUT221" s="83"/>
      <c r="UUU221" s="83"/>
      <c r="UUV221" s="86"/>
      <c r="UUW221" s="86"/>
      <c r="UUX221" s="82"/>
      <c r="UUY221" s="83"/>
      <c r="UUZ221" s="83"/>
      <c r="UVA221" s="86"/>
      <c r="UVB221" s="86"/>
      <c r="UVC221" s="82"/>
      <c r="UVD221" s="83"/>
      <c r="UVE221" s="83"/>
      <c r="UVF221" s="86"/>
      <c r="UVG221" s="86"/>
      <c r="UVH221" s="82"/>
      <c r="UVI221" s="83"/>
      <c r="UVJ221" s="83"/>
      <c r="UVK221" s="86"/>
      <c r="UVL221" s="86"/>
      <c r="UVM221" s="82"/>
      <c r="UVN221" s="83"/>
      <c r="UVO221" s="83"/>
      <c r="UVP221" s="86"/>
      <c r="UVQ221" s="86"/>
      <c r="UVR221" s="82"/>
      <c r="UVS221" s="83"/>
      <c r="UVT221" s="83"/>
      <c r="UVU221" s="86"/>
      <c r="UVV221" s="86"/>
      <c r="UVW221" s="82"/>
      <c r="UVX221" s="83"/>
      <c r="UVY221" s="83"/>
      <c r="UVZ221" s="86"/>
      <c r="UWA221" s="86"/>
      <c r="UWB221" s="82"/>
      <c r="UWC221" s="83"/>
      <c r="UWD221" s="83"/>
      <c r="UWE221" s="86"/>
      <c r="UWF221" s="86"/>
      <c r="UWG221" s="82"/>
      <c r="UWH221" s="83"/>
      <c r="UWI221" s="83"/>
      <c r="UWJ221" s="86"/>
      <c r="UWK221" s="86"/>
      <c r="UWL221" s="82"/>
      <c r="UWM221" s="83"/>
      <c r="UWN221" s="83"/>
      <c r="UWO221" s="86"/>
      <c r="UWP221" s="86"/>
      <c r="UWQ221" s="82"/>
      <c r="UWR221" s="83"/>
      <c r="UWS221" s="83"/>
      <c r="UWT221" s="86"/>
      <c r="UWU221" s="86"/>
      <c r="UWV221" s="82"/>
      <c r="UWW221" s="83"/>
      <c r="UWX221" s="83"/>
      <c r="UWY221" s="86"/>
      <c r="UWZ221" s="86"/>
      <c r="UXA221" s="82"/>
      <c r="UXB221" s="83"/>
      <c r="UXC221" s="83"/>
      <c r="UXD221" s="86"/>
      <c r="UXE221" s="86"/>
      <c r="UXF221" s="82"/>
      <c r="UXG221" s="83"/>
      <c r="UXH221" s="83"/>
      <c r="UXI221" s="86"/>
      <c r="UXJ221" s="86"/>
      <c r="UXK221" s="82"/>
      <c r="UXL221" s="83"/>
      <c r="UXM221" s="83"/>
      <c r="UXN221" s="86"/>
      <c r="UXO221" s="86"/>
      <c r="UXP221" s="82"/>
      <c r="UXQ221" s="83"/>
      <c r="UXR221" s="83"/>
      <c r="UXS221" s="86"/>
      <c r="UXT221" s="86"/>
      <c r="UXU221" s="82"/>
      <c r="UXV221" s="83"/>
      <c r="UXW221" s="83"/>
      <c r="UXX221" s="86"/>
      <c r="UXY221" s="86"/>
      <c r="UXZ221" s="82"/>
      <c r="UYA221" s="83"/>
      <c r="UYB221" s="83"/>
      <c r="UYC221" s="86"/>
      <c r="UYD221" s="86"/>
      <c r="UYE221" s="82"/>
      <c r="UYF221" s="83"/>
      <c r="UYG221" s="83"/>
      <c r="UYH221" s="86"/>
      <c r="UYI221" s="86"/>
      <c r="UYJ221" s="82"/>
      <c r="UYK221" s="83"/>
      <c r="UYL221" s="83"/>
      <c r="UYM221" s="86"/>
      <c r="UYN221" s="86"/>
      <c r="UYO221" s="82"/>
      <c r="UYP221" s="83"/>
      <c r="UYQ221" s="83"/>
      <c r="UYR221" s="86"/>
      <c r="UYS221" s="86"/>
      <c r="UYT221" s="82"/>
      <c r="UYU221" s="83"/>
      <c r="UYV221" s="83"/>
      <c r="UYW221" s="86"/>
      <c r="UYX221" s="86"/>
      <c r="UYY221" s="82"/>
      <c r="UYZ221" s="83"/>
      <c r="UZA221" s="83"/>
      <c r="UZB221" s="86"/>
      <c r="UZC221" s="86"/>
      <c r="UZD221" s="82"/>
      <c r="UZE221" s="83"/>
      <c r="UZF221" s="83"/>
      <c r="UZG221" s="86"/>
      <c r="UZH221" s="86"/>
      <c r="UZI221" s="82"/>
      <c r="UZJ221" s="83"/>
      <c r="UZK221" s="83"/>
      <c r="UZL221" s="86"/>
      <c r="UZM221" s="86"/>
      <c r="UZN221" s="82"/>
      <c r="UZO221" s="83"/>
      <c r="UZP221" s="83"/>
      <c r="UZQ221" s="86"/>
      <c r="UZR221" s="86"/>
      <c r="UZS221" s="82"/>
      <c r="UZT221" s="83"/>
      <c r="UZU221" s="83"/>
      <c r="UZV221" s="86"/>
      <c r="UZW221" s="86"/>
      <c r="UZX221" s="82"/>
      <c r="UZY221" s="83"/>
      <c r="UZZ221" s="83"/>
      <c r="VAA221" s="86"/>
      <c r="VAB221" s="86"/>
      <c r="VAC221" s="82"/>
      <c r="VAD221" s="83"/>
      <c r="VAE221" s="83"/>
      <c r="VAF221" s="86"/>
      <c r="VAG221" s="86"/>
      <c r="VAH221" s="82"/>
      <c r="VAI221" s="83"/>
      <c r="VAJ221" s="83"/>
      <c r="VAK221" s="86"/>
      <c r="VAL221" s="86"/>
      <c r="VAM221" s="82"/>
      <c r="VAN221" s="83"/>
      <c r="VAO221" s="83"/>
      <c r="VAP221" s="86"/>
      <c r="VAQ221" s="86"/>
      <c r="VAR221" s="82"/>
      <c r="VAS221" s="83"/>
      <c r="VAT221" s="83"/>
      <c r="VAU221" s="86"/>
      <c r="VAV221" s="86"/>
      <c r="VAW221" s="82"/>
      <c r="VAX221" s="83"/>
      <c r="VAY221" s="83"/>
      <c r="VAZ221" s="86"/>
      <c r="VBA221" s="86"/>
      <c r="VBB221" s="82"/>
      <c r="VBC221" s="83"/>
      <c r="VBD221" s="83"/>
      <c r="VBE221" s="86"/>
      <c r="VBF221" s="86"/>
      <c r="VBG221" s="82"/>
      <c r="VBH221" s="83"/>
      <c r="VBI221" s="83"/>
      <c r="VBJ221" s="86"/>
      <c r="VBK221" s="86"/>
      <c r="VBL221" s="82"/>
      <c r="VBM221" s="83"/>
      <c r="VBN221" s="83"/>
      <c r="VBO221" s="86"/>
      <c r="VBP221" s="86"/>
      <c r="VBQ221" s="82"/>
      <c r="VBR221" s="83"/>
      <c r="VBS221" s="83"/>
      <c r="VBT221" s="86"/>
      <c r="VBU221" s="86"/>
      <c r="VBV221" s="82"/>
      <c r="VBW221" s="83"/>
      <c r="VBX221" s="83"/>
      <c r="VBY221" s="86"/>
      <c r="VBZ221" s="86"/>
      <c r="VCA221" s="82"/>
      <c r="VCB221" s="83"/>
      <c r="VCC221" s="83"/>
      <c r="VCD221" s="86"/>
      <c r="VCE221" s="86"/>
      <c r="VCF221" s="82"/>
      <c r="VCG221" s="83"/>
      <c r="VCH221" s="83"/>
      <c r="VCI221" s="86"/>
      <c r="VCJ221" s="86"/>
      <c r="VCK221" s="82"/>
      <c r="VCL221" s="83"/>
      <c r="VCM221" s="83"/>
      <c r="VCN221" s="86"/>
      <c r="VCO221" s="86"/>
      <c r="VCP221" s="82"/>
      <c r="VCQ221" s="83"/>
      <c r="VCR221" s="83"/>
      <c r="VCS221" s="86"/>
      <c r="VCT221" s="86"/>
      <c r="VCU221" s="82"/>
      <c r="VCV221" s="83"/>
      <c r="VCW221" s="83"/>
      <c r="VCX221" s="86"/>
      <c r="VCY221" s="86"/>
      <c r="VCZ221" s="82"/>
      <c r="VDA221" s="83"/>
      <c r="VDB221" s="83"/>
      <c r="VDC221" s="86"/>
      <c r="VDD221" s="86"/>
      <c r="VDE221" s="82"/>
      <c r="VDF221" s="83"/>
      <c r="VDG221" s="83"/>
      <c r="VDH221" s="86"/>
      <c r="VDI221" s="86"/>
      <c r="VDJ221" s="82"/>
      <c r="VDK221" s="83"/>
      <c r="VDL221" s="83"/>
      <c r="VDM221" s="86"/>
      <c r="VDN221" s="86"/>
      <c r="VDO221" s="82"/>
      <c r="VDP221" s="83"/>
      <c r="VDQ221" s="83"/>
      <c r="VDR221" s="86"/>
      <c r="VDS221" s="86"/>
      <c r="VDT221" s="82"/>
      <c r="VDU221" s="83"/>
      <c r="VDV221" s="83"/>
      <c r="VDW221" s="86"/>
      <c r="VDX221" s="86"/>
      <c r="VDY221" s="82"/>
      <c r="VDZ221" s="83"/>
      <c r="VEA221" s="83"/>
      <c r="VEB221" s="86"/>
      <c r="VEC221" s="86"/>
      <c r="VED221" s="82"/>
      <c r="VEE221" s="83"/>
      <c r="VEF221" s="83"/>
      <c r="VEG221" s="86"/>
      <c r="VEH221" s="86"/>
      <c r="VEI221" s="82"/>
      <c r="VEJ221" s="83"/>
      <c r="VEK221" s="83"/>
      <c r="VEL221" s="86"/>
      <c r="VEM221" s="86"/>
      <c r="VEN221" s="82"/>
      <c r="VEO221" s="83"/>
      <c r="VEP221" s="83"/>
      <c r="VEQ221" s="86"/>
      <c r="VER221" s="86"/>
      <c r="VES221" s="82"/>
      <c r="VET221" s="83"/>
      <c r="VEU221" s="83"/>
      <c r="VEV221" s="86"/>
      <c r="VEW221" s="86"/>
      <c r="VEX221" s="82"/>
      <c r="VEY221" s="83"/>
      <c r="VEZ221" s="83"/>
      <c r="VFA221" s="86"/>
      <c r="VFB221" s="86"/>
      <c r="VFC221" s="82"/>
      <c r="VFD221" s="83"/>
      <c r="VFE221" s="83"/>
      <c r="VFF221" s="86"/>
      <c r="VFG221" s="86"/>
      <c r="VFH221" s="82"/>
      <c r="VFI221" s="83"/>
      <c r="VFJ221" s="83"/>
      <c r="VFK221" s="86"/>
      <c r="VFL221" s="86"/>
      <c r="VFM221" s="82"/>
      <c r="VFN221" s="83"/>
      <c r="VFO221" s="83"/>
      <c r="VFP221" s="86"/>
      <c r="VFQ221" s="86"/>
      <c r="VFR221" s="82"/>
      <c r="VFS221" s="83"/>
      <c r="VFT221" s="83"/>
      <c r="VFU221" s="86"/>
      <c r="VFV221" s="86"/>
      <c r="VFW221" s="82"/>
      <c r="VFX221" s="83"/>
      <c r="VFY221" s="83"/>
      <c r="VFZ221" s="86"/>
      <c r="VGA221" s="86"/>
      <c r="VGB221" s="82"/>
      <c r="VGC221" s="83"/>
      <c r="VGD221" s="83"/>
      <c r="VGE221" s="86"/>
      <c r="VGF221" s="86"/>
      <c r="VGG221" s="82"/>
      <c r="VGH221" s="83"/>
      <c r="VGI221" s="83"/>
      <c r="VGJ221" s="86"/>
      <c r="VGK221" s="86"/>
      <c r="VGL221" s="82"/>
      <c r="VGM221" s="83"/>
      <c r="VGN221" s="83"/>
      <c r="VGO221" s="86"/>
      <c r="VGP221" s="86"/>
      <c r="VGQ221" s="82"/>
      <c r="VGR221" s="83"/>
      <c r="VGS221" s="83"/>
      <c r="VGT221" s="86"/>
      <c r="VGU221" s="86"/>
      <c r="VGV221" s="82"/>
      <c r="VGW221" s="83"/>
      <c r="VGX221" s="83"/>
      <c r="VGY221" s="86"/>
      <c r="VGZ221" s="86"/>
      <c r="VHA221" s="82"/>
      <c r="VHB221" s="83"/>
      <c r="VHC221" s="83"/>
      <c r="VHD221" s="86"/>
      <c r="VHE221" s="86"/>
      <c r="VHF221" s="82"/>
      <c r="VHG221" s="83"/>
      <c r="VHH221" s="83"/>
      <c r="VHI221" s="86"/>
      <c r="VHJ221" s="86"/>
      <c r="VHK221" s="82"/>
      <c r="VHL221" s="83"/>
      <c r="VHM221" s="83"/>
      <c r="VHN221" s="86"/>
      <c r="VHO221" s="86"/>
      <c r="VHP221" s="82"/>
      <c r="VHQ221" s="83"/>
      <c r="VHR221" s="83"/>
      <c r="VHS221" s="86"/>
      <c r="VHT221" s="86"/>
      <c r="VHU221" s="82"/>
      <c r="VHV221" s="83"/>
      <c r="VHW221" s="83"/>
      <c r="VHX221" s="86"/>
      <c r="VHY221" s="86"/>
      <c r="VHZ221" s="82"/>
      <c r="VIA221" s="83"/>
      <c r="VIB221" s="83"/>
      <c r="VIC221" s="86"/>
      <c r="VID221" s="86"/>
      <c r="VIE221" s="82"/>
      <c r="VIF221" s="83"/>
      <c r="VIG221" s="83"/>
      <c r="VIH221" s="86"/>
      <c r="VII221" s="86"/>
      <c r="VIJ221" s="82"/>
      <c r="VIK221" s="83"/>
      <c r="VIL221" s="83"/>
      <c r="VIM221" s="86"/>
      <c r="VIN221" s="86"/>
      <c r="VIO221" s="82"/>
      <c r="VIP221" s="83"/>
      <c r="VIQ221" s="83"/>
      <c r="VIR221" s="86"/>
      <c r="VIS221" s="86"/>
      <c r="VIT221" s="82"/>
      <c r="VIU221" s="83"/>
      <c r="VIV221" s="83"/>
      <c r="VIW221" s="86"/>
      <c r="VIX221" s="86"/>
      <c r="VIY221" s="82"/>
      <c r="VIZ221" s="83"/>
      <c r="VJA221" s="83"/>
      <c r="VJB221" s="86"/>
      <c r="VJC221" s="86"/>
      <c r="VJD221" s="82"/>
      <c r="VJE221" s="83"/>
      <c r="VJF221" s="83"/>
      <c r="VJG221" s="86"/>
      <c r="VJH221" s="86"/>
      <c r="VJI221" s="82"/>
      <c r="VJJ221" s="83"/>
      <c r="VJK221" s="83"/>
      <c r="VJL221" s="86"/>
      <c r="VJM221" s="86"/>
      <c r="VJN221" s="82"/>
      <c r="VJO221" s="83"/>
      <c r="VJP221" s="83"/>
      <c r="VJQ221" s="86"/>
      <c r="VJR221" s="86"/>
      <c r="VJS221" s="82"/>
      <c r="VJT221" s="83"/>
      <c r="VJU221" s="83"/>
      <c r="VJV221" s="86"/>
      <c r="VJW221" s="86"/>
      <c r="VJX221" s="82"/>
      <c r="VJY221" s="83"/>
      <c r="VJZ221" s="83"/>
      <c r="VKA221" s="86"/>
      <c r="VKB221" s="86"/>
      <c r="VKC221" s="82"/>
      <c r="VKD221" s="83"/>
      <c r="VKE221" s="83"/>
      <c r="VKF221" s="86"/>
      <c r="VKG221" s="86"/>
      <c r="VKH221" s="82"/>
      <c r="VKI221" s="83"/>
      <c r="VKJ221" s="83"/>
      <c r="VKK221" s="86"/>
      <c r="VKL221" s="86"/>
      <c r="VKM221" s="82"/>
      <c r="VKN221" s="83"/>
      <c r="VKO221" s="83"/>
      <c r="VKP221" s="86"/>
      <c r="VKQ221" s="86"/>
      <c r="VKR221" s="82"/>
      <c r="VKS221" s="83"/>
      <c r="VKT221" s="83"/>
      <c r="VKU221" s="86"/>
      <c r="VKV221" s="86"/>
      <c r="VKW221" s="82"/>
      <c r="VKX221" s="83"/>
      <c r="VKY221" s="83"/>
      <c r="VKZ221" s="86"/>
      <c r="VLA221" s="86"/>
      <c r="VLB221" s="82"/>
      <c r="VLC221" s="83"/>
      <c r="VLD221" s="83"/>
      <c r="VLE221" s="86"/>
      <c r="VLF221" s="86"/>
      <c r="VLG221" s="82"/>
      <c r="VLH221" s="83"/>
      <c r="VLI221" s="83"/>
      <c r="VLJ221" s="86"/>
      <c r="VLK221" s="86"/>
      <c r="VLL221" s="82"/>
      <c r="VLM221" s="83"/>
      <c r="VLN221" s="83"/>
      <c r="VLO221" s="86"/>
      <c r="VLP221" s="86"/>
      <c r="VLQ221" s="82"/>
      <c r="VLR221" s="83"/>
      <c r="VLS221" s="83"/>
      <c r="VLT221" s="86"/>
      <c r="VLU221" s="86"/>
      <c r="VLV221" s="82"/>
      <c r="VLW221" s="83"/>
      <c r="VLX221" s="83"/>
      <c r="VLY221" s="86"/>
      <c r="VLZ221" s="86"/>
      <c r="VMA221" s="82"/>
      <c r="VMB221" s="83"/>
      <c r="VMC221" s="83"/>
      <c r="VMD221" s="86"/>
      <c r="VME221" s="86"/>
      <c r="VMF221" s="82"/>
      <c r="VMG221" s="83"/>
      <c r="VMH221" s="83"/>
      <c r="VMI221" s="86"/>
      <c r="VMJ221" s="86"/>
      <c r="VMK221" s="82"/>
      <c r="VML221" s="83"/>
      <c r="VMM221" s="83"/>
      <c r="VMN221" s="86"/>
      <c r="VMO221" s="86"/>
      <c r="VMP221" s="82"/>
      <c r="VMQ221" s="83"/>
      <c r="VMR221" s="83"/>
      <c r="VMS221" s="86"/>
      <c r="VMT221" s="86"/>
      <c r="VMU221" s="82"/>
      <c r="VMV221" s="83"/>
      <c r="VMW221" s="83"/>
      <c r="VMX221" s="86"/>
      <c r="VMY221" s="86"/>
      <c r="VMZ221" s="82"/>
      <c r="VNA221" s="83"/>
      <c r="VNB221" s="83"/>
      <c r="VNC221" s="86"/>
      <c r="VND221" s="86"/>
      <c r="VNE221" s="82"/>
      <c r="VNF221" s="83"/>
      <c r="VNG221" s="83"/>
      <c r="VNH221" s="86"/>
      <c r="VNI221" s="86"/>
      <c r="VNJ221" s="82"/>
      <c r="VNK221" s="83"/>
      <c r="VNL221" s="83"/>
      <c r="VNM221" s="86"/>
      <c r="VNN221" s="86"/>
      <c r="VNO221" s="82"/>
      <c r="VNP221" s="83"/>
      <c r="VNQ221" s="83"/>
      <c r="VNR221" s="86"/>
      <c r="VNS221" s="86"/>
      <c r="VNT221" s="82"/>
      <c r="VNU221" s="83"/>
      <c r="VNV221" s="83"/>
      <c r="VNW221" s="86"/>
      <c r="VNX221" s="86"/>
      <c r="VNY221" s="82"/>
      <c r="VNZ221" s="83"/>
      <c r="VOA221" s="83"/>
      <c r="VOB221" s="86"/>
      <c r="VOC221" s="86"/>
      <c r="VOD221" s="82"/>
      <c r="VOE221" s="83"/>
      <c r="VOF221" s="83"/>
      <c r="VOG221" s="86"/>
      <c r="VOH221" s="86"/>
      <c r="VOI221" s="82"/>
      <c r="VOJ221" s="83"/>
      <c r="VOK221" s="83"/>
      <c r="VOL221" s="86"/>
      <c r="VOM221" s="86"/>
      <c r="VON221" s="82"/>
      <c r="VOO221" s="83"/>
      <c r="VOP221" s="83"/>
      <c r="VOQ221" s="86"/>
      <c r="VOR221" s="86"/>
      <c r="VOS221" s="82"/>
      <c r="VOT221" s="83"/>
      <c r="VOU221" s="83"/>
      <c r="VOV221" s="86"/>
      <c r="VOW221" s="86"/>
      <c r="VOX221" s="82"/>
      <c r="VOY221" s="83"/>
      <c r="VOZ221" s="83"/>
      <c r="VPA221" s="86"/>
      <c r="VPB221" s="86"/>
      <c r="VPC221" s="82"/>
      <c r="VPD221" s="83"/>
      <c r="VPE221" s="83"/>
      <c r="VPF221" s="86"/>
      <c r="VPG221" s="86"/>
      <c r="VPH221" s="82"/>
      <c r="VPI221" s="83"/>
      <c r="VPJ221" s="83"/>
      <c r="VPK221" s="86"/>
      <c r="VPL221" s="86"/>
      <c r="VPM221" s="82"/>
      <c r="VPN221" s="83"/>
      <c r="VPO221" s="83"/>
      <c r="VPP221" s="86"/>
      <c r="VPQ221" s="86"/>
      <c r="VPR221" s="82"/>
      <c r="VPS221" s="83"/>
      <c r="VPT221" s="83"/>
      <c r="VPU221" s="86"/>
      <c r="VPV221" s="86"/>
      <c r="VPW221" s="82"/>
      <c r="VPX221" s="83"/>
      <c r="VPY221" s="83"/>
      <c r="VPZ221" s="86"/>
      <c r="VQA221" s="86"/>
      <c r="VQB221" s="82"/>
      <c r="VQC221" s="83"/>
      <c r="VQD221" s="83"/>
      <c r="VQE221" s="86"/>
      <c r="VQF221" s="86"/>
      <c r="VQG221" s="82"/>
      <c r="VQH221" s="83"/>
      <c r="VQI221" s="83"/>
      <c r="VQJ221" s="86"/>
      <c r="VQK221" s="86"/>
      <c r="VQL221" s="82"/>
      <c r="VQM221" s="83"/>
      <c r="VQN221" s="83"/>
      <c r="VQO221" s="86"/>
      <c r="VQP221" s="86"/>
      <c r="VQQ221" s="82"/>
      <c r="VQR221" s="83"/>
      <c r="VQS221" s="83"/>
      <c r="VQT221" s="86"/>
      <c r="VQU221" s="86"/>
      <c r="VQV221" s="82"/>
      <c r="VQW221" s="83"/>
      <c r="VQX221" s="83"/>
      <c r="VQY221" s="86"/>
      <c r="VQZ221" s="86"/>
      <c r="VRA221" s="82"/>
      <c r="VRB221" s="83"/>
      <c r="VRC221" s="83"/>
      <c r="VRD221" s="86"/>
      <c r="VRE221" s="86"/>
      <c r="VRF221" s="82"/>
      <c r="VRG221" s="83"/>
      <c r="VRH221" s="83"/>
      <c r="VRI221" s="86"/>
      <c r="VRJ221" s="86"/>
      <c r="VRK221" s="82"/>
      <c r="VRL221" s="83"/>
      <c r="VRM221" s="83"/>
      <c r="VRN221" s="86"/>
      <c r="VRO221" s="86"/>
      <c r="VRP221" s="82"/>
      <c r="VRQ221" s="83"/>
      <c r="VRR221" s="83"/>
      <c r="VRS221" s="86"/>
      <c r="VRT221" s="86"/>
      <c r="VRU221" s="82"/>
      <c r="VRV221" s="83"/>
      <c r="VRW221" s="83"/>
      <c r="VRX221" s="86"/>
      <c r="VRY221" s="86"/>
      <c r="VRZ221" s="82"/>
      <c r="VSA221" s="83"/>
      <c r="VSB221" s="83"/>
      <c r="VSC221" s="86"/>
      <c r="VSD221" s="86"/>
      <c r="VSE221" s="82"/>
      <c r="VSF221" s="83"/>
      <c r="VSG221" s="83"/>
      <c r="VSH221" s="86"/>
      <c r="VSI221" s="86"/>
      <c r="VSJ221" s="82"/>
      <c r="VSK221" s="83"/>
      <c r="VSL221" s="83"/>
      <c r="VSM221" s="86"/>
      <c r="VSN221" s="86"/>
      <c r="VSO221" s="82"/>
      <c r="VSP221" s="83"/>
      <c r="VSQ221" s="83"/>
      <c r="VSR221" s="86"/>
      <c r="VSS221" s="86"/>
      <c r="VST221" s="82"/>
      <c r="VSU221" s="83"/>
      <c r="VSV221" s="83"/>
      <c r="VSW221" s="86"/>
      <c r="VSX221" s="86"/>
      <c r="VSY221" s="82"/>
      <c r="VSZ221" s="83"/>
      <c r="VTA221" s="83"/>
      <c r="VTB221" s="86"/>
      <c r="VTC221" s="86"/>
      <c r="VTD221" s="82"/>
      <c r="VTE221" s="83"/>
      <c r="VTF221" s="83"/>
      <c r="VTG221" s="86"/>
      <c r="VTH221" s="86"/>
      <c r="VTI221" s="82"/>
      <c r="VTJ221" s="83"/>
      <c r="VTK221" s="83"/>
      <c r="VTL221" s="86"/>
      <c r="VTM221" s="86"/>
      <c r="VTN221" s="82"/>
      <c r="VTO221" s="83"/>
      <c r="VTP221" s="83"/>
      <c r="VTQ221" s="86"/>
      <c r="VTR221" s="86"/>
      <c r="VTS221" s="82"/>
      <c r="VTT221" s="83"/>
      <c r="VTU221" s="83"/>
      <c r="VTV221" s="86"/>
      <c r="VTW221" s="86"/>
      <c r="VTX221" s="82"/>
      <c r="VTY221" s="83"/>
      <c r="VTZ221" s="83"/>
      <c r="VUA221" s="86"/>
      <c r="VUB221" s="86"/>
      <c r="VUC221" s="82"/>
      <c r="VUD221" s="83"/>
      <c r="VUE221" s="83"/>
      <c r="VUF221" s="86"/>
      <c r="VUG221" s="86"/>
      <c r="VUH221" s="82"/>
      <c r="VUI221" s="83"/>
      <c r="VUJ221" s="83"/>
      <c r="VUK221" s="86"/>
      <c r="VUL221" s="86"/>
      <c r="VUM221" s="82"/>
      <c r="VUN221" s="83"/>
      <c r="VUO221" s="83"/>
      <c r="VUP221" s="86"/>
      <c r="VUQ221" s="86"/>
      <c r="VUR221" s="82"/>
      <c r="VUS221" s="83"/>
      <c r="VUT221" s="83"/>
      <c r="VUU221" s="86"/>
      <c r="VUV221" s="86"/>
      <c r="VUW221" s="82"/>
      <c r="VUX221" s="83"/>
      <c r="VUY221" s="83"/>
      <c r="VUZ221" s="86"/>
      <c r="VVA221" s="86"/>
      <c r="VVB221" s="82"/>
      <c r="VVC221" s="83"/>
      <c r="VVD221" s="83"/>
      <c r="VVE221" s="86"/>
      <c r="VVF221" s="86"/>
      <c r="VVG221" s="82"/>
      <c r="VVH221" s="83"/>
      <c r="VVI221" s="83"/>
      <c r="VVJ221" s="86"/>
      <c r="VVK221" s="86"/>
      <c r="VVL221" s="82"/>
      <c r="VVM221" s="83"/>
      <c r="VVN221" s="83"/>
      <c r="VVO221" s="86"/>
      <c r="VVP221" s="86"/>
      <c r="VVQ221" s="82"/>
      <c r="VVR221" s="83"/>
      <c r="VVS221" s="83"/>
      <c r="VVT221" s="86"/>
      <c r="VVU221" s="86"/>
      <c r="VVV221" s="82"/>
      <c r="VVW221" s="83"/>
      <c r="VVX221" s="83"/>
      <c r="VVY221" s="86"/>
      <c r="VVZ221" s="86"/>
      <c r="VWA221" s="82"/>
      <c r="VWB221" s="83"/>
      <c r="VWC221" s="83"/>
      <c r="VWD221" s="86"/>
      <c r="VWE221" s="86"/>
      <c r="VWF221" s="82"/>
      <c r="VWG221" s="83"/>
      <c r="VWH221" s="83"/>
      <c r="VWI221" s="86"/>
      <c r="VWJ221" s="86"/>
      <c r="VWK221" s="82"/>
      <c r="VWL221" s="83"/>
      <c r="VWM221" s="83"/>
      <c r="VWN221" s="86"/>
      <c r="VWO221" s="86"/>
      <c r="VWP221" s="82"/>
      <c r="VWQ221" s="83"/>
      <c r="VWR221" s="83"/>
      <c r="VWS221" s="86"/>
      <c r="VWT221" s="86"/>
      <c r="VWU221" s="82"/>
      <c r="VWV221" s="83"/>
      <c r="VWW221" s="83"/>
      <c r="VWX221" s="86"/>
      <c r="VWY221" s="86"/>
      <c r="VWZ221" s="82"/>
      <c r="VXA221" s="83"/>
      <c r="VXB221" s="83"/>
      <c r="VXC221" s="86"/>
      <c r="VXD221" s="86"/>
      <c r="VXE221" s="82"/>
      <c r="VXF221" s="83"/>
      <c r="VXG221" s="83"/>
      <c r="VXH221" s="86"/>
      <c r="VXI221" s="86"/>
      <c r="VXJ221" s="82"/>
      <c r="VXK221" s="83"/>
      <c r="VXL221" s="83"/>
      <c r="VXM221" s="86"/>
      <c r="VXN221" s="86"/>
      <c r="VXO221" s="82"/>
      <c r="VXP221" s="83"/>
      <c r="VXQ221" s="83"/>
      <c r="VXR221" s="86"/>
      <c r="VXS221" s="86"/>
      <c r="VXT221" s="82"/>
      <c r="VXU221" s="83"/>
      <c r="VXV221" s="83"/>
      <c r="VXW221" s="86"/>
      <c r="VXX221" s="86"/>
      <c r="VXY221" s="82"/>
      <c r="VXZ221" s="83"/>
      <c r="VYA221" s="83"/>
      <c r="VYB221" s="86"/>
      <c r="VYC221" s="86"/>
      <c r="VYD221" s="82"/>
      <c r="VYE221" s="83"/>
      <c r="VYF221" s="83"/>
      <c r="VYG221" s="86"/>
      <c r="VYH221" s="86"/>
      <c r="VYI221" s="82"/>
      <c r="VYJ221" s="83"/>
      <c r="VYK221" s="83"/>
      <c r="VYL221" s="86"/>
      <c r="VYM221" s="86"/>
      <c r="VYN221" s="82"/>
      <c r="VYO221" s="83"/>
      <c r="VYP221" s="83"/>
      <c r="VYQ221" s="86"/>
      <c r="VYR221" s="86"/>
      <c r="VYS221" s="82"/>
      <c r="VYT221" s="83"/>
      <c r="VYU221" s="83"/>
      <c r="VYV221" s="86"/>
      <c r="VYW221" s="86"/>
      <c r="VYX221" s="82"/>
      <c r="VYY221" s="83"/>
      <c r="VYZ221" s="83"/>
      <c r="VZA221" s="86"/>
      <c r="VZB221" s="86"/>
      <c r="VZC221" s="82"/>
      <c r="VZD221" s="83"/>
      <c r="VZE221" s="83"/>
      <c r="VZF221" s="86"/>
      <c r="VZG221" s="86"/>
      <c r="VZH221" s="82"/>
      <c r="VZI221" s="83"/>
      <c r="VZJ221" s="83"/>
      <c r="VZK221" s="86"/>
      <c r="VZL221" s="86"/>
      <c r="VZM221" s="82"/>
      <c r="VZN221" s="83"/>
      <c r="VZO221" s="83"/>
      <c r="VZP221" s="86"/>
      <c r="VZQ221" s="86"/>
      <c r="VZR221" s="82"/>
      <c r="VZS221" s="83"/>
      <c r="VZT221" s="83"/>
      <c r="VZU221" s="86"/>
      <c r="VZV221" s="86"/>
      <c r="VZW221" s="82"/>
      <c r="VZX221" s="83"/>
      <c r="VZY221" s="83"/>
      <c r="VZZ221" s="86"/>
      <c r="WAA221" s="86"/>
      <c r="WAB221" s="82"/>
      <c r="WAC221" s="83"/>
      <c r="WAD221" s="83"/>
      <c r="WAE221" s="86"/>
      <c r="WAF221" s="86"/>
      <c r="WAG221" s="82"/>
      <c r="WAH221" s="83"/>
      <c r="WAI221" s="83"/>
      <c r="WAJ221" s="86"/>
      <c r="WAK221" s="86"/>
      <c r="WAL221" s="82"/>
      <c r="WAM221" s="83"/>
      <c r="WAN221" s="83"/>
      <c r="WAO221" s="86"/>
      <c r="WAP221" s="86"/>
      <c r="WAQ221" s="82"/>
      <c r="WAR221" s="83"/>
      <c r="WAS221" s="83"/>
      <c r="WAT221" s="86"/>
      <c r="WAU221" s="86"/>
      <c r="WAV221" s="82"/>
      <c r="WAW221" s="83"/>
      <c r="WAX221" s="83"/>
      <c r="WAY221" s="86"/>
      <c r="WAZ221" s="86"/>
      <c r="WBA221" s="82"/>
      <c r="WBB221" s="83"/>
      <c r="WBC221" s="83"/>
      <c r="WBD221" s="86"/>
      <c r="WBE221" s="86"/>
      <c r="WBF221" s="82"/>
      <c r="WBG221" s="83"/>
      <c r="WBH221" s="83"/>
      <c r="WBI221" s="86"/>
      <c r="WBJ221" s="86"/>
      <c r="WBK221" s="82"/>
      <c r="WBL221" s="83"/>
      <c r="WBM221" s="83"/>
      <c r="WBN221" s="86"/>
      <c r="WBO221" s="86"/>
      <c r="WBP221" s="82"/>
      <c r="WBQ221" s="83"/>
      <c r="WBR221" s="83"/>
      <c r="WBS221" s="86"/>
      <c r="WBT221" s="86"/>
      <c r="WBU221" s="82"/>
      <c r="WBV221" s="83"/>
      <c r="WBW221" s="83"/>
      <c r="WBX221" s="86"/>
      <c r="WBY221" s="86"/>
      <c r="WBZ221" s="82"/>
      <c r="WCA221" s="83"/>
      <c r="WCB221" s="83"/>
      <c r="WCC221" s="86"/>
      <c r="WCD221" s="86"/>
      <c r="WCE221" s="82"/>
      <c r="WCF221" s="83"/>
      <c r="WCG221" s="83"/>
      <c r="WCH221" s="86"/>
      <c r="WCI221" s="86"/>
      <c r="WCJ221" s="82"/>
      <c r="WCK221" s="83"/>
      <c r="WCL221" s="83"/>
      <c r="WCM221" s="86"/>
      <c r="WCN221" s="86"/>
      <c r="WCO221" s="82"/>
      <c r="WCP221" s="83"/>
      <c r="WCQ221" s="83"/>
      <c r="WCR221" s="86"/>
      <c r="WCS221" s="86"/>
      <c r="WCT221" s="82"/>
      <c r="WCU221" s="83"/>
      <c r="WCV221" s="83"/>
      <c r="WCW221" s="86"/>
      <c r="WCX221" s="86"/>
      <c r="WCY221" s="82"/>
      <c r="WCZ221" s="83"/>
      <c r="WDA221" s="83"/>
      <c r="WDB221" s="86"/>
      <c r="WDC221" s="86"/>
      <c r="WDD221" s="82"/>
      <c r="WDE221" s="83"/>
      <c r="WDF221" s="83"/>
      <c r="WDG221" s="86"/>
      <c r="WDH221" s="86"/>
      <c r="WDI221" s="82"/>
      <c r="WDJ221" s="83"/>
      <c r="WDK221" s="83"/>
      <c r="WDL221" s="86"/>
      <c r="WDM221" s="86"/>
      <c r="WDN221" s="82"/>
      <c r="WDO221" s="83"/>
      <c r="WDP221" s="83"/>
      <c r="WDQ221" s="86"/>
      <c r="WDR221" s="86"/>
      <c r="WDS221" s="82"/>
      <c r="WDT221" s="83"/>
      <c r="WDU221" s="83"/>
      <c r="WDV221" s="86"/>
      <c r="WDW221" s="86"/>
      <c r="WDX221" s="82"/>
      <c r="WDY221" s="83"/>
      <c r="WDZ221" s="83"/>
      <c r="WEA221" s="86"/>
      <c r="WEB221" s="86"/>
      <c r="WEC221" s="82"/>
      <c r="WED221" s="83"/>
      <c r="WEE221" s="83"/>
      <c r="WEF221" s="86"/>
      <c r="WEG221" s="86"/>
      <c r="WEH221" s="82"/>
      <c r="WEI221" s="83"/>
      <c r="WEJ221" s="83"/>
      <c r="WEK221" s="86"/>
      <c r="WEL221" s="86"/>
      <c r="WEM221" s="82"/>
      <c r="WEN221" s="83"/>
      <c r="WEO221" s="83"/>
      <c r="WEP221" s="86"/>
      <c r="WEQ221" s="86"/>
      <c r="WER221" s="82"/>
      <c r="WES221" s="83"/>
      <c r="WET221" s="83"/>
      <c r="WEU221" s="86"/>
      <c r="WEV221" s="86"/>
      <c r="WEW221" s="82"/>
      <c r="WEX221" s="83"/>
      <c r="WEY221" s="83"/>
      <c r="WEZ221" s="86"/>
      <c r="WFA221" s="86"/>
      <c r="WFB221" s="82"/>
      <c r="WFC221" s="83"/>
      <c r="WFD221" s="83"/>
      <c r="WFE221" s="86"/>
      <c r="WFF221" s="86"/>
      <c r="WFG221" s="82"/>
      <c r="WFH221" s="83"/>
      <c r="WFI221" s="83"/>
      <c r="WFJ221" s="86"/>
      <c r="WFK221" s="86"/>
      <c r="WFL221" s="82"/>
      <c r="WFM221" s="83"/>
      <c r="WFN221" s="83"/>
      <c r="WFO221" s="86"/>
      <c r="WFP221" s="86"/>
      <c r="WFQ221" s="82"/>
      <c r="WFR221" s="83"/>
      <c r="WFS221" s="83"/>
      <c r="WFT221" s="86"/>
      <c r="WFU221" s="86"/>
      <c r="WFV221" s="82"/>
      <c r="WFW221" s="83"/>
      <c r="WFX221" s="83"/>
      <c r="WFY221" s="86"/>
      <c r="WFZ221" s="86"/>
      <c r="WGA221" s="82"/>
      <c r="WGB221" s="83"/>
      <c r="WGC221" s="83"/>
      <c r="WGD221" s="86"/>
      <c r="WGE221" s="86"/>
      <c r="WGF221" s="82"/>
      <c r="WGG221" s="83"/>
      <c r="WGH221" s="83"/>
      <c r="WGI221" s="86"/>
      <c r="WGJ221" s="86"/>
      <c r="WGK221" s="82"/>
      <c r="WGL221" s="83"/>
      <c r="WGM221" s="83"/>
      <c r="WGN221" s="86"/>
      <c r="WGO221" s="86"/>
      <c r="WGP221" s="82"/>
      <c r="WGQ221" s="83"/>
      <c r="WGR221" s="83"/>
      <c r="WGS221" s="86"/>
      <c r="WGT221" s="86"/>
      <c r="WGU221" s="82"/>
      <c r="WGV221" s="83"/>
      <c r="WGW221" s="83"/>
      <c r="WGX221" s="86"/>
      <c r="WGY221" s="86"/>
      <c r="WGZ221" s="82"/>
      <c r="WHA221" s="83"/>
      <c r="WHB221" s="83"/>
      <c r="WHC221" s="86"/>
      <c r="WHD221" s="86"/>
      <c r="WHE221" s="82"/>
      <c r="WHF221" s="83"/>
      <c r="WHG221" s="83"/>
      <c r="WHH221" s="86"/>
      <c r="WHI221" s="86"/>
      <c r="WHJ221" s="82"/>
      <c r="WHK221" s="83"/>
      <c r="WHL221" s="83"/>
      <c r="WHM221" s="86"/>
      <c r="WHN221" s="86"/>
      <c r="WHO221" s="82"/>
      <c r="WHP221" s="83"/>
      <c r="WHQ221" s="83"/>
      <c r="WHR221" s="86"/>
      <c r="WHS221" s="86"/>
      <c r="WHT221" s="82"/>
      <c r="WHU221" s="83"/>
      <c r="WHV221" s="83"/>
      <c r="WHW221" s="86"/>
      <c r="WHX221" s="86"/>
      <c r="WHY221" s="82"/>
      <c r="WHZ221" s="83"/>
      <c r="WIA221" s="83"/>
      <c r="WIB221" s="86"/>
      <c r="WIC221" s="86"/>
      <c r="WID221" s="82"/>
      <c r="WIE221" s="83"/>
      <c r="WIF221" s="83"/>
      <c r="WIG221" s="86"/>
      <c r="WIH221" s="86"/>
      <c r="WII221" s="82"/>
      <c r="WIJ221" s="83"/>
      <c r="WIK221" s="83"/>
      <c r="WIL221" s="86"/>
      <c r="WIM221" s="86"/>
      <c r="WIN221" s="82"/>
      <c r="WIO221" s="83"/>
      <c r="WIP221" s="83"/>
      <c r="WIQ221" s="86"/>
      <c r="WIR221" s="86"/>
      <c r="WIS221" s="82"/>
      <c r="WIT221" s="83"/>
      <c r="WIU221" s="83"/>
      <c r="WIV221" s="86"/>
      <c r="WIW221" s="86"/>
      <c r="WIX221" s="82"/>
      <c r="WIY221" s="83"/>
      <c r="WIZ221" s="83"/>
      <c r="WJA221" s="86"/>
      <c r="WJB221" s="86"/>
      <c r="WJC221" s="82"/>
      <c r="WJD221" s="83"/>
      <c r="WJE221" s="83"/>
      <c r="WJF221" s="86"/>
      <c r="WJG221" s="86"/>
      <c r="WJH221" s="82"/>
      <c r="WJI221" s="83"/>
      <c r="WJJ221" s="83"/>
      <c r="WJK221" s="86"/>
      <c r="WJL221" s="86"/>
      <c r="WJM221" s="82"/>
      <c r="WJN221" s="83"/>
      <c r="WJO221" s="83"/>
      <c r="WJP221" s="86"/>
      <c r="WJQ221" s="86"/>
      <c r="WJR221" s="82"/>
      <c r="WJS221" s="83"/>
      <c r="WJT221" s="83"/>
      <c r="WJU221" s="86"/>
      <c r="WJV221" s="86"/>
      <c r="WJW221" s="82"/>
      <c r="WJX221" s="83"/>
      <c r="WJY221" s="83"/>
      <c r="WJZ221" s="86"/>
      <c r="WKA221" s="86"/>
      <c r="WKB221" s="82"/>
      <c r="WKC221" s="83"/>
      <c r="WKD221" s="83"/>
      <c r="WKE221" s="86"/>
      <c r="WKF221" s="86"/>
      <c r="WKG221" s="82"/>
      <c r="WKH221" s="83"/>
      <c r="WKI221" s="83"/>
      <c r="WKJ221" s="86"/>
      <c r="WKK221" s="86"/>
      <c r="WKL221" s="82"/>
      <c r="WKM221" s="83"/>
      <c r="WKN221" s="83"/>
      <c r="WKO221" s="86"/>
      <c r="WKP221" s="86"/>
      <c r="WKQ221" s="82"/>
      <c r="WKR221" s="83"/>
      <c r="WKS221" s="83"/>
      <c r="WKT221" s="86"/>
      <c r="WKU221" s="86"/>
      <c r="WKV221" s="82"/>
      <c r="WKW221" s="83"/>
      <c r="WKX221" s="83"/>
      <c r="WKY221" s="86"/>
      <c r="WKZ221" s="86"/>
      <c r="WLA221" s="82"/>
      <c r="WLB221" s="83"/>
      <c r="WLC221" s="83"/>
      <c r="WLD221" s="86"/>
      <c r="WLE221" s="86"/>
      <c r="WLF221" s="82"/>
      <c r="WLG221" s="83"/>
      <c r="WLH221" s="83"/>
      <c r="WLI221" s="86"/>
      <c r="WLJ221" s="86"/>
      <c r="WLK221" s="82"/>
      <c r="WLL221" s="83"/>
      <c r="WLM221" s="83"/>
      <c r="WLN221" s="86"/>
      <c r="WLO221" s="86"/>
      <c r="WLP221" s="82"/>
      <c r="WLQ221" s="83"/>
      <c r="WLR221" s="83"/>
      <c r="WLS221" s="86"/>
      <c r="WLT221" s="86"/>
      <c r="WLU221" s="82"/>
      <c r="WLV221" s="83"/>
      <c r="WLW221" s="83"/>
      <c r="WLX221" s="86"/>
      <c r="WLY221" s="86"/>
      <c r="WLZ221" s="82"/>
      <c r="WMA221" s="83"/>
      <c r="WMB221" s="83"/>
      <c r="WMC221" s="86"/>
      <c r="WMD221" s="86"/>
      <c r="WME221" s="82"/>
      <c r="WMF221" s="83"/>
      <c r="WMG221" s="83"/>
      <c r="WMH221" s="86"/>
      <c r="WMI221" s="86"/>
      <c r="WMJ221" s="82"/>
      <c r="WMK221" s="83"/>
      <c r="WML221" s="83"/>
      <c r="WMM221" s="86"/>
      <c r="WMN221" s="86"/>
      <c r="WMO221" s="82"/>
      <c r="WMP221" s="83"/>
      <c r="WMQ221" s="83"/>
      <c r="WMR221" s="86"/>
      <c r="WMS221" s="86"/>
      <c r="WMT221" s="82"/>
      <c r="WMU221" s="83"/>
      <c r="WMV221" s="83"/>
      <c r="WMW221" s="86"/>
      <c r="WMX221" s="86"/>
      <c r="WMY221" s="82"/>
      <c r="WMZ221" s="83"/>
      <c r="WNA221" s="83"/>
      <c r="WNB221" s="86"/>
      <c r="WNC221" s="86"/>
      <c r="WND221" s="82"/>
      <c r="WNE221" s="83"/>
      <c r="WNF221" s="83"/>
      <c r="WNG221" s="86"/>
      <c r="WNH221" s="86"/>
      <c r="WNI221" s="82"/>
      <c r="WNJ221" s="83"/>
      <c r="WNK221" s="83"/>
      <c r="WNL221" s="86"/>
      <c r="WNM221" s="86"/>
      <c r="WNN221" s="82"/>
      <c r="WNO221" s="83"/>
      <c r="WNP221" s="83"/>
      <c r="WNQ221" s="86"/>
      <c r="WNR221" s="86"/>
      <c r="WNS221" s="82"/>
      <c r="WNT221" s="83"/>
      <c r="WNU221" s="83"/>
      <c r="WNV221" s="86"/>
      <c r="WNW221" s="86"/>
      <c r="WNX221" s="82"/>
      <c r="WNY221" s="83"/>
      <c r="WNZ221" s="83"/>
      <c r="WOA221" s="86"/>
      <c r="WOB221" s="86"/>
      <c r="WOC221" s="82"/>
      <c r="WOD221" s="83"/>
      <c r="WOE221" s="83"/>
      <c r="WOF221" s="86"/>
      <c r="WOG221" s="86"/>
      <c r="WOH221" s="82"/>
      <c r="WOI221" s="83"/>
      <c r="WOJ221" s="83"/>
      <c r="WOK221" s="86"/>
      <c r="WOL221" s="86"/>
      <c r="WOM221" s="82"/>
      <c r="WON221" s="83"/>
      <c r="WOO221" s="83"/>
      <c r="WOP221" s="86"/>
      <c r="WOQ221" s="86"/>
      <c r="WOR221" s="82"/>
      <c r="WOS221" s="83"/>
      <c r="WOT221" s="83"/>
      <c r="WOU221" s="86"/>
      <c r="WOV221" s="86"/>
      <c r="WOW221" s="82"/>
      <c r="WOX221" s="83"/>
      <c r="WOY221" s="83"/>
      <c r="WOZ221" s="86"/>
      <c r="WPA221" s="86"/>
      <c r="WPB221" s="82"/>
      <c r="WPC221" s="83"/>
      <c r="WPD221" s="83"/>
      <c r="WPE221" s="86"/>
      <c r="WPF221" s="86"/>
      <c r="WPG221" s="82"/>
      <c r="WPH221" s="83"/>
      <c r="WPI221" s="83"/>
      <c r="WPJ221" s="86"/>
      <c r="WPK221" s="86"/>
      <c r="WPL221" s="82"/>
      <c r="WPM221" s="83"/>
      <c r="WPN221" s="83"/>
      <c r="WPO221" s="86"/>
      <c r="WPP221" s="86"/>
      <c r="WPQ221" s="82"/>
      <c r="WPR221" s="83"/>
      <c r="WPS221" s="83"/>
      <c r="WPT221" s="86"/>
      <c r="WPU221" s="86"/>
      <c r="WPV221" s="82"/>
      <c r="WPW221" s="83"/>
      <c r="WPX221" s="83"/>
      <c r="WPY221" s="86"/>
      <c r="WPZ221" s="86"/>
      <c r="WQA221" s="82"/>
      <c r="WQB221" s="83"/>
      <c r="WQC221" s="83"/>
      <c r="WQD221" s="86"/>
      <c r="WQE221" s="86"/>
      <c r="WQF221" s="82"/>
      <c r="WQG221" s="83"/>
      <c r="WQH221" s="83"/>
      <c r="WQI221" s="86"/>
      <c r="WQJ221" s="86"/>
      <c r="WQK221" s="82"/>
      <c r="WQL221" s="83"/>
      <c r="WQM221" s="83"/>
      <c r="WQN221" s="86"/>
      <c r="WQO221" s="86"/>
      <c r="WQP221" s="82"/>
      <c r="WQQ221" s="83"/>
      <c r="WQR221" s="83"/>
      <c r="WQS221" s="86"/>
      <c r="WQT221" s="86"/>
      <c r="WQU221" s="82"/>
      <c r="WQV221" s="83"/>
      <c r="WQW221" s="83"/>
      <c r="WQX221" s="86"/>
      <c r="WQY221" s="86"/>
      <c r="WQZ221" s="82"/>
      <c r="WRA221" s="83"/>
      <c r="WRB221" s="83"/>
      <c r="WRC221" s="86"/>
      <c r="WRD221" s="86"/>
      <c r="WRE221" s="82"/>
      <c r="WRF221" s="83"/>
      <c r="WRG221" s="83"/>
      <c r="WRH221" s="86"/>
      <c r="WRI221" s="86"/>
      <c r="WRJ221" s="82"/>
      <c r="WRK221" s="83"/>
      <c r="WRL221" s="83"/>
      <c r="WRM221" s="86"/>
      <c r="WRN221" s="86"/>
      <c r="WRO221" s="82"/>
      <c r="WRP221" s="83"/>
      <c r="WRQ221" s="83"/>
      <c r="WRR221" s="86"/>
      <c r="WRS221" s="86"/>
      <c r="WRT221" s="82"/>
      <c r="WRU221" s="83"/>
      <c r="WRV221" s="83"/>
      <c r="WRW221" s="86"/>
      <c r="WRX221" s="86"/>
      <c r="WRY221" s="82"/>
      <c r="WRZ221" s="83"/>
      <c r="WSA221" s="83"/>
      <c r="WSB221" s="86"/>
      <c r="WSC221" s="86"/>
      <c r="WSD221" s="82"/>
      <c r="WSE221" s="83"/>
      <c r="WSF221" s="83"/>
      <c r="WSG221" s="86"/>
      <c r="WSH221" s="86"/>
      <c r="WSI221" s="82"/>
      <c r="WSJ221" s="83"/>
      <c r="WSK221" s="83"/>
      <c r="WSL221" s="86"/>
      <c r="WSM221" s="86"/>
      <c r="WSN221" s="82"/>
      <c r="WSO221" s="83"/>
      <c r="WSP221" s="83"/>
      <c r="WSQ221" s="86"/>
      <c r="WSR221" s="86"/>
      <c r="WSS221" s="82"/>
      <c r="WST221" s="83"/>
      <c r="WSU221" s="83"/>
      <c r="WSV221" s="86"/>
      <c r="WSW221" s="86"/>
      <c r="WSX221" s="82"/>
      <c r="WSY221" s="83"/>
      <c r="WSZ221" s="83"/>
      <c r="WTA221" s="86"/>
      <c r="WTB221" s="86"/>
      <c r="WTC221" s="82"/>
      <c r="WTD221" s="83"/>
      <c r="WTE221" s="83"/>
      <c r="WTF221" s="86"/>
      <c r="WTG221" s="86"/>
      <c r="WTH221" s="82"/>
      <c r="WTI221" s="83"/>
      <c r="WTJ221" s="83"/>
      <c r="WTK221" s="86"/>
      <c r="WTL221" s="86"/>
      <c r="WTM221" s="82"/>
      <c r="WTN221" s="83"/>
      <c r="WTO221" s="83"/>
      <c r="WTP221" s="86"/>
      <c r="WTQ221" s="86"/>
      <c r="WTR221" s="82"/>
      <c r="WTS221" s="83"/>
      <c r="WTT221" s="83"/>
      <c r="WTU221" s="86"/>
      <c r="WTV221" s="86"/>
      <c r="WTW221" s="82"/>
      <c r="WTX221" s="83"/>
      <c r="WTY221" s="83"/>
      <c r="WTZ221" s="86"/>
      <c r="WUA221" s="86"/>
      <c r="WUB221" s="82"/>
      <c r="WUC221" s="83"/>
      <c r="WUD221" s="83"/>
      <c r="WUE221" s="86"/>
      <c r="WUF221" s="86"/>
      <c r="WUG221" s="82"/>
      <c r="WUH221" s="83"/>
      <c r="WUI221" s="83"/>
      <c r="WUJ221" s="86"/>
      <c r="WUK221" s="86"/>
      <c r="WUL221" s="82"/>
      <c r="WUM221" s="83"/>
      <c r="WUN221" s="83"/>
      <c r="WUO221" s="86"/>
      <c r="WUP221" s="86"/>
      <c r="WUQ221" s="82"/>
      <c r="WUR221" s="83"/>
      <c r="WUS221" s="83"/>
      <c r="WUT221" s="86"/>
      <c r="WUU221" s="86"/>
      <c r="WUV221" s="82"/>
      <c r="WUW221" s="83"/>
      <c r="WUX221" s="83"/>
      <c r="WUY221" s="86"/>
      <c r="WUZ221" s="86"/>
      <c r="WVA221" s="82"/>
      <c r="WVB221" s="83"/>
      <c r="WVC221" s="83"/>
      <c r="WVD221" s="86"/>
      <c r="WVE221" s="86"/>
      <c r="WVF221" s="82"/>
      <c r="WVG221" s="83"/>
      <c r="WVH221" s="83"/>
      <c r="WVI221" s="86"/>
      <c r="WVJ221" s="86"/>
      <c r="WVK221" s="82"/>
      <c r="WVL221" s="83"/>
      <c r="WVM221" s="83"/>
      <c r="WVN221" s="86"/>
      <c r="WVO221" s="86"/>
      <c r="WVP221" s="82"/>
      <c r="WVQ221" s="83"/>
      <c r="WVR221" s="83"/>
      <c r="WVS221" s="86"/>
      <c r="WVT221" s="86"/>
      <c r="WVU221" s="82"/>
      <c r="WVV221" s="83"/>
      <c r="WVW221" s="83"/>
      <c r="WVX221" s="86"/>
      <c r="WVY221" s="86"/>
      <c r="WVZ221" s="82"/>
      <c r="WWA221" s="83"/>
      <c r="WWB221" s="83"/>
      <c r="WWC221" s="86"/>
      <c r="WWD221" s="86"/>
      <c r="WWE221" s="82"/>
      <c r="WWF221" s="83"/>
      <c r="WWG221" s="83"/>
      <c r="WWH221" s="86"/>
      <c r="WWI221" s="86"/>
      <c r="WWJ221" s="82"/>
      <c r="WWK221" s="83"/>
      <c r="WWL221" s="83"/>
      <c r="WWM221" s="86"/>
      <c r="WWN221" s="86"/>
      <c r="WWO221" s="82"/>
      <c r="WWP221" s="83"/>
      <c r="WWQ221" s="83"/>
      <c r="WWR221" s="86"/>
      <c r="WWS221" s="86"/>
      <c r="WWT221" s="82"/>
      <c r="WWU221" s="83"/>
      <c r="WWV221" s="83"/>
      <c r="WWW221" s="86"/>
      <c r="WWX221" s="86"/>
      <c r="WWY221" s="82"/>
      <c r="WWZ221" s="83"/>
      <c r="WXA221" s="83"/>
      <c r="WXB221" s="86"/>
      <c r="WXC221" s="86"/>
      <c r="WXD221" s="82"/>
      <c r="WXE221" s="83"/>
      <c r="WXF221" s="83"/>
      <c r="WXG221" s="86"/>
      <c r="WXH221" s="86"/>
      <c r="WXI221" s="82"/>
      <c r="WXJ221" s="83"/>
      <c r="WXK221" s="83"/>
      <c r="WXL221" s="86"/>
      <c r="WXM221" s="86"/>
      <c r="WXN221" s="82"/>
      <c r="WXO221" s="83"/>
      <c r="WXP221" s="83"/>
      <c r="WXQ221" s="86"/>
      <c r="WXR221" s="86"/>
      <c r="WXS221" s="82"/>
      <c r="WXT221" s="83"/>
      <c r="WXU221" s="83"/>
      <c r="WXV221" s="86"/>
      <c r="WXW221" s="86"/>
      <c r="WXX221" s="82"/>
      <c r="WXY221" s="83"/>
      <c r="WXZ221" s="83"/>
      <c r="WYA221" s="86"/>
      <c r="WYB221" s="86"/>
      <c r="WYC221" s="82"/>
      <c r="WYD221" s="83"/>
      <c r="WYE221" s="83"/>
      <c r="WYF221" s="86"/>
      <c r="WYG221" s="86"/>
      <c r="WYH221" s="82"/>
      <c r="WYI221" s="83"/>
      <c r="WYJ221" s="83"/>
      <c r="WYK221" s="86"/>
      <c r="WYL221" s="86"/>
      <c r="WYM221" s="82"/>
      <c r="WYN221" s="83"/>
      <c r="WYO221" s="83"/>
      <c r="WYP221" s="86"/>
      <c r="WYQ221" s="86"/>
      <c r="WYR221" s="82"/>
      <c r="WYS221" s="83"/>
      <c r="WYT221" s="83"/>
      <c r="WYU221" s="86"/>
      <c r="WYV221" s="86"/>
      <c r="WYW221" s="82"/>
      <c r="WYX221" s="83"/>
      <c r="WYY221" s="83"/>
      <c r="WYZ221" s="86"/>
      <c r="WZA221" s="86"/>
      <c r="WZB221" s="82"/>
      <c r="WZC221" s="83"/>
      <c r="WZD221" s="83"/>
      <c r="WZE221" s="86"/>
      <c r="WZF221" s="86"/>
      <c r="WZG221" s="82"/>
      <c r="WZH221" s="83"/>
      <c r="WZI221" s="83"/>
      <c r="WZJ221" s="86"/>
      <c r="WZK221" s="86"/>
      <c r="WZL221" s="82"/>
      <c r="WZM221" s="83"/>
      <c r="WZN221" s="83"/>
      <c r="WZO221" s="86"/>
      <c r="WZP221" s="86"/>
      <c r="WZQ221" s="82"/>
      <c r="WZR221" s="83"/>
      <c r="WZS221" s="83"/>
      <c r="WZT221" s="86"/>
      <c r="WZU221" s="86"/>
      <c r="WZV221" s="82"/>
      <c r="WZW221" s="83"/>
      <c r="WZX221" s="83"/>
      <c r="WZY221" s="86"/>
      <c r="WZZ221" s="86"/>
      <c r="XAA221" s="82"/>
      <c r="XAB221" s="83"/>
      <c r="XAC221" s="83"/>
      <c r="XAD221" s="86"/>
      <c r="XAE221" s="86"/>
      <c r="XAF221" s="82"/>
      <c r="XAG221" s="83"/>
      <c r="XAH221" s="83"/>
      <c r="XAI221" s="86"/>
      <c r="XAJ221" s="86"/>
      <c r="XAK221" s="82"/>
      <c r="XAL221" s="83"/>
      <c r="XAM221" s="83"/>
      <c r="XAN221" s="86"/>
      <c r="XAO221" s="86"/>
      <c r="XAP221" s="82"/>
      <c r="XAQ221" s="83"/>
      <c r="XAR221" s="83"/>
      <c r="XAS221" s="86"/>
      <c r="XAT221" s="86"/>
      <c r="XAU221" s="82"/>
      <c r="XAV221" s="83"/>
      <c r="XAW221" s="83"/>
      <c r="XAX221" s="86"/>
      <c r="XAY221" s="86"/>
      <c r="XAZ221" s="82"/>
      <c r="XBA221" s="83"/>
      <c r="XBB221" s="83"/>
      <c r="XBC221" s="86"/>
      <c r="XBD221" s="86"/>
      <c r="XBE221" s="82"/>
      <c r="XBF221" s="83"/>
      <c r="XBG221" s="83"/>
      <c r="XBH221" s="86"/>
      <c r="XBI221" s="86"/>
      <c r="XBJ221" s="82"/>
      <c r="XBK221" s="83"/>
      <c r="XBL221" s="83"/>
      <c r="XBM221" s="86"/>
      <c r="XBN221" s="86"/>
      <c r="XBO221" s="82"/>
      <c r="XBP221" s="83"/>
      <c r="XBQ221" s="83"/>
      <c r="XBR221" s="86"/>
      <c r="XBS221" s="86"/>
      <c r="XBT221" s="82"/>
      <c r="XBU221" s="83"/>
      <c r="XBV221" s="83"/>
      <c r="XBW221" s="86"/>
      <c r="XBX221" s="86"/>
      <c r="XBY221" s="82"/>
      <c r="XBZ221" s="83"/>
      <c r="XCA221" s="83"/>
      <c r="XCB221" s="86"/>
      <c r="XCC221" s="86"/>
      <c r="XCD221" s="82"/>
      <c r="XCE221" s="83"/>
      <c r="XCF221" s="83"/>
      <c r="XCG221" s="86"/>
      <c r="XCH221" s="86"/>
      <c r="XCI221" s="82"/>
      <c r="XCJ221" s="83"/>
      <c r="XCK221" s="83"/>
      <c r="XCL221" s="86"/>
      <c r="XCM221" s="86"/>
      <c r="XCN221" s="82"/>
      <c r="XCO221" s="83"/>
      <c r="XCP221" s="83"/>
      <c r="XCQ221" s="86"/>
      <c r="XCR221" s="86"/>
      <c r="XCS221" s="82"/>
      <c r="XCT221" s="83"/>
      <c r="XCU221" s="83"/>
      <c r="XCV221" s="86"/>
      <c r="XCW221" s="86"/>
      <c r="XCX221" s="82"/>
      <c r="XCY221" s="83"/>
      <c r="XCZ221" s="83"/>
      <c r="XDA221" s="86"/>
      <c r="XDB221" s="86"/>
      <c r="XDC221" s="82"/>
      <c r="XDD221" s="83"/>
      <c r="XDE221" s="83"/>
      <c r="XDF221" s="86"/>
      <c r="XDG221" s="86"/>
      <c r="XDH221" s="82"/>
      <c r="XDI221" s="83"/>
      <c r="XDJ221" s="83"/>
      <c r="XDK221" s="86"/>
      <c r="XDL221" s="86"/>
      <c r="XDM221" s="82"/>
      <c r="XDN221" s="83"/>
      <c r="XDO221" s="83"/>
      <c r="XDP221" s="86"/>
      <c r="XDQ221" s="86"/>
      <c r="XDR221" s="82"/>
      <c r="XDS221" s="83"/>
      <c r="XDT221" s="83"/>
      <c r="XDU221" s="86"/>
      <c r="XDV221" s="86"/>
      <c r="XDW221" s="82"/>
      <c r="XDX221" s="83"/>
      <c r="XDY221" s="83"/>
      <c r="XDZ221" s="86"/>
      <c r="XEA221" s="86"/>
      <c r="XEB221" s="82"/>
      <c r="XEC221" s="83"/>
      <c r="XED221" s="83"/>
      <c r="XEE221" s="86"/>
      <c r="XEF221" s="86"/>
      <c r="XEG221" s="82"/>
      <c r="XEH221" s="83"/>
      <c r="XEI221" s="83"/>
      <c r="XEJ221" s="86"/>
      <c r="XEK221" s="86"/>
      <c r="XEL221" s="82"/>
      <c r="XEM221" s="83"/>
      <c r="XEN221" s="83"/>
      <c r="XEO221" s="86"/>
      <c r="XEP221" s="86"/>
      <c r="XEQ221" s="82"/>
      <c r="XER221" s="83"/>
      <c r="XES221" s="83"/>
      <c r="XET221" s="86"/>
      <c r="XEU221" s="86"/>
      <c r="XEV221" s="82"/>
      <c r="XEW221" s="83"/>
      <c r="XEX221" s="83"/>
      <c r="XEY221" s="86"/>
      <c r="XEZ221" s="86"/>
      <c r="XFA221" s="82"/>
      <c r="XFB221" s="83"/>
      <c r="XFC221" s="83"/>
      <c r="XFD221" s="86"/>
    </row>
    <row r="222" spans="1:16384" customFormat="1" x14ac:dyDescent="0.25">
      <c r="A222" s="337" t="s">
        <v>1176</v>
      </c>
      <c r="B222" s="319"/>
      <c r="C222" s="319"/>
      <c r="D222" s="78"/>
      <c r="E222" s="78"/>
      <c r="F222" s="82"/>
      <c r="G222" s="83"/>
      <c r="H222" s="83"/>
      <c r="I222" s="86"/>
      <c r="J222" s="86"/>
      <c r="K222" s="82"/>
      <c r="L222" s="83"/>
      <c r="M222" s="83"/>
      <c r="N222" s="86"/>
      <c r="O222" s="86"/>
      <c r="P222" s="82"/>
      <c r="Q222" s="83"/>
      <c r="R222" s="83"/>
      <c r="S222" s="86"/>
      <c r="T222" s="86"/>
      <c r="U222" s="82"/>
      <c r="V222" s="83"/>
      <c r="W222" s="83"/>
      <c r="X222" s="86"/>
      <c r="Y222" s="86"/>
      <c r="Z222" s="82"/>
      <c r="AA222" s="83"/>
      <c r="AB222" s="83"/>
      <c r="AC222" s="86"/>
      <c r="AD222" s="86"/>
      <c r="AE222" s="82"/>
      <c r="AF222" s="83"/>
      <c r="AG222" s="83"/>
      <c r="AH222" s="86"/>
      <c r="AI222" s="86"/>
      <c r="AJ222" s="82"/>
      <c r="AK222" s="83"/>
      <c r="AL222" s="83"/>
      <c r="AM222" s="86"/>
      <c r="AN222" s="86"/>
      <c r="AO222" s="82"/>
      <c r="AP222" s="83"/>
      <c r="AQ222" s="83"/>
      <c r="AR222" s="86"/>
      <c r="AS222" s="86"/>
      <c r="AT222" s="82"/>
      <c r="AU222" s="83"/>
      <c r="AV222" s="83"/>
      <c r="AW222" s="86"/>
      <c r="AX222" s="86"/>
      <c r="AY222" s="82"/>
      <c r="AZ222" s="83"/>
      <c r="BA222" s="83"/>
      <c r="BB222" s="86"/>
      <c r="BC222" s="86"/>
      <c r="BD222" s="82"/>
      <c r="BE222" s="83"/>
      <c r="BF222" s="83"/>
      <c r="BG222" s="86"/>
      <c r="BH222" s="86"/>
      <c r="BI222" s="82"/>
      <c r="BJ222" s="83"/>
      <c r="BK222" s="83"/>
      <c r="BL222" s="86"/>
      <c r="BM222" s="86"/>
      <c r="BN222" s="82"/>
      <c r="BO222" s="83"/>
      <c r="BP222" s="83"/>
      <c r="BQ222" s="86"/>
      <c r="BR222" s="86"/>
      <c r="BS222" s="82"/>
      <c r="BT222" s="83"/>
      <c r="BU222" s="83"/>
      <c r="BV222" s="86"/>
      <c r="BW222" s="86"/>
      <c r="BX222" s="82"/>
      <c r="BY222" s="83"/>
      <c r="BZ222" s="83"/>
      <c r="CA222" s="86"/>
      <c r="CB222" s="86"/>
      <c r="CC222" s="82"/>
      <c r="CD222" s="83"/>
      <c r="CE222" s="83"/>
      <c r="CF222" s="86"/>
      <c r="CG222" s="86"/>
      <c r="CH222" s="82"/>
      <c r="CI222" s="83"/>
      <c r="CJ222" s="83"/>
      <c r="CK222" s="86"/>
      <c r="CL222" s="86"/>
      <c r="CM222" s="82"/>
      <c r="CN222" s="83"/>
      <c r="CO222" s="83"/>
      <c r="CP222" s="86"/>
      <c r="CQ222" s="86"/>
      <c r="CR222" s="82"/>
      <c r="CS222" s="83"/>
      <c r="CT222" s="83"/>
      <c r="CU222" s="86"/>
      <c r="CV222" s="86"/>
      <c r="CW222" s="82"/>
      <c r="CX222" s="83"/>
      <c r="CY222" s="83"/>
      <c r="CZ222" s="86"/>
      <c r="DA222" s="86"/>
      <c r="DB222" s="82"/>
      <c r="DC222" s="83"/>
      <c r="DD222" s="83"/>
      <c r="DE222" s="86"/>
      <c r="DF222" s="86"/>
      <c r="DG222" s="82"/>
      <c r="DH222" s="83"/>
      <c r="DI222" s="83"/>
      <c r="DJ222" s="86"/>
      <c r="DK222" s="86"/>
      <c r="DL222" s="82"/>
      <c r="DM222" s="83"/>
      <c r="DN222" s="83"/>
      <c r="DO222" s="86"/>
      <c r="DP222" s="86"/>
      <c r="DQ222" s="82"/>
      <c r="DR222" s="83"/>
      <c r="DS222" s="83"/>
      <c r="DT222" s="86"/>
      <c r="DU222" s="86"/>
      <c r="DV222" s="82"/>
      <c r="DW222" s="83"/>
      <c r="DX222" s="83"/>
      <c r="DY222" s="86"/>
      <c r="DZ222" s="86"/>
      <c r="EA222" s="82"/>
      <c r="EB222" s="83"/>
      <c r="EC222" s="83"/>
      <c r="ED222" s="86"/>
      <c r="EE222" s="86"/>
      <c r="EF222" s="82"/>
      <c r="EG222" s="83"/>
      <c r="EH222" s="83"/>
      <c r="EI222" s="86"/>
      <c r="EJ222" s="86"/>
      <c r="EK222" s="82"/>
      <c r="EL222" s="83"/>
      <c r="EM222" s="83"/>
      <c r="EN222" s="86"/>
      <c r="EO222" s="86"/>
      <c r="EP222" s="82"/>
      <c r="EQ222" s="83"/>
      <c r="ER222" s="83"/>
      <c r="ES222" s="86"/>
      <c r="ET222" s="86"/>
      <c r="EU222" s="82"/>
      <c r="EV222" s="83"/>
      <c r="EW222" s="83"/>
      <c r="EX222" s="86"/>
      <c r="EY222" s="86"/>
      <c r="EZ222" s="82"/>
      <c r="FA222" s="83"/>
      <c r="FB222" s="83"/>
      <c r="FC222" s="86"/>
      <c r="FD222" s="86"/>
      <c r="FE222" s="82"/>
      <c r="FF222" s="83"/>
      <c r="FG222" s="83"/>
      <c r="FH222" s="86"/>
      <c r="FI222" s="86"/>
      <c r="FJ222" s="82"/>
      <c r="FK222" s="83"/>
      <c r="FL222" s="83"/>
      <c r="FM222" s="86"/>
      <c r="FN222" s="86"/>
      <c r="FO222" s="82"/>
      <c r="FP222" s="83"/>
      <c r="FQ222" s="83"/>
      <c r="FR222" s="86"/>
      <c r="FS222" s="86"/>
      <c r="FT222" s="82"/>
      <c r="FU222" s="83"/>
      <c r="FV222" s="83"/>
      <c r="FW222" s="86"/>
      <c r="FX222" s="86"/>
      <c r="FY222" s="82"/>
      <c r="FZ222" s="83"/>
      <c r="GA222" s="83"/>
      <c r="GB222" s="86"/>
      <c r="GC222" s="86"/>
      <c r="GD222" s="82"/>
      <c r="GE222" s="83"/>
      <c r="GF222" s="83"/>
      <c r="GG222" s="86"/>
      <c r="GH222" s="86"/>
      <c r="GI222" s="82"/>
      <c r="GJ222" s="83"/>
      <c r="GK222" s="83"/>
      <c r="GL222" s="86"/>
      <c r="GM222" s="86"/>
      <c r="GN222" s="82"/>
      <c r="GO222" s="83"/>
      <c r="GP222" s="83"/>
      <c r="GQ222" s="86"/>
      <c r="GR222" s="86"/>
      <c r="GS222" s="82"/>
      <c r="GT222" s="83"/>
      <c r="GU222" s="83"/>
      <c r="GV222" s="86"/>
      <c r="GW222" s="86"/>
      <c r="GX222" s="82"/>
      <c r="GY222" s="83"/>
      <c r="GZ222" s="83"/>
      <c r="HA222" s="86"/>
      <c r="HB222" s="86"/>
      <c r="HC222" s="82"/>
      <c r="HD222" s="83"/>
      <c r="HE222" s="83"/>
      <c r="HF222" s="86"/>
      <c r="HG222" s="86"/>
      <c r="HH222" s="82"/>
      <c r="HI222" s="83"/>
      <c r="HJ222" s="83"/>
      <c r="HK222" s="86"/>
      <c r="HL222" s="86"/>
      <c r="HM222" s="82"/>
      <c r="HN222" s="83"/>
      <c r="HO222" s="83"/>
      <c r="HP222" s="86"/>
      <c r="HQ222" s="86"/>
      <c r="HR222" s="82"/>
      <c r="HS222" s="83"/>
      <c r="HT222" s="83"/>
      <c r="HU222" s="86"/>
      <c r="HV222" s="86"/>
      <c r="HW222" s="82"/>
      <c r="HX222" s="83"/>
      <c r="HY222" s="83"/>
      <c r="HZ222" s="86"/>
      <c r="IA222" s="86"/>
      <c r="IB222" s="82"/>
      <c r="IC222" s="83"/>
      <c r="ID222" s="83"/>
      <c r="IE222" s="86"/>
      <c r="IF222" s="86"/>
      <c r="IG222" s="82"/>
      <c r="IH222" s="83"/>
      <c r="II222" s="83"/>
      <c r="IJ222" s="86"/>
      <c r="IK222" s="86"/>
      <c r="IL222" s="82"/>
      <c r="IM222" s="83"/>
      <c r="IN222" s="83"/>
      <c r="IO222" s="86"/>
      <c r="IP222" s="86"/>
      <c r="IQ222" s="82"/>
      <c r="IR222" s="83"/>
      <c r="IS222" s="83"/>
      <c r="IT222" s="86"/>
      <c r="IU222" s="86"/>
      <c r="IV222" s="82"/>
      <c r="IW222" s="83"/>
      <c r="IX222" s="83"/>
      <c r="IY222" s="86"/>
      <c r="IZ222" s="86"/>
      <c r="JA222" s="82"/>
      <c r="JB222" s="83"/>
      <c r="JC222" s="83"/>
      <c r="JD222" s="86"/>
      <c r="JE222" s="86"/>
      <c r="JF222" s="82"/>
      <c r="JG222" s="83"/>
      <c r="JH222" s="83"/>
      <c r="JI222" s="86"/>
      <c r="JJ222" s="86"/>
      <c r="JK222" s="82"/>
      <c r="JL222" s="83"/>
      <c r="JM222" s="83"/>
      <c r="JN222" s="86"/>
      <c r="JO222" s="86"/>
      <c r="JP222" s="82"/>
      <c r="JQ222" s="83"/>
      <c r="JR222" s="83"/>
      <c r="JS222" s="86"/>
      <c r="JT222" s="86"/>
      <c r="JU222" s="82"/>
      <c r="JV222" s="83"/>
      <c r="JW222" s="83"/>
      <c r="JX222" s="86"/>
      <c r="JY222" s="86"/>
      <c r="JZ222" s="82"/>
      <c r="KA222" s="83"/>
      <c r="KB222" s="83"/>
      <c r="KC222" s="86"/>
      <c r="KD222" s="86"/>
      <c r="KE222" s="82"/>
      <c r="KF222" s="83"/>
      <c r="KG222" s="83"/>
      <c r="KH222" s="86"/>
      <c r="KI222" s="86"/>
      <c r="KJ222" s="82"/>
      <c r="KK222" s="83"/>
      <c r="KL222" s="83"/>
      <c r="KM222" s="86"/>
      <c r="KN222" s="86"/>
      <c r="KO222" s="82"/>
      <c r="KP222" s="83"/>
      <c r="KQ222" s="83"/>
      <c r="KR222" s="86"/>
      <c r="KS222" s="86"/>
      <c r="KT222" s="82"/>
      <c r="KU222" s="83"/>
      <c r="KV222" s="83"/>
      <c r="KW222" s="86"/>
      <c r="KX222" s="86"/>
      <c r="KY222" s="82"/>
      <c r="KZ222" s="83"/>
      <c r="LA222" s="83"/>
      <c r="LB222" s="86"/>
      <c r="LC222" s="86"/>
      <c r="LD222" s="82"/>
      <c r="LE222" s="83"/>
      <c r="LF222" s="83"/>
      <c r="LG222" s="86"/>
      <c r="LH222" s="86"/>
      <c r="LI222" s="82"/>
      <c r="LJ222" s="83"/>
      <c r="LK222" s="83"/>
      <c r="LL222" s="86"/>
      <c r="LM222" s="86"/>
      <c r="LN222" s="82"/>
      <c r="LO222" s="83"/>
      <c r="LP222" s="83"/>
      <c r="LQ222" s="86"/>
      <c r="LR222" s="86"/>
      <c r="LS222" s="82"/>
      <c r="LT222" s="83"/>
      <c r="LU222" s="83"/>
      <c r="LV222" s="86"/>
      <c r="LW222" s="86"/>
      <c r="LX222" s="82"/>
      <c r="LY222" s="83"/>
      <c r="LZ222" s="83"/>
      <c r="MA222" s="86"/>
      <c r="MB222" s="86"/>
      <c r="MC222" s="82"/>
      <c r="MD222" s="83"/>
      <c r="ME222" s="83"/>
      <c r="MF222" s="86"/>
      <c r="MG222" s="86"/>
      <c r="MH222" s="82"/>
      <c r="MI222" s="83"/>
      <c r="MJ222" s="83"/>
      <c r="MK222" s="86"/>
      <c r="ML222" s="86"/>
      <c r="MM222" s="82"/>
      <c r="MN222" s="83"/>
      <c r="MO222" s="83"/>
      <c r="MP222" s="86"/>
      <c r="MQ222" s="86"/>
      <c r="MR222" s="82"/>
      <c r="MS222" s="83"/>
      <c r="MT222" s="83"/>
      <c r="MU222" s="86"/>
      <c r="MV222" s="86"/>
      <c r="MW222" s="82"/>
      <c r="MX222" s="83"/>
      <c r="MY222" s="83"/>
      <c r="MZ222" s="86"/>
      <c r="NA222" s="86"/>
      <c r="NB222" s="82"/>
      <c r="NC222" s="83"/>
      <c r="ND222" s="83"/>
      <c r="NE222" s="86"/>
      <c r="NF222" s="86"/>
      <c r="NG222" s="82"/>
      <c r="NH222" s="83"/>
      <c r="NI222" s="83"/>
      <c r="NJ222" s="86"/>
      <c r="NK222" s="86"/>
      <c r="NL222" s="82"/>
      <c r="NM222" s="83"/>
      <c r="NN222" s="83"/>
      <c r="NO222" s="86"/>
      <c r="NP222" s="86"/>
      <c r="NQ222" s="82"/>
      <c r="NR222" s="83"/>
      <c r="NS222" s="83"/>
      <c r="NT222" s="86"/>
      <c r="NU222" s="86"/>
      <c r="NV222" s="82"/>
      <c r="NW222" s="83"/>
      <c r="NX222" s="83"/>
      <c r="NY222" s="86"/>
      <c r="NZ222" s="86"/>
      <c r="OA222" s="82"/>
      <c r="OB222" s="83"/>
      <c r="OC222" s="83"/>
      <c r="OD222" s="86"/>
      <c r="OE222" s="86"/>
      <c r="OF222" s="82"/>
      <c r="OG222" s="83"/>
      <c r="OH222" s="83"/>
      <c r="OI222" s="86"/>
      <c r="OJ222" s="86"/>
      <c r="OK222" s="82"/>
      <c r="OL222" s="83"/>
      <c r="OM222" s="83"/>
      <c r="ON222" s="86"/>
      <c r="OO222" s="86"/>
      <c r="OP222" s="82"/>
      <c r="OQ222" s="83"/>
      <c r="OR222" s="83"/>
      <c r="OS222" s="86"/>
      <c r="OT222" s="86"/>
      <c r="OU222" s="82"/>
      <c r="OV222" s="83"/>
      <c r="OW222" s="83"/>
      <c r="OX222" s="86"/>
      <c r="OY222" s="86"/>
      <c r="OZ222" s="82"/>
      <c r="PA222" s="83"/>
      <c r="PB222" s="83"/>
      <c r="PC222" s="86"/>
      <c r="PD222" s="86"/>
      <c r="PE222" s="82"/>
      <c r="PF222" s="83"/>
      <c r="PG222" s="83"/>
      <c r="PH222" s="86"/>
      <c r="PI222" s="86"/>
      <c r="PJ222" s="82"/>
      <c r="PK222" s="83"/>
      <c r="PL222" s="83"/>
      <c r="PM222" s="86"/>
      <c r="PN222" s="86"/>
      <c r="PO222" s="82"/>
      <c r="PP222" s="83"/>
      <c r="PQ222" s="83"/>
      <c r="PR222" s="86"/>
      <c r="PS222" s="86"/>
      <c r="PT222" s="82"/>
      <c r="PU222" s="83"/>
      <c r="PV222" s="83"/>
      <c r="PW222" s="86"/>
      <c r="PX222" s="86"/>
      <c r="PY222" s="82"/>
      <c r="PZ222" s="83"/>
      <c r="QA222" s="83"/>
      <c r="QB222" s="86"/>
      <c r="QC222" s="86"/>
      <c r="QD222" s="82"/>
      <c r="QE222" s="83"/>
      <c r="QF222" s="83"/>
      <c r="QG222" s="86"/>
      <c r="QH222" s="86"/>
      <c r="QI222" s="82"/>
      <c r="QJ222" s="83"/>
      <c r="QK222" s="83"/>
      <c r="QL222" s="86"/>
      <c r="QM222" s="86"/>
      <c r="QN222" s="82"/>
      <c r="QO222" s="83"/>
      <c r="QP222" s="83"/>
      <c r="QQ222" s="86"/>
      <c r="QR222" s="86"/>
      <c r="QS222" s="82"/>
      <c r="QT222" s="83"/>
      <c r="QU222" s="83"/>
      <c r="QV222" s="86"/>
      <c r="QW222" s="86"/>
      <c r="QX222" s="82"/>
      <c r="QY222" s="83"/>
      <c r="QZ222" s="83"/>
      <c r="RA222" s="86"/>
      <c r="RB222" s="86"/>
      <c r="RC222" s="82"/>
      <c r="RD222" s="83"/>
      <c r="RE222" s="83"/>
      <c r="RF222" s="86"/>
      <c r="RG222" s="86"/>
      <c r="RH222" s="82"/>
      <c r="RI222" s="83"/>
      <c r="RJ222" s="83"/>
      <c r="RK222" s="86"/>
      <c r="RL222" s="86"/>
      <c r="RM222" s="82"/>
      <c r="RN222" s="83"/>
      <c r="RO222" s="83"/>
      <c r="RP222" s="86"/>
      <c r="RQ222" s="86"/>
      <c r="RR222" s="82"/>
      <c r="RS222" s="83"/>
      <c r="RT222" s="83"/>
      <c r="RU222" s="86"/>
      <c r="RV222" s="86"/>
      <c r="RW222" s="82"/>
      <c r="RX222" s="83"/>
      <c r="RY222" s="83"/>
      <c r="RZ222" s="86"/>
      <c r="SA222" s="86"/>
      <c r="SB222" s="82"/>
      <c r="SC222" s="83"/>
      <c r="SD222" s="83"/>
      <c r="SE222" s="86"/>
      <c r="SF222" s="86"/>
      <c r="SG222" s="82"/>
      <c r="SH222" s="83"/>
      <c r="SI222" s="83"/>
      <c r="SJ222" s="86"/>
      <c r="SK222" s="86"/>
      <c r="SL222" s="82"/>
      <c r="SM222" s="83"/>
      <c r="SN222" s="83"/>
      <c r="SO222" s="86"/>
      <c r="SP222" s="86"/>
      <c r="SQ222" s="82"/>
      <c r="SR222" s="83"/>
      <c r="SS222" s="83"/>
      <c r="ST222" s="86"/>
      <c r="SU222" s="86"/>
      <c r="SV222" s="82"/>
      <c r="SW222" s="83"/>
      <c r="SX222" s="83"/>
      <c r="SY222" s="86"/>
      <c r="SZ222" s="86"/>
      <c r="TA222" s="82"/>
      <c r="TB222" s="83"/>
      <c r="TC222" s="83"/>
      <c r="TD222" s="86"/>
      <c r="TE222" s="86"/>
      <c r="TF222" s="82"/>
      <c r="TG222" s="83"/>
      <c r="TH222" s="83"/>
      <c r="TI222" s="86"/>
      <c r="TJ222" s="86"/>
      <c r="TK222" s="82"/>
      <c r="TL222" s="83"/>
      <c r="TM222" s="83"/>
      <c r="TN222" s="86"/>
      <c r="TO222" s="86"/>
      <c r="TP222" s="82"/>
      <c r="TQ222" s="83"/>
      <c r="TR222" s="83"/>
      <c r="TS222" s="86"/>
      <c r="TT222" s="86"/>
      <c r="TU222" s="82"/>
      <c r="TV222" s="83"/>
      <c r="TW222" s="83"/>
      <c r="TX222" s="86"/>
      <c r="TY222" s="86"/>
      <c r="TZ222" s="82"/>
      <c r="UA222" s="83"/>
      <c r="UB222" s="83"/>
      <c r="UC222" s="86"/>
      <c r="UD222" s="86"/>
      <c r="UE222" s="82"/>
      <c r="UF222" s="83"/>
      <c r="UG222" s="83"/>
      <c r="UH222" s="86"/>
      <c r="UI222" s="86"/>
      <c r="UJ222" s="82"/>
      <c r="UK222" s="83"/>
      <c r="UL222" s="83"/>
      <c r="UM222" s="86"/>
      <c r="UN222" s="86"/>
      <c r="UO222" s="82"/>
      <c r="UP222" s="83"/>
      <c r="UQ222" s="83"/>
      <c r="UR222" s="86"/>
      <c r="US222" s="86"/>
      <c r="UT222" s="82"/>
      <c r="UU222" s="83"/>
      <c r="UV222" s="83"/>
      <c r="UW222" s="86"/>
      <c r="UX222" s="86"/>
      <c r="UY222" s="82"/>
      <c r="UZ222" s="83"/>
      <c r="VA222" s="83"/>
      <c r="VB222" s="86"/>
      <c r="VC222" s="86"/>
      <c r="VD222" s="82"/>
      <c r="VE222" s="83"/>
      <c r="VF222" s="83"/>
      <c r="VG222" s="86"/>
      <c r="VH222" s="86"/>
      <c r="VI222" s="82"/>
      <c r="VJ222" s="83"/>
      <c r="VK222" s="83"/>
      <c r="VL222" s="86"/>
      <c r="VM222" s="86"/>
      <c r="VN222" s="82"/>
      <c r="VO222" s="83"/>
      <c r="VP222" s="83"/>
      <c r="VQ222" s="86"/>
      <c r="VR222" s="86"/>
      <c r="VS222" s="82"/>
      <c r="VT222" s="83"/>
      <c r="VU222" s="83"/>
      <c r="VV222" s="86"/>
      <c r="VW222" s="86"/>
      <c r="VX222" s="82"/>
      <c r="VY222" s="83"/>
      <c r="VZ222" s="83"/>
      <c r="WA222" s="86"/>
      <c r="WB222" s="86"/>
      <c r="WC222" s="82"/>
      <c r="WD222" s="83"/>
      <c r="WE222" s="83"/>
      <c r="WF222" s="86"/>
      <c r="WG222" s="86"/>
      <c r="WH222" s="82"/>
      <c r="WI222" s="83"/>
      <c r="WJ222" s="83"/>
      <c r="WK222" s="86"/>
      <c r="WL222" s="86"/>
      <c r="WM222" s="82"/>
      <c r="WN222" s="83"/>
      <c r="WO222" s="83"/>
      <c r="WP222" s="86"/>
      <c r="WQ222" s="86"/>
      <c r="WR222" s="82"/>
      <c r="WS222" s="83"/>
      <c r="WT222" s="83"/>
      <c r="WU222" s="86"/>
      <c r="WV222" s="86"/>
      <c r="WW222" s="82"/>
      <c r="WX222" s="83"/>
      <c r="WY222" s="83"/>
      <c r="WZ222" s="86"/>
      <c r="XA222" s="86"/>
      <c r="XB222" s="82"/>
      <c r="XC222" s="83"/>
      <c r="XD222" s="83"/>
      <c r="XE222" s="86"/>
      <c r="XF222" s="86"/>
      <c r="XG222" s="82"/>
      <c r="XH222" s="83"/>
      <c r="XI222" s="83"/>
      <c r="XJ222" s="86"/>
      <c r="XK222" s="86"/>
      <c r="XL222" s="82"/>
      <c r="XM222" s="83"/>
      <c r="XN222" s="83"/>
      <c r="XO222" s="86"/>
      <c r="XP222" s="86"/>
      <c r="XQ222" s="82"/>
      <c r="XR222" s="83"/>
      <c r="XS222" s="83"/>
      <c r="XT222" s="86"/>
      <c r="XU222" s="86"/>
      <c r="XV222" s="82"/>
      <c r="XW222" s="83"/>
      <c r="XX222" s="83"/>
      <c r="XY222" s="86"/>
      <c r="XZ222" s="86"/>
      <c r="YA222" s="82"/>
      <c r="YB222" s="83"/>
      <c r="YC222" s="83"/>
      <c r="YD222" s="86"/>
      <c r="YE222" s="86"/>
      <c r="YF222" s="82"/>
      <c r="YG222" s="83"/>
      <c r="YH222" s="83"/>
      <c r="YI222" s="86"/>
      <c r="YJ222" s="86"/>
      <c r="YK222" s="82"/>
      <c r="YL222" s="83"/>
      <c r="YM222" s="83"/>
      <c r="YN222" s="86"/>
      <c r="YO222" s="86"/>
      <c r="YP222" s="82"/>
      <c r="YQ222" s="83"/>
      <c r="YR222" s="83"/>
      <c r="YS222" s="86"/>
      <c r="YT222" s="86"/>
      <c r="YU222" s="82"/>
      <c r="YV222" s="83"/>
      <c r="YW222" s="83"/>
      <c r="YX222" s="86"/>
      <c r="YY222" s="86"/>
      <c r="YZ222" s="82"/>
      <c r="ZA222" s="83"/>
      <c r="ZB222" s="83"/>
      <c r="ZC222" s="86"/>
      <c r="ZD222" s="86"/>
      <c r="ZE222" s="82"/>
      <c r="ZF222" s="83"/>
      <c r="ZG222" s="83"/>
      <c r="ZH222" s="86"/>
      <c r="ZI222" s="86"/>
      <c r="ZJ222" s="82"/>
      <c r="ZK222" s="83"/>
      <c r="ZL222" s="83"/>
      <c r="ZM222" s="86"/>
      <c r="ZN222" s="86"/>
      <c r="ZO222" s="82"/>
      <c r="ZP222" s="83"/>
      <c r="ZQ222" s="83"/>
      <c r="ZR222" s="86"/>
      <c r="ZS222" s="86"/>
      <c r="ZT222" s="82"/>
      <c r="ZU222" s="83"/>
      <c r="ZV222" s="83"/>
      <c r="ZW222" s="86"/>
      <c r="ZX222" s="86"/>
      <c r="ZY222" s="82"/>
      <c r="ZZ222" s="83"/>
      <c r="AAA222" s="83"/>
      <c r="AAB222" s="86"/>
      <c r="AAC222" s="86"/>
      <c r="AAD222" s="82"/>
      <c r="AAE222" s="83"/>
      <c r="AAF222" s="83"/>
      <c r="AAG222" s="86"/>
      <c r="AAH222" s="86"/>
      <c r="AAI222" s="82"/>
      <c r="AAJ222" s="83"/>
      <c r="AAK222" s="83"/>
      <c r="AAL222" s="86"/>
      <c r="AAM222" s="86"/>
      <c r="AAN222" s="82"/>
      <c r="AAO222" s="83"/>
      <c r="AAP222" s="83"/>
      <c r="AAQ222" s="86"/>
      <c r="AAR222" s="86"/>
      <c r="AAS222" s="82"/>
      <c r="AAT222" s="83"/>
      <c r="AAU222" s="83"/>
      <c r="AAV222" s="86"/>
      <c r="AAW222" s="86"/>
      <c r="AAX222" s="82"/>
      <c r="AAY222" s="83"/>
      <c r="AAZ222" s="83"/>
      <c r="ABA222" s="86"/>
      <c r="ABB222" s="86"/>
      <c r="ABC222" s="82"/>
      <c r="ABD222" s="83"/>
      <c r="ABE222" s="83"/>
      <c r="ABF222" s="86"/>
      <c r="ABG222" s="86"/>
      <c r="ABH222" s="82"/>
      <c r="ABI222" s="83"/>
      <c r="ABJ222" s="83"/>
      <c r="ABK222" s="86"/>
      <c r="ABL222" s="86"/>
      <c r="ABM222" s="82"/>
      <c r="ABN222" s="83"/>
      <c r="ABO222" s="83"/>
      <c r="ABP222" s="86"/>
      <c r="ABQ222" s="86"/>
      <c r="ABR222" s="82"/>
      <c r="ABS222" s="83"/>
      <c r="ABT222" s="83"/>
      <c r="ABU222" s="86"/>
      <c r="ABV222" s="86"/>
      <c r="ABW222" s="82"/>
      <c r="ABX222" s="83"/>
      <c r="ABY222" s="83"/>
      <c r="ABZ222" s="86"/>
      <c r="ACA222" s="86"/>
      <c r="ACB222" s="82"/>
      <c r="ACC222" s="83"/>
      <c r="ACD222" s="83"/>
      <c r="ACE222" s="86"/>
      <c r="ACF222" s="86"/>
      <c r="ACG222" s="82"/>
      <c r="ACH222" s="83"/>
      <c r="ACI222" s="83"/>
      <c r="ACJ222" s="86"/>
      <c r="ACK222" s="86"/>
      <c r="ACL222" s="82"/>
      <c r="ACM222" s="83"/>
      <c r="ACN222" s="83"/>
      <c r="ACO222" s="86"/>
      <c r="ACP222" s="86"/>
      <c r="ACQ222" s="82"/>
      <c r="ACR222" s="83"/>
      <c r="ACS222" s="83"/>
      <c r="ACT222" s="86"/>
      <c r="ACU222" s="86"/>
      <c r="ACV222" s="82"/>
      <c r="ACW222" s="83"/>
      <c r="ACX222" s="83"/>
      <c r="ACY222" s="86"/>
      <c r="ACZ222" s="86"/>
      <c r="ADA222" s="82"/>
      <c r="ADB222" s="83"/>
      <c r="ADC222" s="83"/>
      <c r="ADD222" s="86"/>
      <c r="ADE222" s="86"/>
      <c r="ADF222" s="82"/>
      <c r="ADG222" s="83"/>
      <c r="ADH222" s="83"/>
      <c r="ADI222" s="86"/>
      <c r="ADJ222" s="86"/>
      <c r="ADK222" s="82"/>
      <c r="ADL222" s="83"/>
      <c r="ADM222" s="83"/>
      <c r="ADN222" s="86"/>
      <c r="ADO222" s="86"/>
      <c r="ADP222" s="82"/>
      <c r="ADQ222" s="83"/>
      <c r="ADR222" s="83"/>
      <c r="ADS222" s="86"/>
      <c r="ADT222" s="86"/>
      <c r="ADU222" s="82"/>
      <c r="ADV222" s="83"/>
      <c r="ADW222" s="83"/>
      <c r="ADX222" s="86"/>
      <c r="ADY222" s="86"/>
      <c r="ADZ222" s="82"/>
      <c r="AEA222" s="83"/>
      <c r="AEB222" s="83"/>
      <c r="AEC222" s="86"/>
      <c r="AED222" s="86"/>
      <c r="AEE222" s="82"/>
      <c r="AEF222" s="83"/>
      <c r="AEG222" s="83"/>
      <c r="AEH222" s="86"/>
      <c r="AEI222" s="86"/>
      <c r="AEJ222" s="82"/>
      <c r="AEK222" s="83"/>
      <c r="AEL222" s="83"/>
      <c r="AEM222" s="86"/>
      <c r="AEN222" s="86"/>
      <c r="AEO222" s="82"/>
      <c r="AEP222" s="83"/>
      <c r="AEQ222" s="83"/>
      <c r="AER222" s="86"/>
      <c r="AES222" s="86"/>
      <c r="AET222" s="82"/>
      <c r="AEU222" s="83"/>
      <c r="AEV222" s="83"/>
      <c r="AEW222" s="86"/>
      <c r="AEX222" s="86"/>
      <c r="AEY222" s="82"/>
      <c r="AEZ222" s="83"/>
      <c r="AFA222" s="83"/>
      <c r="AFB222" s="86"/>
      <c r="AFC222" s="86"/>
      <c r="AFD222" s="82"/>
      <c r="AFE222" s="83"/>
      <c r="AFF222" s="83"/>
      <c r="AFG222" s="86"/>
      <c r="AFH222" s="86"/>
      <c r="AFI222" s="82"/>
      <c r="AFJ222" s="83"/>
      <c r="AFK222" s="83"/>
      <c r="AFL222" s="86"/>
      <c r="AFM222" s="86"/>
      <c r="AFN222" s="82"/>
      <c r="AFO222" s="83"/>
      <c r="AFP222" s="83"/>
      <c r="AFQ222" s="86"/>
      <c r="AFR222" s="86"/>
      <c r="AFS222" s="82"/>
      <c r="AFT222" s="83"/>
      <c r="AFU222" s="83"/>
      <c r="AFV222" s="86"/>
      <c r="AFW222" s="86"/>
      <c r="AFX222" s="82"/>
      <c r="AFY222" s="83"/>
      <c r="AFZ222" s="83"/>
      <c r="AGA222" s="86"/>
      <c r="AGB222" s="86"/>
      <c r="AGC222" s="82"/>
      <c r="AGD222" s="83"/>
      <c r="AGE222" s="83"/>
      <c r="AGF222" s="86"/>
      <c r="AGG222" s="86"/>
      <c r="AGH222" s="82"/>
      <c r="AGI222" s="83"/>
      <c r="AGJ222" s="83"/>
      <c r="AGK222" s="86"/>
      <c r="AGL222" s="86"/>
      <c r="AGM222" s="82"/>
      <c r="AGN222" s="83"/>
      <c r="AGO222" s="83"/>
      <c r="AGP222" s="86"/>
      <c r="AGQ222" s="86"/>
      <c r="AGR222" s="82"/>
      <c r="AGS222" s="83"/>
      <c r="AGT222" s="83"/>
      <c r="AGU222" s="86"/>
      <c r="AGV222" s="86"/>
      <c r="AGW222" s="82"/>
      <c r="AGX222" s="83"/>
      <c r="AGY222" s="83"/>
      <c r="AGZ222" s="86"/>
      <c r="AHA222" s="86"/>
      <c r="AHB222" s="82"/>
      <c r="AHC222" s="83"/>
      <c r="AHD222" s="83"/>
      <c r="AHE222" s="86"/>
      <c r="AHF222" s="86"/>
      <c r="AHG222" s="82"/>
      <c r="AHH222" s="83"/>
      <c r="AHI222" s="83"/>
      <c r="AHJ222" s="86"/>
      <c r="AHK222" s="86"/>
      <c r="AHL222" s="82"/>
      <c r="AHM222" s="83"/>
      <c r="AHN222" s="83"/>
      <c r="AHO222" s="86"/>
      <c r="AHP222" s="86"/>
      <c r="AHQ222" s="82"/>
      <c r="AHR222" s="83"/>
      <c r="AHS222" s="83"/>
      <c r="AHT222" s="86"/>
      <c r="AHU222" s="86"/>
      <c r="AHV222" s="82"/>
      <c r="AHW222" s="83"/>
      <c r="AHX222" s="83"/>
      <c r="AHY222" s="86"/>
      <c r="AHZ222" s="86"/>
      <c r="AIA222" s="82"/>
      <c r="AIB222" s="83"/>
      <c r="AIC222" s="83"/>
      <c r="AID222" s="86"/>
      <c r="AIE222" s="86"/>
      <c r="AIF222" s="82"/>
      <c r="AIG222" s="83"/>
      <c r="AIH222" s="83"/>
      <c r="AII222" s="86"/>
      <c r="AIJ222" s="86"/>
      <c r="AIK222" s="82"/>
      <c r="AIL222" s="83"/>
      <c r="AIM222" s="83"/>
      <c r="AIN222" s="86"/>
      <c r="AIO222" s="86"/>
      <c r="AIP222" s="82"/>
      <c r="AIQ222" s="83"/>
      <c r="AIR222" s="83"/>
      <c r="AIS222" s="86"/>
      <c r="AIT222" s="86"/>
      <c r="AIU222" s="82"/>
      <c r="AIV222" s="83"/>
      <c r="AIW222" s="83"/>
      <c r="AIX222" s="86"/>
      <c r="AIY222" s="86"/>
      <c r="AIZ222" s="82"/>
      <c r="AJA222" s="83"/>
      <c r="AJB222" s="83"/>
      <c r="AJC222" s="86"/>
      <c r="AJD222" s="86"/>
      <c r="AJE222" s="82"/>
      <c r="AJF222" s="83"/>
      <c r="AJG222" s="83"/>
      <c r="AJH222" s="86"/>
      <c r="AJI222" s="86"/>
      <c r="AJJ222" s="82"/>
      <c r="AJK222" s="83"/>
      <c r="AJL222" s="83"/>
      <c r="AJM222" s="86"/>
      <c r="AJN222" s="86"/>
      <c r="AJO222" s="82"/>
      <c r="AJP222" s="83"/>
      <c r="AJQ222" s="83"/>
      <c r="AJR222" s="86"/>
      <c r="AJS222" s="86"/>
      <c r="AJT222" s="82"/>
      <c r="AJU222" s="83"/>
      <c r="AJV222" s="83"/>
      <c r="AJW222" s="86"/>
      <c r="AJX222" s="86"/>
      <c r="AJY222" s="82"/>
      <c r="AJZ222" s="83"/>
      <c r="AKA222" s="83"/>
      <c r="AKB222" s="86"/>
      <c r="AKC222" s="86"/>
      <c r="AKD222" s="82"/>
      <c r="AKE222" s="83"/>
      <c r="AKF222" s="83"/>
      <c r="AKG222" s="86"/>
      <c r="AKH222" s="86"/>
      <c r="AKI222" s="82"/>
      <c r="AKJ222" s="83"/>
      <c r="AKK222" s="83"/>
      <c r="AKL222" s="86"/>
      <c r="AKM222" s="86"/>
      <c r="AKN222" s="82"/>
      <c r="AKO222" s="83"/>
      <c r="AKP222" s="83"/>
      <c r="AKQ222" s="86"/>
      <c r="AKR222" s="86"/>
      <c r="AKS222" s="82"/>
      <c r="AKT222" s="83"/>
      <c r="AKU222" s="83"/>
      <c r="AKV222" s="86"/>
      <c r="AKW222" s="86"/>
      <c r="AKX222" s="82"/>
      <c r="AKY222" s="83"/>
      <c r="AKZ222" s="83"/>
      <c r="ALA222" s="86"/>
      <c r="ALB222" s="86"/>
      <c r="ALC222" s="82"/>
      <c r="ALD222" s="83"/>
      <c r="ALE222" s="83"/>
      <c r="ALF222" s="86"/>
      <c r="ALG222" s="86"/>
      <c r="ALH222" s="82"/>
      <c r="ALI222" s="83"/>
      <c r="ALJ222" s="83"/>
      <c r="ALK222" s="86"/>
      <c r="ALL222" s="86"/>
      <c r="ALM222" s="82"/>
      <c r="ALN222" s="83"/>
      <c r="ALO222" s="83"/>
      <c r="ALP222" s="86"/>
      <c r="ALQ222" s="86"/>
      <c r="ALR222" s="82"/>
      <c r="ALS222" s="83"/>
      <c r="ALT222" s="83"/>
      <c r="ALU222" s="86"/>
      <c r="ALV222" s="86"/>
      <c r="ALW222" s="82"/>
      <c r="ALX222" s="83"/>
      <c r="ALY222" s="83"/>
      <c r="ALZ222" s="86"/>
      <c r="AMA222" s="86"/>
      <c r="AMB222" s="82"/>
      <c r="AMC222" s="83"/>
      <c r="AMD222" s="83"/>
      <c r="AME222" s="86"/>
      <c r="AMF222" s="86"/>
      <c r="AMG222" s="82"/>
      <c r="AMH222" s="83"/>
      <c r="AMI222" s="83"/>
      <c r="AMJ222" s="86"/>
      <c r="AMK222" s="86"/>
      <c r="AML222" s="82"/>
      <c r="AMM222" s="83"/>
      <c r="AMN222" s="83"/>
      <c r="AMO222" s="86"/>
      <c r="AMP222" s="86"/>
      <c r="AMQ222" s="82"/>
      <c r="AMR222" s="83"/>
      <c r="AMS222" s="83"/>
      <c r="AMT222" s="86"/>
      <c r="AMU222" s="86"/>
      <c r="AMV222" s="82"/>
      <c r="AMW222" s="83"/>
      <c r="AMX222" s="83"/>
      <c r="AMY222" s="86"/>
      <c r="AMZ222" s="86"/>
      <c r="ANA222" s="82"/>
      <c r="ANB222" s="83"/>
      <c r="ANC222" s="83"/>
      <c r="AND222" s="86"/>
      <c r="ANE222" s="86"/>
      <c r="ANF222" s="82"/>
      <c r="ANG222" s="83"/>
      <c r="ANH222" s="83"/>
      <c r="ANI222" s="86"/>
      <c r="ANJ222" s="86"/>
      <c r="ANK222" s="82"/>
      <c r="ANL222" s="83"/>
      <c r="ANM222" s="83"/>
      <c r="ANN222" s="86"/>
      <c r="ANO222" s="86"/>
      <c r="ANP222" s="82"/>
      <c r="ANQ222" s="83"/>
      <c r="ANR222" s="83"/>
      <c r="ANS222" s="86"/>
      <c r="ANT222" s="86"/>
      <c r="ANU222" s="82"/>
      <c r="ANV222" s="83"/>
      <c r="ANW222" s="83"/>
      <c r="ANX222" s="86"/>
      <c r="ANY222" s="86"/>
      <c r="ANZ222" s="82"/>
      <c r="AOA222" s="83"/>
      <c r="AOB222" s="83"/>
      <c r="AOC222" s="86"/>
      <c r="AOD222" s="86"/>
      <c r="AOE222" s="82"/>
      <c r="AOF222" s="83"/>
      <c r="AOG222" s="83"/>
      <c r="AOH222" s="86"/>
      <c r="AOI222" s="86"/>
      <c r="AOJ222" s="82"/>
      <c r="AOK222" s="83"/>
      <c r="AOL222" s="83"/>
      <c r="AOM222" s="86"/>
      <c r="AON222" s="86"/>
      <c r="AOO222" s="82"/>
      <c r="AOP222" s="83"/>
      <c r="AOQ222" s="83"/>
      <c r="AOR222" s="86"/>
      <c r="AOS222" s="86"/>
      <c r="AOT222" s="82"/>
      <c r="AOU222" s="83"/>
      <c r="AOV222" s="83"/>
      <c r="AOW222" s="86"/>
      <c r="AOX222" s="86"/>
      <c r="AOY222" s="82"/>
      <c r="AOZ222" s="83"/>
      <c r="APA222" s="83"/>
      <c r="APB222" s="86"/>
      <c r="APC222" s="86"/>
      <c r="APD222" s="82"/>
      <c r="APE222" s="83"/>
      <c r="APF222" s="83"/>
      <c r="APG222" s="86"/>
      <c r="APH222" s="86"/>
      <c r="API222" s="82"/>
      <c r="APJ222" s="83"/>
      <c r="APK222" s="83"/>
      <c r="APL222" s="86"/>
      <c r="APM222" s="86"/>
      <c r="APN222" s="82"/>
      <c r="APO222" s="83"/>
      <c r="APP222" s="83"/>
      <c r="APQ222" s="86"/>
      <c r="APR222" s="86"/>
      <c r="APS222" s="82"/>
      <c r="APT222" s="83"/>
      <c r="APU222" s="83"/>
      <c r="APV222" s="86"/>
      <c r="APW222" s="86"/>
      <c r="APX222" s="82"/>
      <c r="APY222" s="83"/>
      <c r="APZ222" s="83"/>
      <c r="AQA222" s="86"/>
      <c r="AQB222" s="86"/>
      <c r="AQC222" s="82"/>
      <c r="AQD222" s="83"/>
      <c r="AQE222" s="83"/>
      <c r="AQF222" s="86"/>
      <c r="AQG222" s="86"/>
      <c r="AQH222" s="82"/>
      <c r="AQI222" s="83"/>
      <c r="AQJ222" s="83"/>
      <c r="AQK222" s="86"/>
      <c r="AQL222" s="86"/>
      <c r="AQM222" s="82"/>
      <c r="AQN222" s="83"/>
      <c r="AQO222" s="83"/>
      <c r="AQP222" s="86"/>
      <c r="AQQ222" s="86"/>
      <c r="AQR222" s="82"/>
      <c r="AQS222" s="83"/>
      <c r="AQT222" s="83"/>
      <c r="AQU222" s="86"/>
      <c r="AQV222" s="86"/>
      <c r="AQW222" s="82"/>
      <c r="AQX222" s="83"/>
      <c r="AQY222" s="83"/>
      <c r="AQZ222" s="86"/>
      <c r="ARA222" s="86"/>
      <c r="ARB222" s="82"/>
      <c r="ARC222" s="83"/>
      <c r="ARD222" s="83"/>
      <c r="ARE222" s="86"/>
      <c r="ARF222" s="86"/>
      <c r="ARG222" s="82"/>
      <c r="ARH222" s="83"/>
      <c r="ARI222" s="83"/>
      <c r="ARJ222" s="86"/>
      <c r="ARK222" s="86"/>
      <c r="ARL222" s="82"/>
      <c r="ARM222" s="83"/>
      <c r="ARN222" s="83"/>
      <c r="ARO222" s="86"/>
      <c r="ARP222" s="86"/>
      <c r="ARQ222" s="82"/>
      <c r="ARR222" s="83"/>
      <c r="ARS222" s="83"/>
      <c r="ART222" s="86"/>
      <c r="ARU222" s="86"/>
      <c r="ARV222" s="82"/>
      <c r="ARW222" s="83"/>
      <c r="ARX222" s="83"/>
      <c r="ARY222" s="86"/>
      <c r="ARZ222" s="86"/>
      <c r="ASA222" s="82"/>
      <c r="ASB222" s="83"/>
      <c r="ASC222" s="83"/>
      <c r="ASD222" s="86"/>
      <c r="ASE222" s="86"/>
      <c r="ASF222" s="82"/>
      <c r="ASG222" s="83"/>
      <c r="ASH222" s="83"/>
      <c r="ASI222" s="86"/>
      <c r="ASJ222" s="86"/>
      <c r="ASK222" s="82"/>
      <c r="ASL222" s="83"/>
      <c r="ASM222" s="83"/>
      <c r="ASN222" s="86"/>
      <c r="ASO222" s="86"/>
      <c r="ASP222" s="82"/>
      <c r="ASQ222" s="83"/>
      <c r="ASR222" s="83"/>
      <c r="ASS222" s="86"/>
      <c r="AST222" s="86"/>
      <c r="ASU222" s="82"/>
      <c r="ASV222" s="83"/>
      <c r="ASW222" s="83"/>
      <c r="ASX222" s="86"/>
      <c r="ASY222" s="86"/>
      <c r="ASZ222" s="82"/>
      <c r="ATA222" s="83"/>
      <c r="ATB222" s="83"/>
      <c r="ATC222" s="86"/>
      <c r="ATD222" s="86"/>
      <c r="ATE222" s="82"/>
      <c r="ATF222" s="83"/>
      <c r="ATG222" s="83"/>
      <c r="ATH222" s="86"/>
      <c r="ATI222" s="86"/>
      <c r="ATJ222" s="82"/>
      <c r="ATK222" s="83"/>
      <c r="ATL222" s="83"/>
      <c r="ATM222" s="86"/>
      <c r="ATN222" s="86"/>
      <c r="ATO222" s="82"/>
      <c r="ATP222" s="83"/>
      <c r="ATQ222" s="83"/>
      <c r="ATR222" s="86"/>
      <c r="ATS222" s="86"/>
      <c r="ATT222" s="82"/>
      <c r="ATU222" s="83"/>
      <c r="ATV222" s="83"/>
      <c r="ATW222" s="86"/>
      <c r="ATX222" s="86"/>
      <c r="ATY222" s="82"/>
      <c r="ATZ222" s="83"/>
      <c r="AUA222" s="83"/>
      <c r="AUB222" s="86"/>
      <c r="AUC222" s="86"/>
      <c r="AUD222" s="82"/>
      <c r="AUE222" s="83"/>
      <c r="AUF222" s="83"/>
      <c r="AUG222" s="86"/>
      <c r="AUH222" s="86"/>
      <c r="AUI222" s="82"/>
      <c r="AUJ222" s="83"/>
      <c r="AUK222" s="83"/>
      <c r="AUL222" s="86"/>
      <c r="AUM222" s="86"/>
      <c r="AUN222" s="82"/>
      <c r="AUO222" s="83"/>
      <c r="AUP222" s="83"/>
      <c r="AUQ222" s="86"/>
      <c r="AUR222" s="86"/>
      <c r="AUS222" s="82"/>
      <c r="AUT222" s="83"/>
      <c r="AUU222" s="83"/>
      <c r="AUV222" s="86"/>
      <c r="AUW222" s="86"/>
      <c r="AUX222" s="82"/>
      <c r="AUY222" s="83"/>
      <c r="AUZ222" s="83"/>
      <c r="AVA222" s="86"/>
      <c r="AVB222" s="86"/>
      <c r="AVC222" s="82"/>
      <c r="AVD222" s="83"/>
      <c r="AVE222" s="83"/>
      <c r="AVF222" s="86"/>
      <c r="AVG222" s="86"/>
      <c r="AVH222" s="82"/>
      <c r="AVI222" s="83"/>
      <c r="AVJ222" s="83"/>
      <c r="AVK222" s="86"/>
      <c r="AVL222" s="86"/>
      <c r="AVM222" s="82"/>
      <c r="AVN222" s="83"/>
      <c r="AVO222" s="83"/>
      <c r="AVP222" s="86"/>
      <c r="AVQ222" s="86"/>
      <c r="AVR222" s="82"/>
      <c r="AVS222" s="83"/>
      <c r="AVT222" s="83"/>
      <c r="AVU222" s="86"/>
      <c r="AVV222" s="86"/>
      <c r="AVW222" s="82"/>
      <c r="AVX222" s="83"/>
      <c r="AVY222" s="83"/>
      <c r="AVZ222" s="86"/>
      <c r="AWA222" s="86"/>
      <c r="AWB222" s="82"/>
      <c r="AWC222" s="83"/>
      <c r="AWD222" s="83"/>
      <c r="AWE222" s="86"/>
      <c r="AWF222" s="86"/>
      <c r="AWG222" s="82"/>
      <c r="AWH222" s="83"/>
      <c r="AWI222" s="83"/>
      <c r="AWJ222" s="86"/>
      <c r="AWK222" s="86"/>
      <c r="AWL222" s="82"/>
      <c r="AWM222" s="83"/>
      <c r="AWN222" s="83"/>
      <c r="AWO222" s="86"/>
      <c r="AWP222" s="86"/>
      <c r="AWQ222" s="82"/>
      <c r="AWR222" s="83"/>
      <c r="AWS222" s="83"/>
      <c r="AWT222" s="86"/>
      <c r="AWU222" s="86"/>
      <c r="AWV222" s="82"/>
      <c r="AWW222" s="83"/>
      <c r="AWX222" s="83"/>
      <c r="AWY222" s="86"/>
      <c r="AWZ222" s="86"/>
      <c r="AXA222" s="82"/>
      <c r="AXB222" s="83"/>
      <c r="AXC222" s="83"/>
      <c r="AXD222" s="86"/>
      <c r="AXE222" s="86"/>
      <c r="AXF222" s="82"/>
      <c r="AXG222" s="83"/>
      <c r="AXH222" s="83"/>
      <c r="AXI222" s="86"/>
      <c r="AXJ222" s="86"/>
      <c r="AXK222" s="82"/>
      <c r="AXL222" s="83"/>
      <c r="AXM222" s="83"/>
      <c r="AXN222" s="86"/>
      <c r="AXO222" s="86"/>
      <c r="AXP222" s="82"/>
      <c r="AXQ222" s="83"/>
      <c r="AXR222" s="83"/>
      <c r="AXS222" s="86"/>
      <c r="AXT222" s="86"/>
      <c r="AXU222" s="82"/>
      <c r="AXV222" s="83"/>
      <c r="AXW222" s="83"/>
      <c r="AXX222" s="86"/>
      <c r="AXY222" s="86"/>
      <c r="AXZ222" s="82"/>
      <c r="AYA222" s="83"/>
      <c r="AYB222" s="83"/>
      <c r="AYC222" s="86"/>
      <c r="AYD222" s="86"/>
      <c r="AYE222" s="82"/>
      <c r="AYF222" s="83"/>
      <c r="AYG222" s="83"/>
      <c r="AYH222" s="86"/>
      <c r="AYI222" s="86"/>
      <c r="AYJ222" s="82"/>
      <c r="AYK222" s="83"/>
      <c r="AYL222" s="83"/>
      <c r="AYM222" s="86"/>
      <c r="AYN222" s="86"/>
      <c r="AYO222" s="82"/>
      <c r="AYP222" s="83"/>
      <c r="AYQ222" s="83"/>
      <c r="AYR222" s="86"/>
      <c r="AYS222" s="86"/>
      <c r="AYT222" s="82"/>
      <c r="AYU222" s="83"/>
      <c r="AYV222" s="83"/>
      <c r="AYW222" s="86"/>
      <c r="AYX222" s="86"/>
      <c r="AYY222" s="82"/>
      <c r="AYZ222" s="83"/>
      <c r="AZA222" s="83"/>
      <c r="AZB222" s="86"/>
      <c r="AZC222" s="86"/>
      <c r="AZD222" s="82"/>
      <c r="AZE222" s="83"/>
      <c r="AZF222" s="83"/>
      <c r="AZG222" s="86"/>
      <c r="AZH222" s="86"/>
      <c r="AZI222" s="82"/>
      <c r="AZJ222" s="83"/>
      <c r="AZK222" s="83"/>
      <c r="AZL222" s="86"/>
      <c r="AZM222" s="86"/>
      <c r="AZN222" s="82"/>
      <c r="AZO222" s="83"/>
      <c r="AZP222" s="83"/>
      <c r="AZQ222" s="86"/>
      <c r="AZR222" s="86"/>
      <c r="AZS222" s="82"/>
      <c r="AZT222" s="83"/>
      <c r="AZU222" s="83"/>
      <c r="AZV222" s="86"/>
      <c r="AZW222" s="86"/>
      <c r="AZX222" s="82"/>
      <c r="AZY222" s="83"/>
      <c r="AZZ222" s="83"/>
      <c r="BAA222" s="86"/>
      <c r="BAB222" s="86"/>
      <c r="BAC222" s="82"/>
      <c r="BAD222" s="83"/>
      <c r="BAE222" s="83"/>
      <c r="BAF222" s="86"/>
      <c r="BAG222" s="86"/>
      <c r="BAH222" s="82"/>
      <c r="BAI222" s="83"/>
      <c r="BAJ222" s="83"/>
      <c r="BAK222" s="86"/>
      <c r="BAL222" s="86"/>
      <c r="BAM222" s="82"/>
      <c r="BAN222" s="83"/>
      <c r="BAO222" s="83"/>
      <c r="BAP222" s="86"/>
      <c r="BAQ222" s="86"/>
      <c r="BAR222" s="82"/>
      <c r="BAS222" s="83"/>
      <c r="BAT222" s="83"/>
      <c r="BAU222" s="86"/>
      <c r="BAV222" s="86"/>
      <c r="BAW222" s="82"/>
      <c r="BAX222" s="83"/>
      <c r="BAY222" s="83"/>
      <c r="BAZ222" s="86"/>
      <c r="BBA222" s="86"/>
      <c r="BBB222" s="82"/>
      <c r="BBC222" s="83"/>
      <c r="BBD222" s="83"/>
      <c r="BBE222" s="86"/>
      <c r="BBF222" s="86"/>
      <c r="BBG222" s="82"/>
      <c r="BBH222" s="83"/>
      <c r="BBI222" s="83"/>
      <c r="BBJ222" s="86"/>
      <c r="BBK222" s="86"/>
      <c r="BBL222" s="82"/>
      <c r="BBM222" s="83"/>
      <c r="BBN222" s="83"/>
      <c r="BBO222" s="86"/>
      <c r="BBP222" s="86"/>
      <c r="BBQ222" s="82"/>
      <c r="BBR222" s="83"/>
      <c r="BBS222" s="83"/>
      <c r="BBT222" s="86"/>
      <c r="BBU222" s="86"/>
      <c r="BBV222" s="82"/>
      <c r="BBW222" s="83"/>
      <c r="BBX222" s="83"/>
      <c r="BBY222" s="86"/>
      <c r="BBZ222" s="86"/>
      <c r="BCA222" s="82"/>
      <c r="BCB222" s="83"/>
      <c r="BCC222" s="83"/>
      <c r="BCD222" s="86"/>
      <c r="BCE222" s="86"/>
      <c r="BCF222" s="82"/>
      <c r="BCG222" s="83"/>
      <c r="BCH222" s="83"/>
      <c r="BCI222" s="86"/>
      <c r="BCJ222" s="86"/>
      <c r="BCK222" s="82"/>
      <c r="BCL222" s="83"/>
      <c r="BCM222" s="83"/>
      <c r="BCN222" s="86"/>
      <c r="BCO222" s="86"/>
      <c r="BCP222" s="82"/>
      <c r="BCQ222" s="83"/>
      <c r="BCR222" s="83"/>
      <c r="BCS222" s="86"/>
      <c r="BCT222" s="86"/>
      <c r="BCU222" s="82"/>
      <c r="BCV222" s="83"/>
      <c r="BCW222" s="83"/>
      <c r="BCX222" s="86"/>
      <c r="BCY222" s="86"/>
      <c r="BCZ222" s="82"/>
      <c r="BDA222" s="83"/>
      <c r="BDB222" s="83"/>
      <c r="BDC222" s="86"/>
      <c r="BDD222" s="86"/>
      <c r="BDE222" s="82"/>
      <c r="BDF222" s="83"/>
      <c r="BDG222" s="83"/>
      <c r="BDH222" s="86"/>
      <c r="BDI222" s="86"/>
      <c r="BDJ222" s="82"/>
      <c r="BDK222" s="83"/>
      <c r="BDL222" s="83"/>
      <c r="BDM222" s="86"/>
      <c r="BDN222" s="86"/>
      <c r="BDO222" s="82"/>
      <c r="BDP222" s="83"/>
      <c r="BDQ222" s="83"/>
      <c r="BDR222" s="86"/>
      <c r="BDS222" s="86"/>
      <c r="BDT222" s="82"/>
      <c r="BDU222" s="83"/>
      <c r="BDV222" s="83"/>
      <c r="BDW222" s="86"/>
      <c r="BDX222" s="86"/>
      <c r="BDY222" s="82"/>
      <c r="BDZ222" s="83"/>
      <c r="BEA222" s="83"/>
      <c r="BEB222" s="86"/>
      <c r="BEC222" s="86"/>
      <c r="BED222" s="82"/>
      <c r="BEE222" s="83"/>
      <c r="BEF222" s="83"/>
      <c r="BEG222" s="86"/>
      <c r="BEH222" s="86"/>
      <c r="BEI222" s="82"/>
      <c r="BEJ222" s="83"/>
      <c r="BEK222" s="83"/>
      <c r="BEL222" s="86"/>
      <c r="BEM222" s="86"/>
      <c r="BEN222" s="82"/>
      <c r="BEO222" s="83"/>
      <c r="BEP222" s="83"/>
      <c r="BEQ222" s="86"/>
      <c r="BER222" s="86"/>
      <c r="BES222" s="82"/>
      <c r="BET222" s="83"/>
      <c r="BEU222" s="83"/>
      <c r="BEV222" s="86"/>
      <c r="BEW222" s="86"/>
      <c r="BEX222" s="82"/>
      <c r="BEY222" s="83"/>
      <c r="BEZ222" s="83"/>
      <c r="BFA222" s="86"/>
      <c r="BFB222" s="86"/>
      <c r="BFC222" s="82"/>
      <c r="BFD222" s="83"/>
      <c r="BFE222" s="83"/>
      <c r="BFF222" s="86"/>
      <c r="BFG222" s="86"/>
      <c r="BFH222" s="82"/>
      <c r="BFI222" s="83"/>
      <c r="BFJ222" s="83"/>
      <c r="BFK222" s="86"/>
      <c r="BFL222" s="86"/>
      <c r="BFM222" s="82"/>
      <c r="BFN222" s="83"/>
      <c r="BFO222" s="83"/>
      <c r="BFP222" s="86"/>
      <c r="BFQ222" s="86"/>
      <c r="BFR222" s="82"/>
      <c r="BFS222" s="83"/>
      <c r="BFT222" s="83"/>
      <c r="BFU222" s="86"/>
      <c r="BFV222" s="86"/>
      <c r="BFW222" s="82"/>
      <c r="BFX222" s="83"/>
      <c r="BFY222" s="83"/>
      <c r="BFZ222" s="86"/>
      <c r="BGA222" s="86"/>
      <c r="BGB222" s="82"/>
      <c r="BGC222" s="83"/>
      <c r="BGD222" s="83"/>
      <c r="BGE222" s="86"/>
      <c r="BGF222" s="86"/>
      <c r="BGG222" s="82"/>
      <c r="BGH222" s="83"/>
      <c r="BGI222" s="83"/>
      <c r="BGJ222" s="86"/>
      <c r="BGK222" s="86"/>
      <c r="BGL222" s="82"/>
      <c r="BGM222" s="83"/>
      <c r="BGN222" s="83"/>
      <c r="BGO222" s="86"/>
      <c r="BGP222" s="86"/>
      <c r="BGQ222" s="82"/>
      <c r="BGR222" s="83"/>
      <c r="BGS222" s="83"/>
      <c r="BGT222" s="86"/>
      <c r="BGU222" s="86"/>
      <c r="BGV222" s="82"/>
      <c r="BGW222" s="83"/>
      <c r="BGX222" s="83"/>
      <c r="BGY222" s="86"/>
      <c r="BGZ222" s="86"/>
      <c r="BHA222" s="82"/>
      <c r="BHB222" s="83"/>
      <c r="BHC222" s="83"/>
      <c r="BHD222" s="86"/>
      <c r="BHE222" s="86"/>
      <c r="BHF222" s="82"/>
      <c r="BHG222" s="83"/>
      <c r="BHH222" s="83"/>
      <c r="BHI222" s="86"/>
      <c r="BHJ222" s="86"/>
      <c r="BHK222" s="82"/>
      <c r="BHL222" s="83"/>
      <c r="BHM222" s="83"/>
      <c r="BHN222" s="86"/>
      <c r="BHO222" s="86"/>
      <c r="BHP222" s="82"/>
      <c r="BHQ222" s="83"/>
      <c r="BHR222" s="83"/>
      <c r="BHS222" s="86"/>
      <c r="BHT222" s="86"/>
      <c r="BHU222" s="82"/>
      <c r="BHV222" s="83"/>
      <c r="BHW222" s="83"/>
      <c r="BHX222" s="86"/>
      <c r="BHY222" s="86"/>
      <c r="BHZ222" s="82"/>
      <c r="BIA222" s="83"/>
      <c r="BIB222" s="83"/>
      <c r="BIC222" s="86"/>
      <c r="BID222" s="86"/>
      <c r="BIE222" s="82"/>
      <c r="BIF222" s="83"/>
      <c r="BIG222" s="83"/>
      <c r="BIH222" s="86"/>
      <c r="BII222" s="86"/>
      <c r="BIJ222" s="82"/>
      <c r="BIK222" s="83"/>
      <c r="BIL222" s="83"/>
      <c r="BIM222" s="86"/>
      <c r="BIN222" s="86"/>
      <c r="BIO222" s="82"/>
      <c r="BIP222" s="83"/>
      <c r="BIQ222" s="83"/>
      <c r="BIR222" s="86"/>
      <c r="BIS222" s="86"/>
      <c r="BIT222" s="82"/>
      <c r="BIU222" s="83"/>
      <c r="BIV222" s="83"/>
      <c r="BIW222" s="86"/>
      <c r="BIX222" s="86"/>
      <c r="BIY222" s="82"/>
      <c r="BIZ222" s="83"/>
      <c r="BJA222" s="83"/>
      <c r="BJB222" s="86"/>
      <c r="BJC222" s="86"/>
      <c r="BJD222" s="82"/>
      <c r="BJE222" s="83"/>
      <c r="BJF222" s="83"/>
      <c r="BJG222" s="86"/>
      <c r="BJH222" s="86"/>
      <c r="BJI222" s="82"/>
      <c r="BJJ222" s="83"/>
      <c r="BJK222" s="83"/>
      <c r="BJL222" s="86"/>
      <c r="BJM222" s="86"/>
      <c r="BJN222" s="82"/>
      <c r="BJO222" s="83"/>
      <c r="BJP222" s="83"/>
      <c r="BJQ222" s="86"/>
      <c r="BJR222" s="86"/>
      <c r="BJS222" s="82"/>
      <c r="BJT222" s="83"/>
      <c r="BJU222" s="83"/>
      <c r="BJV222" s="86"/>
      <c r="BJW222" s="86"/>
      <c r="BJX222" s="82"/>
      <c r="BJY222" s="83"/>
      <c r="BJZ222" s="83"/>
      <c r="BKA222" s="86"/>
      <c r="BKB222" s="86"/>
      <c r="BKC222" s="82"/>
      <c r="BKD222" s="83"/>
      <c r="BKE222" s="83"/>
      <c r="BKF222" s="86"/>
      <c r="BKG222" s="86"/>
      <c r="BKH222" s="82"/>
      <c r="BKI222" s="83"/>
      <c r="BKJ222" s="83"/>
      <c r="BKK222" s="86"/>
      <c r="BKL222" s="86"/>
      <c r="BKM222" s="82"/>
      <c r="BKN222" s="83"/>
      <c r="BKO222" s="83"/>
      <c r="BKP222" s="86"/>
      <c r="BKQ222" s="86"/>
      <c r="BKR222" s="82"/>
      <c r="BKS222" s="83"/>
      <c r="BKT222" s="83"/>
      <c r="BKU222" s="86"/>
      <c r="BKV222" s="86"/>
      <c r="BKW222" s="82"/>
      <c r="BKX222" s="83"/>
      <c r="BKY222" s="83"/>
      <c r="BKZ222" s="86"/>
      <c r="BLA222" s="86"/>
      <c r="BLB222" s="82"/>
      <c r="BLC222" s="83"/>
      <c r="BLD222" s="83"/>
      <c r="BLE222" s="86"/>
      <c r="BLF222" s="86"/>
      <c r="BLG222" s="82"/>
      <c r="BLH222" s="83"/>
      <c r="BLI222" s="83"/>
      <c r="BLJ222" s="86"/>
      <c r="BLK222" s="86"/>
      <c r="BLL222" s="82"/>
      <c r="BLM222" s="83"/>
      <c r="BLN222" s="83"/>
      <c r="BLO222" s="86"/>
      <c r="BLP222" s="86"/>
      <c r="BLQ222" s="82"/>
      <c r="BLR222" s="83"/>
      <c r="BLS222" s="83"/>
      <c r="BLT222" s="86"/>
      <c r="BLU222" s="86"/>
      <c r="BLV222" s="82"/>
      <c r="BLW222" s="83"/>
      <c r="BLX222" s="83"/>
      <c r="BLY222" s="86"/>
      <c r="BLZ222" s="86"/>
      <c r="BMA222" s="82"/>
      <c r="BMB222" s="83"/>
      <c r="BMC222" s="83"/>
      <c r="BMD222" s="86"/>
      <c r="BME222" s="86"/>
      <c r="BMF222" s="82"/>
      <c r="BMG222" s="83"/>
      <c r="BMH222" s="83"/>
      <c r="BMI222" s="86"/>
      <c r="BMJ222" s="86"/>
      <c r="BMK222" s="82"/>
      <c r="BML222" s="83"/>
      <c r="BMM222" s="83"/>
      <c r="BMN222" s="86"/>
      <c r="BMO222" s="86"/>
      <c r="BMP222" s="82"/>
      <c r="BMQ222" s="83"/>
      <c r="BMR222" s="83"/>
      <c r="BMS222" s="86"/>
      <c r="BMT222" s="86"/>
      <c r="BMU222" s="82"/>
      <c r="BMV222" s="83"/>
      <c r="BMW222" s="83"/>
      <c r="BMX222" s="86"/>
      <c r="BMY222" s="86"/>
      <c r="BMZ222" s="82"/>
      <c r="BNA222" s="83"/>
      <c r="BNB222" s="83"/>
      <c r="BNC222" s="86"/>
      <c r="BND222" s="86"/>
      <c r="BNE222" s="82"/>
      <c r="BNF222" s="83"/>
      <c r="BNG222" s="83"/>
      <c r="BNH222" s="86"/>
      <c r="BNI222" s="86"/>
      <c r="BNJ222" s="82"/>
      <c r="BNK222" s="83"/>
      <c r="BNL222" s="83"/>
      <c r="BNM222" s="86"/>
      <c r="BNN222" s="86"/>
      <c r="BNO222" s="82"/>
      <c r="BNP222" s="83"/>
      <c r="BNQ222" s="83"/>
      <c r="BNR222" s="86"/>
      <c r="BNS222" s="86"/>
      <c r="BNT222" s="82"/>
      <c r="BNU222" s="83"/>
      <c r="BNV222" s="83"/>
      <c r="BNW222" s="86"/>
      <c r="BNX222" s="86"/>
      <c r="BNY222" s="82"/>
      <c r="BNZ222" s="83"/>
      <c r="BOA222" s="83"/>
      <c r="BOB222" s="86"/>
      <c r="BOC222" s="86"/>
      <c r="BOD222" s="82"/>
      <c r="BOE222" s="83"/>
      <c r="BOF222" s="83"/>
      <c r="BOG222" s="86"/>
      <c r="BOH222" s="86"/>
      <c r="BOI222" s="82"/>
      <c r="BOJ222" s="83"/>
      <c r="BOK222" s="83"/>
      <c r="BOL222" s="86"/>
      <c r="BOM222" s="86"/>
      <c r="BON222" s="82"/>
      <c r="BOO222" s="83"/>
      <c r="BOP222" s="83"/>
      <c r="BOQ222" s="86"/>
      <c r="BOR222" s="86"/>
      <c r="BOS222" s="82"/>
      <c r="BOT222" s="83"/>
      <c r="BOU222" s="83"/>
      <c r="BOV222" s="86"/>
      <c r="BOW222" s="86"/>
      <c r="BOX222" s="82"/>
      <c r="BOY222" s="83"/>
      <c r="BOZ222" s="83"/>
      <c r="BPA222" s="86"/>
      <c r="BPB222" s="86"/>
      <c r="BPC222" s="82"/>
      <c r="BPD222" s="83"/>
      <c r="BPE222" s="83"/>
      <c r="BPF222" s="86"/>
      <c r="BPG222" s="86"/>
      <c r="BPH222" s="82"/>
      <c r="BPI222" s="83"/>
      <c r="BPJ222" s="83"/>
      <c r="BPK222" s="86"/>
      <c r="BPL222" s="86"/>
      <c r="BPM222" s="82"/>
      <c r="BPN222" s="83"/>
      <c r="BPO222" s="83"/>
      <c r="BPP222" s="86"/>
      <c r="BPQ222" s="86"/>
      <c r="BPR222" s="82"/>
      <c r="BPS222" s="83"/>
      <c r="BPT222" s="83"/>
      <c r="BPU222" s="86"/>
      <c r="BPV222" s="86"/>
      <c r="BPW222" s="82"/>
      <c r="BPX222" s="83"/>
      <c r="BPY222" s="83"/>
      <c r="BPZ222" s="86"/>
      <c r="BQA222" s="86"/>
      <c r="BQB222" s="82"/>
      <c r="BQC222" s="83"/>
      <c r="BQD222" s="83"/>
      <c r="BQE222" s="86"/>
      <c r="BQF222" s="86"/>
      <c r="BQG222" s="82"/>
      <c r="BQH222" s="83"/>
      <c r="BQI222" s="83"/>
      <c r="BQJ222" s="86"/>
      <c r="BQK222" s="86"/>
      <c r="BQL222" s="82"/>
      <c r="BQM222" s="83"/>
      <c r="BQN222" s="83"/>
      <c r="BQO222" s="86"/>
      <c r="BQP222" s="86"/>
      <c r="BQQ222" s="82"/>
      <c r="BQR222" s="83"/>
      <c r="BQS222" s="83"/>
      <c r="BQT222" s="86"/>
      <c r="BQU222" s="86"/>
      <c r="BQV222" s="82"/>
      <c r="BQW222" s="83"/>
      <c r="BQX222" s="83"/>
      <c r="BQY222" s="86"/>
      <c r="BQZ222" s="86"/>
      <c r="BRA222" s="82"/>
      <c r="BRB222" s="83"/>
      <c r="BRC222" s="83"/>
      <c r="BRD222" s="86"/>
      <c r="BRE222" s="86"/>
      <c r="BRF222" s="82"/>
      <c r="BRG222" s="83"/>
      <c r="BRH222" s="83"/>
      <c r="BRI222" s="86"/>
      <c r="BRJ222" s="86"/>
      <c r="BRK222" s="82"/>
      <c r="BRL222" s="83"/>
      <c r="BRM222" s="83"/>
      <c r="BRN222" s="86"/>
      <c r="BRO222" s="86"/>
      <c r="BRP222" s="82"/>
      <c r="BRQ222" s="83"/>
      <c r="BRR222" s="83"/>
      <c r="BRS222" s="86"/>
      <c r="BRT222" s="86"/>
      <c r="BRU222" s="82"/>
      <c r="BRV222" s="83"/>
      <c r="BRW222" s="83"/>
      <c r="BRX222" s="86"/>
      <c r="BRY222" s="86"/>
      <c r="BRZ222" s="82"/>
      <c r="BSA222" s="83"/>
      <c r="BSB222" s="83"/>
      <c r="BSC222" s="86"/>
      <c r="BSD222" s="86"/>
      <c r="BSE222" s="82"/>
      <c r="BSF222" s="83"/>
      <c r="BSG222" s="83"/>
      <c r="BSH222" s="86"/>
      <c r="BSI222" s="86"/>
      <c r="BSJ222" s="82"/>
      <c r="BSK222" s="83"/>
      <c r="BSL222" s="83"/>
      <c r="BSM222" s="86"/>
      <c r="BSN222" s="86"/>
      <c r="BSO222" s="82"/>
      <c r="BSP222" s="83"/>
      <c r="BSQ222" s="83"/>
      <c r="BSR222" s="86"/>
      <c r="BSS222" s="86"/>
      <c r="BST222" s="82"/>
      <c r="BSU222" s="83"/>
      <c r="BSV222" s="83"/>
      <c r="BSW222" s="86"/>
      <c r="BSX222" s="86"/>
      <c r="BSY222" s="82"/>
      <c r="BSZ222" s="83"/>
      <c r="BTA222" s="83"/>
      <c r="BTB222" s="86"/>
      <c r="BTC222" s="86"/>
      <c r="BTD222" s="82"/>
      <c r="BTE222" s="83"/>
      <c r="BTF222" s="83"/>
      <c r="BTG222" s="86"/>
      <c r="BTH222" s="86"/>
      <c r="BTI222" s="82"/>
      <c r="BTJ222" s="83"/>
      <c r="BTK222" s="83"/>
      <c r="BTL222" s="86"/>
      <c r="BTM222" s="86"/>
      <c r="BTN222" s="82"/>
      <c r="BTO222" s="83"/>
      <c r="BTP222" s="83"/>
      <c r="BTQ222" s="86"/>
      <c r="BTR222" s="86"/>
      <c r="BTS222" s="82"/>
      <c r="BTT222" s="83"/>
      <c r="BTU222" s="83"/>
      <c r="BTV222" s="86"/>
      <c r="BTW222" s="86"/>
      <c r="BTX222" s="82"/>
      <c r="BTY222" s="83"/>
      <c r="BTZ222" s="83"/>
      <c r="BUA222" s="86"/>
      <c r="BUB222" s="86"/>
      <c r="BUC222" s="82"/>
      <c r="BUD222" s="83"/>
      <c r="BUE222" s="83"/>
      <c r="BUF222" s="86"/>
      <c r="BUG222" s="86"/>
      <c r="BUH222" s="82"/>
      <c r="BUI222" s="83"/>
      <c r="BUJ222" s="83"/>
      <c r="BUK222" s="86"/>
      <c r="BUL222" s="86"/>
      <c r="BUM222" s="82"/>
      <c r="BUN222" s="83"/>
      <c r="BUO222" s="83"/>
      <c r="BUP222" s="86"/>
      <c r="BUQ222" s="86"/>
      <c r="BUR222" s="82"/>
      <c r="BUS222" s="83"/>
      <c r="BUT222" s="83"/>
      <c r="BUU222" s="86"/>
      <c r="BUV222" s="86"/>
      <c r="BUW222" s="82"/>
      <c r="BUX222" s="83"/>
      <c r="BUY222" s="83"/>
      <c r="BUZ222" s="86"/>
      <c r="BVA222" s="86"/>
      <c r="BVB222" s="82"/>
      <c r="BVC222" s="83"/>
      <c r="BVD222" s="83"/>
      <c r="BVE222" s="86"/>
      <c r="BVF222" s="86"/>
      <c r="BVG222" s="82"/>
      <c r="BVH222" s="83"/>
      <c r="BVI222" s="83"/>
      <c r="BVJ222" s="86"/>
      <c r="BVK222" s="86"/>
      <c r="BVL222" s="82"/>
      <c r="BVM222" s="83"/>
      <c r="BVN222" s="83"/>
      <c r="BVO222" s="86"/>
      <c r="BVP222" s="86"/>
      <c r="BVQ222" s="82"/>
      <c r="BVR222" s="83"/>
      <c r="BVS222" s="83"/>
      <c r="BVT222" s="86"/>
      <c r="BVU222" s="86"/>
      <c r="BVV222" s="82"/>
      <c r="BVW222" s="83"/>
      <c r="BVX222" s="83"/>
      <c r="BVY222" s="86"/>
      <c r="BVZ222" s="86"/>
      <c r="BWA222" s="82"/>
      <c r="BWB222" s="83"/>
      <c r="BWC222" s="83"/>
      <c r="BWD222" s="86"/>
      <c r="BWE222" s="86"/>
      <c r="BWF222" s="82"/>
      <c r="BWG222" s="83"/>
      <c r="BWH222" s="83"/>
      <c r="BWI222" s="86"/>
      <c r="BWJ222" s="86"/>
      <c r="BWK222" s="82"/>
      <c r="BWL222" s="83"/>
      <c r="BWM222" s="83"/>
      <c r="BWN222" s="86"/>
      <c r="BWO222" s="86"/>
      <c r="BWP222" s="82"/>
      <c r="BWQ222" s="83"/>
      <c r="BWR222" s="83"/>
      <c r="BWS222" s="86"/>
      <c r="BWT222" s="86"/>
      <c r="BWU222" s="82"/>
      <c r="BWV222" s="83"/>
      <c r="BWW222" s="83"/>
      <c r="BWX222" s="86"/>
      <c r="BWY222" s="86"/>
      <c r="BWZ222" s="82"/>
      <c r="BXA222" s="83"/>
      <c r="BXB222" s="83"/>
      <c r="BXC222" s="86"/>
      <c r="BXD222" s="86"/>
      <c r="BXE222" s="82"/>
      <c r="BXF222" s="83"/>
      <c r="BXG222" s="83"/>
      <c r="BXH222" s="86"/>
      <c r="BXI222" s="86"/>
      <c r="BXJ222" s="82"/>
      <c r="BXK222" s="83"/>
      <c r="BXL222" s="83"/>
      <c r="BXM222" s="86"/>
      <c r="BXN222" s="86"/>
      <c r="BXO222" s="82"/>
      <c r="BXP222" s="83"/>
      <c r="BXQ222" s="83"/>
      <c r="BXR222" s="86"/>
      <c r="BXS222" s="86"/>
      <c r="BXT222" s="82"/>
      <c r="BXU222" s="83"/>
      <c r="BXV222" s="83"/>
      <c r="BXW222" s="86"/>
      <c r="BXX222" s="86"/>
      <c r="BXY222" s="82"/>
      <c r="BXZ222" s="83"/>
      <c r="BYA222" s="83"/>
      <c r="BYB222" s="86"/>
      <c r="BYC222" s="86"/>
      <c r="BYD222" s="82"/>
      <c r="BYE222" s="83"/>
      <c r="BYF222" s="83"/>
      <c r="BYG222" s="86"/>
      <c r="BYH222" s="86"/>
      <c r="BYI222" s="82"/>
      <c r="BYJ222" s="83"/>
      <c r="BYK222" s="83"/>
      <c r="BYL222" s="86"/>
      <c r="BYM222" s="86"/>
      <c r="BYN222" s="82"/>
      <c r="BYO222" s="83"/>
      <c r="BYP222" s="83"/>
      <c r="BYQ222" s="86"/>
      <c r="BYR222" s="86"/>
      <c r="BYS222" s="82"/>
      <c r="BYT222" s="83"/>
      <c r="BYU222" s="83"/>
      <c r="BYV222" s="86"/>
      <c r="BYW222" s="86"/>
      <c r="BYX222" s="82"/>
      <c r="BYY222" s="83"/>
      <c r="BYZ222" s="83"/>
      <c r="BZA222" s="86"/>
      <c r="BZB222" s="86"/>
      <c r="BZC222" s="82"/>
      <c r="BZD222" s="83"/>
      <c r="BZE222" s="83"/>
      <c r="BZF222" s="86"/>
      <c r="BZG222" s="86"/>
      <c r="BZH222" s="82"/>
      <c r="BZI222" s="83"/>
      <c r="BZJ222" s="83"/>
      <c r="BZK222" s="86"/>
      <c r="BZL222" s="86"/>
      <c r="BZM222" s="82"/>
      <c r="BZN222" s="83"/>
      <c r="BZO222" s="83"/>
      <c r="BZP222" s="86"/>
      <c r="BZQ222" s="86"/>
      <c r="BZR222" s="82"/>
      <c r="BZS222" s="83"/>
      <c r="BZT222" s="83"/>
      <c r="BZU222" s="86"/>
      <c r="BZV222" s="86"/>
      <c r="BZW222" s="82"/>
      <c r="BZX222" s="83"/>
      <c r="BZY222" s="83"/>
      <c r="BZZ222" s="86"/>
      <c r="CAA222" s="86"/>
      <c r="CAB222" s="82"/>
      <c r="CAC222" s="83"/>
      <c r="CAD222" s="83"/>
      <c r="CAE222" s="86"/>
      <c r="CAF222" s="86"/>
      <c r="CAG222" s="82"/>
      <c r="CAH222" s="83"/>
      <c r="CAI222" s="83"/>
      <c r="CAJ222" s="86"/>
      <c r="CAK222" s="86"/>
      <c r="CAL222" s="82"/>
      <c r="CAM222" s="83"/>
      <c r="CAN222" s="83"/>
      <c r="CAO222" s="86"/>
      <c r="CAP222" s="86"/>
      <c r="CAQ222" s="82"/>
      <c r="CAR222" s="83"/>
      <c r="CAS222" s="83"/>
      <c r="CAT222" s="86"/>
      <c r="CAU222" s="86"/>
      <c r="CAV222" s="82"/>
      <c r="CAW222" s="83"/>
      <c r="CAX222" s="83"/>
      <c r="CAY222" s="86"/>
      <c r="CAZ222" s="86"/>
      <c r="CBA222" s="82"/>
      <c r="CBB222" s="83"/>
      <c r="CBC222" s="83"/>
      <c r="CBD222" s="86"/>
      <c r="CBE222" s="86"/>
      <c r="CBF222" s="82"/>
      <c r="CBG222" s="83"/>
      <c r="CBH222" s="83"/>
      <c r="CBI222" s="86"/>
      <c r="CBJ222" s="86"/>
      <c r="CBK222" s="82"/>
      <c r="CBL222" s="83"/>
      <c r="CBM222" s="83"/>
      <c r="CBN222" s="86"/>
      <c r="CBO222" s="86"/>
      <c r="CBP222" s="82"/>
      <c r="CBQ222" s="83"/>
      <c r="CBR222" s="83"/>
      <c r="CBS222" s="86"/>
      <c r="CBT222" s="86"/>
      <c r="CBU222" s="82"/>
      <c r="CBV222" s="83"/>
      <c r="CBW222" s="83"/>
      <c r="CBX222" s="86"/>
      <c r="CBY222" s="86"/>
      <c r="CBZ222" s="82"/>
      <c r="CCA222" s="83"/>
      <c r="CCB222" s="83"/>
      <c r="CCC222" s="86"/>
      <c r="CCD222" s="86"/>
      <c r="CCE222" s="82"/>
      <c r="CCF222" s="83"/>
      <c r="CCG222" s="83"/>
      <c r="CCH222" s="86"/>
      <c r="CCI222" s="86"/>
      <c r="CCJ222" s="82"/>
      <c r="CCK222" s="83"/>
      <c r="CCL222" s="83"/>
      <c r="CCM222" s="86"/>
      <c r="CCN222" s="86"/>
      <c r="CCO222" s="82"/>
      <c r="CCP222" s="83"/>
      <c r="CCQ222" s="83"/>
      <c r="CCR222" s="86"/>
      <c r="CCS222" s="86"/>
      <c r="CCT222" s="82"/>
      <c r="CCU222" s="83"/>
      <c r="CCV222" s="83"/>
      <c r="CCW222" s="86"/>
      <c r="CCX222" s="86"/>
      <c r="CCY222" s="82"/>
      <c r="CCZ222" s="83"/>
      <c r="CDA222" s="83"/>
      <c r="CDB222" s="86"/>
      <c r="CDC222" s="86"/>
      <c r="CDD222" s="82"/>
      <c r="CDE222" s="83"/>
      <c r="CDF222" s="83"/>
      <c r="CDG222" s="86"/>
      <c r="CDH222" s="86"/>
      <c r="CDI222" s="82"/>
      <c r="CDJ222" s="83"/>
      <c r="CDK222" s="83"/>
      <c r="CDL222" s="86"/>
      <c r="CDM222" s="86"/>
      <c r="CDN222" s="82"/>
      <c r="CDO222" s="83"/>
      <c r="CDP222" s="83"/>
      <c r="CDQ222" s="86"/>
      <c r="CDR222" s="86"/>
      <c r="CDS222" s="82"/>
      <c r="CDT222" s="83"/>
      <c r="CDU222" s="83"/>
      <c r="CDV222" s="86"/>
      <c r="CDW222" s="86"/>
      <c r="CDX222" s="82"/>
      <c r="CDY222" s="83"/>
      <c r="CDZ222" s="83"/>
      <c r="CEA222" s="86"/>
      <c r="CEB222" s="86"/>
      <c r="CEC222" s="82"/>
      <c r="CED222" s="83"/>
      <c r="CEE222" s="83"/>
      <c r="CEF222" s="86"/>
      <c r="CEG222" s="86"/>
      <c r="CEH222" s="82"/>
      <c r="CEI222" s="83"/>
      <c r="CEJ222" s="83"/>
      <c r="CEK222" s="86"/>
      <c r="CEL222" s="86"/>
      <c r="CEM222" s="82"/>
      <c r="CEN222" s="83"/>
      <c r="CEO222" s="83"/>
      <c r="CEP222" s="86"/>
      <c r="CEQ222" s="86"/>
      <c r="CER222" s="82"/>
      <c r="CES222" s="83"/>
      <c r="CET222" s="83"/>
      <c r="CEU222" s="86"/>
      <c r="CEV222" s="86"/>
      <c r="CEW222" s="82"/>
      <c r="CEX222" s="83"/>
      <c r="CEY222" s="83"/>
      <c r="CEZ222" s="86"/>
      <c r="CFA222" s="86"/>
      <c r="CFB222" s="82"/>
      <c r="CFC222" s="83"/>
      <c r="CFD222" s="83"/>
      <c r="CFE222" s="86"/>
      <c r="CFF222" s="86"/>
      <c r="CFG222" s="82"/>
      <c r="CFH222" s="83"/>
      <c r="CFI222" s="83"/>
      <c r="CFJ222" s="86"/>
      <c r="CFK222" s="86"/>
      <c r="CFL222" s="82"/>
      <c r="CFM222" s="83"/>
      <c r="CFN222" s="83"/>
      <c r="CFO222" s="86"/>
      <c r="CFP222" s="86"/>
      <c r="CFQ222" s="82"/>
      <c r="CFR222" s="83"/>
      <c r="CFS222" s="83"/>
      <c r="CFT222" s="86"/>
      <c r="CFU222" s="86"/>
      <c r="CFV222" s="82"/>
      <c r="CFW222" s="83"/>
      <c r="CFX222" s="83"/>
      <c r="CFY222" s="86"/>
      <c r="CFZ222" s="86"/>
      <c r="CGA222" s="82"/>
      <c r="CGB222" s="83"/>
      <c r="CGC222" s="83"/>
      <c r="CGD222" s="86"/>
      <c r="CGE222" s="86"/>
      <c r="CGF222" s="82"/>
      <c r="CGG222" s="83"/>
      <c r="CGH222" s="83"/>
      <c r="CGI222" s="86"/>
      <c r="CGJ222" s="86"/>
      <c r="CGK222" s="82"/>
      <c r="CGL222" s="83"/>
      <c r="CGM222" s="83"/>
      <c r="CGN222" s="86"/>
      <c r="CGO222" s="86"/>
      <c r="CGP222" s="82"/>
      <c r="CGQ222" s="83"/>
      <c r="CGR222" s="83"/>
      <c r="CGS222" s="86"/>
      <c r="CGT222" s="86"/>
      <c r="CGU222" s="82"/>
      <c r="CGV222" s="83"/>
      <c r="CGW222" s="83"/>
      <c r="CGX222" s="86"/>
      <c r="CGY222" s="86"/>
      <c r="CGZ222" s="82"/>
      <c r="CHA222" s="83"/>
      <c r="CHB222" s="83"/>
      <c r="CHC222" s="86"/>
      <c r="CHD222" s="86"/>
      <c r="CHE222" s="82"/>
      <c r="CHF222" s="83"/>
      <c r="CHG222" s="83"/>
      <c r="CHH222" s="86"/>
      <c r="CHI222" s="86"/>
      <c r="CHJ222" s="82"/>
      <c r="CHK222" s="83"/>
      <c r="CHL222" s="83"/>
      <c r="CHM222" s="86"/>
      <c r="CHN222" s="86"/>
      <c r="CHO222" s="82"/>
      <c r="CHP222" s="83"/>
      <c r="CHQ222" s="83"/>
      <c r="CHR222" s="86"/>
      <c r="CHS222" s="86"/>
      <c r="CHT222" s="82"/>
      <c r="CHU222" s="83"/>
      <c r="CHV222" s="83"/>
      <c r="CHW222" s="86"/>
      <c r="CHX222" s="86"/>
      <c r="CHY222" s="82"/>
      <c r="CHZ222" s="83"/>
      <c r="CIA222" s="83"/>
      <c r="CIB222" s="86"/>
      <c r="CIC222" s="86"/>
      <c r="CID222" s="82"/>
      <c r="CIE222" s="83"/>
      <c r="CIF222" s="83"/>
      <c r="CIG222" s="86"/>
      <c r="CIH222" s="86"/>
      <c r="CII222" s="82"/>
      <c r="CIJ222" s="83"/>
      <c r="CIK222" s="83"/>
      <c r="CIL222" s="86"/>
      <c r="CIM222" s="86"/>
      <c r="CIN222" s="82"/>
      <c r="CIO222" s="83"/>
      <c r="CIP222" s="83"/>
      <c r="CIQ222" s="86"/>
      <c r="CIR222" s="86"/>
      <c r="CIS222" s="82"/>
      <c r="CIT222" s="83"/>
      <c r="CIU222" s="83"/>
      <c r="CIV222" s="86"/>
      <c r="CIW222" s="86"/>
      <c r="CIX222" s="82"/>
      <c r="CIY222" s="83"/>
      <c r="CIZ222" s="83"/>
      <c r="CJA222" s="86"/>
      <c r="CJB222" s="86"/>
      <c r="CJC222" s="82"/>
      <c r="CJD222" s="83"/>
      <c r="CJE222" s="83"/>
      <c r="CJF222" s="86"/>
      <c r="CJG222" s="86"/>
      <c r="CJH222" s="82"/>
      <c r="CJI222" s="83"/>
      <c r="CJJ222" s="83"/>
      <c r="CJK222" s="86"/>
      <c r="CJL222" s="86"/>
      <c r="CJM222" s="82"/>
      <c r="CJN222" s="83"/>
      <c r="CJO222" s="83"/>
      <c r="CJP222" s="86"/>
      <c r="CJQ222" s="86"/>
      <c r="CJR222" s="82"/>
      <c r="CJS222" s="83"/>
      <c r="CJT222" s="83"/>
      <c r="CJU222" s="86"/>
      <c r="CJV222" s="86"/>
      <c r="CJW222" s="82"/>
      <c r="CJX222" s="83"/>
      <c r="CJY222" s="83"/>
      <c r="CJZ222" s="86"/>
      <c r="CKA222" s="86"/>
      <c r="CKB222" s="82"/>
      <c r="CKC222" s="83"/>
      <c r="CKD222" s="83"/>
      <c r="CKE222" s="86"/>
      <c r="CKF222" s="86"/>
      <c r="CKG222" s="82"/>
      <c r="CKH222" s="83"/>
      <c r="CKI222" s="83"/>
      <c r="CKJ222" s="86"/>
      <c r="CKK222" s="86"/>
      <c r="CKL222" s="82"/>
      <c r="CKM222" s="83"/>
      <c r="CKN222" s="83"/>
      <c r="CKO222" s="86"/>
      <c r="CKP222" s="86"/>
      <c r="CKQ222" s="82"/>
      <c r="CKR222" s="83"/>
      <c r="CKS222" s="83"/>
      <c r="CKT222" s="86"/>
      <c r="CKU222" s="86"/>
      <c r="CKV222" s="82"/>
      <c r="CKW222" s="83"/>
      <c r="CKX222" s="83"/>
      <c r="CKY222" s="86"/>
      <c r="CKZ222" s="86"/>
      <c r="CLA222" s="82"/>
      <c r="CLB222" s="83"/>
      <c r="CLC222" s="83"/>
      <c r="CLD222" s="86"/>
      <c r="CLE222" s="86"/>
      <c r="CLF222" s="82"/>
      <c r="CLG222" s="83"/>
      <c r="CLH222" s="83"/>
      <c r="CLI222" s="86"/>
      <c r="CLJ222" s="86"/>
      <c r="CLK222" s="82"/>
      <c r="CLL222" s="83"/>
      <c r="CLM222" s="83"/>
      <c r="CLN222" s="86"/>
      <c r="CLO222" s="86"/>
      <c r="CLP222" s="82"/>
      <c r="CLQ222" s="83"/>
      <c r="CLR222" s="83"/>
      <c r="CLS222" s="86"/>
      <c r="CLT222" s="86"/>
      <c r="CLU222" s="82"/>
      <c r="CLV222" s="83"/>
      <c r="CLW222" s="83"/>
      <c r="CLX222" s="86"/>
      <c r="CLY222" s="86"/>
      <c r="CLZ222" s="82"/>
      <c r="CMA222" s="83"/>
      <c r="CMB222" s="83"/>
      <c r="CMC222" s="86"/>
      <c r="CMD222" s="86"/>
      <c r="CME222" s="82"/>
      <c r="CMF222" s="83"/>
      <c r="CMG222" s="83"/>
      <c r="CMH222" s="86"/>
      <c r="CMI222" s="86"/>
      <c r="CMJ222" s="82"/>
      <c r="CMK222" s="83"/>
      <c r="CML222" s="83"/>
      <c r="CMM222" s="86"/>
      <c r="CMN222" s="86"/>
      <c r="CMO222" s="82"/>
      <c r="CMP222" s="83"/>
      <c r="CMQ222" s="83"/>
      <c r="CMR222" s="86"/>
      <c r="CMS222" s="86"/>
      <c r="CMT222" s="82"/>
      <c r="CMU222" s="83"/>
      <c r="CMV222" s="83"/>
      <c r="CMW222" s="86"/>
      <c r="CMX222" s="86"/>
      <c r="CMY222" s="82"/>
      <c r="CMZ222" s="83"/>
      <c r="CNA222" s="83"/>
      <c r="CNB222" s="86"/>
      <c r="CNC222" s="86"/>
      <c r="CND222" s="82"/>
      <c r="CNE222" s="83"/>
      <c r="CNF222" s="83"/>
      <c r="CNG222" s="86"/>
      <c r="CNH222" s="86"/>
      <c r="CNI222" s="82"/>
      <c r="CNJ222" s="83"/>
      <c r="CNK222" s="83"/>
      <c r="CNL222" s="86"/>
      <c r="CNM222" s="86"/>
      <c r="CNN222" s="82"/>
      <c r="CNO222" s="83"/>
      <c r="CNP222" s="83"/>
      <c r="CNQ222" s="86"/>
      <c r="CNR222" s="86"/>
      <c r="CNS222" s="82"/>
      <c r="CNT222" s="83"/>
      <c r="CNU222" s="83"/>
      <c r="CNV222" s="86"/>
      <c r="CNW222" s="86"/>
      <c r="CNX222" s="82"/>
      <c r="CNY222" s="83"/>
      <c r="CNZ222" s="83"/>
      <c r="COA222" s="86"/>
      <c r="COB222" s="86"/>
      <c r="COC222" s="82"/>
      <c r="COD222" s="83"/>
      <c r="COE222" s="83"/>
      <c r="COF222" s="86"/>
      <c r="COG222" s="86"/>
      <c r="COH222" s="82"/>
      <c r="COI222" s="83"/>
      <c r="COJ222" s="83"/>
      <c r="COK222" s="86"/>
      <c r="COL222" s="86"/>
      <c r="COM222" s="82"/>
      <c r="CON222" s="83"/>
      <c r="COO222" s="83"/>
      <c r="COP222" s="86"/>
      <c r="COQ222" s="86"/>
      <c r="COR222" s="82"/>
      <c r="COS222" s="83"/>
      <c r="COT222" s="83"/>
      <c r="COU222" s="86"/>
      <c r="COV222" s="86"/>
      <c r="COW222" s="82"/>
      <c r="COX222" s="83"/>
      <c r="COY222" s="83"/>
      <c r="COZ222" s="86"/>
      <c r="CPA222" s="86"/>
      <c r="CPB222" s="82"/>
      <c r="CPC222" s="83"/>
      <c r="CPD222" s="83"/>
      <c r="CPE222" s="86"/>
      <c r="CPF222" s="86"/>
      <c r="CPG222" s="82"/>
      <c r="CPH222" s="83"/>
      <c r="CPI222" s="83"/>
      <c r="CPJ222" s="86"/>
      <c r="CPK222" s="86"/>
      <c r="CPL222" s="82"/>
      <c r="CPM222" s="83"/>
      <c r="CPN222" s="83"/>
      <c r="CPO222" s="86"/>
      <c r="CPP222" s="86"/>
      <c r="CPQ222" s="82"/>
      <c r="CPR222" s="83"/>
      <c r="CPS222" s="83"/>
      <c r="CPT222" s="86"/>
      <c r="CPU222" s="86"/>
      <c r="CPV222" s="82"/>
      <c r="CPW222" s="83"/>
      <c r="CPX222" s="83"/>
      <c r="CPY222" s="86"/>
      <c r="CPZ222" s="86"/>
      <c r="CQA222" s="82"/>
      <c r="CQB222" s="83"/>
      <c r="CQC222" s="83"/>
      <c r="CQD222" s="86"/>
      <c r="CQE222" s="86"/>
      <c r="CQF222" s="82"/>
      <c r="CQG222" s="83"/>
      <c r="CQH222" s="83"/>
      <c r="CQI222" s="86"/>
      <c r="CQJ222" s="86"/>
      <c r="CQK222" s="82"/>
      <c r="CQL222" s="83"/>
      <c r="CQM222" s="83"/>
      <c r="CQN222" s="86"/>
      <c r="CQO222" s="86"/>
      <c r="CQP222" s="82"/>
      <c r="CQQ222" s="83"/>
      <c r="CQR222" s="83"/>
      <c r="CQS222" s="86"/>
      <c r="CQT222" s="86"/>
      <c r="CQU222" s="82"/>
      <c r="CQV222" s="83"/>
      <c r="CQW222" s="83"/>
      <c r="CQX222" s="86"/>
      <c r="CQY222" s="86"/>
      <c r="CQZ222" s="82"/>
      <c r="CRA222" s="83"/>
      <c r="CRB222" s="83"/>
      <c r="CRC222" s="86"/>
      <c r="CRD222" s="86"/>
      <c r="CRE222" s="82"/>
      <c r="CRF222" s="83"/>
      <c r="CRG222" s="83"/>
      <c r="CRH222" s="86"/>
      <c r="CRI222" s="86"/>
      <c r="CRJ222" s="82"/>
      <c r="CRK222" s="83"/>
      <c r="CRL222" s="83"/>
      <c r="CRM222" s="86"/>
      <c r="CRN222" s="86"/>
      <c r="CRO222" s="82"/>
      <c r="CRP222" s="83"/>
      <c r="CRQ222" s="83"/>
      <c r="CRR222" s="86"/>
      <c r="CRS222" s="86"/>
      <c r="CRT222" s="82"/>
      <c r="CRU222" s="83"/>
      <c r="CRV222" s="83"/>
      <c r="CRW222" s="86"/>
      <c r="CRX222" s="86"/>
      <c r="CRY222" s="82"/>
      <c r="CRZ222" s="83"/>
      <c r="CSA222" s="83"/>
      <c r="CSB222" s="86"/>
      <c r="CSC222" s="86"/>
      <c r="CSD222" s="82"/>
      <c r="CSE222" s="83"/>
      <c r="CSF222" s="83"/>
      <c r="CSG222" s="86"/>
      <c r="CSH222" s="86"/>
      <c r="CSI222" s="82"/>
      <c r="CSJ222" s="83"/>
      <c r="CSK222" s="83"/>
      <c r="CSL222" s="86"/>
      <c r="CSM222" s="86"/>
      <c r="CSN222" s="82"/>
      <c r="CSO222" s="83"/>
      <c r="CSP222" s="83"/>
      <c r="CSQ222" s="86"/>
      <c r="CSR222" s="86"/>
      <c r="CSS222" s="82"/>
      <c r="CST222" s="83"/>
      <c r="CSU222" s="83"/>
      <c r="CSV222" s="86"/>
      <c r="CSW222" s="86"/>
      <c r="CSX222" s="82"/>
      <c r="CSY222" s="83"/>
      <c r="CSZ222" s="83"/>
      <c r="CTA222" s="86"/>
      <c r="CTB222" s="86"/>
      <c r="CTC222" s="82"/>
      <c r="CTD222" s="83"/>
      <c r="CTE222" s="83"/>
      <c r="CTF222" s="86"/>
      <c r="CTG222" s="86"/>
      <c r="CTH222" s="82"/>
      <c r="CTI222" s="83"/>
      <c r="CTJ222" s="83"/>
      <c r="CTK222" s="86"/>
      <c r="CTL222" s="86"/>
      <c r="CTM222" s="82"/>
      <c r="CTN222" s="83"/>
      <c r="CTO222" s="83"/>
      <c r="CTP222" s="86"/>
      <c r="CTQ222" s="86"/>
      <c r="CTR222" s="82"/>
      <c r="CTS222" s="83"/>
      <c r="CTT222" s="83"/>
      <c r="CTU222" s="86"/>
      <c r="CTV222" s="86"/>
      <c r="CTW222" s="82"/>
      <c r="CTX222" s="83"/>
      <c r="CTY222" s="83"/>
      <c r="CTZ222" s="86"/>
      <c r="CUA222" s="86"/>
      <c r="CUB222" s="82"/>
      <c r="CUC222" s="83"/>
      <c r="CUD222" s="83"/>
      <c r="CUE222" s="86"/>
      <c r="CUF222" s="86"/>
      <c r="CUG222" s="82"/>
      <c r="CUH222" s="83"/>
      <c r="CUI222" s="83"/>
      <c r="CUJ222" s="86"/>
      <c r="CUK222" s="86"/>
      <c r="CUL222" s="82"/>
      <c r="CUM222" s="83"/>
      <c r="CUN222" s="83"/>
      <c r="CUO222" s="86"/>
      <c r="CUP222" s="86"/>
      <c r="CUQ222" s="82"/>
      <c r="CUR222" s="83"/>
      <c r="CUS222" s="83"/>
      <c r="CUT222" s="86"/>
      <c r="CUU222" s="86"/>
      <c r="CUV222" s="82"/>
      <c r="CUW222" s="83"/>
      <c r="CUX222" s="83"/>
      <c r="CUY222" s="86"/>
      <c r="CUZ222" s="86"/>
      <c r="CVA222" s="82"/>
      <c r="CVB222" s="83"/>
      <c r="CVC222" s="83"/>
      <c r="CVD222" s="86"/>
      <c r="CVE222" s="86"/>
      <c r="CVF222" s="82"/>
      <c r="CVG222" s="83"/>
      <c r="CVH222" s="83"/>
      <c r="CVI222" s="86"/>
      <c r="CVJ222" s="86"/>
      <c r="CVK222" s="82"/>
      <c r="CVL222" s="83"/>
      <c r="CVM222" s="83"/>
      <c r="CVN222" s="86"/>
      <c r="CVO222" s="86"/>
      <c r="CVP222" s="82"/>
      <c r="CVQ222" s="83"/>
      <c r="CVR222" s="83"/>
      <c r="CVS222" s="86"/>
      <c r="CVT222" s="86"/>
      <c r="CVU222" s="82"/>
      <c r="CVV222" s="83"/>
      <c r="CVW222" s="83"/>
      <c r="CVX222" s="86"/>
      <c r="CVY222" s="86"/>
      <c r="CVZ222" s="82"/>
      <c r="CWA222" s="83"/>
      <c r="CWB222" s="83"/>
      <c r="CWC222" s="86"/>
      <c r="CWD222" s="86"/>
      <c r="CWE222" s="82"/>
      <c r="CWF222" s="83"/>
      <c r="CWG222" s="83"/>
      <c r="CWH222" s="86"/>
      <c r="CWI222" s="86"/>
      <c r="CWJ222" s="82"/>
      <c r="CWK222" s="83"/>
      <c r="CWL222" s="83"/>
      <c r="CWM222" s="86"/>
      <c r="CWN222" s="86"/>
      <c r="CWO222" s="82"/>
      <c r="CWP222" s="83"/>
      <c r="CWQ222" s="83"/>
      <c r="CWR222" s="86"/>
      <c r="CWS222" s="86"/>
      <c r="CWT222" s="82"/>
      <c r="CWU222" s="83"/>
      <c r="CWV222" s="83"/>
      <c r="CWW222" s="86"/>
      <c r="CWX222" s="86"/>
      <c r="CWY222" s="82"/>
      <c r="CWZ222" s="83"/>
      <c r="CXA222" s="83"/>
      <c r="CXB222" s="86"/>
      <c r="CXC222" s="86"/>
      <c r="CXD222" s="82"/>
      <c r="CXE222" s="83"/>
      <c r="CXF222" s="83"/>
      <c r="CXG222" s="86"/>
      <c r="CXH222" s="86"/>
      <c r="CXI222" s="82"/>
      <c r="CXJ222" s="83"/>
      <c r="CXK222" s="83"/>
      <c r="CXL222" s="86"/>
      <c r="CXM222" s="86"/>
      <c r="CXN222" s="82"/>
      <c r="CXO222" s="83"/>
      <c r="CXP222" s="83"/>
      <c r="CXQ222" s="86"/>
      <c r="CXR222" s="86"/>
      <c r="CXS222" s="82"/>
      <c r="CXT222" s="83"/>
      <c r="CXU222" s="83"/>
      <c r="CXV222" s="86"/>
      <c r="CXW222" s="86"/>
      <c r="CXX222" s="82"/>
      <c r="CXY222" s="83"/>
      <c r="CXZ222" s="83"/>
      <c r="CYA222" s="86"/>
      <c r="CYB222" s="86"/>
      <c r="CYC222" s="82"/>
      <c r="CYD222" s="83"/>
      <c r="CYE222" s="83"/>
      <c r="CYF222" s="86"/>
      <c r="CYG222" s="86"/>
      <c r="CYH222" s="82"/>
      <c r="CYI222" s="83"/>
      <c r="CYJ222" s="83"/>
      <c r="CYK222" s="86"/>
      <c r="CYL222" s="86"/>
      <c r="CYM222" s="82"/>
      <c r="CYN222" s="83"/>
      <c r="CYO222" s="83"/>
      <c r="CYP222" s="86"/>
      <c r="CYQ222" s="86"/>
      <c r="CYR222" s="82"/>
      <c r="CYS222" s="83"/>
      <c r="CYT222" s="83"/>
      <c r="CYU222" s="86"/>
      <c r="CYV222" s="86"/>
      <c r="CYW222" s="82"/>
      <c r="CYX222" s="83"/>
      <c r="CYY222" s="83"/>
      <c r="CYZ222" s="86"/>
      <c r="CZA222" s="86"/>
      <c r="CZB222" s="82"/>
      <c r="CZC222" s="83"/>
      <c r="CZD222" s="83"/>
      <c r="CZE222" s="86"/>
      <c r="CZF222" s="86"/>
      <c r="CZG222" s="82"/>
      <c r="CZH222" s="83"/>
      <c r="CZI222" s="83"/>
      <c r="CZJ222" s="86"/>
      <c r="CZK222" s="86"/>
      <c r="CZL222" s="82"/>
      <c r="CZM222" s="83"/>
      <c r="CZN222" s="83"/>
      <c r="CZO222" s="86"/>
      <c r="CZP222" s="86"/>
      <c r="CZQ222" s="82"/>
      <c r="CZR222" s="83"/>
      <c r="CZS222" s="83"/>
      <c r="CZT222" s="86"/>
      <c r="CZU222" s="86"/>
      <c r="CZV222" s="82"/>
      <c r="CZW222" s="83"/>
      <c r="CZX222" s="83"/>
      <c r="CZY222" s="86"/>
      <c r="CZZ222" s="86"/>
      <c r="DAA222" s="82"/>
      <c r="DAB222" s="83"/>
      <c r="DAC222" s="83"/>
      <c r="DAD222" s="86"/>
      <c r="DAE222" s="86"/>
      <c r="DAF222" s="82"/>
      <c r="DAG222" s="83"/>
      <c r="DAH222" s="83"/>
      <c r="DAI222" s="86"/>
      <c r="DAJ222" s="86"/>
      <c r="DAK222" s="82"/>
      <c r="DAL222" s="83"/>
      <c r="DAM222" s="83"/>
      <c r="DAN222" s="86"/>
      <c r="DAO222" s="86"/>
      <c r="DAP222" s="82"/>
      <c r="DAQ222" s="83"/>
      <c r="DAR222" s="83"/>
      <c r="DAS222" s="86"/>
      <c r="DAT222" s="86"/>
      <c r="DAU222" s="82"/>
      <c r="DAV222" s="83"/>
      <c r="DAW222" s="83"/>
      <c r="DAX222" s="86"/>
      <c r="DAY222" s="86"/>
      <c r="DAZ222" s="82"/>
      <c r="DBA222" s="83"/>
      <c r="DBB222" s="83"/>
      <c r="DBC222" s="86"/>
      <c r="DBD222" s="86"/>
      <c r="DBE222" s="82"/>
      <c r="DBF222" s="83"/>
      <c r="DBG222" s="83"/>
      <c r="DBH222" s="86"/>
      <c r="DBI222" s="86"/>
      <c r="DBJ222" s="82"/>
      <c r="DBK222" s="83"/>
      <c r="DBL222" s="83"/>
      <c r="DBM222" s="86"/>
      <c r="DBN222" s="86"/>
      <c r="DBO222" s="82"/>
      <c r="DBP222" s="83"/>
      <c r="DBQ222" s="83"/>
      <c r="DBR222" s="86"/>
      <c r="DBS222" s="86"/>
      <c r="DBT222" s="82"/>
      <c r="DBU222" s="83"/>
      <c r="DBV222" s="83"/>
      <c r="DBW222" s="86"/>
      <c r="DBX222" s="86"/>
      <c r="DBY222" s="82"/>
      <c r="DBZ222" s="83"/>
      <c r="DCA222" s="83"/>
      <c r="DCB222" s="86"/>
      <c r="DCC222" s="86"/>
      <c r="DCD222" s="82"/>
      <c r="DCE222" s="83"/>
      <c r="DCF222" s="83"/>
      <c r="DCG222" s="86"/>
      <c r="DCH222" s="86"/>
      <c r="DCI222" s="82"/>
      <c r="DCJ222" s="83"/>
      <c r="DCK222" s="83"/>
      <c r="DCL222" s="86"/>
      <c r="DCM222" s="86"/>
      <c r="DCN222" s="82"/>
      <c r="DCO222" s="83"/>
      <c r="DCP222" s="83"/>
      <c r="DCQ222" s="86"/>
      <c r="DCR222" s="86"/>
      <c r="DCS222" s="82"/>
      <c r="DCT222" s="83"/>
      <c r="DCU222" s="83"/>
      <c r="DCV222" s="86"/>
      <c r="DCW222" s="86"/>
      <c r="DCX222" s="82"/>
      <c r="DCY222" s="83"/>
      <c r="DCZ222" s="83"/>
      <c r="DDA222" s="86"/>
      <c r="DDB222" s="86"/>
      <c r="DDC222" s="82"/>
      <c r="DDD222" s="83"/>
      <c r="DDE222" s="83"/>
      <c r="DDF222" s="86"/>
      <c r="DDG222" s="86"/>
      <c r="DDH222" s="82"/>
      <c r="DDI222" s="83"/>
      <c r="DDJ222" s="83"/>
      <c r="DDK222" s="86"/>
      <c r="DDL222" s="86"/>
      <c r="DDM222" s="82"/>
      <c r="DDN222" s="83"/>
      <c r="DDO222" s="83"/>
      <c r="DDP222" s="86"/>
      <c r="DDQ222" s="86"/>
      <c r="DDR222" s="82"/>
      <c r="DDS222" s="83"/>
      <c r="DDT222" s="83"/>
      <c r="DDU222" s="86"/>
      <c r="DDV222" s="86"/>
      <c r="DDW222" s="82"/>
      <c r="DDX222" s="83"/>
      <c r="DDY222" s="83"/>
      <c r="DDZ222" s="86"/>
      <c r="DEA222" s="86"/>
      <c r="DEB222" s="82"/>
      <c r="DEC222" s="83"/>
      <c r="DED222" s="83"/>
      <c r="DEE222" s="86"/>
      <c r="DEF222" s="86"/>
      <c r="DEG222" s="82"/>
      <c r="DEH222" s="83"/>
      <c r="DEI222" s="83"/>
      <c r="DEJ222" s="86"/>
      <c r="DEK222" s="86"/>
      <c r="DEL222" s="82"/>
      <c r="DEM222" s="83"/>
      <c r="DEN222" s="83"/>
      <c r="DEO222" s="86"/>
      <c r="DEP222" s="86"/>
      <c r="DEQ222" s="82"/>
      <c r="DER222" s="83"/>
      <c r="DES222" s="83"/>
      <c r="DET222" s="86"/>
      <c r="DEU222" s="86"/>
      <c r="DEV222" s="82"/>
      <c r="DEW222" s="83"/>
      <c r="DEX222" s="83"/>
      <c r="DEY222" s="86"/>
      <c r="DEZ222" s="86"/>
      <c r="DFA222" s="82"/>
      <c r="DFB222" s="83"/>
      <c r="DFC222" s="83"/>
      <c r="DFD222" s="86"/>
      <c r="DFE222" s="86"/>
      <c r="DFF222" s="82"/>
      <c r="DFG222" s="83"/>
      <c r="DFH222" s="83"/>
      <c r="DFI222" s="86"/>
      <c r="DFJ222" s="86"/>
      <c r="DFK222" s="82"/>
      <c r="DFL222" s="83"/>
      <c r="DFM222" s="83"/>
      <c r="DFN222" s="86"/>
      <c r="DFO222" s="86"/>
      <c r="DFP222" s="82"/>
      <c r="DFQ222" s="83"/>
      <c r="DFR222" s="83"/>
      <c r="DFS222" s="86"/>
      <c r="DFT222" s="86"/>
      <c r="DFU222" s="82"/>
      <c r="DFV222" s="83"/>
      <c r="DFW222" s="83"/>
      <c r="DFX222" s="86"/>
      <c r="DFY222" s="86"/>
      <c r="DFZ222" s="82"/>
      <c r="DGA222" s="83"/>
      <c r="DGB222" s="83"/>
      <c r="DGC222" s="86"/>
      <c r="DGD222" s="86"/>
      <c r="DGE222" s="82"/>
      <c r="DGF222" s="83"/>
      <c r="DGG222" s="83"/>
      <c r="DGH222" s="86"/>
      <c r="DGI222" s="86"/>
      <c r="DGJ222" s="82"/>
      <c r="DGK222" s="83"/>
      <c r="DGL222" s="83"/>
      <c r="DGM222" s="86"/>
      <c r="DGN222" s="86"/>
      <c r="DGO222" s="82"/>
      <c r="DGP222" s="83"/>
      <c r="DGQ222" s="83"/>
      <c r="DGR222" s="86"/>
      <c r="DGS222" s="86"/>
      <c r="DGT222" s="82"/>
      <c r="DGU222" s="83"/>
      <c r="DGV222" s="83"/>
      <c r="DGW222" s="86"/>
      <c r="DGX222" s="86"/>
      <c r="DGY222" s="82"/>
      <c r="DGZ222" s="83"/>
      <c r="DHA222" s="83"/>
      <c r="DHB222" s="86"/>
      <c r="DHC222" s="86"/>
      <c r="DHD222" s="82"/>
      <c r="DHE222" s="83"/>
      <c r="DHF222" s="83"/>
      <c r="DHG222" s="86"/>
      <c r="DHH222" s="86"/>
      <c r="DHI222" s="82"/>
      <c r="DHJ222" s="83"/>
      <c r="DHK222" s="83"/>
      <c r="DHL222" s="86"/>
      <c r="DHM222" s="86"/>
      <c r="DHN222" s="82"/>
      <c r="DHO222" s="83"/>
      <c r="DHP222" s="83"/>
      <c r="DHQ222" s="86"/>
      <c r="DHR222" s="86"/>
      <c r="DHS222" s="82"/>
      <c r="DHT222" s="83"/>
      <c r="DHU222" s="83"/>
      <c r="DHV222" s="86"/>
      <c r="DHW222" s="86"/>
      <c r="DHX222" s="82"/>
      <c r="DHY222" s="83"/>
      <c r="DHZ222" s="83"/>
      <c r="DIA222" s="86"/>
      <c r="DIB222" s="86"/>
      <c r="DIC222" s="82"/>
      <c r="DID222" s="83"/>
      <c r="DIE222" s="83"/>
      <c r="DIF222" s="86"/>
      <c r="DIG222" s="86"/>
      <c r="DIH222" s="82"/>
      <c r="DII222" s="83"/>
      <c r="DIJ222" s="83"/>
      <c r="DIK222" s="86"/>
      <c r="DIL222" s="86"/>
      <c r="DIM222" s="82"/>
      <c r="DIN222" s="83"/>
      <c r="DIO222" s="83"/>
      <c r="DIP222" s="86"/>
      <c r="DIQ222" s="86"/>
      <c r="DIR222" s="82"/>
      <c r="DIS222" s="83"/>
      <c r="DIT222" s="83"/>
      <c r="DIU222" s="86"/>
      <c r="DIV222" s="86"/>
      <c r="DIW222" s="82"/>
      <c r="DIX222" s="83"/>
      <c r="DIY222" s="83"/>
      <c r="DIZ222" s="86"/>
      <c r="DJA222" s="86"/>
      <c r="DJB222" s="82"/>
      <c r="DJC222" s="83"/>
      <c r="DJD222" s="83"/>
      <c r="DJE222" s="86"/>
      <c r="DJF222" s="86"/>
      <c r="DJG222" s="82"/>
      <c r="DJH222" s="83"/>
      <c r="DJI222" s="83"/>
      <c r="DJJ222" s="86"/>
      <c r="DJK222" s="86"/>
      <c r="DJL222" s="82"/>
      <c r="DJM222" s="83"/>
      <c r="DJN222" s="83"/>
      <c r="DJO222" s="86"/>
      <c r="DJP222" s="86"/>
      <c r="DJQ222" s="82"/>
      <c r="DJR222" s="83"/>
      <c r="DJS222" s="83"/>
      <c r="DJT222" s="86"/>
      <c r="DJU222" s="86"/>
      <c r="DJV222" s="82"/>
      <c r="DJW222" s="83"/>
      <c r="DJX222" s="83"/>
      <c r="DJY222" s="86"/>
      <c r="DJZ222" s="86"/>
      <c r="DKA222" s="82"/>
      <c r="DKB222" s="83"/>
      <c r="DKC222" s="83"/>
      <c r="DKD222" s="86"/>
      <c r="DKE222" s="86"/>
      <c r="DKF222" s="82"/>
      <c r="DKG222" s="83"/>
      <c r="DKH222" s="83"/>
      <c r="DKI222" s="86"/>
      <c r="DKJ222" s="86"/>
      <c r="DKK222" s="82"/>
      <c r="DKL222" s="83"/>
      <c r="DKM222" s="83"/>
      <c r="DKN222" s="86"/>
      <c r="DKO222" s="86"/>
      <c r="DKP222" s="82"/>
      <c r="DKQ222" s="83"/>
      <c r="DKR222" s="83"/>
      <c r="DKS222" s="86"/>
      <c r="DKT222" s="86"/>
      <c r="DKU222" s="82"/>
      <c r="DKV222" s="83"/>
      <c r="DKW222" s="83"/>
      <c r="DKX222" s="86"/>
      <c r="DKY222" s="86"/>
      <c r="DKZ222" s="82"/>
      <c r="DLA222" s="83"/>
      <c r="DLB222" s="83"/>
      <c r="DLC222" s="86"/>
      <c r="DLD222" s="86"/>
      <c r="DLE222" s="82"/>
      <c r="DLF222" s="83"/>
      <c r="DLG222" s="83"/>
      <c r="DLH222" s="86"/>
      <c r="DLI222" s="86"/>
      <c r="DLJ222" s="82"/>
      <c r="DLK222" s="83"/>
      <c r="DLL222" s="83"/>
      <c r="DLM222" s="86"/>
      <c r="DLN222" s="86"/>
      <c r="DLO222" s="82"/>
      <c r="DLP222" s="83"/>
      <c r="DLQ222" s="83"/>
      <c r="DLR222" s="86"/>
      <c r="DLS222" s="86"/>
      <c r="DLT222" s="82"/>
      <c r="DLU222" s="83"/>
      <c r="DLV222" s="83"/>
      <c r="DLW222" s="86"/>
      <c r="DLX222" s="86"/>
      <c r="DLY222" s="82"/>
      <c r="DLZ222" s="83"/>
      <c r="DMA222" s="83"/>
      <c r="DMB222" s="86"/>
      <c r="DMC222" s="86"/>
      <c r="DMD222" s="82"/>
      <c r="DME222" s="83"/>
      <c r="DMF222" s="83"/>
      <c r="DMG222" s="86"/>
      <c r="DMH222" s="86"/>
      <c r="DMI222" s="82"/>
      <c r="DMJ222" s="83"/>
      <c r="DMK222" s="83"/>
      <c r="DML222" s="86"/>
      <c r="DMM222" s="86"/>
      <c r="DMN222" s="82"/>
      <c r="DMO222" s="83"/>
      <c r="DMP222" s="83"/>
      <c r="DMQ222" s="86"/>
      <c r="DMR222" s="86"/>
      <c r="DMS222" s="82"/>
      <c r="DMT222" s="83"/>
      <c r="DMU222" s="83"/>
      <c r="DMV222" s="86"/>
      <c r="DMW222" s="86"/>
      <c r="DMX222" s="82"/>
      <c r="DMY222" s="83"/>
      <c r="DMZ222" s="83"/>
      <c r="DNA222" s="86"/>
      <c r="DNB222" s="86"/>
      <c r="DNC222" s="82"/>
      <c r="DND222" s="83"/>
      <c r="DNE222" s="83"/>
      <c r="DNF222" s="86"/>
      <c r="DNG222" s="86"/>
      <c r="DNH222" s="82"/>
      <c r="DNI222" s="83"/>
      <c r="DNJ222" s="83"/>
      <c r="DNK222" s="86"/>
      <c r="DNL222" s="86"/>
      <c r="DNM222" s="82"/>
      <c r="DNN222" s="83"/>
      <c r="DNO222" s="83"/>
      <c r="DNP222" s="86"/>
      <c r="DNQ222" s="86"/>
      <c r="DNR222" s="82"/>
      <c r="DNS222" s="83"/>
      <c r="DNT222" s="83"/>
      <c r="DNU222" s="86"/>
      <c r="DNV222" s="86"/>
      <c r="DNW222" s="82"/>
      <c r="DNX222" s="83"/>
      <c r="DNY222" s="83"/>
      <c r="DNZ222" s="86"/>
      <c r="DOA222" s="86"/>
      <c r="DOB222" s="82"/>
      <c r="DOC222" s="83"/>
      <c r="DOD222" s="83"/>
      <c r="DOE222" s="86"/>
      <c r="DOF222" s="86"/>
      <c r="DOG222" s="82"/>
      <c r="DOH222" s="83"/>
      <c r="DOI222" s="83"/>
      <c r="DOJ222" s="86"/>
      <c r="DOK222" s="86"/>
      <c r="DOL222" s="82"/>
      <c r="DOM222" s="83"/>
      <c r="DON222" s="83"/>
      <c r="DOO222" s="86"/>
      <c r="DOP222" s="86"/>
      <c r="DOQ222" s="82"/>
      <c r="DOR222" s="83"/>
      <c r="DOS222" s="83"/>
      <c r="DOT222" s="86"/>
      <c r="DOU222" s="86"/>
      <c r="DOV222" s="82"/>
      <c r="DOW222" s="83"/>
      <c r="DOX222" s="83"/>
      <c r="DOY222" s="86"/>
      <c r="DOZ222" s="86"/>
      <c r="DPA222" s="82"/>
      <c r="DPB222" s="83"/>
      <c r="DPC222" s="83"/>
      <c r="DPD222" s="86"/>
      <c r="DPE222" s="86"/>
      <c r="DPF222" s="82"/>
      <c r="DPG222" s="83"/>
      <c r="DPH222" s="83"/>
      <c r="DPI222" s="86"/>
      <c r="DPJ222" s="86"/>
      <c r="DPK222" s="82"/>
      <c r="DPL222" s="83"/>
      <c r="DPM222" s="83"/>
      <c r="DPN222" s="86"/>
      <c r="DPO222" s="86"/>
      <c r="DPP222" s="82"/>
      <c r="DPQ222" s="83"/>
      <c r="DPR222" s="83"/>
      <c r="DPS222" s="86"/>
      <c r="DPT222" s="86"/>
      <c r="DPU222" s="82"/>
      <c r="DPV222" s="83"/>
      <c r="DPW222" s="83"/>
      <c r="DPX222" s="86"/>
      <c r="DPY222" s="86"/>
      <c r="DPZ222" s="82"/>
      <c r="DQA222" s="83"/>
      <c r="DQB222" s="83"/>
      <c r="DQC222" s="86"/>
      <c r="DQD222" s="86"/>
      <c r="DQE222" s="82"/>
      <c r="DQF222" s="83"/>
      <c r="DQG222" s="83"/>
      <c r="DQH222" s="86"/>
      <c r="DQI222" s="86"/>
      <c r="DQJ222" s="82"/>
      <c r="DQK222" s="83"/>
      <c r="DQL222" s="83"/>
      <c r="DQM222" s="86"/>
      <c r="DQN222" s="86"/>
      <c r="DQO222" s="82"/>
      <c r="DQP222" s="83"/>
      <c r="DQQ222" s="83"/>
      <c r="DQR222" s="86"/>
      <c r="DQS222" s="86"/>
      <c r="DQT222" s="82"/>
      <c r="DQU222" s="83"/>
      <c r="DQV222" s="83"/>
      <c r="DQW222" s="86"/>
      <c r="DQX222" s="86"/>
      <c r="DQY222" s="82"/>
      <c r="DQZ222" s="83"/>
      <c r="DRA222" s="83"/>
      <c r="DRB222" s="86"/>
      <c r="DRC222" s="86"/>
      <c r="DRD222" s="82"/>
      <c r="DRE222" s="83"/>
      <c r="DRF222" s="83"/>
      <c r="DRG222" s="86"/>
      <c r="DRH222" s="86"/>
      <c r="DRI222" s="82"/>
      <c r="DRJ222" s="83"/>
      <c r="DRK222" s="83"/>
      <c r="DRL222" s="86"/>
      <c r="DRM222" s="86"/>
      <c r="DRN222" s="82"/>
      <c r="DRO222" s="83"/>
      <c r="DRP222" s="83"/>
      <c r="DRQ222" s="86"/>
      <c r="DRR222" s="86"/>
      <c r="DRS222" s="82"/>
      <c r="DRT222" s="83"/>
      <c r="DRU222" s="83"/>
      <c r="DRV222" s="86"/>
      <c r="DRW222" s="86"/>
      <c r="DRX222" s="82"/>
      <c r="DRY222" s="83"/>
      <c r="DRZ222" s="83"/>
      <c r="DSA222" s="86"/>
      <c r="DSB222" s="86"/>
      <c r="DSC222" s="82"/>
      <c r="DSD222" s="83"/>
      <c r="DSE222" s="83"/>
      <c r="DSF222" s="86"/>
      <c r="DSG222" s="86"/>
      <c r="DSH222" s="82"/>
      <c r="DSI222" s="83"/>
      <c r="DSJ222" s="83"/>
      <c r="DSK222" s="86"/>
      <c r="DSL222" s="86"/>
      <c r="DSM222" s="82"/>
      <c r="DSN222" s="83"/>
      <c r="DSO222" s="83"/>
      <c r="DSP222" s="86"/>
      <c r="DSQ222" s="86"/>
      <c r="DSR222" s="82"/>
      <c r="DSS222" s="83"/>
      <c r="DST222" s="83"/>
      <c r="DSU222" s="86"/>
      <c r="DSV222" s="86"/>
      <c r="DSW222" s="82"/>
      <c r="DSX222" s="83"/>
      <c r="DSY222" s="83"/>
      <c r="DSZ222" s="86"/>
      <c r="DTA222" s="86"/>
      <c r="DTB222" s="82"/>
      <c r="DTC222" s="83"/>
      <c r="DTD222" s="83"/>
      <c r="DTE222" s="86"/>
      <c r="DTF222" s="86"/>
      <c r="DTG222" s="82"/>
      <c r="DTH222" s="83"/>
      <c r="DTI222" s="83"/>
      <c r="DTJ222" s="86"/>
      <c r="DTK222" s="86"/>
      <c r="DTL222" s="82"/>
      <c r="DTM222" s="83"/>
      <c r="DTN222" s="83"/>
      <c r="DTO222" s="86"/>
      <c r="DTP222" s="86"/>
      <c r="DTQ222" s="82"/>
      <c r="DTR222" s="83"/>
      <c r="DTS222" s="83"/>
      <c r="DTT222" s="86"/>
      <c r="DTU222" s="86"/>
      <c r="DTV222" s="82"/>
      <c r="DTW222" s="83"/>
      <c r="DTX222" s="83"/>
      <c r="DTY222" s="86"/>
      <c r="DTZ222" s="86"/>
      <c r="DUA222" s="82"/>
      <c r="DUB222" s="83"/>
      <c r="DUC222" s="83"/>
      <c r="DUD222" s="86"/>
      <c r="DUE222" s="86"/>
      <c r="DUF222" s="82"/>
      <c r="DUG222" s="83"/>
      <c r="DUH222" s="83"/>
      <c r="DUI222" s="86"/>
      <c r="DUJ222" s="86"/>
      <c r="DUK222" s="82"/>
      <c r="DUL222" s="83"/>
      <c r="DUM222" s="83"/>
      <c r="DUN222" s="86"/>
      <c r="DUO222" s="86"/>
      <c r="DUP222" s="82"/>
      <c r="DUQ222" s="83"/>
      <c r="DUR222" s="83"/>
      <c r="DUS222" s="86"/>
      <c r="DUT222" s="86"/>
      <c r="DUU222" s="82"/>
      <c r="DUV222" s="83"/>
      <c r="DUW222" s="83"/>
      <c r="DUX222" s="86"/>
      <c r="DUY222" s="86"/>
      <c r="DUZ222" s="82"/>
      <c r="DVA222" s="83"/>
      <c r="DVB222" s="83"/>
      <c r="DVC222" s="86"/>
      <c r="DVD222" s="86"/>
      <c r="DVE222" s="82"/>
      <c r="DVF222" s="83"/>
      <c r="DVG222" s="83"/>
      <c r="DVH222" s="86"/>
      <c r="DVI222" s="86"/>
      <c r="DVJ222" s="82"/>
      <c r="DVK222" s="83"/>
      <c r="DVL222" s="83"/>
      <c r="DVM222" s="86"/>
      <c r="DVN222" s="86"/>
      <c r="DVO222" s="82"/>
      <c r="DVP222" s="83"/>
      <c r="DVQ222" s="83"/>
      <c r="DVR222" s="86"/>
      <c r="DVS222" s="86"/>
      <c r="DVT222" s="82"/>
      <c r="DVU222" s="83"/>
      <c r="DVV222" s="83"/>
      <c r="DVW222" s="86"/>
      <c r="DVX222" s="86"/>
      <c r="DVY222" s="82"/>
      <c r="DVZ222" s="83"/>
      <c r="DWA222" s="83"/>
      <c r="DWB222" s="86"/>
      <c r="DWC222" s="86"/>
      <c r="DWD222" s="82"/>
      <c r="DWE222" s="83"/>
      <c r="DWF222" s="83"/>
      <c r="DWG222" s="86"/>
      <c r="DWH222" s="86"/>
      <c r="DWI222" s="82"/>
      <c r="DWJ222" s="83"/>
      <c r="DWK222" s="83"/>
      <c r="DWL222" s="86"/>
      <c r="DWM222" s="86"/>
      <c r="DWN222" s="82"/>
      <c r="DWO222" s="83"/>
      <c r="DWP222" s="83"/>
      <c r="DWQ222" s="86"/>
      <c r="DWR222" s="86"/>
      <c r="DWS222" s="82"/>
      <c r="DWT222" s="83"/>
      <c r="DWU222" s="83"/>
      <c r="DWV222" s="86"/>
      <c r="DWW222" s="86"/>
      <c r="DWX222" s="82"/>
      <c r="DWY222" s="83"/>
      <c r="DWZ222" s="83"/>
      <c r="DXA222" s="86"/>
      <c r="DXB222" s="86"/>
      <c r="DXC222" s="82"/>
      <c r="DXD222" s="83"/>
      <c r="DXE222" s="83"/>
      <c r="DXF222" s="86"/>
      <c r="DXG222" s="86"/>
      <c r="DXH222" s="82"/>
      <c r="DXI222" s="83"/>
      <c r="DXJ222" s="83"/>
      <c r="DXK222" s="86"/>
      <c r="DXL222" s="86"/>
      <c r="DXM222" s="82"/>
      <c r="DXN222" s="83"/>
      <c r="DXO222" s="83"/>
      <c r="DXP222" s="86"/>
      <c r="DXQ222" s="86"/>
      <c r="DXR222" s="82"/>
      <c r="DXS222" s="83"/>
      <c r="DXT222" s="83"/>
      <c r="DXU222" s="86"/>
      <c r="DXV222" s="86"/>
      <c r="DXW222" s="82"/>
      <c r="DXX222" s="83"/>
      <c r="DXY222" s="83"/>
      <c r="DXZ222" s="86"/>
      <c r="DYA222" s="86"/>
      <c r="DYB222" s="82"/>
      <c r="DYC222" s="83"/>
      <c r="DYD222" s="83"/>
      <c r="DYE222" s="86"/>
      <c r="DYF222" s="86"/>
      <c r="DYG222" s="82"/>
      <c r="DYH222" s="83"/>
      <c r="DYI222" s="83"/>
      <c r="DYJ222" s="86"/>
      <c r="DYK222" s="86"/>
      <c r="DYL222" s="82"/>
      <c r="DYM222" s="83"/>
      <c r="DYN222" s="83"/>
      <c r="DYO222" s="86"/>
      <c r="DYP222" s="86"/>
      <c r="DYQ222" s="82"/>
      <c r="DYR222" s="83"/>
      <c r="DYS222" s="83"/>
      <c r="DYT222" s="86"/>
      <c r="DYU222" s="86"/>
      <c r="DYV222" s="82"/>
      <c r="DYW222" s="83"/>
      <c r="DYX222" s="83"/>
      <c r="DYY222" s="86"/>
      <c r="DYZ222" s="86"/>
      <c r="DZA222" s="82"/>
      <c r="DZB222" s="83"/>
      <c r="DZC222" s="83"/>
      <c r="DZD222" s="86"/>
      <c r="DZE222" s="86"/>
      <c r="DZF222" s="82"/>
      <c r="DZG222" s="83"/>
      <c r="DZH222" s="83"/>
      <c r="DZI222" s="86"/>
      <c r="DZJ222" s="86"/>
      <c r="DZK222" s="82"/>
      <c r="DZL222" s="83"/>
      <c r="DZM222" s="83"/>
      <c r="DZN222" s="86"/>
      <c r="DZO222" s="86"/>
      <c r="DZP222" s="82"/>
      <c r="DZQ222" s="83"/>
      <c r="DZR222" s="83"/>
      <c r="DZS222" s="86"/>
      <c r="DZT222" s="86"/>
      <c r="DZU222" s="82"/>
      <c r="DZV222" s="83"/>
      <c r="DZW222" s="83"/>
      <c r="DZX222" s="86"/>
      <c r="DZY222" s="86"/>
      <c r="DZZ222" s="82"/>
      <c r="EAA222" s="83"/>
      <c r="EAB222" s="83"/>
      <c r="EAC222" s="86"/>
      <c r="EAD222" s="86"/>
      <c r="EAE222" s="82"/>
      <c r="EAF222" s="83"/>
      <c r="EAG222" s="83"/>
      <c r="EAH222" s="86"/>
      <c r="EAI222" s="86"/>
      <c r="EAJ222" s="82"/>
      <c r="EAK222" s="83"/>
      <c r="EAL222" s="83"/>
      <c r="EAM222" s="86"/>
      <c r="EAN222" s="86"/>
      <c r="EAO222" s="82"/>
      <c r="EAP222" s="83"/>
      <c r="EAQ222" s="83"/>
      <c r="EAR222" s="86"/>
      <c r="EAS222" s="86"/>
      <c r="EAT222" s="82"/>
      <c r="EAU222" s="83"/>
      <c r="EAV222" s="83"/>
      <c r="EAW222" s="86"/>
      <c r="EAX222" s="86"/>
      <c r="EAY222" s="82"/>
      <c r="EAZ222" s="83"/>
      <c r="EBA222" s="83"/>
      <c r="EBB222" s="86"/>
      <c r="EBC222" s="86"/>
      <c r="EBD222" s="82"/>
      <c r="EBE222" s="83"/>
      <c r="EBF222" s="83"/>
      <c r="EBG222" s="86"/>
      <c r="EBH222" s="86"/>
      <c r="EBI222" s="82"/>
      <c r="EBJ222" s="83"/>
      <c r="EBK222" s="83"/>
      <c r="EBL222" s="86"/>
      <c r="EBM222" s="86"/>
      <c r="EBN222" s="82"/>
      <c r="EBO222" s="83"/>
      <c r="EBP222" s="83"/>
      <c r="EBQ222" s="86"/>
      <c r="EBR222" s="86"/>
      <c r="EBS222" s="82"/>
      <c r="EBT222" s="83"/>
      <c r="EBU222" s="83"/>
      <c r="EBV222" s="86"/>
      <c r="EBW222" s="86"/>
      <c r="EBX222" s="82"/>
      <c r="EBY222" s="83"/>
      <c r="EBZ222" s="83"/>
      <c r="ECA222" s="86"/>
      <c r="ECB222" s="86"/>
      <c r="ECC222" s="82"/>
      <c r="ECD222" s="83"/>
      <c r="ECE222" s="83"/>
      <c r="ECF222" s="86"/>
      <c r="ECG222" s="86"/>
      <c r="ECH222" s="82"/>
      <c r="ECI222" s="83"/>
      <c r="ECJ222" s="83"/>
      <c r="ECK222" s="86"/>
      <c r="ECL222" s="86"/>
      <c r="ECM222" s="82"/>
      <c r="ECN222" s="83"/>
      <c r="ECO222" s="83"/>
      <c r="ECP222" s="86"/>
      <c r="ECQ222" s="86"/>
      <c r="ECR222" s="82"/>
      <c r="ECS222" s="83"/>
      <c r="ECT222" s="83"/>
      <c r="ECU222" s="86"/>
      <c r="ECV222" s="86"/>
      <c r="ECW222" s="82"/>
      <c r="ECX222" s="83"/>
      <c r="ECY222" s="83"/>
      <c r="ECZ222" s="86"/>
      <c r="EDA222" s="86"/>
      <c r="EDB222" s="82"/>
      <c r="EDC222" s="83"/>
      <c r="EDD222" s="83"/>
      <c r="EDE222" s="86"/>
      <c r="EDF222" s="86"/>
      <c r="EDG222" s="82"/>
      <c r="EDH222" s="83"/>
      <c r="EDI222" s="83"/>
      <c r="EDJ222" s="86"/>
      <c r="EDK222" s="86"/>
      <c r="EDL222" s="82"/>
      <c r="EDM222" s="83"/>
      <c r="EDN222" s="83"/>
      <c r="EDO222" s="86"/>
      <c r="EDP222" s="86"/>
      <c r="EDQ222" s="82"/>
      <c r="EDR222" s="83"/>
      <c r="EDS222" s="83"/>
      <c r="EDT222" s="86"/>
      <c r="EDU222" s="86"/>
      <c r="EDV222" s="82"/>
      <c r="EDW222" s="83"/>
      <c r="EDX222" s="83"/>
      <c r="EDY222" s="86"/>
      <c r="EDZ222" s="86"/>
      <c r="EEA222" s="82"/>
      <c r="EEB222" s="83"/>
      <c r="EEC222" s="83"/>
      <c r="EED222" s="86"/>
      <c r="EEE222" s="86"/>
      <c r="EEF222" s="82"/>
      <c r="EEG222" s="83"/>
      <c r="EEH222" s="83"/>
      <c r="EEI222" s="86"/>
      <c r="EEJ222" s="86"/>
      <c r="EEK222" s="82"/>
      <c r="EEL222" s="83"/>
      <c r="EEM222" s="83"/>
      <c r="EEN222" s="86"/>
      <c r="EEO222" s="86"/>
      <c r="EEP222" s="82"/>
      <c r="EEQ222" s="83"/>
      <c r="EER222" s="83"/>
      <c r="EES222" s="86"/>
      <c r="EET222" s="86"/>
      <c r="EEU222" s="82"/>
      <c r="EEV222" s="83"/>
      <c r="EEW222" s="83"/>
      <c r="EEX222" s="86"/>
      <c r="EEY222" s="86"/>
      <c r="EEZ222" s="82"/>
      <c r="EFA222" s="83"/>
      <c r="EFB222" s="83"/>
      <c r="EFC222" s="86"/>
      <c r="EFD222" s="86"/>
      <c r="EFE222" s="82"/>
      <c r="EFF222" s="83"/>
      <c r="EFG222" s="83"/>
      <c r="EFH222" s="86"/>
      <c r="EFI222" s="86"/>
      <c r="EFJ222" s="82"/>
      <c r="EFK222" s="83"/>
      <c r="EFL222" s="83"/>
      <c r="EFM222" s="86"/>
      <c r="EFN222" s="86"/>
      <c r="EFO222" s="82"/>
      <c r="EFP222" s="83"/>
      <c r="EFQ222" s="83"/>
      <c r="EFR222" s="86"/>
      <c r="EFS222" s="86"/>
      <c r="EFT222" s="82"/>
      <c r="EFU222" s="83"/>
      <c r="EFV222" s="83"/>
      <c r="EFW222" s="86"/>
      <c r="EFX222" s="86"/>
      <c r="EFY222" s="82"/>
      <c r="EFZ222" s="83"/>
      <c r="EGA222" s="83"/>
      <c r="EGB222" s="86"/>
      <c r="EGC222" s="86"/>
      <c r="EGD222" s="82"/>
      <c r="EGE222" s="83"/>
      <c r="EGF222" s="83"/>
      <c r="EGG222" s="86"/>
      <c r="EGH222" s="86"/>
      <c r="EGI222" s="82"/>
      <c r="EGJ222" s="83"/>
      <c r="EGK222" s="83"/>
      <c r="EGL222" s="86"/>
      <c r="EGM222" s="86"/>
      <c r="EGN222" s="82"/>
      <c r="EGO222" s="83"/>
      <c r="EGP222" s="83"/>
      <c r="EGQ222" s="86"/>
      <c r="EGR222" s="86"/>
      <c r="EGS222" s="82"/>
      <c r="EGT222" s="83"/>
      <c r="EGU222" s="83"/>
      <c r="EGV222" s="86"/>
      <c r="EGW222" s="86"/>
      <c r="EGX222" s="82"/>
      <c r="EGY222" s="83"/>
      <c r="EGZ222" s="83"/>
      <c r="EHA222" s="86"/>
      <c r="EHB222" s="86"/>
      <c r="EHC222" s="82"/>
      <c r="EHD222" s="83"/>
      <c r="EHE222" s="83"/>
      <c r="EHF222" s="86"/>
      <c r="EHG222" s="86"/>
      <c r="EHH222" s="82"/>
      <c r="EHI222" s="83"/>
      <c r="EHJ222" s="83"/>
      <c r="EHK222" s="86"/>
      <c r="EHL222" s="86"/>
      <c r="EHM222" s="82"/>
      <c r="EHN222" s="83"/>
      <c r="EHO222" s="83"/>
      <c r="EHP222" s="86"/>
      <c r="EHQ222" s="86"/>
      <c r="EHR222" s="82"/>
      <c r="EHS222" s="83"/>
      <c r="EHT222" s="83"/>
      <c r="EHU222" s="86"/>
      <c r="EHV222" s="86"/>
      <c r="EHW222" s="82"/>
      <c r="EHX222" s="83"/>
      <c r="EHY222" s="83"/>
      <c r="EHZ222" s="86"/>
      <c r="EIA222" s="86"/>
      <c r="EIB222" s="82"/>
      <c r="EIC222" s="83"/>
      <c r="EID222" s="83"/>
      <c r="EIE222" s="86"/>
      <c r="EIF222" s="86"/>
      <c r="EIG222" s="82"/>
      <c r="EIH222" s="83"/>
      <c r="EII222" s="83"/>
      <c r="EIJ222" s="86"/>
      <c r="EIK222" s="86"/>
      <c r="EIL222" s="82"/>
      <c r="EIM222" s="83"/>
      <c r="EIN222" s="83"/>
      <c r="EIO222" s="86"/>
      <c r="EIP222" s="86"/>
      <c r="EIQ222" s="82"/>
      <c r="EIR222" s="83"/>
      <c r="EIS222" s="83"/>
      <c r="EIT222" s="86"/>
      <c r="EIU222" s="86"/>
      <c r="EIV222" s="82"/>
      <c r="EIW222" s="83"/>
      <c r="EIX222" s="83"/>
      <c r="EIY222" s="86"/>
      <c r="EIZ222" s="86"/>
      <c r="EJA222" s="82"/>
      <c r="EJB222" s="83"/>
      <c r="EJC222" s="83"/>
      <c r="EJD222" s="86"/>
      <c r="EJE222" s="86"/>
      <c r="EJF222" s="82"/>
      <c r="EJG222" s="83"/>
      <c r="EJH222" s="83"/>
      <c r="EJI222" s="86"/>
      <c r="EJJ222" s="86"/>
      <c r="EJK222" s="82"/>
      <c r="EJL222" s="83"/>
      <c r="EJM222" s="83"/>
      <c r="EJN222" s="86"/>
      <c r="EJO222" s="86"/>
      <c r="EJP222" s="82"/>
      <c r="EJQ222" s="83"/>
      <c r="EJR222" s="83"/>
      <c r="EJS222" s="86"/>
      <c r="EJT222" s="86"/>
      <c r="EJU222" s="82"/>
      <c r="EJV222" s="83"/>
      <c r="EJW222" s="83"/>
      <c r="EJX222" s="86"/>
      <c r="EJY222" s="86"/>
      <c r="EJZ222" s="82"/>
      <c r="EKA222" s="83"/>
      <c r="EKB222" s="83"/>
      <c r="EKC222" s="86"/>
      <c r="EKD222" s="86"/>
      <c r="EKE222" s="82"/>
      <c r="EKF222" s="83"/>
      <c r="EKG222" s="83"/>
      <c r="EKH222" s="86"/>
      <c r="EKI222" s="86"/>
      <c r="EKJ222" s="82"/>
      <c r="EKK222" s="83"/>
      <c r="EKL222" s="83"/>
      <c r="EKM222" s="86"/>
      <c r="EKN222" s="86"/>
      <c r="EKO222" s="82"/>
      <c r="EKP222" s="83"/>
      <c r="EKQ222" s="83"/>
      <c r="EKR222" s="86"/>
      <c r="EKS222" s="86"/>
      <c r="EKT222" s="82"/>
      <c r="EKU222" s="83"/>
      <c r="EKV222" s="83"/>
      <c r="EKW222" s="86"/>
      <c r="EKX222" s="86"/>
      <c r="EKY222" s="82"/>
      <c r="EKZ222" s="83"/>
      <c r="ELA222" s="83"/>
      <c r="ELB222" s="86"/>
      <c r="ELC222" s="86"/>
      <c r="ELD222" s="82"/>
      <c r="ELE222" s="83"/>
      <c r="ELF222" s="83"/>
      <c r="ELG222" s="86"/>
      <c r="ELH222" s="86"/>
      <c r="ELI222" s="82"/>
      <c r="ELJ222" s="83"/>
      <c r="ELK222" s="83"/>
      <c r="ELL222" s="86"/>
      <c r="ELM222" s="86"/>
      <c r="ELN222" s="82"/>
      <c r="ELO222" s="83"/>
      <c r="ELP222" s="83"/>
      <c r="ELQ222" s="86"/>
      <c r="ELR222" s="86"/>
      <c r="ELS222" s="82"/>
      <c r="ELT222" s="83"/>
      <c r="ELU222" s="83"/>
      <c r="ELV222" s="86"/>
      <c r="ELW222" s="86"/>
      <c r="ELX222" s="82"/>
      <c r="ELY222" s="83"/>
      <c r="ELZ222" s="83"/>
      <c r="EMA222" s="86"/>
      <c r="EMB222" s="86"/>
      <c r="EMC222" s="82"/>
      <c r="EMD222" s="83"/>
      <c r="EME222" s="83"/>
      <c r="EMF222" s="86"/>
      <c r="EMG222" s="86"/>
      <c r="EMH222" s="82"/>
      <c r="EMI222" s="83"/>
      <c r="EMJ222" s="83"/>
      <c r="EMK222" s="86"/>
      <c r="EML222" s="86"/>
      <c r="EMM222" s="82"/>
      <c r="EMN222" s="83"/>
      <c r="EMO222" s="83"/>
      <c r="EMP222" s="86"/>
      <c r="EMQ222" s="86"/>
      <c r="EMR222" s="82"/>
      <c r="EMS222" s="83"/>
      <c r="EMT222" s="83"/>
      <c r="EMU222" s="86"/>
      <c r="EMV222" s="86"/>
      <c r="EMW222" s="82"/>
      <c r="EMX222" s="83"/>
      <c r="EMY222" s="83"/>
      <c r="EMZ222" s="86"/>
      <c r="ENA222" s="86"/>
      <c r="ENB222" s="82"/>
      <c r="ENC222" s="83"/>
      <c r="END222" s="83"/>
      <c r="ENE222" s="86"/>
      <c r="ENF222" s="86"/>
      <c r="ENG222" s="82"/>
      <c r="ENH222" s="83"/>
      <c r="ENI222" s="83"/>
      <c r="ENJ222" s="86"/>
      <c r="ENK222" s="86"/>
      <c r="ENL222" s="82"/>
      <c r="ENM222" s="83"/>
      <c r="ENN222" s="83"/>
      <c r="ENO222" s="86"/>
      <c r="ENP222" s="86"/>
      <c r="ENQ222" s="82"/>
      <c r="ENR222" s="83"/>
      <c r="ENS222" s="83"/>
      <c r="ENT222" s="86"/>
      <c r="ENU222" s="86"/>
      <c r="ENV222" s="82"/>
      <c r="ENW222" s="83"/>
      <c r="ENX222" s="83"/>
      <c r="ENY222" s="86"/>
      <c r="ENZ222" s="86"/>
      <c r="EOA222" s="82"/>
      <c r="EOB222" s="83"/>
      <c r="EOC222" s="83"/>
      <c r="EOD222" s="86"/>
      <c r="EOE222" s="86"/>
      <c r="EOF222" s="82"/>
      <c r="EOG222" s="83"/>
      <c r="EOH222" s="83"/>
      <c r="EOI222" s="86"/>
      <c r="EOJ222" s="86"/>
      <c r="EOK222" s="82"/>
      <c r="EOL222" s="83"/>
      <c r="EOM222" s="83"/>
      <c r="EON222" s="86"/>
      <c r="EOO222" s="86"/>
      <c r="EOP222" s="82"/>
      <c r="EOQ222" s="83"/>
      <c r="EOR222" s="83"/>
      <c r="EOS222" s="86"/>
      <c r="EOT222" s="86"/>
      <c r="EOU222" s="82"/>
      <c r="EOV222" s="83"/>
      <c r="EOW222" s="83"/>
      <c r="EOX222" s="86"/>
      <c r="EOY222" s="86"/>
      <c r="EOZ222" s="82"/>
      <c r="EPA222" s="83"/>
      <c r="EPB222" s="83"/>
      <c r="EPC222" s="86"/>
      <c r="EPD222" s="86"/>
      <c r="EPE222" s="82"/>
      <c r="EPF222" s="83"/>
      <c r="EPG222" s="83"/>
      <c r="EPH222" s="86"/>
      <c r="EPI222" s="86"/>
      <c r="EPJ222" s="82"/>
      <c r="EPK222" s="83"/>
      <c r="EPL222" s="83"/>
      <c r="EPM222" s="86"/>
      <c r="EPN222" s="86"/>
      <c r="EPO222" s="82"/>
      <c r="EPP222" s="83"/>
      <c r="EPQ222" s="83"/>
      <c r="EPR222" s="86"/>
      <c r="EPS222" s="86"/>
      <c r="EPT222" s="82"/>
      <c r="EPU222" s="83"/>
      <c r="EPV222" s="83"/>
      <c r="EPW222" s="86"/>
      <c r="EPX222" s="86"/>
      <c r="EPY222" s="82"/>
      <c r="EPZ222" s="83"/>
      <c r="EQA222" s="83"/>
      <c r="EQB222" s="86"/>
      <c r="EQC222" s="86"/>
      <c r="EQD222" s="82"/>
      <c r="EQE222" s="83"/>
      <c r="EQF222" s="83"/>
      <c r="EQG222" s="86"/>
      <c r="EQH222" s="86"/>
      <c r="EQI222" s="82"/>
      <c r="EQJ222" s="83"/>
      <c r="EQK222" s="83"/>
      <c r="EQL222" s="86"/>
      <c r="EQM222" s="86"/>
      <c r="EQN222" s="82"/>
      <c r="EQO222" s="83"/>
      <c r="EQP222" s="83"/>
      <c r="EQQ222" s="86"/>
      <c r="EQR222" s="86"/>
      <c r="EQS222" s="82"/>
      <c r="EQT222" s="83"/>
      <c r="EQU222" s="83"/>
      <c r="EQV222" s="86"/>
      <c r="EQW222" s="86"/>
      <c r="EQX222" s="82"/>
      <c r="EQY222" s="83"/>
      <c r="EQZ222" s="83"/>
      <c r="ERA222" s="86"/>
      <c r="ERB222" s="86"/>
      <c r="ERC222" s="82"/>
      <c r="ERD222" s="83"/>
      <c r="ERE222" s="83"/>
      <c r="ERF222" s="86"/>
      <c r="ERG222" s="86"/>
      <c r="ERH222" s="82"/>
      <c r="ERI222" s="83"/>
      <c r="ERJ222" s="83"/>
      <c r="ERK222" s="86"/>
      <c r="ERL222" s="86"/>
      <c r="ERM222" s="82"/>
      <c r="ERN222" s="83"/>
      <c r="ERO222" s="83"/>
      <c r="ERP222" s="86"/>
      <c r="ERQ222" s="86"/>
      <c r="ERR222" s="82"/>
      <c r="ERS222" s="83"/>
      <c r="ERT222" s="83"/>
      <c r="ERU222" s="86"/>
      <c r="ERV222" s="86"/>
      <c r="ERW222" s="82"/>
      <c r="ERX222" s="83"/>
      <c r="ERY222" s="83"/>
      <c r="ERZ222" s="86"/>
      <c r="ESA222" s="86"/>
      <c r="ESB222" s="82"/>
      <c r="ESC222" s="83"/>
      <c r="ESD222" s="83"/>
      <c r="ESE222" s="86"/>
      <c r="ESF222" s="86"/>
      <c r="ESG222" s="82"/>
      <c r="ESH222" s="83"/>
      <c r="ESI222" s="83"/>
      <c r="ESJ222" s="86"/>
      <c r="ESK222" s="86"/>
      <c r="ESL222" s="82"/>
      <c r="ESM222" s="83"/>
      <c r="ESN222" s="83"/>
      <c r="ESO222" s="86"/>
      <c r="ESP222" s="86"/>
      <c r="ESQ222" s="82"/>
      <c r="ESR222" s="83"/>
      <c r="ESS222" s="83"/>
      <c r="EST222" s="86"/>
      <c r="ESU222" s="86"/>
      <c r="ESV222" s="82"/>
      <c r="ESW222" s="83"/>
      <c r="ESX222" s="83"/>
      <c r="ESY222" s="86"/>
      <c r="ESZ222" s="86"/>
      <c r="ETA222" s="82"/>
      <c r="ETB222" s="83"/>
      <c r="ETC222" s="83"/>
      <c r="ETD222" s="86"/>
      <c r="ETE222" s="86"/>
      <c r="ETF222" s="82"/>
      <c r="ETG222" s="83"/>
      <c r="ETH222" s="83"/>
      <c r="ETI222" s="86"/>
      <c r="ETJ222" s="86"/>
      <c r="ETK222" s="82"/>
      <c r="ETL222" s="83"/>
      <c r="ETM222" s="83"/>
      <c r="ETN222" s="86"/>
      <c r="ETO222" s="86"/>
      <c r="ETP222" s="82"/>
      <c r="ETQ222" s="83"/>
      <c r="ETR222" s="83"/>
      <c r="ETS222" s="86"/>
      <c r="ETT222" s="86"/>
      <c r="ETU222" s="82"/>
      <c r="ETV222" s="83"/>
      <c r="ETW222" s="83"/>
      <c r="ETX222" s="86"/>
      <c r="ETY222" s="86"/>
      <c r="ETZ222" s="82"/>
      <c r="EUA222" s="83"/>
      <c r="EUB222" s="83"/>
      <c r="EUC222" s="86"/>
      <c r="EUD222" s="86"/>
      <c r="EUE222" s="82"/>
      <c r="EUF222" s="83"/>
      <c r="EUG222" s="83"/>
      <c r="EUH222" s="86"/>
      <c r="EUI222" s="86"/>
      <c r="EUJ222" s="82"/>
      <c r="EUK222" s="83"/>
      <c r="EUL222" s="83"/>
      <c r="EUM222" s="86"/>
      <c r="EUN222" s="86"/>
      <c r="EUO222" s="82"/>
      <c r="EUP222" s="83"/>
      <c r="EUQ222" s="83"/>
      <c r="EUR222" s="86"/>
      <c r="EUS222" s="86"/>
      <c r="EUT222" s="82"/>
      <c r="EUU222" s="83"/>
      <c r="EUV222" s="83"/>
      <c r="EUW222" s="86"/>
      <c r="EUX222" s="86"/>
      <c r="EUY222" s="82"/>
      <c r="EUZ222" s="83"/>
      <c r="EVA222" s="83"/>
      <c r="EVB222" s="86"/>
      <c r="EVC222" s="86"/>
      <c r="EVD222" s="82"/>
      <c r="EVE222" s="83"/>
      <c r="EVF222" s="83"/>
      <c r="EVG222" s="86"/>
      <c r="EVH222" s="86"/>
      <c r="EVI222" s="82"/>
      <c r="EVJ222" s="83"/>
      <c r="EVK222" s="83"/>
      <c r="EVL222" s="86"/>
      <c r="EVM222" s="86"/>
      <c r="EVN222" s="82"/>
      <c r="EVO222" s="83"/>
      <c r="EVP222" s="83"/>
      <c r="EVQ222" s="86"/>
      <c r="EVR222" s="86"/>
      <c r="EVS222" s="82"/>
      <c r="EVT222" s="83"/>
      <c r="EVU222" s="83"/>
      <c r="EVV222" s="86"/>
      <c r="EVW222" s="86"/>
      <c r="EVX222" s="82"/>
      <c r="EVY222" s="83"/>
      <c r="EVZ222" s="83"/>
      <c r="EWA222" s="86"/>
      <c r="EWB222" s="86"/>
      <c r="EWC222" s="82"/>
      <c r="EWD222" s="83"/>
      <c r="EWE222" s="83"/>
      <c r="EWF222" s="86"/>
      <c r="EWG222" s="86"/>
      <c r="EWH222" s="82"/>
      <c r="EWI222" s="83"/>
      <c r="EWJ222" s="83"/>
      <c r="EWK222" s="86"/>
      <c r="EWL222" s="86"/>
      <c r="EWM222" s="82"/>
      <c r="EWN222" s="83"/>
      <c r="EWO222" s="83"/>
      <c r="EWP222" s="86"/>
      <c r="EWQ222" s="86"/>
      <c r="EWR222" s="82"/>
      <c r="EWS222" s="83"/>
      <c r="EWT222" s="83"/>
      <c r="EWU222" s="86"/>
      <c r="EWV222" s="86"/>
      <c r="EWW222" s="82"/>
      <c r="EWX222" s="83"/>
      <c r="EWY222" s="83"/>
      <c r="EWZ222" s="86"/>
      <c r="EXA222" s="86"/>
      <c r="EXB222" s="82"/>
      <c r="EXC222" s="83"/>
      <c r="EXD222" s="83"/>
      <c r="EXE222" s="86"/>
      <c r="EXF222" s="86"/>
      <c r="EXG222" s="82"/>
      <c r="EXH222" s="83"/>
      <c r="EXI222" s="83"/>
      <c r="EXJ222" s="86"/>
      <c r="EXK222" s="86"/>
      <c r="EXL222" s="82"/>
      <c r="EXM222" s="83"/>
      <c r="EXN222" s="83"/>
      <c r="EXO222" s="86"/>
      <c r="EXP222" s="86"/>
      <c r="EXQ222" s="82"/>
      <c r="EXR222" s="83"/>
      <c r="EXS222" s="83"/>
      <c r="EXT222" s="86"/>
      <c r="EXU222" s="86"/>
      <c r="EXV222" s="82"/>
      <c r="EXW222" s="83"/>
      <c r="EXX222" s="83"/>
      <c r="EXY222" s="86"/>
      <c r="EXZ222" s="86"/>
      <c r="EYA222" s="82"/>
      <c r="EYB222" s="83"/>
      <c r="EYC222" s="83"/>
      <c r="EYD222" s="86"/>
      <c r="EYE222" s="86"/>
      <c r="EYF222" s="82"/>
      <c r="EYG222" s="83"/>
      <c r="EYH222" s="83"/>
      <c r="EYI222" s="86"/>
      <c r="EYJ222" s="86"/>
      <c r="EYK222" s="82"/>
      <c r="EYL222" s="83"/>
      <c r="EYM222" s="83"/>
      <c r="EYN222" s="86"/>
      <c r="EYO222" s="86"/>
      <c r="EYP222" s="82"/>
      <c r="EYQ222" s="83"/>
      <c r="EYR222" s="83"/>
      <c r="EYS222" s="86"/>
      <c r="EYT222" s="86"/>
      <c r="EYU222" s="82"/>
      <c r="EYV222" s="83"/>
      <c r="EYW222" s="83"/>
      <c r="EYX222" s="86"/>
      <c r="EYY222" s="86"/>
      <c r="EYZ222" s="82"/>
      <c r="EZA222" s="83"/>
      <c r="EZB222" s="83"/>
      <c r="EZC222" s="86"/>
      <c r="EZD222" s="86"/>
      <c r="EZE222" s="82"/>
      <c r="EZF222" s="83"/>
      <c r="EZG222" s="83"/>
      <c r="EZH222" s="86"/>
      <c r="EZI222" s="86"/>
      <c r="EZJ222" s="82"/>
      <c r="EZK222" s="83"/>
      <c r="EZL222" s="83"/>
      <c r="EZM222" s="86"/>
      <c r="EZN222" s="86"/>
      <c r="EZO222" s="82"/>
      <c r="EZP222" s="83"/>
      <c r="EZQ222" s="83"/>
      <c r="EZR222" s="86"/>
      <c r="EZS222" s="86"/>
      <c r="EZT222" s="82"/>
      <c r="EZU222" s="83"/>
      <c r="EZV222" s="83"/>
      <c r="EZW222" s="86"/>
      <c r="EZX222" s="86"/>
      <c r="EZY222" s="82"/>
      <c r="EZZ222" s="83"/>
      <c r="FAA222" s="83"/>
      <c r="FAB222" s="86"/>
      <c r="FAC222" s="86"/>
      <c r="FAD222" s="82"/>
      <c r="FAE222" s="83"/>
      <c r="FAF222" s="83"/>
      <c r="FAG222" s="86"/>
      <c r="FAH222" s="86"/>
      <c r="FAI222" s="82"/>
      <c r="FAJ222" s="83"/>
      <c r="FAK222" s="83"/>
      <c r="FAL222" s="86"/>
      <c r="FAM222" s="86"/>
      <c r="FAN222" s="82"/>
      <c r="FAO222" s="83"/>
      <c r="FAP222" s="83"/>
      <c r="FAQ222" s="86"/>
      <c r="FAR222" s="86"/>
      <c r="FAS222" s="82"/>
      <c r="FAT222" s="83"/>
      <c r="FAU222" s="83"/>
      <c r="FAV222" s="86"/>
      <c r="FAW222" s="86"/>
      <c r="FAX222" s="82"/>
      <c r="FAY222" s="83"/>
      <c r="FAZ222" s="83"/>
      <c r="FBA222" s="86"/>
      <c r="FBB222" s="86"/>
      <c r="FBC222" s="82"/>
      <c r="FBD222" s="83"/>
      <c r="FBE222" s="83"/>
      <c r="FBF222" s="86"/>
      <c r="FBG222" s="86"/>
      <c r="FBH222" s="82"/>
      <c r="FBI222" s="83"/>
      <c r="FBJ222" s="83"/>
      <c r="FBK222" s="86"/>
      <c r="FBL222" s="86"/>
      <c r="FBM222" s="82"/>
      <c r="FBN222" s="83"/>
      <c r="FBO222" s="83"/>
      <c r="FBP222" s="86"/>
      <c r="FBQ222" s="86"/>
      <c r="FBR222" s="82"/>
      <c r="FBS222" s="83"/>
      <c r="FBT222" s="83"/>
      <c r="FBU222" s="86"/>
      <c r="FBV222" s="86"/>
      <c r="FBW222" s="82"/>
      <c r="FBX222" s="83"/>
      <c r="FBY222" s="83"/>
      <c r="FBZ222" s="86"/>
      <c r="FCA222" s="86"/>
      <c r="FCB222" s="82"/>
      <c r="FCC222" s="83"/>
      <c r="FCD222" s="83"/>
      <c r="FCE222" s="86"/>
      <c r="FCF222" s="86"/>
      <c r="FCG222" s="82"/>
      <c r="FCH222" s="83"/>
      <c r="FCI222" s="83"/>
      <c r="FCJ222" s="86"/>
      <c r="FCK222" s="86"/>
      <c r="FCL222" s="82"/>
      <c r="FCM222" s="83"/>
      <c r="FCN222" s="83"/>
      <c r="FCO222" s="86"/>
      <c r="FCP222" s="86"/>
      <c r="FCQ222" s="82"/>
      <c r="FCR222" s="83"/>
      <c r="FCS222" s="83"/>
      <c r="FCT222" s="86"/>
      <c r="FCU222" s="86"/>
      <c r="FCV222" s="82"/>
      <c r="FCW222" s="83"/>
      <c r="FCX222" s="83"/>
      <c r="FCY222" s="86"/>
      <c r="FCZ222" s="86"/>
      <c r="FDA222" s="82"/>
      <c r="FDB222" s="83"/>
      <c r="FDC222" s="83"/>
      <c r="FDD222" s="86"/>
      <c r="FDE222" s="86"/>
      <c r="FDF222" s="82"/>
      <c r="FDG222" s="83"/>
      <c r="FDH222" s="83"/>
      <c r="FDI222" s="86"/>
      <c r="FDJ222" s="86"/>
      <c r="FDK222" s="82"/>
      <c r="FDL222" s="83"/>
      <c r="FDM222" s="83"/>
      <c r="FDN222" s="86"/>
      <c r="FDO222" s="86"/>
      <c r="FDP222" s="82"/>
      <c r="FDQ222" s="83"/>
      <c r="FDR222" s="83"/>
      <c r="FDS222" s="86"/>
      <c r="FDT222" s="86"/>
      <c r="FDU222" s="82"/>
      <c r="FDV222" s="83"/>
      <c r="FDW222" s="83"/>
      <c r="FDX222" s="86"/>
      <c r="FDY222" s="86"/>
      <c r="FDZ222" s="82"/>
      <c r="FEA222" s="83"/>
      <c r="FEB222" s="83"/>
      <c r="FEC222" s="86"/>
      <c r="FED222" s="86"/>
      <c r="FEE222" s="82"/>
      <c r="FEF222" s="83"/>
      <c r="FEG222" s="83"/>
      <c r="FEH222" s="86"/>
      <c r="FEI222" s="86"/>
      <c r="FEJ222" s="82"/>
      <c r="FEK222" s="83"/>
      <c r="FEL222" s="83"/>
      <c r="FEM222" s="86"/>
      <c r="FEN222" s="86"/>
      <c r="FEO222" s="82"/>
      <c r="FEP222" s="83"/>
      <c r="FEQ222" s="83"/>
      <c r="FER222" s="86"/>
      <c r="FES222" s="86"/>
      <c r="FET222" s="82"/>
      <c r="FEU222" s="83"/>
      <c r="FEV222" s="83"/>
      <c r="FEW222" s="86"/>
      <c r="FEX222" s="86"/>
      <c r="FEY222" s="82"/>
      <c r="FEZ222" s="83"/>
      <c r="FFA222" s="83"/>
      <c r="FFB222" s="86"/>
      <c r="FFC222" s="86"/>
      <c r="FFD222" s="82"/>
      <c r="FFE222" s="83"/>
      <c r="FFF222" s="83"/>
      <c r="FFG222" s="86"/>
      <c r="FFH222" s="86"/>
      <c r="FFI222" s="82"/>
      <c r="FFJ222" s="83"/>
      <c r="FFK222" s="83"/>
      <c r="FFL222" s="86"/>
      <c r="FFM222" s="86"/>
      <c r="FFN222" s="82"/>
      <c r="FFO222" s="83"/>
      <c r="FFP222" s="83"/>
      <c r="FFQ222" s="86"/>
      <c r="FFR222" s="86"/>
      <c r="FFS222" s="82"/>
      <c r="FFT222" s="83"/>
      <c r="FFU222" s="83"/>
      <c r="FFV222" s="86"/>
      <c r="FFW222" s="86"/>
      <c r="FFX222" s="82"/>
      <c r="FFY222" s="83"/>
      <c r="FFZ222" s="83"/>
      <c r="FGA222" s="86"/>
      <c r="FGB222" s="86"/>
      <c r="FGC222" s="82"/>
      <c r="FGD222" s="83"/>
      <c r="FGE222" s="83"/>
      <c r="FGF222" s="86"/>
      <c r="FGG222" s="86"/>
      <c r="FGH222" s="82"/>
      <c r="FGI222" s="83"/>
      <c r="FGJ222" s="83"/>
      <c r="FGK222" s="86"/>
      <c r="FGL222" s="86"/>
      <c r="FGM222" s="82"/>
      <c r="FGN222" s="83"/>
      <c r="FGO222" s="83"/>
      <c r="FGP222" s="86"/>
      <c r="FGQ222" s="86"/>
      <c r="FGR222" s="82"/>
      <c r="FGS222" s="83"/>
      <c r="FGT222" s="83"/>
      <c r="FGU222" s="86"/>
      <c r="FGV222" s="86"/>
      <c r="FGW222" s="82"/>
      <c r="FGX222" s="83"/>
      <c r="FGY222" s="83"/>
      <c r="FGZ222" s="86"/>
      <c r="FHA222" s="86"/>
      <c r="FHB222" s="82"/>
      <c r="FHC222" s="83"/>
      <c r="FHD222" s="83"/>
      <c r="FHE222" s="86"/>
      <c r="FHF222" s="86"/>
      <c r="FHG222" s="82"/>
      <c r="FHH222" s="83"/>
      <c r="FHI222" s="83"/>
      <c r="FHJ222" s="86"/>
      <c r="FHK222" s="86"/>
      <c r="FHL222" s="82"/>
      <c r="FHM222" s="83"/>
      <c r="FHN222" s="83"/>
      <c r="FHO222" s="86"/>
      <c r="FHP222" s="86"/>
      <c r="FHQ222" s="82"/>
      <c r="FHR222" s="83"/>
      <c r="FHS222" s="83"/>
      <c r="FHT222" s="86"/>
      <c r="FHU222" s="86"/>
      <c r="FHV222" s="82"/>
      <c r="FHW222" s="83"/>
      <c r="FHX222" s="83"/>
      <c r="FHY222" s="86"/>
      <c r="FHZ222" s="86"/>
      <c r="FIA222" s="82"/>
      <c r="FIB222" s="83"/>
      <c r="FIC222" s="83"/>
      <c r="FID222" s="86"/>
      <c r="FIE222" s="86"/>
      <c r="FIF222" s="82"/>
      <c r="FIG222" s="83"/>
      <c r="FIH222" s="83"/>
      <c r="FII222" s="86"/>
      <c r="FIJ222" s="86"/>
      <c r="FIK222" s="82"/>
      <c r="FIL222" s="83"/>
      <c r="FIM222" s="83"/>
      <c r="FIN222" s="86"/>
      <c r="FIO222" s="86"/>
      <c r="FIP222" s="82"/>
      <c r="FIQ222" s="83"/>
      <c r="FIR222" s="83"/>
      <c r="FIS222" s="86"/>
      <c r="FIT222" s="86"/>
      <c r="FIU222" s="82"/>
      <c r="FIV222" s="83"/>
      <c r="FIW222" s="83"/>
      <c r="FIX222" s="86"/>
      <c r="FIY222" s="86"/>
      <c r="FIZ222" s="82"/>
      <c r="FJA222" s="83"/>
      <c r="FJB222" s="83"/>
      <c r="FJC222" s="86"/>
      <c r="FJD222" s="86"/>
      <c r="FJE222" s="82"/>
      <c r="FJF222" s="83"/>
      <c r="FJG222" s="83"/>
      <c r="FJH222" s="86"/>
      <c r="FJI222" s="86"/>
      <c r="FJJ222" s="82"/>
      <c r="FJK222" s="83"/>
      <c r="FJL222" s="83"/>
      <c r="FJM222" s="86"/>
      <c r="FJN222" s="86"/>
      <c r="FJO222" s="82"/>
      <c r="FJP222" s="83"/>
      <c r="FJQ222" s="83"/>
      <c r="FJR222" s="86"/>
      <c r="FJS222" s="86"/>
      <c r="FJT222" s="82"/>
      <c r="FJU222" s="83"/>
      <c r="FJV222" s="83"/>
      <c r="FJW222" s="86"/>
      <c r="FJX222" s="86"/>
      <c r="FJY222" s="82"/>
      <c r="FJZ222" s="83"/>
      <c r="FKA222" s="83"/>
      <c r="FKB222" s="86"/>
      <c r="FKC222" s="86"/>
      <c r="FKD222" s="82"/>
      <c r="FKE222" s="83"/>
      <c r="FKF222" s="83"/>
      <c r="FKG222" s="86"/>
      <c r="FKH222" s="86"/>
      <c r="FKI222" s="82"/>
      <c r="FKJ222" s="83"/>
      <c r="FKK222" s="83"/>
      <c r="FKL222" s="86"/>
      <c r="FKM222" s="86"/>
      <c r="FKN222" s="82"/>
      <c r="FKO222" s="83"/>
      <c r="FKP222" s="83"/>
      <c r="FKQ222" s="86"/>
      <c r="FKR222" s="86"/>
      <c r="FKS222" s="82"/>
      <c r="FKT222" s="83"/>
      <c r="FKU222" s="83"/>
      <c r="FKV222" s="86"/>
      <c r="FKW222" s="86"/>
      <c r="FKX222" s="82"/>
      <c r="FKY222" s="83"/>
      <c r="FKZ222" s="83"/>
      <c r="FLA222" s="86"/>
      <c r="FLB222" s="86"/>
      <c r="FLC222" s="82"/>
      <c r="FLD222" s="83"/>
      <c r="FLE222" s="83"/>
      <c r="FLF222" s="86"/>
      <c r="FLG222" s="86"/>
      <c r="FLH222" s="82"/>
      <c r="FLI222" s="83"/>
      <c r="FLJ222" s="83"/>
      <c r="FLK222" s="86"/>
      <c r="FLL222" s="86"/>
      <c r="FLM222" s="82"/>
      <c r="FLN222" s="83"/>
      <c r="FLO222" s="83"/>
      <c r="FLP222" s="86"/>
      <c r="FLQ222" s="86"/>
      <c r="FLR222" s="82"/>
      <c r="FLS222" s="83"/>
      <c r="FLT222" s="83"/>
      <c r="FLU222" s="86"/>
      <c r="FLV222" s="86"/>
      <c r="FLW222" s="82"/>
      <c r="FLX222" s="83"/>
      <c r="FLY222" s="83"/>
      <c r="FLZ222" s="86"/>
      <c r="FMA222" s="86"/>
      <c r="FMB222" s="82"/>
      <c r="FMC222" s="83"/>
      <c r="FMD222" s="83"/>
      <c r="FME222" s="86"/>
      <c r="FMF222" s="86"/>
      <c r="FMG222" s="82"/>
      <c r="FMH222" s="83"/>
      <c r="FMI222" s="83"/>
      <c r="FMJ222" s="86"/>
      <c r="FMK222" s="86"/>
      <c r="FML222" s="82"/>
      <c r="FMM222" s="83"/>
      <c r="FMN222" s="83"/>
      <c r="FMO222" s="86"/>
      <c r="FMP222" s="86"/>
      <c r="FMQ222" s="82"/>
      <c r="FMR222" s="83"/>
      <c r="FMS222" s="83"/>
      <c r="FMT222" s="86"/>
      <c r="FMU222" s="86"/>
      <c r="FMV222" s="82"/>
      <c r="FMW222" s="83"/>
      <c r="FMX222" s="83"/>
      <c r="FMY222" s="86"/>
      <c r="FMZ222" s="86"/>
      <c r="FNA222" s="82"/>
      <c r="FNB222" s="83"/>
      <c r="FNC222" s="83"/>
      <c r="FND222" s="86"/>
      <c r="FNE222" s="86"/>
      <c r="FNF222" s="82"/>
      <c r="FNG222" s="83"/>
      <c r="FNH222" s="83"/>
      <c r="FNI222" s="86"/>
      <c r="FNJ222" s="86"/>
      <c r="FNK222" s="82"/>
      <c r="FNL222" s="83"/>
      <c r="FNM222" s="83"/>
      <c r="FNN222" s="86"/>
      <c r="FNO222" s="86"/>
      <c r="FNP222" s="82"/>
      <c r="FNQ222" s="83"/>
      <c r="FNR222" s="83"/>
      <c r="FNS222" s="86"/>
      <c r="FNT222" s="86"/>
      <c r="FNU222" s="82"/>
      <c r="FNV222" s="83"/>
      <c r="FNW222" s="83"/>
      <c r="FNX222" s="86"/>
      <c r="FNY222" s="86"/>
      <c r="FNZ222" s="82"/>
      <c r="FOA222" s="83"/>
      <c r="FOB222" s="83"/>
      <c r="FOC222" s="86"/>
      <c r="FOD222" s="86"/>
      <c r="FOE222" s="82"/>
      <c r="FOF222" s="83"/>
      <c r="FOG222" s="83"/>
      <c r="FOH222" s="86"/>
      <c r="FOI222" s="86"/>
      <c r="FOJ222" s="82"/>
      <c r="FOK222" s="83"/>
      <c r="FOL222" s="83"/>
      <c r="FOM222" s="86"/>
      <c r="FON222" s="86"/>
      <c r="FOO222" s="82"/>
      <c r="FOP222" s="83"/>
      <c r="FOQ222" s="83"/>
      <c r="FOR222" s="86"/>
      <c r="FOS222" s="86"/>
      <c r="FOT222" s="82"/>
      <c r="FOU222" s="83"/>
      <c r="FOV222" s="83"/>
      <c r="FOW222" s="86"/>
      <c r="FOX222" s="86"/>
      <c r="FOY222" s="82"/>
      <c r="FOZ222" s="83"/>
      <c r="FPA222" s="83"/>
      <c r="FPB222" s="86"/>
      <c r="FPC222" s="86"/>
      <c r="FPD222" s="82"/>
      <c r="FPE222" s="83"/>
      <c r="FPF222" s="83"/>
      <c r="FPG222" s="86"/>
      <c r="FPH222" s="86"/>
      <c r="FPI222" s="82"/>
      <c r="FPJ222" s="83"/>
      <c r="FPK222" s="83"/>
      <c r="FPL222" s="86"/>
      <c r="FPM222" s="86"/>
      <c r="FPN222" s="82"/>
      <c r="FPO222" s="83"/>
      <c r="FPP222" s="83"/>
      <c r="FPQ222" s="86"/>
      <c r="FPR222" s="86"/>
      <c r="FPS222" s="82"/>
      <c r="FPT222" s="83"/>
      <c r="FPU222" s="83"/>
      <c r="FPV222" s="86"/>
      <c r="FPW222" s="86"/>
      <c r="FPX222" s="82"/>
      <c r="FPY222" s="83"/>
      <c r="FPZ222" s="83"/>
      <c r="FQA222" s="86"/>
      <c r="FQB222" s="86"/>
      <c r="FQC222" s="82"/>
      <c r="FQD222" s="83"/>
      <c r="FQE222" s="83"/>
      <c r="FQF222" s="86"/>
      <c r="FQG222" s="86"/>
      <c r="FQH222" s="82"/>
      <c r="FQI222" s="83"/>
      <c r="FQJ222" s="83"/>
      <c r="FQK222" s="86"/>
      <c r="FQL222" s="86"/>
      <c r="FQM222" s="82"/>
      <c r="FQN222" s="83"/>
      <c r="FQO222" s="83"/>
      <c r="FQP222" s="86"/>
      <c r="FQQ222" s="86"/>
      <c r="FQR222" s="82"/>
      <c r="FQS222" s="83"/>
      <c r="FQT222" s="83"/>
      <c r="FQU222" s="86"/>
      <c r="FQV222" s="86"/>
      <c r="FQW222" s="82"/>
      <c r="FQX222" s="83"/>
      <c r="FQY222" s="83"/>
      <c r="FQZ222" s="86"/>
      <c r="FRA222" s="86"/>
      <c r="FRB222" s="82"/>
      <c r="FRC222" s="83"/>
      <c r="FRD222" s="83"/>
      <c r="FRE222" s="86"/>
      <c r="FRF222" s="86"/>
      <c r="FRG222" s="82"/>
      <c r="FRH222" s="83"/>
      <c r="FRI222" s="83"/>
      <c r="FRJ222" s="86"/>
      <c r="FRK222" s="86"/>
      <c r="FRL222" s="82"/>
      <c r="FRM222" s="83"/>
      <c r="FRN222" s="83"/>
      <c r="FRO222" s="86"/>
      <c r="FRP222" s="86"/>
      <c r="FRQ222" s="82"/>
      <c r="FRR222" s="83"/>
      <c r="FRS222" s="83"/>
      <c r="FRT222" s="86"/>
      <c r="FRU222" s="86"/>
      <c r="FRV222" s="82"/>
      <c r="FRW222" s="83"/>
      <c r="FRX222" s="83"/>
      <c r="FRY222" s="86"/>
      <c r="FRZ222" s="86"/>
      <c r="FSA222" s="82"/>
      <c r="FSB222" s="83"/>
      <c r="FSC222" s="83"/>
      <c r="FSD222" s="86"/>
      <c r="FSE222" s="86"/>
      <c r="FSF222" s="82"/>
      <c r="FSG222" s="83"/>
      <c r="FSH222" s="83"/>
      <c r="FSI222" s="86"/>
      <c r="FSJ222" s="86"/>
      <c r="FSK222" s="82"/>
      <c r="FSL222" s="83"/>
      <c r="FSM222" s="83"/>
      <c r="FSN222" s="86"/>
      <c r="FSO222" s="86"/>
      <c r="FSP222" s="82"/>
      <c r="FSQ222" s="83"/>
      <c r="FSR222" s="83"/>
      <c r="FSS222" s="86"/>
      <c r="FST222" s="86"/>
      <c r="FSU222" s="82"/>
      <c r="FSV222" s="83"/>
      <c r="FSW222" s="83"/>
      <c r="FSX222" s="86"/>
      <c r="FSY222" s="86"/>
      <c r="FSZ222" s="82"/>
      <c r="FTA222" s="83"/>
      <c r="FTB222" s="83"/>
      <c r="FTC222" s="86"/>
      <c r="FTD222" s="86"/>
      <c r="FTE222" s="82"/>
      <c r="FTF222" s="83"/>
      <c r="FTG222" s="83"/>
      <c r="FTH222" s="86"/>
      <c r="FTI222" s="86"/>
      <c r="FTJ222" s="82"/>
      <c r="FTK222" s="83"/>
      <c r="FTL222" s="83"/>
      <c r="FTM222" s="86"/>
      <c r="FTN222" s="86"/>
      <c r="FTO222" s="82"/>
      <c r="FTP222" s="83"/>
      <c r="FTQ222" s="83"/>
      <c r="FTR222" s="86"/>
      <c r="FTS222" s="86"/>
      <c r="FTT222" s="82"/>
      <c r="FTU222" s="83"/>
      <c r="FTV222" s="83"/>
      <c r="FTW222" s="86"/>
      <c r="FTX222" s="86"/>
      <c r="FTY222" s="82"/>
      <c r="FTZ222" s="83"/>
      <c r="FUA222" s="83"/>
      <c r="FUB222" s="86"/>
      <c r="FUC222" s="86"/>
      <c r="FUD222" s="82"/>
      <c r="FUE222" s="83"/>
      <c r="FUF222" s="83"/>
      <c r="FUG222" s="86"/>
      <c r="FUH222" s="86"/>
      <c r="FUI222" s="82"/>
      <c r="FUJ222" s="83"/>
      <c r="FUK222" s="83"/>
      <c r="FUL222" s="86"/>
      <c r="FUM222" s="86"/>
      <c r="FUN222" s="82"/>
      <c r="FUO222" s="83"/>
      <c r="FUP222" s="83"/>
      <c r="FUQ222" s="86"/>
      <c r="FUR222" s="86"/>
      <c r="FUS222" s="82"/>
      <c r="FUT222" s="83"/>
      <c r="FUU222" s="83"/>
      <c r="FUV222" s="86"/>
      <c r="FUW222" s="86"/>
      <c r="FUX222" s="82"/>
      <c r="FUY222" s="83"/>
      <c r="FUZ222" s="83"/>
      <c r="FVA222" s="86"/>
      <c r="FVB222" s="86"/>
      <c r="FVC222" s="82"/>
      <c r="FVD222" s="83"/>
      <c r="FVE222" s="83"/>
      <c r="FVF222" s="86"/>
      <c r="FVG222" s="86"/>
      <c r="FVH222" s="82"/>
      <c r="FVI222" s="83"/>
      <c r="FVJ222" s="83"/>
      <c r="FVK222" s="86"/>
      <c r="FVL222" s="86"/>
      <c r="FVM222" s="82"/>
      <c r="FVN222" s="83"/>
      <c r="FVO222" s="83"/>
      <c r="FVP222" s="86"/>
      <c r="FVQ222" s="86"/>
      <c r="FVR222" s="82"/>
      <c r="FVS222" s="83"/>
      <c r="FVT222" s="83"/>
      <c r="FVU222" s="86"/>
      <c r="FVV222" s="86"/>
      <c r="FVW222" s="82"/>
      <c r="FVX222" s="83"/>
      <c r="FVY222" s="83"/>
      <c r="FVZ222" s="86"/>
      <c r="FWA222" s="86"/>
      <c r="FWB222" s="82"/>
      <c r="FWC222" s="83"/>
      <c r="FWD222" s="83"/>
      <c r="FWE222" s="86"/>
      <c r="FWF222" s="86"/>
      <c r="FWG222" s="82"/>
      <c r="FWH222" s="83"/>
      <c r="FWI222" s="83"/>
      <c r="FWJ222" s="86"/>
      <c r="FWK222" s="86"/>
      <c r="FWL222" s="82"/>
      <c r="FWM222" s="83"/>
      <c r="FWN222" s="83"/>
      <c r="FWO222" s="86"/>
      <c r="FWP222" s="86"/>
      <c r="FWQ222" s="82"/>
      <c r="FWR222" s="83"/>
      <c r="FWS222" s="83"/>
      <c r="FWT222" s="86"/>
      <c r="FWU222" s="86"/>
      <c r="FWV222" s="82"/>
      <c r="FWW222" s="83"/>
      <c r="FWX222" s="83"/>
      <c r="FWY222" s="86"/>
      <c r="FWZ222" s="86"/>
      <c r="FXA222" s="82"/>
      <c r="FXB222" s="83"/>
      <c r="FXC222" s="83"/>
      <c r="FXD222" s="86"/>
      <c r="FXE222" s="86"/>
      <c r="FXF222" s="82"/>
      <c r="FXG222" s="83"/>
      <c r="FXH222" s="83"/>
      <c r="FXI222" s="86"/>
      <c r="FXJ222" s="86"/>
      <c r="FXK222" s="82"/>
      <c r="FXL222" s="83"/>
      <c r="FXM222" s="83"/>
      <c r="FXN222" s="86"/>
      <c r="FXO222" s="86"/>
      <c r="FXP222" s="82"/>
      <c r="FXQ222" s="83"/>
      <c r="FXR222" s="83"/>
      <c r="FXS222" s="86"/>
      <c r="FXT222" s="86"/>
      <c r="FXU222" s="82"/>
      <c r="FXV222" s="83"/>
      <c r="FXW222" s="83"/>
      <c r="FXX222" s="86"/>
      <c r="FXY222" s="86"/>
      <c r="FXZ222" s="82"/>
      <c r="FYA222" s="83"/>
      <c r="FYB222" s="83"/>
      <c r="FYC222" s="86"/>
      <c r="FYD222" s="86"/>
      <c r="FYE222" s="82"/>
      <c r="FYF222" s="83"/>
      <c r="FYG222" s="83"/>
      <c r="FYH222" s="86"/>
      <c r="FYI222" s="86"/>
      <c r="FYJ222" s="82"/>
      <c r="FYK222" s="83"/>
      <c r="FYL222" s="83"/>
      <c r="FYM222" s="86"/>
      <c r="FYN222" s="86"/>
      <c r="FYO222" s="82"/>
      <c r="FYP222" s="83"/>
      <c r="FYQ222" s="83"/>
      <c r="FYR222" s="86"/>
      <c r="FYS222" s="86"/>
      <c r="FYT222" s="82"/>
      <c r="FYU222" s="83"/>
      <c r="FYV222" s="83"/>
      <c r="FYW222" s="86"/>
      <c r="FYX222" s="86"/>
      <c r="FYY222" s="82"/>
      <c r="FYZ222" s="83"/>
      <c r="FZA222" s="83"/>
      <c r="FZB222" s="86"/>
      <c r="FZC222" s="86"/>
      <c r="FZD222" s="82"/>
      <c r="FZE222" s="83"/>
      <c r="FZF222" s="83"/>
      <c r="FZG222" s="86"/>
      <c r="FZH222" s="86"/>
      <c r="FZI222" s="82"/>
      <c r="FZJ222" s="83"/>
      <c r="FZK222" s="83"/>
      <c r="FZL222" s="86"/>
      <c r="FZM222" s="86"/>
      <c r="FZN222" s="82"/>
      <c r="FZO222" s="83"/>
      <c r="FZP222" s="83"/>
      <c r="FZQ222" s="86"/>
      <c r="FZR222" s="86"/>
      <c r="FZS222" s="82"/>
      <c r="FZT222" s="83"/>
      <c r="FZU222" s="83"/>
      <c r="FZV222" s="86"/>
      <c r="FZW222" s="86"/>
      <c r="FZX222" s="82"/>
      <c r="FZY222" s="83"/>
      <c r="FZZ222" s="83"/>
      <c r="GAA222" s="86"/>
      <c r="GAB222" s="86"/>
      <c r="GAC222" s="82"/>
      <c r="GAD222" s="83"/>
      <c r="GAE222" s="83"/>
      <c r="GAF222" s="86"/>
      <c r="GAG222" s="86"/>
      <c r="GAH222" s="82"/>
      <c r="GAI222" s="83"/>
      <c r="GAJ222" s="83"/>
      <c r="GAK222" s="86"/>
      <c r="GAL222" s="86"/>
      <c r="GAM222" s="82"/>
      <c r="GAN222" s="83"/>
      <c r="GAO222" s="83"/>
      <c r="GAP222" s="86"/>
      <c r="GAQ222" s="86"/>
      <c r="GAR222" s="82"/>
      <c r="GAS222" s="83"/>
      <c r="GAT222" s="83"/>
      <c r="GAU222" s="86"/>
      <c r="GAV222" s="86"/>
      <c r="GAW222" s="82"/>
      <c r="GAX222" s="83"/>
      <c r="GAY222" s="83"/>
      <c r="GAZ222" s="86"/>
      <c r="GBA222" s="86"/>
      <c r="GBB222" s="82"/>
      <c r="GBC222" s="83"/>
      <c r="GBD222" s="83"/>
      <c r="GBE222" s="86"/>
      <c r="GBF222" s="86"/>
      <c r="GBG222" s="82"/>
      <c r="GBH222" s="83"/>
      <c r="GBI222" s="83"/>
      <c r="GBJ222" s="86"/>
      <c r="GBK222" s="86"/>
      <c r="GBL222" s="82"/>
      <c r="GBM222" s="83"/>
      <c r="GBN222" s="83"/>
      <c r="GBO222" s="86"/>
      <c r="GBP222" s="86"/>
      <c r="GBQ222" s="82"/>
      <c r="GBR222" s="83"/>
      <c r="GBS222" s="83"/>
      <c r="GBT222" s="86"/>
      <c r="GBU222" s="86"/>
      <c r="GBV222" s="82"/>
      <c r="GBW222" s="83"/>
      <c r="GBX222" s="83"/>
      <c r="GBY222" s="86"/>
      <c r="GBZ222" s="86"/>
      <c r="GCA222" s="82"/>
      <c r="GCB222" s="83"/>
      <c r="GCC222" s="83"/>
      <c r="GCD222" s="86"/>
      <c r="GCE222" s="86"/>
      <c r="GCF222" s="82"/>
      <c r="GCG222" s="83"/>
      <c r="GCH222" s="83"/>
      <c r="GCI222" s="86"/>
      <c r="GCJ222" s="86"/>
      <c r="GCK222" s="82"/>
      <c r="GCL222" s="83"/>
      <c r="GCM222" s="83"/>
      <c r="GCN222" s="86"/>
      <c r="GCO222" s="86"/>
      <c r="GCP222" s="82"/>
      <c r="GCQ222" s="83"/>
      <c r="GCR222" s="83"/>
      <c r="GCS222" s="86"/>
      <c r="GCT222" s="86"/>
      <c r="GCU222" s="82"/>
      <c r="GCV222" s="83"/>
      <c r="GCW222" s="83"/>
      <c r="GCX222" s="86"/>
      <c r="GCY222" s="86"/>
      <c r="GCZ222" s="82"/>
      <c r="GDA222" s="83"/>
      <c r="GDB222" s="83"/>
      <c r="GDC222" s="86"/>
      <c r="GDD222" s="86"/>
      <c r="GDE222" s="82"/>
      <c r="GDF222" s="83"/>
      <c r="GDG222" s="83"/>
      <c r="GDH222" s="86"/>
      <c r="GDI222" s="86"/>
      <c r="GDJ222" s="82"/>
      <c r="GDK222" s="83"/>
      <c r="GDL222" s="83"/>
      <c r="GDM222" s="86"/>
      <c r="GDN222" s="86"/>
      <c r="GDO222" s="82"/>
      <c r="GDP222" s="83"/>
      <c r="GDQ222" s="83"/>
      <c r="GDR222" s="86"/>
      <c r="GDS222" s="86"/>
      <c r="GDT222" s="82"/>
      <c r="GDU222" s="83"/>
      <c r="GDV222" s="83"/>
      <c r="GDW222" s="86"/>
      <c r="GDX222" s="86"/>
      <c r="GDY222" s="82"/>
      <c r="GDZ222" s="83"/>
      <c r="GEA222" s="83"/>
      <c r="GEB222" s="86"/>
      <c r="GEC222" s="86"/>
      <c r="GED222" s="82"/>
      <c r="GEE222" s="83"/>
      <c r="GEF222" s="83"/>
      <c r="GEG222" s="86"/>
      <c r="GEH222" s="86"/>
      <c r="GEI222" s="82"/>
      <c r="GEJ222" s="83"/>
      <c r="GEK222" s="83"/>
      <c r="GEL222" s="86"/>
      <c r="GEM222" s="86"/>
      <c r="GEN222" s="82"/>
      <c r="GEO222" s="83"/>
      <c r="GEP222" s="83"/>
      <c r="GEQ222" s="86"/>
      <c r="GER222" s="86"/>
      <c r="GES222" s="82"/>
      <c r="GET222" s="83"/>
      <c r="GEU222" s="83"/>
      <c r="GEV222" s="86"/>
      <c r="GEW222" s="86"/>
      <c r="GEX222" s="82"/>
      <c r="GEY222" s="83"/>
      <c r="GEZ222" s="83"/>
      <c r="GFA222" s="86"/>
      <c r="GFB222" s="86"/>
      <c r="GFC222" s="82"/>
      <c r="GFD222" s="83"/>
      <c r="GFE222" s="83"/>
      <c r="GFF222" s="86"/>
      <c r="GFG222" s="86"/>
      <c r="GFH222" s="82"/>
      <c r="GFI222" s="83"/>
      <c r="GFJ222" s="83"/>
      <c r="GFK222" s="86"/>
      <c r="GFL222" s="86"/>
      <c r="GFM222" s="82"/>
      <c r="GFN222" s="83"/>
      <c r="GFO222" s="83"/>
      <c r="GFP222" s="86"/>
      <c r="GFQ222" s="86"/>
      <c r="GFR222" s="82"/>
      <c r="GFS222" s="83"/>
      <c r="GFT222" s="83"/>
      <c r="GFU222" s="86"/>
      <c r="GFV222" s="86"/>
      <c r="GFW222" s="82"/>
      <c r="GFX222" s="83"/>
      <c r="GFY222" s="83"/>
      <c r="GFZ222" s="86"/>
      <c r="GGA222" s="86"/>
      <c r="GGB222" s="82"/>
      <c r="GGC222" s="83"/>
      <c r="GGD222" s="83"/>
      <c r="GGE222" s="86"/>
      <c r="GGF222" s="86"/>
      <c r="GGG222" s="82"/>
      <c r="GGH222" s="83"/>
      <c r="GGI222" s="83"/>
      <c r="GGJ222" s="86"/>
      <c r="GGK222" s="86"/>
      <c r="GGL222" s="82"/>
      <c r="GGM222" s="83"/>
      <c r="GGN222" s="83"/>
      <c r="GGO222" s="86"/>
      <c r="GGP222" s="86"/>
      <c r="GGQ222" s="82"/>
      <c r="GGR222" s="83"/>
      <c r="GGS222" s="83"/>
      <c r="GGT222" s="86"/>
      <c r="GGU222" s="86"/>
      <c r="GGV222" s="82"/>
      <c r="GGW222" s="83"/>
      <c r="GGX222" s="83"/>
      <c r="GGY222" s="86"/>
      <c r="GGZ222" s="86"/>
      <c r="GHA222" s="82"/>
      <c r="GHB222" s="83"/>
      <c r="GHC222" s="83"/>
      <c r="GHD222" s="86"/>
      <c r="GHE222" s="86"/>
      <c r="GHF222" s="82"/>
      <c r="GHG222" s="83"/>
      <c r="GHH222" s="83"/>
      <c r="GHI222" s="86"/>
      <c r="GHJ222" s="86"/>
      <c r="GHK222" s="82"/>
      <c r="GHL222" s="83"/>
      <c r="GHM222" s="83"/>
      <c r="GHN222" s="86"/>
      <c r="GHO222" s="86"/>
      <c r="GHP222" s="82"/>
      <c r="GHQ222" s="83"/>
      <c r="GHR222" s="83"/>
      <c r="GHS222" s="86"/>
      <c r="GHT222" s="86"/>
      <c r="GHU222" s="82"/>
      <c r="GHV222" s="83"/>
      <c r="GHW222" s="83"/>
      <c r="GHX222" s="86"/>
      <c r="GHY222" s="86"/>
      <c r="GHZ222" s="82"/>
      <c r="GIA222" s="83"/>
      <c r="GIB222" s="83"/>
      <c r="GIC222" s="86"/>
      <c r="GID222" s="86"/>
      <c r="GIE222" s="82"/>
      <c r="GIF222" s="83"/>
      <c r="GIG222" s="83"/>
      <c r="GIH222" s="86"/>
      <c r="GII222" s="86"/>
      <c r="GIJ222" s="82"/>
      <c r="GIK222" s="83"/>
      <c r="GIL222" s="83"/>
      <c r="GIM222" s="86"/>
      <c r="GIN222" s="86"/>
      <c r="GIO222" s="82"/>
      <c r="GIP222" s="83"/>
      <c r="GIQ222" s="83"/>
      <c r="GIR222" s="86"/>
      <c r="GIS222" s="86"/>
      <c r="GIT222" s="82"/>
      <c r="GIU222" s="83"/>
      <c r="GIV222" s="83"/>
      <c r="GIW222" s="86"/>
      <c r="GIX222" s="86"/>
      <c r="GIY222" s="82"/>
      <c r="GIZ222" s="83"/>
      <c r="GJA222" s="83"/>
      <c r="GJB222" s="86"/>
      <c r="GJC222" s="86"/>
      <c r="GJD222" s="82"/>
      <c r="GJE222" s="83"/>
      <c r="GJF222" s="83"/>
      <c r="GJG222" s="86"/>
      <c r="GJH222" s="86"/>
      <c r="GJI222" s="82"/>
      <c r="GJJ222" s="83"/>
      <c r="GJK222" s="83"/>
      <c r="GJL222" s="86"/>
      <c r="GJM222" s="86"/>
      <c r="GJN222" s="82"/>
      <c r="GJO222" s="83"/>
      <c r="GJP222" s="83"/>
      <c r="GJQ222" s="86"/>
      <c r="GJR222" s="86"/>
      <c r="GJS222" s="82"/>
      <c r="GJT222" s="83"/>
      <c r="GJU222" s="83"/>
      <c r="GJV222" s="86"/>
      <c r="GJW222" s="86"/>
      <c r="GJX222" s="82"/>
      <c r="GJY222" s="83"/>
      <c r="GJZ222" s="83"/>
      <c r="GKA222" s="86"/>
      <c r="GKB222" s="86"/>
      <c r="GKC222" s="82"/>
      <c r="GKD222" s="83"/>
      <c r="GKE222" s="83"/>
      <c r="GKF222" s="86"/>
      <c r="GKG222" s="86"/>
      <c r="GKH222" s="82"/>
      <c r="GKI222" s="83"/>
      <c r="GKJ222" s="83"/>
      <c r="GKK222" s="86"/>
      <c r="GKL222" s="86"/>
      <c r="GKM222" s="82"/>
      <c r="GKN222" s="83"/>
      <c r="GKO222" s="83"/>
      <c r="GKP222" s="86"/>
      <c r="GKQ222" s="86"/>
      <c r="GKR222" s="82"/>
      <c r="GKS222" s="83"/>
      <c r="GKT222" s="83"/>
      <c r="GKU222" s="86"/>
      <c r="GKV222" s="86"/>
      <c r="GKW222" s="82"/>
      <c r="GKX222" s="83"/>
      <c r="GKY222" s="83"/>
      <c r="GKZ222" s="86"/>
      <c r="GLA222" s="86"/>
      <c r="GLB222" s="82"/>
      <c r="GLC222" s="83"/>
      <c r="GLD222" s="83"/>
      <c r="GLE222" s="86"/>
      <c r="GLF222" s="86"/>
      <c r="GLG222" s="82"/>
      <c r="GLH222" s="83"/>
      <c r="GLI222" s="83"/>
      <c r="GLJ222" s="86"/>
      <c r="GLK222" s="86"/>
      <c r="GLL222" s="82"/>
      <c r="GLM222" s="83"/>
      <c r="GLN222" s="83"/>
      <c r="GLO222" s="86"/>
      <c r="GLP222" s="86"/>
      <c r="GLQ222" s="82"/>
      <c r="GLR222" s="83"/>
      <c r="GLS222" s="83"/>
      <c r="GLT222" s="86"/>
      <c r="GLU222" s="86"/>
      <c r="GLV222" s="82"/>
      <c r="GLW222" s="83"/>
      <c r="GLX222" s="83"/>
      <c r="GLY222" s="86"/>
      <c r="GLZ222" s="86"/>
      <c r="GMA222" s="82"/>
      <c r="GMB222" s="83"/>
      <c r="GMC222" s="83"/>
      <c r="GMD222" s="86"/>
      <c r="GME222" s="86"/>
      <c r="GMF222" s="82"/>
      <c r="GMG222" s="83"/>
      <c r="GMH222" s="83"/>
      <c r="GMI222" s="86"/>
      <c r="GMJ222" s="86"/>
      <c r="GMK222" s="82"/>
      <c r="GML222" s="83"/>
      <c r="GMM222" s="83"/>
      <c r="GMN222" s="86"/>
      <c r="GMO222" s="86"/>
      <c r="GMP222" s="82"/>
      <c r="GMQ222" s="83"/>
      <c r="GMR222" s="83"/>
      <c r="GMS222" s="86"/>
      <c r="GMT222" s="86"/>
      <c r="GMU222" s="82"/>
      <c r="GMV222" s="83"/>
      <c r="GMW222" s="83"/>
      <c r="GMX222" s="86"/>
      <c r="GMY222" s="86"/>
      <c r="GMZ222" s="82"/>
      <c r="GNA222" s="83"/>
      <c r="GNB222" s="83"/>
      <c r="GNC222" s="86"/>
      <c r="GND222" s="86"/>
      <c r="GNE222" s="82"/>
      <c r="GNF222" s="83"/>
      <c r="GNG222" s="83"/>
      <c r="GNH222" s="86"/>
      <c r="GNI222" s="86"/>
      <c r="GNJ222" s="82"/>
      <c r="GNK222" s="83"/>
      <c r="GNL222" s="83"/>
      <c r="GNM222" s="86"/>
      <c r="GNN222" s="86"/>
      <c r="GNO222" s="82"/>
      <c r="GNP222" s="83"/>
      <c r="GNQ222" s="83"/>
      <c r="GNR222" s="86"/>
      <c r="GNS222" s="86"/>
      <c r="GNT222" s="82"/>
      <c r="GNU222" s="83"/>
      <c r="GNV222" s="83"/>
      <c r="GNW222" s="86"/>
      <c r="GNX222" s="86"/>
      <c r="GNY222" s="82"/>
      <c r="GNZ222" s="83"/>
      <c r="GOA222" s="83"/>
      <c r="GOB222" s="86"/>
      <c r="GOC222" s="86"/>
      <c r="GOD222" s="82"/>
      <c r="GOE222" s="83"/>
      <c r="GOF222" s="83"/>
      <c r="GOG222" s="86"/>
      <c r="GOH222" s="86"/>
      <c r="GOI222" s="82"/>
      <c r="GOJ222" s="83"/>
      <c r="GOK222" s="83"/>
      <c r="GOL222" s="86"/>
      <c r="GOM222" s="86"/>
      <c r="GON222" s="82"/>
      <c r="GOO222" s="83"/>
      <c r="GOP222" s="83"/>
      <c r="GOQ222" s="86"/>
      <c r="GOR222" s="86"/>
      <c r="GOS222" s="82"/>
      <c r="GOT222" s="83"/>
      <c r="GOU222" s="83"/>
      <c r="GOV222" s="86"/>
      <c r="GOW222" s="86"/>
      <c r="GOX222" s="82"/>
      <c r="GOY222" s="83"/>
      <c r="GOZ222" s="83"/>
      <c r="GPA222" s="86"/>
      <c r="GPB222" s="86"/>
      <c r="GPC222" s="82"/>
      <c r="GPD222" s="83"/>
      <c r="GPE222" s="83"/>
      <c r="GPF222" s="86"/>
      <c r="GPG222" s="86"/>
      <c r="GPH222" s="82"/>
      <c r="GPI222" s="83"/>
      <c r="GPJ222" s="83"/>
      <c r="GPK222" s="86"/>
      <c r="GPL222" s="86"/>
      <c r="GPM222" s="82"/>
      <c r="GPN222" s="83"/>
      <c r="GPO222" s="83"/>
      <c r="GPP222" s="86"/>
      <c r="GPQ222" s="86"/>
      <c r="GPR222" s="82"/>
      <c r="GPS222" s="83"/>
      <c r="GPT222" s="83"/>
      <c r="GPU222" s="86"/>
      <c r="GPV222" s="86"/>
      <c r="GPW222" s="82"/>
      <c r="GPX222" s="83"/>
      <c r="GPY222" s="83"/>
      <c r="GPZ222" s="86"/>
      <c r="GQA222" s="86"/>
      <c r="GQB222" s="82"/>
      <c r="GQC222" s="83"/>
      <c r="GQD222" s="83"/>
      <c r="GQE222" s="86"/>
      <c r="GQF222" s="86"/>
      <c r="GQG222" s="82"/>
      <c r="GQH222" s="83"/>
      <c r="GQI222" s="83"/>
      <c r="GQJ222" s="86"/>
      <c r="GQK222" s="86"/>
      <c r="GQL222" s="82"/>
      <c r="GQM222" s="83"/>
      <c r="GQN222" s="83"/>
      <c r="GQO222" s="86"/>
      <c r="GQP222" s="86"/>
      <c r="GQQ222" s="82"/>
      <c r="GQR222" s="83"/>
      <c r="GQS222" s="83"/>
      <c r="GQT222" s="86"/>
      <c r="GQU222" s="86"/>
      <c r="GQV222" s="82"/>
      <c r="GQW222" s="83"/>
      <c r="GQX222" s="83"/>
      <c r="GQY222" s="86"/>
      <c r="GQZ222" s="86"/>
      <c r="GRA222" s="82"/>
      <c r="GRB222" s="83"/>
      <c r="GRC222" s="83"/>
      <c r="GRD222" s="86"/>
      <c r="GRE222" s="86"/>
      <c r="GRF222" s="82"/>
      <c r="GRG222" s="83"/>
      <c r="GRH222" s="83"/>
      <c r="GRI222" s="86"/>
      <c r="GRJ222" s="86"/>
      <c r="GRK222" s="82"/>
      <c r="GRL222" s="83"/>
      <c r="GRM222" s="83"/>
      <c r="GRN222" s="86"/>
      <c r="GRO222" s="86"/>
      <c r="GRP222" s="82"/>
      <c r="GRQ222" s="83"/>
      <c r="GRR222" s="83"/>
      <c r="GRS222" s="86"/>
      <c r="GRT222" s="86"/>
      <c r="GRU222" s="82"/>
      <c r="GRV222" s="83"/>
      <c r="GRW222" s="83"/>
      <c r="GRX222" s="86"/>
      <c r="GRY222" s="86"/>
      <c r="GRZ222" s="82"/>
      <c r="GSA222" s="83"/>
      <c r="GSB222" s="83"/>
      <c r="GSC222" s="86"/>
      <c r="GSD222" s="86"/>
      <c r="GSE222" s="82"/>
      <c r="GSF222" s="83"/>
      <c r="GSG222" s="83"/>
      <c r="GSH222" s="86"/>
      <c r="GSI222" s="86"/>
      <c r="GSJ222" s="82"/>
      <c r="GSK222" s="83"/>
      <c r="GSL222" s="83"/>
      <c r="GSM222" s="86"/>
      <c r="GSN222" s="86"/>
      <c r="GSO222" s="82"/>
      <c r="GSP222" s="83"/>
      <c r="GSQ222" s="83"/>
      <c r="GSR222" s="86"/>
      <c r="GSS222" s="86"/>
      <c r="GST222" s="82"/>
      <c r="GSU222" s="83"/>
      <c r="GSV222" s="83"/>
      <c r="GSW222" s="86"/>
      <c r="GSX222" s="86"/>
      <c r="GSY222" s="82"/>
      <c r="GSZ222" s="83"/>
      <c r="GTA222" s="83"/>
      <c r="GTB222" s="86"/>
      <c r="GTC222" s="86"/>
      <c r="GTD222" s="82"/>
      <c r="GTE222" s="83"/>
      <c r="GTF222" s="83"/>
      <c r="GTG222" s="86"/>
      <c r="GTH222" s="86"/>
      <c r="GTI222" s="82"/>
      <c r="GTJ222" s="83"/>
      <c r="GTK222" s="83"/>
      <c r="GTL222" s="86"/>
      <c r="GTM222" s="86"/>
      <c r="GTN222" s="82"/>
      <c r="GTO222" s="83"/>
      <c r="GTP222" s="83"/>
      <c r="GTQ222" s="86"/>
      <c r="GTR222" s="86"/>
      <c r="GTS222" s="82"/>
      <c r="GTT222" s="83"/>
      <c r="GTU222" s="83"/>
      <c r="GTV222" s="86"/>
      <c r="GTW222" s="86"/>
      <c r="GTX222" s="82"/>
      <c r="GTY222" s="83"/>
      <c r="GTZ222" s="83"/>
      <c r="GUA222" s="86"/>
      <c r="GUB222" s="86"/>
      <c r="GUC222" s="82"/>
      <c r="GUD222" s="83"/>
      <c r="GUE222" s="83"/>
      <c r="GUF222" s="86"/>
      <c r="GUG222" s="86"/>
      <c r="GUH222" s="82"/>
      <c r="GUI222" s="83"/>
      <c r="GUJ222" s="83"/>
      <c r="GUK222" s="86"/>
      <c r="GUL222" s="86"/>
      <c r="GUM222" s="82"/>
      <c r="GUN222" s="83"/>
      <c r="GUO222" s="83"/>
      <c r="GUP222" s="86"/>
      <c r="GUQ222" s="86"/>
      <c r="GUR222" s="82"/>
      <c r="GUS222" s="83"/>
      <c r="GUT222" s="83"/>
      <c r="GUU222" s="86"/>
      <c r="GUV222" s="86"/>
      <c r="GUW222" s="82"/>
      <c r="GUX222" s="83"/>
      <c r="GUY222" s="83"/>
      <c r="GUZ222" s="86"/>
      <c r="GVA222" s="86"/>
      <c r="GVB222" s="82"/>
      <c r="GVC222" s="83"/>
      <c r="GVD222" s="83"/>
      <c r="GVE222" s="86"/>
      <c r="GVF222" s="86"/>
      <c r="GVG222" s="82"/>
      <c r="GVH222" s="83"/>
      <c r="GVI222" s="83"/>
      <c r="GVJ222" s="86"/>
      <c r="GVK222" s="86"/>
      <c r="GVL222" s="82"/>
      <c r="GVM222" s="83"/>
      <c r="GVN222" s="83"/>
      <c r="GVO222" s="86"/>
      <c r="GVP222" s="86"/>
      <c r="GVQ222" s="82"/>
      <c r="GVR222" s="83"/>
      <c r="GVS222" s="83"/>
      <c r="GVT222" s="86"/>
      <c r="GVU222" s="86"/>
      <c r="GVV222" s="82"/>
      <c r="GVW222" s="83"/>
      <c r="GVX222" s="83"/>
      <c r="GVY222" s="86"/>
      <c r="GVZ222" s="86"/>
      <c r="GWA222" s="82"/>
      <c r="GWB222" s="83"/>
      <c r="GWC222" s="83"/>
      <c r="GWD222" s="86"/>
      <c r="GWE222" s="86"/>
      <c r="GWF222" s="82"/>
      <c r="GWG222" s="83"/>
      <c r="GWH222" s="83"/>
      <c r="GWI222" s="86"/>
      <c r="GWJ222" s="86"/>
      <c r="GWK222" s="82"/>
      <c r="GWL222" s="83"/>
      <c r="GWM222" s="83"/>
      <c r="GWN222" s="86"/>
      <c r="GWO222" s="86"/>
      <c r="GWP222" s="82"/>
      <c r="GWQ222" s="83"/>
      <c r="GWR222" s="83"/>
      <c r="GWS222" s="86"/>
      <c r="GWT222" s="86"/>
      <c r="GWU222" s="82"/>
      <c r="GWV222" s="83"/>
      <c r="GWW222" s="83"/>
      <c r="GWX222" s="86"/>
      <c r="GWY222" s="86"/>
      <c r="GWZ222" s="82"/>
      <c r="GXA222" s="83"/>
      <c r="GXB222" s="83"/>
      <c r="GXC222" s="86"/>
      <c r="GXD222" s="86"/>
      <c r="GXE222" s="82"/>
      <c r="GXF222" s="83"/>
      <c r="GXG222" s="83"/>
      <c r="GXH222" s="86"/>
      <c r="GXI222" s="86"/>
      <c r="GXJ222" s="82"/>
      <c r="GXK222" s="83"/>
      <c r="GXL222" s="83"/>
      <c r="GXM222" s="86"/>
      <c r="GXN222" s="86"/>
      <c r="GXO222" s="82"/>
      <c r="GXP222" s="83"/>
      <c r="GXQ222" s="83"/>
      <c r="GXR222" s="86"/>
      <c r="GXS222" s="86"/>
      <c r="GXT222" s="82"/>
      <c r="GXU222" s="83"/>
      <c r="GXV222" s="83"/>
      <c r="GXW222" s="86"/>
      <c r="GXX222" s="86"/>
      <c r="GXY222" s="82"/>
      <c r="GXZ222" s="83"/>
      <c r="GYA222" s="83"/>
      <c r="GYB222" s="86"/>
      <c r="GYC222" s="86"/>
      <c r="GYD222" s="82"/>
      <c r="GYE222" s="83"/>
      <c r="GYF222" s="83"/>
      <c r="GYG222" s="86"/>
      <c r="GYH222" s="86"/>
      <c r="GYI222" s="82"/>
      <c r="GYJ222" s="83"/>
      <c r="GYK222" s="83"/>
      <c r="GYL222" s="86"/>
      <c r="GYM222" s="86"/>
      <c r="GYN222" s="82"/>
      <c r="GYO222" s="83"/>
      <c r="GYP222" s="83"/>
      <c r="GYQ222" s="86"/>
      <c r="GYR222" s="86"/>
      <c r="GYS222" s="82"/>
      <c r="GYT222" s="83"/>
      <c r="GYU222" s="83"/>
      <c r="GYV222" s="86"/>
      <c r="GYW222" s="86"/>
      <c r="GYX222" s="82"/>
      <c r="GYY222" s="83"/>
      <c r="GYZ222" s="83"/>
      <c r="GZA222" s="86"/>
      <c r="GZB222" s="86"/>
      <c r="GZC222" s="82"/>
      <c r="GZD222" s="83"/>
      <c r="GZE222" s="83"/>
      <c r="GZF222" s="86"/>
      <c r="GZG222" s="86"/>
      <c r="GZH222" s="82"/>
      <c r="GZI222" s="83"/>
      <c r="GZJ222" s="83"/>
      <c r="GZK222" s="86"/>
      <c r="GZL222" s="86"/>
      <c r="GZM222" s="82"/>
      <c r="GZN222" s="83"/>
      <c r="GZO222" s="83"/>
      <c r="GZP222" s="86"/>
      <c r="GZQ222" s="86"/>
      <c r="GZR222" s="82"/>
      <c r="GZS222" s="83"/>
      <c r="GZT222" s="83"/>
      <c r="GZU222" s="86"/>
      <c r="GZV222" s="86"/>
      <c r="GZW222" s="82"/>
      <c r="GZX222" s="83"/>
      <c r="GZY222" s="83"/>
      <c r="GZZ222" s="86"/>
      <c r="HAA222" s="86"/>
      <c r="HAB222" s="82"/>
      <c r="HAC222" s="83"/>
      <c r="HAD222" s="83"/>
      <c r="HAE222" s="86"/>
      <c r="HAF222" s="86"/>
      <c r="HAG222" s="82"/>
      <c r="HAH222" s="83"/>
      <c r="HAI222" s="83"/>
      <c r="HAJ222" s="86"/>
      <c r="HAK222" s="86"/>
      <c r="HAL222" s="82"/>
      <c r="HAM222" s="83"/>
      <c r="HAN222" s="83"/>
      <c r="HAO222" s="86"/>
      <c r="HAP222" s="86"/>
      <c r="HAQ222" s="82"/>
      <c r="HAR222" s="83"/>
      <c r="HAS222" s="83"/>
      <c r="HAT222" s="86"/>
      <c r="HAU222" s="86"/>
      <c r="HAV222" s="82"/>
      <c r="HAW222" s="83"/>
      <c r="HAX222" s="83"/>
      <c r="HAY222" s="86"/>
      <c r="HAZ222" s="86"/>
      <c r="HBA222" s="82"/>
      <c r="HBB222" s="83"/>
      <c r="HBC222" s="83"/>
      <c r="HBD222" s="86"/>
      <c r="HBE222" s="86"/>
      <c r="HBF222" s="82"/>
      <c r="HBG222" s="83"/>
      <c r="HBH222" s="83"/>
      <c r="HBI222" s="86"/>
      <c r="HBJ222" s="86"/>
      <c r="HBK222" s="82"/>
      <c r="HBL222" s="83"/>
      <c r="HBM222" s="83"/>
      <c r="HBN222" s="86"/>
      <c r="HBO222" s="86"/>
      <c r="HBP222" s="82"/>
      <c r="HBQ222" s="83"/>
      <c r="HBR222" s="83"/>
      <c r="HBS222" s="86"/>
      <c r="HBT222" s="86"/>
      <c r="HBU222" s="82"/>
      <c r="HBV222" s="83"/>
      <c r="HBW222" s="83"/>
      <c r="HBX222" s="86"/>
      <c r="HBY222" s="86"/>
      <c r="HBZ222" s="82"/>
      <c r="HCA222" s="83"/>
      <c r="HCB222" s="83"/>
      <c r="HCC222" s="86"/>
      <c r="HCD222" s="86"/>
      <c r="HCE222" s="82"/>
      <c r="HCF222" s="83"/>
      <c r="HCG222" s="83"/>
      <c r="HCH222" s="86"/>
      <c r="HCI222" s="86"/>
      <c r="HCJ222" s="82"/>
      <c r="HCK222" s="83"/>
      <c r="HCL222" s="83"/>
      <c r="HCM222" s="86"/>
      <c r="HCN222" s="86"/>
      <c r="HCO222" s="82"/>
      <c r="HCP222" s="83"/>
      <c r="HCQ222" s="83"/>
      <c r="HCR222" s="86"/>
      <c r="HCS222" s="86"/>
      <c r="HCT222" s="82"/>
      <c r="HCU222" s="83"/>
      <c r="HCV222" s="83"/>
      <c r="HCW222" s="86"/>
      <c r="HCX222" s="86"/>
      <c r="HCY222" s="82"/>
      <c r="HCZ222" s="83"/>
      <c r="HDA222" s="83"/>
      <c r="HDB222" s="86"/>
      <c r="HDC222" s="86"/>
      <c r="HDD222" s="82"/>
      <c r="HDE222" s="83"/>
      <c r="HDF222" s="83"/>
      <c r="HDG222" s="86"/>
      <c r="HDH222" s="86"/>
      <c r="HDI222" s="82"/>
      <c r="HDJ222" s="83"/>
      <c r="HDK222" s="83"/>
      <c r="HDL222" s="86"/>
      <c r="HDM222" s="86"/>
      <c r="HDN222" s="82"/>
      <c r="HDO222" s="83"/>
      <c r="HDP222" s="83"/>
      <c r="HDQ222" s="86"/>
      <c r="HDR222" s="86"/>
      <c r="HDS222" s="82"/>
      <c r="HDT222" s="83"/>
      <c r="HDU222" s="83"/>
      <c r="HDV222" s="86"/>
      <c r="HDW222" s="86"/>
      <c r="HDX222" s="82"/>
      <c r="HDY222" s="83"/>
      <c r="HDZ222" s="83"/>
      <c r="HEA222" s="86"/>
      <c r="HEB222" s="86"/>
      <c r="HEC222" s="82"/>
      <c r="HED222" s="83"/>
      <c r="HEE222" s="83"/>
      <c r="HEF222" s="86"/>
      <c r="HEG222" s="86"/>
      <c r="HEH222" s="82"/>
      <c r="HEI222" s="83"/>
      <c r="HEJ222" s="83"/>
      <c r="HEK222" s="86"/>
      <c r="HEL222" s="86"/>
      <c r="HEM222" s="82"/>
      <c r="HEN222" s="83"/>
      <c r="HEO222" s="83"/>
      <c r="HEP222" s="86"/>
      <c r="HEQ222" s="86"/>
      <c r="HER222" s="82"/>
      <c r="HES222" s="83"/>
      <c r="HET222" s="83"/>
      <c r="HEU222" s="86"/>
      <c r="HEV222" s="86"/>
      <c r="HEW222" s="82"/>
      <c r="HEX222" s="83"/>
      <c r="HEY222" s="83"/>
      <c r="HEZ222" s="86"/>
      <c r="HFA222" s="86"/>
      <c r="HFB222" s="82"/>
      <c r="HFC222" s="83"/>
      <c r="HFD222" s="83"/>
      <c r="HFE222" s="86"/>
      <c r="HFF222" s="86"/>
      <c r="HFG222" s="82"/>
      <c r="HFH222" s="83"/>
      <c r="HFI222" s="83"/>
      <c r="HFJ222" s="86"/>
      <c r="HFK222" s="86"/>
      <c r="HFL222" s="82"/>
      <c r="HFM222" s="83"/>
      <c r="HFN222" s="83"/>
      <c r="HFO222" s="86"/>
      <c r="HFP222" s="86"/>
      <c r="HFQ222" s="82"/>
      <c r="HFR222" s="83"/>
      <c r="HFS222" s="83"/>
      <c r="HFT222" s="86"/>
      <c r="HFU222" s="86"/>
      <c r="HFV222" s="82"/>
      <c r="HFW222" s="83"/>
      <c r="HFX222" s="83"/>
      <c r="HFY222" s="86"/>
      <c r="HFZ222" s="86"/>
      <c r="HGA222" s="82"/>
      <c r="HGB222" s="83"/>
      <c r="HGC222" s="83"/>
      <c r="HGD222" s="86"/>
      <c r="HGE222" s="86"/>
      <c r="HGF222" s="82"/>
      <c r="HGG222" s="83"/>
      <c r="HGH222" s="83"/>
      <c r="HGI222" s="86"/>
      <c r="HGJ222" s="86"/>
      <c r="HGK222" s="82"/>
      <c r="HGL222" s="83"/>
      <c r="HGM222" s="83"/>
      <c r="HGN222" s="86"/>
      <c r="HGO222" s="86"/>
      <c r="HGP222" s="82"/>
      <c r="HGQ222" s="83"/>
      <c r="HGR222" s="83"/>
      <c r="HGS222" s="86"/>
      <c r="HGT222" s="86"/>
      <c r="HGU222" s="82"/>
      <c r="HGV222" s="83"/>
      <c r="HGW222" s="83"/>
      <c r="HGX222" s="86"/>
      <c r="HGY222" s="86"/>
      <c r="HGZ222" s="82"/>
      <c r="HHA222" s="83"/>
      <c r="HHB222" s="83"/>
      <c r="HHC222" s="86"/>
      <c r="HHD222" s="86"/>
      <c r="HHE222" s="82"/>
      <c r="HHF222" s="83"/>
      <c r="HHG222" s="83"/>
      <c r="HHH222" s="86"/>
      <c r="HHI222" s="86"/>
      <c r="HHJ222" s="82"/>
      <c r="HHK222" s="83"/>
      <c r="HHL222" s="83"/>
      <c r="HHM222" s="86"/>
      <c r="HHN222" s="86"/>
      <c r="HHO222" s="82"/>
      <c r="HHP222" s="83"/>
      <c r="HHQ222" s="83"/>
      <c r="HHR222" s="86"/>
      <c r="HHS222" s="86"/>
      <c r="HHT222" s="82"/>
      <c r="HHU222" s="83"/>
      <c r="HHV222" s="83"/>
      <c r="HHW222" s="86"/>
      <c r="HHX222" s="86"/>
      <c r="HHY222" s="82"/>
      <c r="HHZ222" s="83"/>
      <c r="HIA222" s="83"/>
      <c r="HIB222" s="86"/>
      <c r="HIC222" s="86"/>
      <c r="HID222" s="82"/>
      <c r="HIE222" s="83"/>
      <c r="HIF222" s="83"/>
      <c r="HIG222" s="86"/>
      <c r="HIH222" s="86"/>
      <c r="HII222" s="82"/>
      <c r="HIJ222" s="83"/>
      <c r="HIK222" s="83"/>
      <c r="HIL222" s="86"/>
      <c r="HIM222" s="86"/>
      <c r="HIN222" s="82"/>
      <c r="HIO222" s="83"/>
      <c r="HIP222" s="83"/>
      <c r="HIQ222" s="86"/>
      <c r="HIR222" s="86"/>
      <c r="HIS222" s="82"/>
      <c r="HIT222" s="83"/>
      <c r="HIU222" s="83"/>
      <c r="HIV222" s="86"/>
      <c r="HIW222" s="86"/>
      <c r="HIX222" s="82"/>
      <c r="HIY222" s="83"/>
      <c r="HIZ222" s="83"/>
      <c r="HJA222" s="86"/>
      <c r="HJB222" s="86"/>
      <c r="HJC222" s="82"/>
      <c r="HJD222" s="83"/>
      <c r="HJE222" s="83"/>
      <c r="HJF222" s="86"/>
      <c r="HJG222" s="86"/>
      <c r="HJH222" s="82"/>
      <c r="HJI222" s="83"/>
      <c r="HJJ222" s="83"/>
      <c r="HJK222" s="86"/>
      <c r="HJL222" s="86"/>
      <c r="HJM222" s="82"/>
      <c r="HJN222" s="83"/>
      <c r="HJO222" s="83"/>
      <c r="HJP222" s="86"/>
      <c r="HJQ222" s="86"/>
      <c r="HJR222" s="82"/>
      <c r="HJS222" s="83"/>
      <c r="HJT222" s="83"/>
      <c r="HJU222" s="86"/>
      <c r="HJV222" s="86"/>
      <c r="HJW222" s="82"/>
      <c r="HJX222" s="83"/>
      <c r="HJY222" s="83"/>
      <c r="HJZ222" s="86"/>
      <c r="HKA222" s="86"/>
      <c r="HKB222" s="82"/>
      <c r="HKC222" s="83"/>
      <c r="HKD222" s="83"/>
      <c r="HKE222" s="86"/>
      <c r="HKF222" s="86"/>
      <c r="HKG222" s="82"/>
      <c r="HKH222" s="83"/>
      <c r="HKI222" s="83"/>
      <c r="HKJ222" s="86"/>
      <c r="HKK222" s="86"/>
      <c r="HKL222" s="82"/>
      <c r="HKM222" s="83"/>
      <c r="HKN222" s="83"/>
      <c r="HKO222" s="86"/>
      <c r="HKP222" s="86"/>
      <c r="HKQ222" s="82"/>
      <c r="HKR222" s="83"/>
      <c r="HKS222" s="83"/>
      <c r="HKT222" s="86"/>
      <c r="HKU222" s="86"/>
      <c r="HKV222" s="82"/>
      <c r="HKW222" s="83"/>
      <c r="HKX222" s="83"/>
      <c r="HKY222" s="86"/>
      <c r="HKZ222" s="86"/>
      <c r="HLA222" s="82"/>
      <c r="HLB222" s="83"/>
      <c r="HLC222" s="83"/>
      <c r="HLD222" s="86"/>
      <c r="HLE222" s="86"/>
      <c r="HLF222" s="82"/>
      <c r="HLG222" s="83"/>
      <c r="HLH222" s="83"/>
      <c r="HLI222" s="86"/>
      <c r="HLJ222" s="86"/>
      <c r="HLK222" s="82"/>
      <c r="HLL222" s="83"/>
      <c r="HLM222" s="83"/>
      <c r="HLN222" s="86"/>
      <c r="HLO222" s="86"/>
      <c r="HLP222" s="82"/>
      <c r="HLQ222" s="83"/>
      <c r="HLR222" s="83"/>
      <c r="HLS222" s="86"/>
      <c r="HLT222" s="86"/>
      <c r="HLU222" s="82"/>
      <c r="HLV222" s="83"/>
      <c r="HLW222" s="83"/>
      <c r="HLX222" s="86"/>
      <c r="HLY222" s="86"/>
      <c r="HLZ222" s="82"/>
      <c r="HMA222" s="83"/>
      <c r="HMB222" s="83"/>
      <c r="HMC222" s="86"/>
      <c r="HMD222" s="86"/>
      <c r="HME222" s="82"/>
      <c r="HMF222" s="83"/>
      <c r="HMG222" s="83"/>
      <c r="HMH222" s="86"/>
      <c r="HMI222" s="86"/>
      <c r="HMJ222" s="82"/>
      <c r="HMK222" s="83"/>
      <c r="HML222" s="83"/>
      <c r="HMM222" s="86"/>
      <c r="HMN222" s="86"/>
      <c r="HMO222" s="82"/>
      <c r="HMP222" s="83"/>
      <c r="HMQ222" s="83"/>
      <c r="HMR222" s="86"/>
      <c r="HMS222" s="86"/>
      <c r="HMT222" s="82"/>
      <c r="HMU222" s="83"/>
      <c r="HMV222" s="83"/>
      <c r="HMW222" s="86"/>
      <c r="HMX222" s="86"/>
      <c r="HMY222" s="82"/>
      <c r="HMZ222" s="83"/>
      <c r="HNA222" s="83"/>
      <c r="HNB222" s="86"/>
      <c r="HNC222" s="86"/>
      <c r="HND222" s="82"/>
      <c r="HNE222" s="83"/>
      <c r="HNF222" s="83"/>
      <c r="HNG222" s="86"/>
      <c r="HNH222" s="86"/>
      <c r="HNI222" s="82"/>
      <c r="HNJ222" s="83"/>
      <c r="HNK222" s="83"/>
      <c r="HNL222" s="86"/>
      <c r="HNM222" s="86"/>
      <c r="HNN222" s="82"/>
      <c r="HNO222" s="83"/>
      <c r="HNP222" s="83"/>
      <c r="HNQ222" s="86"/>
      <c r="HNR222" s="86"/>
      <c r="HNS222" s="82"/>
      <c r="HNT222" s="83"/>
      <c r="HNU222" s="83"/>
      <c r="HNV222" s="86"/>
      <c r="HNW222" s="86"/>
      <c r="HNX222" s="82"/>
      <c r="HNY222" s="83"/>
      <c r="HNZ222" s="83"/>
      <c r="HOA222" s="86"/>
      <c r="HOB222" s="86"/>
      <c r="HOC222" s="82"/>
      <c r="HOD222" s="83"/>
      <c r="HOE222" s="83"/>
      <c r="HOF222" s="86"/>
      <c r="HOG222" s="86"/>
      <c r="HOH222" s="82"/>
      <c r="HOI222" s="83"/>
      <c r="HOJ222" s="83"/>
      <c r="HOK222" s="86"/>
      <c r="HOL222" s="86"/>
      <c r="HOM222" s="82"/>
      <c r="HON222" s="83"/>
      <c r="HOO222" s="83"/>
      <c r="HOP222" s="86"/>
      <c r="HOQ222" s="86"/>
      <c r="HOR222" s="82"/>
      <c r="HOS222" s="83"/>
      <c r="HOT222" s="83"/>
      <c r="HOU222" s="86"/>
      <c r="HOV222" s="86"/>
      <c r="HOW222" s="82"/>
      <c r="HOX222" s="83"/>
      <c r="HOY222" s="83"/>
      <c r="HOZ222" s="86"/>
      <c r="HPA222" s="86"/>
      <c r="HPB222" s="82"/>
      <c r="HPC222" s="83"/>
      <c r="HPD222" s="83"/>
      <c r="HPE222" s="86"/>
      <c r="HPF222" s="86"/>
      <c r="HPG222" s="82"/>
      <c r="HPH222" s="83"/>
      <c r="HPI222" s="83"/>
      <c r="HPJ222" s="86"/>
      <c r="HPK222" s="86"/>
      <c r="HPL222" s="82"/>
      <c r="HPM222" s="83"/>
      <c r="HPN222" s="83"/>
      <c r="HPO222" s="86"/>
      <c r="HPP222" s="86"/>
      <c r="HPQ222" s="82"/>
      <c r="HPR222" s="83"/>
      <c r="HPS222" s="83"/>
      <c r="HPT222" s="86"/>
      <c r="HPU222" s="86"/>
      <c r="HPV222" s="82"/>
      <c r="HPW222" s="83"/>
      <c r="HPX222" s="83"/>
      <c r="HPY222" s="86"/>
      <c r="HPZ222" s="86"/>
      <c r="HQA222" s="82"/>
      <c r="HQB222" s="83"/>
      <c r="HQC222" s="83"/>
      <c r="HQD222" s="86"/>
      <c r="HQE222" s="86"/>
      <c r="HQF222" s="82"/>
      <c r="HQG222" s="83"/>
      <c r="HQH222" s="83"/>
      <c r="HQI222" s="86"/>
      <c r="HQJ222" s="86"/>
      <c r="HQK222" s="82"/>
      <c r="HQL222" s="83"/>
      <c r="HQM222" s="83"/>
      <c r="HQN222" s="86"/>
      <c r="HQO222" s="86"/>
      <c r="HQP222" s="82"/>
      <c r="HQQ222" s="83"/>
      <c r="HQR222" s="83"/>
      <c r="HQS222" s="86"/>
      <c r="HQT222" s="86"/>
      <c r="HQU222" s="82"/>
      <c r="HQV222" s="83"/>
      <c r="HQW222" s="83"/>
      <c r="HQX222" s="86"/>
      <c r="HQY222" s="86"/>
      <c r="HQZ222" s="82"/>
      <c r="HRA222" s="83"/>
      <c r="HRB222" s="83"/>
      <c r="HRC222" s="86"/>
      <c r="HRD222" s="86"/>
      <c r="HRE222" s="82"/>
      <c r="HRF222" s="83"/>
      <c r="HRG222" s="83"/>
      <c r="HRH222" s="86"/>
      <c r="HRI222" s="86"/>
      <c r="HRJ222" s="82"/>
      <c r="HRK222" s="83"/>
      <c r="HRL222" s="83"/>
      <c r="HRM222" s="86"/>
      <c r="HRN222" s="86"/>
      <c r="HRO222" s="82"/>
      <c r="HRP222" s="83"/>
      <c r="HRQ222" s="83"/>
      <c r="HRR222" s="86"/>
      <c r="HRS222" s="86"/>
      <c r="HRT222" s="82"/>
      <c r="HRU222" s="83"/>
      <c r="HRV222" s="83"/>
      <c r="HRW222" s="86"/>
      <c r="HRX222" s="86"/>
      <c r="HRY222" s="82"/>
      <c r="HRZ222" s="83"/>
      <c r="HSA222" s="83"/>
      <c r="HSB222" s="86"/>
      <c r="HSC222" s="86"/>
      <c r="HSD222" s="82"/>
      <c r="HSE222" s="83"/>
      <c r="HSF222" s="83"/>
      <c r="HSG222" s="86"/>
      <c r="HSH222" s="86"/>
      <c r="HSI222" s="82"/>
      <c r="HSJ222" s="83"/>
      <c r="HSK222" s="83"/>
      <c r="HSL222" s="86"/>
      <c r="HSM222" s="86"/>
      <c r="HSN222" s="82"/>
      <c r="HSO222" s="83"/>
      <c r="HSP222" s="83"/>
      <c r="HSQ222" s="86"/>
      <c r="HSR222" s="86"/>
      <c r="HSS222" s="82"/>
      <c r="HST222" s="83"/>
      <c r="HSU222" s="83"/>
      <c r="HSV222" s="86"/>
      <c r="HSW222" s="86"/>
      <c r="HSX222" s="82"/>
      <c r="HSY222" s="83"/>
      <c r="HSZ222" s="83"/>
      <c r="HTA222" s="86"/>
      <c r="HTB222" s="86"/>
      <c r="HTC222" s="82"/>
      <c r="HTD222" s="83"/>
      <c r="HTE222" s="83"/>
      <c r="HTF222" s="86"/>
      <c r="HTG222" s="86"/>
      <c r="HTH222" s="82"/>
      <c r="HTI222" s="83"/>
      <c r="HTJ222" s="83"/>
      <c r="HTK222" s="86"/>
      <c r="HTL222" s="86"/>
      <c r="HTM222" s="82"/>
      <c r="HTN222" s="83"/>
      <c r="HTO222" s="83"/>
      <c r="HTP222" s="86"/>
      <c r="HTQ222" s="86"/>
      <c r="HTR222" s="82"/>
      <c r="HTS222" s="83"/>
      <c r="HTT222" s="83"/>
      <c r="HTU222" s="86"/>
      <c r="HTV222" s="86"/>
      <c r="HTW222" s="82"/>
      <c r="HTX222" s="83"/>
      <c r="HTY222" s="83"/>
      <c r="HTZ222" s="86"/>
      <c r="HUA222" s="86"/>
      <c r="HUB222" s="82"/>
      <c r="HUC222" s="83"/>
      <c r="HUD222" s="83"/>
      <c r="HUE222" s="86"/>
      <c r="HUF222" s="86"/>
      <c r="HUG222" s="82"/>
      <c r="HUH222" s="83"/>
      <c r="HUI222" s="83"/>
      <c r="HUJ222" s="86"/>
      <c r="HUK222" s="86"/>
      <c r="HUL222" s="82"/>
      <c r="HUM222" s="83"/>
      <c r="HUN222" s="83"/>
      <c r="HUO222" s="86"/>
      <c r="HUP222" s="86"/>
      <c r="HUQ222" s="82"/>
      <c r="HUR222" s="83"/>
      <c r="HUS222" s="83"/>
      <c r="HUT222" s="86"/>
      <c r="HUU222" s="86"/>
      <c r="HUV222" s="82"/>
      <c r="HUW222" s="83"/>
      <c r="HUX222" s="83"/>
      <c r="HUY222" s="86"/>
      <c r="HUZ222" s="86"/>
      <c r="HVA222" s="82"/>
      <c r="HVB222" s="83"/>
      <c r="HVC222" s="83"/>
      <c r="HVD222" s="86"/>
      <c r="HVE222" s="86"/>
      <c r="HVF222" s="82"/>
      <c r="HVG222" s="83"/>
      <c r="HVH222" s="83"/>
      <c r="HVI222" s="86"/>
      <c r="HVJ222" s="86"/>
      <c r="HVK222" s="82"/>
      <c r="HVL222" s="83"/>
      <c r="HVM222" s="83"/>
      <c r="HVN222" s="86"/>
      <c r="HVO222" s="86"/>
      <c r="HVP222" s="82"/>
      <c r="HVQ222" s="83"/>
      <c r="HVR222" s="83"/>
      <c r="HVS222" s="86"/>
      <c r="HVT222" s="86"/>
      <c r="HVU222" s="82"/>
      <c r="HVV222" s="83"/>
      <c r="HVW222" s="83"/>
      <c r="HVX222" s="86"/>
      <c r="HVY222" s="86"/>
      <c r="HVZ222" s="82"/>
      <c r="HWA222" s="83"/>
      <c r="HWB222" s="83"/>
      <c r="HWC222" s="86"/>
      <c r="HWD222" s="86"/>
      <c r="HWE222" s="82"/>
      <c r="HWF222" s="83"/>
      <c r="HWG222" s="83"/>
      <c r="HWH222" s="86"/>
      <c r="HWI222" s="86"/>
      <c r="HWJ222" s="82"/>
      <c r="HWK222" s="83"/>
      <c r="HWL222" s="83"/>
      <c r="HWM222" s="86"/>
      <c r="HWN222" s="86"/>
      <c r="HWO222" s="82"/>
      <c r="HWP222" s="83"/>
      <c r="HWQ222" s="83"/>
      <c r="HWR222" s="86"/>
      <c r="HWS222" s="86"/>
      <c r="HWT222" s="82"/>
      <c r="HWU222" s="83"/>
      <c r="HWV222" s="83"/>
      <c r="HWW222" s="86"/>
      <c r="HWX222" s="86"/>
      <c r="HWY222" s="82"/>
      <c r="HWZ222" s="83"/>
      <c r="HXA222" s="83"/>
      <c r="HXB222" s="86"/>
      <c r="HXC222" s="86"/>
      <c r="HXD222" s="82"/>
      <c r="HXE222" s="83"/>
      <c r="HXF222" s="83"/>
      <c r="HXG222" s="86"/>
      <c r="HXH222" s="86"/>
      <c r="HXI222" s="82"/>
      <c r="HXJ222" s="83"/>
      <c r="HXK222" s="83"/>
      <c r="HXL222" s="86"/>
      <c r="HXM222" s="86"/>
      <c r="HXN222" s="82"/>
      <c r="HXO222" s="83"/>
      <c r="HXP222" s="83"/>
      <c r="HXQ222" s="86"/>
      <c r="HXR222" s="86"/>
      <c r="HXS222" s="82"/>
      <c r="HXT222" s="83"/>
      <c r="HXU222" s="83"/>
      <c r="HXV222" s="86"/>
      <c r="HXW222" s="86"/>
      <c r="HXX222" s="82"/>
      <c r="HXY222" s="83"/>
      <c r="HXZ222" s="83"/>
      <c r="HYA222" s="86"/>
      <c r="HYB222" s="86"/>
      <c r="HYC222" s="82"/>
      <c r="HYD222" s="83"/>
      <c r="HYE222" s="83"/>
      <c r="HYF222" s="86"/>
      <c r="HYG222" s="86"/>
      <c r="HYH222" s="82"/>
      <c r="HYI222" s="83"/>
      <c r="HYJ222" s="83"/>
      <c r="HYK222" s="86"/>
      <c r="HYL222" s="86"/>
      <c r="HYM222" s="82"/>
      <c r="HYN222" s="83"/>
      <c r="HYO222" s="83"/>
      <c r="HYP222" s="86"/>
      <c r="HYQ222" s="86"/>
      <c r="HYR222" s="82"/>
      <c r="HYS222" s="83"/>
      <c r="HYT222" s="83"/>
      <c r="HYU222" s="86"/>
      <c r="HYV222" s="86"/>
      <c r="HYW222" s="82"/>
      <c r="HYX222" s="83"/>
      <c r="HYY222" s="83"/>
      <c r="HYZ222" s="86"/>
      <c r="HZA222" s="86"/>
      <c r="HZB222" s="82"/>
      <c r="HZC222" s="83"/>
      <c r="HZD222" s="83"/>
      <c r="HZE222" s="86"/>
      <c r="HZF222" s="86"/>
      <c r="HZG222" s="82"/>
      <c r="HZH222" s="83"/>
      <c r="HZI222" s="83"/>
      <c r="HZJ222" s="86"/>
      <c r="HZK222" s="86"/>
      <c r="HZL222" s="82"/>
      <c r="HZM222" s="83"/>
      <c r="HZN222" s="83"/>
      <c r="HZO222" s="86"/>
      <c r="HZP222" s="86"/>
      <c r="HZQ222" s="82"/>
      <c r="HZR222" s="83"/>
      <c r="HZS222" s="83"/>
      <c r="HZT222" s="86"/>
      <c r="HZU222" s="86"/>
      <c r="HZV222" s="82"/>
      <c r="HZW222" s="83"/>
      <c r="HZX222" s="83"/>
      <c r="HZY222" s="86"/>
      <c r="HZZ222" s="86"/>
      <c r="IAA222" s="82"/>
      <c r="IAB222" s="83"/>
      <c r="IAC222" s="83"/>
      <c r="IAD222" s="86"/>
      <c r="IAE222" s="86"/>
      <c r="IAF222" s="82"/>
      <c r="IAG222" s="83"/>
      <c r="IAH222" s="83"/>
      <c r="IAI222" s="86"/>
      <c r="IAJ222" s="86"/>
      <c r="IAK222" s="82"/>
      <c r="IAL222" s="83"/>
      <c r="IAM222" s="83"/>
      <c r="IAN222" s="86"/>
      <c r="IAO222" s="86"/>
      <c r="IAP222" s="82"/>
      <c r="IAQ222" s="83"/>
      <c r="IAR222" s="83"/>
      <c r="IAS222" s="86"/>
      <c r="IAT222" s="86"/>
      <c r="IAU222" s="82"/>
      <c r="IAV222" s="83"/>
      <c r="IAW222" s="83"/>
      <c r="IAX222" s="86"/>
      <c r="IAY222" s="86"/>
      <c r="IAZ222" s="82"/>
      <c r="IBA222" s="83"/>
      <c r="IBB222" s="83"/>
      <c r="IBC222" s="86"/>
      <c r="IBD222" s="86"/>
      <c r="IBE222" s="82"/>
      <c r="IBF222" s="83"/>
      <c r="IBG222" s="83"/>
      <c r="IBH222" s="86"/>
      <c r="IBI222" s="86"/>
      <c r="IBJ222" s="82"/>
      <c r="IBK222" s="83"/>
      <c r="IBL222" s="83"/>
      <c r="IBM222" s="86"/>
      <c r="IBN222" s="86"/>
      <c r="IBO222" s="82"/>
      <c r="IBP222" s="83"/>
      <c r="IBQ222" s="83"/>
      <c r="IBR222" s="86"/>
      <c r="IBS222" s="86"/>
      <c r="IBT222" s="82"/>
      <c r="IBU222" s="83"/>
      <c r="IBV222" s="83"/>
      <c r="IBW222" s="86"/>
      <c r="IBX222" s="86"/>
      <c r="IBY222" s="82"/>
      <c r="IBZ222" s="83"/>
      <c r="ICA222" s="83"/>
      <c r="ICB222" s="86"/>
      <c r="ICC222" s="86"/>
      <c r="ICD222" s="82"/>
      <c r="ICE222" s="83"/>
      <c r="ICF222" s="83"/>
      <c r="ICG222" s="86"/>
      <c r="ICH222" s="86"/>
      <c r="ICI222" s="82"/>
      <c r="ICJ222" s="83"/>
      <c r="ICK222" s="83"/>
      <c r="ICL222" s="86"/>
      <c r="ICM222" s="86"/>
      <c r="ICN222" s="82"/>
      <c r="ICO222" s="83"/>
      <c r="ICP222" s="83"/>
      <c r="ICQ222" s="86"/>
      <c r="ICR222" s="86"/>
      <c r="ICS222" s="82"/>
      <c r="ICT222" s="83"/>
      <c r="ICU222" s="83"/>
      <c r="ICV222" s="86"/>
      <c r="ICW222" s="86"/>
      <c r="ICX222" s="82"/>
      <c r="ICY222" s="83"/>
      <c r="ICZ222" s="83"/>
      <c r="IDA222" s="86"/>
      <c r="IDB222" s="86"/>
      <c r="IDC222" s="82"/>
      <c r="IDD222" s="83"/>
      <c r="IDE222" s="83"/>
      <c r="IDF222" s="86"/>
      <c r="IDG222" s="86"/>
      <c r="IDH222" s="82"/>
      <c r="IDI222" s="83"/>
      <c r="IDJ222" s="83"/>
      <c r="IDK222" s="86"/>
      <c r="IDL222" s="86"/>
      <c r="IDM222" s="82"/>
      <c r="IDN222" s="83"/>
      <c r="IDO222" s="83"/>
      <c r="IDP222" s="86"/>
      <c r="IDQ222" s="86"/>
      <c r="IDR222" s="82"/>
      <c r="IDS222" s="83"/>
      <c r="IDT222" s="83"/>
      <c r="IDU222" s="86"/>
      <c r="IDV222" s="86"/>
      <c r="IDW222" s="82"/>
      <c r="IDX222" s="83"/>
      <c r="IDY222" s="83"/>
      <c r="IDZ222" s="86"/>
      <c r="IEA222" s="86"/>
      <c r="IEB222" s="82"/>
      <c r="IEC222" s="83"/>
      <c r="IED222" s="83"/>
      <c r="IEE222" s="86"/>
      <c r="IEF222" s="86"/>
      <c r="IEG222" s="82"/>
      <c r="IEH222" s="83"/>
      <c r="IEI222" s="83"/>
      <c r="IEJ222" s="86"/>
      <c r="IEK222" s="86"/>
      <c r="IEL222" s="82"/>
      <c r="IEM222" s="83"/>
      <c r="IEN222" s="83"/>
      <c r="IEO222" s="86"/>
      <c r="IEP222" s="86"/>
      <c r="IEQ222" s="82"/>
      <c r="IER222" s="83"/>
      <c r="IES222" s="83"/>
      <c r="IET222" s="86"/>
      <c r="IEU222" s="86"/>
      <c r="IEV222" s="82"/>
      <c r="IEW222" s="83"/>
      <c r="IEX222" s="83"/>
      <c r="IEY222" s="86"/>
      <c r="IEZ222" s="86"/>
      <c r="IFA222" s="82"/>
      <c r="IFB222" s="83"/>
      <c r="IFC222" s="83"/>
      <c r="IFD222" s="86"/>
      <c r="IFE222" s="86"/>
      <c r="IFF222" s="82"/>
      <c r="IFG222" s="83"/>
      <c r="IFH222" s="83"/>
      <c r="IFI222" s="86"/>
      <c r="IFJ222" s="86"/>
      <c r="IFK222" s="82"/>
      <c r="IFL222" s="83"/>
      <c r="IFM222" s="83"/>
      <c r="IFN222" s="86"/>
      <c r="IFO222" s="86"/>
      <c r="IFP222" s="82"/>
      <c r="IFQ222" s="83"/>
      <c r="IFR222" s="83"/>
      <c r="IFS222" s="86"/>
      <c r="IFT222" s="86"/>
      <c r="IFU222" s="82"/>
      <c r="IFV222" s="83"/>
      <c r="IFW222" s="83"/>
      <c r="IFX222" s="86"/>
      <c r="IFY222" s="86"/>
      <c r="IFZ222" s="82"/>
      <c r="IGA222" s="83"/>
      <c r="IGB222" s="83"/>
      <c r="IGC222" s="86"/>
      <c r="IGD222" s="86"/>
      <c r="IGE222" s="82"/>
      <c r="IGF222" s="83"/>
      <c r="IGG222" s="83"/>
      <c r="IGH222" s="86"/>
      <c r="IGI222" s="86"/>
      <c r="IGJ222" s="82"/>
      <c r="IGK222" s="83"/>
      <c r="IGL222" s="83"/>
      <c r="IGM222" s="86"/>
      <c r="IGN222" s="86"/>
      <c r="IGO222" s="82"/>
      <c r="IGP222" s="83"/>
      <c r="IGQ222" s="83"/>
      <c r="IGR222" s="86"/>
      <c r="IGS222" s="86"/>
      <c r="IGT222" s="82"/>
      <c r="IGU222" s="83"/>
      <c r="IGV222" s="83"/>
      <c r="IGW222" s="86"/>
      <c r="IGX222" s="86"/>
      <c r="IGY222" s="82"/>
      <c r="IGZ222" s="83"/>
      <c r="IHA222" s="83"/>
      <c r="IHB222" s="86"/>
      <c r="IHC222" s="86"/>
      <c r="IHD222" s="82"/>
      <c r="IHE222" s="83"/>
      <c r="IHF222" s="83"/>
      <c r="IHG222" s="86"/>
      <c r="IHH222" s="86"/>
      <c r="IHI222" s="82"/>
      <c r="IHJ222" s="83"/>
      <c r="IHK222" s="83"/>
      <c r="IHL222" s="86"/>
      <c r="IHM222" s="86"/>
      <c r="IHN222" s="82"/>
      <c r="IHO222" s="83"/>
      <c r="IHP222" s="83"/>
      <c r="IHQ222" s="86"/>
      <c r="IHR222" s="86"/>
      <c r="IHS222" s="82"/>
      <c r="IHT222" s="83"/>
      <c r="IHU222" s="83"/>
      <c r="IHV222" s="86"/>
      <c r="IHW222" s="86"/>
      <c r="IHX222" s="82"/>
      <c r="IHY222" s="83"/>
      <c r="IHZ222" s="83"/>
      <c r="IIA222" s="86"/>
      <c r="IIB222" s="86"/>
      <c r="IIC222" s="82"/>
      <c r="IID222" s="83"/>
      <c r="IIE222" s="83"/>
      <c r="IIF222" s="86"/>
      <c r="IIG222" s="86"/>
      <c r="IIH222" s="82"/>
      <c r="III222" s="83"/>
      <c r="IIJ222" s="83"/>
      <c r="IIK222" s="86"/>
      <c r="IIL222" s="86"/>
      <c r="IIM222" s="82"/>
      <c r="IIN222" s="83"/>
      <c r="IIO222" s="83"/>
      <c r="IIP222" s="86"/>
      <c r="IIQ222" s="86"/>
      <c r="IIR222" s="82"/>
      <c r="IIS222" s="83"/>
      <c r="IIT222" s="83"/>
      <c r="IIU222" s="86"/>
      <c r="IIV222" s="86"/>
      <c r="IIW222" s="82"/>
      <c r="IIX222" s="83"/>
      <c r="IIY222" s="83"/>
      <c r="IIZ222" s="86"/>
      <c r="IJA222" s="86"/>
      <c r="IJB222" s="82"/>
      <c r="IJC222" s="83"/>
      <c r="IJD222" s="83"/>
      <c r="IJE222" s="86"/>
      <c r="IJF222" s="86"/>
      <c r="IJG222" s="82"/>
      <c r="IJH222" s="83"/>
      <c r="IJI222" s="83"/>
      <c r="IJJ222" s="86"/>
      <c r="IJK222" s="86"/>
      <c r="IJL222" s="82"/>
      <c r="IJM222" s="83"/>
      <c r="IJN222" s="83"/>
      <c r="IJO222" s="86"/>
      <c r="IJP222" s="86"/>
      <c r="IJQ222" s="82"/>
      <c r="IJR222" s="83"/>
      <c r="IJS222" s="83"/>
      <c r="IJT222" s="86"/>
      <c r="IJU222" s="86"/>
      <c r="IJV222" s="82"/>
      <c r="IJW222" s="83"/>
      <c r="IJX222" s="83"/>
      <c r="IJY222" s="86"/>
      <c r="IJZ222" s="86"/>
      <c r="IKA222" s="82"/>
      <c r="IKB222" s="83"/>
      <c r="IKC222" s="83"/>
      <c r="IKD222" s="86"/>
      <c r="IKE222" s="86"/>
      <c r="IKF222" s="82"/>
      <c r="IKG222" s="83"/>
      <c r="IKH222" s="83"/>
      <c r="IKI222" s="86"/>
      <c r="IKJ222" s="86"/>
      <c r="IKK222" s="82"/>
      <c r="IKL222" s="83"/>
      <c r="IKM222" s="83"/>
      <c r="IKN222" s="86"/>
      <c r="IKO222" s="86"/>
      <c r="IKP222" s="82"/>
      <c r="IKQ222" s="83"/>
      <c r="IKR222" s="83"/>
      <c r="IKS222" s="86"/>
      <c r="IKT222" s="86"/>
      <c r="IKU222" s="82"/>
      <c r="IKV222" s="83"/>
      <c r="IKW222" s="83"/>
      <c r="IKX222" s="86"/>
      <c r="IKY222" s="86"/>
      <c r="IKZ222" s="82"/>
      <c r="ILA222" s="83"/>
      <c r="ILB222" s="83"/>
      <c r="ILC222" s="86"/>
      <c r="ILD222" s="86"/>
      <c r="ILE222" s="82"/>
      <c r="ILF222" s="83"/>
      <c r="ILG222" s="83"/>
      <c r="ILH222" s="86"/>
      <c r="ILI222" s="86"/>
      <c r="ILJ222" s="82"/>
      <c r="ILK222" s="83"/>
      <c r="ILL222" s="83"/>
      <c r="ILM222" s="86"/>
      <c r="ILN222" s="86"/>
      <c r="ILO222" s="82"/>
      <c r="ILP222" s="83"/>
      <c r="ILQ222" s="83"/>
      <c r="ILR222" s="86"/>
      <c r="ILS222" s="86"/>
      <c r="ILT222" s="82"/>
      <c r="ILU222" s="83"/>
      <c r="ILV222" s="83"/>
      <c r="ILW222" s="86"/>
      <c r="ILX222" s="86"/>
      <c r="ILY222" s="82"/>
      <c r="ILZ222" s="83"/>
      <c r="IMA222" s="83"/>
      <c r="IMB222" s="86"/>
      <c r="IMC222" s="86"/>
      <c r="IMD222" s="82"/>
      <c r="IME222" s="83"/>
      <c r="IMF222" s="83"/>
      <c r="IMG222" s="86"/>
      <c r="IMH222" s="86"/>
      <c r="IMI222" s="82"/>
      <c r="IMJ222" s="83"/>
      <c r="IMK222" s="83"/>
      <c r="IML222" s="86"/>
      <c r="IMM222" s="86"/>
      <c r="IMN222" s="82"/>
      <c r="IMO222" s="83"/>
      <c r="IMP222" s="83"/>
      <c r="IMQ222" s="86"/>
      <c r="IMR222" s="86"/>
      <c r="IMS222" s="82"/>
      <c r="IMT222" s="83"/>
      <c r="IMU222" s="83"/>
      <c r="IMV222" s="86"/>
      <c r="IMW222" s="86"/>
      <c r="IMX222" s="82"/>
      <c r="IMY222" s="83"/>
      <c r="IMZ222" s="83"/>
      <c r="INA222" s="86"/>
      <c r="INB222" s="86"/>
      <c r="INC222" s="82"/>
      <c r="IND222" s="83"/>
      <c r="INE222" s="83"/>
      <c r="INF222" s="86"/>
      <c r="ING222" s="86"/>
      <c r="INH222" s="82"/>
      <c r="INI222" s="83"/>
      <c r="INJ222" s="83"/>
      <c r="INK222" s="86"/>
      <c r="INL222" s="86"/>
      <c r="INM222" s="82"/>
      <c r="INN222" s="83"/>
      <c r="INO222" s="83"/>
      <c r="INP222" s="86"/>
      <c r="INQ222" s="86"/>
      <c r="INR222" s="82"/>
      <c r="INS222" s="83"/>
      <c r="INT222" s="83"/>
      <c r="INU222" s="86"/>
      <c r="INV222" s="86"/>
      <c r="INW222" s="82"/>
      <c r="INX222" s="83"/>
      <c r="INY222" s="83"/>
      <c r="INZ222" s="86"/>
      <c r="IOA222" s="86"/>
      <c r="IOB222" s="82"/>
      <c r="IOC222" s="83"/>
      <c r="IOD222" s="83"/>
      <c r="IOE222" s="86"/>
      <c r="IOF222" s="86"/>
      <c r="IOG222" s="82"/>
      <c r="IOH222" s="83"/>
      <c r="IOI222" s="83"/>
      <c r="IOJ222" s="86"/>
      <c r="IOK222" s="86"/>
      <c r="IOL222" s="82"/>
      <c r="IOM222" s="83"/>
      <c r="ION222" s="83"/>
      <c r="IOO222" s="86"/>
      <c r="IOP222" s="86"/>
      <c r="IOQ222" s="82"/>
      <c r="IOR222" s="83"/>
      <c r="IOS222" s="83"/>
      <c r="IOT222" s="86"/>
      <c r="IOU222" s="86"/>
      <c r="IOV222" s="82"/>
      <c r="IOW222" s="83"/>
      <c r="IOX222" s="83"/>
      <c r="IOY222" s="86"/>
      <c r="IOZ222" s="86"/>
      <c r="IPA222" s="82"/>
      <c r="IPB222" s="83"/>
      <c r="IPC222" s="83"/>
      <c r="IPD222" s="86"/>
      <c r="IPE222" s="86"/>
      <c r="IPF222" s="82"/>
      <c r="IPG222" s="83"/>
      <c r="IPH222" s="83"/>
      <c r="IPI222" s="86"/>
      <c r="IPJ222" s="86"/>
      <c r="IPK222" s="82"/>
      <c r="IPL222" s="83"/>
      <c r="IPM222" s="83"/>
      <c r="IPN222" s="86"/>
      <c r="IPO222" s="86"/>
      <c r="IPP222" s="82"/>
      <c r="IPQ222" s="83"/>
      <c r="IPR222" s="83"/>
      <c r="IPS222" s="86"/>
      <c r="IPT222" s="86"/>
      <c r="IPU222" s="82"/>
      <c r="IPV222" s="83"/>
      <c r="IPW222" s="83"/>
      <c r="IPX222" s="86"/>
      <c r="IPY222" s="86"/>
      <c r="IPZ222" s="82"/>
      <c r="IQA222" s="83"/>
      <c r="IQB222" s="83"/>
      <c r="IQC222" s="86"/>
      <c r="IQD222" s="86"/>
      <c r="IQE222" s="82"/>
      <c r="IQF222" s="83"/>
      <c r="IQG222" s="83"/>
      <c r="IQH222" s="86"/>
      <c r="IQI222" s="86"/>
      <c r="IQJ222" s="82"/>
      <c r="IQK222" s="83"/>
      <c r="IQL222" s="83"/>
      <c r="IQM222" s="86"/>
      <c r="IQN222" s="86"/>
      <c r="IQO222" s="82"/>
      <c r="IQP222" s="83"/>
      <c r="IQQ222" s="83"/>
      <c r="IQR222" s="86"/>
      <c r="IQS222" s="86"/>
      <c r="IQT222" s="82"/>
      <c r="IQU222" s="83"/>
      <c r="IQV222" s="83"/>
      <c r="IQW222" s="86"/>
      <c r="IQX222" s="86"/>
      <c r="IQY222" s="82"/>
      <c r="IQZ222" s="83"/>
      <c r="IRA222" s="83"/>
      <c r="IRB222" s="86"/>
      <c r="IRC222" s="86"/>
      <c r="IRD222" s="82"/>
      <c r="IRE222" s="83"/>
      <c r="IRF222" s="83"/>
      <c r="IRG222" s="86"/>
      <c r="IRH222" s="86"/>
      <c r="IRI222" s="82"/>
      <c r="IRJ222" s="83"/>
      <c r="IRK222" s="83"/>
      <c r="IRL222" s="86"/>
      <c r="IRM222" s="86"/>
      <c r="IRN222" s="82"/>
      <c r="IRO222" s="83"/>
      <c r="IRP222" s="83"/>
      <c r="IRQ222" s="86"/>
      <c r="IRR222" s="86"/>
      <c r="IRS222" s="82"/>
      <c r="IRT222" s="83"/>
      <c r="IRU222" s="83"/>
      <c r="IRV222" s="86"/>
      <c r="IRW222" s="86"/>
      <c r="IRX222" s="82"/>
      <c r="IRY222" s="83"/>
      <c r="IRZ222" s="83"/>
      <c r="ISA222" s="86"/>
      <c r="ISB222" s="86"/>
      <c r="ISC222" s="82"/>
      <c r="ISD222" s="83"/>
      <c r="ISE222" s="83"/>
      <c r="ISF222" s="86"/>
      <c r="ISG222" s="86"/>
      <c r="ISH222" s="82"/>
      <c r="ISI222" s="83"/>
      <c r="ISJ222" s="83"/>
      <c r="ISK222" s="86"/>
      <c r="ISL222" s="86"/>
      <c r="ISM222" s="82"/>
      <c r="ISN222" s="83"/>
      <c r="ISO222" s="83"/>
      <c r="ISP222" s="86"/>
      <c r="ISQ222" s="86"/>
      <c r="ISR222" s="82"/>
      <c r="ISS222" s="83"/>
      <c r="IST222" s="83"/>
      <c r="ISU222" s="86"/>
      <c r="ISV222" s="86"/>
      <c r="ISW222" s="82"/>
      <c r="ISX222" s="83"/>
      <c r="ISY222" s="83"/>
      <c r="ISZ222" s="86"/>
      <c r="ITA222" s="86"/>
      <c r="ITB222" s="82"/>
      <c r="ITC222" s="83"/>
      <c r="ITD222" s="83"/>
      <c r="ITE222" s="86"/>
      <c r="ITF222" s="86"/>
      <c r="ITG222" s="82"/>
      <c r="ITH222" s="83"/>
      <c r="ITI222" s="83"/>
      <c r="ITJ222" s="86"/>
      <c r="ITK222" s="86"/>
      <c r="ITL222" s="82"/>
      <c r="ITM222" s="83"/>
      <c r="ITN222" s="83"/>
      <c r="ITO222" s="86"/>
      <c r="ITP222" s="86"/>
      <c r="ITQ222" s="82"/>
      <c r="ITR222" s="83"/>
      <c r="ITS222" s="83"/>
      <c r="ITT222" s="86"/>
      <c r="ITU222" s="86"/>
      <c r="ITV222" s="82"/>
      <c r="ITW222" s="83"/>
      <c r="ITX222" s="83"/>
      <c r="ITY222" s="86"/>
      <c r="ITZ222" s="86"/>
      <c r="IUA222" s="82"/>
      <c r="IUB222" s="83"/>
      <c r="IUC222" s="83"/>
      <c r="IUD222" s="86"/>
      <c r="IUE222" s="86"/>
      <c r="IUF222" s="82"/>
      <c r="IUG222" s="83"/>
      <c r="IUH222" s="83"/>
      <c r="IUI222" s="86"/>
      <c r="IUJ222" s="86"/>
      <c r="IUK222" s="82"/>
      <c r="IUL222" s="83"/>
      <c r="IUM222" s="83"/>
      <c r="IUN222" s="86"/>
      <c r="IUO222" s="86"/>
      <c r="IUP222" s="82"/>
      <c r="IUQ222" s="83"/>
      <c r="IUR222" s="83"/>
      <c r="IUS222" s="86"/>
      <c r="IUT222" s="86"/>
      <c r="IUU222" s="82"/>
      <c r="IUV222" s="83"/>
      <c r="IUW222" s="83"/>
      <c r="IUX222" s="86"/>
      <c r="IUY222" s="86"/>
      <c r="IUZ222" s="82"/>
      <c r="IVA222" s="83"/>
      <c r="IVB222" s="83"/>
      <c r="IVC222" s="86"/>
      <c r="IVD222" s="86"/>
      <c r="IVE222" s="82"/>
      <c r="IVF222" s="83"/>
      <c r="IVG222" s="83"/>
      <c r="IVH222" s="86"/>
      <c r="IVI222" s="86"/>
      <c r="IVJ222" s="82"/>
      <c r="IVK222" s="83"/>
      <c r="IVL222" s="83"/>
      <c r="IVM222" s="86"/>
      <c r="IVN222" s="86"/>
      <c r="IVO222" s="82"/>
      <c r="IVP222" s="83"/>
      <c r="IVQ222" s="83"/>
      <c r="IVR222" s="86"/>
      <c r="IVS222" s="86"/>
      <c r="IVT222" s="82"/>
      <c r="IVU222" s="83"/>
      <c r="IVV222" s="83"/>
      <c r="IVW222" s="86"/>
      <c r="IVX222" s="86"/>
      <c r="IVY222" s="82"/>
      <c r="IVZ222" s="83"/>
      <c r="IWA222" s="83"/>
      <c r="IWB222" s="86"/>
      <c r="IWC222" s="86"/>
      <c r="IWD222" s="82"/>
      <c r="IWE222" s="83"/>
      <c r="IWF222" s="83"/>
      <c r="IWG222" s="86"/>
      <c r="IWH222" s="86"/>
      <c r="IWI222" s="82"/>
      <c r="IWJ222" s="83"/>
      <c r="IWK222" s="83"/>
      <c r="IWL222" s="86"/>
      <c r="IWM222" s="86"/>
      <c r="IWN222" s="82"/>
      <c r="IWO222" s="83"/>
      <c r="IWP222" s="83"/>
      <c r="IWQ222" s="86"/>
      <c r="IWR222" s="86"/>
      <c r="IWS222" s="82"/>
      <c r="IWT222" s="83"/>
      <c r="IWU222" s="83"/>
      <c r="IWV222" s="86"/>
      <c r="IWW222" s="86"/>
      <c r="IWX222" s="82"/>
      <c r="IWY222" s="83"/>
      <c r="IWZ222" s="83"/>
      <c r="IXA222" s="86"/>
      <c r="IXB222" s="86"/>
      <c r="IXC222" s="82"/>
      <c r="IXD222" s="83"/>
      <c r="IXE222" s="83"/>
      <c r="IXF222" s="86"/>
      <c r="IXG222" s="86"/>
      <c r="IXH222" s="82"/>
      <c r="IXI222" s="83"/>
      <c r="IXJ222" s="83"/>
      <c r="IXK222" s="86"/>
      <c r="IXL222" s="86"/>
      <c r="IXM222" s="82"/>
      <c r="IXN222" s="83"/>
      <c r="IXO222" s="83"/>
      <c r="IXP222" s="86"/>
      <c r="IXQ222" s="86"/>
      <c r="IXR222" s="82"/>
      <c r="IXS222" s="83"/>
      <c r="IXT222" s="83"/>
      <c r="IXU222" s="86"/>
      <c r="IXV222" s="86"/>
      <c r="IXW222" s="82"/>
      <c r="IXX222" s="83"/>
      <c r="IXY222" s="83"/>
      <c r="IXZ222" s="86"/>
      <c r="IYA222" s="86"/>
      <c r="IYB222" s="82"/>
      <c r="IYC222" s="83"/>
      <c r="IYD222" s="83"/>
      <c r="IYE222" s="86"/>
      <c r="IYF222" s="86"/>
      <c r="IYG222" s="82"/>
      <c r="IYH222" s="83"/>
      <c r="IYI222" s="83"/>
      <c r="IYJ222" s="86"/>
      <c r="IYK222" s="86"/>
      <c r="IYL222" s="82"/>
      <c r="IYM222" s="83"/>
      <c r="IYN222" s="83"/>
      <c r="IYO222" s="86"/>
      <c r="IYP222" s="86"/>
      <c r="IYQ222" s="82"/>
      <c r="IYR222" s="83"/>
      <c r="IYS222" s="83"/>
      <c r="IYT222" s="86"/>
      <c r="IYU222" s="86"/>
      <c r="IYV222" s="82"/>
      <c r="IYW222" s="83"/>
      <c r="IYX222" s="83"/>
      <c r="IYY222" s="86"/>
      <c r="IYZ222" s="86"/>
      <c r="IZA222" s="82"/>
      <c r="IZB222" s="83"/>
      <c r="IZC222" s="83"/>
      <c r="IZD222" s="86"/>
      <c r="IZE222" s="86"/>
      <c r="IZF222" s="82"/>
      <c r="IZG222" s="83"/>
      <c r="IZH222" s="83"/>
      <c r="IZI222" s="86"/>
      <c r="IZJ222" s="86"/>
      <c r="IZK222" s="82"/>
      <c r="IZL222" s="83"/>
      <c r="IZM222" s="83"/>
      <c r="IZN222" s="86"/>
      <c r="IZO222" s="86"/>
      <c r="IZP222" s="82"/>
      <c r="IZQ222" s="83"/>
      <c r="IZR222" s="83"/>
      <c r="IZS222" s="86"/>
      <c r="IZT222" s="86"/>
      <c r="IZU222" s="82"/>
      <c r="IZV222" s="83"/>
      <c r="IZW222" s="83"/>
      <c r="IZX222" s="86"/>
      <c r="IZY222" s="86"/>
      <c r="IZZ222" s="82"/>
      <c r="JAA222" s="83"/>
      <c r="JAB222" s="83"/>
      <c r="JAC222" s="86"/>
      <c r="JAD222" s="86"/>
      <c r="JAE222" s="82"/>
      <c r="JAF222" s="83"/>
      <c r="JAG222" s="83"/>
      <c r="JAH222" s="86"/>
      <c r="JAI222" s="86"/>
      <c r="JAJ222" s="82"/>
      <c r="JAK222" s="83"/>
      <c r="JAL222" s="83"/>
      <c r="JAM222" s="86"/>
      <c r="JAN222" s="86"/>
      <c r="JAO222" s="82"/>
      <c r="JAP222" s="83"/>
      <c r="JAQ222" s="83"/>
      <c r="JAR222" s="86"/>
      <c r="JAS222" s="86"/>
      <c r="JAT222" s="82"/>
      <c r="JAU222" s="83"/>
      <c r="JAV222" s="83"/>
      <c r="JAW222" s="86"/>
      <c r="JAX222" s="86"/>
      <c r="JAY222" s="82"/>
      <c r="JAZ222" s="83"/>
      <c r="JBA222" s="83"/>
      <c r="JBB222" s="86"/>
      <c r="JBC222" s="86"/>
      <c r="JBD222" s="82"/>
      <c r="JBE222" s="83"/>
      <c r="JBF222" s="83"/>
      <c r="JBG222" s="86"/>
      <c r="JBH222" s="86"/>
      <c r="JBI222" s="82"/>
      <c r="JBJ222" s="83"/>
      <c r="JBK222" s="83"/>
      <c r="JBL222" s="86"/>
      <c r="JBM222" s="86"/>
      <c r="JBN222" s="82"/>
      <c r="JBO222" s="83"/>
      <c r="JBP222" s="83"/>
      <c r="JBQ222" s="86"/>
      <c r="JBR222" s="86"/>
      <c r="JBS222" s="82"/>
      <c r="JBT222" s="83"/>
      <c r="JBU222" s="83"/>
      <c r="JBV222" s="86"/>
      <c r="JBW222" s="86"/>
      <c r="JBX222" s="82"/>
      <c r="JBY222" s="83"/>
      <c r="JBZ222" s="83"/>
      <c r="JCA222" s="86"/>
      <c r="JCB222" s="86"/>
      <c r="JCC222" s="82"/>
      <c r="JCD222" s="83"/>
      <c r="JCE222" s="83"/>
      <c r="JCF222" s="86"/>
      <c r="JCG222" s="86"/>
      <c r="JCH222" s="82"/>
      <c r="JCI222" s="83"/>
      <c r="JCJ222" s="83"/>
      <c r="JCK222" s="86"/>
      <c r="JCL222" s="86"/>
      <c r="JCM222" s="82"/>
      <c r="JCN222" s="83"/>
      <c r="JCO222" s="83"/>
      <c r="JCP222" s="86"/>
      <c r="JCQ222" s="86"/>
      <c r="JCR222" s="82"/>
      <c r="JCS222" s="83"/>
      <c r="JCT222" s="83"/>
      <c r="JCU222" s="86"/>
      <c r="JCV222" s="86"/>
      <c r="JCW222" s="82"/>
      <c r="JCX222" s="83"/>
      <c r="JCY222" s="83"/>
      <c r="JCZ222" s="86"/>
      <c r="JDA222" s="86"/>
      <c r="JDB222" s="82"/>
      <c r="JDC222" s="83"/>
      <c r="JDD222" s="83"/>
      <c r="JDE222" s="86"/>
      <c r="JDF222" s="86"/>
      <c r="JDG222" s="82"/>
      <c r="JDH222" s="83"/>
      <c r="JDI222" s="83"/>
      <c r="JDJ222" s="86"/>
      <c r="JDK222" s="86"/>
      <c r="JDL222" s="82"/>
      <c r="JDM222" s="83"/>
      <c r="JDN222" s="83"/>
      <c r="JDO222" s="86"/>
      <c r="JDP222" s="86"/>
      <c r="JDQ222" s="82"/>
      <c r="JDR222" s="83"/>
      <c r="JDS222" s="83"/>
      <c r="JDT222" s="86"/>
      <c r="JDU222" s="86"/>
      <c r="JDV222" s="82"/>
      <c r="JDW222" s="83"/>
      <c r="JDX222" s="83"/>
      <c r="JDY222" s="86"/>
      <c r="JDZ222" s="86"/>
      <c r="JEA222" s="82"/>
      <c r="JEB222" s="83"/>
      <c r="JEC222" s="83"/>
      <c r="JED222" s="86"/>
      <c r="JEE222" s="86"/>
      <c r="JEF222" s="82"/>
      <c r="JEG222" s="83"/>
      <c r="JEH222" s="83"/>
      <c r="JEI222" s="86"/>
      <c r="JEJ222" s="86"/>
      <c r="JEK222" s="82"/>
      <c r="JEL222" s="83"/>
      <c r="JEM222" s="83"/>
      <c r="JEN222" s="86"/>
      <c r="JEO222" s="86"/>
      <c r="JEP222" s="82"/>
      <c r="JEQ222" s="83"/>
      <c r="JER222" s="83"/>
      <c r="JES222" s="86"/>
      <c r="JET222" s="86"/>
      <c r="JEU222" s="82"/>
      <c r="JEV222" s="83"/>
      <c r="JEW222" s="83"/>
      <c r="JEX222" s="86"/>
      <c r="JEY222" s="86"/>
      <c r="JEZ222" s="82"/>
      <c r="JFA222" s="83"/>
      <c r="JFB222" s="83"/>
      <c r="JFC222" s="86"/>
      <c r="JFD222" s="86"/>
      <c r="JFE222" s="82"/>
      <c r="JFF222" s="83"/>
      <c r="JFG222" s="83"/>
      <c r="JFH222" s="86"/>
      <c r="JFI222" s="86"/>
      <c r="JFJ222" s="82"/>
      <c r="JFK222" s="83"/>
      <c r="JFL222" s="83"/>
      <c r="JFM222" s="86"/>
      <c r="JFN222" s="86"/>
      <c r="JFO222" s="82"/>
      <c r="JFP222" s="83"/>
      <c r="JFQ222" s="83"/>
      <c r="JFR222" s="86"/>
      <c r="JFS222" s="86"/>
      <c r="JFT222" s="82"/>
      <c r="JFU222" s="83"/>
      <c r="JFV222" s="83"/>
      <c r="JFW222" s="86"/>
      <c r="JFX222" s="86"/>
      <c r="JFY222" s="82"/>
      <c r="JFZ222" s="83"/>
      <c r="JGA222" s="83"/>
      <c r="JGB222" s="86"/>
      <c r="JGC222" s="86"/>
      <c r="JGD222" s="82"/>
      <c r="JGE222" s="83"/>
      <c r="JGF222" s="83"/>
      <c r="JGG222" s="86"/>
      <c r="JGH222" s="86"/>
      <c r="JGI222" s="82"/>
      <c r="JGJ222" s="83"/>
      <c r="JGK222" s="83"/>
      <c r="JGL222" s="86"/>
      <c r="JGM222" s="86"/>
      <c r="JGN222" s="82"/>
      <c r="JGO222" s="83"/>
      <c r="JGP222" s="83"/>
      <c r="JGQ222" s="86"/>
      <c r="JGR222" s="86"/>
      <c r="JGS222" s="82"/>
      <c r="JGT222" s="83"/>
      <c r="JGU222" s="83"/>
      <c r="JGV222" s="86"/>
      <c r="JGW222" s="86"/>
      <c r="JGX222" s="82"/>
      <c r="JGY222" s="83"/>
      <c r="JGZ222" s="83"/>
      <c r="JHA222" s="86"/>
      <c r="JHB222" s="86"/>
      <c r="JHC222" s="82"/>
      <c r="JHD222" s="83"/>
      <c r="JHE222" s="83"/>
      <c r="JHF222" s="86"/>
      <c r="JHG222" s="86"/>
      <c r="JHH222" s="82"/>
      <c r="JHI222" s="83"/>
      <c r="JHJ222" s="83"/>
      <c r="JHK222" s="86"/>
      <c r="JHL222" s="86"/>
      <c r="JHM222" s="82"/>
      <c r="JHN222" s="83"/>
      <c r="JHO222" s="83"/>
      <c r="JHP222" s="86"/>
      <c r="JHQ222" s="86"/>
      <c r="JHR222" s="82"/>
      <c r="JHS222" s="83"/>
      <c r="JHT222" s="83"/>
      <c r="JHU222" s="86"/>
      <c r="JHV222" s="86"/>
      <c r="JHW222" s="82"/>
      <c r="JHX222" s="83"/>
      <c r="JHY222" s="83"/>
      <c r="JHZ222" s="86"/>
      <c r="JIA222" s="86"/>
      <c r="JIB222" s="82"/>
      <c r="JIC222" s="83"/>
      <c r="JID222" s="83"/>
      <c r="JIE222" s="86"/>
      <c r="JIF222" s="86"/>
      <c r="JIG222" s="82"/>
      <c r="JIH222" s="83"/>
      <c r="JII222" s="83"/>
      <c r="JIJ222" s="86"/>
      <c r="JIK222" s="86"/>
      <c r="JIL222" s="82"/>
      <c r="JIM222" s="83"/>
      <c r="JIN222" s="83"/>
      <c r="JIO222" s="86"/>
      <c r="JIP222" s="86"/>
      <c r="JIQ222" s="82"/>
      <c r="JIR222" s="83"/>
      <c r="JIS222" s="83"/>
      <c r="JIT222" s="86"/>
      <c r="JIU222" s="86"/>
      <c r="JIV222" s="82"/>
      <c r="JIW222" s="83"/>
      <c r="JIX222" s="83"/>
      <c r="JIY222" s="86"/>
      <c r="JIZ222" s="86"/>
      <c r="JJA222" s="82"/>
      <c r="JJB222" s="83"/>
      <c r="JJC222" s="83"/>
      <c r="JJD222" s="86"/>
      <c r="JJE222" s="86"/>
      <c r="JJF222" s="82"/>
      <c r="JJG222" s="83"/>
      <c r="JJH222" s="83"/>
      <c r="JJI222" s="86"/>
      <c r="JJJ222" s="86"/>
      <c r="JJK222" s="82"/>
      <c r="JJL222" s="83"/>
      <c r="JJM222" s="83"/>
      <c r="JJN222" s="86"/>
      <c r="JJO222" s="86"/>
      <c r="JJP222" s="82"/>
      <c r="JJQ222" s="83"/>
      <c r="JJR222" s="83"/>
      <c r="JJS222" s="86"/>
      <c r="JJT222" s="86"/>
      <c r="JJU222" s="82"/>
      <c r="JJV222" s="83"/>
      <c r="JJW222" s="83"/>
      <c r="JJX222" s="86"/>
      <c r="JJY222" s="86"/>
      <c r="JJZ222" s="82"/>
      <c r="JKA222" s="83"/>
      <c r="JKB222" s="83"/>
      <c r="JKC222" s="86"/>
      <c r="JKD222" s="86"/>
      <c r="JKE222" s="82"/>
      <c r="JKF222" s="83"/>
      <c r="JKG222" s="83"/>
      <c r="JKH222" s="86"/>
      <c r="JKI222" s="86"/>
      <c r="JKJ222" s="82"/>
      <c r="JKK222" s="83"/>
      <c r="JKL222" s="83"/>
      <c r="JKM222" s="86"/>
      <c r="JKN222" s="86"/>
      <c r="JKO222" s="82"/>
      <c r="JKP222" s="83"/>
      <c r="JKQ222" s="83"/>
      <c r="JKR222" s="86"/>
      <c r="JKS222" s="86"/>
      <c r="JKT222" s="82"/>
      <c r="JKU222" s="83"/>
      <c r="JKV222" s="83"/>
      <c r="JKW222" s="86"/>
      <c r="JKX222" s="86"/>
      <c r="JKY222" s="82"/>
      <c r="JKZ222" s="83"/>
      <c r="JLA222" s="83"/>
      <c r="JLB222" s="86"/>
      <c r="JLC222" s="86"/>
      <c r="JLD222" s="82"/>
      <c r="JLE222" s="83"/>
      <c r="JLF222" s="83"/>
      <c r="JLG222" s="86"/>
      <c r="JLH222" s="86"/>
      <c r="JLI222" s="82"/>
      <c r="JLJ222" s="83"/>
      <c r="JLK222" s="83"/>
      <c r="JLL222" s="86"/>
      <c r="JLM222" s="86"/>
      <c r="JLN222" s="82"/>
      <c r="JLO222" s="83"/>
      <c r="JLP222" s="83"/>
      <c r="JLQ222" s="86"/>
      <c r="JLR222" s="86"/>
      <c r="JLS222" s="82"/>
      <c r="JLT222" s="83"/>
      <c r="JLU222" s="83"/>
      <c r="JLV222" s="86"/>
      <c r="JLW222" s="86"/>
      <c r="JLX222" s="82"/>
      <c r="JLY222" s="83"/>
      <c r="JLZ222" s="83"/>
      <c r="JMA222" s="86"/>
      <c r="JMB222" s="86"/>
      <c r="JMC222" s="82"/>
      <c r="JMD222" s="83"/>
      <c r="JME222" s="83"/>
      <c r="JMF222" s="86"/>
      <c r="JMG222" s="86"/>
      <c r="JMH222" s="82"/>
      <c r="JMI222" s="83"/>
      <c r="JMJ222" s="83"/>
      <c r="JMK222" s="86"/>
      <c r="JML222" s="86"/>
      <c r="JMM222" s="82"/>
      <c r="JMN222" s="83"/>
      <c r="JMO222" s="83"/>
      <c r="JMP222" s="86"/>
      <c r="JMQ222" s="86"/>
      <c r="JMR222" s="82"/>
      <c r="JMS222" s="83"/>
      <c r="JMT222" s="83"/>
      <c r="JMU222" s="86"/>
      <c r="JMV222" s="86"/>
      <c r="JMW222" s="82"/>
      <c r="JMX222" s="83"/>
      <c r="JMY222" s="83"/>
      <c r="JMZ222" s="86"/>
      <c r="JNA222" s="86"/>
      <c r="JNB222" s="82"/>
      <c r="JNC222" s="83"/>
      <c r="JND222" s="83"/>
      <c r="JNE222" s="86"/>
      <c r="JNF222" s="86"/>
      <c r="JNG222" s="82"/>
      <c r="JNH222" s="83"/>
      <c r="JNI222" s="83"/>
      <c r="JNJ222" s="86"/>
      <c r="JNK222" s="86"/>
      <c r="JNL222" s="82"/>
      <c r="JNM222" s="83"/>
      <c r="JNN222" s="83"/>
      <c r="JNO222" s="86"/>
      <c r="JNP222" s="86"/>
      <c r="JNQ222" s="82"/>
      <c r="JNR222" s="83"/>
      <c r="JNS222" s="83"/>
      <c r="JNT222" s="86"/>
      <c r="JNU222" s="86"/>
      <c r="JNV222" s="82"/>
      <c r="JNW222" s="83"/>
      <c r="JNX222" s="83"/>
      <c r="JNY222" s="86"/>
      <c r="JNZ222" s="86"/>
      <c r="JOA222" s="82"/>
      <c r="JOB222" s="83"/>
      <c r="JOC222" s="83"/>
      <c r="JOD222" s="86"/>
      <c r="JOE222" s="86"/>
      <c r="JOF222" s="82"/>
      <c r="JOG222" s="83"/>
      <c r="JOH222" s="83"/>
      <c r="JOI222" s="86"/>
      <c r="JOJ222" s="86"/>
      <c r="JOK222" s="82"/>
      <c r="JOL222" s="83"/>
      <c r="JOM222" s="83"/>
      <c r="JON222" s="86"/>
      <c r="JOO222" s="86"/>
      <c r="JOP222" s="82"/>
      <c r="JOQ222" s="83"/>
      <c r="JOR222" s="83"/>
      <c r="JOS222" s="86"/>
      <c r="JOT222" s="86"/>
      <c r="JOU222" s="82"/>
      <c r="JOV222" s="83"/>
      <c r="JOW222" s="83"/>
      <c r="JOX222" s="86"/>
      <c r="JOY222" s="86"/>
      <c r="JOZ222" s="82"/>
      <c r="JPA222" s="83"/>
      <c r="JPB222" s="83"/>
      <c r="JPC222" s="86"/>
      <c r="JPD222" s="86"/>
      <c r="JPE222" s="82"/>
      <c r="JPF222" s="83"/>
      <c r="JPG222" s="83"/>
      <c r="JPH222" s="86"/>
      <c r="JPI222" s="86"/>
      <c r="JPJ222" s="82"/>
      <c r="JPK222" s="83"/>
      <c r="JPL222" s="83"/>
      <c r="JPM222" s="86"/>
      <c r="JPN222" s="86"/>
      <c r="JPO222" s="82"/>
      <c r="JPP222" s="83"/>
      <c r="JPQ222" s="83"/>
      <c r="JPR222" s="86"/>
      <c r="JPS222" s="86"/>
      <c r="JPT222" s="82"/>
      <c r="JPU222" s="83"/>
      <c r="JPV222" s="83"/>
      <c r="JPW222" s="86"/>
      <c r="JPX222" s="86"/>
      <c r="JPY222" s="82"/>
      <c r="JPZ222" s="83"/>
      <c r="JQA222" s="83"/>
      <c r="JQB222" s="86"/>
      <c r="JQC222" s="86"/>
      <c r="JQD222" s="82"/>
      <c r="JQE222" s="83"/>
      <c r="JQF222" s="83"/>
      <c r="JQG222" s="86"/>
      <c r="JQH222" s="86"/>
      <c r="JQI222" s="82"/>
      <c r="JQJ222" s="83"/>
      <c r="JQK222" s="83"/>
      <c r="JQL222" s="86"/>
      <c r="JQM222" s="86"/>
      <c r="JQN222" s="82"/>
      <c r="JQO222" s="83"/>
      <c r="JQP222" s="83"/>
      <c r="JQQ222" s="86"/>
      <c r="JQR222" s="86"/>
      <c r="JQS222" s="82"/>
      <c r="JQT222" s="83"/>
      <c r="JQU222" s="83"/>
      <c r="JQV222" s="86"/>
      <c r="JQW222" s="86"/>
      <c r="JQX222" s="82"/>
      <c r="JQY222" s="83"/>
      <c r="JQZ222" s="83"/>
      <c r="JRA222" s="86"/>
      <c r="JRB222" s="86"/>
      <c r="JRC222" s="82"/>
      <c r="JRD222" s="83"/>
      <c r="JRE222" s="83"/>
      <c r="JRF222" s="86"/>
      <c r="JRG222" s="86"/>
      <c r="JRH222" s="82"/>
      <c r="JRI222" s="83"/>
      <c r="JRJ222" s="83"/>
      <c r="JRK222" s="86"/>
      <c r="JRL222" s="86"/>
      <c r="JRM222" s="82"/>
      <c r="JRN222" s="83"/>
      <c r="JRO222" s="83"/>
      <c r="JRP222" s="86"/>
      <c r="JRQ222" s="86"/>
      <c r="JRR222" s="82"/>
      <c r="JRS222" s="83"/>
      <c r="JRT222" s="83"/>
      <c r="JRU222" s="86"/>
      <c r="JRV222" s="86"/>
      <c r="JRW222" s="82"/>
      <c r="JRX222" s="83"/>
      <c r="JRY222" s="83"/>
      <c r="JRZ222" s="86"/>
      <c r="JSA222" s="86"/>
      <c r="JSB222" s="82"/>
      <c r="JSC222" s="83"/>
      <c r="JSD222" s="83"/>
      <c r="JSE222" s="86"/>
      <c r="JSF222" s="86"/>
      <c r="JSG222" s="82"/>
      <c r="JSH222" s="83"/>
      <c r="JSI222" s="83"/>
      <c r="JSJ222" s="86"/>
      <c r="JSK222" s="86"/>
      <c r="JSL222" s="82"/>
      <c r="JSM222" s="83"/>
      <c r="JSN222" s="83"/>
      <c r="JSO222" s="86"/>
      <c r="JSP222" s="86"/>
      <c r="JSQ222" s="82"/>
      <c r="JSR222" s="83"/>
      <c r="JSS222" s="83"/>
      <c r="JST222" s="86"/>
      <c r="JSU222" s="86"/>
      <c r="JSV222" s="82"/>
      <c r="JSW222" s="83"/>
      <c r="JSX222" s="83"/>
      <c r="JSY222" s="86"/>
      <c r="JSZ222" s="86"/>
      <c r="JTA222" s="82"/>
      <c r="JTB222" s="83"/>
      <c r="JTC222" s="83"/>
      <c r="JTD222" s="86"/>
      <c r="JTE222" s="86"/>
      <c r="JTF222" s="82"/>
      <c r="JTG222" s="83"/>
      <c r="JTH222" s="83"/>
      <c r="JTI222" s="86"/>
      <c r="JTJ222" s="86"/>
      <c r="JTK222" s="82"/>
      <c r="JTL222" s="83"/>
      <c r="JTM222" s="83"/>
      <c r="JTN222" s="86"/>
      <c r="JTO222" s="86"/>
      <c r="JTP222" s="82"/>
      <c r="JTQ222" s="83"/>
      <c r="JTR222" s="83"/>
      <c r="JTS222" s="86"/>
      <c r="JTT222" s="86"/>
      <c r="JTU222" s="82"/>
      <c r="JTV222" s="83"/>
      <c r="JTW222" s="83"/>
      <c r="JTX222" s="86"/>
      <c r="JTY222" s="86"/>
      <c r="JTZ222" s="82"/>
      <c r="JUA222" s="83"/>
      <c r="JUB222" s="83"/>
      <c r="JUC222" s="86"/>
      <c r="JUD222" s="86"/>
      <c r="JUE222" s="82"/>
      <c r="JUF222" s="83"/>
      <c r="JUG222" s="83"/>
      <c r="JUH222" s="86"/>
      <c r="JUI222" s="86"/>
      <c r="JUJ222" s="82"/>
      <c r="JUK222" s="83"/>
      <c r="JUL222" s="83"/>
      <c r="JUM222" s="86"/>
      <c r="JUN222" s="86"/>
      <c r="JUO222" s="82"/>
      <c r="JUP222" s="83"/>
      <c r="JUQ222" s="83"/>
      <c r="JUR222" s="86"/>
      <c r="JUS222" s="86"/>
      <c r="JUT222" s="82"/>
      <c r="JUU222" s="83"/>
      <c r="JUV222" s="83"/>
      <c r="JUW222" s="86"/>
      <c r="JUX222" s="86"/>
      <c r="JUY222" s="82"/>
      <c r="JUZ222" s="83"/>
      <c r="JVA222" s="83"/>
      <c r="JVB222" s="86"/>
      <c r="JVC222" s="86"/>
      <c r="JVD222" s="82"/>
      <c r="JVE222" s="83"/>
      <c r="JVF222" s="83"/>
      <c r="JVG222" s="86"/>
      <c r="JVH222" s="86"/>
      <c r="JVI222" s="82"/>
      <c r="JVJ222" s="83"/>
      <c r="JVK222" s="83"/>
      <c r="JVL222" s="86"/>
      <c r="JVM222" s="86"/>
      <c r="JVN222" s="82"/>
      <c r="JVO222" s="83"/>
      <c r="JVP222" s="83"/>
      <c r="JVQ222" s="86"/>
      <c r="JVR222" s="86"/>
      <c r="JVS222" s="82"/>
      <c r="JVT222" s="83"/>
      <c r="JVU222" s="83"/>
      <c r="JVV222" s="86"/>
      <c r="JVW222" s="86"/>
      <c r="JVX222" s="82"/>
      <c r="JVY222" s="83"/>
      <c r="JVZ222" s="83"/>
      <c r="JWA222" s="86"/>
      <c r="JWB222" s="86"/>
      <c r="JWC222" s="82"/>
      <c r="JWD222" s="83"/>
      <c r="JWE222" s="83"/>
      <c r="JWF222" s="86"/>
      <c r="JWG222" s="86"/>
      <c r="JWH222" s="82"/>
      <c r="JWI222" s="83"/>
      <c r="JWJ222" s="83"/>
      <c r="JWK222" s="86"/>
      <c r="JWL222" s="86"/>
      <c r="JWM222" s="82"/>
      <c r="JWN222" s="83"/>
      <c r="JWO222" s="83"/>
      <c r="JWP222" s="86"/>
      <c r="JWQ222" s="86"/>
      <c r="JWR222" s="82"/>
      <c r="JWS222" s="83"/>
      <c r="JWT222" s="83"/>
      <c r="JWU222" s="86"/>
      <c r="JWV222" s="86"/>
      <c r="JWW222" s="82"/>
      <c r="JWX222" s="83"/>
      <c r="JWY222" s="83"/>
      <c r="JWZ222" s="86"/>
      <c r="JXA222" s="86"/>
      <c r="JXB222" s="82"/>
      <c r="JXC222" s="83"/>
      <c r="JXD222" s="83"/>
      <c r="JXE222" s="86"/>
      <c r="JXF222" s="86"/>
      <c r="JXG222" s="82"/>
      <c r="JXH222" s="83"/>
      <c r="JXI222" s="83"/>
      <c r="JXJ222" s="86"/>
      <c r="JXK222" s="86"/>
      <c r="JXL222" s="82"/>
      <c r="JXM222" s="83"/>
      <c r="JXN222" s="83"/>
      <c r="JXO222" s="86"/>
      <c r="JXP222" s="86"/>
      <c r="JXQ222" s="82"/>
      <c r="JXR222" s="83"/>
      <c r="JXS222" s="83"/>
      <c r="JXT222" s="86"/>
      <c r="JXU222" s="86"/>
      <c r="JXV222" s="82"/>
      <c r="JXW222" s="83"/>
      <c r="JXX222" s="83"/>
      <c r="JXY222" s="86"/>
      <c r="JXZ222" s="86"/>
      <c r="JYA222" s="82"/>
      <c r="JYB222" s="83"/>
      <c r="JYC222" s="83"/>
      <c r="JYD222" s="86"/>
      <c r="JYE222" s="86"/>
      <c r="JYF222" s="82"/>
      <c r="JYG222" s="83"/>
      <c r="JYH222" s="83"/>
      <c r="JYI222" s="86"/>
      <c r="JYJ222" s="86"/>
      <c r="JYK222" s="82"/>
      <c r="JYL222" s="83"/>
      <c r="JYM222" s="83"/>
      <c r="JYN222" s="86"/>
      <c r="JYO222" s="86"/>
      <c r="JYP222" s="82"/>
      <c r="JYQ222" s="83"/>
      <c r="JYR222" s="83"/>
      <c r="JYS222" s="86"/>
      <c r="JYT222" s="86"/>
      <c r="JYU222" s="82"/>
      <c r="JYV222" s="83"/>
      <c r="JYW222" s="83"/>
      <c r="JYX222" s="86"/>
      <c r="JYY222" s="86"/>
      <c r="JYZ222" s="82"/>
      <c r="JZA222" s="83"/>
      <c r="JZB222" s="83"/>
      <c r="JZC222" s="86"/>
      <c r="JZD222" s="86"/>
      <c r="JZE222" s="82"/>
      <c r="JZF222" s="83"/>
      <c r="JZG222" s="83"/>
      <c r="JZH222" s="86"/>
      <c r="JZI222" s="86"/>
      <c r="JZJ222" s="82"/>
      <c r="JZK222" s="83"/>
      <c r="JZL222" s="83"/>
      <c r="JZM222" s="86"/>
      <c r="JZN222" s="86"/>
      <c r="JZO222" s="82"/>
      <c r="JZP222" s="83"/>
      <c r="JZQ222" s="83"/>
      <c r="JZR222" s="86"/>
      <c r="JZS222" s="86"/>
      <c r="JZT222" s="82"/>
      <c r="JZU222" s="83"/>
      <c r="JZV222" s="83"/>
      <c r="JZW222" s="86"/>
      <c r="JZX222" s="86"/>
      <c r="JZY222" s="82"/>
      <c r="JZZ222" s="83"/>
      <c r="KAA222" s="83"/>
      <c r="KAB222" s="86"/>
      <c r="KAC222" s="86"/>
      <c r="KAD222" s="82"/>
      <c r="KAE222" s="83"/>
      <c r="KAF222" s="83"/>
      <c r="KAG222" s="86"/>
      <c r="KAH222" s="86"/>
      <c r="KAI222" s="82"/>
      <c r="KAJ222" s="83"/>
      <c r="KAK222" s="83"/>
      <c r="KAL222" s="86"/>
      <c r="KAM222" s="86"/>
      <c r="KAN222" s="82"/>
      <c r="KAO222" s="83"/>
      <c r="KAP222" s="83"/>
      <c r="KAQ222" s="86"/>
      <c r="KAR222" s="86"/>
      <c r="KAS222" s="82"/>
      <c r="KAT222" s="83"/>
      <c r="KAU222" s="83"/>
      <c r="KAV222" s="86"/>
      <c r="KAW222" s="86"/>
      <c r="KAX222" s="82"/>
      <c r="KAY222" s="83"/>
      <c r="KAZ222" s="83"/>
      <c r="KBA222" s="86"/>
      <c r="KBB222" s="86"/>
      <c r="KBC222" s="82"/>
      <c r="KBD222" s="83"/>
      <c r="KBE222" s="83"/>
      <c r="KBF222" s="86"/>
      <c r="KBG222" s="86"/>
      <c r="KBH222" s="82"/>
      <c r="KBI222" s="83"/>
      <c r="KBJ222" s="83"/>
      <c r="KBK222" s="86"/>
      <c r="KBL222" s="86"/>
      <c r="KBM222" s="82"/>
      <c r="KBN222" s="83"/>
      <c r="KBO222" s="83"/>
      <c r="KBP222" s="86"/>
      <c r="KBQ222" s="86"/>
      <c r="KBR222" s="82"/>
      <c r="KBS222" s="83"/>
      <c r="KBT222" s="83"/>
      <c r="KBU222" s="86"/>
      <c r="KBV222" s="86"/>
      <c r="KBW222" s="82"/>
      <c r="KBX222" s="83"/>
      <c r="KBY222" s="83"/>
      <c r="KBZ222" s="86"/>
      <c r="KCA222" s="86"/>
      <c r="KCB222" s="82"/>
      <c r="KCC222" s="83"/>
      <c r="KCD222" s="83"/>
      <c r="KCE222" s="86"/>
      <c r="KCF222" s="86"/>
      <c r="KCG222" s="82"/>
      <c r="KCH222" s="83"/>
      <c r="KCI222" s="83"/>
      <c r="KCJ222" s="86"/>
      <c r="KCK222" s="86"/>
      <c r="KCL222" s="82"/>
      <c r="KCM222" s="83"/>
      <c r="KCN222" s="83"/>
      <c r="KCO222" s="86"/>
      <c r="KCP222" s="86"/>
      <c r="KCQ222" s="82"/>
      <c r="KCR222" s="83"/>
      <c r="KCS222" s="83"/>
      <c r="KCT222" s="86"/>
      <c r="KCU222" s="86"/>
      <c r="KCV222" s="82"/>
      <c r="KCW222" s="83"/>
      <c r="KCX222" s="83"/>
      <c r="KCY222" s="86"/>
      <c r="KCZ222" s="86"/>
      <c r="KDA222" s="82"/>
      <c r="KDB222" s="83"/>
      <c r="KDC222" s="83"/>
      <c r="KDD222" s="86"/>
      <c r="KDE222" s="86"/>
      <c r="KDF222" s="82"/>
      <c r="KDG222" s="83"/>
      <c r="KDH222" s="83"/>
      <c r="KDI222" s="86"/>
      <c r="KDJ222" s="86"/>
      <c r="KDK222" s="82"/>
      <c r="KDL222" s="83"/>
      <c r="KDM222" s="83"/>
      <c r="KDN222" s="86"/>
      <c r="KDO222" s="86"/>
      <c r="KDP222" s="82"/>
      <c r="KDQ222" s="83"/>
      <c r="KDR222" s="83"/>
      <c r="KDS222" s="86"/>
      <c r="KDT222" s="86"/>
      <c r="KDU222" s="82"/>
      <c r="KDV222" s="83"/>
      <c r="KDW222" s="83"/>
      <c r="KDX222" s="86"/>
      <c r="KDY222" s="86"/>
      <c r="KDZ222" s="82"/>
      <c r="KEA222" s="83"/>
      <c r="KEB222" s="83"/>
      <c r="KEC222" s="86"/>
      <c r="KED222" s="86"/>
      <c r="KEE222" s="82"/>
      <c r="KEF222" s="83"/>
      <c r="KEG222" s="83"/>
      <c r="KEH222" s="86"/>
      <c r="KEI222" s="86"/>
      <c r="KEJ222" s="82"/>
      <c r="KEK222" s="83"/>
      <c r="KEL222" s="83"/>
      <c r="KEM222" s="86"/>
      <c r="KEN222" s="86"/>
      <c r="KEO222" s="82"/>
      <c r="KEP222" s="83"/>
      <c r="KEQ222" s="83"/>
      <c r="KER222" s="86"/>
      <c r="KES222" s="86"/>
      <c r="KET222" s="82"/>
      <c r="KEU222" s="83"/>
      <c r="KEV222" s="83"/>
      <c r="KEW222" s="86"/>
      <c r="KEX222" s="86"/>
      <c r="KEY222" s="82"/>
      <c r="KEZ222" s="83"/>
      <c r="KFA222" s="83"/>
      <c r="KFB222" s="86"/>
      <c r="KFC222" s="86"/>
      <c r="KFD222" s="82"/>
      <c r="KFE222" s="83"/>
      <c r="KFF222" s="83"/>
      <c r="KFG222" s="86"/>
      <c r="KFH222" s="86"/>
      <c r="KFI222" s="82"/>
      <c r="KFJ222" s="83"/>
      <c r="KFK222" s="83"/>
      <c r="KFL222" s="86"/>
      <c r="KFM222" s="86"/>
      <c r="KFN222" s="82"/>
      <c r="KFO222" s="83"/>
      <c r="KFP222" s="83"/>
      <c r="KFQ222" s="86"/>
      <c r="KFR222" s="86"/>
      <c r="KFS222" s="82"/>
      <c r="KFT222" s="83"/>
      <c r="KFU222" s="83"/>
      <c r="KFV222" s="86"/>
      <c r="KFW222" s="86"/>
      <c r="KFX222" s="82"/>
      <c r="KFY222" s="83"/>
      <c r="KFZ222" s="83"/>
      <c r="KGA222" s="86"/>
      <c r="KGB222" s="86"/>
      <c r="KGC222" s="82"/>
      <c r="KGD222" s="83"/>
      <c r="KGE222" s="83"/>
      <c r="KGF222" s="86"/>
      <c r="KGG222" s="86"/>
      <c r="KGH222" s="82"/>
      <c r="KGI222" s="83"/>
      <c r="KGJ222" s="83"/>
      <c r="KGK222" s="86"/>
      <c r="KGL222" s="86"/>
      <c r="KGM222" s="82"/>
      <c r="KGN222" s="83"/>
      <c r="KGO222" s="83"/>
      <c r="KGP222" s="86"/>
      <c r="KGQ222" s="86"/>
      <c r="KGR222" s="82"/>
      <c r="KGS222" s="83"/>
      <c r="KGT222" s="83"/>
      <c r="KGU222" s="86"/>
      <c r="KGV222" s="86"/>
      <c r="KGW222" s="82"/>
      <c r="KGX222" s="83"/>
      <c r="KGY222" s="83"/>
      <c r="KGZ222" s="86"/>
      <c r="KHA222" s="86"/>
      <c r="KHB222" s="82"/>
      <c r="KHC222" s="83"/>
      <c r="KHD222" s="83"/>
      <c r="KHE222" s="86"/>
      <c r="KHF222" s="86"/>
      <c r="KHG222" s="82"/>
      <c r="KHH222" s="83"/>
      <c r="KHI222" s="83"/>
      <c r="KHJ222" s="86"/>
      <c r="KHK222" s="86"/>
      <c r="KHL222" s="82"/>
      <c r="KHM222" s="83"/>
      <c r="KHN222" s="83"/>
      <c r="KHO222" s="86"/>
      <c r="KHP222" s="86"/>
      <c r="KHQ222" s="82"/>
      <c r="KHR222" s="83"/>
      <c r="KHS222" s="83"/>
      <c r="KHT222" s="86"/>
      <c r="KHU222" s="86"/>
      <c r="KHV222" s="82"/>
      <c r="KHW222" s="83"/>
      <c r="KHX222" s="83"/>
      <c r="KHY222" s="86"/>
      <c r="KHZ222" s="86"/>
      <c r="KIA222" s="82"/>
      <c r="KIB222" s="83"/>
      <c r="KIC222" s="83"/>
      <c r="KID222" s="86"/>
      <c r="KIE222" s="86"/>
      <c r="KIF222" s="82"/>
      <c r="KIG222" s="83"/>
      <c r="KIH222" s="83"/>
      <c r="KII222" s="86"/>
      <c r="KIJ222" s="86"/>
      <c r="KIK222" s="82"/>
      <c r="KIL222" s="83"/>
      <c r="KIM222" s="83"/>
      <c r="KIN222" s="86"/>
      <c r="KIO222" s="86"/>
      <c r="KIP222" s="82"/>
      <c r="KIQ222" s="83"/>
      <c r="KIR222" s="83"/>
      <c r="KIS222" s="86"/>
      <c r="KIT222" s="86"/>
      <c r="KIU222" s="82"/>
      <c r="KIV222" s="83"/>
      <c r="KIW222" s="83"/>
      <c r="KIX222" s="86"/>
      <c r="KIY222" s="86"/>
      <c r="KIZ222" s="82"/>
      <c r="KJA222" s="83"/>
      <c r="KJB222" s="83"/>
      <c r="KJC222" s="86"/>
      <c r="KJD222" s="86"/>
      <c r="KJE222" s="82"/>
      <c r="KJF222" s="83"/>
      <c r="KJG222" s="83"/>
      <c r="KJH222" s="86"/>
      <c r="KJI222" s="86"/>
      <c r="KJJ222" s="82"/>
      <c r="KJK222" s="83"/>
      <c r="KJL222" s="83"/>
      <c r="KJM222" s="86"/>
      <c r="KJN222" s="86"/>
      <c r="KJO222" s="82"/>
      <c r="KJP222" s="83"/>
      <c r="KJQ222" s="83"/>
      <c r="KJR222" s="86"/>
      <c r="KJS222" s="86"/>
      <c r="KJT222" s="82"/>
      <c r="KJU222" s="83"/>
      <c r="KJV222" s="83"/>
      <c r="KJW222" s="86"/>
      <c r="KJX222" s="86"/>
      <c r="KJY222" s="82"/>
      <c r="KJZ222" s="83"/>
      <c r="KKA222" s="83"/>
      <c r="KKB222" s="86"/>
      <c r="KKC222" s="86"/>
      <c r="KKD222" s="82"/>
      <c r="KKE222" s="83"/>
      <c r="KKF222" s="83"/>
      <c r="KKG222" s="86"/>
      <c r="KKH222" s="86"/>
      <c r="KKI222" s="82"/>
      <c r="KKJ222" s="83"/>
      <c r="KKK222" s="83"/>
      <c r="KKL222" s="86"/>
      <c r="KKM222" s="86"/>
      <c r="KKN222" s="82"/>
      <c r="KKO222" s="83"/>
      <c r="KKP222" s="83"/>
      <c r="KKQ222" s="86"/>
      <c r="KKR222" s="86"/>
      <c r="KKS222" s="82"/>
      <c r="KKT222" s="83"/>
      <c r="KKU222" s="83"/>
      <c r="KKV222" s="86"/>
      <c r="KKW222" s="86"/>
      <c r="KKX222" s="82"/>
      <c r="KKY222" s="83"/>
      <c r="KKZ222" s="83"/>
      <c r="KLA222" s="86"/>
      <c r="KLB222" s="86"/>
      <c r="KLC222" s="82"/>
      <c r="KLD222" s="83"/>
      <c r="KLE222" s="83"/>
      <c r="KLF222" s="86"/>
      <c r="KLG222" s="86"/>
      <c r="KLH222" s="82"/>
      <c r="KLI222" s="83"/>
      <c r="KLJ222" s="83"/>
      <c r="KLK222" s="86"/>
      <c r="KLL222" s="86"/>
      <c r="KLM222" s="82"/>
      <c r="KLN222" s="83"/>
      <c r="KLO222" s="83"/>
      <c r="KLP222" s="86"/>
      <c r="KLQ222" s="86"/>
      <c r="KLR222" s="82"/>
      <c r="KLS222" s="83"/>
      <c r="KLT222" s="83"/>
      <c r="KLU222" s="86"/>
      <c r="KLV222" s="86"/>
      <c r="KLW222" s="82"/>
      <c r="KLX222" s="83"/>
      <c r="KLY222" s="83"/>
      <c r="KLZ222" s="86"/>
      <c r="KMA222" s="86"/>
      <c r="KMB222" s="82"/>
      <c r="KMC222" s="83"/>
      <c r="KMD222" s="83"/>
      <c r="KME222" s="86"/>
      <c r="KMF222" s="86"/>
      <c r="KMG222" s="82"/>
      <c r="KMH222" s="83"/>
      <c r="KMI222" s="83"/>
      <c r="KMJ222" s="86"/>
      <c r="KMK222" s="86"/>
      <c r="KML222" s="82"/>
      <c r="KMM222" s="83"/>
      <c r="KMN222" s="83"/>
      <c r="KMO222" s="86"/>
      <c r="KMP222" s="86"/>
      <c r="KMQ222" s="82"/>
      <c r="KMR222" s="83"/>
      <c r="KMS222" s="83"/>
      <c r="KMT222" s="86"/>
      <c r="KMU222" s="86"/>
      <c r="KMV222" s="82"/>
      <c r="KMW222" s="83"/>
      <c r="KMX222" s="83"/>
      <c r="KMY222" s="86"/>
      <c r="KMZ222" s="86"/>
      <c r="KNA222" s="82"/>
      <c r="KNB222" s="83"/>
      <c r="KNC222" s="83"/>
      <c r="KND222" s="86"/>
      <c r="KNE222" s="86"/>
      <c r="KNF222" s="82"/>
      <c r="KNG222" s="83"/>
      <c r="KNH222" s="83"/>
      <c r="KNI222" s="86"/>
      <c r="KNJ222" s="86"/>
      <c r="KNK222" s="82"/>
      <c r="KNL222" s="83"/>
      <c r="KNM222" s="83"/>
      <c r="KNN222" s="86"/>
      <c r="KNO222" s="86"/>
      <c r="KNP222" s="82"/>
      <c r="KNQ222" s="83"/>
      <c r="KNR222" s="83"/>
      <c r="KNS222" s="86"/>
      <c r="KNT222" s="86"/>
      <c r="KNU222" s="82"/>
      <c r="KNV222" s="83"/>
      <c r="KNW222" s="83"/>
      <c r="KNX222" s="86"/>
      <c r="KNY222" s="86"/>
      <c r="KNZ222" s="82"/>
      <c r="KOA222" s="83"/>
      <c r="KOB222" s="83"/>
      <c r="KOC222" s="86"/>
      <c r="KOD222" s="86"/>
      <c r="KOE222" s="82"/>
      <c r="KOF222" s="83"/>
      <c r="KOG222" s="83"/>
      <c r="KOH222" s="86"/>
      <c r="KOI222" s="86"/>
      <c r="KOJ222" s="82"/>
      <c r="KOK222" s="83"/>
      <c r="KOL222" s="83"/>
      <c r="KOM222" s="86"/>
      <c r="KON222" s="86"/>
      <c r="KOO222" s="82"/>
      <c r="KOP222" s="83"/>
      <c r="KOQ222" s="83"/>
      <c r="KOR222" s="86"/>
      <c r="KOS222" s="86"/>
      <c r="KOT222" s="82"/>
      <c r="KOU222" s="83"/>
      <c r="KOV222" s="83"/>
      <c r="KOW222" s="86"/>
      <c r="KOX222" s="86"/>
      <c r="KOY222" s="82"/>
      <c r="KOZ222" s="83"/>
      <c r="KPA222" s="83"/>
      <c r="KPB222" s="86"/>
      <c r="KPC222" s="86"/>
      <c r="KPD222" s="82"/>
      <c r="KPE222" s="83"/>
      <c r="KPF222" s="83"/>
      <c r="KPG222" s="86"/>
      <c r="KPH222" s="86"/>
      <c r="KPI222" s="82"/>
      <c r="KPJ222" s="83"/>
      <c r="KPK222" s="83"/>
      <c r="KPL222" s="86"/>
      <c r="KPM222" s="86"/>
      <c r="KPN222" s="82"/>
      <c r="KPO222" s="83"/>
      <c r="KPP222" s="83"/>
      <c r="KPQ222" s="86"/>
      <c r="KPR222" s="86"/>
      <c r="KPS222" s="82"/>
      <c r="KPT222" s="83"/>
      <c r="KPU222" s="83"/>
      <c r="KPV222" s="86"/>
      <c r="KPW222" s="86"/>
      <c r="KPX222" s="82"/>
      <c r="KPY222" s="83"/>
      <c r="KPZ222" s="83"/>
      <c r="KQA222" s="86"/>
      <c r="KQB222" s="86"/>
      <c r="KQC222" s="82"/>
      <c r="KQD222" s="83"/>
      <c r="KQE222" s="83"/>
      <c r="KQF222" s="86"/>
      <c r="KQG222" s="86"/>
      <c r="KQH222" s="82"/>
      <c r="KQI222" s="83"/>
      <c r="KQJ222" s="83"/>
      <c r="KQK222" s="86"/>
      <c r="KQL222" s="86"/>
      <c r="KQM222" s="82"/>
      <c r="KQN222" s="83"/>
      <c r="KQO222" s="83"/>
      <c r="KQP222" s="86"/>
      <c r="KQQ222" s="86"/>
      <c r="KQR222" s="82"/>
      <c r="KQS222" s="83"/>
      <c r="KQT222" s="83"/>
      <c r="KQU222" s="86"/>
      <c r="KQV222" s="86"/>
      <c r="KQW222" s="82"/>
      <c r="KQX222" s="83"/>
      <c r="KQY222" s="83"/>
      <c r="KQZ222" s="86"/>
      <c r="KRA222" s="86"/>
      <c r="KRB222" s="82"/>
      <c r="KRC222" s="83"/>
      <c r="KRD222" s="83"/>
      <c r="KRE222" s="86"/>
      <c r="KRF222" s="86"/>
      <c r="KRG222" s="82"/>
      <c r="KRH222" s="83"/>
      <c r="KRI222" s="83"/>
      <c r="KRJ222" s="86"/>
      <c r="KRK222" s="86"/>
      <c r="KRL222" s="82"/>
      <c r="KRM222" s="83"/>
      <c r="KRN222" s="83"/>
      <c r="KRO222" s="86"/>
      <c r="KRP222" s="86"/>
      <c r="KRQ222" s="82"/>
      <c r="KRR222" s="83"/>
      <c r="KRS222" s="83"/>
      <c r="KRT222" s="86"/>
      <c r="KRU222" s="86"/>
      <c r="KRV222" s="82"/>
      <c r="KRW222" s="83"/>
      <c r="KRX222" s="83"/>
      <c r="KRY222" s="86"/>
      <c r="KRZ222" s="86"/>
      <c r="KSA222" s="82"/>
      <c r="KSB222" s="83"/>
      <c r="KSC222" s="83"/>
      <c r="KSD222" s="86"/>
      <c r="KSE222" s="86"/>
      <c r="KSF222" s="82"/>
      <c r="KSG222" s="83"/>
      <c r="KSH222" s="83"/>
      <c r="KSI222" s="86"/>
      <c r="KSJ222" s="86"/>
      <c r="KSK222" s="82"/>
      <c r="KSL222" s="83"/>
      <c r="KSM222" s="83"/>
      <c r="KSN222" s="86"/>
      <c r="KSO222" s="86"/>
      <c r="KSP222" s="82"/>
      <c r="KSQ222" s="83"/>
      <c r="KSR222" s="83"/>
      <c r="KSS222" s="86"/>
      <c r="KST222" s="86"/>
      <c r="KSU222" s="82"/>
      <c r="KSV222" s="83"/>
      <c r="KSW222" s="83"/>
      <c r="KSX222" s="86"/>
      <c r="KSY222" s="86"/>
      <c r="KSZ222" s="82"/>
      <c r="KTA222" s="83"/>
      <c r="KTB222" s="83"/>
      <c r="KTC222" s="86"/>
      <c r="KTD222" s="86"/>
      <c r="KTE222" s="82"/>
      <c r="KTF222" s="83"/>
      <c r="KTG222" s="83"/>
      <c r="KTH222" s="86"/>
      <c r="KTI222" s="86"/>
      <c r="KTJ222" s="82"/>
      <c r="KTK222" s="83"/>
      <c r="KTL222" s="83"/>
      <c r="KTM222" s="86"/>
      <c r="KTN222" s="86"/>
      <c r="KTO222" s="82"/>
      <c r="KTP222" s="83"/>
      <c r="KTQ222" s="83"/>
      <c r="KTR222" s="86"/>
      <c r="KTS222" s="86"/>
      <c r="KTT222" s="82"/>
      <c r="KTU222" s="83"/>
      <c r="KTV222" s="83"/>
      <c r="KTW222" s="86"/>
      <c r="KTX222" s="86"/>
      <c r="KTY222" s="82"/>
      <c r="KTZ222" s="83"/>
      <c r="KUA222" s="83"/>
      <c r="KUB222" s="86"/>
      <c r="KUC222" s="86"/>
      <c r="KUD222" s="82"/>
      <c r="KUE222" s="83"/>
      <c r="KUF222" s="83"/>
      <c r="KUG222" s="86"/>
      <c r="KUH222" s="86"/>
      <c r="KUI222" s="82"/>
      <c r="KUJ222" s="83"/>
      <c r="KUK222" s="83"/>
      <c r="KUL222" s="86"/>
      <c r="KUM222" s="86"/>
      <c r="KUN222" s="82"/>
      <c r="KUO222" s="83"/>
      <c r="KUP222" s="83"/>
      <c r="KUQ222" s="86"/>
      <c r="KUR222" s="86"/>
      <c r="KUS222" s="82"/>
      <c r="KUT222" s="83"/>
      <c r="KUU222" s="83"/>
      <c r="KUV222" s="86"/>
      <c r="KUW222" s="86"/>
      <c r="KUX222" s="82"/>
      <c r="KUY222" s="83"/>
      <c r="KUZ222" s="83"/>
      <c r="KVA222" s="86"/>
      <c r="KVB222" s="86"/>
      <c r="KVC222" s="82"/>
      <c r="KVD222" s="83"/>
      <c r="KVE222" s="83"/>
      <c r="KVF222" s="86"/>
      <c r="KVG222" s="86"/>
      <c r="KVH222" s="82"/>
      <c r="KVI222" s="83"/>
      <c r="KVJ222" s="83"/>
      <c r="KVK222" s="86"/>
      <c r="KVL222" s="86"/>
      <c r="KVM222" s="82"/>
      <c r="KVN222" s="83"/>
      <c r="KVO222" s="83"/>
      <c r="KVP222" s="86"/>
      <c r="KVQ222" s="86"/>
      <c r="KVR222" s="82"/>
      <c r="KVS222" s="83"/>
      <c r="KVT222" s="83"/>
      <c r="KVU222" s="86"/>
      <c r="KVV222" s="86"/>
      <c r="KVW222" s="82"/>
      <c r="KVX222" s="83"/>
      <c r="KVY222" s="83"/>
      <c r="KVZ222" s="86"/>
      <c r="KWA222" s="86"/>
      <c r="KWB222" s="82"/>
      <c r="KWC222" s="83"/>
      <c r="KWD222" s="83"/>
      <c r="KWE222" s="86"/>
      <c r="KWF222" s="86"/>
      <c r="KWG222" s="82"/>
      <c r="KWH222" s="83"/>
      <c r="KWI222" s="83"/>
      <c r="KWJ222" s="86"/>
      <c r="KWK222" s="86"/>
      <c r="KWL222" s="82"/>
      <c r="KWM222" s="83"/>
      <c r="KWN222" s="83"/>
      <c r="KWO222" s="86"/>
      <c r="KWP222" s="86"/>
      <c r="KWQ222" s="82"/>
      <c r="KWR222" s="83"/>
      <c r="KWS222" s="83"/>
      <c r="KWT222" s="86"/>
      <c r="KWU222" s="86"/>
      <c r="KWV222" s="82"/>
      <c r="KWW222" s="83"/>
      <c r="KWX222" s="83"/>
      <c r="KWY222" s="86"/>
      <c r="KWZ222" s="86"/>
      <c r="KXA222" s="82"/>
      <c r="KXB222" s="83"/>
      <c r="KXC222" s="83"/>
      <c r="KXD222" s="86"/>
      <c r="KXE222" s="86"/>
      <c r="KXF222" s="82"/>
      <c r="KXG222" s="83"/>
      <c r="KXH222" s="83"/>
      <c r="KXI222" s="86"/>
      <c r="KXJ222" s="86"/>
      <c r="KXK222" s="82"/>
      <c r="KXL222" s="83"/>
      <c r="KXM222" s="83"/>
      <c r="KXN222" s="86"/>
      <c r="KXO222" s="86"/>
      <c r="KXP222" s="82"/>
      <c r="KXQ222" s="83"/>
      <c r="KXR222" s="83"/>
      <c r="KXS222" s="86"/>
      <c r="KXT222" s="86"/>
      <c r="KXU222" s="82"/>
      <c r="KXV222" s="83"/>
      <c r="KXW222" s="83"/>
      <c r="KXX222" s="86"/>
      <c r="KXY222" s="86"/>
      <c r="KXZ222" s="82"/>
      <c r="KYA222" s="83"/>
      <c r="KYB222" s="83"/>
      <c r="KYC222" s="86"/>
      <c r="KYD222" s="86"/>
      <c r="KYE222" s="82"/>
      <c r="KYF222" s="83"/>
      <c r="KYG222" s="83"/>
      <c r="KYH222" s="86"/>
      <c r="KYI222" s="86"/>
      <c r="KYJ222" s="82"/>
      <c r="KYK222" s="83"/>
      <c r="KYL222" s="83"/>
      <c r="KYM222" s="86"/>
      <c r="KYN222" s="86"/>
      <c r="KYO222" s="82"/>
      <c r="KYP222" s="83"/>
      <c r="KYQ222" s="83"/>
      <c r="KYR222" s="86"/>
      <c r="KYS222" s="86"/>
      <c r="KYT222" s="82"/>
      <c r="KYU222" s="83"/>
      <c r="KYV222" s="83"/>
      <c r="KYW222" s="86"/>
      <c r="KYX222" s="86"/>
      <c r="KYY222" s="82"/>
      <c r="KYZ222" s="83"/>
      <c r="KZA222" s="83"/>
      <c r="KZB222" s="86"/>
      <c r="KZC222" s="86"/>
      <c r="KZD222" s="82"/>
      <c r="KZE222" s="83"/>
      <c r="KZF222" s="83"/>
      <c r="KZG222" s="86"/>
      <c r="KZH222" s="86"/>
      <c r="KZI222" s="82"/>
      <c r="KZJ222" s="83"/>
      <c r="KZK222" s="83"/>
      <c r="KZL222" s="86"/>
      <c r="KZM222" s="86"/>
      <c r="KZN222" s="82"/>
      <c r="KZO222" s="83"/>
      <c r="KZP222" s="83"/>
      <c r="KZQ222" s="86"/>
      <c r="KZR222" s="86"/>
      <c r="KZS222" s="82"/>
      <c r="KZT222" s="83"/>
      <c r="KZU222" s="83"/>
      <c r="KZV222" s="86"/>
      <c r="KZW222" s="86"/>
      <c r="KZX222" s="82"/>
      <c r="KZY222" s="83"/>
      <c r="KZZ222" s="83"/>
      <c r="LAA222" s="86"/>
      <c r="LAB222" s="86"/>
      <c r="LAC222" s="82"/>
      <c r="LAD222" s="83"/>
      <c r="LAE222" s="83"/>
      <c r="LAF222" s="86"/>
      <c r="LAG222" s="86"/>
      <c r="LAH222" s="82"/>
      <c r="LAI222" s="83"/>
      <c r="LAJ222" s="83"/>
      <c r="LAK222" s="86"/>
      <c r="LAL222" s="86"/>
      <c r="LAM222" s="82"/>
      <c r="LAN222" s="83"/>
      <c r="LAO222" s="83"/>
      <c r="LAP222" s="86"/>
      <c r="LAQ222" s="86"/>
      <c r="LAR222" s="82"/>
      <c r="LAS222" s="83"/>
      <c r="LAT222" s="83"/>
      <c r="LAU222" s="86"/>
      <c r="LAV222" s="86"/>
      <c r="LAW222" s="82"/>
      <c r="LAX222" s="83"/>
      <c r="LAY222" s="83"/>
      <c r="LAZ222" s="86"/>
      <c r="LBA222" s="86"/>
      <c r="LBB222" s="82"/>
      <c r="LBC222" s="83"/>
      <c r="LBD222" s="83"/>
      <c r="LBE222" s="86"/>
      <c r="LBF222" s="86"/>
      <c r="LBG222" s="82"/>
      <c r="LBH222" s="83"/>
      <c r="LBI222" s="83"/>
      <c r="LBJ222" s="86"/>
      <c r="LBK222" s="86"/>
      <c r="LBL222" s="82"/>
      <c r="LBM222" s="83"/>
      <c r="LBN222" s="83"/>
      <c r="LBO222" s="86"/>
      <c r="LBP222" s="86"/>
      <c r="LBQ222" s="82"/>
      <c r="LBR222" s="83"/>
      <c r="LBS222" s="83"/>
      <c r="LBT222" s="86"/>
      <c r="LBU222" s="86"/>
      <c r="LBV222" s="82"/>
      <c r="LBW222" s="83"/>
      <c r="LBX222" s="83"/>
      <c r="LBY222" s="86"/>
      <c r="LBZ222" s="86"/>
      <c r="LCA222" s="82"/>
      <c r="LCB222" s="83"/>
      <c r="LCC222" s="83"/>
      <c r="LCD222" s="86"/>
      <c r="LCE222" s="86"/>
      <c r="LCF222" s="82"/>
      <c r="LCG222" s="83"/>
      <c r="LCH222" s="83"/>
      <c r="LCI222" s="86"/>
      <c r="LCJ222" s="86"/>
      <c r="LCK222" s="82"/>
      <c r="LCL222" s="83"/>
      <c r="LCM222" s="83"/>
      <c r="LCN222" s="86"/>
      <c r="LCO222" s="86"/>
      <c r="LCP222" s="82"/>
      <c r="LCQ222" s="83"/>
      <c r="LCR222" s="83"/>
      <c r="LCS222" s="86"/>
      <c r="LCT222" s="86"/>
      <c r="LCU222" s="82"/>
      <c r="LCV222" s="83"/>
      <c r="LCW222" s="83"/>
      <c r="LCX222" s="86"/>
      <c r="LCY222" s="86"/>
      <c r="LCZ222" s="82"/>
      <c r="LDA222" s="83"/>
      <c r="LDB222" s="83"/>
      <c r="LDC222" s="86"/>
      <c r="LDD222" s="86"/>
      <c r="LDE222" s="82"/>
      <c r="LDF222" s="83"/>
      <c r="LDG222" s="83"/>
      <c r="LDH222" s="86"/>
      <c r="LDI222" s="86"/>
      <c r="LDJ222" s="82"/>
      <c r="LDK222" s="83"/>
      <c r="LDL222" s="83"/>
      <c r="LDM222" s="86"/>
      <c r="LDN222" s="86"/>
      <c r="LDO222" s="82"/>
      <c r="LDP222" s="83"/>
      <c r="LDQ222" s="83"/>
      <c r="LDR222" s="86"/>
      <c r="LDS222" s="86"/>
      <c r="LDT222" s="82"/>
      <c r="LDU222" s="83"/>
      <c r="LDV222" s="83"/>
      <c r="LDW222" s="86"/>
      <c r="LDX222" s="86"/>
      <c r="LDY222" s="82"/>
      <c r="LDZ222" s="83"/>
      <c r="LEA222" s="83"/>
      <c r="LEB222" s="86"/>
      <c r="LEC222" s="86"/>
      <c r="LED222" s="82"/>
      <c r="LEE222" s="83"/>
      <c r="LEF222" s="83"/>
      <c r="LEG222" s="86"/>
      <c r="LEH222" s="86"/>
      <c r="LEI222" s="82"/>
      <c r="LEJ222" s="83"/>
      <c r="LEK222" s="83"/>
      <c r="LEL222" s="86"/>
      <c r="LEM222" s="86"/>
      <c r="LEN222" s="82"/>
      <c r="LEO222" s="83"/>
      <c r="LEP222" s="83"/>
      <c r="LEQ222" s="86"/>
      <c r="LER222" s="86"/>
      <c r="LES222" s="82"/>
      <c r="LET222" s="83"/>
      <c r="LEU222" s="83"/>
      <c r="LEV222" s="86"/>
      <c r="LEW222" s="86"/>
      <c r="LEX222" s="82"/>
      <c r="LEY222" s="83"/>
      <c r="LEZ222" s="83"/>
      <c r="LFA222" s="86"/>
      <c r="LFB222" s="86"/>
      <c r="LFC222" s="82"/>
      <c r="LFD222" s="83"/>
      <c r="LFE222" s="83"/>
      <c r="LFF222" s="86"/>
      <c r="LFG222" s="86"/>
      <c r="LFH222" s="82"/>
      <c r="LFI222" s="83"/>
      <c r="LFJ222" s="83"/>
      <c r="LFK222" s="86"/>
      <c r="LFL222" s="86"/>
      <c r="LFM222" s="82"/>
      <c r="LFN222" s="83"/>
      <c r="LFO222" s="83"/>
      <c r="LFP222" s="86"/>
      <c r="LFQ222" s="86"/>
      <c r="LFR222" s="82"/>
      <c r="LFS222" s="83"/>
      <c r="LFT222" s="83"/>
      <c r="LFU222" s="86"/>
      <c r="LFV222" s="86"/>
      <c r="LFW222" s="82"/>
      <c r="LFX222" s="83"/>
      <c r="LFY222" s="83"/>
      <c r="LFZ222" s="86"/>
      <c r="LGA222" s="86"/>
      <c r="LGB222" s="82"/>
      <c r="LGC222" s="83"/>
      <c r="LGD222" s="83"/>
      <c r="LGE222" s="86"/>
      <c r="LGF222" s="86"/>
      <c r="LGG222" s="82"/>
      <c r="LGH222" s="83"/>
      <c r="LGI222" s="83"/>
      <c r="LGJ222" s="86"/>
      <c r="LGK222" s="86"/>
      <c r="LGL222" s="82"/>
      <c r="LGM222" s="83"/>
      <c r="LGN222" s="83"/>
      <c r="LGO222" s="86"/>
      <c r="LGP222" s="86"/>
      <c r="LGQ222" s="82"/>
      <c r="LGR222" s="83"/>
      <c r="LGS222" s="83"/>
      <c r="LGT222" s="86"/>
      <c r="LGU222" s="86"/>
      <c r="LGV222" s="82"/>
      <c r="LGW222" s="83"/>
      <c r="LGX222" s="83"/>
      <c r="LGY222" s="86"/>
      <c r="LGZ222" s="86"/>
      <c r="LHA222" s="82"/>
      <c r="LHB222" s="83"/>
      <c r="LHC222" s="83"/>
      <c r="LHD222" s="86"/>
      <c r="LHE222" s="86"/>
      <c r="LHF222" s="82"/>
      <c r="LHG222" s="83"/>
      <c r="LHH222" s="83"/>
      <c r="LHI222" s="86"/>
      <c r="LHJ222" s="86"/>
      <c r="LHK222" s="82"/>
      <c r="LHL222" s="83"/>
      <c r="LHM222" s="83"/>
      <c r="LHN222" s="86"/>
      <c r="LHO222" s="86"/>
      <c r="LHP222" s="82"/>
      <c r="LHQ222" s="83"/>
      <c r="LHR222" s="83"/>
      <c r="LHS222" s="86"/>
      <c r="LHT222" s="86"/>
      <c r="LHU222" s="82"/>
      <c r="LHV222" s="83"/>
      <c r="LHW222" s="83"/>
      <c r="LHX222" s="86"/>
      <c r="LHY222" s="86"/>
      <c r="LHZ222" s="82"/>
      <c r="LIA222" s="83"/>
      <c r="LIB222" s="83"/>
      <c r="LIC222" s="86"/>
      <c r="LID222" s="86"/>
      <c r="LIE222" s="82"/>
      <c r="LIF222" s="83"/>
      <c r="LIG222" s="83"/>
      <c r="LIH222" s="86"/>
      <c r="LII222" s="86"/>
      <c r="LIJ222" s="82"/>
      <c r="LIK222" s="83"/>
      <c r="LIL222" s="83"/>
      <c r="LIM222" s="86"/>
      <c r="LIN222" s="86"/>
      <c r="LIO222" s="82"/>
      <c r="LIP222" s="83"/>
      <c r="LIQ222" s="83"/>
      <c r="LIR222" s="86"/>
      <c r="LIS222" s="86"/>
      <c r="LIT222" s="82"/>
      <c r="LIU222" s="83"/>
      <c r="LIV222" s="83"/>
      <c r="LIW222" s="86"/>
      <c r="LIX222" s="86"/>
      <c r="LIY222" s="82"/>
      <c r="LIZ222" s="83"/>
      <c r="LJA222" s="83"/>
      <c r="LJB222" s="86"/>
      <c r="LJC222" s="86"/>
      <c r="LJD222" s="82"/>
      <c r="LJE222" s="83"/>
      <c r="LJF222" s="83"/>
      <c r="LJG222" s="86"/>
      <c r="LJH222" s="86"/>
      <c r="LJI222" s="82"/>
      <c r="LJJ222" s="83"/>
      <c r="LJK222" s="83"/>
      <c r="LJL222" s="86"/>
      <c r="LJM222" s="86"/>
      <c r="LJN222" s="82"/>
      <c r="LJO222" s="83"/>
      <c r="LJP222" s="83"/>
      <c r="LJQ222" s="86"/>
      <c r="LJR222" s="86"/>
      <c r="LJS222" s="82"/>
      <c r="LJT222" s="83"/>
      <c r="LJU222" s="83"/>
      <c r="LJV222" s="86"/>
      <c r="LJW222" s="86"/>
      <c r="LJX222" s="82"/>
      <c r="LJY222" s="83"/>
      <c r="LJZ222" s="83"/>
      <c r="LKA222" s="86"/>
      <c r="LKB222" s="86"/>
      <c r="LKC222" s="82"/>
      <c r="LKD222" s="83"/>
      <c r="LKE222" s="83"/>
      <c r="LKF222" s="86"/>
      <c r="LKG222" s="86"/>
      <c r="LKH222" s="82"/>
      <c r="LKI222" s="83"/>
      <c r="LKJ222" s="83"/>
      <c r="LKK222" s="86"/>
      <c r="LKL222" s="86"/>
      <c r="LKM222" s="82"/>
      <c r="LKN222" s="83"/>
      <c r="LKO222" s="83"/>
      <c r="LKP222" s="86"/>
      <c r="LKQ222" s="86"/>
      <c r="LKR222" s="82"/>
      <c r="LKS222" s="83"/>
      <c r="LKT222" s="83"/>
      <c r="LKU222" s="86"/>
      <c r="LKV222" s="86"/>
      <c r="LKW222" s="82"/>
      <c r="LKX222" s="83"/>
      <c r="LKY222" s="83"/>
      <c r="LKZ222" s="86"/>
      <c r="LLA222" s="86"/>
      <c r="LLB222" s="82"/>
      <c r="LLC222" s="83"/>
      <c r="LLD222" s="83"/>
      <c r="LLE222" s="86"/>
      <c r="LLF222" s="86"/>
      <c r="LLG222" s="82"/>
      <c r="LLH222" s="83"/>
      <c r="LLI222" s="83"/>
      <c r="LLJ222" s="86"/>
      <c r="LLK222" s="86"/>
      <c r="LLL222" s="82"/>
      <c r="LLM222" s="83"/>
      <c r="LLN222" s="83"/>
      <c r="LLO222" s="86"/>
      <c r="LLP222" s="86"/>
      <c r="LLQ222" s="82"/>
      <c r="LLR222" s="83"/>
      <c r="LLS222" s="83"/>
      <c r="LLT222" s="86"/>
      <c r="LLU222" s="86"/>
      <c r="LLV222" s="82"/>
      <c r="LLW222" s="83"/>
      <c r="LLX222" s="83"/>
      <c r="LLY222" s="86"/>
      <c r="LLZ222" s="86"/>
      <c r="LMA222" s="82"/>
      <c r="LMB222" s="83"/>
      <c r="LMC222" s="83"/>
      <c r="LMD222" s="86"/>
      <c r="LME222" s="86"/>
      <c r="LMF222" s="82"/>
      <c r="LMG222" s="83"/>
      <c r="LMH222" s="83"/>
      <c r="LMI222" s="86"/>
      <c r="LMJ222" s="86"/>
      <c r="LMK222" s="82"/>
      <c r="LML222" s="83"/>
      <c r="LMM222" s="83"/>
      <c r="LMN222" s="86"/>
      <c r="LMO222" s="86"/>
      <c r="LMP222" s="82"/>
      <c r="LMQ222" s="83"/>
      <c r="LMR222" s="83"/>
      <c r="LMS222" s="86"/>
      <c r="LMT222" s="86"/>
      <c r="LMU222" s="82"/>
      <c r="LMV222" s="83"/>
      <c r="LMW222" s="83"/>
      <c r="LMX222" s="86"/>
      <c r="LMY222" s="86"/>
      <c r="LMZ222" s="82"/>
      <c r="LNA222" s="83"/>
      <c r="LNB222" s="83"/>
      <c r="LNC222" s="86"/>
      <c r="LND222" s="86"/>
      <c r="LNE222" s="82"/>
      <c r="LNF222" s="83"/>
      <c r="LNG222" s="83"/>
      <c r="LNH222" s="86"/>
      <c r="LNI222" s="86"/>
      <c r="LNJ222" s="82"/>
      <c r="LNK222" s="83"/>
      <c r="LNL222" s="83"/>
      <c r="LNM222" s="86"/>
      <c r="LNN222" s="86"/>
      <c r="LNO222" s="82"/>
      <c r="LNP222" s="83"/>
      <c r="LNQ222" s="83"/>
      <c r="LNR222" s="86"/>
      <c r="LNS222" s="86"/>
      <c r="LNT222" s="82"/>
      <c r="LNU222" s="83"/>
      <c r="LNV222" s="83"/>
      <c r="LNW222" s="86"/>
      <c r="LNX222" s="86"/>
      <c r="LNY222" s="82"/>
      <c r="LNZ222" s="83"/>
      <c r="LOA222" s="83"/>
      <c r="LOB222" s="86"/>
      <c r="LOC222" s="86"/>
      <c r="LOD222" s="82"/>
      <c r="LOE222" s="83"/>
      <c r="LOF222" s="83"/>
      <c r="LOG222" s="86"/>
      <c r="LOH222" s="86"/>
      <c r="LOI222" s="82"/>
      <c r="LOJ222" s="83"/>
      <c r="LOK222" s="83"/>
      <c r="LOL222" s="86"/>
      <c r="LOM222" s="86"/>
      <c r="LON222" s="82"/>
      <c r="LOO222" s="83"/>
      <c r="LOP222" s="83"/>
      <c r="LOQ222" s="86"/>
      <c r="LOR222" s="86"/>
      <c r="LOS222" s="82"/>
      <c r="LOT222" s="83"/>
      <c r="LOU222" s="83"/>
      <c r="LOV222" s="86"/>
      <c r="LOW222" s="86"/>
      <c r="LOX222" s="82"/>
      <c r="LOY222" s="83"/>
      <c r="LOZ222" s="83"/>
      <c r="LPA222" s="86"/>
      <c r="LPB222" s="86"/>
      <c r="LPC222" s="82"/>
      <c r="LPD222" s="83"/>
      <c r="LPE222" s="83"/>
      <c r="LPF222" s="86"/>
      <c r="LPG222" s="86"/>
      <c r="LPH222" s="82"/>
      <c r="LPI222" s="83"/>
      <c r="LPJ222" s="83"/>
      <c r="LPK222" s="86"/>
      <c r="LPL222" s="86"/>
      <c r="LPM222" s="82"/>
      <c r="LPN222" s="83"/>
      <c r="LPO222" s="83"/>
      <c r="LPP222" s="86"/>
      <c r="LPQ222" s="86"/>
      <c r="LPR222" s="82"/>
      <c r="LPS222" s="83"/>
      <c r="LPT222" s="83"/>
      <c r="LPU222" s="86"/>
      <c r="LPV222" s="86"/>
      <c r="LPW222" s="82"/>
      <c r="LPX222" s="83"/>
      <c r="LPY222" s="83"/>
      <c r="LPZ222" s="86"/>
      <c r="LQA222" s="86"/>
      <c r="LQB222" s="82"/>
      <c r="LQC222" s="83"/>
      <c r="LQD222" s="83"/>
      <c r="LQE222" s="86"/>
      <c r="LQF222" s="86"/>
      <c r="LQG222" s="82"/>
      <c r="LQH222" s="83"/>
      <c r="LQI222" s="83"/>
      <c r="LQJ222" s="86"/>
      <c r="LQK222" s="86"/>
      <c r="LQL222" s="82"/>
      <c r="LQM222" s="83"/>
      <c r="LQN222" s="83"/>
      <c r="LQO222" s="86"/>
      <c r="LQP222" s="86"/>
      <c r="LQQ222" s="82"/>
      <c r="LQR222" s="83"/>
      <c r="LQS222" s="83"/>
      <c r="LQT222" s="86"/>
      <c r="LQU222" s="86"/>
      <c r="LQV222" s="82"/>
      <c r="LQW222" s="83"/>
      <c r="LQX222" s="83"/>
      <c r="LQY222" s="86"/>
      <c r="LQZ222" s="86"/>
      <c r="LRA222" s="82"/>
      <c r="LRB222" s="83"/>
      <c r="LRC222" s="83"/>
      <c r="LRD222" s="86"/>
      <c r="LRE222" s="86"/>
      <c r="LRF222" s="82"/>
      <c r="LRG222" s="83"/>
      <c r="LRH222" s="83"/>
      <c r="LRI222" s="86"/>
      <c r="LRJ222" s="86"/>
      <c r="LRK222" s="82"/>
      <c r="LRL222" s="83"/>
      <c r="LRM222" s="83"/>
      <c r="LRN222" s="86"/>
      <c r="LRO222" s="86"/>
      <c r="LRP222" s="82"/>
      <c r="LRQ222" s="83"/>
      <c r="LRR222" s="83"/>
      <c r="LRS222" s="86"/>
      <c r="LRT222" s="86"/>
      <c r="LRU222" s="82"/>
      <c r="LRV222" s="83"/>
      <c r="LRW222" s="83"/>
      <c r="LRX222" s="86"/>
      <c r="LRY222" s="86"/>
      <c r="LRZ222" s="82"/>
      <c r="LSA222" s="83"/>
      <c r="LSB222" s="83"/>
      <c r="LSC222" s="86"/>
      <c r="LSD222" s="86"/>
      <c r="LSE222" s="82"/>
      <c r="LSF222" s="83"/>
      <c r="LSG222" s="83"/>
      <c r="LSH222" s="86"/>
      <c r="LSI222" s="86"/>
      <c r="LSJ222" s="82"/>
      <c r="LSK222" s="83"/>
      <c r="LSL222" s="83"/>
      <c r="LSM222" s="86"/>
      <c r="LSN222" s="86"/>
      <c r="LSO222" s="82"/>
      <c r="LSP222" s="83"/>
      <c r="LSQ222" s="83"/>
      <c r="LSR222" s="86"/>
      <c r="LSS222" s="86"/>
      <c r="LST222" s="82"/>
      <c r="LSU222" s="83"/>
      <c r="LSV222" s="83"/>
      <c r="LSW222" s="86"/>
      <c r="LSX222" s="86"/>
      <c r="LSY222" s="82"/>
      <c r="LSZ222" s="83"/>
      <c r="LTA222" s="83"/>
      <c r="LTB222" s="86"/>
      <c r="LTC222" s="86"/>
      <c r="LTD222" s="82"/>
      <c r="LTE222" s="83"/>
      <c r="LTF222" s="83"/>
      <c r="LTG222" s="86"/>
      <c r="LTH222" s="86"/>
      <c r="LTI222" s="82"/>
      <c r="LTJ222" s="83"/>
      <c r="LTK222" s="83"/>
      <c r="LTL222" s="86"/>
      <c r="LTM222" s="86"/>
      <c r="LTN222" s="82"/>
      <c r="LTO222" s="83"/>
      <c r="LTP222" s="83"/>
      <c r="LTQ222" s="86"/>
      <c r="LTR222" s="86"/>
      <c r="LTS222" s="82"/>
      <c r="LTT222" s="83"/>
      <c r="LTU222" s="83"/>
      <c r="LTV222" s="86"/>
      <c r="LTW222" s="86"/>
      <c r="LTX222" s="82"/>
      <c r="LTY222" s="83"/>
      <c r="LTZ222" s="83"/>
      <c r="LUA222" s="86"/>
      <c r="LUB222" s="86"/>
      <c r="LUC222" s="82"/>
      <c r="LUD222" s="83"/>
      <c r="LUE222" s="83"/>
      <c r="LUF222" s="86"/>
      <c r="LUG222" s="86"/>
      <c r="LUH222" s="82"/>
      <c r="LUI222" s="83"/>
      <c r="LUJ222" s="83"/>
      <c r="LUK222" s="86"/>
      <c r="LUL222" s="86"/>
      <c r="LUM222" s="82"/>
      <c r="LUN222" s="83"/>
      <c r="LUO222" s="83"/>
      <c r="LUP222" s="86"/>
      <c r="LUQ222" s="86"/>
      <c r="LUR222" s="82"/>
      <c r="LUS222" s="83"/>
      <c r="LUT222" s="83"/>
      <c r="LUU222" s="86"/>
      <c r="LUV222" s="86"/>
      <c r="LUW222" s="82"/>
      <c r="LUX222" s="83"/>
      <c r="LUY222" s="83"/>
      <c r="LUZ222" s="86"/>
      <c r="LVA222" s="86"/>
      <c r="LVB222" s="82"/>
      <c r="LVC222" s="83"/>
      <c r="LVD222" s="83"/>
      <c r="LVE222" s="86"/>
      <c r="LVF222" s="86"/>
      <c r="LVG222" s="82"/>
      <c r="LVH222" s="83"/>
      <c r="LVI222" s="83"/>
      <c r="LVJ222" s="86"/>
      <c r="LVK222" s="86"/>
      <c r="LVL222" s="82"/>
      <c r="LVM222" s="83"/>
      <c r="LVN222" s="83"/>
      <c r="LVO222" s="86"/>
      <c r="LVP222" s="86"/>
      <c r="LVQ222" s="82"/>
      <c r="LVR222" s="83"/>
      <c r="LVS222" s="83"/>
      <c r="LVT222" s="86"/>
      <c r="LVU222" s="86"/>
      <c r="LVV222" s="82"/>
      <c r="LVW222" s="83"/>
      <c r="LVX222" s="83"/>
      <c r="LVY222" s="86"/>
      <c r="LVZ222" s="86"/>
      <c r="LWA222" s="82"/>
      <c r="LWB222" s="83"/>
      <c r="LWC222" s="83"/>
      <c r="LWD222" s="86"/>
      <c r="LWE222" s="86"/>
      <c r="LWF222" s="82"/>
      <c r="LWG222" s="83"/>
      <c r="LWH222" s="83"/>
      <c r="LWI222" s="86"/>
      <c r="LWJ222" s="86"/>
      <c r="LWK222" s="82"/>
      <c r="LWL222" s="83"/>
      <c r="LWM222" s="83"/>
      <c r="LWN222" s="86"/>
      <c r="LWO222" s="86"/>
      <c r="LWP222" s="82"/>
      <c r="LWQ222" s="83"/>
      <c r="LWR222" s="83"/>
      <c r="LWS222" s="86"/>
      <c r="LWT222" s="86"/>
      <c r="LWU222" s="82"/>
      <c r="LWV222" s="83"/>
      <c r="LWW222" s="83"/>
      <c r="LWX222" s="86"/>
      <c r="LWY222" s="86"/>
      <c r="LWZ222" s="82"/>
      <c r="LXA222" s="83"/>
      <c r="LXB222" s="83"/>
      <c r="LXC222" s="86"/>
      <c r="LXD222" s="86"/>
      <c r="LXE222" s="82"/>
      <c r="LXF222" s="83"/>
      <c r="LXG222" s="83"/>
      <c r="LXH222" s="86"/>
      <c r="LXI222" s="86"/>
      <c r="LXJ222" s="82"/>
      <c r="LXK222" s="83"/>
      <c r="LXL222" s="83"/>
      <c r="LXM222" s="86"/>
      <c r="LXN222" s="86"/>
      <c r="LXO222" s="82"/>
      <c r="LXP222" s="83"/>
      <c r="LXQ222" s="83"/>
      <c r="LXR222" s="86"/>
      <c r="LXS222" s="86"/>
      <c r="LXT222" s="82"/>
      <c r="LXU222" s="83"/>
      <c r="LXV222" s="83"/>
      <c r="LXW222" s="86"/>
      <c r="LXX222" s="86"/>
      <c r="LXY222" s="82"/>
      <c r="LXZ222" s="83"/>
      <c r="LYA222" s="83"/>
      <c r="LYB222" s="86"/>
      <c r="LYC222" s="86"/>
      <c r="LYD222" s="82"/>
      <c r="LYE222" s="83"/>
      <c r="LYF222" s="83"/>
      <c r="LYG222" s="86"/>
      <c r="LYH222" s="86"/>
      <c r="LYI222" s="82"/>
      <c r="LYJ222" s="83"/>
      <c r="LYK222" s="83"/>
      <c r="LYL222" s="86"/>
      <c r="LYM222" s="86"/>
      <c r="LYN222" s="82"/>
      <c r="LYO222" s="83"/>
      <c r="LYP222" s="83"/>
      <c r="LYQ222" s="86"/>
      <c r="LYR222" s="86"/>
      <c r="LYS222" s="82"/>
      <c r="LYT222" s="83"/>
      <c r="LYU222" s="83"/>
      <c r="LYV222" s="86"/>
      <c r="LYW222" s="86"/>
      <c r="LYX222" s="82"/>
      <c r="LYY222" s="83"/>
      <c r="LYZ222" s="83"/>
      <c r="LZA222" s="86"/>
      <c r="LZB222" s="86"/>
      <c r="LZC222" s="82"/>
      <c r="LZD222" s="83"/>
      <c r="LZE222" s="83"/>
      <c r="LZF222" s="86"/>
      <c r="LZG222" s="86"/>
      <c r="LZH222" s="82"/>
      <c r="LZI222" s="83"/>
      <c r="LZJ222" s="83"/>
      <c r="LZK222" s="86"/>
      <c r="LZL222" s="86"/>
      <c r="LZM222" s="82"/>
      <c r="LZN222" s="83"/>
      <c r="LZO222" s="83"/>
      <c r="LZP222" s="86"/>
      <c r="LZQ222" s="86"/>
      <c r="LZR222" s="82"/>
      <c r="LZS222" s="83"/>
      <c r="LZT222" s="83"/>
      <c r="LZU222" s="86"/>
      <c r="LZV222" s="86"/>
      <c r="LZW222" s="82"/>
      <c r="LZX222" s="83"/>
      <c r="LZY222" s="83"/>
      <c r="LZZ222" s="86"/>
      <c r="MAA222" s="86"/>
      <c r="MAB222" s="82"/>
      <c r="MAC222" s="83"/>
      <c r="MAD222" s="83"/>
      <c r="MAE222" s="86"/>
      <c r="MAF222" s="86"/>
      <c r="MAG222" s="82"/>
      <c r="MAH222" s="83"/>
      <c r="MAI222" s="83"/>
      <c r="MAJ222" s="86"/>
      <c r="MAK222" s="86"/>
      <c r="MAL222" s="82"/>
      <c r="MAM222" s="83"/>
      <c r="MAN222" s="83"/>
      <c r="MAO222" s="86"/>
      <c r="MAP222" s="86"/>
      <c r="MAQ222" s="82"/>
      <c r="MAR222" s="83"/>
      <c r="MAS222" s="83"/>
      <c r="MAT222" s="86"/>
      <c r="MAU222" s="86"/>
      <c r="MAV222" s="82"/>
      <c r="MAW222" s="83"/>
      <c r="MAX222" s="83"/>
      <c r="MAY222" s="86"/>
      <c r="MAZ222" s="86"/>
      <c r="MBA222" s="82"/>
      <c r="MBB222" s="83"/>
      <c r="MBC222" s="83"/>
      <c r="MBD222" s="86"/>
      <c r="MBE222" s="86"/>
      <c r="MBF222" s="82"/>
      <c r="MBG222" s="83"/>
      <c r="MBH222" s="83"/>
      <c r="MBI222" s="86"/>
      <c r="MBJ222" s="86"/>
      <c r="MBK222" s="82"/>
      <c r="MBL222" s="83"/>
      <c r="MBM222" s="83"/>
      <c r="MBN222" s="86"/>
      <c r="MBO222" s="86"/>
      <c r="MBP222" s="82"/>
      <c r="MBQ222" s="83"/>
      <c r="MBR222" s="83"/>
      <c r="MBS222" s="86"/>
      <c r="MBT222" s="86"/>
      <c r="MBU222" s="82"/>
      <c r="MBV222" s="83"/>
      <c r="MBW222" s="83"/>
      <c r="MBX222" s="86"/>
      <c r="MBY222" s="86"/>
      <c r="MBZ222" s="82"/>
      <c r="MCA222" s="83"/>
      <c r="MCB222" s="83"/>
      <c r="MCC222" s="86"/>
      <c r="MCD222" s="86"/>
      <c r="MCE222" s="82"/>
      <c r="MCF222" s="83"/>
      <c r="MCG222" s="83"/>
      <c r="MCH222" s="86"/>
      <c r="MCI222" s="86"/>
      <c r="MCJ222" s="82"/>
      <c r="MCK222" s="83"/>
      <c r="MCL222" s="83"/>
      <c r="MCM222" s="86"/>
      <c r="MCN222" s="86"/>
      <c r="MCO222" s="82"/>
      <c r="MCP222" s="83"/>
      <c r="MCQ222" s="83"/>
      <c r="MCR222" s="86"/>
      <c r="MCS222" s="86"/>
      <c r="MCT222" s="82"/>
      <c r="MCU222" s="83"/>
      <c r="MCV222" s="83"/>
      <c r="MCW222" s="86"/>
      <c r="MCX222" s="86"/>
      <c r="MCY222" s="82"/>
      <c r="MCZ222" s="83"/>
      <c r="MDA222" s="83"/>
      <c r="MDB222" s="86"/>
      <c r="MDC222" s="86"/>
      <c r="MDD222" s="82"/>
      <c r="MDE222" s="83"/>
      <c r="MDF222" s="83"/>
      <c r="MDG222" s="86"/>
      <c r="MDH222" s="86"/>
      <c r="MDI222" s="82"/>
      <c r="MDJ222" s="83"/>
      <c r="MDK222" s="83"/>
      <c r="MDL222" s="86"/>
      <c r="MDM222" s="86"/>
      <c r="MDN222" s="82"/>
      <c r="MDO222" s="83"/>
      <c r="MDP222" s="83"/>
      <c r="MDQ222" s="86"/>
      <c r="MDR222" s="86"/>
      <c r="MDS222" s="82"/>
      <c r="MDT222" s="83"/>
      <c r="MDU222" s="83"/>
      <c r="MDV222" s="86"/>
      <c r="MDW222" s="86"/>
      <c r="MDX222" s="82"/>
      <c r="MDY222" s="83"/>
      <c r="MDZ222" s="83"/>
      <c r="MEA222" s="86"/>
      <c r="MEB222" s="86"/>
      <c r="MEC222" s="82"/>
      <c r="MED222" s="83"/>
      <c r="MEE222" s="83"/>
      <c r="MEF222" s="86"/>
      <c r="MEG222" s="86"/>
      <c r="MEH222" s="82"/>
      <c r="MEI222" s="83"/>
      <c r="MEJ222" s="83"/>
      <c r="MEK222" s="86"/>
      <c r="MEL222" s="86"/>
      <c r="MEM222" s="82"/>
      <c r="MEN222" s="83"/>
      <c r="MEO222" s="83"/>
      <c r="MEP222" s="86"/>
      <c r="MEQ222" s="86"/>
      <c r="MER222" s="82"/>
      <c r="MES222" s="83"/>
      <c r="MET222" s="83"/>
      <c r="MEU222" s="86"/>
      <c r="MEV222" s="86"/>
      <c r="MEW222" s="82"/>
      <c r="MEX222" s="83"/>
      <c r="MEY222" s="83"/>
      <c r="MEZ222" s="86"/>
      <c r="MFA222" s="86"/>
      <c r="MFB222" s="82"/>
      <c r="MFC222" s="83"/>
      <c r="MFD222" s="83"/>
      <c r="MFE222" s="86"/>
      <c r="MFF222" s="86"/>
      <c r="MFG222" s="82"/>
      <c r="MFH222" s="83"/>
      <c r="MFI222" s="83"/>
      <c r="MFJ222" s="86"/>
      <c r="MFK222" s="86"/>
      <c r="MFL222" s="82"/>
      <c r="MFM222" s="83"/>
      <c r="MFN222" s="83"/>
      <c r="MFO222" s="86"/>
      <c r="MFP222" s="86"/>
      <c r="MFQ222" s="82"/>
      <c r="MFR222" s="83"/>
      <c r="MFS222" s="83"/>
      <c r="MFT222" s="86"/>
      <c r="MFU222" s="86"/>
      <c r="MFV222" s="82"/>
      <c r="MFW222" s="83"/>
      <c r="MFX222" s="83"/>
      <c r="MFY222" s="86"/>
      <c r="MFZ222" s="86"/>
      <c r="MGA222" s="82"/>
      <c r="MGB222" s="83"/>
      <c r="MGC222" s="83"/>
      <c r="MGD222" s="86"/>
      <c r="MGE222" s="86"/>
      <c r="MGF222" s="82"/>
      <c r="MGG222" s="83"/>
      <c r="MGH222" s="83"/>
      <c r="MGI222" s="86"/>
      <c r="MGJ222" s="86"/>
      <c r="MGK222" s="82"/>
      <c r="MGL222" s="83"/>
      <c r="MGM222" s="83"/>
      <c r="MGN222" s="86"/>
      <c r="MGO222" s="86"/>
      <c r="MGP222" s="82"/>
      <c r="MGQ222" s="83"/>
      <c r="MGR222" s="83"/>
      <c r="MGS222" s="86"/>
      <c r="MGT222" s="86"/>
      <c r="MGU222" s="82"/>
      <c r="MGV222" s="83"/>
      <c r="MGW222" s="83"/>
      <c r="MGX222" s="86"/>
      <c r="MGY222" s="86"/>
      <c r="MGZ222" s="82"/>
      <c r="MHA222" s="83"/>
      <c r="MHB222" s="83"/>
      <c r="MHC222" s="86"/>
      <c r="MHD222" s="86"/>
      <c r="MHE222" s="82"/>
      <c r="MHF222" s="83"/>
      <c r="MHG222" s="83"/>
      <c r="MHH222" s="86"/>
      <c r="MHI222" s="86"/>
      <c r="MHJ222" s="82"/>
      <c r="MHK222" s="83"/>
      <c r="MHL222" s="83"/>
      <c r="MHM222" s="86"/>
      <c r="MHN222" s="86"/>
      <c r="MHO222" s="82"/>
      <c r="MHP222" s="83"/>
      <c r="MHQ222" s="83"/>
      <c r="MHR222" s="86"/>
      <c r="MHS222" s="86"/>
      <c r="MHT222" s="82"/>
      <c r="MHU222" s="83"/>
      <c r="MHV222" s="83"/>
      <c r="MHW222" s="86"/>
      <c r="MHX222" s="86"/>
      <c r="MHY222" s="82"/>
      <c r="MHZ222" s="83"/>
      <c r="MIA222" s="83"/>
      <c r="MIB222" s="86"/>
      <c r="MIC222" s="86"/>
      <c r="MID222" s="82"/>
      <c r="MIE222" s="83"/>
      <c r="MIF222" s="83"/>
      <c r="MIG222" s="86"/>
      <c r="MIH222" s="86"/>
      <c r="MII222" s="82"/>
      <c r="MIJ222" s="83"/>
      <c r="MIK222" s="83"/>
      <c r="MIL222" s="86"/>
      <c r="MIM222" s="86"/>
      <c r="MIN222" s="82"/>
      <c r="MIO222" s="83"/>
      <c r="MIP222" s="83"/>
      <c r="MIQ222" s="86"/>
      <c r="MIR222" s="86"/>
      <c r="MIS222" s="82"/>
      <c r="MIT222" s="83"/>
      <c r="MIU222" s="83"/>
      <c r="MIV222" s="86"/>
      <c r="MIW222" s="86"/>
      <c r="MIX222" s="82"/>
      <c r="MIY222" s="83"/>
      <c r="MIZ222" s="83"/>
      <c r="MJA222" s="86"/>
      <c r="MJB222" s="86"/>
      <c r="MJC222" s="82"/>
      <c r="MJD222" s="83"/>
      <c r="MJE222" s="83"/>
      <c r="MJF222" s="86"/>
      <c r="MJG222" s="86"/>
      <c r="MJH222" s="82"/>
      <c r="MJI222" s="83"/>
      <c r="MJJ222" s="83"/>
      <c r="MJK222" s="86"/>
      <c r="MJL222" s="86"/>
      <c r="MJM222" s="82"/>
      <c r="MJN222" s="83"/>
      <c r="MJO222" s="83"/>
      <c r="MJP222" s="86"/>
      <c r="MJQ222" s="86"/>
      <c r="MJR222" s="82"/>
      <c r="MJS222" s="83"/>
      <c r="MJT222" s="83"/>
      <c r="MJU222" s="86"/>
      <c r="MJV222" s="86"/>
      <c r="MJW222" s="82"/>
      <c r="MJX222" s="83"/>
      <c r="MJY222" s="83"/>
      <c r="MJZ222" s="86"/>
      <c r="MKA222" s="86"/>
      <c r="MKB222" s="82"/>
      <c r="MKC222" s="83"/>
      <c r="MKD222" s="83"/>
      <c r="MKE222" s="86"/>
      <c r="MKF222" s="86"/>
      <c r="MKG222" s="82"/>
      <c r="MKH222" s="83"/>
      <c r="MKI222" s="83"/>
      <c r="MKJ222" s="86"/>
      <c r="MKK222" s="86"/>
      <c r="MKL222" s="82"/>
      <c r="MKM222" s="83"/>
      <c r="MKN222" s="83"/>
      <c r="MKO222" s="86"/>
      <c r="MKP222" s="86"/>
      <c r="MKQ222" s="82"/>
      <c r="MKR222" s="83"/>
      <c r="MKS222" s="83"/>
      <c r="MKT222" s="86"/>
      <c r="MKU222" s="86"/>
      <c r="MKV222" s="82"/>
      <c r="MKW222" s="83"/>
      <c r="MKX222" s="83"/>
      <c r="MKY222" s="86"/>
      <c r="MKZ222" s="86"/>
      <c r="MLA222" s="82"/>
      <c r="MLB222" s="83"/>
      <c r="MLC222" s="83"/>
      <c r="MLD222" s="86"/>
      <c r="MLE222" s="86"/>
      <c r="MLF222" s="82"/>
      <c r="MLG222" s="83"/>
      <c r="MLH222" s="83"/>
      <c r="MLI222" s="86"/>
      <c r="MLJ222" s="86"/>
      <c r="MLK222" s="82"/>
      <c r="MLL222" s="83"/>
      <c r="MLM222" s="83"/>
      <c r="MLN222" s="86"/>
      <c r="MLO222" s="86"/>
      <c r="MLP222" s="82"/>
      <c r="MLQ222" s="83"/>
      <c r="MLR222" s="83"/>
      <c r="MLS222" s="86"/>
      <c r="MLT222" s="86"/>
      <c r="MLU222" s="82"/>
      <c r="MLV222" s="83"/>
      <c r="MLW222" s="83"/>
      <c r="MLX222" s="86"/>
      <c r="MLY222" s="86"/>
      <c r="MLZ222" s="82"/>
      <c r="MMA222" s="83"/>
      <c r="MMB222" s="83"/>
      <c r="MMC222" s="86"/>
      <c r="MMD222" s="86"/>
      <c r="MME222" s="82"/>
      <c r="MMF222" s="83"/>
      <c r="MMG222" s="83"/>
      <c r="MMH222" s="86"/>
      <c r="MMI222" s="86"/>
      <c r="MMJ222" s="82"/>
      <c r="MMK222" s="83"/>
      <c r="MML222" s="83"/>
      <c r="MMM222" s="86"/>
      <c r="MMN222" s="86"/>
      <c r="MMO222" s="82"/>
      <c r="MMP222" s="83"/>
      <c r="MMQ222" s="83"/>
      <c r="MMR222" s="86"/>
      <c r="MMS222" s="86"/>
      <c r="MMT222" s="82"/>
      <c r="MMU222" s="83"/>
      <c r="MMV222" s="83"/>
      <c r="MMW222" s="86"/>
      <c r="MMX222" s="86"/>
      <c r="MMY222" s="82"/>
      <c r="MMZ222" s="83"/>
      <c r="MNA222" s="83"/>
      <c r="MNB222" s="86"/>
      <c r="MNC222" s="86"/>
      <c r="MND222" s="82"/>
      <c r="MNE222" s="83"/>
      <c r="MNF222" s="83"/>
      <c r="MNG222" s="86"/>
      <c r="MNH222" s="86"/>
      <c r="MNI222" s="82"/>
      <c r="MNJ222" s="83"/>
      <c r="MNK222" s="83"/>
      <c r="MNL222" s="86"/>
      <c r="MNM222" s="86"/>
      <c r="MNN222" s="82"/>
      <c r="MNO222" s="83"/>
      <c r="MNP222" s="83"/>
      <c r="MNQ222" s="86"/>
      <c r="MNR222" s="86"/>
      <c r="MNS222" s="82"/>
      <c r="MNT222" s="83"/>
      <c r="MNU222" s="83"/>
      <c r="MNV222" s="86"/>
      <c r="MNW222" s="86"/>
      <c r="MNX222" s="82"/>
      <c r="MNY222" s="83"/>
      <c r="MNZ222" s="83"/>
      <c r="MOA222" s="86"/>
      <c r="MOB222" s="86"/>
      <c r="MOC222" s="82"/>
      <c r="MOD222" s="83"/>
      <c r="MOE222" s="83"/>
      <c r="MOF222" s="86"/>
      <c r="MOG222" s="86"/>
      <c r="MOH222" s="82"/>
      <c r="MOI222" s="83"/>
      <c r="MOJ222" s="83"/>
      <c r="MOK222" s="86"/>
      <c r="MOL222" s="86"/>
      <c r="MOM222" s="82"/>
      <c r="MON222" s="83"/>
      <c r="MOO222" s="83"/>
      <c r="MOP222" s="86"/>
      <c r="MOQ222" s="86"/>
      <c r="MOR222" s="82"/>
      <c r="MOS222" s="83"/>
      <c r="MOT222" s="83"/>
      <c r="MOU222" s="86"/>
      <c r="MOV222" s="86"/>
      <c r="MOW222" s="82"/>
      <c r="MOX222" s="83"/>
      <c r="MOY222" s="83"/>
      <c r="MOZ222" s="86"/>
      <c r="MPA222" s="86"/>
      <c r="MPB222" s="82"/>
      <c r="MPC222" s="83"/>
      <c r="MPD222" s="83"/>
      <c r="MPE222" s="86"/>
      <c r="MPF222" s="86"/>
      <c r="MPG222" s="82"/>
      <c r="MPH222" s="83"/>
      <c r="MPI222" s="83"/>
      <c r="MPJ222" s="86"/>
      <c r="MPK222" s="86"/>
      <c r="MPL222" s="82"/>
      <c r="MPM222" s="83"/>
      <c r="MPN222" s="83"/>
      <c r="MPO222" s="86"/>
      <c r="MPP222" s="86"/>
      <c r="MPQ222" s="82"/>
      <c r="MPR222" s="83"/>
      <c r="MPS222" s="83"/>
      <c r="MPT222" s="86"/>
      <c r="MPU222" s="86"/>
      <c r="MPV222" s="82"/>
      <c r="MPW222" s="83"/>
      <c r="MPX222" s="83"/>
      <c r="MPY222" s="86"/>
      <c r="MPZ222" s="86"/>
      <c r="MQA222" s="82"/>
      <c r="MQB222" s="83"/>
      <c r="MQC222" s="83"/>
      <c r="MQD222" s="86"/>
      <c r="MQE222" s="86"/>
      <c r="MQF222" s="82"/>
      <c r="MQG222" s="83"/>
      <c r="MQH222" s="83"/>
      <c r="MQI222" s="86"/>
      <c r="MQJ222" s="86"/>
      <c r="MQK222" s="82"/>
      <c r="MQL222" s="83"/>
      <c r="MQM222" s="83"/>
      <c r="MQN222" s="86"/>
      <c r="MQO222" s="86"/>
      <c r="MQP222" s="82"/>
      <c r="MQQ222" s="83"/>
      <c r="MQR222" s="83"/>
      <c r="MQS222" s="86"/>
      <c r="MQT222" s="86"/>
      <c r="MQU222" s="82"/>
      <c r="MQV222" s="83"/>
      <c r="MQW222" s="83"/>
      <c r="MQX222" s="86"/>
      <c r="MQY222" s="86"/>
      <c r="MQZ222" s="82"/>
      <c r="MRA222" s="83"/>
      <c r="MRB222" s="83"/>
      <c r="MRC222" s="86"/>
      <c r="MRD222" s="86"/>
      <c r="MRE222" s="82"/>
      <c r="MRF222" s="83"/>
      <c r="MRG222" s="83"/>
      <c r="MRH222" s="86"/>
      <c r="MRI222" s="86"/>
      <c r="MRJ222" s="82"/>
      <c r="MRK222" s="83"/>
      <c r="MRL222" s="83"/>
      <c r="MRM222" s="86"/>
      <c r="MRN222" s="86"/>
      <c r="MRO222" s="82"/>
      <c r="MRP222" s="83"/>
      <c r="MRQ222" s="83"/>
      <c r="MRR222" s="86"/>
      <c r="MRS222" s="86"/>
      <c r="MRT222" s="82"/>
      <c r="MRU222" s="83"/>
      <c r="MRV222" s="83"/>
      <c r="MRW222" s="86"/>
      <c r="MRX222" s="86"/>
      <c r="MRY222" s="82"/>
      <c r="MRZ222" s="83"/>
      <c r="MSA222" s="83"/>
      <c r="MSB222" s="86"/>
      <c r="MSC222" s="86"/>
      <c r="MSD222" s="82"/>
      <c r="MSE222" s="83"/>
      <c r="MSF222" s="83"/>
      <c r="MSG222" s="86"/>
      <c r="MSH222" s="86"/>
      <c r="MSI222" s="82"/>
      <c r="MSJ222" s="83"/>
      <c r="MSK222" s="83"/>
      <c r="MSL222" s="86"/>
      <c r="MSM222" s="86"/>
      <c r="MSN222" s="82"/>
      <c r="MSO222" s="83"/>
      <c r="MSP222" s="83"/>
      <c r="MSQ222" s="86"/>
      <c r="MSR222" s="86"/>
      <c r="MSS222" s="82"/>
      <c r="MST222" s="83"/>
      <c r="MSU222" s="83"/>
      <c r="MSV222" s="86"/>
      <c r="MSW222" s="86"/>
      <c r="MSX222" s="82"/>
      <c r="MSY222" s="83"/>
      <c r="MSZ222" s="83"/>
      <c r="MTA222" s="86"/>
      <c r="MTB222" s="86"/>
      <c r="MTC222" s="82"/>
      <c r="MTD222" s="83"/>
      <c r="MTE222" s="83"/>
      <c r="MTF222" s="86"/>
      <c r="MTG222" s="86"/>
      <c r="MTH222" s="82"/>
      <c r="MTI222" s="83"/>
      <c r="MTJ222" s="83"/>
      <c r="MTK222" s="86"/>
      <c r="MTL222" s="86"/>
      <c r="MTM222" s="82"/>
      <c r="MTN222" s="83"/>
      <c r="MTO222" s="83"/>
      <c r="MTP222" s="86"/>
      <c r="MTQ222" s="86"/>
      <c r="MTR222" s="82"/>
      <c r="MTS222" s="83"/>
      <c r="MTT222" s="83"/>
      <c r="MTU222" s="86"/>
      <c r="MTV222" s="86"/>
      <c r="MTW222" s="82"/>
      <c r="MTX222" s="83"/>
      <c r="MTY222" s="83"/>
      <c r="MTZ222" s="86"/>
      <c r="MUA222" s="86"/>
      <c r="MUB222" s="82"/>
      <c r="MUC222" s="83"/>
      <c r="MUD222" s="83"/>
      <c r="MUE222" s="86"/>
      <c r="MUF222" s="86"/>
      <c r="MUG222" s="82"/>
      <c r="MUH222" s="83"/>
      <c r="MUI222" s="83"/>
      <c r="MUJ222" s="86"/>
      <c r="MUK222" s="86"/>
      <c r="MUL222" s="82"/>
      <c r="MUM222" s="83"/>
      <c r="MUN222" s="83"/>
      <c r="MUO222" s="86"/>
      <c r="MUP222" s="86"/>
      <c r="MUQ222" s="82"/>
      <c r="MUR222" s="83"/>
      <c r="MUS222" s="83"/>
      <c r="MUT222" s="86"/>
      <c r="MUU222" s="86"/>
      <c r="MUV222" s="82"/>
      <c r="MUW222" s="83"/>
      <c r="MUX222" s="83"/>
      <c r="MUY222" s="86"/>
      <c r="MUZ222" s="86"/>
      <c r="MVA222" s="82"/>
      <c r="MVB222" s="83"/>
      <c r="MVC222" s="83"/>
      <c r="MVD222" s="86"/>
      <c r="MVE222" s="86"/>
      <c r="MVF222" s="82"/>
      <c r="MVG222" s="83"/>
      <c r="MVH222" s="83"/>
      <c r="MVI222" s="86"/>
      <c r="MVJ222" s="86"/>
      <c r="MVK222" s="82"/>
      <c r="MVL222" s="83"/>
      <c r="MVM222" s="83"/>
      <c r="MVN222" s="86"/>
      <c r="MVO222" s="86"/>
      <c r="MVP222" s="82"/>
      <c r="MVQ222" s="83"/>
      <c r="MVR222" s="83"/>
      <c r="MVS222" s="86"/>
      <c r="MVT222" s="86"/>
      <c r="MVU222" s="82"/>
      <c r="MVV222" s="83"/>
      <c r="MVW222" s="83"/>
      <c r="MVX222" s="86"/>
      <c r="MVY222" s="86"/>
      <c r="MVZ222" s="82"/>
      <c r="MWA222" s="83"/>
      <c r="MWB222" s="83"/>
      <c r="MWC222" s="86"/>
      <c r="MWD222" s="86"/>
      <c r="MWE222" s="82"/>
      <c r="MWF222" s="83"/>
      <c r="MWG222" s="83"/>
      <c r="MWH222" s="86"/>
      <c r="MWI222" s="86"/>
      <c r="MWJ222" s="82"/>
      <c r="MWK222" s="83"/>
      <c r="MWL222" s="83"/>
      <c r="MWM222" s="86"/>
      <c r="MWN222" s="86"/>
      <c r="MWO222" s="82"/>
      <c r="MWP222" s="83"/>
      <c r="MWQ222" s="83"/>
      <c r="MWR222" s="86"/>
      <c r="MWS222" s="86"/>
      <c r="MWT222" s="82"/>
      <c r="MWU222" s="83"/>
      <c r="MWV222" s="83"/>
      <c r="MWW222" s="86"/>
      <c r="MWX222" s="86"/>
      <c r="MWY222" s="82"/>
      <c r="MWZ222" s="83"/>
      <c r="MXA222" s="83"/>
      <c r="MXB222" s="86"/>
      <c r="MXC222" s="86"/>
      <c r="MXD222" s="82"/>
      <c r="MXE222" s="83"/>
      <c r="MXF222" s="83"/>
      <c r="MXG222" s="86"/>
      <c r="MXH222" s="86"/>
      <c r="MXI222" s="82"/>
      <c r="MXJ222" s="83"/>
      <c r="MXK222" s="83"/>
      <c r="MXL222" s="86"/>
      <c r="MXM222" s="86"/>
      <c r="MXN222" s="82"/>
      <c r="MXO222" s="83"/>
      <c r="MXP222" s="83"/>
      <c r="MXQ222" s="86"/>
      <c r="MXR222" s="86"/>
      <c r="MXS222" s="82"/>
      <c r="MXT222" s="83"/>
      <c r="MXU222" s="83"/>
      <c r="MXV222" s="86"/>
      <c r="MXW222" s="86"/>
      <c r="MXX222" s="82"/>
      <c r="MXY222" s="83"/>
      <c r="MXZ222" s="83"/>
      <c r="MYA222" s="86"/>
      <c r="MYB222" s="86"/>
      <c r="MYC222" s="82"/>
      <c r="MYD222" s="83"/>
      <c r="MYE222" s="83"/>
      <c r="MYF222" s="86"/>
      <c r="MYG222" s="86"/>
      <c r="MYH222" s="82"/>
      <c r="MYI222" s="83"/>
      <c r="MYJ222" s="83"/>
      <c r="MYK222" s="86"/>
      <c r="MYL222" s="86"/>
      <c r="MYM222" s="82"/>
      <c r="MYN222" s="83"/>
      <c r="MYO222" s="83"/>
      <c r="MYP222" s="86"/>
      <c r="MYQ222" s="86"/>
      <c r="MYR222" s="82"/>
      <c r="MYS222" s="83"/>
      <c r="MYT222" s="83"/>
      <c r="MYU222" s="86"/>
      <c r="MYV222" s="86"/>
      <c r="MYW222" s="82"/>
      <c r="MYX222" s="83"/>
      <c r="MYY222" s="83"/>
      <c r="MYZ222" s="86"/>
      <c r="MZA222" s="86"/>
      <c r="MZB222" s="82"/>
      <c r="MZC222" s="83"/>
      <c r="MZD222" s="83"/>
      <c r="MZE222" s="86"/>
      <c r="MZF222" s="86"/>
      <c r="MZG222" s="82"/>
      <c r="MZH222" s="83"/>
      <c r="MZI222" s="83"/>
      <c r="MZJ222" s="86"/>
      <c r="MZK222" s="86"/>
      <c r="MZL222" s="82"/>
      <c r="MZM222" s="83"/>
      <c r="MZN222" s="83"/>
      <c r="MZO222" s="86"/>
      <c r="MZP222" s="86"/>
      <c r="MZQ222" s="82"/>
      <c r="MZR222" s="83"/>
      <c r="MZS222" s="83"/>
      <c r="MZT222" s="86"/>
      <c r="MZU222" s="86"/>
      <c r="MZV222" s="82"/>
      <c r="MZW222" s="83"/>
      <c r="MZX222" s="83"/>
      <c r="MZY222" s="86"/>
      <c r="MZZ222" s="86"/>
      <c r="NAA222" s="82"/>
      <c r="NAB222" s="83"/>
      <c r="NAC222" s="83"/>
      <c r="NAD222" s="86"/>
      <c r="NAE222" s="86"/>
      <c r="NAF222" s="82"/>
      <c r="NAG222" s="83"/>
      <c r="NAH222" s="83"/>
      <c r="NAI222" s="86"/>
      <c r="NAJ222" s="86"/>
      <c r="NAK222" s="82"/>
      <c r="NAL222" s="83"/>
      <c r="NAM222" s="83"/>
      <c r="NAN222" s="86"/>
      <c r="NAO222" s="86"/>
      <c r="NAP222" s="82"/>
      <c r="NAQ222" s="83"/>
      <c r="NAR222" s="83"/>
      <c r="NAS222" s="86"/>
      <c r="NAT222" s="86"/>
      <c r="NAU222" s="82"/>
      <c r="NAV222" s="83"/>
      <c r="NAW222" s="83"/>
      <c r="NAX222" s="86"/>
      <c r="NAY222" s="86"/>
      <c r="NAZ222" s="82"/>
      <c r="NBA222" s="83"/>
      <c r="NBB222" s="83"/>
      <c r="NBC222" s="86"/>
      <c r="NBD222" s="86"/>
      <c r="NBE222" s="82"/>
      <c r="NBF222" s="83"/>
      <c r="NBG222" s="83"/>
      <c r="NBH222" s="86"/>
      <c r="NBI222" s="86"/>
      <c r="NBJ222" s="82"/>
      <c r="NBK222" s="83"/>
      <c r="NBL222" s="83"/>
      <c r="NBM222" s="86"/>
      <c r="NBN222" s="86"/>
      <c r="NBO222" s="82"/>
      <c r="NBP222" s="83"/>
      <c r="NBQ222" s="83"/>
      <c r="NBR222" s="86"/>
      <c r="NBS222" s="86"/>
      <c r="NBT222" s="82"/>
      <c r="NBU222" s="83"/>
      <c r="NBV222" s="83"/>
      <c r="NBW222" s="86"/>
      <c r="NBX222" s="86"/>
      <c r="NBY222" s="82"/>
      <c r="NBZ222" s="83"/>
      <c r="NCA222" s="83"/>
      <c r="NCB222" s="86"/>
      <c r="NCC222" s="86"/>
      <c r="NCD222" s="82"/>
      <c r="NCE222" s="83"/>
      <c r="NCF222" s="83"/>
      <c r="NCG222" s="86"/>
      <c r="NCH222" s="86"/>
      <c r="NCI222" s="82"/>
      <c r="NCJ222" s="83"/>
      <c r="NCK222" s="83"/>
      <c r="NCL222" s="86"/>
      <c r="NCM222" s="86"/>
      <c r="NCN222" s="82"/>
      <c r="NCO222" s="83"/>
      <c r="NCP222" s="83"/>
      <c r="NCQ222" s="86"/>
      <c r="NCR222" s="86"/>
      <c r="NCS222" s="82"/>
      <c r="NCT222" s="83"/>
      <c r="NCU222" s="83"/>
      <c r="NCV222" s="86"/>
      <c r="NCW222" s="86"/>
      <c r="NCX222" s="82"/>
      <c r="NCY222" s="83"/>
      <c r="NCZ222" s="83"/>
      <c r="NDA222" s="86"/>
      <c r="NDB222" s="86"/>
      <c r="NDC222" s="82"/>
      <c r="NDD222" s="83"/>
      <c r="NDE222" s="83"/>
      <c r="NDF222" s="86"/>
      <c r="NDG222" s="86"/>
      <c r="NDH222" s="82"/>
      <c r="NDI222" s="83"/>
      <c r="NDJ222" s="83"/>
      <c r="NDK222" s="86"/>
      <c r="NDL222" s="86"/>
      <c r="NDM222" s="82"/>
      <c r="NDN222" s="83"/>
      <c r="NDO222" s="83"/>
      <c r="NDP222" s="86"/>
      <c r="NDQ222" s="86"/>
      <c r="NDR222" s="82"/>
      <c r="NDS222" s="83"/>
      <c r="NDT222" s="83"/>
      <c r="NDU222" s="86"/>
      <c r="NDV222" s="86"/>
      <c r="NDW222" s="82"/>
      <c r="NDX222" s="83"/>
      <c r="NDY222" s="83"/>
      <c r="NDZ222" s="86"/>
      <c r="NEA222" s="86"/>
      <c r="NEB222" s="82"/>
      <c r="NEC222" s="83"/>
      <c r="NED222" s="83"/>
      <c r="NEE222" s="86"/>
      <c r="NEF222" s="86"/>
      <c r="NEG222" s="82"/>
      <c r="NEH222" s="83"/>
      <c r="NEI222" s="83"/>
      <c r="NEJ222" s="86"/>
      <c r="NEK222" s="86"/>
      <c r="NEL222" s="82"/>
      <c r="NEM222" s="83"/>
      <c r="NEN222" s="83"/>
      <c r="NEO222" s="86"/>
      <c r="NEP222" s="86"/>
      <c r="NEQ222" s="82"/>
      <c r="NER222" s="83"/>
      <c r="NES222" s="83"/>
      <c r="NET222" s="86"/>
      <c r="NEU222" s="86"/>
      <c r="NEV222" s="82"/>
      <c r="NEW222" s="83"/>
      <c r="NEX222" s="83"/>
      <c r="NEY222" s="86"/>
      <c r="NEZ222" s="86"/>
      <c r="NFA222" s="82"/>
      <c r="NFB222" s="83"/>
      <c r="NFC222" s="83"/>
      <c r="NFD222" s="86"/>
      <c r="NFE222" s="86"/>
      <c r="NFF222" s="82"/>
      <c r="NFG222" s="83"/>
      <c r="NFH222" s="83"/>
      <c r="NFI222" s="86"/>
      <c r="NFJ222" s="86"/>
      <c r="NFK222" s="82"/>
      <c r="NFL222" s="83"/>
      <c r="NFM222" s="83"/>
      <c r="NFN222" s="86"/>
      <c r="NFO222" s="86"/>
      <c r="NFP222" s="82"/>
      <c r="NFQ222" s="83"/>
      <c r="NFR222" s="83"/>
      <c r="NFS222" s="86"/>
      <c r="NFT222" s="86"/>
      <c r="NFU222" s="82"/>
      <c r="NFV222" s="83"/>
      <c r="NFW222" s="83"/>
      <c r="NFX222" s="86"/>
      <c r="NFY222" s="86"/>
      <c r="NFZ222" s="82"/>
      <c r="NGA222" s="83"/>
      <c r="NGB222" s="83"/>
      <c r="NGC222" s="86"/>
      <c r="NGD222" s="86"/>
      <c r="NGE222" s="82"/>
      <c r="NGF222" s="83"/>
      <c r="NGG222" s="83"/>
      <c r="NGH222" s="86"/>
      <c r="NGI222" s="86"/>
      <c r="NGJ222" s="82"/>
      <c r="NGK222" s="83"/>
      <c r="NGL222" s="83"/>
      <c r="NGM222" s="86"/>
      <c r="NGN222" s="86"/>
      <c r="NGO222" s="82"/>
      <c r="NGP222" s="83"/>
      <c r="NGQ222" s="83"/>
      <c r="NGR222" s="86"/>
      <c r="NGS222" s="86"/>
      <c r="NGT222" s="82"/>
      <c r="NGU222" s="83"/>
      <c r="NGV222" s="83"/>
      <c r="NGW222" s="86"/>
      <c r="NGX222" s="86"/>
      <c r="NGY222" s="82"/>
      <c r="NGZ222" s="83"/>
      <c r="NHA222" s="83"/>
      <c r="NHB222" s="86"/>
      <c r="NHC222" s="86"/>
      <c r="NHD222" s="82"/>
      <c r="NHE222" s="83"/>
      <c r="NHF222" s="83"/>
      <c r="NHG222" s="86"/>
      <c r="NHH222" s="86"/>
      <c r="NHI222" s="82"/>
      <c r="NHJ222" s="83"/>
      <c r="NHK222" s="83"/>
      <c r="NHL222" s="86"/>
      <c r="NHM222" s="86"/>
      <c r="NHN222" s="82"/>
      <c r="NHO222" s="83"/>
      <c r="NHP222" s="83"/>
      <c r="NHQ222" s="86"/>
      <c r="NHR222" s="86"/>
      <c r="NHS222" s="82"/>
      <c r="NHT222" s="83"/>
      <c r="NHU222" s="83"/>
      <c r="NHV222" s="86"/>
      <c r="NHW222" s="86"/>
      <c r="NHX222" s="82"/>
      <c r="NHY222" s="83"/>
      <c r="NHZ222" s="83"/>
      <c r="NIA222" s="86"/>
      <c r="NIB222" s="86"/>
      <c r="NIC222" s="82"/>
      <c r="NID222" s="83"/>
      <c r="NIE222" s="83"/>
      <c r="NIF222" s="86"/>
      <c r="NIG222" s="86"/>
      <c r="NIH222" s="82"/>
      <c r="NII222" s="83"/>
      <c r="NIJ222" s="83"/>
      <c r="NIK222" s="86"/>
      <c r="NIL222" s="86"/>
      <c r="NIM222" s="82"/>
      <c r="NIN222" s="83"/>
      <c r="NIO222" s="83"/>
      <c r="NIP222" s="86"/>
      <c r="NIQ222" s="86"/>
      <c r="NIR222" s="82"/>
      <c r="NIS222" s="83"/>
      <c r="NIT222" s="83"/>
      <c r="NIU222" s="86"/>
      <c r="NIV222" s="86"/>
      <c r="NIW222" s="82"/>
      <c r="NIX222" s="83"/>
      <c r="NIY222" s="83"/>
      <c r="NIZ222" s="86"/>
      <c r="NJA222" s="86"/>
      <c r="NJB222" s="82"/>
      <c r="NJC222" s="83"/>
      <c r="NJD222" s="83"/>
      <c r="NJE222" s="86"/>
      <c r="NJF222" s="86"/>
      <c r="NJG222" s="82"/>
      <c r="NJH222" s="83"/>
      <c r="NJI222" s="83"/>
      <c r="NJJ222" s="86"/>
      <c r="NJK222" s="86"/>
      <c r="NJL222" s="82"/>
      <c r="NJM222" s="83"/>
      <c r="NJN222" s="83"/>
      <c r="NJO222" s="86"/>
      <c r="NJP222" s="86"/>
      <c r="NJQ222" s="82"/>
      <c r="NJR222" s="83"/>
      <c r="NJS222" s="83"/>
      <c r="NJT222" s="86"/>
      <c r="NJU222" s="86"/>
      <c r="NJV222" s="82"/>
      <c r="NJW222" s="83"/>
      <c r="NJX222" s="83"/>
      <c r="NJY222" s="86"/>
      <c r="NJZ222" s="86"/>
      <c r="NKA222" s="82"/>
      <c r="NKB222" s="83"/>
      <c r="NKC222" s="83"/>
      <c r="NKD222" s="86"/>
      <c r="NKE222" s="86"/>
      <c r="NKF222" s="82"/>
      <c r="NKG222" s="83"/>
      <c r="NKH222" s="83"/>
      <c r="NKI222" s="86"/>
      <c r="NKJ222" s="86"/>
      <c r="NKK222" s="82"/>
      <c r="NKL222" s="83"/>
      <c r="NKM222" s="83"/>
      <c r="NKN222" s="86"/>
      <c r="NKO222" s="86"/>
      <c r="NKP222" s="82"/>
      <c r="NKQ222" s="83"/>
      <c r="NKR222" s="83"/>
      <c r="NKS222" s="86"/>
      <c r="NKT222" s="86"/>
      <c r="NKU222" s="82"/>
      <c r="NKV222" s="83"/>
      <c r="NKW222" s="83"/>
      <c r="NKX222" s="86"/>
      <c r="NKY222" s="86"/>
      <c r="NKZ222" s="82"/>
      <c r="NLA222" s="83"/>
      <c r="NLB222" s="83"/>
      <c r="NLC222" s="86"/>
      <c r="NLD222" s="86"/>
      <c r="NLE222" s="82"/>
      <c r="NLF222" s="83"/>
      <c r="NLG222" s="83"/>
      <c r="NLH222" s="86"/>
      <c r="NLI222" s="86"/>
      <c r="NLJ222" s="82"/>
      <c r="NLK222" s="83"/>
      <c r="NLL222" s="83"/>
      <c r="NLM222" s="86"/>
      <c r="NLN222" s="86"/>
      <c r="NLO222" s="82"/>
      <c r="NLP222" s="83"/>
      <c r="NLQ222" s="83"/>
      <c r="NLR222" s="86"/>
      <c r="NLS222" s="86"/>
      <c r="NLT222" s="82"/>
      <c r="NLU222" s="83"/>
      <c r="NLV222" s="83"/>
      <c r="NLW222" s="86"/>
      <c r="NLX222" s="86"/>
      <c r="NLY222" s="82"/>
      <c r="NLZ222" s="83"/>
      <c r="NMA222" s="83"/>
      <c r="NMB222" s="86"/>
      <c r="NMC222" s="86"/>
      <c r="NMD222" s="82"/>
      <c r="NME222" s="83"/>
      <c r="NMF222" s="83"/>
      <c r="NMG222" s="86"/>
      <c r="NMH222" s="86"/>
      <c r="NMI222" s="82"/>
      <c r="NMJ222" s="83"/>
      <c r="NMK222" s="83"/>
      <c r="NML222" s="86"/>
      <c r="NMM222" s="86"/>
      <c r="NMN222" s="82"/>
      <c r="NMO222" s="83"/>
      <c r="NMP222" s="83"/>
      <c r="NMQ222" s="86"/>
      <c r="NMR222" s="86"/>
      <c r="NMS222" s="82"/>
      <c r="NMT222" s="83"/>
      <c r="NMU222" s="83"/>
      <c r="NMV222" s="86"/>
      <c r="NMW222" s="86"/>
      <c r="NMX222" s="82"/>
      <c r="NMY222" s="83"/>
      <c r="NMZ222" s="83"/>
      <c r="NNA222" s="86"/>
      <c r="NNB222" s="86"/>
      <c r="NNC222" s="82"/>
      <c r="NND222" s="83"/>
      <c r="NNE222" s="83"/>
      <c r="NNF222" s="86"/>
      <c r="NNG222" s="86"/>
      <c r="NNH222" s="82"/>
      <c r="NNI222" s="83"/>
      <c r="NNJ222" s="83"/>
      <c r="NNK222" s="86"/>
      <c r="NNL222" s="86"/>
      <c r="NNM222" s="82"/>
      <c r="NNN222" s="83"/>
      <c r="NNO222" s="83"/>
      <c r="NNP222" s="86"/>
      <c r="NNQ222" s="86"/>
      <c r="NNR222" s="82"/>
      <c r="NNS222" s="83"/>
      <c r="NNT222" s="83"/>
      <c r="NNU222" s="86"/>
      <c r="NNV222" s="86"/>
      <c r="NNW222" s="82"/>
      <c r="NNX222" s="83"/>
      <c r="NNY222" s="83"/>
      <c r="NNZ222" s="86"/>
      <c r="NOA222" s="86"/>
      <c r="NOB222" s="82"/>
      <c r="NOC222" s="83"/>
      <c r="NOD222" s="83"/>
      <c r="NOE222" s="86"/>
      <c r="NOF222" s="86"/>
      <c r="NOG222" s="82"/>
      <c r="NOH222" s="83"/>
      <c r="NOI222" s="83"/>
      <c r="NOJ222" s="86"/>
      <c r="NOK222" s="86"/>
      <c r="NOL222" s="82"/>
      <c r="NOM222" s="83"/>
      <c r="NON222" s="83"/>
      <c r="NOO222" s="86"/>
      <c r="NOP222" s="86"/>
      <c r="NOQ222" s="82"/>
      <c r="NOR222" s="83"/>
      <c r="NOS222" s="83"/>
      <c r="NOT222" s="86"/>
      <c r="NOU222" s="86"/>
      <c r="NOV222" s="82"/>
      <c r="NOW222" s="83"/>
      <c r="NOX222" s="83"/>
      <c r="NOY222" s="86"/>
      <c r="NOZ222" s="86"/>
      <c r="NPA222" s="82"/>
      <c r="NPB222" s="83"/>
      <c r="NPC222" s="83"/>
      <c r="NPD222" s="86"/>
      <c r="NPE222" s="86"/>
      <c r="NPF222" s="82"/>
      <c r="NPG222" s="83"/>
      <c r="NPH222" s="83"/>
      <c r="NPI222" s="86"/>
      <c r="NPJ222" s="86"/>
      <c r="NPK222" s="82"/>
      <c r="NPL222" s="83"/>
      <c r="NPM222" s="83"/>
      <c r="NPN222" s="86"/>
      <c r="NPO222" s="86"/>
      <c r="NPP222" s="82"/>
      <c r="NPQ222" s="83"/>
      <c r="NPR222" s="83"/>
      <c r="NPS222" s="86"/>
      <c r="NPT222" s="86"/>
      <c r="NPU222" s="82"/>
      <c r="NPV222" s="83"/>
      <c r="NPW222" s="83"/>
      <c r="NPX222" s="86"/>
      <c r="NPY222" s="86"/>
      <c r="NPZ222" s="82"/>
      <c r="NQA222" s="83"/>
      <c r="NQB222" s="83"/>
      <c r="NQC222" s="86"/>
      <c r="NQD222" s="86"/>
      <c r="NQE222" s="82"/>
      <c r="NQF222" s="83"/>
      <c r="NQG222" s="83"/>
      <c r="NQH222" s="86"/>
      <c r="NQI222" s="86"/>
      <c r="NQJ222" s="82"/>
      <c r="NQK222" s="83"/>
      <c r="NQL222" s="83"/>
      <c r="NQM222" s="86"/>
      <c r="NQN222" s="86"/>
      <c r="NQO222" s="82"/>
      <c r="NQP222" s="83"/>
      <c r="NQQ222" s="83"/>
      <c r="NQR222" s="86"/>
      <c r="NQS222" s="86"/>
      <c r="NQT222" s="82"/>
      <c r="NQU222" s="83"/>
      <c r="NQV222" s="83"/>
      <c r="NQW222" s="86"/>
      <c r="NQX222" s="86"/>
      <c r="NQY222" s="82"/>
      <c r="NQZ222" s="83"/>
      <c r="NRA222" s="83"/>
      <c r="NRB222" s="86"/>
      <c r="NRC222" s="86"/>
      <c r="NRD222" s="82"/>
      <c r="NRE222" s="83"/>
      <c r="NRF222" s="83"/>
      <c r="NRG222" s="86"/>
      <c r="NRH222" s="86"/>
      <c r="NRI222" s="82"/>
      <c r="NRJ222" s="83"/>
      <c r="NRK222" s="83"/>
      <c r="NRL222" s="86"/>
      <c r="NRM222" s="86"/>
      <c r="NRN222" s="82"/>
      <c r="NRO222" s="83"/>
      <c r="NRP222" s="83"/>
      <c r="NRQ222" s="86"/>
      <c r="NRR222" s="86"/>
      <c r="NRS222" s="82"/>
      <c r="NRT222" s="83"/>
      <c r="NRU222" s="83"/>
      <c r="NRV222" s="86"/>
      <c r="NRW222" s="86"/>
      <c r="NRX222" s="82"/>
      <c r="NRY222" s="83"/>
      <c r="NRZ222" s="83"/>
      <c r="NSA222" s="86"/>
      <c r="NSB222" s="86"/>
      <c r="NSC222" s="82"/>
      <c r="NSD222" s="83"/>
      <c r="NSE222" s="83"/>
      <c r="NSF222" s="86"/>
      <c r="NSG222" s="86"/>
      <c r="NSH222" s="82"/>
      <c r="NSI222" s="83"/>
      <c r="NSJ222" s="83"/>
      <c r="NSK222" s="86"/>
      <c r="NSL222" s="86"/>
      <c r="NSM222" s="82"/>
      <c r="NSN222" s="83"/>
      <c r="NSO222" s="83"/>
      <c r="NSP222" s="86"/>
      <c r="NSQ222" s="86"/>
      <c r="NSR222" s="82"/>
      <c r="NSS222" s="83"/>
      <c r="NST222" s="83"/>
      <c r="NSU222" s="86"/>
      <c r="NSV222" s="86"/>
      <c r="NSW222" s="82"/>
      <c r="NSX222" s="83"/>
      <c r="NSY222" s="83"/>
      <c r="NSZ222" s="86"/>
      <c r="NTA222" s="86"/>
      <c r="NTB222" s="82"/>
      <c r="NTC222" s="83"/>
      <c r="NTD222" s="83"/>
      <c r="NTE222" s="86"/>
      <c r="NTF222" s="86"/>
      <c r="NTG222" s="82"/>
      <c r="NTH222" s="83"/>
      <c r="NTI222" s="83"/>
      <c r="NTJ222" s="86"/>
      <c r="NTK222" s="86"/>
      <c r="NTL222" s="82"/>
      <c r="NTM222" s="83"/>
      <c r="NTN222" s="83"/>
      <c r="NTO222" s="86"/>
      <c r="NTP222" s="86"/>
      <c r="NTQ222" s="82"/>
      <c r="NTR222" s="83"/>
      <c r="NTS222" s="83"/>
      <c r="NTT222" s="86"/>
      <c r="NTU222" s="86"/>
      <c r="NTV222" s="82"/>
      <c r="NTW222" s="83"/>
      <c r="NTX222" s="83"/>
      <c r="NTY222" s="86"/>
      <c r="NTZ222" s="86"/>
      <c r="NUA222" s="82"/>
      <c r="NUB222" s="83"/>
      <c r="NUC222" s="83"/>
      <c r="NUD222" s="86"/>
      <c r="NUE222" s="86"/>
      <c r="NUF222" s="82"/>
      <c r="NUG222" s="83"/>
      <c r="NUH222" s="83"/>
      <c r="NUI222" s="86"/>
      <c r="NUJ222" s="86"/>
      <c r="NUK222" s="82"/>
      <c r="NUL222" s="83"/>
      <c r="NUM222" s="83"/>
      <c r="NUN222" s="86"/>
      <c r="NUO222" s="86"/>
      <c r="NUP222" s="82"/>
      <c r="NUQ222" s="83"/>
      <c r="NUR222" s="83"/>
      <c r="NUS222" s="86"/>
      <c r="NUT222" s="86"/>
      <c r="NUU222" s="82"/>
      <c r="NUV222" s="83"/>
      <c r="NUW222" s="83"/>
      <c r="NUX222" s="86"/>
      <c r="NUY222" s="86"/>
      <c r="NUZ222" s="82"/>
      <c r="NVA222" s="83"/>
      <c r="NVB222" s="83"/>
      <c r="NVC222" s="86"/>
      <c r="NVD222" s="86"/>
      <c r="NVE222" s="82"/>
      <c r="NVF222" s="83"/>
      <c r="NVG222" s="83"/>
      <c r="NVH222" s="86"/>
      <c r="NVI222" s="86"/>
      <c r="NVJ222" s="82"/>
      <c r="NVK222" s="83"/>
      <c r="NVL222" s="83"/>
      <c r="NVM222" s="86"/>
      <c r="NVN222" s="86"/>
      <c r="NVO222" s="82"/>
      <c r="NVP222" s="83"/>
      <c r="NVQ222" s="83"/>
      <c r="NVR222" s="86"/>
      <c r="NVS222" s="86"/>
      <c r="NVT222" s="82"/>
      <c r="NVU222" s="83"/>
      <c r="NVV222" s="83"/>
      <c r="NVW222" s="86"/>
      <c r="NVX222" s="86"/>
      <c r="NVY222" s="82"/>
      <c r="NVZ222" s="83"/>
      <c r="NWA222" s="83"/>
      <c r="NWB222" s="86"/>
      <c r="NWC222" s="86"/>
      <c r="NWD222" s="82"/>
      <c r="NWE222" s="83"/>
      <c r="NWF222" s="83"/>
      <c r="NWG222" s="86"/>
      <c r="NWH222" s="86"/>
      <c r="NWI222" s="82"/>
      <c r="NWJ222" s="83"/>
      <c r="NWK222" s="83"/>
      <c r="NWL222" s="86"/>
      <c r="NWM222" s="86"/>
      <c r="NWN222" s="82"/>
      <c r="NWO222" s="83"/>
      <c r="NWP222" s="83"/>
      <c r="NWQ222" s="86"/>
      <c r="NWR222" s="86"/>
      <c r="NWS222" s="82"/>
      <c r="NWT222" s="83"/>
      <c r="NWU222" s="83"/>
      <c r="NWV222" s="86"/>
      <c r="NWW222" s="86"/>
      <c r="NWX222" s="82"/>
      <c r="NWY222" s="83"/>
      <c r="NWZ222" s="83"/>
      <c r="NXA222" s="86"/>
      <c r="NXB222" s="86"/>
      <c r="NXC222" s="82"/>
      <c r="NXD222" s="83"/>
      <c r="NXE222" s="83"/>
      <c r="NXF222" s="86"/>
      <c r="NXG222" s="86"/>
      <c r="NXH222" s="82"/>
      <c r="NXI222" s="83"/>
      <c r="NXJ222" s="83"/>
      <c r="NXK222" s="86"/>
      <c r="NXL222" s="86"/>
      <c r="NXM222" s="82"/>
      <c r="NXN222" s="83"/>
      <c r="NXO222" s="83"/>
      <c r="NXP222" s="86"/>
      <c r="NXQ222" s="86"/>
      <c r="NXR222" s="82"/>
      <c r="NXS222" s="83"/>
      <c r="NXT222" s="83"/>
      <c r="NXU222" s="86"/>
      <c r="NXV222" s="86"/>
      <c r="NXW222" s="82"/>
      <c r="NXX222" s="83"/>
      <c r="NXY222" s="83"/>
      <c r="NXZ222" s="86"/>
      <c r="NYA222" s="86"/>
      <c r="NYB222" s="82"/>
      <c r="NYC222" s="83"/>
      <c r="NYD222" s="83"/>
      <c r="NYE222" s="86"/>
      <c r="NYF222" s="86"/>
      <c r="NYG222" s="82"/>
      <c r="NYH222" s="83"/>
      <c r="NYI222" s="83"/>
      <c r="NYJ222" s="86"/>
      <c r="NYK222" s="86"/>
      <c r="NYL222" s="82"/>
      <c r="NYM222" s="83"/>
      <c r="NYN222" s="83"/>
      <c r="NYO222" s="86"/>
      <c r="NYP222" s="86"/>
      <c r="NYQ222" s="82"/>
      <c r="NYR222" s="83"/>
      <c r="NYS222" s="83"/>
      <c r="NYT222" s="86"/>
      <c r="NYU222" s="86"/>
      <c r="NYV222" s="82"/>
      <c r="NYW222" s="83"/>
      <c r="NYX222" s="83"/>
      <c r="NYY222" s="86"/>
      <c r="NYZ222" s="86"/>
      <c r="NZA222" s="82"/>
      <c r="NZB222" s="83"/>
      <c r="NZC222" s="83"/>
      <c r="NZD222" s="86"/>
      <c r="NZE222" s="86"/>
      <c r="NZF222" s="82"/>
      <c r="NZG222" s="83"/>
      <c r="NZH222" s="83"/>
      <c r="NZI222" s="86"/>
      <c r="NZJ222" s="86"/>
      <c r="NZK222" s="82"/>
      <c r="NZL222" s="83"/>
      <c r="NZM222" s="83"/>
      <c r="NZN222" s="86"/>
      <c r="NZO222" s="86"/>
      <c r="NZP222" s="82"/>
      <c r="NZQ222" s="83"/>
      <c r="NZR222" s="83"/>
      <c r="NZS222" s="86"/>
      <c r="NZT222" s="86"/>
      <c r="NZU222" s="82"/>
      <c r="NZV222" s="83"/>
      <c r="NZW222" s="83"/>
      <c r="NZX222" s="86"/>
      <c r="NZY222" s="86"/>
      <c r="NZZ222" s="82"/>
      <c r="OAA222" s="83"/>
      <c r="OAB222" s="83"/>
      <c r="OAC222" s="86"/>
      <c r="OAD222" s="86"/>
      <c r="OAE222" s="82"/>
      <c r="OAF222" s="83"/>
      <c r="OAG222" s="83"/>
      <c r="OAH222" s="86"/>
      <c r="OAI222" s="86"/>
      <c r="OAJ222" s="82"/>
      <c r="OAK222" s="83"/>
      <c r="OAL222" s="83"/>
      <c r="OAM222" s="86"/>
      <c r="OAN222" s="86"/>
      <c r="OAO222" s="82"/>
      <c r="OAP222" s="83"/>
      <c r="OAQ222" s="83"/>
      <c r="OAR222" s="86"/>
      <c r="OAS222" s="86"/>
      <c r="OAT222" s="82"/>
      <c r="OAU222" s="83"/>
      <c r="OAV222" s="83"/>
      <c r="OAW222" s="86"/>
      <c r="OAX222" s="86"/>
      <c r="OAY222" s="82"/>
      <c r="OAZ222" s="83"/>
      <c r="OBA222" s="83"/>
      <c r="OBB222" s="86"/>
      <c r="OBC222" s="86"/>
      <c r="OBD222" s="82"/>
      <c r="OBE222" s="83"/>
      <c r="OBF222" s="83"/>
      <c r="OBG222" s="86"/>
      <c r="OBH222" s="86"/>
      <c r="OBI222" s="82"/>
      <c r="OBJ222" s="83"/>
      <c r="OBK222" s="83"/>
      <c r="OBL222" s="86"/>
      <c r="OBM222" s="86"/>
      <c r="OBN222" s="82"/>
      <c r="OBO222" s="83"/>
      <c r="OBP222" s="83"/>
      <c r="OBQ222" s="86"/>
      <c r="OBR222" s="86"/>
      <c r="OBS222" s="82"/>
      <c r="OBT222" s="83"/>
      <c r="OBU222" s="83"/>
      <c r="OBV222" s="86"/>
      <c r="OBW222" s="86"/>
      <c r="OBX222" s="82"/>
      <c r="OBY222" s="83"/>
      <c r="OBZ222" s="83"/>
      <c r="OCA222" s="86"/>
      <c r="OCB222" s="86"/>
      <c r="OCC222" s="82"/>
      <c r="OCD222" s="83"/>
      <c r="OCE222" s="83"/>
      <c r="OCF222" s="86"/>
      <c r="OCG222" s="86"/>
      <c r="OCH222" s="82"/>
      <c r="OCI222" s="83"/>
      <c r="OCJ222" s="83"/>
      <c r="OCK222" s="86"/>
      <c r="OCL222" s="86"/>
      <c r="OCM222" s="82"/>
      <c r="OCN222" s="83"/>
      <c r="OCO222" s="83"/>
      <c r="OCP222" s="86"/>
      <c r="OCQ222" s="86"/>
      <c r="OCR222" s="82"/>
      <c r="OCS222" s="83"/>
      <c r="OCT222" s="83"/>
      <c r="OCU222" s="86"/>
      <c r="OCV222" s="86"/>
      <c r="OCW222" s="82"/>
      <c r="OCX222" s="83"/>
      <c r="OCY222" s="83"/>
      <c r="OCZ222" s="86"/>
      <c r="ODA222" s="86"/>
      <c r="ODB222" s="82"/>
      <c r="ODC222" s="83"/>
      <c r="ODD222" s="83"/>
      <c r="ODE222" s="86"/>
      <c r="ODF222" s="86"/>
      <c r="ODG222" s="82"/>
      <c r="ODH222" s="83"/>
      <c r="ODI222" s="83"/>
      <c r="ODJ222" s="86"/>
      <c r="ODK222" s="86"/>
      <c r="ODL222" s="82"/>
      <c r="ODM222" s="83"/>
      <c r="ODN222" s="83"/>
      <c r="ODO222" s="86"/>
      <c r="ODP222" s="86"/>
      <c r="ODQ222" s="82"/>
      <c r="ODR222" s="83"/>
      <c r="ODS222" s="83"/>
      <c r="ODT222" s="86"/>
      <c r="ODU222" s="86"/>
      <c r="ODV222" s="82"/>
      <c r="ODW222" s="83"/>
      <c r="ODX222" s="83"/>
      <c r="ODY222" s="86"/>
      <c r="ODZ222" s="86"/>
      <c r="OEA222" s="82"/>
      <c r="OEB222" s="83"/>
      <c r="OEC222" s="83"/>
      <c r="OED222" s="86"/>
      <c r="OEE222" s="86"/>
      <c r="OEF222" s="82"/>
      <c r="OEG222" s="83"/>
      <c r="OEH222" s="83"/>
      <c r="OEI222" s="86"/>
      <c r="OEJ222" s="86"/>
      <c r="OEK222" s="82"/>
      <c r="OEL222" s="83"/>
      <c r="OEM222" s="83"/>
      <c r="OEN222" s="86"/>
      <c r="OEO222" s="86"/>
      <c r="OEP222" s="82"/>
      <c r="OEQ222" s="83"/>
      <c r="OER222" s="83"/>
      <c r="OES222" s="86"/>
      <c r="OET222" s="86"/>
      <c r="OEU222" s="82"/>
      <c r="OEV222" s="83"/>
      <c r="OEW222" s="83"/>
      <c r="OEX222" s="86"/>
      <c r="OEY222" s="86"/>
      <c r="OEZ222" s="82"/>
      <c r="OFA222" s="83"/>
      <c r="OFB222" s="83"/>
      <c r="OFC222" s="86"/>
      <c r="OFD222" s="86"/>
      <c r="OFE222" s="82"/>
      <c r="OFF222" s="83"/>
      <c r="OFG222" s="83"/>
      <c r="OFH222" s="86"/>
      <c r="OFI222" s="86"/>
      <c r="OFJ222" s="82"/>
      <c r="OFK222" s="83"/>
      <c r="OFL222" s="83"/>
      <c r="OFM222" s="86"/>
      <c r="OFN222" s="86"/>
      <c r="OFO222" s="82"/>
      <c r="OFP222" s="83"/>
      <c r="OFQ222" s="83"/>
      <c r="OFR222" s="86"/>
      <c r="OFS222" s="86"/>
      <c r="OFT222" s="82"/>
      <c r="OFU222" s="83"/>
      <c r="OFV222" s="83"/>
      <c r="OFW222" s="86"/>
      <c r="OFX222" s="86"/>
      <c r="OFY222" s="82"/>
      <c r="OFZ222" s="83"/>
      <c r="OGA222" s="83"/>
      <c r="OGB222" s="86"/>
      <c r="OGC222" s="86"/>
      <c r="OGD222" s="82"/>
      <c r="OGE222" s="83"/>
      <c r="OGF222" s="83"/>
      <c r="OGG222" s="86"/>
      <c r="OGH222" s="86"/>
      <c r="OGI222" s="82"/>
      <c r="OGJ222" s="83"/>
      <c r="OGK222" s="83"/>
      <c r="OGL222" s="86"/>
      <c r="OGM222" s="86"/>
      <c r="OGN222" s="82"/>
      <c r="OGO222" s="83"/>
      <c r="OGP222" s="83"/>
      <c r="OGQ222" s="86"/>
      <c r="OGR222" s="86"/>
      <c r="OGS222" s="82"/>
      <c r="OGT222" s="83"/>
      <c r="OGU222" s="83"/>
      <c r="OGV222" s="86"/>
      <c r="OGW222" s="86"/>
      <c r="OGX222" s="82"/>
      <c r="OGY222" s="83"/>
      <c r="OGZ222" s="83"/>
      <c r="OHA222" s="86"/>
      <c r="OHB222" s="86"/>
      <c r="OHC222" s="82"/>
      <c r="OHD222" s="83"/>
      <c r="OHE222" s="83"/>
      <c r="OHF222" s="86"/>
      <c r="OHG222" s="86"/>
      <c r="OHH222" s="82"/>
      <c r="OHI222" s="83"/>
      <c r="OHJ222" s="83"/>
      <c r="OHK222" s="86"/>
      <c r="OHL222" s="86"/>
      <c r="OHM222" s="82"/>
      <c r="OHN222" s="83"/>
      <c r="OHO222" s="83"/>
      <c r="OHP222" s="86"/>
      <c r="OHQ222" s="86"/>
      <c r="OHR222" s="82"/>
      <c r="OHS222" s="83"/>
      <c r="OHT222" s="83"/>
      <c r="OHU222" s="86"/>
      <c r="OHV222" s="86"/>
      <c r="OHW222" s="82"/>
      <c r="OHX222" s="83"/>
      <c r="OHY222" s="83"/>
      <c r="OHZ222" s="86"/>
      <c r="OIA222" s="86"/>
      <c r="OIB222" s="82"/>
      <c r="OIC222" s="83"/>
      <c r="OID222" s="83"/>
      <c r="OIE222" s="86"/>
      <c r="OIF222" s="86"/>
      <c r="OIG222" s="82"/>
      <c r="OIH222" s="83"/>
      <c r="OII222" s="83"/>
      <c r="OIJ222" s="86"/>
      <c r="OIK222" s="86"/>
      <c r="OIL222" s="82"/>
      <c r="OIM222" s="83"/>
      <c r="OIN222" s="83"/>
      <c r="OIO222" s="86"/>
      <c r="OIP222" s="86"/>
      <c r="OIQ222" s="82"/>
      <c r="OIR222" s="83"/>
      <c r="OIS222" s="83"/>
      <c r="OIT222" s="86"/>
      <c r="OIU222" s="86"/>
      <c r="OIV222" s="82"/>
      <c r="OIW222" s="83"/>
      <c r="OIX222" s="83"/>
      <c r="OIY222" s="86"/>
      <c r="OIZ222" s="86"/>
      <c r="OJA222" s="82"/>
      <c r="OJB222" s="83"/>
      <c r="OJC222" s="83"/>
      <c r="OJD222" s="86"/>
      <c r="OJE222" s="86"/>
      <c r="OJF222" s="82"/>
      <c r="OJG222" s="83"/>
      <c r="OJH222" s="83"/>
      <c r="OJI222" s="86"/>
      <c r="OJJ222" s="86"/>
      <c r="OJK222" s="82"/>
      <c r="OJL222" s="83"/>
      <c r="OJM222" s="83"/>
      <c r="OJN222" s="86"/>
      <c r="OJO222" s="86"/>
      <c r="OJP222" s="82"/>
      <c r="OJQ222" s="83"/>
      <c r="OJR222" s="83"/>
      <c r="OJS222" s="86"/>
      <c r="OJT222" s="86"/>
      <c r="OJU222" s="82"/>
      <c r="OJV222" s="83"/>
      <c r="OJW222" s="83"/>
      <c r="OJX222" s="86"/>
      <c r="OJY222" s="86"/>
      <c r="OJZ222" s="82"/>
      <c r="OKA222" s="83"/>
      <c r="OKB222" s="83"/>
      <c r="OKC222" s="86"/>
      <c r="OKD222" s="86"/>
      <c r="OKE222" s="82"/>
      <c r="OKF222" s="83"/>
      <c r="OKG222" s="83"/>
      <c r="OKH222" s="86"/>
      <c r="OKI222" s="86"/>
      <c r="OKJ222" s="82"/>
      <c r="OKK222" s="83"/>
      <c r="OKL222" s="83"/>
      <c r="OKM222" s="86"/>
      <c r="OKN222" s="86"/>
      <c r="OKO222" s="82"/>
      <c r="OKP222" s="83"/>
      <c r="OKQ222" s="83"/>
      <c r="OKR222" s="86"/>
      <c r="OKS222" s="86"/>
      <c r="OKT222" s="82"/>
      <c r="OKU222" s="83"/>
      <c r="OKV222" s="83"/>
      <c r="OKW222" s="86"/>
      <c r="OKX222" s="86"/>
      <c r="OKY222" s="82"/>
      <c r="OKZ222" s="83"/>
      <c r="OLA222" s="83"/>
      <c r="OLB222" s="86"/>
      <c r="OLC222" s="86"/>
      <c r="OLD222" s="82"/>
      <c r="OLE222" s="83"/>
      <c r="OLF222" s="83"/>
      <c r="OLG222" s="86"/>
      <c r="OLH222" s="86"/>
      <c r="OLI222" s="82"/>
      <c r="OLJ222" s="83"/>
      <c r="OLK222" s="83"/>
      <c r="OLL222" s="86"/>
      <c r="OLM222" s="86"/>
      <c r="OLN222" s="82"/>
      <c r="OLO222" s="83"/>
      <c r="OLP222" s="83"/>
      <c r="OLQ222" s="86"/>
      <c r="OLR222" s="86"/>
      <c r="OLS222" s="82"/>
      <c r="OLT222" s="83"/>
      <c r="OLU222" s="83"/>
      <c r="OLV222" s="86"/>
      <c r="OLW222" s="86"/>
      <c r="OLX222" s="82"/>
      <c r="OLY222" s="83"/>
      <c r="OLZ222" s="83"/>
      <c r="OMA222" s="86"/>
      <c r="OMB222" s="86"/>
      <c r="OMC222" s="82"/>
      <c r="OMD222" s="83"/>
      <c r="OME222" s="83"/>
      <c r="OMF222" s="86"/>
      <c r="OMG222" s="86"/>
      <c r="OMH222" s="82"/>
      <c r="OMI222" s="83"/>
      <c r="OMJ222" s="83"/>
      <c r="OMK222" s="86"/>
      <c r="OML222" s="86"/>
      <c r="OMM222" s="82"/>
      <c r="OMN222" s="83"/>
      <c r="OMO222" s="83"/>
      <c r="OMP222" s="86"/>
      <c r="OMQ222" s="86"/>
      <c r="OMR222" s="82"/>
      <c r="OMS222" s="83"/>
      <c r="OMT222" s="83"/>
      <c r="OMU222" s="86"/>
      <c r="OMV222" s="86"/>
      <c r="OMW222" s="82"/>
      <c r="OMX222" s="83"/>
      <c r="OMY222" s="83"/>
      <c r="OMZ222" s="86"/>
      <c r="ONA222" s="86"/>
      <c r="ONB222" s="82"/>
      <c r="ONC222" s="83"/>
      <c r="OND222" s="83"/>
      <c r="ONE222" s="86"/>
      <c r="ONF222" s="86"/>
      <c r="ONG222" s="82"/>
      <c r="ONH222" s="83"/>
      <c r="ONI222" s="83"/>
      <c r="ONJ222" s="86"/>
      <c r="ONK222" s="86"/>
      <c r="ONL222" s="82"/>
      <c r="ONM222" s="83"/>
      <c r="ONN222" s="83"/>
      <c r="ONO222" s="86"/>
      <c r="ONP222" s="86"/>
      <c r="ONQ222" s="82"/>
      <c r="ONR222" s="83"/>
      <c r="ONS222" s="83"/>
      <c r="ONT222" s="86"/>
      <c r="ONU222" s="86"/>
      <c r="ONV222" s="82"/>
      <c r="ONW222" s="83"/>
      <c r="ONX222" s="83"/>
      <c r="ONY222" s="86"/>
      <c r="ONZ222" s="86"/>
      <c r="OOA222" s="82"/>
      <c r="OOB222" s="83"/>
      <c r="OOC222" s="83"/>
      <c r="OOD222" s="86"/>
      <c r="OOE222" s="86"/>
      <c r="OOF222" s="82"/>
      <c r="OOG222" s="83"/>
      <c r="OOH222" s="83"/>
      <c r="OOI222" s="86"/>
      <c r="OOJ222" s="86"/>
      <c r="OOK222" s="82"/>
      <c r="OOL222" s="83"/>
      <c r="OOM222" s="83"/>
      <c r="OON222" s="86"/>
      <c r="OOO222" s="86"/>
      <c r="OOP222" s="82"/>
      <c r="OOQ222" s="83"/>
      <c r="OOR222" s="83"/>
      <c r="OOS222" s="86"/>
      <c r="OOT222" s="86"/>
      <c r="OOU222" s="82"/>
      <c r="OOV222" s="83"/>
      <c r="OOW222" s="83"/>
      <c r="OOX222" s="86"/>
      <c r="OOY222" s="86"/>
      <c r="OOZ222" s="82"/>
      <c r="OPA222" s="83"/>
      <c r="OPB222" s="83"/>
      <c r="OPC222" s="86"/>
      <c r="OPD222" s="86"/>
      <c r="OPE222" s="82"/>
      <c r="OPF222" s="83"/>
      <c r="OPG222" s="83"/>
      <c r="OPH222" s="86"/>
      <c r="OPI222" s="86"/>
      <c r="OPJ222" s="82"/>
      <c r="OPK222" s="83"/>
      <c r="OPL222" s="83"/>
      <c r="OPM222" s="86"/>
      <c r="OPN222" s="86"/>
      <c r="OPO222" s="82"/>
      <c r="OPP222" s="83"/>
      <c r="OPQ222" s="83"/>
      <c r="OPR222" s="86"/>
      <c r="OPS222" s="86"/>
      <c r="OPT222" s="82"/>
      <c r="OPU222" s="83"/>
      <c r="OPV222" s="83"/>
      <c r="OPW222" s="86"/>
      <c r="OPX222" s="86"/>
      <c r="OPY222" s="82"/>
      <c r="OPZ222" s="83"/>
      <c r="OQA222" s="83"/>
      <c r="OQB222" s="86"/>
      <c r="OQC222" s="86"/>
      <c r="OQD222" s="82"/>
      <c r="OQE222" s="83"/>
      <c r="OQF222" s="83"/>
      <c r="OQG222" s="86"/>
      <c r="OQH222" s="86"/>
      <c r="OQI222" s="82"/>
      <c r="OQJ222" s="83"/>
      <c r="OQK222" s="83"/>
      <c r="OQL222" s="86"/>
      <c r="OQM222" s="86"/>
      <c r="OQN222" s="82"/>
      <c r="OQO222" s="83"/>
      <c r="OQP222" s="83"/>
      <c r="OQQ222" s="86"/>
      <c r="OQR222" s="86"/>
      <c r="OQS222" s="82"/>
      <c r="OQT222" s="83"/>
      <c r="OQU222" s="83"/>
      <c r="OQV222" s="86"/>
      <c r="OQW222" s="86"/>
      <c r="OQX222" s="82"/>
      <c r="OQY222" s="83"/>
      <c r="OQZ222" s="83"/>
      <c r="ORA222" s="86"/>
      <c r="ORB222" s="86"/>
      <c r="ORC222" s="82"/>
      <c r="ORD222" s="83"/>
      <c r="ORE222" s="83"/>
      <c r="ORF222" s="86"/>
      <c r="ORG222" s="86"/>
      <c r="ORH222" s="82"/>
      <c r="ORI222" s="83"/>
      <c r="ORJ222" s="83"/>
      <c r="ORK222" s="86"/>
      <c r="ORL222" s="86"/>
      <c r="ORM222" s="82"/>
      <c r="ORN222" s="83"/>
      <c r="ORO222" s="83"/>
      <c r="ORP222" s="86"/>
      <c r="ORQ222" s="86"/>
      <c r="ORR222" s="82"/>
      <c r="ORS222" s="83"/>
      <c r="ORT222" s="83"/>
      <c r="ORU222" s="86"/>
      <c r="ORV222" s="86"/>
      <c r="ORW222" s="82"/>
      <c r="ORX222" s="83"/>
      <c r="ORY222" s="83"/>
      <c r="ORZ222" s="86"/>
      <c r="OSA222" s="86"/>
      <c r="OSB222" s="82"/>
      <c r="OSC222" s="83"/>
      <c r="OSD222" s="83"/>
      <c r="OSE222" s="86"/>
      <c r="OSF222" s="86"/>
      <c r="OSG222" s="82"/>
      <c r="OSH222" s="83"/>
      <c r="OSI222" s="83"/>
      <c r="OSJ222" s="86"/>
      <c r="OSK222" s="86"/>
      <c r="OSL222" s="82"/>
      <c r="OSM222" s="83"/>
      <c r="OSN222" s="83"/>
      <c r="OSO222" s="86"/>
      <c r="OSP222" s="86"/>
      <c r="OSQ222" s="82"/>
      <c r="OSR222" s="83"/>
      <c r="OSS222" s="83"/>
      <c r="OST222" s="86"/>
      <c r="OSU222" s="86"/>
      <c r="OSV222" s="82"/>
      <c r="OSW222" s="83"/>
      <c r="OSX222" s="83"/>
      <c r="OSY222" s="86"/>
      <c r="OSZ222" s="86"/>
      <c r="OTA222" s="82"/>
      <c r="OTB222" s="83"/>
      <c r="OTC222" s="83"/>
      <c r="OTD222" s="86"/>
      <c r="OTE222" s="86"/>
      <c r="OTF222" s="82"/>
      <c r="OTG222" s="83"/>
      <c r="OTH222" s="83"/>
      <c r="OTI222" s="86"/>
      <c r="OTJ222" s="86"/>
      <c r="OTK222" s="82"/>
      <c r="OTL222" s="83"/>
      <c r="OTM222" s="83"/>
      <c r="OTN222" s="86"/>
      <c r="OTO222" s="86"/>
      <c r="OTP222" s="82"/>
      <c r="OTQ222" s="83"/>
      <c r="OTR222" s="83"/>
      <c r="OTS222" s="86"/>
      <c r="OTT222" s="86"/>
      <c r="OTU222" s="82"/>
      <c r="OTV222" s="83"/>
      <c r="OTW222" s="83"/>
      <c r="OTX222" s="86"/>
      <c r="OTY222" s="86"/>
      <c r="OTZ222" s="82"/>
      <c r="OUA222" s="83"/>
      <c r="OUB222" s="83"/>
      <c r="OUC222" s="86"/>
      <c r="OUD222" s="86"/>
      <c r="OUE222" s="82"/>
      <c r="OUF222" s="83"/>
      <c r="OUG222" s="83"/>
      <c r="OUH222" s="86"/>
      <c r="OUI222" s="86"/>
      <c r="OUJ222" s="82"/>
      <c r="OUK222" s="83"/>
      <c r="OUL222" s="83"/>
      <c r="OUM222" s="86"/>
      <c r="OUN222" s="86"/>
      <c r="OUO222" s="82"/>
      <c r="OUP222" s="83"/>
      <c r="OUQ222" s="83"/>
      <c r="OUR222" s="86"/>
      <c r="OUS222" s="86"/>
      <c r="OUT222" s="82"/>
      <c r="OUU222" s="83"/>
      <c r="OUV222" s="83"/>
      <c r="OUW222" s="86"/>
      <c r="OUX222" s="86"/>
      <c r="OUY222" s="82"/>
      <c r="OUZ222" s="83"/>
      <c r="OVA222" s="83"/>
      <c r="OVB222" s="86"/>
      <c r="OVC222" s="86"/>
      <c r="OVD222" s="82"/>
      <c r="OVE222" s="83"/>
      <c r="OVF222" s="83"/>
      <c r="OVG222" s="86"/>
      <c r="OVH222" s="86"/>
      <c r="OVI222" s="82"/>
      <c r="OVJ222" s="83"/>
      <c r="OVK222" s="83"/>
      <c r="OVL222" s="86"/>
      <c r="OVM222" s="86"/>
      <c r="OVN222" s="82"/>
      <c r="OVO222" s="83"/>
      <c r="OVP222" s="83"/>
      <c r="OVQ222" s="86"/>
      <c r="OVR222" s="86"/>
      <c r="OVS222" s="82"/>
      <c r="OVT222" s="83"/>
      <c r="OVU222" s="83"/>
      <c r="OVV222" s="86"/>
      <c r="OVW222" s="86"/>
      <c r="OVX222" s="82"/>
      <c r="OVY222" s="83"/>
      <c r="OVZ222" s="83"/>
      <c r="OWA222" s="86"/>
      <c r="OWB222" s="86"/>
      <c r="OWC222" s="82"/>
      <c r="OWD222" s="83"/>
      <c r="OWE222" s="83"/>
      <c r="OWF222" s="86"/>
      <c r="OWG222" s="86"/>
      <c r="OWH222" s="82"/>
      <c r="OWI222" s="83"/>
      <c r="OWJ222" s="83"/>
      <c r="OWK222" s="86"/>
      <c r="OWL222" s="86"/>
      <c r="OWM222" s="82"/>
      <c r="OWN222" s="83"/>
      <c r="OWO222" s="83"/>
      <c r="OWP222" s="86"/>
      <c r="OWQ222" s="86"/>
      <c r="OWR222" s="82"/>
      <c r="OWS222" s="83"/>
      <c r="OWT222" s="83"/>
      <c r="OWU222" s="86"/>
      <c r="OWV222" s="86"/>
      <c r="OWW222" s="82"/>
      <c r="OWX222" s="83"/>
      <c r="OWY222" s="83"/>
      <c r="OWZ222" s="86"/>
      <c r="OXA222" s="86"/>
      <c r="OXB222" s="82"/>
      <c r="OXC222" s="83"/>
      <c r="OXD222" s="83"/>
      <c r="OXE222" s="86"/>
      <c r="OXF222" s="86"/>
      <c r="OXG222" s="82"/>
      <c r="OXH222" s="83"/>
      <c r="OXI222" s="83"/>
      <c r="OXJ222" s="86"/>
      <c r="OXK222" s="86"/>
      <c r="OXL222" s="82"/>
      <c r="OXM222" s="83"/>
      <c r="OXN222" s="83"/>
      <c r="OXO222" s="86"/>
      <c r="OXP222" s="86"/>
      <c r="OXQ222" s="82"/>
      <c r="OXR222" s="83"/>
      <c r="OXS222" s="83"/>
      <c r="OXT222" s="86"/>
      <c r="OXU222" s="86"/>
      <c r="OXV222" s="82"/>
      <c r="OXW222" s="83"/>
      <c r="OXX222" s="83"/>
      <c r="OXY222" s="86"/>
      <c r="OXZ222" s="86"/>
      <c r="OYA222" s="82"/>
      <c r="OYB222" s="83"/>
      <c r="OYC222" s="83"/>
      <c r="OYD222" s="86"/>
      <c r="OYE222" s="86"/>
      <c r="OYF222" s="82"/>
      <c r="OYG222" s="83"/>
      <c r="OYH222" s="83"/>
      <c r="OYI222" s="86"/>
      <c r="OYJ222" s="86"/>
      <c r="OYK222" s="82"/>
      <c r="OYL222" s="83"/>
      <c r="OYM222" s="83"/>
      <c r="OYN222" s="86"/>
      <c r="OYO222" s="86"/>
      <c r="OYP222" s="82"/>
      <c r="OYQ222" s="83"/>
      <c r="OYR222" s="83"/>
      <c r="OYS222" s="86"/>
      <c r="OYT222" s="86"/>
      <c r="OYU222" s="82"/>
      <c r="OYV222" s="83"/>
      <c r="OYW222" s="83"/>
      <c r="OYX222" s="86"/>
      <c r="OYY222" s="86"/>
      <c r="OYZ222" s="82"/>
      <c r="OZA222" s="83"/>
      <c r="OZB222" s="83"/>
      <c r="OZC222" s="86"/>
      <c r="OZD222" s="86"/>
      <c r="OZE222" s="82"/>
      <c r="OZF222" s="83"/>
      <c r="OZG222" s="83"/>
      <c r="OZH222" s="86"/>
      <c r="OZI222" s="86"/>
      <c r="OZJ222" s="82"/>
      <c r="OZK222" s="83"/>
      <c r="OZL222" s="83"/>
      <c r="OZM222" s="86"/>
      <c r="OZN222" s="86"/>
      <c r="OZO222" s="82"/>
      <c r="OZP222" s="83"/>
      <c r="OZQ222" s="83"/>
      <c r="OZR222" s="86"/>
      <c r="OZS222" s="86"/>
      <c r="OZT222" s="82"/>
      <c r="OZU222" s="83"/>
      <c r="OZV222" s="83"/>
      <c r="OZW222" s="86"/>
      <c r="OZX222" s="86"/>
      <c r="OZY222" s="82"/>
      <c r="OZZ222" s="83"/>
      <c r="PAA222" s="83"/>
      <c r="PAB222" s="86"/>
      <c r="PAC222" s="86"/>
      <c r="PAD222" s="82"/>
      <c r="PAE222" s="83"/>
      <c r="PAF222" s="83"/>
      <c r="PAG222" s="86"/>
      <c r="PAH222" s="86"/>
      <c r="PAI222" s="82"/>
      <c r="PAJ222" s="83"/>
      <c r="PAK222" s="83"/>
      <c r="PAL222" s="86"/>
      <c r="PAM222" s="86"/>
      <c r="PAN222" s="82"/>
      <c r="PAO222" s="83"/>
      <c r="PAP222" s="83"/>
      <c r="PAQ222" s="86"/>
      <c r="PAR222" s="86"/>
      <c r="PAS222" s="82"/>
      <c r="PAT222" s="83"/>
      <c r="PAU222" s="83"/>
      <c r="PAV222" s="86"/>
      <c r="PAW222" s="86"/>
      <c r="PAX222" s="82"/>
      <c r="PAY222" s="83"/>
      <c r="PAZ222" s="83"/>
      <c r="PBA222" s="86"/>
      <c r="PBB222" s="86"/>
      <c r="PBC222" s="82"/>
      <c r="PBD222" s="83"/>
      <c r="PBE222" s="83"/>
      <c r="PBF222" s="86"/>
      <c r="PBG222" s="86"/>
      <c r="PBH222" s="82"/>
      <c r="PBI222" s="83"/>
      <c r="PBJ222" s="83"/>
      <c r="PBK222" s="86"/>
      <c r="PBL222" s="86"/>
      <c r="PBM222" s="82"/>
      <c r="PBN222" s="83"/>
      <c r="PBO222" s="83"/>
      <c r="PBP222" s="86"/>
      <c r="PBQ222" s="86"/>
      <c r="PBR222" s="82"/>
      <c r="PBS222" s="83"/>
      <c r="PBT222" s="83"/>
      <c r="PBU222" s="86"/>
      <c r="PBV222" s="86"/>
      <c r="PBW222" s="82"/>
      <c r="PBX222" s="83"/>
      <c r="PBY222" s="83"/>
      <c r="PBZ222" s="86"/>
      <c r="PCA222" s="86"/>
      <c r="PCB222" s="82"/>
      <c r="PCC222" s="83"/>
      <c r="PCD222" s="83"/>
      <c r="PCE222" s="86"/>
      <c r="PCF222" s="86"/>
      <c r="PCG222" s="82"/>
      <c r="PCH222" s="83"/>
      <c r="PCI222" s="83"/>
      <c r="PCJ222" s="86"/>
      <c r="PCK222" s="86"/>
      <c r="PCL222" s="82"/>
      <c r="PCM222" s="83"/>
      <c r="PCN222" s="83"/>
      <c r="PCO222" s="86"/>
      <c r="PCP222" s="86"/>
      <c r="PCQ222" s="82"/>
      <c r="PCR222" s="83"/>
      <c r="PCS222" s="83"/>
      <c r="PCT222" s="86"/>
      <c r="PCU222" s="86"/>
      <c r="PCV222" s="82"/>
      <c r="PCW222" s="83"/>
      <c r="PCX222" s="83"/>
      <c r="PCY222" s="86"/>
      <c r="PCZ222" s="86"/>
      <c r="PDA222" s="82"/>
      <c r="PDB222" s="83"/>
      <c r="PDC222" s="83"/>
      <c r="PDD222" s="86"/>
      <c r="PDE222" s="86"/>
      <c r="PDF222" s="82"/>
      <c r="PDG222" s="83"/>
      <c r="PDH222" s="83"/>
      <c r="PDI222" s="86"/>
      <c r="PDJ222" s="86"/>
      <c r="PDK222" s="82"/>
      <c r="PDL222" s="83"/>
      <c r="PDM222" s="83"/>
      <c r="PDN222" s="86"/>
      <c r="PDO222" s="86"/>
      <c r="PDP222" s="82"/>
      <c r="PDQ222" s="83"/>
      <c r="PDR222" s="83"/>
      <c r="PDS222" s="86"/>
      <c r="PDT222" s="86"/>
      <c r="PDU222" s="82"/>
      <c r="PDV222" s="83"/>
      <c r="PDW222" s="83"/>
      <c r="PDX222" s="86"/>
      <c r="PDY222" s="86"/>
      <c r="PDZ222" s="82"/>
      <c r="PEA222" s="83"/>
      <c r="PEB222" s="83"/>
      <c r="PEC222" s="86"/>
      <c r="PED222" s="86"/>
      <c r="PEE222" s="82"/>
      <c r="PEF222" s="83"/>
      <c r="PEG222" s="83"/>
      <c r="PEH222" s="86"/>
      <c r="PEI222" s="86"/>
      <c r="PEJ222" s="82"/>
      <c r="PEK222" s="83"/>
      <c r="PEL222" s="83"/>
      <c r="PEM222" s="86"/>
      <c r="PEN222" s="86"/>
      <c r="PEO222" s="82"/>
      <c r="PEP222" s="83"/>
      <c r="PEQ222" s="83"/>
      <c r="PER222" s="86"/>
      <c r="PES222" s="86"/>
      <c r="PET222" s="82"/>
      <c r="PEU222" s="83"/>
      <c r="PEV222" s="83"/>
      <c r="PEW222" s="86"/>
      <c r="PEX222" s="86"/>
      <c r="PEY222" s="82"/>
      <c r="PEZ222" s="83"/>
      <c r="PFA222" s="83"/>
      <c r="PFB222" s="86"/>
      <c r="PFC222" s="86"/>
      <c r="PFD222" s="82"/>
      <c r="PFE222" s="83"/>
      <c r="PFF222" s="83"/>
      <c r="PFG222" s="86"/>
      <c r="PFH222" s="86"/>
      <c r="PFI222" s="82"/>
      <c r="PFJ222" s="83"/>
      <c r="PFK222" s="83"/>
      <c r="PFL222" s="86"/>
      <c r="PFM222" s="86"/>
      <c r="PFN222" s="82"/>
      <c r="PFO222" s="83"/>
      <c r="PFP222" s="83"/>
      <c r="PFQ222" s="86"/>
      <c r="PFR222" s="86"/>
      <c r="PFS222" s="82"/>
      <c r="PFT222" s="83"/>
      <c r="PFU222" s="83"/>
      <c r="PFV222" s="86"/>
      <c r="PFW222" s="86"/>
      <c r="PFX222" s="82"/>
      <c r="PFY222" s="83"/>
      <c r="PFZ222" s="83"/>
      <c r="PGA222" s="86"/>
      <c r="PGB222" s="86"/>
      <c r="PGC222" s="82"/>
      <c r="PGD222" s="83"/>
      <c r="PGE222" s="83"/>
      <c r="PGF222" s="86"/>
      <c r="PGG222" s="86"/>
      <c r="PGH222" s="82"/>
      <c r="PGI222" s="83"/>
      <c r="PGJ222" s="83"/>
      <c r="PGK222" s="86"/>
      <c r="PGL222" s="86"/>
      <c r="PGM222" s="82"/>
      <c r="PGN222" s="83"/>
      <c r="PGO222" s="83"/>
      <c r="PGP222" s="86"/>
      <c r="PGQ222" s="86"/>
      <c r="PGR222" s="82"/>
      <c r="PGS222" s="83"/>
      <c r="PGT222" s="83"/>
      <c r="PGU222" s="86"/>
      <c r="PGV222" s="86"/>
      <c r="PGW222" s="82"/>
      <c r="PGX222" s="83"/>
      <c r="PGY222" s="83"/>
      <c r="PGZ222" s="86"/>
      <c r="PHA222" s="86"/>
      <c r="PHB222" s="82"/>
      <c r="PHC222" s="83"/>
      <c r="PHD222" s="83"/>
      <c r="PHE222" s="86"/>
      <c r="PHF222" s="86"/>
      <c r="PHG222" s="82"/>
      <c r="PHH222" s="83"/>
      <c r="PHI222" s="83"/>
      <c r="PHJ222" s="86"/>
      <c r="PHK222" s="86"/>
      <c r="PHL222" s="82"/>
      <c r="PHM222" s="83"/>
      <c r="PHN222" s="83"/>
      <c r="PHO222" s="86"/>
      <c r="PHP222" s="86"/>
      <c r="PHQ222" s="82"/>
      <c r="PHR222" s="83"/>
      <c r="PHS222" s="83"/>
      <c r="PHT222" s="86"/>
      <c r="PHU222" s="86"/>
      <c r="PHV222" s="82"/>
      <c r="PHW222" s="83"/>
      <c r="PHX222" s="83"/>
      <c r="PHY222" s="86"/>
      <c r="PHZ222" s="86"/>
      <c r="PIA222" s="82"/>
      <c r="PIB222" s="83"/>
      <c r="PIC222" s="83"/>
      <c r="PID222" s="86"/>
      <c r="PIE222" s="86"/>
      <c r="PIF222" s="82"/>
      <c r="PIG222" s="83"/>
      <c r="PIH222" s="83"/>
      <c r="PII222" s="86"/>
      <c r="PIJ222" s="86"/>
      <c r="PIK222" s="82"/>
      <c r="PIL222" s="83"/>
      <c r="PIM222" s="83"/>
      <c r="PIN222" s="86"/>
      <c r="PIO222" s="86"/>
      <c r="PIP222" s="82"/>
      <c r="PIQ222" s="83"/>
      <c r="PIR222" s="83"/>
      <c r="PIS222" s="86"/>
      <c r="PIT222" s="86"/>
      <c r="PIU222" s="82"/>
      <c r="PIV222" s="83"/>
      <c r="PIW222" s="83"/>
      <c r="PIX222" s="86"/>
      <c r="PIY222" s="86"/>
      <c r="PIZ222" s="82"/>
      <c r="PJA222" s="83"/>
      <c r="PJB222" s="83"/>
      <c r="PJC222" s="86"/>
      <c r="PJD222" s="86"/>
      <c r="PJE222" s="82"/>
      <c r="PJF222" s="83"/>
      <c r="PJG222" s="83"/>
      <c r="PJH222" s="86"/>
      <c r="PJI222" s="86"/>
      <c r="PJJ222" s="82"/>
      <c r="PJK222" s="83"/>
      <c r="PJL222" s="83"/>
      <c r="PJM222" s="86"/>
      <c r="PJN222" s="86"/>
      <c r="PJO222" s="82"/>
      <c r="PJP222" s="83"/>
      <c r="PJQ222" s="83"/>
      <c r="PJR222" s="86"/>
      <c r="PJS222" s="86"/>
      <c r="PJT222" s="82"/>
      <c r="PJU222" s="83"/>
      <c r="PJV222" s="83"/>
      <c r="PJW222" s="86"/>
      <c r="PJX222" s="86"/>
      <c r="PJY222" s="82"/>
      <c r="PJZ222" s="83"/>
      <c r="PKA222" s="83"/>
      <c r="PKB222" s="86"/>
      <c r="PKC222" s="86"/>
      <c r="PKD222" s="82"/>
      <c r="PKE222" s="83"/>
      <c r="PKF222" s="83"/>
      <c r="PKG222" s="86"/>
      <c r="PKH222" s="86"/>
      <c r="PKI222" s="82"/>
      <c r="PKJ222" s="83"/>
      <c r="PKK222" s="83"/>
      <c r="PKL222" s="86"/>
      <c r="PKM222" s="86"/>
      <c r="PKN222" s="82"/>
      <c r="PKO222" s="83"/>
      <c r="PKP222" s="83"/>
      <c r="PKQ222" s="86"/>
      <c r="PKR222" s="86"/>
      <c r="PKS222" s="82"/>
      <c r="PKT222" s="83"/>
      <c r="PKU222" s="83"/>
      <c r="PKV222" s="86"/>
      <c r="PKW222" s="86"/>
      <c r="PKX222" s="82"/>
      <c r="PKY222" s="83"/>
      <c r="PKZ222" s="83"/>
      <c r="PLA222" s="86"/>
      <c r="PLB222" s="86"/>
      <c r="PLC222" s="82"/>
      <c r="PLD222" s="83"/>
      <c r="PLE222" s="83"/>
      <c r="PLF222" s="86"/>
      <c r="PLG222" s="86"/>
      <c r="PLH222" s="82"/>
      <c r="PLI222" s="83"/>
      <c r="PLJ222" s="83"/>
      <c r="PLK222" s="86"/>
      <c r="PLL222" s="86"/>
      <c r="PLM222" s="82"/>
      <c r="PLN222" s="83"/>
      <c r="PLO222" s="83"/>
      <c r="PLP222" s="86"/>
      <c r="PLQ222" s="86"/>
      <c r="PLR222" s="82"/>
      <c r="PLS222" s="83"/>
      <c r="PLT222" s="83"/>
      <c r="PLU222" s="86"/>
      <c r="PLV222" s="86"/>
      <c r="PLW222" s="82"/>
      <c r="PLX222" s="83"/>
      <c r="PLY222" s="83"/>
      <c r="PLZ222" s="86"/>
      <c r="PMA222" s="86"/>
      <c r="PMB222" s="82"/>
      <c r="PMC222" s="83"/>
      <c r="PMD222" s="83"/>
      <c r="PME222" s="86"/>
      <c r="PMF222" s="86"/>
      <c r="PMG222" s="82"/>
      <c r="PMH222" s="83"/>
      <c r="PMI222" s="83"/>
      <c r="PMJ222" s="86"/>
      <c r="PMK222" s="86"/>
      <c r="PML222" s="82"/>
      <c r="PMM222" s="83"/>
      <c r="PMN222" s="83"/>
      <c r="PMO222" s="86"/>
      <c r="PMP222" s="86"/>
      <c r="PMQ222" s="82"/>
      <c r="PMR222" s="83"/>
      <c r="PMS222" s="83"/>
      <c r="PMT222" s="86"/>
      <c r="PMU222" s="86"/>
      <c r="PMV222" s="82"/>
      <c r="PMW222" s="83"/>
      <c r="PMX222" s="83"/>
      <c r="PMY222" s="86"/>
      <c r="PMZ222" s="86"/>
      <c r="PNA222" s="82"/>
      <c r="PNB222" s="83"/>
      <c r="PNC222" s="83"/>
      <c r="PND222" s="86"/>
      <c r="PNE222" s="86"/>
      <c r="PNF222" s="82"/>
      <c r="PNG222" s="83"/>
      <c r="PNH222" s="83"/>
      <c r="PNI222" s="86"/>
      <c r="PNJ222" s="86"/>
      <c r="PNK222" s="82"/>
      <c r="PNL222" s="83"/>
      <c r="PNM222" s="83"/>
      <c r="PNN222" s="86"/>
      <c r="PNO222" s="86"/>
      <c r="PNP222" s="82"/>
      <c r="PNQ222" s="83"/>
      <c r="PNR222" s="83"/>
      <c r="PNS222" s="86"/>
      <c r="PNT222" s="86"/>
      <c r="PNU222" s="82"/>
      <c r="PNV222" s="83"/>
      <c r="PNW222" s="83"/>
      <c r="PNX222" s="86"/>
      <c r="PNY222" s="86"/>
      <c r="PNZ222" s="82"/>
      <c r="POA222" s="83"/>
      <c r="POB222" s="83"/>
      <c r="POC222" s="86"/>
      <c r="POD222" s="86"/>
      <c r="POE222" s="82"/>
      <c r="POF222" s="83"/>
      <c r="POG222" s="83"/>
      <c r="POH222" s="86"/>
      <c r="POI222" s="86"/>
      <c r="POJ222" s="82"/>
      <c r="POK222" s="83"/>
      <c r="POL222" s="83"/>
      <c r="POM222" s="86"/>
      <c r="PON222" s="86"/>
      <c r="POO222" s="82"/>
      <c r="POP222" s="83"/>
      <c r="POQ222" s="83"/>
      <c r="POR222" s="86"/>
      <c r="POS222" s="86"/>
      <c r="POT222" s="82"/>
      <c r="POU222" s="83"/>
      <c r="POV222" s="83"/>
      <c r="POW222" s="86"/>
      <c r="POX222" s="86"/>
      <c r="POY222" s="82"/>
      <c r="POZ222" s="83"/>
      <c r="PPA222" s="83"/>
      <c r="PPB222" s="86"/>
      <c r="PPC222" s="86"/>
      <c r="PPD222" s="82"/>
      <c r="PPE222" s="83"/>
      <c r="PPF222" s="83"/>
      <c r="PPG222" s="86"/>
      <c r="PPH222" s="86"/>
      <c r="PPI222" s="82"/>
      <c r="PPJ222" s="83"/>
      <c r="PPK222" s="83"/>
      <c r="PPL222" s="86"/>
      <c r="PPM222" s="86"/>
      <c r="PPN222" s="82"/>
      <c r="PPO222" s="83"/>
      <c r="PPP222" s="83"/>
      <c r="PPQ222" s="86"/>
      <c r="PPR222" s="86"/>
      <c r="PPS222" s="82"/>
      <c r="PPT222" s="83"/>
      <c r="PPU222" s="83"/>
      <c r="PPV222" s="86"/>
      <c r="PPW222" s="86"/>
      <c r="PPX222" s="82"/>
      <c r="PPY222" s="83"/>
      <c r="PPZ222" s="83"/>
      <c r="PQA222" s="86"/>
      <c r="PQB222" s="86"/>
      <c r="PQC222" s="82"/>
      <c r="PQD222" s="83"/>
      <c r="PQE222" s="83"/>
      <c r="PQF222" s="86"/>
      <c r="PQG222" s="86"/>
      <c r="PQH222" s="82"/>
      <c r="PQI222" s="83"/>
      <c r="PQJ222" s="83"/>
      <c r="PQK222" s="86"/>
      <c r="PQL222" s="86"/>
      <c r="PQM222" s="82"/>
      <c r="PQN222" s="83"/>
      <c r="PQO222" s="83"/>
      <c r="PQP222" s="86"/>
      <c r="PQQ222" s="86"/>
      <c r="PQR222" s="82"/>
      <c r="PQS222" s="83"/>
      <c r="PQT222" s="83"/>
      <c r="PQU222" s="86"/>
      <c r="PQV222" s="86"/>
      <c r="PQW222" s="82"/>
      <c r="PQX222" s="83"/>
      <c r="PQY222" s="83"/>
      <c r="PQZ222" s="86"/>
      <c r="PRA222" s="86"/>
      <c r="PRB222" s="82"/>
      <c r="PRC222" s="83"/>
      <c r="PRD222" s="83"/>
      <c r="PRE222" s="86"/>
      <c r="PRF222" s="86"/>
      <c r="PRG222" s="82"/>
      <c r="PRH222" s="83"/>
      <c r="PRI222" s="83"/>
      <c r="PRJ222" s="86"/>
      <c r="PRK222" s="86"/>
      <c r="PRL222" s="82"/>
      <c r="PRM222" s="83"/>
      <c r="PRN222" s="83"/>
      <c r="PRO222" s="86"/>
      <c r="PRP222" s="86"/>
      <c r="PRQ222" s="82"/>
      <c r="PRR222" s="83"/>
      <c r="PRS222" s="83"/>
      <c r="PRT222" s="86"/>
      <c r="PRU222" s="86"/>
      <c r="PRV222" s="82"/>
      <c r="PRW222" s="83"/>
      <c r="PRX222" s="83"/>
      <c r="PRY222" s="86"/>
      <c r="PRZ222" s="86"/>
      <c r="PSA222" s="82"/>
      <c r="PSB222" s="83"/>
      <c r="PSC222" s="83"/>
      <c r="PSD222" s="86"/>
      <c r="PSE222" s="86"/>
      <c r="PSF222" s="82"/>
      <c r="PSG222" s="83"/>
      <c r="PSH222" s="83"/>
      <c r="PSI222" s="86"/>
      <c r="PSJ222" s="86"/>
      <c r="PSK222" s="82"/>
      <c r="PSL222" s="83"/>
      <c r="PSM222" s="83"/>
      <c r="PSN222" s="86"/>
      <c r="PSO222" s="86"/>
      <c r="PSP222" s="82"/>
      <c r="PSQ222" s="83"/>
      <c r="PSR222" s="83"/>
      <c r="PSS222" s="86"/>
      <c r="PST222" s="86"/>
      <c r="PSU222" s="82"/>
      <c r="PSV222" s="83"/>
      <c r="PSW222" s="83"/>
      <c r="PSX222" s="86"/>
      <c r="PSY222" s="86"/>
      <c r="PSZ222" s="82"/>
      <c r="PTA222" s="83"/>
      <c r="PTB222" s="83"/>
      <c r="PTC222" s="86"/>
      <c r="PTD222" s="86"/>
      <c r="PTE222" s="82"/>
      <c r="PTF222" s="83"/>
      <c r="PTG222" s="83"/>
      <c r="PTH222" s="86"/>
      <c r="PTI222" s="86"/>
      <c r="PTJ222" s="82"/>
      <c r="PTK222" s="83"/>
      <c r="PTL222" s="83"/>
      <c r="PTM222" s="86"/>
      <c r="PTN222" s="86"/>
      <c r="PTO222" s="82"/>
      <c r="PTP222" s="83"/>
      <c r="PTQ222" s="83"/>
      <c r="PTR222" s="86"/>
      <c r="PTS222" s="86"/>
      <c r="PTT222" s="82"/>
      <c r="PTU222" s="83"/>
      <c r="PTV222" s="83"/>
      <c r="PTW222" s="86"/>
      <c r="PTX222" s="86"/>
      <c r="PTY222" s="82"/>
      <c r="PTZ222" s="83"/>
      <c r="PUA222" s="83"/>
      <c r="PUB222" s="86"/>
      <c r="PUC222" s="86"/>
      <c r="PUD222" s="82"/>
      <c r="PUE222" s="83"/>
      <c r="PUF222" s="83"/>
      <c r="PUG222" s="86"/>
      <c r="PUH222" s="86"/>
      <c r="PUI222" s="82"/>
      <c r="PUJ222" s="83"/>
      <c r="PUK222" s="83"/>
      <c r="PUL222" s="86"/>
      <c r="PUM222" s="86"/>
      <c r="PUN222" s="82"/>
      <c r="PUO222" s="83"/>
      <c r="PUP222" s="83"/>
      <c r="PUQ222" s="86"/>
      <c r="PUR222" s="86"/>
      <c r="PUS222" s="82"/>
      <c r="PUT222" s="83"/>
      <c r="PUU222" s="83"/>
      <c r="PUV222" s="86"/>
      <c r="PUW222" s="86"/>
      <c r="PUX222" s="82"/>
      <c r="PUY222" s="83"/>
      <c r="PUZ222" s="83"/>
      <c r="PVA222" s="86"/>
      <c r="PVB222" s="86"/>
      <c r="PVC222" s="82"/>
      <c r="PVD222" s="83"/>
      <c r="PVE222" s="83"/>
      <c r="PVF222" s="86"/>
      <c r="PVG222" s="86"/>
      <c r="PVH222" s="82"/>
      <c r="PVI222" s="83"/>
      <c r="PVJ222" s="83"/>
      <c r="PVK222" s="86"/>
      <c r="PVL222" s="86"/>
      <c r="PVM222" s="82"/>
      <c r="PVN222" s="83"/>
      <c r="PVO222" s="83"/>
      <c r="PVP222" s="86"/>
      <c r="PVQ222" s="86"/>
      <c r="PVR222" s="82"/>
      <c r="PVS222" s="83"/>
      <c r="PVT222" s="83"/>
      <c r="PVU222" s="86"/>
      <c r="PVV222" s="86"/>
      <c r="PVW222" s="82"/>
      <c r="PVX222" s="83"/>
      <c r="PVY222" s="83"/>
      <c r="PVZ222" s="86"/>
      <c r="PWA222" s="86"/>
      <c r="PWB222" s="82"/>
      <c r="PWC222" s="83"/>
      <c r="PWD222" s="83"/>
      <c r="PWE222" s="86"/>
      <c r="PWF222" s="86"/>
      <c r="PWG222" s="82"/>
      <c r="PWH222" s="83"/>
      <c r="PWI222" s="83"/>
      <c r="PWJ222" s="86"/>
      <c r="PWK222" s="86"/>
      <c r="PWL222" s="82"/>
      <c r="PWM222" s="83"/>
      <c r="PWN222" s="83"/>
      <c r="PWO222" s="86"/>
      <c r="PWP222" s="86"/>
      <c r="PWQ222" s="82"/>
      <c r="PWR222" s="83"/>
      <c r="PWS222" s="83"/>
      <c r="PWT222" s="86"/>
      <c r="PWU222" s="86"/>
      <c r="PWV222" s="82"/>
      <c r="PWW222" s="83"/>
      <c r="PWX222" s="83"/>
      <c r="PWY222" s="86"/>
      <c r="PWZ222" s="86"/>
      <c r="PXA222" s="82"/>
      <c r="PXB222" s="83"/>
      <c r="PXC222" s="83"/>
      <c r="PXD222" s="86"/>
      <c r="PXE222" s="86"/>
      <c r="PXF222" s="82"/>
      <c r="PXG222" s="83"/>
      <c r="PXH222" s="83"/>
      <c r="PXI222" s="86"/>
      <c r="PXJ222" s="86"/>
      <c r="PXK222" s="82"/>
      <c r="PXL222" s="83"/>
      <c r="PXM222" s="83"/>
      <c r="PXN222" s="86"/>
      <c r="PXO222" s="86"/>
      <c r="PXP222" s="82"/>
      <c r="PXQ222" s="83"/>
      <c r="PXR222" s="83"/>
      <c r="PXS222" s="86"/>
      <c r="PXT222" s="86"/>
      <c r="PXU222" s="82"/>
      <c r="PXV222" s="83"/>
      <c r="PXW222" s="83"/>
      <c r="PXX222" s="86"/>
      <c r="PXY222" s="86"/>
      <c r="PXZ222" s="82"/>
      <c r="PYA222" s="83"/>
      <c r="PYB222" s="83"/>
      <c r="PYC222" s="86"/>
      <c r="PYD222" s="86"/>
      <c r="PYE222" s="82"/>
      <c r="PYF222" s="83"/>
      <c r="PYG222" s="83"/>
      <c r="PYH222" s="86"/>
      <c r="PYI222" s="86"/>
      <c r="PYJ222" s="82"/>
      <c r="PYK222" s="83"/>
      <c r="PYL222" s="83"/>
      <c r="PYM222" s="86"/>
      <c r="PYN222" s="86"/>
      <c r="PYO222" s="82"/>
      <c r="PYP222" s="83"/>
      <c r="PYQ222" s="83"/>
      <c r="PYR222" s="86"/>
      <c r="PYS222" s="86"/>
      <c r="PYT222" s="82"/>
      <c r="PYU222" s="83"/>
      <c r="PYV222" s="83"/>
      <c r="PYW222" s="86"/>
      <c r="PYX222" s="86"/>
      <c r="PYY222" s="82"/>
      <c r="PYZ222" s="83"/>
      <c r="PZA222" s="83"/>
      <c r="PZB222" s="86"/>
      <c r="PZC222" s="86"/>
      <c r="PZD222" s="82"/>
      <c r="PZE222" s="83"/>
      <c r="PZF222" s="83"/>
      <c r="PZG222" s="86"/>
      <c r="PZH222" s="86"/>
      <c r="PZI222" s="82"/>
      <c r="PZJ222" s="83"/>
      <c r="PZK222" s="83"/>
      <c r="PZL222" s="86"/>
      <c r="PZM222" s="86"/>
      <c r="PZN222" s="82"/>
      <c r="PZO222" s="83"/>
      <c r="PZP222" s="83"/>
      <c r="PZQ222" s="86"/>
      <c r="PZR222" s="86"/>
      <c r="PZS222" s="82"/>
      <c r="PZT222" s="83"/>
      <c r="PZU222" s="83"/>
      <c r="PZV222" s="86"/>
      <c r="PZW222" s="86"/>
      <c r="PZX222" s="82"/>
      <c r="PZY222" s="83"/>
      <c r="PZZ222" s="83"/>
      <c r="QAA222" s="86"/>
      <c r="QAB222" s="86"/>
      <c r="QAC222" s="82"/>
      <c r="QAD222" s="83"/>
      <c r="QAE222" s="83"/>
      <c r="QAF222" s="86"/>
      <c r="QAG222" s="86"/>
      <c r="QAH222" s="82"/>
      <c r="QAI222" s="83"/>
      <c r="QAJ222" s="83"/>
      <c r="QAK222" s="86"/>
      <c r="QAL222" s="86"/>
      <c r="QAM222" s="82"/>
      <c r="QAN222" s="83"/>
      <c r="QAO222" s="83"/>
      <c r="QAP222" s="86"/>
      <c r="QAQ222" s="86"/>
      <c r="QAR222" s="82"/>
      <c r="QAS222" s="83"/>
      <c r="QAT222" s="83"/>
      <c r="QAU222" s="86"/>
      <c r="QAV222" s="86"/>
      <c r="QAW222" s="82"/>
      <c r="QAX222" s="83"/>
      <c r="QAY222" s="83"/>
      <c r="QAZ222" s="86"/>
      <c r="QBA222" s="86"/>
      <c r="QBB222" s="82"/>
      <c r="QBC222" s="83"/>
      <c r="QBD222" s="83"/>
      <c r="QBE222" s="86"/>
      <c r="QBF222" s="86"/>
      <c r="QBG222" s="82"/>
      <c r="QBH222" s="83"/>
      <c r="QBI222" s="83"/>
      <c r="QBJ222" s="86"/>
      <c r="QBK222" s="86"/>
      <c r="QBL222" s="82"/>
      <c r="QBM222" s="83"/>
      <c r="QBN222" s="83"/>
      <c r="QBO222" s="86"/>
      <c r="QBP222" s="86"/>
      <c r="QBQ222" s="82"/>
      <c r="QBR222" s="83"/>
      <c r="QBS222" s="83"/>
      <c r="QBT222" s="86"/>
      <c r="QBU222" s="86"/>
      <c r="QBV222" s="82"/>
      <c r="QBW222" s="83"/>
      <c r="QBX222" s="83"/>
      <c r="QBY222" s="86"/>
      <c r="QBZ222" s="86"/>
      <c r="QCA222" s="82"/>
      <c r="QCB222" s="83"/>
      <c r="QCC222" s="83"/>
      <c r="QCD222" s="86"/>
      <c r="QCE222" s="86"/>
      <c r="QCF222" s="82"/>
      <c r="QCG222" s="83"/>
      <c r="QCH222" s="83"/>
      <c r="QCI222" s="86"/>
      <c r="QCJ222" s="86"/>
      <c r="QCK222" s="82"/>
      <c r="QCL222" s="83"/>
      <c r="QCM222" s="83"/>
      <c r="QCN222" s="86"/>
      <c r="QCO222" s="86"/>
      <c r="QCP222" s="82"/>
      <c r="QCQ222" s="83"/>
      <c r="QCR222" s="83"/>
      <c r="QCS222" s="86"/>
      <c r="QCT222" s="86"/>
      <c r="QCU222" s="82"/>
      <c r="QCV222" s="83"/>
      <c r="QCW222" s="83"/>
      <c r="QCX222" s="86"/>
      <c r="QCY222" s="86"/>
      <c r="QCZ222" s="82"/>
      <c r="QDA222" s="83"/>
      <c r="QDB222" s="83"/>
      <c r="QDC222" s="86"/>
      <c r="QDD222" s="86"/>
      <c r="QDE222" s="82"/>
      <c r="QDF222" s="83"/>
      <c r="QDG222" s="83"/>
      <c r="QDH222" s="86"/>
      <c r="QDI222" s="86"/>
      <c r="QDJ222" s="82"/>
      <c r="QDK222" s="83"/>
      <c r="QDL222" s="83"/>
      <c r="QDM222" s="86"/>
      <c r="QDN222" s="86"/>
      <c r="QDO222" s="82"/>
      <c r="QDP222" s="83"/>
      <c r="QDQ222" s="83"/>
      <c r="QDR222" s="86"/>
      <c r="QDS222" s="86"/>
      <c r="QDT222" s="82"/>
      <c r="QDU222" s="83"/>
      <c r="QDV222" s="83"/>
      <c r="QDW222" s="86"/>
      <c r="QDX222" s="86"/>
      <c r="QDY222" s="82"/>
      <c r="QDZ222" s="83"/>
      <c r="QEA222" s="83"/>
      <c r="QEB222" s="86"/>
      <c r="QEC222" s="86"/>
      <c r="QED222" s="82"/>
      <c r="QEE222" s="83"/>
      <c r="QEF222" s="83"/>
      <c r="QEG222" s="86"/>
      <c r="QEH222" s="86"/>
      <c r="QEI222" s="82"/>
      <c r="QEJ222" s="83"/>
      <c r="QEK222" s="83"/>
      <c r="QEL222" s="86"/>
      <c r="QEM222" s="86"/>
      <c r="QEN222" s="82"/>
      <c r="QEO222" s="83"/>
      <c r="QEP222" s="83"/>
      <c r="QEQ222" s="86"/>
      <c r="QER222" s="86"/>
      <c r="QES222" s="82"/>
      <c r="QET222" s="83"/>
      <c r="QEU222" s="83"/>
      <c r="QEV222" s="86"/>
      <c r="QEW222" s="86"/>
      <c r="QEX222" s="82"/>
      <c r="QEY222" s="83"/>
      <c r="QEZ222" s="83"/>
      <c r="QFA222" s="86"/>
      <c r="QFB222" s="86"/>
      <c r="QFC222" s="82"/>
      <c r="QFD222" s="83"/>
      <c r="QFE222" s="83"/>
      <c r="QFF222" s="86"/>
      <c r="QFG222" s="86"/>
      <c r="QFH222" s="82"/>
      <c r="QFI222" s="83"/>
      <c r="QFJ222" s="83"/>
      <c r="QFK222" s="86"/>
      <c r="QFL222" s="86"/>
      <c r="QFM222" s="82"/>
      <c r="QFN222" s="83"/>
      <c r="QFO222" s="83"/>
      <c r="QFP222" s="86"/>
      <c r="QFQ222" s="86"/>
      <c r="QFR222" s="82"/>
      <c r="QFS222" s="83"/>
      <c r="QFT222" s="83"/>
      <c r="QFU222" s="86"/>
      <c r="QFV222" s="86"/>
      <c r="QFW222" s="82"/>
      <c r="QFX222" s="83"/>
      <c r="QFY222" s="83"/>
      <c r="QFZ222" s="86"/>
      <c r="QGA222" s="86"/>
      <c r="QGB222" s="82"/>
      <c r="QGC222" s="83"/>
      <c r="QGD222" s="83"/>
      <c r="QGE222" s="86"/>
      <c r="QGF222" s="86"/>
      <c r="QGG222" s="82"/>
      <c r="QGH222" s="83"/>
      <c r="QGI222" s="83"/>
      <c r="QGJ222" s="86"/>
      <c r="QGK222" s="86"/>
      <c r="QGL222" s="82"/>
      <c r="QGM222" s="83"/>
      <c r="QGN222" s="83"/>
      <c r="QGO222" s="86"/>
      <c r="QGP222" s="86"/>
      <c r="QGQ222" s="82"/>
      <c r="QGR222" s="83"/>
      <c r="QGS222" s="83"/>
      <c r="QGT222" s="86"/>
      <c r="QGU222" s="86"/>
      <c r="QGV222" s="82"/>
      <c r="QGW222" s="83"/>
      <c r="QGX222" s="83"/>
      <c r="QGY222" s="86"/>
      <c r="QGZ222" s="86"/>
      <c r="QHA222" s="82"/>
      <c r="QHB222" s="83"/>
      <c r="QHC222" s="83"/>
      <c r="QHD222" s="86"/>
      <c r="QHE222" s="86"/>
      <c r="QHF222" s="82"/>
      <c r="QHG222" s="83"/>
      <c r="QHH222" s="83"/>
      <c r="QHI222" s="86"/>
      <c r="QHJ222" s="86"/>
      <c r="QHK222" s="82"/>
      <c r="QHL222" s="83"/>
      <c r="QHM222" s="83"/>
      <c r="QHN222" s="86"/>
      <c r="QHO222" s="86"/>
      <c r="QHP222" s="82"/>
      <c r="QHQ222" s="83"/>
      <c r="QHR222" s="83"/>
      <c r="QHS222" s="86"/>
      <c r="QHT222" s="86"/>
      <c r="QHU222" s="82"/>
      <c r="QHV222" s="83"/>
      <c r="QHW222" s="83"/>
      <c r="QHX222" s="86"/>
      <c r="QHY222" s="86"/>
      <c r="QHZ222" s="82"/>
      <c r="QIA222" s="83"/>
      <c r="QIB222" s="83"/>
      <c r="QIC222" s="86"/>
      <c r="QID222" s="86"/>
      <c r="QIE222" s="82"/>
      <c r="QIF222" s="83"/>
      <c r="QIG222" s="83"/>
      <c r="QIH222" s="86"/>
      <c r="QII222" s="86"/>
      <c r="QIJ222" s="82"/>
      <c r="QIK222" s="83"/>
      <c r="QIL222" s="83"/>
      <c r="QIM222" s="86"/>
      <c r="QIN222" s="86"/>
      <c r="QIO222" s="82"/>
      <c r="QIP222" s="83"/>
      <c r="QIQ222" s="83"/>
      <c r="QIR222" s="86"/>
      <c r="QIS222" s="86"/>
      <c r="QIT222" s="82"/>
      <c r="QIU222" s="83"/>
      <c r="QIV222" s="83"/>
      <c r="QIW222" s="86"/>
      <c r="QIX222" s="86"/>
      <c r="QIY222" s="82"/>
      <c r="QIZ222" s="83"/>
      <c r="QJA222" s="83"/>
      <c r="QJB222" s="86"/>
      <c r="QJC222" s="86"/>
      <c r="QJD222" s="82"/>
      <c r="QJE222" s="83"/>
      <c r="QJF222" s="83"/>
      <c r="QJG222" s="86"/>
      <c r="QJH222" s="86"/>
      <c r="QJI222" s="82"/>
      <c r="QJJ222" s="83"/>
      <c r="QJK222" s="83"/>
      <c r="QJL222" s="86"/>
      <c r="QJM222" s="86"/>
      <c r="QJN222" s="82"/>
      <c r="QJO222" s="83"/>
      <c r="QJP222" s="83"/>
      <c r="QJQ222" s="86"/>
      <c r="QJR222" s="86"/>
      <c r="QJS222" s="82"/>
      <c r="QJT222" s="83"/>
      <c r="QJU222" s="83"/>
      <c r="QJV222" s="86"/>
      <c r="QJW222" s="86"/>
      <c r="QJX222" s="82"/>
      <c r="QJY222" s="83"/>
      <c r="QJZ222" s="83"/>
      <c r="QKA222" s="86"/>
      <c r="QKB222" s="86"/>
      <c r="QKC222" s="82"/>
      <c r="QKD222" s="83"/>
      <c r="QKE222" s="83"/>
      <c r="QKF222" s="86"/>
      <c r="QKG222" s="86"/>
      <c r="QKH222" s="82"/>
      <c r="QKI222" s="83"/>
      <c r="QKJ222" s="83"/>
      <c r="QKK222" s="86"/>
      <c r="QKL222" s="86"/>
      <c r="QKM222" s="82"/>
      <c r="QKN222" s="83"/>
      <c r="QKO222" s="83"/>
      <c r="QKP222" s="86"/>
      <c r="QKQ222" s="86"/>
      <c r="QKR222" s="82"/>
      <c r="QKS222" s="83"/>
      <c r="QKT222" s="83"/>
      <c r="QKU222" s="86"/>
      <c r="QKV222" s="86"/>
      <c r="QKW222" s="82"/>
      <c r="QKX222" s="83"/>
      <c r="QKY222" s="83"/>
      <c r="QKZ222" s="86"/>
      <c r="QLA222" s="86"/>
      <c r="QLB222" s="82"/>
      <c r="QLC222" s="83"/>
      <c r="QLD222" s="83"/>
      <c r="QLE222" s="86"/>
      <c r="QLF222" s="86"/>
      <c r="QLG222" s="82"/>
      <c r="QLH222" s="83"/>
      <c r="QLI222" s="83"/>
      <c r="QLJ222" s="86"/>
      <c r="QLK222" s="86"/>
      <c r="QLL222" s="82"/>
      <c r="QLM222" s="83"/>
      <c r="QLN222" s="83"/>
      <c r="QLO222" s="86"/>
      <c r="QLP222" s="86"/>
      <c r="QLQ222" s="82"/>
      <c r="QLR222" s="83"/>
      <c r="QLS222" s="83"/>
      <c r="QLT222" s="86"/>
      <c r="QLU222" s="86"/>
      <c r="QLV222" s="82"/>
      <c r="QLW222" s="83"/>
      <c r="QLX222" s="83"/>
      <c r="QLY222" s="86"/>
      <c r="QLZ222" s="86"/>
      <c r="QMA222" s="82"/>
      <c r="QMB222" s="83"/>
      <c r="QMC222" s="83"/>
      <c r="QMD222" s="86"/>
      <c r="QME222" s="86"/>
      <c r="QMF222" s="82"/>
      <c r="QMG222" s="83"/>
      <c r="QMH222" s="83"/>
      <c r="QMI222" s="86"/>
      <c r="QMJ222" s="86"/>
      <c r="QMK222" s="82"/>
      <c r="QML222" s="83"/>
      <c r="QMM222" s="83"/>
      <c r="QMN222" s="86"/>
      <c r="QMO222" s="86"/>
      <c r="QMP222" s="82"/>
      <c r="QMQ222" s="83"/>
      <c r="QMR222" s="83"/>
      <c r="QMS222" s="86"/>
      <c r="QMT222" s="86"/>
      <c r="QMU222" s="82"/>
      <c r="QMV222" s="83"/>
      <c r="QMW222" s="83"/>
      <c r="QMX222" s="86"/>
      <c r="QMY222" s="86"/>
      <c r="QMZ222" s="82"/>
      <c r="QNA222" s="83"/>
      <c r="QNB222" s="83"/>
      <c r="QNC222" s="86"/>
      <c r="QND222" s="86"/>
      <c r="QNE222" s="82"/>
      <c r="QNF222" s="83"/>
      <c r="QNG222" s="83"/>
      <c r="QNH222" s="86"/>
      <c r="QNI222" s="86"/>
      <c r="QNJ222" s="82"/>
      <c r="QNK222" s="83"/>
      <c r="QNL222" s="83"/>
      <c r="QNM222" s="86"/>
      <c r="QNN222" s="86"/>
      <c r="QNO222" s="82"/>
      <c r="QNP222" s="83"/>
      <c r="QNQ222" s="83"/>
      <c r="QNR222" s="86"/>
      <c r="QNS222" s="86"/>
      <c r="QNT222" s="82"/>
      <c r="QNU222" s="83"/>
      <c r="QNV222" s="83"/>
      <c r="QNW222" s="86"/>
      <c r="QNX222" s="86"/>
      <c r="QNY222" s="82"/>
      <c r="QNZ222" s="83"/>
      <c r="QOA222" s="83"/>
      <c r="QOB222" s="86"/>
      <c r="QOC222" s="86"/>
      <c r="QOD222" s="82"/>
      <c r="QOE222" s="83"/>
      <c r="QOF222" s="83"/>
      <c r="QOG222" s="86"/>
      <c r="QOH222" s="86"/>
      <c r="QOI222" s="82"/>
      <c r="QOJ222" s="83"/>
      <c r="QOK222" s="83"/>
      <c r="QOL222" s="86"/>
      <c r="QOM222" s="86"/>
      <c r="QON222" s="82"/>
      <c r="QOO222" s="83"/>
      <c r="QOP222" s="83"/>
      <c r="QOQ222" s="86"/>
      <c r="QOR222" s="86"/>
      <c r="QOS222" s="82"/>
      <c r="QOT222" s="83"/>
      <c r="QOU222" s="83"/>
      <c r="QOV222" s="86"/>
      <c r="QOW222" s="86"/>
      <c r="QOX222" s="82"/>
      <c r="QOY222" s="83"/>
      <c r="QOZ222" s="83"/>
      <c r="QPA222" s="86"/>
      <c r="QPB222" s="86"/>
      <c r="QPC222" s="82"/>
      <c r="QPD222" s="83"/>
      <c r="QPE222" s="83"/>
      <c r="QPF222" s="86"/>
      <c r="QPG222" s="86"/>
      <c r="QPH222" s="82"/>
      <c r="QPI222" s="83"/>
      <c r="QPJ222" s="83"/>
      <c r="QPK222" s="86"/>
      <c r="QPL222" s="86"/>
      <c r="QPM222" s="82"/>
      <c r="QPN222" s="83"/>
      <c r="QPO222" s="83"/>
      <c r="QPP222" s="86"/>
      <c r="QPQ222" s="86"/>
      <c r="QPR222" s="82"/>
      <c r="QPS222" s="83"/>
      <c r="QPT222" s="83"/>
      <c r="QPU222" s="86"/>
      <c r="QPV222" s="86"/>
      <c r="QPW222" s="82"/>
      <c r="QPX222" s="83"/>
      <c r="QPY222" s="83"/>
      <c r="QPZ222" s="86"/>
      <c r="QQA222" s="86"/>
      <c r="QQB222" s="82"/>
      <c r="QQC222" s="83"/>
      <c r="QQD222" s="83"/>
      <c r="QQE222" s="86"/>
      <c r="QQF222" s="86"/>
      <c r="QQG222" s="82"/>
      <c r="QQH222" s="83"/>
      <c r="QQI222" s="83"/>
      <c r="QQJ222" s="86"/>
      <c r="QQK222" s="86"/>
      <c r="QQL222" s="82"/>
      <c r="QQM222" s="83"/>
      <c r="QQN222" s="83"/>
      <c r="QQO222" s="86"/>
      <c r="QQP222" s="86"/>
      <c r="QQQ222" s="82"/>
      <c r="QQR222" s="83"/>
      <c r="QQS222" s="83"/>
      <c r="QQT222" s="86"/>
      <c r="QQU222" s="86"/>
      <c r="QQV222" s="82"/>
      <c r="QQW222" s="83"/>
      <c r="QQX222" s="83"/>
      <c r="QQY222" s="86"/>
      <c r="QQZ222" s="86"/>
      <c r="QRA222" s="82"/>
      <c r="QRB222" s="83"/>
      <c r="QRC222" s="83"/>
      <c r="QRD222" s="86"/>
      <c r="QRE222" s="86"/>
      <c r="QRF222" s="82"/>
      <c r="QRG222" s="83"/>
      <c r="QRH222" s="83"/>
      <c r="QRI222" s="86"/>
      <c r="QRJ222" s="86"/>
      <c r="QRK222" s="82"/>
      <c r="QRL222" s="83"/>
      <c r="QRM222" s="83"/>
      <c r="QRN222" s="86"/>
      <c r="QRO222" s="86"/>
      <c r="QRP222" s="82"/>
      <c r="QRQ222" s="83"/>
      <c r="QRR222" s="83"/>
      <c r="QRS222" s="86"/>
      <c r="QRT222" s="86"/>
      <c r="QRU222" s="82"/>
      <c r="QRV222" s="83"/>
      <c r="QRW222" s="83"/>
      <c r="QRX222" s="86"/>
      <c r="QRY222" s="86"/>
      <c r="QRZ222" s="82"/>
      <c r="QSA222" s="83"/>
      <c r="QSB222" s="83"/>
      <c r="QSC222" s="86"/>
      <c r="QSD222" s="86"/>
      <c r="QSE222" s="82"/>
      <c r="QSF222" s="83"/>
      <c r="QSG222" s="83"/>
      <c r="QSH222" s="86"/>
      <c r="QSI222" s="86"/>
      <c r="QSJ222" s="82"/>
      <c r="QSK222" s="83"/>
      <c r="QSL222" s="83"/>
      <c r="QSM222" s="86"/>
      <c r="QSN222" s="86"/>
      <c r="QSO222" s="82"/>
      <c r="QSP222" s="83"/>
      <c r="QSQ222" s="83"/>
      <c r="QSR222" s="86"/>
      <c r="QSS222" s="86"/>
      <c r="QST222" s="82"/>
      <c r="QSU222" s="83"/>
      <c r="QSV222" s="83"/>
      <c r="QSW222" s="86"/>
      <c r="QSX222" s="86"/>
      <c r="QSY222" s="82"/>
      <c r="QSZ222" s="83"/>
      <c r="QTA222" s="83"/>
      <c r="QTB222" s="86"/>
      <c r="QTC222" s="86"/>
      <c r="QTD222" s="82"/>
      <c r="QTE222" s="83"/>
      <c r="QTF222" s="83"/>
      <c r="QTG222" s="86"/>
      <c r="QTH222" s="86"/>
      <c r="QTI222" s="82"/>
      <c r="QTJ222" s="83"/>
      <c r="QTK222" s="83"/>
      <c r="QTL222" s="86"/>
      <c r="QTM222" s="86"/>
      <c r="QTN222" s="82"/>
      <c r="QTO222" s="83"/>
      <c r="QTP222" s="83"/>
      <c r="QTQ222" s="86"/>
      <c r="QTR222" s="86"/>
      <c r="QTS222" s="82"/>
      <c r="QTT222" s="83"/>
      <c r="QTU222" s="83"/>
      <c r="QTV222" s="86"/>
      <c r="QTW222" s="86"/>
      <c r="QTX222" s="82"/>
      <c r="QTY222" s="83"/>
      <c r="QTZ222" s="83"/>
      <c r="QUA222" s="86"/>
      <c r="QUB222" s="86"/>
      <c r="QUC222" s="82"/>
      <c r="QUD222" s="83"/>
      <c r="QUE222" s="83"/>
      <c r="QUF222" s="86"/>
      <c r="QUG222" s="86"/>
      <c r="QUH222" s="82"/>
      <c r="QUI222" s="83"/>
      <c r="QUJ222" s="83"/>
      <c r="QUK222" s="86"/>
      <c r="QUL222" s="86"/>
      <c r="QUM222" s="82"/>
      <c r="QUN222" s="83"/>
      <c r="QUO222" s="83"/>
      <c r="QUP222" s="86"/>
      <c r="QUQ222" s="86"/>
      <c r="QUR222" s="82"/>
      <c r="QUS222" s="83"/>
      <c r="QUT222" s="83"/>
      <c r="QUU222" s="86"/>
      <c r="QUV222" s="86"/>
      <c r="QUW222" s="82"/>
      <c r="QUX222" s="83"/>
      <c r="QUY222" s="83"/>
      <c r="QUZ222" s="86"/>
      <c r="QVA222" s="86"/>
      <c r="QVB222" s="82"/>
      <c r="QVC222" s="83"/>
      <c r="QVD222" s="83"/>
      <c r="QVE222" s="86"/>
      <c r="QVF222" s="86"/>
      <c r="QVG222" s="82"/>
      <c r="QVH222" s="83"/>
      <c r="QVI222" s="83"/>
      <c r="QVJ222" s="86"/>
      <c r="QVK222" s="86"/>
      <c r="QVL222" s="82"/>
      <c r="QVM222" s="83"/>
      <c r="QVN222" s="83"/>
      <c r="QVO222" s="86"/>
      <c r="QVP222" s="86"/>
      <c r="QVQ222" s="82"/>
      <c r="QVR222" s="83"/>
      <c r="QVS222" s="83"/>
      <c r="QVT222" s="86"/>
      <c r="QVU222" s="86"/>
      <c r="QVV222" s="82"/>
      <c r="QVW222" s="83"/>
      <c r="QVX222" s="83"/>
      <c r="QVY222" s="86"/>
      <c r="QVZ222" s="86"/>
      <c r="QWA222" s="82"/>
      <c r="QWB222" s="83"/>
      <c r="QWC222" s="83"/>
      <c r="QWD222" s="86"/>
      <c r="QWE222" s="86"/>
      <c r="QWF222" s="82"/>
      <c r="QWG222" s="83"/>
      <c r="QWH222" s="83"/>
      <c r="QWI222" s="86"/>
      <c r="QWJ222" s="86"/>
      <c r="QWK222" s="82"/>
      <c r="QWL222" s="83"/>
      <c r="QWM222" s="83"/>
      <c r="QWN222" s="86"/>
      <c r="QWO222" s="86"/>
      <c r="QWP222" s="82"/>
      <c r="QWQ222" s="83"/>
      <c r="QWR222" s="83"/>
      <c r="QWS222" s="86"/>
      <c r="QWT222" s="86"/>
      <c r="QWU222" s="82"/>
      <c r="QWV222" s="83"/>
      <c r="QWW222" s="83"/>
      <c r="QWX222" s="86"/>
      <c r="QWY222" s="86"/>
      <c r="QWZ222" s="82"/>
      <c r="QXA222" s="83"/>
      <c r="QXB222" s="83"/>
      <c r="QXC222" s="86"/>
      <c r="QXD222" s="86"/>
      <c r="QXE222" s="82"/>
      <c r="QXF222" s="83"/>
      <c r="QXG222" s="83"/>
      <c r="QXH222" s="86"/>
      <c r="QXI222" s="86"/>
      <c r="QXJ222" s="82"/>
      <c r="QXK222" s="83"/>
      <c r="QXL222" s="83"/>
      <c r="QXM222" s="86"/>
      <c r="QXN222" s="86"/>
      <c r="QXO222" s="82"/>
      <c r="QXP222" s="83"/>
      <c r="QXQ222" s="83"/>
      <c r="QXR222" s="86"/>
      <c r="QXS222" s="86"/>
      <c r="QXT222" s="82"/>
      <c r="QXU222" s="83"/>
      <c r="QXV222" s="83"/>
      <c r="QXW222" s="86"/>
      <c r="QXX222" s="86"/>
      <c r="QXY222" s="82"/>
      <c r="QXZ222" s="83"/>
      <c r="QYA222" s="83"/>
      <c r="QYB222" s="86"/>
      <c r="QYC222" s="86"/>
      <c r="QYD222" s="82"/>
      <c r="QYE222" s="83"/>
      <c r="QYF222" s="83"/>
      <c r="QYG222" s="86"/>
      <c r="QYH222" s="86"/>
      <c r="QYI222" s="82"/>
      <c r="QYJ222" s="83"/>
      <c r="QYK222" s="83"/>
      <c r="QYL222" s="86"/>
      <c r="QYM222" s="86"/>
      <c r="QYN222" s="82"/>
      <c r="QYO222" s="83"/>
      <c r="QYP222" s="83"/>
      <c r="QYQ222" s="86"/>
      <c r="QYR222" s="86"/>
      <c r="QYS222" s="82"/>
      <c r="QYT222" s="83"/>
      <c r="QYU222" s="83"/>
      <c r="QYV222" s="86"/>
      <c r="QYW222" s="86"/>
      <c r="QYX222" s="82"/>
      <c r="QYY222" s="83"/>
      <c r="QYZ222" s="83"/>
      <c r="QZA222" s="86"/>
      <c r="QZB222" s="86"/>
      <c r="QZC222" s="82"/>
      <c r="QZD222" s="83"/>
      <c r="QZE222" s="83"/>
      <c r="QZF222" s="86"/>
      <c r="QZG222" s="86"/>
      <c r="QZH222" s="82"/>
      <c r="QZI222" s="83"/>
      <c r="QZJ222" s="83"/>
      <c r="QZK222" s="86"/>
      <c r="QZL222" s="86"/>
      <c r="QZM222" s="82"/>
      <c r="QZN222" s="83"/>
      <c r="QZO222" s="83"/>
      <c r="QZP222" s="86"/>
      <c r="QZQ222" s="86"/>
      <c r="QZR222" s="82"/>
      <c r="QZS222" s="83"/>
      <c r="QZT222" s="83"/>
      <c r="QZU222" s="86"/>
      <c r="QZV222" s="86"/>
      <c r="QZW222" s="82"/>
      <c r="QZX222" s="83"/>
      <c r="QZY222" s="83"/>
      <c r="QZZ222" s="86"/>
      <c r="RAA222" s="86"/>
      <c r="RAB222" s="82"/>
      <c r="RAC222" s="83"/>
      <c r="RAD222" s="83"/>
      <c r="RAE222" s="86"/>
      <c r="RAF222" s="86"/>
      <c r="RAG222" s="82"/>
      <c r="RAH222" s="83"/>
      <c r="RAI222" s="83"/>
      <c r="RAJ222" s="86"/>
      <c r="RAK222" s="86"/>
      <c r="RAL222" s="82"/>
      <c r="RAM222" s="83"/>
      <c r="RAN222" s="83"/>
      <c r="RAO222" s="86"/>
      <c r="RAP222" s="86"/>
      <c r="RAQ222" s="82"/>
      <c r="RAR222" s="83"/>
      <c r="RAS222" s="83"/>
      <c r="RAT222" s="86"/>
      <c r="RAU222" s="86"/>
      <c r="RAV222" s="82"/>
      <c r="RAW222" s="83"/>
      <c r="RAX222" s="83"/>
      <c r="RAY222" s="86"/>
      <c r="RAZ222" s="86"/>
      <c r="RBA222" s="82"/>
      <c r="RBB222" s="83"/>
      <c r="RBC222" s="83"/>
      <c r="RBD222" s="86"/>
      <c r="RBE222" s="86"/>
      <c r="RBF222" s="82"/>
      <c r="RBG222" s="83"/>
      <c r="RBH222" s="83"/>
      <c r="RBI222" s="86"/>
      <c r="RBJ222" s="86"/>
      <c r="RBK222" s="82"/>
      <c r="RBL222" s="83"/>
      <c r="RBM222" s="83"/>
      <c r="RBN222" s="86"/>
      <c r="RBO222" s="86"/>
      <c r="RBP222" s="82"/>
      <c r="RBQ222" s="83"/>
      <c r="RBR222" s="83"/>
      <c r="RBS222" s="86"/>
      <c r="RBT222" s="86"/>
      <c r="RBU222" s="82"/>
      <c r="RBV222" s="83"/>
      <c r="RBW222" s="83"/>
      <c r="RBX222" s="86"/>
      <c r="RBY222" s="86"/>
      <c r="RBZ222" s="82"/>
      <c r="RCA222" s="83"/>
      <c r="RCB222" s="83"/>
      <c r="RCC222" s="86"/>
      <c r="RCD222" s="86"/>
      <c r="RCE222" s="82"/>
      <c r="RCF222" s="83"/>
      <c r="RCG222" s="83"/>
      <c r="RCH222" s="86"/>
      <c r="RCI222" s="86"/>
      <c r="RCJ222" s="82"/>
      <c r="RCK222" s="83"/>
      <c r="RCL222" s="83"/>
      <c r="RCM222" s="86"/>
      <c r="RCN222" s="86"/>
      <c r="RCO222" s="82"/>
      <c r="RCP222" s="83"/>
      <c r="RCQ222" s="83"/>
      <c r="RCR222" s="86"/>
      <c r="RCS222" s="86"/>
      <c r="RCT222" s="82"/>
      <c r="RCU222" s="83"/>
      <c r="RCV222" s="83"/>
      <c r="RCW222" s="86"/>
      <c r="RCX222" s="86"/>
      <c r="RCY222" s="82"/>
      <c r="RCZ222" s="83"/>
      <c r="RDA222" s="83"/>
      <c r="RDB222" s="86"/>
      <c r="RDC222" s="86"/>
      <c r="RDD222" s="82"/>
      <c r="RDE222" s="83"/>
      <c r="RDF222" s="83"/>
      <c r="RDG222" s="86"/>
      <c r="RDH222" s="86"/>
      <c r="RDI222" s="82"/>
      <c r="RDJ222" s="83"/>
      <c r="RDK222" s="83"/>
      <c r="RDL222" s="86"/>
      <c r="RDM222" s="86"/>
      <c r="RDN222" s="82"/>
      <c r="RDO222" s="83"/>
      <c r="RDP222" s="83"/>
      <c r="RDQ222" s="86"/>
      <c r="RDR222" s="86"/>
      <c r="RDS222" s="82"/>
      <c r="RDT222" s="83"/>
      <c r="RDU222" s="83"/>
      <c r="RDV222" s="86"/>
      <c r="RDW222" s="86"/>
      <c r="RDX222" s="82"/>
      <c r="RDY222" s="83"/>
      <c r="RDZ222" s="83"/>
      <c r="REA222" s="86"/>
      <c r="REB222" s="86"/>
      <c r="REC222" s="82"/>
      <c r="RED222" s="83"/>
      <c r="REE222" s="83"/>
      <c r="REF222" s="86"/>
      <c r="REG222" s="86"/>
      <c r="REH222" s="82"/>
      <c r="REI222" s="83"/>
      <c r="REJ222" s="83"/>
      <c r="REK222" s="86"/>
      <c r="REL222" s="86"/>
      <c r="REM222" s="82"/>
      <c r="REN222" s="83"/>
      <c r="REO222" s="83"/>
      <c r="REP222" s="86"/>
      <c r="REQ222" s="86"/>
      <c r="RER222" s="82"/>
      <c r="RES222" s="83"/>
      <c r="RET222" s="83"/>
      <c r="REU222" s="86"/>
      <c r="REV222" s="86"/>
      <c r="REW222" s="82"/>
      <c r="REX222" s="83"/>
      <c r="REY222" s="83"/>
      <c r="REZ222" s="86"/>
      <c r="RFA222" s="86"/>
      <c r="RFB222" s="82"/>
      <c r="RFC222" s="83"/>
      <c r="RFD222" s="83"/>
      <c r="RFE222" s="86"/>
      <c r="RFF222" s="86"/>
      <c r="RFG222" s="82"/>
      <c r="RFH222" s="83"/>
      <c r="RFI222" s="83"/>
      <c r="RFJ222" s="86"/>
      <c r="RFK222" s="86"/>
      <c r="RFL222" s="82"/>
      <c r="RFM222" s="83"/>
      <c r="RFN222" s="83"/>
      <c r="RFO222" s="86"/>
      <c r="RFP222" s="86"/>
      <c r="RFQ222" s="82"/>
      <c r="RFR222" s="83"/>
      <c r="RFS222" s="83"/>
      <c r="RFT222" s="86"/>
      <c r="RFU222" s="86"/>
      <c r="RFV222" s="82"/>
      <c r="RFW222" s="83"/>
      <c r="RFX222" s="83"/>
      <c r="RFY222" s="86"/>
      <c r="RFZ222" s="86"/>
      <c r="RGA222" s="82"/>
      <c r="RGB222" s="83"/>
      <c r="RGC222" s="83"/>
      <c r="RGD222" s="86"/>
      <c r="RGE222" s="86"/>
      <c r="RGF222" s="82"/>
      <c r="RGG222" s="83"/>
      <c r="RGH222" s="83"/>
      <c r="RGI222" s="86"/>
      <c r="RGJ222" s="86"/>
      <c r="RGK222" s="82"/>
      <c r="RGL222" s="83"/>
      <c r="RGM222" s="83"/>
      <c r="RGN222" s="86"/>
      <c r="RGO222" s="86"/>
      <c r="RGP222" s="82"/>
      <c r="RGQ222" s="83"/>
      <c r="RGR222" s="83"/>
      <c r="RGS222" s="86"/>
      <c r="RGT222" s="86"/>
      <c r="RGU222" s="82"/>
      <c r="RGV222" s="83"/>
      <c r="RGW222" s="83"/>
      <c r="RGX222" s="86"/>
      <c r="RGY222" s="86"/>
      <c r="RGZ222" s="82"/>
      <c r="RHA222" s="83"/>
      <c r="RHB222" s="83"/>
      <c r="RHC222" s="86"/>
      <c r="RHD222" s="86"/>
      <c r="RHE222" s="82"/>
      <c r="RHF222" s="83"/>
      <c r="RHG222" s="83"/>
      <c r="RHH222" s="86"/>
      <c r="RHI222" s="86"/>
      <c r="RHJ222" s="82"/>
      <c r="RHK222" s="83"/>
      <c r="RHL222" s="83"/>
      <c r="RHM222" s="86"/>
      <c r="RHN222" s="86"/>
      <c r="RHO222" s="82"/>
      <c r="RHP222" s="83"/>
      <c r="RHQ222" s="83"/>
      <c r="RHR222" s="86"/>
      <c r="RHS222" s="86"/>
      <c r="RHT222" s="82"/>
      <c r="RHU222" s="83"/>
      <c r="RHV222" s="83"/>
      <c r="RHW222" s="86"/>
      <c r="RHX222" s="86"/>
      <c r="RHY222" s="82"/>
      <c r="RHZ222" s="83"/>
      <c r="RIA222" s="83"/>
      <c r="RIB222" s="86"/>
      <c r="RIC222" s="86"/>
      <c r="RID222" s="82"/>
      <c r="RIE222" s="83"/>
      <c r="RIF222" s="83"/>
      <c r="RIG222" s="86"/>
      <c r="RIH222" s="86"/>
      <c r="RII222" s="82"/>
      <c r="RIJ222" s="83"/>
      <c r="RIK222" s="83"/>
      <c r="RIL222" s="86"/>
      <c r="RIM222" s="86"/>
      <c r="RIN222" s="82"/>
      <c r="RIO222" s="83"/>
      <c r="RIP222" s="83"/>
      <c r="RIQ222" s="86"/>
      <c r="RIR222" s="86"/>
      <c r="RIS222" s="82"/>
      <c r="RIT222" s="83"/>
      <c r="RIU222" s="83"/>
      <c r="RIV222" s="86"/>
      <c r="RIW222" s="86"/>
      <c r="RIX222" s="82"/>
      <c r="RIY222" s="83"/>
      <c r="RIZ222" s="83"/>
      <c r="RJA222" s="86"/>
      <c r="RJB222" s="86"/>
      <c r="RJC222" s="82"/>
      <c r="RJD222" s="83"/>
      <c r="RJE222" s="83"/>
      <c r="RJF222" s="86"/>
      <c r="RJG222" s="86"/>
      <c r="RJH222" s="82"/>
      <c r="RJI222" s="83"/>
      <c r="RJJ222" s="83"/>
      <c r="RJK222" s="86"/>
      <c r="RJL222" s="86"/>
      <c r="RJM222" s="82"/>
      <c r="RJN222" s="83"/>
      <c r="RJO222" s="83"/>
      <c r="RJP222" s="86"/>
      <c r="RJQ222" s="86"/>
      <c r="RJR222" s="82"/>
      <c r="RJS222" s="83"/>
      <c r="RJT222" s="83"/>
      <c r="RJU222" s="86"/>
      <c r="RJV222" s="86"/>
      <c r="RJW222" s="82"/>
      <c r="RJX222" s="83"/>
      <c r="RJY222" s="83"/>
      <c r="RJZ222" s="86"/>
      <c r="RKA222" s="86"/>
      <c r="RKB222" s="82"/>
      <c r="RKC222" s="83"/>
      <c r="RKD222" s="83"/>
      <c r="RKE222" s="86"/>
      <c r="RKF222" s="86"/>
      <c r="RKG222" s="82"/>
      <c r="RKH222" s="83"/>
      <c r="RKI222" s="83"/>
      <c r="RKJ222" s="86"/>
      <c r="RKK222" s="86"/>
      <c r="RKL222" s="82"/>
      <c r="RKM222" s="83"/>
      <c r="RKN222" s="83"/>
      <c r="RKO222" s="86"/>
      <c r="RKP222" s="86"/>
      <c r="RKQ222" s="82"/>
      <c r="RKR222" s="83"/>
      <c r="RKS222" s="83"/>
      <c r="RKT222" s="86"/>
      <c r="RKU222" s="86"/>
      <c r="RKV222" s="82"/>
      <c r="RKW222" s="83"/>
      <c r="RKX222" s="83"/>
      <c r="RKY222" s="86"/>
      <c r="RKZ222" s="86"/>
      <c r="RLA222" s="82"/>
      <c r="RLB222" s="83"/>
      <c r="RLC222" s="83"/>
      <c r="RLD222" s="86"/>
      <c r="RLE222" s="86"/>
      <c r="RLF222" s="82"/>
      <c r="RLG222" s="83"/>
      <c r="RLH222" s="83"/>
      <c r="RLI222" s="86"/>
      <c r="RLJ222" s="86"/>
      <c r="RLK222" s="82"/>
      <c r="RLL222" s="83"/>
      <c r="RLM222" s="83"/>
      <c r="RLN222" s="86"/>
      <c r="RLO222" s="86"/>
      <c r="RLP222" s="82"/>
      <c r="RLQ222" s="83"/>
      <c r="RLR222" s="83"/>
      <c r="RLS222" s="86"/>
      <c r="RLT222" s="86"/>
      <c r="RLU222" s="82"/>
      <c r="RLV222" s="83"/>
      <c r="RLW222" s="83"/>
      <c r="RLX222" s="86"/>
      <c r="RLY222" s="86"/>
      <c r="RLZ222" s="82"/>
      <c r="RMA222" s="83"/>
      <c r="RMB222" s="83"/>
      <c r="RMC222" s="86"/>
      <c r="RMD222" s="86"/>
      <c r="RME222" s="82"/>
      <c r="RMF222" s="83"/>
      <c r="RMG222" s="83"/>
      <c r="RMH222" s="86"/>
      <c r="RMI222" s="86"/>
      <c r="RMJ222" s="82"/>
      <c r="RMK222" s="83"/>
      <c r="RML222" s="83"/>
      <c r="RMM222" s="86"/>
      <c r="RMN222" s="86"/>
      <c r="RMO222" s="82"/>
      <c r="RMP222" s="83"/>
      <c r="RMQ222" s="83"/>
      <c r="RMR222" s="86"/>
      <c r="RMS222" s="86"/>
      <c r="RMT222" s="82"/>
      <c r="RMU222" s="83"/>
      <c r="RMV222" s="83"/>
      <c r="RMW222" s="86"/>
      <c r="RMX222" s="86"/>
      <c r="RMY222" s="82"/>
      <c r="RMZ222" s="83"/>
      <c r="RNA222" s="83"/>
      <c r="RNB222" s="86"/>
      <c r="RNC222" s="86"/>
      <c r="RND222" s="82"/>
      <c r="RNE222" s="83"/>
      <c r="RNF222" s="83"/>
      <c r="RNG222" s="86"/>
      <c r="RNH222" s="86"/>
      <c r="RNI222" s="82"/>
      <c r="RNJ222" s="83"/>
      <c r="RNK222" s="83"/>
      <c r="RNL222" s="86"/>
      <c r="RNM222" s="86"/>
      <c r="RNN222" s="82"/>
      <c r="RNO222" s="83"/>
      <c r="RNP222" s="83"/>
      <c r="RNQ222" s="86"/>
      <c r="RNR222" s="86"/>
      <c r="RNS222" s="82"/>
      <c r="RNT222" s="83"/>
      <c r="RNU222" s="83"/>
      <c r="RNV222" s="86"/>
      <c r="RNW222" s="86"/>
      <c r="RNX222" s="82"/>
      <c r="RNY222" s="83"/>
      <c r="RNZ222" s="83"/>
      <c r="ROA222" s="86"/>
      <c r="ROB222" s="86"/>
      <c r="ROC222" s="82"/>
      <c r="ROD222" s="83"/>
      <c r="ROE222" s="83"/>
      <c r="ROF222" s="86"/>
      <c r="ROG222" s="86"/>
      <c r="ROH222" s="82"/>
      <c r="ROI222" s="83"/>
      <c r="ROJ222" s="83"/>
      <c r="ROK222" s="86"/>
      <c r="ROL222" s="86"/>
      <c r="ROM222" s="82"/>
      <c r="RON222" s="83"/>
      <c r="ROO222" s="83"/>
      <c r="ROP222" s="86"/>
      <c r="ROQ222" s="86"/>
      <c r="ROR222" s="82"/>
      <c r="ROS222" s="83"/>
      <c r="ROT222" s="83"/>
      <c r="ROU222" s="86"/>
      <c r="ROV222" s="86"/>
      <c r="ROW222" s="82"/>
      <c r="ROX222" s="83"/>
      <c r="ROY222" s="83"/>
      <c r="ROZ222" s="86"/>
      <c r="RPA222" s="86"/>
      <c r="RPB222" s="82"/>
      <c r="RPC222" s="83"/>
      <c r="RPD222" s="83"/>
      <c r="RPE222" s="86"/>
      <c r="RPF222" s="86"/>
      <c r="RPG222" s="82"/>
      <c r="RPH222" s="83"/>
      <c r="RPI222" s="83"/>
      <c r="RPJ222" s="86"/>
      <c r="RPK222" s="86"/>
      <c r="RPL222" s="82"/>
      <c r="RPM222" s="83"/>
      <c r="RPN222" s="83"/>
      <c r="RPO222" s="86"/>
      <c r="RPP222" s="86"/>
      <c r="RPQ222" s="82"/>
      <c r="RPR222" s="83"/>
      <c r="RPS222" s="83"/>
      <c r="RPT222" s="86"/>
      <c r="RPU222" s="86"/>
      <c r="RPV222" s="82"/>
      <c r="RPW222" s="83"/>
      <c r="RPX222" s="83"/>
      <c r="RPY222" s="86"/>
      <c r="RPZ222" s="86"/>
      <c r="RQA222" s="82"/>
      <c r="RQB222" s="83"/>
      <c r="RQC222" s="83"/>
      <c r="RQD222" s="86"/>
      <c r="RQE222" s="86"/>
      <c r="RQF222" s="82"/>
      <c r="RQG222" s="83"/>
      <c r="RQH222" s="83"/>
      <c r="RQI222" s="86"/>
      <c r="RQJ222" s="86"/>
      <c r="RQK222" s="82"/>
      <c r="RQL222" s="83"/>
      <c r="RQM222" s="83"/>
      <c r="RQN222" s="86"/>
      <c r="RQO222" s="86"/>
      <c r="RQP222" s="82"/>
      <c r="RQQ222" s="83"/>
      <c r="RQR222" s="83"/>
      <c r="RQS222" s="86"/>
      <c r="RQT222" s="86"/>
      <c r="RQU222" s="82"/>
      <c r="RQV222" s="83"/>
      <c r="RQW222" s="83"/>
      <c r="RQX222" s="86"/>
      <c r="RQY222" s="86"/>
      <c r="RQZ222" s="82"/>
      <c r="RRA222" s="83"/>
      <c r="RRB222" s="83"/>
      <c r="RRC222" s="86"/>
      <c r="RRD222" s="86"/>
      <c r="RRE222" s="82"/>
      <c r="RRF222" s="83"/>
      <c r="RRG222" s="83"/>
      <c r="RRH222" s="86"/>
      <c r="RRI222" s="86"/>
      <c r="RRJ222" s="82"/>
      <c r="RRK222" s="83"/>
      <c r="RRL222" s="83"/>
      <c r="RRM222" s="86"/>
      <c r="RRN222" s="86"/>
      <c r="RRO222" s="82"/>
      <c r="RRP222" s="83"/>
      <c r="RRQ222" s="83"/>
      <c r="RRR222" s="86"/>
      <c r="RRS222" s="86"/>
      <c r="RRT222" s="82"/>
      <c r="RRU222" s="83"/>
      <c r="RRV222" s="83"/>
      <c r="RRW222" s="86"/>
      <c r="RRX222" s="86"/>
      <c r="RRY222" s="82"/>
      <c r="RRZ222" s="83"/>
      <c r="RSA222" s="83"/>
      <c r="RSB222" s="86"/>
      <c r="RSC222" s="86"/>
      <c r="RSD222" s="82"/>
      <c r="RSE222" s="83"/>
      <c r="RSF222" s="83"/>
      <c r="RSG222" s="86"/>
      <c r="RSH222" s="86"/>
      <c r="RSI222" s="82"/>
      <c r="RSJ222" s="83"/>
      <c r="RSK222" s="83"/>
      <c r="RSL222" s="86"/>
      <c r="RSM222" s="86"/>
      <c r="RSN222" s="82"/>
      <c r="RSO222" s="83"/>
      <c r="RSP222" s="83"/>
      <c r="RSQ222" s="86"/>
      <c r="RSR222" s="86"/>
      <c r="RSS222" s="82"/>
      <c r="RST222" s="83"/>
      <c r="RSU222" s="83"/>
      <c r="RSV222" s="86"/>
      <c r="RSW222" s="86"/>
      <c r="RSX222" s="82"/>
      <c r="RSY222" s="83"/>
      <c r="RSZ222" s="83"/>
      <c r="RTA222" s="86"/>
      <c r="RTB222" s="86"/>
      <c r="RTC222" s="82"/>
      <c r="RTD222" s="83"/>
      <c r="RTE222" s="83"/>
      <c r="RTF222" s="86"/>
      <c r="RTG222" s="86"/>
      <c r="RTH222" s="82"/>
      <c r="RTI222" s="83"/>
      <c r="RTJ222" s="83"/>
      <c r="RTK222" s="86"/>
      <c r="RTL222" s="86"/>
      <c r="RTM222" s="82"/>
      <c r="RTN222" s="83"/>
      <c r="RTO222" s="83"/>
      <c r="RTP222" s="86"/>
      <c r="RTQ222" s="86"/>
      <c r="RTR222" s="82"/>
      <c r="RTS222" s="83"/>
      <c r="RTT222" s="83"/>
      <c r="RTU222" s="86"/>
      <c r="RTV222" s="86"/>
      <c r="RTW222" s="82"/>
      <c r="RTX222" s="83"/>
      <c r="RTY222" s="83"/>
      <c r="RTZ222" s="86"/>
      <c r="RUA222" s="86"/>
      <c r="RUB222" s="82"/>
      <c r="RUC222" s="83"/>
      <c r="RUD222" s="83"/>
      <c r="RUE222" s="86"/>
      <c r="RUF222" s="86"/>
      <c r="RUG222" s="82"/>
      <c r="RUH222" s="83"/>
      <c r="RUI222" s="83"/>
      <c r="RUJ222" s="86"/>
      <c r="RUK222" s="86"/>
      <c r="RUL222" s="82"/>
      <c r="RUM222" s="83"/>
      <c r="RUN222" s="83"/>
      <c r="RUO222" s="86"/>
      <c r="RUP222" s="86"/>
      <c r="RUQ222" s="82"/>
      <c r="RUR222" s="83"/>
      <c r="RUS222" s="83"/>
      <c r="RUT222" s="86"/>
      <c r="RUU222" s="86"/>
      <c r="RUV222" s="82"/>
      <c r="RUW222" s="83"/>
      <c r="RUX222" s="83"/>
      <c r="RUY222" s="86"/>
      <c r="RUZ222" s="86"/>
      <c r="RVA222" s="82"/>
      <c r="RVB222" s="83"/>
      <c r="RVC222" s="83"/>
      <c r="RVD222" s="86"/>
      <c r="RVE222" s="86"/>
      <c r="RVF222" s="82"/>
      <c r="RVG222" s="83"/>
      <c r="RVH222" s="83"/>
      <c r="RVI222" s="86"/>
      <c r="RVJ222" s="86"/>
      <c r="RVK222" s="82"/>
      <c r="RVL222" s="83"/>
      <c r="RVM222" s="83"/>
      <c r="RVN222" s="86"/>
      <c r="RVO222" s="86"/>
      <c r="RVP222" s="82"/>
      <c r="RVQ222" s="83"/>
      <c r="RVR222" s="83"/>
      <c r="RVS222" s="86"/>
      <c r="RVT222" s="86"/>
      <c r="RVU222" s="82"/>
      <c r="RVV222" s="83"/>
      <c r="RVW222" s="83"/>
      <c r="RVX222" s="86"/>
      <c r="RVY222" s="86"/>
      <c r="RVZ222" s="82"/>
      <c r="RWA222" s="83"/>
      <c r="RWB222" s="83"/>
      <c r="RWC222" s="86"/>
      <c r="RWD222" s="86"/>
      <c r="RWE222" s="82"/>
      <c r="RWF222" s="83"/>
      <c r="RWG222" s="83"/>
      <c r="RWH222" s="86"/>
      <c r="RWI222" s="86"/>
      <c r="RWJ222" s="82"/>
      <c r="RWK222" s="83"/>
      <c r="RWL222" s="83"/>
      <c r="RWM222" s="86"/>
      <c r="RWN222" s="86"/>
      <c r="RWO222" s="82"/>
      <c r="RWP222" s="83"/>
      <c r="RWQ222" s="83"/>
      <c r="RWR222" s="86"/>
      <c r="RWS222" s="86"/>
      <c r="RWT222" s="82"/>
      <c r="RWU222" s="83"/>
      <c r="RWV222" s="83"/>
      <c r="RWW222" s="86"/>
      <c r="RWX222" s="86"/>
      <c r="RWY222" s="82"/>
      <c r="RWZ222" s="83"/>
      <c r="RXA222" s="83"/>
      <c r="RXB222" s="86"/>
      <c r="RXC222" s="86"/>
      <c r="RXD222" s="82"/>
      <c r="RXE222" s="83"/>
      <c r="RXF222" s="83"/>
      <c r="RXG222" s="86"/>
      <c r="RXH222" s="86"/>
      <c r="RXI222" s="82"/>
      <c r="RXJ222" s="83"/>
      <c r="RXK222" s="83"/>
      <c r="RXL222" s="86"/>
      <c r="RXM222" s="86"/>
      <c r="RXN222" s="82"/>
      <c r="RXO222" s="83"/>
      <c r="RXP222" s="83"/>
      <c r="RXQ222" s="86"/>
      <c r="RXR222" s="86"/>
      <c r="RXS222" s="82"/>
      <c r="RXT222" s="83"/>
      <c r="RXU222" s="83"/>
      <c r="RXV222" s="86"/>
      <c r="RXW222" s="86"/>
      <c r="RXX222" s="82"/>
      <c r="RXY222" s="83"/>
      <c r="RXZ222" s="83"/>
      <c r="RYA222" s="86"/>
      <c r="RYB222" s="86"/>
      <c r="RYC222" s="82"/>
      <c r="RYD222" s="83"/>
      <c r="RYE222" s="83"/>
      <c r="RYF222" s="86"/>
      <c r="RYG222" s="86"/>
      <c r="RYH222" s="82"/>
      <c r="RYI222" s="83"/>
      <c r="RYJ222" s="83"/>
      <c r="RYK222" s="86"/>
      <c r="RYL222" s="86"/>
      <c r="RYM222" s="82"/>
      <c r="RYN222" s="83"/>
      <c r="RYO222" s="83"/>
      <c r="RYP222" s="86"/>
      <c r="RYQ222" s="86"/>
      <c r="RYR222" s="82"/>
      <c r="RYS222" s="83"/>
      <c r="RYT222" s="83"/>
      <c r="RYU222" s="86"/>
      <c r="RYV222" s="86"/>
      <c r="RYW222" s="82"/>
      <c r="RYX222" s="83"/>
      <c r="RYY222" s="83"/>
      <c r="RYZ222" s="86"/>
      <c r="RZA222" s="86"/>
      <c r="RZB222" s="82"/>
      <c r="RZC222" s="83"/>
      <c r="RZD222" s="83"/>
      <c r="RZE222" s="86"/>
      <c r="RZF222" s="86"/>
      <c r="RZG222" s="82"/>
      <c r="RZH222" s="83"/>
      <c r="RZI222" s="83"/>
      <c r="RZJ222" s="86"/>
      <c r="RZK222" s="86"/>
      <c r="RZL222" s="82"/>
      <c r="RZM222" s="83"/>
      <c r="RZN222" s="83"/>
      <c r="RZO222" s="86"/>
      <c r="RZP222" s="86"/>
      <c r="RZQ222" s="82"/>
      <c r="RZR222" s="83"/>
      <c r="RZS222" s="83"/>
      <c r="RZT222" s="86"/>
      <c r="RZU222" s="86"/>
      <c r="RZV222" s="82"/>
      <c r="RZW222" s="83"/>
      <c r="RZX222" s="83"/>
      <c r="RZY222" s="86"/>
      <c r="RZZ222" s="86"/>
      <c r="SAA222" s="82"/>
      <c r="SAB222" s="83"/>
      <c r="SAC222" s="83"/>
      <c r="SAD222" s="86"/>
      <c r="SAE222" s="86"/>
      <c r="SAF222" s="82"/>
      <c r="SAG222" s="83"/>
      <c r="SAH222" s="83"/>
      <c r="SAI222" s="86"/>
      <c r="SAJ222" s="86"/>
      <c r="SAK222" s="82"/>
      <c r="SAL222" s="83"/>
      <c r="SAM222" s="83"/>
      <c r="SAN222" s="86"/>
      <c r="SAO222" s="86"/>
      <c r="SAP222" s="82"/>
      <c r="SAQ222" s="83"/>
      <c r="SAR222" s="83"/>
      <c r="SAS222" s="86"/>
      <c r="SAT222" s="86"/>
      <c r="SAU222" s="82"/>
      <c r="SAV222" s="83"/>
      <c r="SAW222" s="83"/>
      <c r="SAX222" s="86"/>
      <c r="SAY222" s="86"/>
      <c r="SAZ222" s="82"/>
      <c r="SBA222" s="83"/>
      <c r="SBB222" s="83"/>
      <c r="SBC222" s="86"/>
      <c r="SBD222" s="86"/>
      <c r="SBE222" s="82"/>
      <c r="SBF222" s="83"/>
      <c r="SBG222" s="83"/>
      <c r="SBH222" s="86"/>
      <c r="SBI222" s="86"/>
      <c r="SBJ222" s="82"/>
      <c r="SBK222" s="83"/>
      <c r="SBL222" s="83"/>
      <c r="SBM222" s="86"/>
      <c r="SBN222" s="86"/>
      <c r="SBO222" s="82"/>
      <c r="SBP222" s="83"/>
      <c r="SBQ222" s="83"/>
      <c r="SBR222" s="86"/>
      <c r="SBS222" s="86"/>
      <c r="SBT222" s="82"/>
      <c r="SBU222" s="83"/>
      <c r="SBV222" s="83"/>
      <c r="SBW222" s="86"/>
      <c r="SBX222" s="86"/>
      <c r="SBY222" s="82"/>
      <c r="SBZ222" s="83"/>
      <c r="SCA222" s="83"/>
      <c r="SCB222" s="86"/>
      <c r="SCC222" s="86"/>
      <c r="SCD222" s="82"/>
      <c r="SCE222" s="83"/>
      <c r="SCF222" s="83"/>
      <c r="SCG222" s="86"/>
      <c r="SCH222" s="86"/>
      <c r="SCI222" s="82"/>
      <c r="SCJ222" s="83"/>
      <c r="SCK222" s="83"/>
      <c r="SCL222" s="86"/>
      <c r="SCM222" s="86"/>
      <c r="SCN222" s="82"/>
      <c r="SCO222" s="83"/>
      <c r="SCP222" s="83"/>
      <c r="SCQ222" s="86"/>
      <c r="SCR222" s="86"/>
      <c r="SCS222" s="82"/>
      <c r="SCT222" s="83"/>
      <c r="SCU222" s="83"/>
      <c r="SCV222" s="86"/>
      <c r="SCW222" s="86"/>
      <c r="SCX222" s="82"/>
      <c r="SCY222" s="83"/>
      <c r="SCZ222" s="83"/>
      <c r="SDA222" s="86"/>
      <c r="SDB222" s="86"/>
      <c r="SDC222" s="82"/>
      <c r="SDD222" s="83"/>
      <c r="SDE222" s="83"/>
      <c r="SDF222" s="86"/>
      <c r="SDG222" s="86"/>
      <c r="SDH222" s="82"/>
      <c r="SDI222" s="83"/>
      <c r="SDJ222" s="83"/>
      <c r="SDK222" s="86"/>
      <c r="SDL222" s="86"/>
      <c r="SDM222" s="82"/>
      <c r="SDN222" s="83"/>
      <c r="SDO222" s="83"/>
      <c r="SDP222" s="86"/>
      <c r="SDQ222" s="86"/>
      <c r="SDR222" s="82"/>
      <c r="SDS222" s="83"/>
      <c r="SDT222" s="83"/>
      <c r="SDU222" s="86"/>
      <c r="SDV222" s="86"/>
      <c r="SDW222" s="82"/>
      <c r="SDX222" s="83"/>
      <c r="SDY222" s="83"/>
      <c r="SDZ222" s="86"/>
      <c r="SEA222" s="86"/>
      <c r="SEB222" s="82"/>
      <c r="SEC222" s="83"/>
      <c r="SED222" s="83"/>
      <c r="SEE222" s="86"/>
      <c r="SEF222" s="86"/>
      <c r="SEG222" s="82"/>
      <c r="SEH222" s="83"/>
      <c r="SEI222" s="83"/>
      <c r="SEJ222" s="86"/>
      <c r="SEK222" s="86"/>
      <c r="SEL222" s="82"/>
      <c r="SEM222" s="83"/>
      <c r="SEN222" s="83"/>
      <c r="SEO222" s="86"/>
      <c r="SEP222" s="86"/>
      <c r="SEQ222" s="82"/>
      <c r="SER222" s="83"/>
      <c r="SES222" s="83"/>
      <c r="SET222" s="86"/>
      <c r="SEU222" s="86"/>
      <c r="SEV222" s="82"/>
      <c r="SEW222" s="83"/>
      <c r="SEX222" s="83"/>
      <c r="SEY222" s="86"/>
      <c r="SEZ222" s="86"/>
      <c r="SFA222" s="82"/>
      <c r="SFB222" s="83"/>
      <c r="SFC222" s="83"/>
      <c r="SFD222" s="86"/>
      <c r="SFE222" s="86"/>
      <c r="SFF222" s="82"/>
      <c r="SFG222" s="83"/>
      <c r="SFH222" s="83"/>
      <c r="SFI222" s="86"/>
      <c r="SFJ222" s="86"/>
      <c r="SFK222" s="82"/>
      <c r="SFL222" s="83"/>
      <c r="SFM222" s="83"/>
      <c r="SFN222" s="86"/>
      <c r="SFO222" s="86"/>
      <c r="SFP222" s="82"/>
      <c r="SFQ222" s="83"/>
      <c r="SFR222" s="83"/>
      <c r="SFS222" s="86"/>
      <c r="SFT222" s="86"/>
      <c r="SFU222" s="82"/>
      <c r="SFV222" s="83"/>
      <c r="SFW222" s="83"/>
      <c r="SFX222" s="86"/>
      <c r="SFY222" s="86"/>
      <c r="SFZ222" s="82"/>
      <c r="SGA222" s="83"/>
      <c r="SGB222" s="83"/>
      <c r="SGC222" s="86"/>
      <c r="SGD222" s="86"/>
      <c r="SGE222" s="82"/>
      <c r="SGF222" s="83"/>
      <c r="SGG222" s="83"/>
      <c r="SGH222" s="86"/>
      <c r="SGI222" s="86"/>
      <c r="SGJ222" s="82"/>
      <c r="SGK222" s="83"/>
      <c r="SGL222" s="83"/>
      <c r="SGM222" s="86"/>
      <c r="SGN222" s="86"/>
      <c r="SGO222" s="82"/>
      <c r="SGP222" s="83"/>
      <c r="SGQ222" s="83"/>
      <c r="SGR222" s="86"/>
      <c r="SGS222" s="86"/>
      <c r="SGT222" s="82"/>
      <c r="SGU222" s="83"/>
      <c r="SGV222" s="83"/>
      <c r="SGW222" s="86"/>
      <c r="SGX222" s="86"/>
      <c r="SGY222" s="82"/>
      <c r="SGZ222" s="83"/>
      <c r="SHA222" s="83"/>
      <c r="SHB222" s="86"/>
      <c r="SHC222" s="86"/>
      <c r="SHD222" s="82"/>
      <c r="SHE222" s="83"/>
      <c r="SHF222" s="83"/>
      <c r="SHG222" s="86"/>
      <c r="SHH222" s="86"/>
      <c r="SHI222" s="82"/>
      <c r="SHJ222" s="83"/>
      <c r="SHK222" s="83"/>
      <c r="SHL222" s="86"/>
      <c r="SHM222" s="86"/>
      <c r="SHN222" s="82"/>
      <c r="SHO222" s="83"/>
      <c r="SHP222" s="83"/>
      <c r="SHQ222" s="86"/>
      <c r="SHR222" s="86"/>
      <c r="SHS222" s="82"/>
      <c r="SHT222" s="83"/>
      <c r="SHU222" s="83"/>
      <c r="SHV222" s="86"/>
      <c r="SHW222" s="86"/>
      <c r="SHX222" s="82"/>
      <c r="SHY222" s="83"/>
      <c r="SHZ222" s="83"/>
      <c r="SIA222" s="86"/>
      <c r="SIB222" s="86"/>
      <c r="SIC222" s="82"/>
      <c r="SID222" s="83"/>
      <c r="SIE222" s="83"/>
      <c r="SIF222" s="86"/>
      <c r="SIG222" s="86"/>
      <c r="SIH222" s="82"/>
      <c r="SII222" s="83"/>
      <c r="SIJ222" s="83"/>
      <c r="SIK222" s="86"/>
      <c r="SIL222" s="86"/>
      <c r="SIM222" s="82"/>
      <c r="SIN222" s="83"/>
      <c r="SIO222" s="83"/>
      <c r="SIP222" s="86"/>
      <c r="SIQ222" s="86"/>
      <c r="SIR222" s="82"/>
      <c r="SIS222" s="83"/>
      <c r="SIT222" s="83"/>
      <c r="SIU222" s="86"/>
      <c r="SIV222" s="86"/>
      <c r="SIW222" s="82"/>
      <c r="SIX222" s="83"/>
      <c r="SIY222" s="83"/>
      <c r="SIZ222" s="86"/>
      <c r="SJA222" s="86"/>
      <c r="SJB222" s="82"/>
      <c r="SJC222" s="83"/>
      <c r="SJD222" s="83"/>
      <c r="SJE222" s="86"/>
      <c r="SJF222" s="86"/>
      <c r="SJG222" s="82"/>
      <c r="SJH222" s="83"/>
      <c r="SJI222" s="83"/>
      <c r="SJJ222" s="86"/>
      <c r="SJK222" s="86"/>
      <c r="SJL222" s="82"/>
      <c r="SJM222" s="83"/>
      <c r="SJN222" s="83"/>
      <c r="SJO222" s="86"/>
      <c r="SJP222" s="86"/>
      <c r="SJQ222" s="82"/>
      <c r="SJR222" s="83"/>
      <c r="SJS222" s="83"/>
      <c r="SJT222" s="86"/>
      <c r="SJU222" s="86"/>
      <c r="SJV222" s="82"/>
      <c r="SJW222" s="83"/>
      <c r="SJX222" s="83"/>
      <c r="SJY222" s="86"/>
      <c r="SJZ222" s="86"/>
      <c r="SKA222" s="82"/>
      <c r="SKB222" s="83"/>
      <c r="SKC222" s="83"/>
      <c r="SKD222" s="86"/>
      <c r="SKE222" s="86"/>
      <c r="SKF222" s="82"/>
      <c r="SKG222" s="83"/>
      <c r="SKH222" s="83"/>
      <c r="SKI222" s="86"/>
      <c r="SKJ222" s="86"/>
      <c r="SKK222" s="82"/>
      <c r="SKL222" s="83"/>
      <c r="SKM222" s="83"/>
      <c r="SKN222" s="86"/>
      <c r="SKO222" s="86"/>
      <c r="SKP222" s="82"/>
      <c r="SKQ222" s="83"/>
      <c r="SKR222" s="83"/>
      <c r="SKS222" s="86"/>
      <c r="SKT222" s="86"/>
      <c r="SKU222" s="82"/>
      <c r="SKV222" s="83"/>
      <c r="SKW222" s="83"/>
      <c r="SKX222" s="86"/>
      <c r="SKY222" s="86"/>
      <c r="SKZ222" s="82"/>
      <c r="SLA222" s="83"/>
      <c r="SLB222" s="83"/>
      <c r="SLC222" s="86"/>
      <c r="SLD222" s="86"/>
      <c r="SLE222" s="82"/>
      <c r="SLF222" s="83"/>
      <c r="SLG222" s="83"/>
      <c r="SLH222" s="86"/>
      <c r="SLI222" s="86"/>
      <c r="SLJ222" s="82"/>
      <c r="SLK222" s="83"/>
      <c r="SLL222" s="83"/>
      <c r="SLM222" s="86"/>
      <c r="SLN222" s="86"/>
      <c r="SLO222" s="82"/>
      <c r="SLP222" s="83"/>
      <c r="SLQ222" s="83"/>
      <c r="SLR222" s="86"/>
      <c r="SLS222" s="86"/>
      <c r="SLT222" s="82"/>
      <c r="SLU222" s="83"/>
      <c r="SLV222" s="83"/>
      <c r="SLW222" s="86"/>
      <c r="SLX222" s="86"/>
      <c r="SLY222" s="82"/>
      <c r="SLZ222" s="83"/>
      <c r="SMA222" s="83"/>
      <c r="SMB222" s="86"/>
      <c r="SMC222" s="86"/>
      <c r="SMD222" s="82"/>
      <c r="SME222" s="83"/>
      <c r="SMF222" s="83"/>
      <c r="SMG222" s="86"/>
      <c r="SMH222" s="86"/>
      <c r="SMI222" s="82"/>
      <c r="SMJ222" s="83"/>
      <c r="SMK222" s="83"/>
      <c r="SML222" s="86"/>
      <c r="SMM222" s="86"/>
      <c r="SMN222" s="82"/>
      <c r="SMO222" s="83"/>
      <c r="SMP222" s="83"/>
      <c r="SMQ222" s="86"/>
      <c r="SMR222" s="86"/>
      <c r="SMS222" s="82"/>
      <c r="SMT222" s="83"/>
      <c r="SMU222" s="83"/>
      <c r="SMV222" s="86"/>
      <c r="SMW222" s="86"/>
      <c r="SMX222" s="82"/>
      <c r="SMY222" s="83"/>
      <c r="SMZ222" s="83"/>
      <c r="SNA222" s="86"/>
      <c r="SNB222" s="86"/>
      <c r="SNC222" s="82"/>
      <c r="SND222" s="83"/>
      <c r="SNE222" s="83"/>
      <c r="SNF222" s="86"/>
      <c r="SNG222" s="86"/>
      <c r="SNH222" s="82"/>
      <c r="SNI222" s="83"/>
      <c r="SNJ222" s="83"/>
      <c r="SNK222" s="86"/>
      <c r="SNL222" s="86"/>
      <c r="SNM222" s="82"/>
      <c r="SNN222" s="83"/>
      <c r="SNO222" s="83"/>
      <c r="SNP222" s="86"/>
      <c r="SNQ222" s="86"/>
      <c r="SNR222" s="82"/>
      <c r="SNS222" s="83"/>
      <c r="SNT222" s="83"/>
      <c r="SNU222" s="86"/>
      <c r="SNV222" s="86"/>
      <c r="SNW222" s="82"/>
      <c r="SNX222" s="83"/>
      <c r="SNY222" s="83"/>
      <c r="SNZ222" s="86"/>
      <c r="SOA222" s="86"/>
      <c r="SOB222" s="82"/>
      <c r="SOC222" s="83"/>
      <c r="SOD222" s="83"/>
      <c r="SOE222" s="86"/>
      <c r="SOF222" s="86"/>
      <c r="SOG222" s="82"/>
      <c r="SOH222" s="83"/>
      <c r="SOI222" s="83"/>
      <c r="SOJ222" s="86"/>
      <c r="SOK222" s="86"/>
      <c r="SOL222" s="82"/>
      <c r="SOM222" s="83"/>
      <c r="SON222" s="83"/>
      <c r="SOO222" s="86"/>
      <c r="SOP222" s="86"/>
      <c r="SOQ222" s="82"/>
      <c r="SOR222" s="83"/>
      <c r="SOS222" s="83"/>
      <c r="SOT222" s="86"/>
      <c r="SOU222" s="86"/>
      <c r="SOV222" s="82"/>
      <c r="SOW222" s="83"/>
      <c r="SOX222" s="83"/>
      <c r="SOY222" s="86"/>
      <c r="SOZ222" s="86"/>
      <c r="SPA222" s="82"/>
      <c r="SPB222" s="83"/>
      <c r="SPC222" s="83"/>
      <c r="SPD222" s="86"/>
      <c r="SPE222" s="86"/>
      <c r="SPF222" s="82"/>
      <c r="SPG222" s="83"/>
      <c r="SPH222" s="83"/>
      <c r="SPI222" s="86"/>
      <c r="SPJ222" s="86"/>
      <c r="SPK222" s="82"/>
      <c r="SPL222" s="83"/>
      <c r="SPM222" s="83"/>
      <c r="SPN222" s="86"/>
      <c r="SPO222" s="86"/>
      <c r="SPP222" s="82"/>
      <c r="SPQ222" s="83"/>
      <c r="SPR222" s="83"/>
      <c r="SPS222" s="86"/>
      <c r="SPT222" s="86"/>
      <c r="SPU222" s="82"/>
      <c r="SPV222" s="83"/>
      <c r="SPW222" s="83"/>
      <c r="SPX222" s="86"/>
      <c r="SPY222" s="86"/>
      <c r="SPZ222" s="82"/>
      <c r="SQA222" s="83"/>
      <c r="SQB222" s="83"/>
      <c r="SQC222" s="86"/>
      <c r="SQD222" s="86"/>
      <c r="SQE222" s="82"/>
      <c r="SQF222" s="83"/>
      <c r="SQG222" s="83"/>
      <c r="SQH222" s="86"/>
      <c r="SQI222" s="86"/>
      <c r="SQJ222" s="82"/>
      <c r="SQK222" s="83"/>
      <c r="SQL222" s="83"/>
      <c r="SQM222" s="86"/>
      <c r="SQN222" s="86"/>
      <c r="SQO222" s="82"/>
      <c r="SQP222" s="83"/>
      <c r="SQQ222" s="83"/>
      <c r="SQR222" s="86"/>
      <c r="SQS222" s="86"/>
      <c r="SQT222" s="82"/>
      <c r="SQU222" s="83"/>
      <c r="SQV222" s="83"/>
      <c r="SQW222" s="86"/>
      <c r="SQX222" s="86"/>
      <c r="SQY222" s="82"/>
      <c r="SQZ222" s="83"/>
      <c r="SRA222" s="83"/>
      <c r="SRB222" s="86"/>
      <c r="SRC222" s="86"/>
      <c r="SRD222" s="82"/>
      <c r="SRE222" s="83"/>
      <c r="SRF222" s="83"/>
      <c r="SRG222" s="86"/>
      <c r="SRH222" s="86"/>
      <c r="SRI222" s="82"/>
      <c r="SRJ222" s="83"/>
      <c r="SRK222" s="83"/>
      <c r="SRL222" s="86"/>
      <c r="SRM222" s="86"/>
      <c r="SRN222" s="82"/>
      <c r="SRO222" s="83"/>
      <c r="SRP222" s="83"/>
      <c r="SRQ222" s="86"/>
      <c r="SRR222" s="86"/>
      <c r="SRS222" s="82"/>
      <c r="SRT222" s="83"/>
      <c r="SRU222" s="83"/>
      <c r="SRV222" s="86"/>
      <c r="SRW222" s="86"/>
      <c r="SRX222" s="82"/>
      <c r="SRY222" s="83"/>
      <c r="SRZ222" s="83"/>
      <c r="SSA222" s="86"/>
      <c r="SSB222" s="86"/>
      <c r="SSC222" s="82"/>
      <c r="SSD222" s="83"/>
      <c r="SSE222" s="83"/>
      <c r="SSF222" s="86"/>
      <c r="SSG222" s="86"/>
      <c r="SSH222" s="82"/>
      <c r="SSI222" s="83"/>
      <c r="SSJ222" s="83"/>
      <c r="SSK222" s="86"/>
      <c r="SSL222" s="86"/>
      <c r="SSM222" s="82"/>
      <c r="SSN222" s="83"/>
      <c r="SSO222" s="83"/>
      <c r="SSP222" s="86"/>
      <c r="SSQ222" s="86"/>
      <c r="SSR222" s="82"/>
      <c r="SSS222" s="83"/>
      <c r="SST222" s="83"/>
      <c r="SSU222" s="86"/>
      <c r="SSV222" s="86"/>
      <c r="SSW222" s="82"/>
      <c r="SSX222" s="83"/>
      <c r="SSY222" s="83"/>
      <c r="SSZ222" s="86"/>
      <c r="STA222" s="86"/>
      <c r="STB222" s="82"/>
      <c r="STC222" s="83"/>
      <c r="STD222" s="83"/>
      <c r="STE222" s="86"/>
      <c r="STF222" s="86"/>
      <c r="STG222" s="82"/>
      <c r="STH222" s="83"/>
      <c r="STI222" s="83"/>
      <c r="STJ222" s="86"/>
      <c r="STK222" s="86"/>
      <c r="STL222" s="82"/>
      <c r="STM222" s="83"/>
      <c r="STN222" s="83"/>
      <c r="STO222" s="86"/>
      <c r="STP222" s="86"/>
      <c r="STQ222" s="82"/>
      <c r="STR222" s="83"/>
      <c r="STS222" s="83"/>
      <c r="STT222" s="86"/>
      <c r="STU222" s="86"/>
      <c r="STV222" s="82"/>
      <c r="STW222" s="83"/>
      <c r="STX222" s="83"/>
      <c r="STY222" s="86"/>
      <c r="STZ222" s="86"/>
      <c r="SUA222" s="82"/>
      <c r="SUB222" s="83"/>
      <c r="SUC222" s="83"/>
      <c r="SUD222" s="86"/>
      <c r="SUE222" s="86"/>
      <c r="SUF222" s="82"/>
      <c r="SUG222" s="83"/>
      <c r="SUH222" s="83"/>
      <c r="SUI222" s="86"/>
      <c r="SUJ222" s="86"/>
      <c r="SUK222" s="82"/>
      <c r="SUL222" s="83"/>
      <c r="SUM222" s="83"/>
      <c r="SUN222" s="86"/>
      <c r="SUO222" s="86"/>
      <c r="SUP222" s="82"/>
      <c r="SUQ222" s="83"/>
      <c r="SUR222" s="83"/>
      <c r="SUS222" s="86"/>
      <c r="SUT222" s="86"/>
      <c r="SUU222" s="82"/>
      <c r="SUV222" s="83"/>
      <c r="SUW222" s="83"/>
      <c r="SUX222" s="86"/>
      <c r="SUY222" s="86"/>
      <c r="SUZ222" s="82"/>
      <c r="SVA222" s="83"/>
      <c r="SVB222" s="83"/>
      <c r="SVC222" s="86"/>
      <c r="SVD222" s="86"/>
      <c r="SVE222" s="82"/>
      <c r="SVF222" s="83"/>
      <c r="SVG222" s="83"/>
      <c r="SVH222" s="86"/>
      <c r="SVI222" s="86"/>
      <c r="SVJ222" s="82"/>
      <c r="SVK222" s="83"/>
      <c r="SVL222" s="83"/>
      <c r="SVM222" s="86"/>
      <c r="SVN222" s="86"/>
      <c r="SVO222" s="82"/>
      <c r="SVP222" s="83"/>
      <c r="SVQ222" s="83"/>
      <c r="SVR222" s="86"/>
      <c r="SVS222" s="86"/>
      <c r="SVT222" s="82"/>
      <c r="SVU222" s="83"/>
      <c r="SVV222" s="83"/>
      <c r="SVW222" s="86"/>
      <c r="SVX222" s="86"/>
      <c r="SVY222" s="82"/>
      <c r="SVZ222" s="83"/>
      <c r="SWA222" s="83"/>
      <c r="SWB222" s="86"/>
      <c r="SWC222" s="86"/>
      <c r="SWD222" s="82"/>
      <c r="SWE222" s="83"/>
      <c r="SWF222" s="83"/>
      <c r="SWG222" s="86"/>
      <c r="SWH222" s="86"/>
      <c r="SWI222" s="82"/>
      <c r="SWJ222" s="83"/>
      <c r="SWK222" s="83"/>
      <c r="SWL222" s="86"/>
      <c r="SWM222" s="86"/>
      <c r="SWN222" s="82"/>
      <c r="SWO222" s="83"/>
      <c r="SWP222" s="83"/>
      <c r="SWQ222" s="86"/>
      <c r="SWR222" s="86"/>
      <c r="SWS222" s="82"/>
      <c r="SWT222" s="83"/>
      <c r="SWU222" s="83"/>
      <c r="SWV222" s="86"/>
      <c r="SWW222" s="86"/>
      <c r="SWX222" s="82"/>
      <c r="SWY222" s="83"/>
      <c r="SWZ222" s="83"/>
      <c r="SXA222" s="86"/>
      <c r="SXB222" s="86"/>
      <c r="SXC222" s="82"/>
      <c r="SXD222" s="83"/>
      <c r="SXE222" s="83"/>
      <c r="SXF222" s="86"/>
      <c r="SXG222" s="86"/>
      <c r="SXH222" s="82"/>
      <c r="SXI222" s="83"/>
      <c r="SXJ222" s="83"/>
      <c r="SXK222" s="86"/>
      <c r="SXL222" s="86"/>
      <c r="SXM222" s="82"/>
      <c r="SXN222" s="83"/>
      <c r="SXO222" s="83"/>
      <c r="SXP222" s="86"/>
      <c r="SXQ222" s="86"/>
      <c r="SXR222" s="82"/>
      <c r="SXS222" s="83"/>
      <c r="SXT222" s="83"/>
      <c r="SXU222" s="86"/>
      <c r="SXV222" s="86"/>
      <c r="SXW222" s="82"/>
      <c r="SXX222" s="83"/>
      <c r="SXY222" s="83"/>
      <c r="SXZ222" s="86"/>
      <c r="SYA222" s="86"/>
      <c r="SYB222" s="82"/>
      <c r="SYC222" s="83"/>
      <c r="SYD222" s="83"/>
      <c r="SYE222" s="86"/>
      <c r="SYF222" s="86"/>
      <c r="SYG222" s="82"/>
      <c r="SYH222" s="83"/>
      <c r="SYI222" s="83"/>
      <c r="SYJ222" s="86"/>
      <c r="SYK222" s="86"/>
      <c r="SYL222" s="82"/>
      <c r="SYM222" s="83"/>
      <c r="SYN222" s="83"/>
      <c r="SYO222" s="86"/>
      <c r="SYP222" s="86"/>
      <c r="SYQ222" s="82"/>
      <c r="SYR222" s="83"/>
      <c r="SYS222" s="83"/>
      <c r="SYT222" s="86"/>
      <c r="SYU222" s="86"/>
      <c r="SYV222" s="82"/>
      <c r="SYW222" s="83"/>
      <c r="SYX222" s="83"/>
      <c r="SYY222" s="86"/>
      <c r="SYZ222" s="86"/>
      <c r="SZA222" s="82"/>
      <c r="SZB222" s="83"/>
      <c r="SZC222" s="83"/>
      <c r="SZD222" s="86"/>
      <c r="SZE222" s="86"/>
      <c r="SZF222" s="82"/>
      <c r="SZG222" s="83"/>
      <c r="SZH222" s="83"/>
      <c r="SZI222" s="86"/>
      <c r="SZJ222" s="86"/>
      <c r="SZK222" s="82"/>
      <c r="SZL222" s="83"/>
      <c r="SZM222" s="83"/>
      <c r="SZN222" s="86"/>
      <c r="SZO222" s="86"/>
      <c r="SZP222" s="82"/>
      <c r="SZQ222" s="83"/>
      <c r="SZR222" s="83"/>
      <c r="SZS222" s="86"/>
      <c r="SZT222" s="86"/>
      <c r="SZU222" s="82"/>
      <c r="SZV222" s="83"/>
      <c r="SZW222" s="83"/>
      <c r="SZX222" s="86"/>
      <c r="SZY222" s="86"/>
      <c r="SZZ222" s="82"/>
      <c r="TAA222" s="83"/>
      <c r="TAB222" s="83"/>
      <c r="TAC222" s="86"/>
      <c r="TAD222" s="86"/>
      <c r="TAE222" s="82"/>
      <c r="TAF222" s="83"/>
      <c r="TAG222" s="83"/>
      <c r="TAH222" s="86"/>
      <c r="TAI222" s="86"/>
      <c r="TAJ222" s="82"/>
      <c r="TAK222" s="83"/>
      <c r="TAL222" s="83"/>
      <c r="TAM222" s="86"/>
      <c r="TAN222" s="86"/>
      <c r="TAO222" s="82"/>
      <c r="TAP222" s="83"/>
      <c r="TAQ222" s="83"/>
      <c r="TAR222" s="86"/>
      <c r="TAS222" s="86"/>
      <c r="TAT222" s="82"/>
      <c r="TAU222" s="83"/>
      <c r="TAV222" s="83"/>
      <c r="TAW222" s="86"/>
      <c r="TAX222" s="86"/>
      <c r="TAY222" s="82"/>
      <c r="TAZ222" s="83"/>
      <c r="TBA222" s="83"/>
      <c r="TBB222" s="86"/>
      <c r="TBC222" s="86"/>
      <c r="TBD222" s="82"/>
      <c r="TBE222" s="83"/>
      <c r="TBF222" s="83"/>
      <c r="TBG222" s="86"/>
      <c r="TBH222" s="86"/>
      <c r="TBI222" s="82"/>
      <c r="TBJ222" s="83"/>
      <c r="TBK222" s="83"/>
      <c r="TBL222" s="86"/>
      <c r="TBM222" s="86"/>
      <c r="TBN222" s="82"/>
      <c r="TBO222" s="83"/>
      <c r="TBP222" s="83"/>
      <c r="TBQ222" s="86"/>
      <c r="TBR222" s="86"/>
      <c r="TBS222" s="82"/>
      <c r="TBT222" s="83"/>
      <c r="TBU222" s="83"/>
      <c r="TBV222" s="86"/>
      <c r="TBW222" s="86"/>
      <c r="TBX222" s="82"/>
      <c r="TBY222" s="83"/>
      <c r="TBZ222" s="83"/>
      <c r="TCA222" s="86"/>
      <c r="TCB222" s="86"/>
      <c r="TCC222" s="82"/>
      <c r="TCD222" s="83"/>
      <c r="TCE222" s="83"/>
      <c r="TCF222" s="86"/>
      <c r="TCG222" s="86"/>
      <c r="TCH222" s="82"/>
      <c r="TCI222" s="83"/>
      <c r="TCJ222" s="83"/>
      <c r="TCK222" s="86"/>
      <c r="TCL222" s="86"/>
      <c r="TCM222" s="82"/>
      <c r="TCN222" s="83"/>
      <c r="TCO222" s="83"/>
      <c r="TCP222" s="86"/>
      <c r="TCQ222" s="86"/>
      <c r="TCR222" s="82"/>
      <c r="TCS222" s="83"/>
      <c r="TCT222" s="83"/>
      <c r="TCU222" s="86"/>
      <c r="TCV222" s="86"/>
      <c r="TCW222" s="82"/>
      <c r="TCX222" s="83"/>
      <c r="TCY222" s="83"/>
      <c r="TCZ222" s="86"/>
      <c r="TDA222" s="86"/>
      <c r="TDB222" s="82"/>
      <c r="TDC222" s="83"/>
      <c r="TDD222" s="83"/>
      <c r="TDE222" s="86"/>
      <c r="TDF222" s="86"/>
      <c r="TDG222" s="82"/>
      <c r="TDH222" s="83"/>
      <c r="TDI222" s="83"/>
      <c r="TDJ222" s="86"/>
      <c r="TDK222" s="86"/>
      <c r="TDL222" s="82"/>
      <c r="TDM222" s="83"/>
      <c r="TDN222" s="83"/>
      <c r="TDO222" s="86"/>
      <c r="TDP222" s="86"/>
      <c r="TDQ222" s="82"/>
      <c r="TDR222" s="83"/>
      <c r="TDS222" s="83"/>
      <c r="TDT222" s="86"/>
      <c r="TDU222" s="86"/>
      <c r="TDV222" s="82"/>
      <c r="TDW222" s="83"/>
      <c r="TDX222" s="83"/>
      <c r="TDY222" s="86"/>
      <c r="TDZ222" s="86"/>
      <c r="TEA222" s="82"/>
      <c r="TEB222" s="83"/>
      <c r="TEC222" s="83"/>
      <c r="TED222" s="86"/>
      <c r="TEE222" s="86"/>
      <c r="TEF222" s="82"/>
      <c r="TEG222" s="83"/>
      <c r="TEH222" s="83"/>
      <c r="TEI222" s="86"/>
      <c r="TEJ222" s="86"/>
      <c r="TEK222" s="82"/>
      <c r="TEL222" s="83"/>
      <c r="TEM222" s="83"/>
      <c r="TEN222" s="86"/>
      <c r="TEO222" s="86"/>
      <c r="TEP222" s="82"/>
      <c r="TEQ222" s="83"/>
      <c r="TER222" s="83"/>
      <c r="TES222" s="86"/>
      <c r="TET222" s="86"/>
      <c r="TEU222" s="82"/>
      <c r="TEV222" s="83"/>
      <c r="TEW222" s="83"/>
      <c r="TEX222" s="86"/>
      <c r="TEY222" s="86"/>
      <c r="TEZ222" s="82"/>
      <c r="TFA222" s="83"/>
      <c r="TFB222" s="83"/>
      <c r="TFC222" s="86"/>
      <c r="TFD222" s="86"/>
      <c r="TFE222" s="82"/>
      <c r="TFF222" s="83"/>
      <c r="TFG222" s="83"/>
      <c r="TFH222" s="86"/>
      <c r="TFI222" s="86"/>
      <c r="TFJ222" s="82"/>
      <c r="TFK222" s="83"/>
      <c r="TFL222" s="83"/>
      <c r="TFM222" s="86"/>
      <c r="TFN222" s="86"/>
      <c r="TFO222" s="82"/>
      <c r="TFP222" s="83"/>
      <c r="TFQ222" s="83"/>
      <c r="TFR222" s="86"/>
      <c r="TFS222" s="86"/>
      <c r="TFT222" s="82"/>
      <c r="TFU222" s="83"/>
      <c r="TFV222" s="83"/>
      <c r="TFW222" s="86"/>
      <c r="TFX222" s="86"/>
      <c r="TFY222" s="82"/>
      <c r="TFZ222" s="83"/>
      <c r="TGA222" s="83"/>
      <c r="TGB222" s="86"/>
      <c r="TGC222" s="86"/>
      <c r="TGD222" s="82"/>
      <c r="TGE222" s="83"/>
      <c r="TGF222" s="83"/>
      <c r="TGG222" s="86"/>
      <c r="TGH222" s="86"/>
      <c r="TGI222" s="82"/>
      <c r="TGJ222" s="83"/>
      <c r="TGK222" s="83"/>
      <c r="TGL222" s="86"/>
      <c r="TGM222" s="86"/>
      <c r="TGN222" s="82"/>
      <c r="TGO222" s="83"/>
      <c r="TGP222" s="83"/>
      <c r="TGQ222" s="86"/>
      <c r="TGR222" s="86"/>
      <c r="TGS222" s="82"/>
      <c r="TGT222" s="83"/>
      <c r="TGU222" s="83"/>
      <c r="TGV222" s="86"/>
      <c r="TGW222" s="86"/>
      <c r="TGX222" s="82"/>
      <c r="TGY222" s="83"/>
      <c r="TGZ222" s="83"/>
      <c r="THA222" s="86"/>
      <c r="THB222" s="86"/>
      <c r="THC222" s="82"/>
      <c r="THD222" s="83"/>
      <c r="THE222" s="83"/>
      <c r="THF222" s="86"/>
      <c r="THG222" s="86"/>
      <c r="THH222" s="82"/>
      <c r="THI222" s="83"/>
      <c r="THJ222" s="83"/>
      <c r="THK222" s="86"/>
      <c r="THL222" s="86"/>
      <c r="THM222" s="82"/>
      <c r="THN222" s="83"/>
      <c r="THO222" s="83"/>
      <c r="THP222" s="86"/>
      <c r="THQ222" s="86"/>
      <c r="THR222" s="82"/>
      <c r="THS222" s="83"/>
      <c r="THT222" s="83"/>
      <c r="THU222" s="86"/>
      <c r="THV222" s="86"/>
      <c r="THW222" s="82"/>
      <c r="THX222" s="83"/>
      <c r="THY222" s="83"/>
      <c r="THZ222" s="86"/>
      <c r="TIA222" s="86"/>
      <c r="TIB222" s="82"/>
      <c r="TIC222" s="83"/>
      <c r="TID222" s="83"/>
      <c r="TIE222" s="86"/>
      <c r="TIF222" s="86"/>
      <c r="TIG222" s="82"/>
      <c r="TIH222" s="83"/>
      <c r="TII222" s="83"/>
      <c r="TIJ222" s="86"/>
      <c r="TIK222" s="86"/>
      <c r="TIL222" s="82"/>
      <c r="TIM222" s="83"/>
      <c r="TIN222" s="83"/>
      <c r="TIO222" s="86"/>
      <c r="TIP222" s="86"/>
      <c r="TIQ222" s="82"/>
      <c r="TIR222" s="83"/>
      <c r="TIS222" s="83"/>
      <c r="TIT222" s="86"/>
      <c r="TIU222" s="86"/>
      <c r="TIV222" s="82"/>
      <c r="TIW222" s="83"/>
      <c r="TIX222" s="83"/>
      <c r="TIY222" s="86"/>
      <c r="TIZ222" s="86"/>
      <c r="TJA222" s="82"/>
      <c r="TJB222" s="83"/>
      <c r="TJC222" s="83"/>
      <c r="TJD222" s="86"/>
      <c r="TJE222" s="86"/>
      <c r="TJF222" s="82"/>
      <c r="TJG222" s="83"/>
      <c r="TJH222" s="83"/>
      <c r="TJI222" s="86"/>
      <c r="TJJ222" s="86"/>
      <c r="TJK222" s="82"/>
      <c r="TJL222" s="83"/>
      <c r="TJM222" s="83"/>
      <c r="TJN222" s="86"/>
      <c r="TJO222" s="86"/>
      <c r="TJP222" s="82"/>
      <c r="TJQ222" s="83"/>
      <c r="TJR222" s="83"/>
      <c r="TJS222" s="86"/>
      <c r="TJT222" s="86"/>
      <c r="TJU222" s="82"/>
      <c r="TJV222" s="83"/>
      <c r="TJW222" s="83"/>
      <c r="TJX222" s="86"/>
      <c r="TJY222" s="86"/>
      <c r="TJZ222" s="82"/>
      <c r="TKA222" s="83"/>
      <c r="TKB222" s="83"/>
      <c r="TKC222" s="86"/>
      <c r="TKD222" s="86"/>
      <c r="TKE222" s="82"/>
      <c r="TKF222" s="83"/>
      <c r="TKG222" s="83"/>
      <c r="TKH222" s="86"/>
      <c r="TKI222" s="86"/>
      <c r="TKJ222" s="82"/>
      <c r="TKK222" s="83"/>
      <c r="TKL222" s="83"/>
      <c r="TKM222" s="86"/>
      <c r="TKN222" s="86"/>
      <c r="TKO222" s="82"/>
      <c r="TKP222" s="83"/>
      <c r="TKQ222" s="83"/>
      <c r="TKR222" s="86"/>
      <c r="TKS222" s="86"/>
      <c r="TKT222" s="82"/>
      <c r="TKU222" s="83"/>
      <c r="TKV222" s="83"/>
      <c r="TKW222" s="86"/>
      <c r="TKX222" s="86"/>
      <c r="TKY222" s="82"/>
      <c r="TKZ222" s="83"/>
      <c r="TLA222" s="83"/>
      <c r="TLB222" s="86"/>
      <c r="TLC222" s="86"/>
      <c r="TLD222" s="82"/>
      <c r="TLE222" s="83"/>
      <c r="TLF222" s="83"/>
      <c r="TLG222" s="86"/>
      <c r="TLH222" s="86"/>
      <c r="TLI222" s="82"/>
      <c r="TLJ222" s="83"/>
      <c r="TLK222" s="83"/>
      <c r="TLL222" s="86"/>
      <c r="TLM222" s="86"/>
      <c r="TLN222" s="82"/>
      <c r="TLO222" s="83"/>
      <c r="TLP222" s="83"/>
      <c r="TLQ222" s="86"/>
      <c r="TLR222" s="86"/>
      <c r="TLS222" s="82"/>
      <c r="TLT222" s="83"/>
      <c r="TLU222" s="83"/>
      <c r="TLV222" s="86"/>
      <c r="TLW222" s="86"/>
      <c r="TLX222" s="82"/>
      <c r="TLY222" s="83"/>
      <c r="TLZ222" s="83"/>
      <c r="TMA222" s="86"/>
      <c r="TMB222" s="86"/>
      <c r="TMC222" s="82"/>
      <c r="TMD222" s="83"/>
      <c r="TME222" s="83"/>
      <c r="TMF222" s="86"/>
      <c r="TMG222" s="86"/>
      <c r="TMH222" s="82"/>
      <c r="TMI222" s="83"/>
      <c r="TMJ222" s="83"/>
      <c r="TMK222" s="86"/>
      <c r="TML222" s="86"/>
      <c r="TMM222" s="82"/>
      <c r="TMN222" s="83"/>
      <c r="TMO222" s="83"/>
      <c r="TMP222" s="86"/>
      <c r="TMQ222" s="86"/>
      <c r="TMR222" s="82"/>
      <c r="TMS222" s="83"/>
      <c r="TMT222" s="83"/>
      <c r="TMU222" s="86"/>
      <c r="TMV222" s="86"/>
      <c r="TMW222" s="82"/>
      <c r="TMX222" s="83"/>
      <c r="TMY222" s="83"/>
      <c r="TMZ222" s="86"/>
      <c r="TNA222" s="86"/>
      <c r="TNB222" s="82"/>
      <c r="TNC222" s="83"/>
      <c r="TND222" s="83"/>
      <c r="TNE222" s="86"/>
      <c r="TNF222" s="86"/>
      <c r="TNG222" s="82"/>
      <c r="TNH222" s="83"/>
      <c r="TNI222" s="83"/>
      <c r="TNJ222" s="86"/>
      <c r="TNK222" s="86"/>
      <c r="TNL222" s="82"/>
      <c r="TNM222" s="83"/>
      <c r="TNN222" s="83"/>
      <c r="TNO222" s="86"/>
      <c r="TNP222" s="86"/>
      <c r="TNQ222" s="82"/>
      <c r="TNR222" s="83"/>
      <c r="TNS222" s="83"/>
      <c r="TNT222" s="86"/>
      <c r="TNU222" s="86"/>
      <c r="TNV222" s="82"/>
      <c r="TNW222" s="83"/>
      <c r="TNX222" s="83"/>
      <c r="TNY222" s="86"/>
      <c r="TNZ222" s="86"/>
      <c r="TOA222" s="82"/>
      <c r="TOB222" s="83"/>
      <c r="TOC222" s="83"/>
      <c r="TOD222" s="86"/>
      <c r="TOE222" s="86"/>
      <c r="TOF222" s="82"/>
      <c r="TOG222" s="83"/>
      <c r="TOH222" s="83"/>
      <c r="TOI222" s="86"/>
      <c r="TOJ222" s="86"/>
      <c r="TOK222" s="82"/>
      <c r="TOL222" s="83"/>
      <c r="TOM222" s="83"/>
      <c r="TON222" s="86"/>
      <c r="TOO222" s="86"/>
      <c r="TOP222" s="82"/>
      <c r="TOQ222" s="83"/>
      <c r="TOR222" s="83"/>
      <c r="TOS222" s="86"/>
      <c r="TOT222" s="86"/>
      <c r="TOU222" s="82"/>
      <c r="TOV222" s="83"/>
      <c r="TOW222" s="83"/>
      <c r="TOX222" s="86"/>
      <c r="TOY222" s="86"/>
      <c r="TOZ222" s="82"/>
      <c r="TPA222" s="83"/>
      <c r="TPB222" s="83"/>
      <c r="TPC222" s="86"/>
      <c r="TPD222" s="86"/>
      <c r="TPE222" s="82"/>
      <c r="TPF222" s="83"/>
      <c r="TPG222" s="83"/>
      <c r="TPH222" s="86"/>
      <c r="TPI222" s="86"/>
      <c r="TPJ222" s="82"/>
      <c r="TPK222" s="83"/>
      <c r="TPL222" s="83"/>
      <c r="TPM222" s="86"/>
      <c r="TPN222" s="86"/>
      <c r="TPO222" s="82"/>
      <c r="TPP222" s="83"/>
      <c r="TPQ222" s="83"/>
      <c r="TPR222" s="86"/>
      <c r="TPS222" s="86"/>
      <c r="TPT222" s="82"/>
      <c r="TPU222" s="83"/>
      <c r="TPV222" s="83"/>
      <c r="TPW222" s="86"/>
      <c r="TPX222" s="86"/>
      <c r="TPY222" s="82"/>
      <c r="TPZ222" s="83"/>
      <c r="TQA222" s="83"/>
      <c r="TQB222" s="86"/>
      <c r="TQC222" s="86"/>
      <c r="TQD222" s="82"/>
      <c r="TQE222" s="83"/>
      <c r="TQF222" s="83"/>
      <c r="TQG222" s="86"/>
      <c r="TQH222" s="86"/>
      <c r="TQI222" s="82"/>
      <c r="TQJ222" s="83"/>
      <c r="TQK222" s="83"/>
      <c r="TQL222" s="86"/>
      <c r="TQM222" s="86"/>
      <c r="TQN222" s="82"/>
      <c r="TQO222" s="83"/>
      <c r="TQP222" s="83"/>
      <c r="TQQ222" s="86"/>
      <c r="TQR222" s="86"/>
      <c r="TQS222" s="82"/>
      <c r="TQT222" s="83"/>
      <c r="TQU222" s="83"/>
      <c r="TQV222" s="86"/>
      <c r="TQW222" s="86"/>
      <c r="TQX222" s="82"/>
      <c r="TQY222" s="83"/>
      <c r="TQZ222" s="83"/>
      <c r="TRA222" s="86"/>
      <c r="TRB222" s="86"/>
      <c r="TRC222" s="82"/>
      <c r="TRD222" s="83"/>
      <c r="TRE222" s="83"/>
      <c r="TRF222" s="86"/>
      <c r="TRG222" s="86"/>
      <c r="TRH222" s="82"/>
      <c r="TRI222" s="83"/>
      <c r="TRJ222" s="83"/>
      <c r="TRK222" s="86"/>
      <c r="TRL222" s="86"/>
      <c r="TRM222" s="82"/>
      <c r="TRN222" s="83"/>
      <c r="TRO222" s="83"/>
      <c r="TRP222" s="86"/>
      <c r="TRQ222" s="86"/>
      <c r="TRR222" s="82"/>
      <c r="TRS222" s="83"/>
      <c r="TRT222" s="83"/>
      <c r="TRU222" s="86"/>
      <c r="TRV222" s="86"/>
      <c r="TRW222" s="82"/>
      <c r="TRX222" s="83"/>
      <c r="TRY222" s="83"/>
      <c r="TRZ222" s="86"/>
      <c r="TSA222" s="86"/>
      <c r="TSB222" s="82"/>
      <c r="TSC222" s="83"/>
      <c r="TSD222" s="83"/>
      <c r="TSE222" s="86"/>
      <c r="TSF222" s="86"/>
      <c r="TSG222" s="82"/>
      <c r="TSH222" s="83"/>
      <c r="TSI222" s="83"/>
      <c r="TSJ222" s="86"/>
      <c r="TSK222" s="86"/>
      <c r="TSL222" s="82"/>
      <c r="TSM222" s="83"/>
      <c r="TSN222" s="83"/>
      <c r="TSO222" s="86"/>
      <c r="TSP222" s="86"/>
      <c r="TSQ222" s="82"/>
      <c r="TSR222" s="83"/>
      <c r="TSS222" s="83"/>
      <c r="TST222" s="86"/>
      <c r="TSU222" s="86"/>
      <c r="TSV222" s="82"/>
      <c r="TSW222" s="83"/>
      <c r="TSX222" s="83"/>
      <c r="TSY222" s="86"/>
      <c r="TSZ222" s="86"/>
      <c r="TTA222" s="82"/>
      <c r="TTB222" s="83"/>
      <c r="TTC222" s="83"/>
      <c r="TTD222" s="86"/>
      <c r="TTE222" s="86"/>
      <c r="TTF222" s="82"/>
      <c r="TTG222" s="83"/>
      <c r="TTH222" s="83"/>
      <c r="TTI222" s="86"/>
      <c r="TTJ222" s="86"/>
      <c r="TTK222" s="82"/>
      <c r="TTL222" s="83"/>
      <c r="TTM222" s="83"/>
      <c r="TTN222" s="86"/>
      <c r="TTO222" s="86"/>
      <c r="TTP222" s="82"/>
      <c r="TTQ222" s="83"/>
      <c r="TTR222" s="83"/>
      <c r="TTS222" s="86"/>
      <c r="TTT222" s="86"/>
      <c r="TTU222" s="82"/>
      <c r="TTV222" s="83"/>
      <c r="TTW222" s="83"/>
      <c r="TTX222" s="86"/>
      <c r="TTY222" s="86"/>
      <c r="TTZ222" s="82"/>
      <c r="TUA222" s="83"/>
      <c r="TUB222" s="83"/>
      <c r="TUC222" s="86"/>
      <c r="TUD222" s="86"/>
      <c r="TUE222" s="82"/>
      <c r="TUF222" s="83"/>
      <c r="TUG222" s="83"/>
      <c r="TUH222" s="86"/>
      <c r="TUI222" s="86"/>
      <c r="TUJ222" s="82"/>
      <c r="TUK222" s="83"/>
      <c r="TUL222" s="83"/>
      <c r="TUM222" s="86"/>
      <c r="TUN222" s="86"/>
      <c r="TUO222" s="82"/>
      <c r="TUP222" s="83"/>
      <c r="TUQ222" s="83"/>
      <c r="TUR222" s="86"/>
      <c r="TUS222" s="86"/>
      <c r="TUT222" s="82"/>
      <c r="TUU222" s="83"/>
      <c r="TUV222" s="83"/>
      <c r="TUW222" s="86"/>
      <c r="TUX222" s="86"/>
      <c r="TUY222" s="82"/>
      <c r="TUZ222" s="83"/>
      <c r="TVA222" s="83"/>
      <c r="TVB222" s="86"/>
      <c r="TVC222" s="86"/>
      <c r="TVD222" s="82"/>
      <c r="TVE222" s="83"/>
      <c r="TVF222" s="83"/>
      <c r="TVG222" s="86"/>
      <c r="TVH222" s="86"/>
      <c r="TVI222" s="82"/>
      <c r="TVJ222" s="83"/>
      <c r="TVK222" s="83"/>
      <c r="TVL222" s="86"/>
      <c r="TVM222" s="86"/>
      <c r="TVN222" s="82"/>
      <c r="TVO222" s="83"/>
      <c r="TVP222" s="83"/>
      <c r="TVQ222" s="86"/>
      <c r="TVR222" s="86"/>
      <c r="TVS222" s="82"/>
      <c r="TVT222" s="83"/>
      <c r="TVU222" s="83"/>
      <c r="TVV222" s="86"/>
      <c r="TVW222" s="86"/>
      <c r="TVX222" s="82"/>
      <c r="TVY222" s="83"/>
      <c r="TVZ222" s="83"/>
      <c r="TWA222" s="86"/>
      <c r="TWB222" s="86"/>
      <c r="TWC222" s="82"/>
      <c r="TWD222" s="83"/>
      <c r="TWE222" s="83"/>
      <c r="TWF222" s="86"/>
      <c r="TWG222" s="86"/>
      <c r="TWH222" s="82"/>
      <c r="TWI222" s="83"/>
      <c r="TWJ222" s="83"/>
      <c r="TWK222" s="86"/>
      <c r="TWL222" s="86"/>
      <c r="TWM222" s="82"/>
      <c r="TWN222" s="83"/>
      <c r="TWO222" s="83"/>
      <c r="TWP222" s="86"/>
      <c r="TWQ222" s="86"/>
      <c r="TWR222" s="82"/>
      <c r="TWS222" s="83"/>
      <c r="TWT222" s="83"/>
      <c r="TWU222" s="86"/>
      <c r="TWV222" s="86"/>
      <c r="TWW222" s="82"/>
      <c r="TWX222" s="83"/>
      <c r="TWY222" s="83"/>
      <c r="TWZ222" s="86"/>
      <c r="TXA222" s="86"/>
      <c r="TXB222" s="82"/>
      <c r="TXC222" s="83"/>
      <c r="TXD222" s="83"/>
      <c r="TXE222" s="86"/>
      <c r="TXF222" s="86"/>
      <c r="TXG222" s="82"/>
      <c r="TXH222" s="83"/>
      <c r="TXI222" s="83"/>
      <c r="TXJ222" s="86"/>
      <c r="TXK222" s="86"/>
      <c r="TXL222" s="82"/>
      <c r="TXM222" s="83"/>
      <c r="TXN222" s="83"/>
      <c r="TXO222" s="86"/>
      <c r="TXP222" s="86"/>
      <c r="TXQ222" s="82"/>
      <c r="TXR222" s="83"/>
      <c r="TXS222" s="83"/>
      <c r="TXT222" s="86"/>
      <c r="TXU222" s="86"/>
      <c r="TXV222" s="82"/>
      <c r="TXW222" s="83"/>
      <c r="TXX222" s="83"/>
      <c r="TXY222" s="86"/>
      <c r="TXZ222" s="86"/>
      <c r="TYA222" s="82"/>
      <c r="TYB222" s="83"/>
      <c r="TYC222" s="83"/>
      <c r="TYD222" s="86"/>
      <c r="TYE222" s="86"/>
      <c r="TYF222" s="82"/>
      <c r="TYG222" s="83"/>
      <c r="TYH222" s="83"/>
      <c r="TYI222" s="86"/>
      <c r="TYJ222" s="86"/>
      <c r="TYK222" s="82"/>
      <c r="TYL222" s="83"/>
      <c r="TYM222" s="83"/>
      <c r="TYN222" s="86"/>
      <c r="TYO222" s="86"/>
      <c r="TYP222" s="82"/>
      <c r="TYQ222" s="83"/>
      <c r="TYR222" s="83"/>
      <c r="TYS222" s="86"/>
      <c r="TYT222" s="86"/>
      <c r="TYU222" s="82"/>
      <c r="TYV222" s="83"/>
      <c r="TYW222" s="83"/>
      <c r="TYX222" s="86"/>
      <c r="TYY222" s="86"/>
      <c r="TYZ222" s="82"/>
      <c r="TZA222" s="83"/>
      <c r="TZB222" s="83"/>
      <c r="TZC222" s="86"/>
      <c r="TZD222" s="86"/>
      <c r="TZE222" s="82"/>
      <c r="TZF222" s="83"/>
      <c r="TZG222" s="83"/>
      <c r="TZH222" s="86"/>
      <c r="TZI222" s="86"/>
      <c r="TZJ222" s="82"/>
      <c r="TZK222" s="83"/>
      <c r="TZL222" s="83"/>
      <c r="TZM222" s="86"/>
      <c r="TZN222" s="86"/>
      <c r="TZO222" s="82"/>
      <c r="TZP222" s="83"/>
      <c r="TZQ222" s="83"/>
      <c r="TZR222" s="86"/>
      <c r="TZS222" s="86"/>
      <c r="TZT222" s="82"/>
      <c r="TZU222" s="83"/>
      <c r="TZV222" s="83"/>
      <c r="TZW222" s="86"/>
      <c r="TZX222" s="86"/>
      <c r="TZY222" s="82"/>
      <c r="TZZ222" s="83"/>
      <c r="UAA222" s="83"/>
      <c r="UAB222" s="86"/>
      <c r="UAC222" s="86"/>
      <c r="UAD222" s="82"/>
      <c r="UAE222" s="83"/>
      <c r="UAF222" s="83"/>
      <c r="UAG222" s="86"/>
      <c r="UAH222" s="86"/>
      <c r="UAI222" s="82"/>
      <c r="UAJ222" s="83"/>
      <c r="UAK222" s="83"/>
      <c r="UAL222" s="86"/>
      <c r="UAM222" s="86"/>
      <c r="UAN222" s="82"/>
      <c r="UAO222" s="83"/>
      <c r="UAP222" s="83"/>
      <c r="UAQ222" s="86"/>
      <c r="UAR222" s="86"/>
      <c r="UAS222" s="82"/>
      <c r="UAT222" s="83"/>
      <c r="UAU222" s="83"/>
      <c r="UAV222" s="86"/>
      <c r="UAW222" s="86"/>
      <c r="UAX222" s="82"/>
      <c r="UAY222" s="83"/>
      <c r="UAZ222" s="83"/>
      <c r="UBA222" s="86"/>
      <c r="UBB222" s="86"/>
      <c r="UBC222" s="82"/>
      <c r="UBD222" s="83"/>
      <c r="UBE222" s="83"/>
      <c r="UBF222" s="86"/>
      <c r="UBG222" s="86"/>
      <c r="UBH222" s="82"/>
      <c r="UBI222" s="83"/>
      <c r="UBJ222" s="83"/>
      <c r="UBK222" s="86"/>
      <c r="UBL222" s="86"/>
      <c r="UBM222" s="82"/>
      <c r="UBN222" s="83"/>
      <c r="UBO222" s="83"/>
      <c r="UBP222" s="86"/>
      <c r="UBQ222" s="86"/>
      <c r="UBR222" s="82"/>
      <c r="UBS222" s="83"/>
      <c r="UBT222" s="83"/>
      <c r="UBU222" s="86"/>
      <c r="UBV222" s="86"/>
      <c r="UBW222" s="82"/>
      <c r="UBX222" s="83"/>
      <c r="UBY222" s="83"/>
      <c r="UBZ222" s="86"/>
      <c r="UCA222" s="86"/>
      <c r="UCB222" s="82"/>
      <c r="UCC222" s="83"/>
      <c r="UCD222" s="83"/>
      <c r="UCE222" s="86"/>
      <c r="UCF222" s="86"/>
      <c r="UCG222" s="82"/>
      <c r="UCH222" s="83"/>
      <c r="UCI222" s="83"/>
      <c r="UCJ222" s="86"/>
      <c r="UCK222" s="86"/>
      <c r="UCL222" s="82"/>
      <c r="UCM222" s="83"/>
      <c r="UCN222" s="83"/>
      <c r="UCO222" s="86"/>
      <c r="UCP222" s="86"/>
      <c r="UCQ222" s="82"/>
      <c r="UCR222" s="83"/>
      <c r="UCS222" s="83"/>
      <c r="UCT222" s="86"/>
      <c r="UCU222" s="86"/>
      <c r="UCV222" s="82"/>
      <c r="UCW222" s="83"/>
      <c r="UCX222" s="83"/>
      <c r="UCY222" s="86"/>
      <c r="UCZ222" s="86"/>
      <c r="UDA222" s="82"/>
      <c r="UDB222" s="83"/>
      <c r="UDC222" s="83"/>
      <c r="UDD222" s="86"/>
      <c r="UDE222" s="86"/>
      <c r="UDF222" s="82"/>
      <c r="UDG222" s="83"/>
      <c r="UDH222" s="83"/>
      <c r="UDI222" s="86"/>
      <c r="UDJ222" s="86"/>
      <c r="UDK222" s="82"/>
      <c r="UDL222" s="83"/>
      <c r="UDM222" s="83"/>
      <c r="UDN222" s="86"/>
      <c r="UDO222" s="86"/>
      <c r="UDP222" s="82"/>
      <c r="UDQ222" s="83"/>
      <c r="UDR222" s="83"/>
      <c r="UDS222" s="86"/>
      <c r="UDT222" s="86"/>
      <c r="UDU222" s="82"/>
      <c r="UDV222" s="83"/>
      <c r="UDW222" s="83"/>
      <c r="UDX222" s="86"/>
      <c r="UDY222" s="86"/>
      <c r="UDZ222" s="82"/>
      <c r="UEA222" s="83"/>
      <c r="UEB222" s="83"/>
      <c r="UEC222" s="86"/>
      <c r="UED222" s="86"/>
      <c r="UEE222" s="82"/>
      <c r="UEF222" s="83"/>
      <c r="UEG222" s="83"/>
      <c r="UEH222" s="86"/>
      <c r="UEI222" s="86"/>
      <c r="UEJ222" s="82"/>
      <c r="UEK222" s="83"/>
      <c r="UEL222" s="83"/>
      <c r="UEM222" s="86"/>
      <c r="UEN222" s="86"/>
      <c r="UEO222" s="82"/>
      <c r="UEP222" s="83"/>
      <c r="UEQ222" s="83"/>
      <c r="UER222" s="86"/>
      <c r="UES222" s="86"/>
      <c r="UET222" s="82"/>
      <c r="UEU222" s="83"/>
      <c r="UEV222" s="83"/>
      <c r="UEW222" s="86"/>
      <c r="UEX222" s="86"/>
      <c r="UEY222" s="82"/>
      <c r="UEZ222" s="83"/>
      <c r="UFA222" s="83"/>
      <c r="UFB222" s="86"/>
      <c r="UFC222" s="86"/>
      <c r="UFD222" s="82"/>
      <c r="UFE222" s="83"/>
      <c r="UFF222" s="83"/>
      <c r="UFG222" s="86"/>
      <c r="UFH222" s="86"/>
      <c r="UFI222" s="82"/>
      <c r="UFJ222" s="83"/>
      <c r="UFK222" s="83"/>
      <c r="UFL222" s="86"/>
      <c r="UFM222" s="86"/>
      <c r="UFN222" s="82"/>
      <c r="UFO222" s="83"/>
      <c r="UFP222" s="83"/>
      <c r="UFQ222" s="86"/>
      <c r="UFR222" s="86"/>
      <c r="UFS222" s="82"/>
      <c r="UFT222" s="83"/>
      <c r="UFU222" s="83"/>
      <c r="UFV222" s="86"/>
      <c r="UFW222" s="86"/>
      <c r="UFX222" s="82"/>
      <c r="UFY222" s="83"/>
      <c r="UFZ222" s="83"/>
      <c r="UGA222" s="86"/>
      <c r="UGB222" s="86"/>
      <c r="UGC222" s="82"/>
      <c r="UGD222" s="83"/>
      <c r="UGE222" s="83"/>
      <c r="UGF222" s="86"/>
      <c r="UGG222" s="86"/>
      <c r="UGH222" s="82"/>
      <c r="UGI222" s="83"/>
      <c r="UGJ222" s="83"/>
      <c r="UGK222" s="86"/>
      <c r="UGL222" s="86"/>
      <c r="UGM222" s="82"/>
      <c r="UGN222" s="83"/>
      <c r="UGO222" s="83"/>
      <c r="UGP222" s="86"/>
      <c r="UGQ222" s="86"/>
      <c r="UGR222" s="82"/>
      <c r="UGS222" s="83"/>
      <c r="UGT222" s="83"/>
      <c r="UGU222" s="86"/>
      <c r="UGV222" s="86"/>
      <c r="UGW222" s="82"/>
      <c r="UGX222" s="83"/>
      <c r="UGY222" s="83"/>
      <c r="UGZ222" s="86"/>
      <c r="UHA222" s="86"/>
      <c r="UHB222" s="82"/>
      <c r="UHC222" s="83"/>
      <c r="UHD222" s="83"/>
      <c r="UHE222" s="86"/>
      <c r="UHF222" s="86"/>
      <c r="UHG222" s="82"/>
      <c r="UHH222" s="83"/>
      <c r="UHI222" s="83"/>
      <c r="UHJ222" s="86"/>
      <c r="UHK222" s="86"/>
      <c r="UHL222" s="82"/>
      <c r="UHM222" s="83"/>
      <c r="UHN222" s="83"/>
      <c r="UHO222" s="86"/>
      <c r="UHP222" s="86"/>
      <c r="UHQ222" s="82"/>
      <c r="UHR222" s="83"/>
      <c r="UHS222" s="83"/>
      <c r="UHT222" s="86"/>
      <c r="UHU222" s="86"/>
      <c r="UHV222" s="82"/>
      <c r="UHW222" s="83"/>
      <c r="UHX222" s="83"/>
      <c r="UHY222" s="86"/>
      <c r="UHZ222" s="86"/>
      <c r="UIA222" s="82"/>
      <c r="UIB222" s="83"/>
      <c r="UIC222" s="83"/>
      <c r="UID222" s="86"/>
      <c r="UIE222" s="86"/>
      <c r="UIF222" s="82"/>
      <c r="UIG222" s="83"/>
      <c r="UIH222" s="83"/>
      <c r="UII222" s="86"/>
      <c r="UIJ222" s="86"/>
      <c r="UIK222" s="82"/>
      <c r="UIL222" s="83"/>
      <c r="UIM222" s="83"/>
      <c r="UIN222" s="86"/>
      <c r="UIO222" s="86"/>
      <c r="UIP222" s="82"/>
      <c r="UIQ222" s="83"/>
      <c r="UIR222" s="83"/>
      <c r="UIS222" s="86"/>
      <c r="UIT222" s="86"/>
      <c r="UIU222" s="82"/>
      <c r="UIV222" s="83"/>
      <c r="UIW222" s="83"/>
      <c r="UIX222" s="86"/>
      <c r="UIY222" s="86"/>
      <c r="UIZ222" s="82"/>
      <c r="UJA222" s="83"/>
      <c r="UJB222" s="83"/>
      <c r="UJC222" s="86"/>
      <c r="UJD222" s="86"/>
      <c r="UJE222" s="82"/>
      <c r="UJF222" s="83"/>
      <c r="UJG222" s="83"/>
      <c r="UJH222" s="86"/>
      <c r="UJI222" s="86"/>
      <c r="UJJ222" s="82"/>
      <c r="UJK222" s="83"/>
      <c r="UJL222" s="83"/>
      <c r="UJM222" s="86"/>
      <c r="UJN222" s="86"/>
      <c r="UJO222" s="82"/>
      <c r="UJP222" s="83"/>
      <c r="UJQ222" s="83"/>
      <c r="UJR222" s="86"/>
      <c r="UJS222" s="86"/>
      <c r="UJT222" s="82"/>
      <c r="UJU222" s="83"/>
      <c r="UJV222" s="83"/>
      <c r="UJW222" s="86"/>
      <c r="UJX222" s="86"/>
      <c r="UJY222" s="82"/>
      <c r="UJZ222" s="83"/>
      <c r="UKA222" s="83"/>
      <c r="UKB222" s="86"/>
      <c r="UKC222" s="86"/>
      <c r="UKD222" s="82"/>
      <c r="UKE222" s="83"/>
      <c r="UKF222" s="83"/>
      <c r="UKG222" s="86"/>
      <c r="UKH222" s="86"/>
      <c r="UKI222" s="82"/>
      <c r="UKJ222" s="83"/>
      <c r="UKK222" s="83"/>
      <c r="UKL222" s="86"/>
      <c r="UKM222" s="86"/>
      <c r="UKN222" s="82"/>
      <c r="UKO222" s="83"/>
      <c r="UKP222" s="83"/>
      <c r="UKQ222" s="86"/>
      <c r="UKR222" s="86"/>
      <c r="UKS222" s="82"/>
      <c r="UKT222" s="83"/>
      <c r="UKU222" s="83"/>
      <c r="UKV222" s="86"/>
      <c r="UKW222" s="86"/>
      <c r="UKX222" s="82"/>
      <c r="UKY222" s="83"/>
      <c r="UKZ222" s="83"/>
      <c r="ULA222" s="86"/>
      <c r="ULB222" s="86"/>
      <c r="ULC222" s="82"/>
      <c r="ULD222" s="83"/>
      <c r="ULE222" s="83"/>
      <c r="ULF222" s="86"/>
      <c r="ULG222" s="86"/>
      <c r="ULH222" s="82"/>
      <c r="ULI222" s="83"/>
      <c r="ULJ222" s="83"/>
      <c r="ULK222" s="86"/>
      <c r="ULL222" s="86"/>
      <c r="ULM222" s="82"/>
      <c r="ULN222" s="83"/>
      <c r="ULO222" s="83"/>
      <c r="ULP222" s="86"/>
      <c r="ULQ222" s="86"/>
      <c r="ULR222" s="82"/>
      <c r="ULS222" s="83"/>
      <c r="ULT222" s="83"/>
      <c r="ULU222" s="86"/>
      <c r="ULV222" s="86"/>
      <c r="ULW222" s="82"/>
      <c r="ULX222" s="83"/>
      <c r="ULY222" s="83"/>
      <c r="ULZ222" s="86"/>
      <c r="UMA222" s="86"/>
      <c r="UMB222" s="82"/>
      <c r="UMC222" s="83"/>
      <c r="UMD222" s="83"/>
      <c r="UME222" s="86"/>
      <c r="UMF222" s="86"/>
      <c r="UMG222" s="82"/>
      <c r="UMH222" s="83"/>
      <c r="UMI222" s="83"/>
      <c r="UMJ222" s="86"/>
      <c r="UMK222" s="86"/>
      <c r="UML222" s="82"/>
      <c r="UMM222" s="83"/>
      <c r="UMN222" s="83"/>
      <c r="UMO222" s="86"/>
      <c r="UMP222" s="86"/>
      <c r="UMQ222" s="82"/>
      <c r="UMR222" s="83"/>
      <c r="UMS222" s="83"/>
      <c r="UMT222" s="86"/>
      <c r="UMU222" s="86"/>
      <c r="UMV222" s="82"/>
      <c r="UMW222" s="83"/>
      <c r="UMX222" s="83"/>
      <c r="UMY222" s="86"/>
      <c r="UMZ222" s="86"/>
      <c r="UNA222" s="82"/>
      <c r="UNB222" s="83"/>
      <c r="UNC222" s="83"/>
      <c r="UND222" s="86"/>
      <c r="UNE222" s="86"/>
      <c r="UNF222" s="82"/>
      <c r="UNG222" s="83"/>
      <c r="UNH222" s="83"/>
      <c r="UNI222" s="86"/>
      <c r="UNJ222" s="86"/>
      <c r="UNK222" s="82"/>
      <c r="UNL222" s="83"/>
      <c r="UNM222" s="83"/>
      <c r="UNN222" s="86"/>
      <c r="UNO222" s="86"/>
      <c r="UNP222" s="82"/>
      <c r="UNQ222" s="83"/>
      <c r="UNR222" s="83"/>
      <c r="UNS222" s="86"/>
      <c r="UNT222" s="86"/>
      <c r="UNU222" s="82"/>
      <c r="UNV222" s="83"/>
      <c r="UNW222" s="83"/>
      <c r="UNX222" s="86"/>
      <c r="UNY222" s="86"/>
      <c r="UNZ222" s="82"/>
      <c r="UOA222" s="83"/>
      <c r="UOB222" s="83"/>
      <c r="UOC222" s="86"/>
      <c r="UOD222" s="86"/>
      <c r="UOE222" s="82"/>
      <c r="UOF222" s="83"/>
      <c r="UOG222" s="83"/>
      <c r="UOH222" s="86"/>
      <c r="UOI222" s="86"/>
      <c r="UOJ222" s="82"/>
      <c r="UOK222" s="83"/>
      <c r="UOL222" s="83"/>
      <c r="UOM222" s="86"/>
      <c r="UON222" s="86"/>
      <c r="UOO222" s="82"/>
      <c r="UOP222" s="83"/>
      <c r="UOQ222" s="83"/>
      <c r="UOR222" s="86"/>
      <c r="UOS222" s="86"/>
      <c r="UOT222" s="82"/>
      <c r="UOU222" s="83"/>
      <c r="UOV222" s="83"/>
      <c r="UOW222" s="86"/>
      <c r="UOX222" s="86"/>
      <c r="UOY222" s="82"/>
      <c r="UOZ222" s="83"/>
      <c r="UPA222" s="83"/>
      <c r="UPB222" s="86"/>
      <c r="UPC222" s="86"/>
      <c r="UPD222" s="82"/>
      <c r="UPE222" s="83"/>
      <c r="UPF222" s="83"/>
      <c r="UPG222" s="86"/>
      <c r="UPH222" s="86"/>
      <c r="UPI222" s="82"/>
      <c r="UPJ222" s="83"/>
      <c r="UPK222" s="83"/>
      <c r="UPL222" s="86"/>
      <c r="UPM222" s="86"/>
      <c r="UPN222" s="82"/>
      <c r="UPO222" s="83"/>
      <c r="UPP222" s="83"/>
      <c r="UPQ222" s="86"/>
      <c r="UPR222" s="86"/>
      <c r="UPS222" s="82"/>
      <c r="UPT222" s="83"/>
      <c r="UPU222" s="83"/>
      <c r="UPV222" s="86"/>
      <c r="UPW222" s="86"/>
      <c r="UPX222" s="82"/>
      <c r="UPY222" s="83"/>
      <c r="UPZ222" s="83"/>
      <c r="UQA222" s="86"/>
      <c r="UQB222" s="86"/>
      <c r="UQC222" s="82"/>
      <c r="UQD222" s="83"/>
      <c r="UQE222" s="83"/>
      <c r="UQF222" s="86"/>
      <c r="UQG222" s="86"/>
      <c r="UQH222" s="82"/>
      <c r="UQI222" s="83"/>
      <c r="UQJ222" s="83"/>
      <c r="UQK222" s="86"/>
      <c r="UQL222" s="86"/>
      <c r="UQM222" s="82"/>
      <c r="UQN222" s="83"/>
      <c r="UQO222" s="83"/>
      <c r="UQP222" s="86"/>
      <c r="UQQ222" s="86"/>
      <c r="UQR222" s="82"/>
      <c r="UQS222" s="83"/>
      <c r="UQT222" s="83"/>
      <c r="UQU222" s="86"/>
      <c r="UQV222" s="86"/>
      <c r="UQW222" s="82"/>
      <c r="UQX222" s="83"/>
      <c r="UQY222" s="83"/>
      <c r="UQZ222" s="86"/>
      <c r="URA222" s="86"/>
      <c r="URB222" s="82"/>
      <c r="URC222" s="83"/>
      <c r="URD222" s="83"/>
      <c r="URE222" s="86"/>
      <c r="URF222" s="86"/>
      <c r="URG222" s="82"/>
      <c r="URH222" s="83"/>
      <c r="URI222" s="83"/>
      <c r="URJ222" s="86"/>
      <c r="URK222" s="86"/>
      <c r="URL222" s="82"/>
      <c r="URM222" s="83"/>
      <c r="URN222" s="83"/>
      <c r="URO222" s="86"/>
      <c r="URP222" s="86"/>
      <c r="URQ222" s="82"/>
      <c r="URR222" s="83"/>
      <c r="URS222" s="83"/>
      <c r="URT222" s="86"/>
      <c r="URU222" s="86"/>
      <c r="URV222" s="82"/>
      <c r="URW222" s="83"/>
      <c r="URX222" s="83"/>
      <c r="URY222" s="86"/>
      <c r="URZ222" s="86"/>
      <c r="USA222" s="82"/>
      <c r="USB222" s="83"/>
      <c r="USC222" s="83"/>
      <c r="USD222" s="86"/>
      <c r="USE222" s="86"/>
      <c r="USF222" s="82"/>
      <c r="USG222" s="83"/>
      <c r="USH222" s="83"/>
      <c r="USI222" s="86"/>
      <c r="USJ222" s="86"/>
      <c r="USK222" s="82"/>
      <c r="USL222" s="83"/>
      <c r="USM222" s="83"/>
      <c r="USN222" s="86"/>
      <c r="USO222" s="86"/>
      <c r="USP222" s="82"/>
      <c r="USQ222" s="83"/>
      <c r="USR222" s="83"/>
      <c r="USS222" s="86"/>
      <c r="UST222" s="86"/>
      <c r="USU222" s="82"/>
      <c r="USV222" s="83"/>
      <c r="USW222" s="83"/>
      <c r="USX222" s="86"/>
      <c r="USY222" s="86"/>
      <c r="USZ222" s="82"/>
      <c r="UTA222" s="83"/>
      <c r="UTB222" s="83"/>
      <c r="UTC222" s="86"/>
      <c r="UTD222" s="86"/>
      <c r="UTE222" s="82"/>
      <c r="UTF222" s="83"/>
      <c r="UTG222" s="83"/>
      <c r="UTH222" s="86"/>
      <c r="UTI222" s="86"/>
      <c r="UTJ222" s="82"/>
      <c r="UTK222" s="83"/>
      <c r="UTL222" s="83"/>
      <c r="UTM222" s="86"/>
      <c r="UTN222" s="86"/>
      <c r="UTO222" s="82"/>
      <c r="UTP222" s="83"/>
      <c r="UTQ222" s="83"/>
      <c r="UTR222" s="86"/>
      <c r="UTS222" s="86"/>
      <c r="UTT222" s="82"/>
      <c r="UTU222" s="83"/>
      <c r="UTV222" s="83"/>
      <c r="UTW222" s="86"/>
      <c r="UTX222" s="86"/>
      <c r="UTY222" s="82"/>
      <c r="UTZ222" s="83"/>
      <c r="UUA222" s="83"/>
      <c r="UUB222" s="86"/>
      <c r="UUC222" s="86"/>
      <c r="UUD222" s="82"/>
      <c r="UUE222" s="83"/>
      <c r="UUF222" s="83"/>
      <c r="UUG222" s="86"/>
      <c r="UUH222" s="86"/>
      <c r="UUI222" s="82"/>
      <c r="UUJ222" s="83"/>
      <c r="UUK222" s="83"/>
      <c r="UUL222" s="86"/>
      <c r="UUM222" s="86"/>
      <c r="UUN222" s="82"/>
      <c r="UUO222" s="83"/>
      <c r="UUP222" s="83"/>
      <c r="UUQ222" s="86"/>
      <c r="UUR222" s="86"/>
      <c r="UUS222" s="82"/>
      <c r="UUT222" s="83"/>
      <c r="UUU222" s="83"/>
      <c r="UUV222" s="86"/>
      <c r="UUW222" s="86"/>
      <c r="UUX222" s="82"/>
      <c r="UUY222" s="83"/>
      <c r="UUZ222" s="83"/>
      <c r="UVA222" s="86"/>
      <c r="UVB222" s="86"/>
      <c r="UVC222" s="82"/>
      <c r="UVD222" s="83"/>
      <c r="UVE222" s="83"/>
      <c r="UVF222" s="86"/>
      <c r="UVG222" s="86"/>
      <c r="UVH222" s="82"/>
      <c r="UVI222" s="83"/>
      <c r="UVJ222" s="83"/>
      <c r="UVK222" s="86"/>
      <c r="UVL222" s="86"/>
      <c r="UVM222" s="82"/>
      <c r="UVN222" s="83"/>
      <c r="UVO222" s="83"/>
      <c r="UVP222" s="86"/>
      <c r="UVQ222" s="86"/>
      <c r="UVR222" s="82"/>
      <c r="UVS222" s="83"/>
      <c r="UVT222" s="83"/>
      <c r="UVU222" s="86"/>
      <c r="UVV222" s="86"/>
      <c r="UVW222" s="82"/>
      <c r="UVX222" s="83"/>
      <c r="UVY222" s="83"/>
      <c r="UVZ222" s="86"/>
      <c r="UWA222" s="86"/>
      <c r="UWB222" s="82"/>
      <c r="UWC222" s="83"/>
      <c r="UWD222" s="83"/>
      <c r="UWE222" s="86"/>
      <c r="UWF222" s="86"/>
      <c r="UWG222" s="82"/>
      <c r="UWH222" s="83"/>
      <c r="UWI222" s="83"/>
      <c r="UWJ222" s="86"/>
      <c r="UWK222" s="86"/>
      <c r="UWL222" s="82"/>
      <c r="UWM222" s="83"/>
      <c r="UWN222" s="83"/>
      <c r="UWO222" s="86"/>
      <c r="UWP222" s="86"/>
      <c r="UWQ222" s="82"/>
      <c r="UWR222" s="83"/>
      <c r="UWS222" s="83"/>
      <c r="UWT222" s="86"/>
      <c r="UWU222" s="86"/>
      <c r="UWV222" s="82"/>
      <c r="UWW222" s="83"/>
      <c r="UWX222" s="83"/>
      <c r="UWY222" s="86"/>
      <c r="UWZ222" s="86"/>
      <c r="UXA222" s="82"/>
      <c r="UXB222" s="83"/>
      <c r="UXC222" s="83"/>
      <c r="UXD222" s="86"/>
      <c r="UXE222" s="86"/>
      <c r="UXF222" s="82"/>
      <c r="UXG222" s="83"/>
      <c r="UXH222" s="83"/>
      <c r="UXI222" s="86"/>
      <c r="UXJ222" s="86"/>
      <c r="UXK222" s="82"/>
      <c r="UXL222" s="83"/>
      <c r="UXM222" s="83"/>
      <c r="UXN222" s="86"/>
      <c r="UXO222" s="86"/>
      <c r="UXP222" s="82"/>
      <c r="UXQ222" s="83"/>
      <c r="UXR222" s="83"/>
      <c r="UXS222" s="86"/>
      <c r="UXT222" s="86"/>
      <c r="UXU222" s="82"/>
      <c r="UXV222" s="83"/>
      <c r="UXW222" s="83"/>
      <c r="UXX222" s="86"/>
      <c r="UXY222" s="86"/>
      <c r="UXZ222" s="82"/>
      <c r="UYA222" s="83"/>
      <c r="UYB222" s="83"/>
      <c r="UYC222" s="86"/>
      <c r="UYD222" s="86"/>
      <c r="UYE222" s="82"/>
      <c r="UYF222" s="83"/>
      <c r="UYG222" s="83"/>
      <c r="UYH222" s="86"/>
      <c r="UYI222" s="86"/>
      <c r="UYJ222" s="82"/>
      <c r="UYK222" s="83"/>
      <c r="UYL222" s="83"/>
      <c r="UYM222" s="86"/>
      <c r="UYN222" s="86"/>
      <c r="UYO222" s="82"/>
      <c r="UYP222" s="83"/>
      <c r="UYQ222" s="83"/>
      <c r="UYR222" s="86"/>
      <c r="UYS222" s="86"/>
      <c r="UYT222" s="82"/>
      <c r="UYU222" s="83"/>
      <c r="UYV222" s="83"/>
      <c r="UYW222" s="86"/>
      <c r="UYX222" s="86"/>
      <c r="UYY222" s="82"/>
      <c r="UYZ222" s="83"/>
      <c r="UZA222" s="83"/>
      <c r="UZB222" s="86"/>
      <c r="UZC222" s="86"/>
      <c r="UZD222" s="82"/>
      <c r="UZE222" s="83"/>
      <c r="UZF222" s="83"/>
      <c r="UZG222" s="86"/>
      <c r="UZH222" s="86"/>
      <c r="UZI222" s="82"/>
      <c r="UZJ222" s="83"/>
      <c r="UZK222" s="83"/>
      <c r="UZL222" s="86"/>
      <c r="UZM222" s="86"/>
      <c r="UZN222" s="82"/>
      <c r="UZO222" s="83"/>
      <c r="UZP222" s="83"/>
      <c r="UZQ222" s="86"/>
      <c r="UZR222" s="86"/>
      <c r="UZS222" s="82"/>
      <c r="UZT222" s="83"/>
      <c r="UZU222" s="83"/>
      <c r="UZV222" s="86"/>
      <c r="UZW222" s="86"/>
      <c r="UZX222" s="82"/>
      <c r="UZY222" s="83"/>
      <c r="UZZ222" s="83"/>
      <c r="VAA222" s="86"/>
      <c r="VAB222" s="86"/>
      <c r="VAC222" s="82"/>
      <c r="VAD222" s="83"/>
      <c r="VAE222" s="83"/>
      <c r="VAF222" s="86"/>
      <c r="VAG222" s="86"/>
      <c r="VAH222" s="82"/>
      <c r="VAI222" s="83"/>
      <c r="VAJ222" s="83"/>
      <c r="VAK222" s="86"/>
      <c r="VAL222" s="86"/>
      <c r="VAM222" s="82"/>
      <c r="VAN222" s="83"/>
      <c r="VAO222" s="83"/>
      <c r="VAP222" s="86"/>
      <c r="VAQ222" s="86"/>
      <c r="VAR222" s="82"/>
      <c r="VAS222" s="83"/>
      <c r="VAT222" s="83"/>
      <c r="VAU222" s="86"/>
      <c r="VAV222" s="86"/>
      <c r="VAW222" s="82"/>
      <c r="VAX222" s="83"/>
      <c r="VAY222" s="83"/>
      <c r="VAZ222" s="86"/>
      <c r="VBA222" s="86"/>
      <c r="VBB222" s="82"/>
      <c r="VBC222" s="83"/>
      <c r="VBD222" s="83"/>
      <c r="VBE222" s="86"/>
      <c r="VBF222" s="86"/>
      <c r="VBG222" s="82"/>
      <c r="VBH222" s="83"/>
      <c r="VBI222" s="83"/>
      <c r="VBJ222" s="86"/>
      <c r="VBK222" s="86"/>
      <c r="VBL222" s="82"/>
      <c r="VBM222" s="83"/>
      <c r="VBN222" s="83"/>
      <c r="VBO222" s="86"/>
      <c r="VBP222" s="86"/>
      <c r="VBQ222" s="82"/>
      <c r="VBR222" s="83"/>
      <c r="VBS222" s="83"/>
      <c r="VBT222" s="86"/>
      <c r="VBU222" s="86"/>
      <c r="VBV222" s="82"/>
      <c r="VBW222" s="83"/>
      <c r="VBX222" s="83"/>
      <c r="VBY222" s="86"/>
      <c r="VBZ222" s="86"/>
      <c r="VCA222" s="82"/>
      <c r="VCB222" s="83"/>
      <c r="VCC222" s="83"/>
      <c r="VCD222" s="86"/>
      <c r="VCE222" s="86"/>
      <c r="VCF222" s="82"/>
      <c r="VCG222" s="83"/>
      <c r="VCH222" s="83"/>
      <c r="VCI222" s="86"/>
      <c r="VCJ222" s="86"/>
      <c r="VCK222" s="82"/>
      <c r="VCL222" s="83"/>
      <c r="VCM222" s="83"/>
      <c r="VCN222" s="86"/>
      <c r="VCO222" s="86"/>
      <c r="VCP222" s="82"/>
      <c r="VCQ222" s="83"/>
      <c r="VCR222" s="83"/>
      <c r="VCS222" s="86"/>
      <c r="VCT222" s="86"/>
      <c r="VCU222" s="82"/>
      <c r="VCV222" s="83"/>
      <c r="VCW222" s="83"/>
      <c r="VCX222" s="86"/>
      <c r="VCY222" s="86"/>
      <c r="VCZ222" s="82"/>
      <c r="VDA222" s="83"/>
      <c r="VDB222" s="83"/>
      <c r="VDC222" s="86"/>
      <c r="VDD222" s="86"/>
      <c r="VDE222" s="82"/>
      <c r="VDF222" s="83"/>
      <c r="VDG222" s="83"/>
      <c r="VDH222" s="86"/>
      <c r="VDI222" s="86"/>
      <c r="VDJ222" s="82"/>
      <c r="VDK222" s="83"/>
      <c r="VDL222" s="83"/>
      <c r="VDM222" s="86"/>
      <c r="VDN222" s="86"/>
      <c r="VDO222" s="82"/>
      <c r="VDP222" s="83"/>
      <c r="VDQ222" s="83"/>
      <c r="VDR222" s="86"/>
      <c r="VDS222" s="86"/>
      <c r="VDT222" s="82"/>
      <c r="VDU222" s="83"/>
      <c r="VDV222" s="83"/>
      <c r="VDW222" s="86"/>
      <c r="VDX222" s="86"/>
      <c r="VDY222" s="82"/>
      <c r="VDZ222" s="83"/>
      <c r="VEA222" s="83"/>
      <c r="VEB222" s="86"/>
      <c r="VEC222" s="86"/>
      <c r="VED222" s="82"/>
      <c r="VEE222" s="83"/>
      <c r="VEF222" s="83"/>
      <c r="VEG222" s="86"/>
      <c r="VEH222" s="86"/>
      <c r="VEI222" s="82"/>
      <c r="VEJ222" s="83"/>
      <c r="VEK222" s="83"/>
      <c r="VEL222" s="86"/>
      <c r="VEM222" s="86"/>
      <c r="VEN222" s="82"/>
      <c r="VEO222" s="83"/>
      <c r="VEP222" s="83"/>
      <c r="VEQ222" s="86"/>
      <c r="VER222" s="86"/>
      <c r="VES222" s="82"/>
      <c r="VET222" s="83"/>
      <c r="VEU222" s="83"/>
      <c r="VEV222" s="86"/>
      <c r="VEW222" s="86"/>
      <c r="VEX222" s="82"/>
      <c r="VEY222" s="83"/>
      <c r="VEZ222" s="83"/>
      <c r="VFA222" s="86"/>
      <c r="VFB222" s="86"/>
      <c r="VFC222" s="82"/>
      <c r="VFD222" s="83"/>
      <c r="VFE222" s="83"/>
      <c r="VFF222" s="86"/>
      <c r="VFG222" s="86"/>
      <c r="VFH222" s="82"/>
      <c r="VFI222" s="83"/>
      <c r="VFJ222" s="83"/>
      <c r="VFK222" s="86"/>
      <c r="VFL222" s="86"/>
      <c r="VFM222" s="82"/>
      <c r="VFN222" s="83"/>
      <c r="VFO222" s="83"/>
      <c r="VFP222" s="86"/>
      <c r="VFQ222" s="86"/>
      <c r="VFR222" s="82"/>
      <c r="VFS222" s="83"/>
      <c r="VFT222" s="83"/>
      <c r="VFU222" s="86"/>
      <c r="VFV222" s="86"/>
      <c r="VFW222" s="82"/>
      <c r="VFX222" s="83"/>
      <c r="VFY222" s="83"/>
      <c r="VFZ222" s="86"/>
      <c r="VGA222" s="86"/>
      <c r="VGB222" s="82"/>
      <c r="VGC222" s="83"/>
      <c r="VGD222" s="83"/>
      <c r="VGE222" s="86"/>
      <c r="VGF222" s="86"/>
      <c r="VGG222" s="82"/>
      <c r="VGH222" s="83"/>
      <c r="VGI222" s="83"/>
      <c r="VGJ222" s="86"/>
      <c r="VGK222" s="86"/>
      <c r="VGL222" s="82"/>
      <c r="VGM222" s="83"/>
      <c r="VGN222" s="83"/>
      <c r="VGO222" s="86"/>
      <c r="VGP222" s="86"/>
      <c r="VGQ222" s="82"/>
      <c r="VGR222" s="83"/>
      <c r="VGS222" s="83"/>
      <c r="VGT222" s="86"/>
      <c r="VGU222" s="86"/>
      <c r="VGV222" s="82"/>
      <c r="VGW222" s="83"/>
      <c r="VGX222" s="83"/>
      <c r="VGY222" s="86"/>
      <c r="VGZ222" s="86"/>
      <c r="VHA222" s="82"/>
      <c r="VHB222" s="83"/>
      <c r="VHC222" s="83"/>
      <c r="VHD222" s="86"/>
      <c r="VHE222" s="86"/>
      <c r="VHF222" s="82"/>
      <c r="VHG222" s="83"/>
      <c r="VHH222" s="83"/>
      <c r="VHI222" s="86"/>
      <c r="VHJ222" s="86"/>
      <c r="VHK222" s="82"/>
      <c r="VHL222" s="83"/>
      <c r="VHM222" s="83"/>
      <c r="VHN222" s="86"/>
      <c r="VHO222" s="86"/>
      <c r="VHP222" s="82"/>
      <c r="VHQ222" s="83"/>
      <c r="VHR222" s="83"/>
      <c r="VHS222" s="86"/>
      <c r="VHT222" s="86"/>
      <c r="VHU222" s="82"/>
      <c r="VHV222" s="83"/>
      <c r="VHW222" s="83"/>
      <c r="VHX222" s="86"/>
      <c r="VHY222" s="86"/>
      <c r="VHZ222" s="82"/>
      <c r="VIA222" s="83"/>
      <c r="VIB222" s="83"/>
      <c r="VIC222" s="86"/>
      <c r="VID222" s="86"/>
      <c r="VIE222" s="82"/>
      <c r="VIF222" s="83"/>
      <c r="VIG222" s="83"/>
      <c r="VIH222" s="86"/>
      <c r="VII222" s="86"/>
      <c r="VIJ222" s="82"/>
      <c r="VIK222" s="83"/>
      <c r="VIL222" s="83"/>
      <c r="VIM222" s="86"/>
      <c r="VIN222" s="86"/>
      <c r="VIO222" s="82"/>
      <c r="VIP222" s="83"/>
      <c r="VIQ222" s="83"/>
      <c r="VIR222" s="86"/>
      <c r="VIS222" s="86"/>
      <c r="VIT222" s="82"/>
      <c r="VIU222" s="83"/>
      <c r="VIV222" s="83"/>
      <c r="VIW222" s="86"/>
      <c r="VIX222" s="86"/>
      <c r="VIY222" s="82"/>
      <c r="VIZ222" s="83"/>
      <c r="VJA222" s="83"/>
      <c r="VJB222" s="86"/>
      <c r="VJC222" s="86"/>
      <c r="VJD222" s="82"/>
      <c r="VJE222" s="83"/>
      <c r="VJF222" s="83"/>
      <c r="VJG222" s="86"/>
      <c r="VJH222" s="86"/>
      <c r="VJI222" s="82"/>
      <c r="VJJ222" s="83"/>
      <c r="VJK222" s="83"/>
      <c r="VJL222" s="86"/>
      <c r="VJM222" s="86"/>
      <c r="VJN222" s="82"/>
      <c r="VJO222" s="83"/>
      <c r="VJP222" s="83"/>
      <c r="VJQ222" s="86"/>
      <c r="VJR222" s="86"/>
      <c r="VJS222" s="82"/>
      <c r="VJT222" s="83"/>
      <c r="VJU222" s="83"/>
      <c r="VJV222" s="86"/>
      <c r="VJW222" s="86"/>
      <c r="VJX222" s="82"/>
      <c r="VJY222" s="83"/>
      <c r="VJZ222" s="83"/>
      <c r="VKA222" s="86"/>
      <c r="VKB222" s="86"/>
      <c r="VKC222" s="82"/>
      <c r="VKD222" s="83"/>
      <c r="VKE222" s="83"/>
      <c r="VKF222" s="86"/>
      <c r="VKG222" s="86"/>
      <c r="VKH222" s="82"/>
      <c r="VKI222" s="83"/>
      <c r="VKJ222" s="83"/>
      <c r="VKK222" s="86"/>
      <c r="VKL222" s="86"/>
      <c r="VKM222" s="82"/>
      <c r="VKN222" s="83"/>
      <c r="VKO222" s="83"/>
      <c r="VKP222" s="86"/>
      <c r="VKQ222" s="86"/>
      <c r="VKR222" s="82"/>
      <c r="VKS222" s="83"/>
      <c r="VKT222" s="83"/>
      <c r="VKU222" s="86"/>
      <c r="VKV222" s="86"/>
      <c r="VKW222" s="82"/>
      <c r="VKX222" s="83"/>
      <c r="VKY222" s="83"/>
      <c r="VKZ222" s="86"/>
      <c r="VLA222" s="86"/>
      <c r="VLB222" s="82"/>
      <c r="VLC222" s="83"/>
      <c r="VLD222" s="83"/>
      <c r="VLE222" s="86"/>
      <c r="VLF222" s="86"/>
      <c r="VLG222" s="82"/>
      <c r="VLH222" s="83"/>
      <c r="VLI222" s="83"/>
      <c r="VLJ222" s="86"/>
      <c r="VLK222" s="86"/>
      <c r="VLL222" s="82"/>
      <c r="VLM222" s="83"/>
      <c r="VLN222" s="83"/>
      <c r="VLO222" s="86"/>
      <c r="VLP222" s="86"/>
      <c r="VLQ222" s="82"/>
      <c r="VLR222" s="83"/>
      <c r="VLS222" s="83"/>
      <c r="VLT222" s="86"/>
      <c r="VLU222" s="86"/>
      <c r="VLV222" s="82"/>
      <c r="VLW222" s="83"/>
      <c r="VLX222" s="83"/>
      <c r="VLY222" s="86"/>
      <c r="VLZ222" s="86"/>
      <c r="VMA222" s="82"/>
      <c r="VMB222" s="83"/>
      <c r="VMC222" s="83"/>
      <c r="VMD222" s="86"/>
      <c r="VME222" s="86"/>
      <c r="VMF222" s="82"/>
      <c r="VMG222" s="83"/>
      <c r="VMH222" s="83"/>
      <c r="VMI222" s="86"/>
      <c r="VMJ222" s="86"/>
      <c r="VMK222" s="82"/>
      <c r="VML222" s="83"/>
      <c r="VMM222" s="83"/>
      <c r="VMN222" s="86"/>
      <c r="VMO222" s="86"/>
      <c r="VMP222" s="82"/>
      <c r="VMQ222" s="83"/>
      <c r="VMR222" s="83"/>
      <c r="VMS222" s="86"/>
      <c r="VMT222" s="86"/>
      <c r="VMU222" s="82"/>
      <c r="VMV222" s="83"/>
      <c r="VMW222" s="83"/>
      <c r="VMX222" s="86"/>
      <c r="VMY222" s="86"/>
      <c r="VMZ222" s="82"/>
      <c r="VNA222" s="83"/>
      <c r="VNB222" s="83"/>
      <c r="VNC222" s="86"/>
      <c r="VND222" s="86"/>
      <c r="VNE222" s="82"/>
      <c r="VNF222" s="83"/>
      <c r="VNG222" s="83"/>
      <c r="VNH222" s="86"/>
      <c r="VNI222" s="86"/>
      <c r="VNJ222" s="82"/>
      <c r="VNK222" s="83"/>
      <c r="VNL222" s="83"/>
      <c r="VNM222" s="86"/>
      <c r="VNN222" s="86"/>
      <c r="VNO222" s="82"/>
      <c r="VNP222" s="83"/>
      <c r="VNQ222" s="83"/>
      <c r="VNR222" s="86"/>
      <c r="VNS222" s="86"/>
      <c r="VNT222" s="82"/>
      <c r="VNU222" s="83"/>
      <c r="VNV222" s="83"/>
      <c r="VNW222" s="86"/>
      <c r="VNX222" s="86"/>
      <c r="VNY222" s="82"/>
      <c r="VNZ222" s="83"/>
      <c r="VOA222" s="83"/>
      <c r="VOB222" s="86"/>
      <c r="VOC222" s="86"/>
      <c r="VOD222" s="82"/>
      <c r="VOE222" s="83"/>
      <c r="VOF222" s="83"/>
      <c r="VOG222" s="86"/>
      <c r="VOH222" s="86"/>
      <c r="VOI222" s="82"/>
      <c r="VOJ222" s="83"/>
      <c r="VOK222" s="83"/>
      <c r="VOL222" s="86"/>
      <c r="VOM222" s="86"/>
      <c r="VON222" s="82"/>
      <c r="VOO222" s="83"/>
      <c r="VOP222" s="83"/>
      <c r="VOQ222" s="86"/>
      <c r="VOR222" s="86"/>
      <c r="VOS222" s="82"/>
      <c r="VOT222" s="83"/>
      <c r="VOU222" s="83"/>
      <c r="VOV222" s="86"/>
      <c r="VOW222" s="86"/>
      <c r="VOX222" s="82"/>
      <c r="VOY222" s="83"/>
      <c r="VOZ222" s="83"/>
      <c r="VPA222" s="86"/>
      <c r="VPB222" s="86"/>
      <c r="VPC222" s="82"/>
      <c r="VPD222" s="83"/>
      <c r="VPE222" s="83"/>
      <c r="VPF222" s="86"/>
      <c r="VPG222" s="86"/>
      <c r="VPH222" s="82"/>
      <c r="VPI222" s="83"/>
      <c r="VPJ222" s="83"/>
      <c r="VPK222" s="86"/>
      <c r="VPL222" s="86"/>
      <c r="VPM222" s="82"/>
      <c r="VPN222" s="83"/>
      <c r="VPO222" s="83"/>
      <c r="VPP222" s="86"/>
      <c r="VPQ222" s="86"/>
      <c r="VPR222" s="82"/>
      <c r="VPS222" s="83"/>
      <c r="VPT222" s="83"/>
      <c r="VPU222" s="86"/>
      <c r="VPV222" s="86"/>
      <c r="VPW222" s="82"/>
      <c r="VPX222" s="83"/>
      <c r="VPY222" s="83"/>
      <c r="VPZ222" s="86"/>
      <c r="VQA222" s="86"/>
      <c r="VQB222" s="82"/>
      <c r="VQC222" s="83"/>
      <c r="VQD222" s="83"/>
      <c r="VQE222" s="86"/>
      <c r="VQF222" s="86"/>
      <c r="VQG222" s="82"/>
      <c r="VQH222" s="83"/>
      <c r="VQI222" s="83"/>
      <c r="VQJ222" s="86"/>
      <c r="VQK222" s="86"/>
      <c r="VQL222" s="82"/>
      <c r="VQM222" s="83"/>
      <c r="VQN222" s="83"/>
      <c r="VQO222" s="86"/>
      <c r="VQP222" s="86"/>
      <c r="VQQ222" s="82"/>
      <c r="VQR222" s="83"/>
      <c r="VQS222" s="83"/>
      <c r="VQT222" s="86"/>
      <c r="VQU222" s="86"/>
      <c r="VQV222" s="82"/>
      <c r="VQW222" s="83"/>
      <c r="VQX222" s="83"/>
      <c r="VQY222" s="86"/>
      <c r="VQZ222" s="86"/>
      <c r="VRA222" s="82"/>
      <c r="VRB222" s="83"/>
      <c r="VRC222" s="83"/>
      <c r="VRD222" s="86"/>
      <c r="VRE222" s="86"/>
      <c r="VRF222" s="82"/>
      <c r="VRG222" s="83"/>
      <c r="VRH222" s="83"/>
      <c r="VRI222" s="86"/>
      <c r="VRJ222" s="86"/>
      <c r="VRK222" s="82"/>
      <c r="VRL222" s="83"/>
      <c r="VRM222" s="83"/>
      <c r="VRN222" s="86"/>
      <c r="VRO222" s="86"/>
      <c r="VRP222" s="82"/>
      <c r="VRQ222" s="83"/>
      <c r="VRR222" s="83"/>
      <c r="VRS222" s="86"/>
      <c r="VRT222" s="86"/>
      <c r="VRU222" s="82"/>
      <c r="VRV222" s="83"/>
      <c r="VRW222" s="83"/>
      <c r="VRX222" s="86"/>
      <c r="VRY222" s="86"/>
      <c r="VRZ222" s="82"/>
      <c r="VSA222" s="83"/>
      <c r="VSB222" s="83"/>
      <c r="VSC222" s="86"/>
      <c r="VSD222" s="86"/>
      <c r="VSE222" s="82"/>
      <c r="VSF222" s="83"/>
      <c r="VSG222" s="83"/>
      <c r="VSH222" s="86"/>
      <c r="VSI222" s="86"/>
      <c r="VSJ222" s="82"/>
      <c r="VSK222" s="83"/>
      <c r="VSL222" s="83"/>
      <c r="VSM222" s="86"/>
      <c r="VSN222" s="86"/>
      <c r="VSO222" s="82"/>
      <c r="VSP222" s="83"/>
      <c r="VSQ222" s="83"/>
      <c r="VSR222" s="86"/>
      <c r="VSS222" s="86"/>
      <c r="VST222" s="82"/>
      <c r="VSU222" s="83"/>
      <c r="VSV222" s="83"/>
      <c r="VSW222" s="86"/>
      <c r="VSX222" s="86"/>
      <c r="VSY222" s="82"/>
      <c r="VSZ222" s="83"/>
      <c r="VTA222" s="83"/>
      <c r="VTB222" s="86"/>
      <c r="VTC222" s="86"/>
      <c r="VTD222" s="82"/>
      <c r="VTE222" s="83"/>
      <c r="VTF222" s="83"/>
      <c r="VTG222" s="86"/>
      <c r="VTH222" s="86"/>
      <c r="VTI222" s="82"/>
      <c r="VTJ222" s="83"/>
      <c r="VTK222" s="83"/>
      <c r="VTL222" s="86"/>
      <c r="VTM222" s="86"/>
      <c r="VTN222" s="82"/>
      <c r="VTO222" s="83"/>
      <c r="VTP222" s="83"/>
      <c r="VTQ222" s="86"/>
      <c r="VTR222" s="86"/>
      <c r="VTS222" s="82"/>
      <c r="VTT222" s="83"/>
      <c r="VTU222" s="83"/>
      <c r="VTV222" s="86"/>
      <c r="VTW222" s="86"/>
      <c r="VTX222" s="82"/>
      <c r="VTY222" s="83"/>
      <c r="VTZ222" s="83"/>
      <c r="VUA222" s="86"/>
      <c r="VUB222" s="86"/>
      <c r="VUC222" s="82"/>
      <c r="VUD222" s="83"/>
      <c r="VUE222" s="83"/>
      <c r="VUF222" s="86"/>
      <c r="VUG222" s="86"/>
      <c r="VUH222" s="82"/>
      <c r="VUI222" s="83"/>
      <c r="VUJ222" s="83"/>
      <c r="VUK222" s="86"/>
      <c r="VUL222" s="86"/>
      <c r="VUM222" s="82"/>
      <c r="VUN222" s="83"/>
      <c r="VUO222" s="83"/>
      <c r="VUP222" s="86"/>
      <c r="VUQ222" s="86"/>
      <c r="VUR222" s="82"/>
      <c r="VUS222" s="83"/>
      <c r="VUT222" s="83"/>
      <c r="VUU222" s="86"/>
      <c r="VUV222" s="86"/>
      <c r="VUW222" s="82"/>
      <c r="VUX222" s="83"/>
      <c r="VUY222" s="83"/>
      <c r="VUZ222" s="86"/>
      <c r="VVA222" s="86"/>
      <c r="VVB222" s="82"/>
      <c r="VVC222" s="83"/>
      <c r="VVD222" s="83"/>
      <c r="VVE222" s="86"/>
      <c r="VVF222" s="86"/>
      <c r="VVG222" s="82"/>
      <c r="VVH222" s="83"/>
      <c r="VVI222" s="83"/>
      <c r="VVJ222" s="86"/>
      <c r="VVK222" s="86"/>
      <c r="VVL222" s="82"/>
      <c r="VVM222" s="83"/>
      <c r="VVN222" s="83"/>
      <c r="VVO222" s="86"/>
      <c r="VVP222" s="86"/>
      <c r="VVQ222" s="82"/>
      <c r="VVR222" s="83"/>
      <c r="VVS222" s="83"/>
      <c r="VVT222" s="86"/>
      <c r="VVU222" s="86"/>
      <c r="VVV222" s="82"/>
      <c r="VVW222" s="83"/>
      <c r="VVX222" s="83"/>
      <c r="VVY222" s="86"/>
      <c r="VVZ222" s="86"/>
      <c r="VWA222" s="82"/>
      <c r="VWB222" s="83"/>
      <c r="VWC222" s="83"/>
      <c r="VWD222" s="86"/>
      <c r="VWE222" s="86"/>
      <c r="VWF222" s="82"/>
      <c r="VWG222" s="83"/>
      <c r="VWH222" s="83"/>
      <c r="VWI222" s="86"/>
      <c r="VWJ222" s="86"/>
      <c r="VWK222" s="82"/>
      <c r="VWL222" s="83"/>
      <c r="VWM222" s="83"/>
      <c r="VWN222" s="86"/>
      <c r="VWO222" s="86"/>
      <c r="VWP222" s="82"/>
      <c r="VWQ222" s="83"/>
      <c r="VWR222" s="83"/>
      <c r="VWS222" s="86"/>
      <c r="VWT222" s="86"/>
      <c r="VWU222" s="82"/>
      <c r="VWV222" s="83"/>
      <c r="VWW222" s="83"/>
      <c r="VWX222" s="86"/>
      <c r="VWY222" s="86"/>
      <c r="VWZ222" s="82"/>
      <c r="VXA222" s="83"/>
      <c r="VXB222" s="83"/>
      <c r="VXC222" s="86"/>
      <c r="VXD222" s="86"/>
      <c r="VXE222" s="82"/>
      <c r="VXF222" s="83"/>
      <c r="VXG222" s="83"/>
      <c r="VXH222" s="86"/>
      <c r="VXI222" s="86"/>
      <c r="VXJ222" s="82"/>
      <c r="VXK222" s="83"/>
      <c r="VXL222" s="83"/>
      <c r="VXM222" s="86"/>
      <c r="VXN222" s="86"/>
      <c r="VXO222" s="82"/>
      <c r="VXP222" s="83"/>
      <c r="VXQ222" s="83"/>
      <c r="VXR222" s="86"/>
      <c r="VXS222" s="86"/>
      <c r="VXT222" s="82"/>
      <c r="VXU222" s="83"/>
      <c r="VXV222" s="83"/>
      <c r="VXW222" s="86"/>
      <c r="VXX222" s="86"/>
      <c r="VXY222" s="82"/>
      <c r="VXZ222" s="83"/>
      <c r="VYA222" s="83"/>
      <c r="VYB222" s="86"/>
      <c r="VYC222" s="86"/>
      <c r="VYD222" s="82"/>
      <c r="VYE222" s="83"/>
      <c r="VYF222" s="83"/>
      <c r="VYG222" s="86"/>
      <c r="VYH222" s="86"/>
      <c r="VYI222" s="82"/>
      <c r="VYJ222" s="83"/>
      <c r="VYK222" s="83"/>
      <c r="VYL222" s="86"/>
      <c r="VYM222" s="86"/>
      <c r="VYN222" s="82"/>
      <c r="VYO222" s="83"/>
      <c r="VYP222" s="83"/>
      <c r="VYQ222" s="86"/>
      <c r="VYR222" s="86"/>
      <c r="VYS222" s="82"/>
      <c r="VYT222" s="83"/>
      <c r="VYU222" s="83"/>
      <c r="VYV222" s="86"/>
      <c r="VYW222" s="86"/>
      <c r="VYX222" s="82"/>
      <c r="VYY222" s="83"/>
      <c r="VYZ222" s="83"/>
      <c r="VZA222" s="86"/>
      <c r="VZB222" s="86"/>
      <c r="VZC222" s="82"/>
      <c r="VZD222" s="83"/>
      <c r="VZE222" s="83"/>
      <c r="VZF222" s="86"/>
      <c r="VZG222" s="86"/>
      <c r="VZH222" s="82"/>
      <c r="VZI222" s="83"/>
      <c r="VZJ222" s="83"/>
      <c r="VZK222" s="86"/>
      <c r="VZL222" s="86"/>
      <c r="VZM222" s="82"/>
      <c r="VZN222" s="83"/>
      <c r="VZO222" s="83"/>
      <c r="VZP222" s="86"/>
      <c r="VZQ222" s="86"/>
      <c r="VZR222" s="82"/>
      <c r="VZS222" s="83"/>
      <c r="VZT222" s="83"/>
      <c r="VZU222" s="86"/>
      <c r="VZV222" s="86"/>
      <c r="VZW222" s="82"/>
      <c r="VZX222" s="83"/>
      <c r="VZY222" s="83"/>
      <c r="VZZ222" s="86"/>
      <c r="WAA222" s="86"/>
      <c r="WAB222" s="82"/>
      <c r="WAC222" s="83"/>
      <c r="WAD222" s="83"/>
      <c r="WAE222" s="86"/>
      <c r="WAF222" s="86"/>
      <c r="WAG222" s="82"/>
      <c r="WAH222" s="83"/>
      <c r="WAI222" s="83"/>
      <c r="WAJ222" s="86"/>
      <c r="WAK222" s="86"/>
      <c r="WAL222" s="82"/>
      <c r="WAM222" s="83"/>
      <c r="WAN222" s="83"/>
      <c r="WAO222" s="86"/>
      <c r="WAP222" s="86"/>
      <c r="WAQ222" s="82"/>
      <c r="WAR222" s="83"/>
      <c r="WAS222" s="83"/>
      <c r="WAT222" s="86"/>
      <c r="WAU222" s="86"/>
      <c r="WAV222" s="82"/>
      <c r="WAW222" s="83"/>
      <c r="WAX222" s="83"/>
      <c r="WAY222" s="86"/>
      <c r="WAZ222" s="86"/>
      <c r="WBA222" s="82"/>
      <c r="WBB222" s="83"/>
      <c r="WBC222" s="83"/>
      <c r="WBD222" s="86"/>
      <c r="WBE222" s="86"/>
      <c r="WBF222" s="82"/>
      <c r="WBG222" s="83"/>
      <c r="WBH222" s="83"/>
      <c r="WBI222" s="86"/>
      <c r="WBJ222" s="86"/>
      <c r="WBK222" s="82"/>
      <c r="WBL222" s="83"/>
      <c r="WBM222" s="83"/>
      <c r="WBN222" s="86"/>
      <c r="WBO222" s="86"/>
      <c r="WBP222" s="82"/>
      <c r="WBQ222" s="83"/>
      <c r="WBR222" s="83"/>
      <c r="WBS222" s="86"/>
      <c r="WBT222" s="86"/>
      <c r="WBU222" s="82"/>
      <c r="WBV222" s="83"/>
      <c r="WBW222" s="83"/>
      <c r="WBX222" s="86"/>
      <c r="WBY222" s="86"/>
      <c r="WBZ222" s="82"/>
      <c r="WCA222" s="83"/>
      <c r="WCB222" s="83"/>
      <c r="WCC222" s="86"/>
      <c r="WCD222" s="86"/>
      <c r="WCE222" s="82"/>
      <c r="WCF222" s="83"/>
      <c r="WCG222" s="83"/>
      <c r="WCH222" s="86"/>
      <c r="WCI222" s="86"/>
      <c r="WCJ222" s="82"/>
      <c r="WCK222" s="83"/>
      <c r="WCL222" s="83"/>
      <c r="WCM222" s="86"/>
      <c r="WCN222" s="86"/>
      <c r="WCO222" s="82"/>
      <c r="WCP222" s="83"/>
      <c r="WCQ222" s="83"/>
      <c r="WCR222" s="86"/>
      <c r="WCS222" s="86"/>
      <c r="WCT222" s="82"/>
      <c r="WCU222" s="83"/>
      <c r="WCV222" s="83"/>
      <c r="WCW222" s="86"/>
      <c r="WCX222" s="86"/>
      <c r="WCY222" s="82"/>
      <c r="WCZ222" s="83"/>
      <c r="WDA222" s="83"/>
      <c r="WDB222" s="86"/>
      <c r="WDC222" s="86"/>
      <c r="WDD222" s="82"/>
      <c r="WDE222" s="83"/>
      <c r="WDF222" s="83"/>
      <c r="WDG222" s="86"/>
      <c r="WDH222" s="86"/>
      <c r="WDI222" s="82"/>
      <c r="WDJ222" s="83"/>
      <c r="WDK222" s="83"/>
      <c r="WDL222" s="86"/>
      <c r="WDM222" s="86"/>
      <c r="WDN222" s="82"/>
      <c r="WDO222" s="83"/>
      <c r="WDP222" s="83"/>
      <c r="WDQ222" s="86"/>
      <c r="WDR222" s="86"/>
      <c r="WDS222" s="82"/>
      <c r="WDT222" s="83"/>
      <c r="WDU222" s="83"/>
      <c r="WDV222" s="86"/>
      <c r="WDW222" s="86"/>
      <c r="WDX222" s="82"/>
      <c r="WDY222" s="83"/>
      <c r="WDZ222" s="83"/>
      <c r="WEA222" s="86"/>
      <c r="WEB222" s="86"/>
      <c r="WEC222" s="82"/>
      <c r="WED222" s="83"/>
      <c r="WEE222" s="83"/>
      <c r="WEF222" s="86"/>
      <c r="WEG222" s="86"/>
      <c r="WEH222" s="82"/>
      <c r="WEI222" s="83"/>
      <c r="WEJ222" s="83"/>
      <c r="WEK222" s="86"/>
      <c r="WEL222" s="86"/>
      <c r="WEM222" s="82"/>
      <c r="WEN222" s="83"/>
      <c r="WEO222" s="83"/>
      <c r="WEP222" s="86"/>
      <c r="WEQ222" s="86"/>
      <c r="WER222" s="82"/>
      <c r="WES222" s="83"/>
      <c r="WET222" s="83"/>
      <c r="WEU222" s="86"/>
      <c r="WEV222" s="86"/>
      <c r="WEW222" s="82"/>
      <c r="WEX222" s="83"/>
      <c r="WEY222" s="83"/>
      <c r="WEZ222" s="86"/>
      <c r="WFA222" s="86"/>
      <c r="WFB222" s="82"/>
      <c r="WFC222" s="83"/>
      <c r="WFD222" s="83"/>
      <c r="WFE222" s="86"/>
      <c r="WFF222" s="86"/>
      <c r="WFG222" s="82"/>
      <c r="WFH222" s="83"/>
      <c r="WFI222" s="83"/>
      <c r="WFJ222" s="86"/>
      <c r="WFK222" s="86"/>
      <c r="WFL222" s="82"/>
      <c r="WFM222" s="83"/>
      <c r="WFN222" s="83"/>
      <c r="WFO222" s="86"/>
      <c r="WFP222" s="86"/>
      <c r="WFQ222" s="82"/>
      <c r="WFR222" s="83"/>
      <c r="WFS222" s="83"/>
      <c r="WFT222" s="86"/>
      <c r="WFU222" s="86"/>
      <c r="WFV222" s="82"/>
      <c r="WFW222" s="83"/>
      <c r="WFX222" s="83"/>
      <c r="WFY222" s="86"/>
      <c r="WFZ222" s="86"/>
      <c r="WGA222" s="82"/>
      <c r="WGB222" s="83"/>
      <c r="WGC222" s="83"/>
      <c r="WGD222" s="86"/>
      <c r="WGE222" s="86"/>
      <c r="WGF222" s="82"/>
      <c r="WGG222" s="83"/>
      <c r="WGH222" s="83"/>
      <c r="WGI222" s="86"/>
      <c r="WGJ222" s="86"/>
      <c r="WGK222" s="82"/>
      <c r="WGL222" s="83"/>
      <c r="WGM222" s="83"/>
      <c r="WGN222" s="86"/>
      <c r="WGO222" s="86"/>
      <c r="WGP222" s="82"/>
      <c r="WGQ222" s="83"/>
      <c r="WGR222" s="83"/>
      <c r="WGS222" s="86"/>
      <c r="WGT222" s="86"/>
      <c r="WGU222" s="82"/>
      <c r="WGV222" s="83"/>
      <c r="WGW222" s="83"/>
      <c r="WGX222" s="86"/>
      <c r="WGY222" s="86"/>
      <c r="WGZ222" s="82"/>
      <c r="WHA222" s="83"/>
      <c r="WHB222" s="83"/>
      <c r="WHC222" s="86"/>
      <c r="WHD222" s="86"/>
      <c r="WHE222" s="82"/>
      <c r="WHF222" s="83"/>
      <c r="WHG222" s="83"/>
      <c r="WHH222" s="86"/>
      <c r="WHI222" s="86"/>
      <c r="WHJ222" s="82"/>
      <c r="WHK222" s="83"/>
      <c r="WHL222" s="83"/>
      <c r="WHM222" s="86"/>
      <c r="WHN222" s="86"/>
      <c r="WHO222" s="82"/>
      <c r="WHP222" s="83"/>
      <c r="WHQ222" s="83"/>
      <c r="WHR222" s="86"/>
      <c r="WHS222" s="86"/>
      <c r="WHT222" s="82"/>
      <c r="WHU222" s="83"/>
      <c r="WHV222" s="83"/>
      <c r="WHW222" s="86"/>
      <c r="WHX222" s="86"/>
      <c r="WHY222" s="82"/>
      <c r="WHZ222" s="83"/>
      <c r="WIA222" s="83"/>
      <c r="WIB222" s="86"/>
      <c r="WIC222" s="86"/>
      <c r="WID222" s="82"/>
      <c r="WIE222" s="83"/>
      <c r="WIF222" s="83"/>
      <c r="WIG222" s="86"/>
      <c r="WIH222" s="86"/>
      <c r="WII222" s="82"/>
      <c r="WIJ222" s="83"/>
      <c r="WIK222" s="83"/>
      <c r="WIL222" s="86"/>
      <c r="WIM222" s="86"/>
      <c r="WIN222" s="82"/>
      <c r="WIO222" s="83"/>
      <c r="WIP222" s="83"/>
      <c r="WIQ222" s="86"/>
      <c r="WIR222" s="86"/>
      <c r="WIS222" s="82"/>
      <c r="WIT222" s="83"/>
      <c r="WIU222" s="83"/>
      <c r="WIV222" s="86"/>
      <c r="WIW222" s="86"/>
      <c r="WIX222" s="82"/>
      <c r="WIY222" s="83"/>
      <c r="WIZ222" s="83"/>
      <c r="WJA222" s="86"/>
      <c r="WJB222" s="86"/>
      <c r="WJC222" s="82"/>
      <c r="WJD222" s="83"/>
      <c r="WJE222" s="83"/>
      <c r="WJF222" s="86"/>
      <c r="WJG222" s="86"/>
      <c r="WJH222" s="82"/>
      <c r="WJI222" s="83"/>
      <c r="WJJ222" s="83"/>
      <c r="WJK222" s="86"/>
      <c r="WJL222" s="86"/>
      <c r="WJM222" s="82"/>
      <c r="WJN222" s="83"/>
      <c r="WJO222" s="83"/>
      <c r="WJP222" s="86"/>
      <c r="WJQ222" s="86"/>
      <c r="WJR222" s="82"/>
      <c r="WJS222" s="83"/>
      <c r="WJT222" s="83"/>
      <c r="WJU222" s="86"/>
      <c r="WJV222" s="86"/>
      <c r="WJW222" s="82"/>
      <c r="WJX222" s="83"/>
      <c r="WJY222" s="83"/>
      <c r="WJZ222" s="86"/>
      <c r="WKA222" s="86"/>
      <c r="WKB222" s="82"/>
      <c r="WKC222" s="83"/>
      <c r="WKD222" s="83"/>
      <c r="WKE222" s="86"/>
      <c r="WKF222" s="86"/>
      <c r="WKG222" s="82"/>
      <c r="WKH222" s="83"/>
      <c r="WKI222" s="83"/>
      <c r="WKJ222" s="86"/>
      <c r="WKK222" s="86"/>
      <c r="WKL222" s="82"/>
      <c r="WKM222" s="83"/>
      <c r="WKN222" s="83"/>
      <c r="WKO222" s="86"/>
      <c r="WKP222" s="86"/>
      <c r="WKQ222" s="82"/>
      <c r="WKR222" s="83"/>
      <c r="WKS222" s="83"/>
      <c r="WKT222" s="86"/>
      <c r="WKU222" s="86"/>
      <c r="WKV222" s="82"/>
      <c r="WKW222" s="83"/>
      <c r="WKX222" s="83"/>
      <c r="WKY222" s="86"/>
      <c r="WKZ222" s="86"/>
      <c r="WLA222" s="82"/>
      <c r="WLB222" s="83"/>
      <c r="WLC222" s="83"/>
      <c r="WLD222" s="86"/>
      <c r="WLE222" s="86"/>
      <c r="WLF222" s="82"/>
      <c r="WLG222" s="83"/>
      <c r="WLH222" s="83"/>
      <c r="WLI222" s="86"/>
      <c r="WLJ222" s="86"/>
      <c r="WLK222" s="82"/>
      <c r="WLL222" s="83"/>
      <c r="WLM222" s="83"/>
      <c r="WLN222" s="86"/>
      <c r="WLO222" s="86"/>
      <c r="WLP222" s="82"/>
      <c r="WLQ222" s="83"/>
      <c r="WLR222" s="83"/>
      <c r="WLS222" s="86"/>
      <c r="WLT222" s="86"/>
      <c r="WLU222" s="82"/>
      <c r="WLV222" s="83"/>
      <c r="WLW222" s="83"/>
      <c r="WLX222" s="86"/>
      <c r="WLY222" s="86"/>
      <c r="WLZ222" s="82"/>
      <c r="WMA222" s="83"/>
      <c r="WMB222" s="83"/>
      <c r="WMC222" s="86"/>
      <c r="WMD222" s="86"/>
      <c r="WME222" s="82"/>
      <c r="WMF222" s="83"/>
      <c r="WMG222" s="83"/>
      <c r="WMH222" s="86"/>
      <c r="WMI222" s="86"/>
      <c r="WMJ222" s="82"/>
      <c r="WMK222" s="83"/>
      <c r="WML222" s="83"/>
      <c r="WMM222" s="86"/>
      <c r="WMN222" s="86"/>
      <c r="WMO222" s="82"/>
      <c r="WMP222" s="83"/>
      <c r="WMQ222" s="83"/>
      <c r="WMR222" s="86"/>
      <c r="WMS222" s="86"/>
      <c r="WMT222" s="82"/>
      <c r="WMU222" s="83"/>
      <c r="WMV222" s="83"/>
      <c r="WMW222" s="86"/>
      <c r="WMX222" s="86"/>
      <c r="WMY222" s="82"/>
      <c r="WMZ222" s="83"/>
      <c r="WNA222" s="83"/>
      <c r="WNB222" s="86"/>
      <c r="WNC222" s="86"/>
      <c r="WND222" s="82"/>
      <c r="WNE222" s="83"/>
      <c r="WNF222" s="83"/>
      <c r="WNG222" s="86"/>
      <c r="WNH222" s="86"/>
      <c r="WNI222" s="82"/>
      <c r="WNJ222" s="83"/>
      <c r="WNK222" s="83"/>
      <c r="WNL222" s="86"/>
      <c r="WNM222" s="86"/>
      <c r="WNN222" s="82"/>
      <c r="WNO222" s="83"/>
      <c r="WNP222" s="83"/>
      <c r="WNQ222" s="86"/>
      <c r="WNR222" s="86"/>
      <c r="WNS222" s="82"/>
      <c r="WNT222" s="83"/>
      <c r="WNU222" s="83"/>
      <c r="WNV222" s="86"/>
      <c r="WNW222" s="86"/>
      <c r="WNX222" s="82"/>
      <c r="WNY222" s="83"/>
      <c r="WNZ222" s="83"/>
      <c r="WOA222" s="86"/>
      <c r="WOB222" s="86"/>
      <c r="WOC222" s="82"/>
      <c r="WOD222" s="83"/>
      <c r="WOE222" s="83"/>
      <c r="WOF222" s="86"/>
      <c r="WOG222" s="86"/>
      <c r="WOH222" s="82"/>
      <c r="WOI222" s="83"/>
      <c r="WOJ222" s="83"/>
      <c r="WOK222" s="86"/>
      <c r="WOL222" s="86"/>
      <c r="WOM222" s="82"/>
      <c r="WON222" s="83"/>
      <c r="WOO222" s="83"/>
      <c r="WOP222" s="86"/>
      <c r="WOQ222" s="86"/>
      <c r="WOR222" s="82"/>
      <c r="WOS222" s="83"/>
      <c r="WOT222" s="83"/>
      <c r="WOU222" s="86"/>
      <c r="WOV222" s="86"/>
      <c r="WOW222" s="82"/>
      <c r="WOX222" s="83"/>
      <c r="WOY222" s="83"/>
      <c r="WOZ222" s="86"/>
      <c r="WPA222" s="86"/>
      <c r="WPB222" s="82"/>
      <c r="WPC222" s="83"/>
      <c r="WPD222" s="83"/>
      <c r="WPE222" s="86"/>
      <c r="WPF222" s="86"/>
      <c r="WPG222" s="82"/>
      <c r="WPH222" s="83"/>
      <c r="WPI222" s="83"/>
      <c r="WPJ222" s="86"/>
      <c r="WPK222" s="86"/>
      <c r="WPL222" s="82"/>
      <c r="WPM222" s="83"/>
      <c r="WPN222" s="83"/>
      <c r="WPO222" s="86"/>
      <c r="WPP222" s="86"/>
      <c r="WPQ222" s="82"/>
      <c r="WPR222" s="83"/>
      <c r="WPS222" s="83"/>
      <c r="WPT222" s="86"/>
      <c r="WPU222" s="86"/>
      <c r="WPV222" s="82"/>
      <c r="WPW222" s="83"/>
      <c r="WPX222" s="83"/>
      <c r="WPY222" s="86"/>
      <c r="WPZ222" s="86"/>
      <c r="WQA222" s="82"/>
      <c r="WQB222" s="83"/>
      <c r="WQC222" s="83"/>
      <c r="WQD222" s="86"/>
      <c r="WQE222" s="86"/>
      <c r="WQF222" s="82"/>
      <c r="WQG222" s="83"/>
      <c r="WQH222" s="83"/>
      <c r="WQI222" s="86"/>
      <c r="WQJ222" s="86"/>
      <c r="WQK222" s="82"/>
      <c r="WQL222" s="83"/>
      <c r="WQM222" s="83"/>
      <c r="WQN222" s="86"/>
      <c r="WQO222" s="86"/>
      <c r="WQP222" s="82"/>
      <c r="WQQ222" s="83"/>
      <c r="WQR222" s="83"/>
      <c r="WQS222" s="86"/>
      <c r="WQT222" s="86"/>
      <c r="WQU222" s="82"/>
      <c r="WQV222" s="83"/>
      <c r="WQW222" s="83"/>
      <c r="WQX222" s="86"/>
      <c r="WQY222" s="86"/>
      <c r="WQZ222" s="82"/>
      <c r="WRA222" s="83"/>
      <c r="WRB222" s="83"/>
      <c r="WRC222" s="86"/>
      <c r="WRD222" s="86"/>
      <c r="WRE222" s="82"/>
      <c r="WRF222" s="83"/>
      <c r="WRG222" s="83"/>
      <c r="WRH222" s="86"/>
      <c r="WRI222" s="86"/>
      <c r="WRJ222" s="82"/>
      <c r="WRK222" s="83"/>
      <c r="WRL222" s="83"/>
      <c r="WRM222" s="86"/>
      <c r="WRN222" s="86"/>
      <c r="WRO222" s="82"/>
      <c r="WRP222" s="83"/>
      <c r="WRQ222" s="83"/>
      <c r="WRR222" s="86"/>
      <c r="WRS222" s="86"/>
      <c r="WRT222" s="82"/>
      <c r="WRU222" s="83"/>
      <c r="WRV222" s="83"/>
      <c r="WRW222" s="86"/>
      <c r="WRX222" s="86"/>
      <c r="WRY222" s="82"/>
      <c r="WRZ222" s="83"/>
      <c r="WSA222" s="83"/>
      <c r="WSB222" s="86"/>
      <c r="WSC222" s="86"/>
      <c r="WSD222" s="82"/>
      <c r="WSE222" s="83"/>
      <c r="WSF222" s="83"/>
      <c r="WSG222" s="86"/>
      <c r="WSH222" s="86"/>
      <c r="WSI222" s="82"/>
      <c r="WSJ222" s="83"/>
      <c r="WSK222" s="83"/>
      <c r="WSL222" s="86"/>
      <c r="WSM222" s="86"/>
      <c r="WSN222" s="82"/>
      <c r="WSO222" s="83"/>
      <c r="WSP222" s="83"/>
      <c r="WSQ222" s="86"/>
      <c r="WSR222" s="86"/>
      <c r="WSS222" s="82"/>
      <c r="WST222" s="83"/>
      <c r="WSU222" s="83"/>
      <c r="WSV222" s="86"/>
      <c r="WSW222" s="86"/>
      <c r="WSX222" s="82"/>
      <c r="WSY222" s="83"/>
      <c r="WSZ222" s="83"/>
      <c r="WTA222" s="86"/>
      <c r="WTB222" s="86"/>
      <c r="WTC222" s="82"/>
      <c r="WTD222" s="83"/>
      <c r="WTE222" s="83"/>
      <c r="WTF222" s="86"/>
      <c r="WTG222" s="86"/>
      <c r="WTH222" s="82"/>
      <c r="WTI222" s="83"/>
      <c r="WTJ222" s="83"/>
      <c r="WTK222" s="86"/>
      <c r="WTL222" s="86"/>
      <c r="WTM222" s="82"/>
      <c r="WTN222" s="83"/>
      <c r="WTO222" s="83"/>
      <c r="WTP222" s="86"/>
      <c r="WTQ222" s="86"/>
      <c r="WTR222" s="82"/>
      <c r="WTS222" s="83"/>
      <c r="WTT222" s="83"/>
      <c r="WTU222" s="86"/>
      <c r="WTV222" s="86"/>
      <c r="WTW222" s="82"/>
      <c r="WTX222" s="83"/>
      <c r="WTY222" s="83"/>
      <c r="WTZ222" s="86"/>
      <c r="WUA222" s="86"/>
      <c r="WUB222" s="82"/>
      <c r="WUC222" s="83"/>
      <c r="WUD222" s="83"/>
      <c r="WUE222" s="86"/>
      <c r="WUF222" s="86"/>
      <c r="WUG222" s="82"/>
      <c r="WUH222" s="83"/>
      <c r="WUI222" s="83"/>
      <c r="WUJ222" s="86"/>
      <c r="WUK222" s="86"/>
      <c r="WUL222" s="82"/>
      <c r="WUM222" s="83"/>
      <c r="WUN222" s="83"/>
      <c r="WUO222" s="86"/>
      <c r="WUP222" s="86"/>
      <c r="WUQ222" s="82"/>
      <c r="WUR222" s="83"/>
      <c r="WUS222" s="83"/>
      <c r="WUT222" s="86"/>
      <c r="WUU222" s="86"/>
      <c r="WUV222" s="82"/>
      <c r="WUW222" s="83"/>
      <c r="WUX222" s="83"/>
      <c r="WUY222" s="86"/>
      <c r="WUZ222" s="86"/>
      <c r="WVA222" s="82"/>
      <c r="WVB222" s="83"/>
      <c r="WVC222" s="83"/>
      <c r="WVD222" s="86"/>
      <c r="WVE222" s="86"/>
      <c r="WVF222" s="82"/>
      <c r="WVG222" s="83"/>
      <c r="WVH222" s="83"/>
      <c r="WVI222" s="86"/>
      <c r="WVJ222" s="86"/>
      <c r="WVK222" s="82"/>
      <c r="WVL222" s="83"/>
      <c r="WVM222" s="83"/>
      <c r="WVN222" s="86"/>
      <c r="WVO222" s="86"/>
      <c r="WVP222" s="82"/>
      <c r="WVQ222" s="83"/>
      <c r="WVR222" s="83"/>
      <c r="WVS222" s="86"/>
      <c r="WVT222" s="86"/>
      <c r="WVU222" s="82"/>
      <c r="WVV222" s="83"/>
      <c r="WVW222" s="83"/>
      <c r="WVX222" s="86"/>
      <c r="WVY222" s="86"/>
      <c r="WVZ222" s="82"/>
      <c r="WWA222" s="83"/>
      <c r="WWB222" s="83"/>
      <c r="WWC222" s="86"/>
      <c r="WWD222" s="86"/>
      <c r="WWE222" s="82"/>
      <c r="WWF222" s="83"/>
      <c r="WWG222" s="83"/>
      <c r="WWH222" s="86"/>
      <c r="WWI222" s="86"/>
      <c r="WWJ222" s="82"/>
      <c r="WWK222" s="83"/>
      <c r="WWL222" s="83"/>
      <c r="WWM222" s="86"/>
      <c r="WWN222" s="86"/>
      <c r="WWO222" s="82"/>
      <c r="WWP222" s="83"/>
      <c r="WWQ222" s="83"/>
      <c r="WWR222" s="86"/>
      <c r="WWS222" s="86"/>
      <c r="WWT222" s="82"/>
      <c r="WWU222" s="83"/>
      <c r="WWV222" s="83"/>
      <c r="WWW222" s="86"/>
      <c r="WWX222" s="86"/>
      <c r="WWY222" s="82"/>
      <c r="WWZ222" s="83"/>
      <c r="WXA222" s="83"/>
      <c r="WXB222" s="86"/>
      <c r="WXC222" s="86"/>
      <c r="WXD222" s="82"/>
      <c r="WXE222" s="83"/>
      <c r="WXF222" s="83"/>
      <c r="WXG222" s="86"/>
      <c r="WXH222" s="86"/>
      <c r="WXI222" s="82"/>
      <c r="WXJ222" s="83"/>
      <c r="WXK222" s="83"/>
      <c r="WXL222" s="86"/>
      <c r="WXM222" s="86"/>
      <c r="WXN222" s="82"/>
      <c r="WXO222" s="83"/>
      <c r="WXP222" s="83"/>
      <c r="WXQ222" s="86"/>
      <c r="WXR222" s="86"/>
      <c r="WXS222" s="82"/>
      <c r="WXT222" s="83"/>
      <c r="WXU222" s="83"/>
      <c r="WXV222" s="86"/>
      <c r="WXW222" s="86"/>
      <c r="WXX222" s="82"/>
      <c r="WXY222" s="83"/>
      <c r="WXZ222" s="83"/>
      <c r="WYA222" s="86"/>
      <c r="WYB222" s="86"/>
      <c r="WYC222" s="82"/>
      <c r="WYD222" s="83"/>
      <c r="WYE222" s="83"/>
      <c r="WYF222" s="86"/>
      <c r="WYG222" s="86"/>
      <c r="WYH222" s="82"/>
      <c r="WYI222" s="83"/>
      <c r="WYJ222" s="83"/>
      <c r="WYK222" s="86"/>
      <c r="WYL222" s="86"/>
      <c r="WYM222" s="82"/>
      <c r="WYN222" s="83"/>
      <c r="WYO222" s="83"/>
      <c r="WYP222" s="86"/>
      <c r="WYQ222" s="86"/>
      <c r="WYR222" s="82"/>
      <c r="WYS222" s="83"/>
      <c r="WYT222" s="83"/>
      <c r="WYU222" s="86"/>
      <c r="WYV222" s="86"/>
      <c r="WYW222" s="82"/>
      <c r="WYX222" s="83"/>
      <c r="WYY222" s="83"/>
      <c r="WYZ222" s="86"/>
      <c r="WZA222" s="86"/>
      <c r="WZB222" s="82"/>
      <c r="WZC222" s="83"/>
      <c r="WZD222" s="83"/>
      <c r="WZE222" s="86"/>
      <c r="WZF222" s="86"/>
      <c r="WZG222" s="82"/>
      <c r="WZH222" s="83"/>
      <c r="WZI222" s="83"/>
      <c r="WZJ222" s="86"/>
      <c r="WZK222" s="86"/>
      <c r="WZL222" s="82"/>
      <c r="WZM222" s="83"/>
      <c r="WZN222" s="83"/>
      <c r="WZO222" s="86"/>
      <c r="WZP222" s="86"/>
      <c r="WZQ222" s="82"/>
      <c r="WZR222" s="83"/>
      <c r="WZS222" s="83"/>
      <c r="WZT222" s="86"/>
      <c r="WZU222" s="86"/>
      <c r="WZV222" s="82"/>
      <c r="WZW222" s="83"/>
      <c r="WZX222" s="83"/>
      <c r="WZY222" s="86"/>
      <c r="WZZ222" s="86"/>
      <c r="XAA222" s="82"/>
      <c r="XAB222" s="83"/>
      <c r="XAC222" s="83"/>
      <c r="XAD222" s="86"/>
      <c r="XAE222" s="86"/>
      <c r="XAF222" s="82"/>
      <c r="XAG222" s="83"/>
      <c r="XAH222" s="83"/>
      <c r="XAI222" s="86"/>
      <c r="XAJ222" s="86"/>
      <c r="XAK222" s="82"/>
      <c r="XAL222" s="83"/>
      <c r="XAM222" s="83"/>
      <c r="XAN222" s="86"/>
      <c r="XAO222" s="86"/>
      <c r="XAP222" s="82"/>
      <c r="XAQ222" s="83"/>
      <c r="XAR222" s="83"/>
      <c r="XAS222" s="86"/>
      <c r="XAT222" s="86"/>
      <c r="XAU222" s="82"/>
      <c r="XAV222" s="83"/>
      <c r="XAW222" s="83"/>
      <c r="XAX222" s="86"/>
      <c r="XAY222" s="86"/>
      <c r="XAZ222" s="82"/>
      <c r="XBA222" s="83"/>
      <c r="XBB222" s="83"/>
      <c r="XBC222" s="86"/>
      <c r="XBD222" s="86"/>
      <c r="XBE222" s="82"/>
      <c r="XBF222" s="83"/>
      <c r="XBG222" s="83"/>
      <c r="XBH222" s="86"/>
      <c r="XBI222" s="86"/>
      <c r="XBJ222" s="82"/>
      <c r="XBK222" s="83"/>
      <c r="XBL222" s="83"/>
      <c r="XBM222" s="86"/>
      <c r="XBN222" s="86"/>
      <c r="XBO222" s="82"/>
      <c r="XBP222" s="83"/>
      <c r="XBQ222" s="83"/>
      <c r="XBR222" s="86"/>
      <c r="XBS222" s="86"/>
      <c r="XBT222" s="82"/>
      <c r="XBU222" s="83"/>
      <c r="XBV222" s="83"/>
      <c r="XBW222" s="86"/>
      <c r="XBX222" s="86"/>
      <c r="XBY222" s="82"/>
      <c r="XBZ222" s="83"/>
      <c r="XCA222" s="83"/>
      <c r="XCB222" s="86"/>
      <c r="XCC222" s="86"/>
      <c r="XCD222" s="82"/>
      <c r="XCE222" s="83"/>
      <c r="XCF222" s="83"/>
      <c r="XCG222" s="86"/>
      <c r="XCH222" s="86"/>
      <c r="XCI222" s="82"/>
      <c r="XCJ222" s="83"/>
      <c r="XCK222" s="83"/>
      <c r="XCL222" s="86"/>
      <c r="XCM222" s="86"/>
      <c r="XCN222" s="82"/>
      <c r="XCO222" s="83"/>
      <c r="XCP222" s="83"/>
      <c r="XCQ222" s="86"/>
      <c r="XCR222" s="86"/>
      <c r="XCS222" s="82"/>
      <c r="XCT222" s="83"/>
      <c r="XCU222" s="83"/>
      <c r="XCV222" s="86"/>
      <c r="XCW222" s="86"/>
      <c r="XCX222" s="82"/>
      <c r="XCY222" s="83"/>
      <c r="XCZ222" s="83"/>
      <c r="XDA222" s="86"/>
      <c r="XDB222" s="86"/>
      <c r="XDC222" s="82"/>
      <c r="XDD222" s="83"/>
      <c r="XDE222" s="83"/>
      <c r="XDF222" s="86"/>
      <c r="XDG222" s="86"/>
      <c r="XDH222" s="82"/>
      <c r="XDI222" s="83"/>
      <c r="XDJ222" s="83"/>
      <c r="XDK222" s="86"/>
      <c r="XDL222" s="86"/>
      <c r="XDM222" s="82"/>
      <c r="XDN222" s="83"/>
      <c r="XDO222" s="83"/>
      <c r="XDP222" s="86"/>
      <c r="XDQ222" s="86"/>
      <c r="XDR222" s="82"/>
      <c r="XDS222" s="83"/>
      <c r="XDT222" s="83"/>
      <c r="XDU222" s="86"/>
      <c r="XDV222" s="86"/>
      <c r="XDW222" s="82"/>
      <c r="XDX222" s="83"/>
      <c r="XDY222" s="83"/>
      <c r="XDZ222" s="86"/>
      <c r="XEA222" s="86"/>
      <c r="XEB222" s="82"/>
      <c r="XEC222" s="83"/>
      <c r="XED222" s="83"/>
      <c r="XEE222" s="86"/>
      <c r="XEF222" s="86"/>
      <c r="XEG222" s="82"/>
      <c r="XEH222" s="83"/>
      <c r="XEI222" s="83"/>
      <c r="XEJ222" s="86"/>
      <c r="XEK222" s="86"/>
      <c r="XEL222" s="82"/>
      <c r="XEM222" s="83"/>
      <c r="XEN222" s="83"/>
      <c r="XEO222" s="86"/>
      <c r="XEP222" s="86"/>
      <c r="XEQ222" s="82"/>
      <c r="XER222" s="83"/>
      <c r="XES222" s="83"/>
      <c r="XET222" s="86"/>
      <c r="XEU222" s="86"/>
      <c r="XEV222" s="82"/>
      <c r="XEW222" s="83"/>
      <c r="XEX222" s="83"/>
      <c r="XEY222" s="86"/>
      <c r="XEZ222" s="86"/>
      <c r="XFA222" s="82"/>
      <c r="XFB222" s="83"/>
      <c r="XFC222" s="83"/>
      <c r="XFD222" s="86"/>
    </row>
    <row r="223" spans="1:16384" customFormat="1" x14ac:dyDescent="0.25">
      <c r="A223" s="155" t="s">
        <v>30</v>
      </c>
      <c r="B223" s="156"/>
      <c r="C223" s="156"/>
      <c r="D223" s="156"/>
      <c r="E223" s="156"/>
    </row>
    <row r="224" spans="1:16384" customFormat="1" ht="14.45" customHeight="1" x14ac:dyDescent="0.25">
      <c r="A224" s="158" t="s">
        <v>31</v>
      </c>
      <c r="B224" s="159"/>
      <c r="C224" s="159"/>
      <c r="D224" s="159"/>
      <c r="E224" s="160"/>
    </row>
    <row r="225" spans="1:5" x14ac:dyDescent="0.25">
      <c r="A225" s="161" t="s">
        <v>32</v>
      </c>
      <c r="B225" s="161"/>
      <c r="C225" s="161"/>
      <c r="D225" s="161"/>
      <c r="E225" s="161"/>
    </row>
    <row r="226" spans="1:5" x14ac:dyDescent="0.25">
      <c r="A226" s="162" t="s">
        <v>33</v>
      </c>
      <c r="B226" s="162" t="s">
        <v>34</v>
      </c>
      <c r="C226" s="162" t="s">
        <v>35</v>
      </c>
      <c r="D226" s="163" t="s">
        <v>0</v>
      </c>
      <c r="E226" s="163" t="s">
        <v>1</v>
      </c>
    </row>
    <row r="227" spans="1:5" x14ac:dyDescent="0.25">
      <c r="A227" s="164" t="s">
        <v>36</v>
      </c>
      <c r="B227" s="165">
        <v>44468</v>
      </c>
      <c r="C227" s="165">
        <v>46295</v>
      </c>
      <c r="D227" s="166">
        <v>3.8014195743908102E-2</v>
      </c>
      <c r="E227" s="167">
        <v>2</v>
      </c>
    </row>
    <row r="228" spans="1:5" x14ac:dyDescent="0.25">
      <c r="A228" s="164" t="s">
        <v>37</v>
      </c>
      <c r="B228" s="165">
        <v>44433</v>
      </c>
      <c r="C228" s="165">
        <v>46260</v>
      </c>
      <c r="D228" s="166">
        <v>3.7778910600262297E-2</v>
      </c>
      <c r="E228" s="167">
        <v>2</v>
      </c>
    </row>
    <row r="229" spans="1:5" x14ac:dyDescent="0.25">
      <c r="A229" s="60" t="s">
        <v>38</v>
      </c>
      <c r="B229" s="165">
        <v>44405</v>
      </c>
      <c r="C229" s="165">
        <v>46232</v>
      </c>
      <c r="D229" s="166">
        <v>3.740188759876157E-2</v>
      </c>
      <c r="E229" s="167">
        <v>2</v>
      </c>
    </row>
    <row r="230" spans="1:5" x14ac:dyDescent="0.25">
      <c r="A230" s="60" t="s">
        <v>39</v>
      </c>
      <c r="B230" s="165">
        <v>44370</v>
      </c>
      <c r="C230" s="165">
        <v>46197</v>
      </c>
      <c r="D230" s="166">
        <v>3.7333889061071324E-2</v>
      </c>
      <c r="E230" s="167">
        <v>2</v>
      </c>
    </row>
    <row r="231" spans="1:5" x14ac:dyDescent="0.25">
      <c r="A231" s="60" t="s">
        <v>40</v>
      </c>
      <c r="B231" s="165">
        <v>44342</v>
      </c>
      <c r="C231" s="165">
        <v>46169</v>
      </c>
      <c r="D231" s="166">
        <v>3.7111278400821499E-2</v>
      </c>
      <c r="E231" s="167">
        <v>2</v>
      </c>
    </row>
    <row r="233" spans="1:5" x14ac:dyDescent="0.25">
      <c r="A233" s="102" t="s">
        <v>116</v>
      </c>
      <c r="B233" s="103"/>
      <c r="C233" s="103"/>
      <c r="D233" s="103"/>
      <c r="E233" s="103"/>
    </row>
    <row r="234" spans="1:5" ht="14.45" customHeight="1" x14ac:dyDescent="0.25">
      <c r="A234" s="139" t="s">
        <v>968</v>
      </c>
      <c r="B234" s="140"/>
      <c r="C234" s="141" t="s">
        <v>3</v>
      </c>
      <c r="D234" s="141" t="s">
        <v>969</v>
      </c>
      <c r="E234" s="141"/>
    </row>
    <row r="235" spans="1:5" x14ac:dyDescent="0.25">
      <c r="A235" s="142" t="s">
        <v>1151</v>
      </c>
      <c r="B235" s="143"/>
      <c r="C235" s="144"/>
      <c r="D235" s="144"/>
      <c r="E235" s="144"/>
    </row>
    <row r="236" spans="1:5" x14ac:dyDescent="0.25">
      <c r="A236" s="145" t="s">
        <v>6</v>
      </c>
      <c r="B236" s="146"/>
      <c r="C236" s="147"/>
      <c r="D236" s="147"/>
      <c r="E236" s="147"/>
    </row>
    <row r="237" spans="1:5" x14ac:dyDescent="0.25">
      <c r="A237" s="148" t="s">
        <v>7</v>
      </c>
      <c r="B237" s="9" t="s">
        <v>960</v>
      </c>
      <c r="C237" s="10"/>
      <c r="D237" s="11"/>
      <c r="E237" s="149"/>
    </row>
    <row r="238" spans="1:5" x14ac:dyDescent="0.25">
      <c r="A238" s="150"/>
      <c r="B238" s="13" t="s">
        <v>9</v>
      </c>
      <c r="C238" s="14"/>
      <c r="D238" s="15"/>
      <c r="E238" s="151"/>
    </row>
    <row r="239" spans="1:5" x14ac:dyDescent="0.25">
      <c r="A239" s="148" t="s">
        <v>10</v>
      </c>
      <c r="B239" s="16" t="s">
        <v>11</v>
      </c>
      <c r="C239" s="53">
        <v>4510</v>
      </c>
      <c r="D239" s="54">
        <v>4180</v>
      </c>
      <c r="E239" s="55" t="s">
        <v>14</v>
      </c>
    </row>
    <row r="240" spans="1:5" x14ac:dyDescent="0.25">
      <c r="A240" s="152"/>
      <c r="B240" s="20" t="s">
        <v>15</v>
      </c>
      <c r="C240" s="56">
        <v>-0.54929594580899999</v>
      </c>
      <c r="D240" s="56">
        <v>-0.15993829611072</v>
      </c>
      <c r="E240" s="153"/>
    </row>
    <row r="241" spans="1:5" x14ac:dyDescent="0.25">
      <c r="A241" s="148" t="s">
        <v>16</v>
      </c>
      <c r="B241" s="16" t="s">
        <v>11</v>
      </c>
      <c r="C241" s="53">
        <v>6890</v>
      </c>
      <c r="D241" s="53">
        <v>8520</v>
      </c>
      <c r="E241" s="55" t="s">
        <v>14</v>
      </c>
    </row>
    <row r="242" spans="1:5" x14ac:dyDescent="0.25">
      <c r="A242" s="152"/>
      <c r="B242" s="20" t="s">
        <v>15</v>
      </c>
      <c r="C242" s="56">
        <v>-0.31085782587351402</v>
      </c>
      <c r="D242" s="56">
        <v>-3.1429694569267898E-2</v>
      </c>
      <c r="E242" s="153"/>
    </row>
    <row r="243" spans="1:5" x14ac:dyDescent="0.25">
      <c r="A243" s="148" t="s">
        <v>19</v>
      </c>
      <c r="B243" s="16" t="s">
        <v>11</v>
      </c>
      <c r="C243" s="53">
        <v>10370</v>
      </c>
      <c r="D243" s="53">
        <v>13380</v>
      </c>
      <c r="E243" s="55" t="s">
        <v>14</v>
      </c>
    </row>
    <row r="244" spans="1:5" x14ac:dyDescent="0.25">
      <c r="A244" s="152"/>
      <c r="B244" s="20" t="s">
        <v>15</v>
      </c>
      <c r="C244" s="56">
        <v>3.7102227986474799E-2</v>
      </c>
      <c r="D244" s="56">
        <v>6.0002682950271599E-2</v>
      </c>
      <c r="E244" s="153"/>
    </row>
    <row r="245" spans="1:5" x14ac:dyDescent="0.25">
      <c r="A245" s="148" t="s">
        <v>22</v>
      </c>
      <c r="B245" s="16" t="s">
        <v>11</v>
      </c>
      <c r="C245" s="53">
        <v>19520</v>
      </c>
      <c r="D245" s="53">
        <v>18960</v>
      </c>
      <c r="E245" s="55" t="s">
        <v>14</v>
      </c>
    </row>
    <row r="246" spans="1:5" x14ac:dyDescent="0.25">
      <c r="A246" s="152"/>
      <c r="B246" s="20" t="s">
        <v>15</v>
      </c>
      <c r="C246" s="56">
        <v>0.95194766130245201</v>
      </c>
      <c r="D246" s="56">
        <v>0.13654244884858899</v>
      </c>
      <c r="E246" s="153"/>
    </row>
    <row r="247" spans="1:5" ht="34.15" customHeight="1" x14ac:dyDescent="0.25">
      <c r="A247" s="154" t="s">
        <v>25</v>
      </c>
      <c r="B247" s="154"/>
      <c r="C247" s="154"/>
      <c r="D247" s="154"/>
      <c r="E247" s="154"/>
    </row>
    <row r="248" spans="1:5" x14ac:dyDescent="0.25">
      <c r="A248" s="155" t="s">
        <v>26</v>
      </c>
      <c r="B248" s="156"/>
      <c r="C248" s="156"/>
      <c r="D248" s="156"/>
      <c r="E248" s="156"/>
    </row>
    <row r="249" spans="1:5" x14ac:dyDescent="0.25">
      <c r="A249" s="337" t="s">
        <v>1226</v>
      </c>
      <c r="B249" s="319"/>
      <c r="C249" s="319"/>
      <c r="D249" s="78"/>
      <c r="E249" s="78"/>
    </row>
    <row r="250" spans="1:5" x14ac:dyDescent="0.25">
      <c r="A250" s="337" t="s">
        <v>1227</v>
      </c>
      <c r="B250" s="319"/>
      <c r="C250" s="319"/>
      <c r="D250" s="78"/>
      <c r="E250" s="78"/>
    </row>
    <row r="251" spans="1:5" x14ac:dyDescent="0.25">
      <c r="A251" s="337" t="s">
        <v>1157</v>
      </c>
      <c r="B251" s="319"/>
      <c r="C251" s="319"/>
      <c r="D251" s="78"/>
      <c r="E251" s="78"/>
    </row>
    <row r="252" spans="1:5" x14ac:dyDescent="0.25">
      <c r="A252" s="155" t="s">
        <v>51</v>
      </c>
      <c r="B252" s="156"/>
      <c r="C252" s="156"/>
      <c r="D252" s="156"/>
      <c r="E252" s="156"/>
    </row>
    <row r="253" spans="1:5" ht="14.45" customHeight="1" x14ac:dyDescent="0.25">
      <c r="A253" s="158" t="s">
        <v>31</v>
      </c>
      <c r="B253" s="159"/>
      <c r="C253" s="159"/>
      <c r="D253" s="159"/>
      <c r="E253" s="160"/>
    </row>
    <row r="254" spans="1:5" x14ac:dyDescent="0.25">
      <c r="A254" s="161" t="s">
        <v>32</v>
      </c>
      <c r="B254" s="161"/>
      <c r="C254" s="161"/>
      <c r="D254" s="161"/>
      <c r="E254" s="161"/>
    </row>
    <row r="255" spans="1:5" x14ac:dyDescent="0.25">
      <c r="A255" s="162" t="s">
        <v>33</v>
      </c>
      <c r="B255" s="162" t="s">
        <v>34</v>
      </c>
      <c r="C255" s="162" t="s">
        <v>35</v>
      </c>
      <c r="D255" s="163" t="s">
        <v>0</v>
      </c>
      <c r="E255" s="163" t="s">
        <v>1</v>
      </c>
    </row>
    <row r="256" spans="1:5" x14ac:dyDescent="0.25">
      <c r="A256" s="164" t="s">
        <v>36</v>
      </c>
      <c r="B256" s="165">
        <v>44468</v>
      </c>
      <c r="C256" s="165">
        <v>46295</v>
      </c>
      <c r="D256" s="166">
        <v>0.14319999999999999</v>
      </c>
      <c r="E256" s="167">
        <v>4</v>
      </c>
    </row>
    <row r="257" spans="1:5" x14ac:dyDescent="0.25">
      <c r="A257" s="164" t="s">
        <v>37</v>
      </c>
      <c r="B257" s="165">
        <v>44435</v>
      </c>
      <c r="C257" s="165">
        <v>46262</v>
      </c>
      <c r="D257" s="166">
        <v>0.14391986425453701</v>
      </c>
      <c r="E257" s="167">
        <v>4</v>
      </c>
    </row>
    <row r="258" spans="1:5" x14ac:dyDescent="0.25">
      <c r="A258" s="60" t="s">
        <v>38</v>
      </c>
      <c r="B258" s="165">
        <v>44407</v>
      </c>
      <c r="C258" s="165">
        <v>46234</v>
      </c>
      <c r="D258" s="166">
        <v>0.1443938213010916</v>
      </c>
      <c r="E258" s="167">
        <v>4</v>
      </c>
    </row>
    <row r="259" spans="1:5" x14ac:dyDescent="0.25">
      <c r="A259" s="60" t="s">
        <v>39</v>
      </c>
      <c r="B259" s="165">
        <v>44376</v>
      </c>
      <c r="C259" s="165">
        <v>46203</v>
      </c>
      <c r="D259" s="166">
        <v>0.14467138139963281</v>
      </c>
      <c r="E259" s="167">
        <v>4</v>
      </c>
    </row>
    <row r="260" spans="1:5" x14ac:dyDescent="0.25">
      <c r="A260" s="60" t="s">
        <v>40</v>
      </c>
      <c r="B260" s="165">
        <v>44344</v>
      </c>
      <c r="C260" s="165">
        <v>46171</v>
      </c>
      <c r="D260" s="166">
        <v>0.14216831645231301</v>
      </c>
      <c r="E260" s="167">
        <v>4</v>
      </c>
    </row>
    <row r="262" spans="1:5" x14ac:dyDescent="0.25">
      <c r="A262" s="102" t="s">
        <v>127</v>
      </c>
      <c r="B262" s="103"/>
      <c r="C262" s="103"/>
      <c r="D262" s="103"/>
      <c r="E262" s="103"/>
    </row>
    <row r="263" spans="1:5" ht="14.45" customHeight="1" x14ac:dyDescent="0.25">
      <c r="A263" s="139" t="s">
        <v>968</v>
      </c>
      <c r="B263" s="140"/>
      <c r="C263" s="141" t="s">
        <v>3</v>
      </c>
      <c r="D263" s="141" t="s">
        <v>969</v>
      </c>
      <c r="E263" s="141"/>
    </row>
    <row r="264" spans="1:5" x14ac:dyDescent="0.25">
      <c r="A264" s="142" t="s">
        <v>1151</v>
      </c>
      <c r="B264" s="143"/>
      <c r="C264" s="144"/>
      <c r="D264" s="144"/>
      <c r="E264" s="144"/>
    </row>
    <row r="265" spans="1:5" x14ac:dyDescent="0.25">
      <c r="A265" s="145" t="s">
        <v>6</v>
      </c>
      <c r="B265" s="146"/>
      <c r="C265" s="147"/>
      <c r="D265" s="147"/>
      <c r="E265" s="147"/>
    </row>
    <row r="266" spans="1:5" x14ac:dyDescent="0.25">
      <c r="A266" s="148" t="s">
        <v>7</v>
      </c>
      <c r="B266" s="9" t="s">
        <v>960</v>
      </c>
      <c r="C266" s="10"/>
      <c r="D266" s="11"/>
      <c r="E266" s="149"/>
    </row>
    <row r="267" spans="1:5" x14ac:dyDescent="0.25">
      <c r="A267" s="150"/>
      <c r="B267" s="13" t="s">
        <v>9</v>
      </c>
      <c r="C267" s="14"/>
      <c r="D267" s="15"/>
      <c r="E267" s="151"/>
    </row>
    <row r="268" spans="1:5" x14ac:dyDescent="0.25">
      <c r="A268" s="148" t="s">
        <v>10</v>
      </c>
      <c r="B268" s="16" t="s">
        <v>11</v>
      </c>
      <c r="C268" s="53">
        <v>3820</v>
      </c>
      <c r="D268" s="54">
        <v>3110</v>
      </c>
      <c r="E268" s="55" t="s">
        <v>14</v>
      </c>
    </row>
    <row r="269" spans="1:5" x14ac:dyDescent="0.25">
      <c r="A269" s="152"/>
      <c r="B269" s="20" t="s">
        <v>15</v>
      </c>
      <c r="C269" s="56">
        <v>-0.6179</v>
      </c>
      <c r="D269" s="56">
        <v>-0.2084</v>
      </c>
      <c r="E269" s="153"/>
    </row>
    <row r="270" spans="1:5" x14ac:dyDescent="0.25">
      <c r="A270" s="148" t="s">
        <v>16</v>
      </c>
      <c r="B270" s="16" t="s">
        <v>11</v>
      </c>
      <c r="C270" s="53">
        <v>7570</v>
      </c>
      <c r="D270" s="53">
        <v>8500</v>
      </c>
      <c r="E270" s="55" t="s">
        <v>14</v>
      </c>
    </row>
    <row r="271" spans="1:5" x14ac:dyDescent="0.25">
      <c r="A271" s="152"/>
      <c r="B271" s="20" t="s">
        <v>15</v>
      </c>
      <c r="C271" s="56">
        <v>-0.24329999999999999</v>
      </c>
      <c r="D271" s="56">
        <v>-3.2000000000000001E-2</v>
      </c>
      <c r="E271" s="153"/>
    </row>
    <row r="272" spans="1:5" x14ac:dyDescent="0.25">
      <c r="A272" s="148" t="s">
        <v>19</v>
      </c>
      <c r="B272" s="16" t="s">
        <v>11</v>
      </c>
      <c r="C272" s="53">
        <v>10720</v>
      </c>
      <c r="D272" s="53">
        <v>13780</v>
      </c>
      <c r="E272" s="55" t="s">
        <v>14</v>
      </c>
    </row>
    <row r="273" spans="1:5" x14ac:dyDescent="0.25">
      <c r="A273" s="152"/>
      <c r="B273" s="20" t="s">
        <v>15</v>
      </c>
      <c r="C273" s="56">
        <v>7.1599999999999997E-2</v>
      </c>
      <c r="D273" s="56">
        <v>6.6299999999999998E-2</v>
      </c>
      <c r="E273" s="153"/>
    </row>
    <row r="274" spans="1:5" x14ac:dyDescent="0.25">
      <c r="A274" s="148" t="s">
        <v>22</v>
      </c>
      <c r="B274" s="16" t="s">
        <v>11</v>
      </c>
      <c r="C274" s="53">
        <v>14790</v>
      </c>
      <c r="D274" s="53">
        <v>18780</v>
      </c>
      <c r="E274" s="55" t="s">
        <v>14</v>
      </c>
    </row>
    <row r="275" spans="1:5" x14ac:dyDescent="0.25">
      <c r="A275" s="152"/>
      <c r="B275" s="20" t="s">
        <v>15</v>
      </c>
      <c r="C275" s="56">
        <v>0.4788</v>
      </c>
      <c r="D275" s="56">
        <v>0.1343</v>
      </c>
      <c r="E275" s="153"/>
    </row>
    <row r="276" spans="1:5" ht="34.15" customHeight="1" x14ac:dyDescent="0.25">
      <c r="A276" s="154" t="s">
        <v>25</v>
      </c>
      <c r="B276" s="154"/>
      <c r="C276" s="154"/>
      <c r="D276" s="154"/>
      <c r="E276" s="154"/>
    </row>
    <row r="277" spans="1:5" x14ac:dyDescent="0.25">
      <c r="A277" s="155" t="s">
        <v>26</v>
      </c>
      <c r="B277" s="156"/>
      <c r="C277" s="156"/>
      <c r="D277" s="156"/>
      <c r="E277" s="156"/>
    </row>
    <row r="278" spans="1:5" x14ac:dyDescent="0.25">
      <c r="A278" s="337" t="s">
        <v>1094</v>
      </c>
      <c r="B278" s="319"/>
      <c r="C278" s="319"/>
      <c r="D278" s="78"/>
      <c r="E278" s="78"/>
    </row>
    <row r="279" spans="1:5" x14ac:dyDescent="0.25">
      <c r="A279" s="337" t="s">
        <v>1172</v>
      </c>
      <c r="B279" s="319"/>
      <c r="C279" s="319"/>
      <c r="D279" s="78"/>
      <c r="E279" s="78"/>
    </row>
    <row r="280" spans="1:5" x14ac:dyDescent="0.25">
      <c r="A280" s="337" t="s">
        <v>1093</v>
      </c>
      <c r="B280" s="319"/>
      <c r="C280" s="319"/>
      <c r="D280" s="78"/>
      <c r="E280" s="78"/>
    </row>
    <row r="281" spans="1:5" x14ac:dyDescent="0.25">
      <c r="A281" s="155" t="s">
        <v>51</v>
      </c>
      <c r="B281" s="156"/>
      <c r="C281" s="156"/>
      <c r="D281" s="156"/>
      <c r="E281" s="156"/>
    </row>
    <row r="282" spans="1:5" ht="14.45" customHeight="1" x14ac:dyDescent="0.25">
      <c r="A282" s="158" t="s">
        <v>31</v>
      </c>
      <c r="B282" s="159"/>
      <c r="C282" s="159"/>
      <c r="D282" s="159"/>
      <c r="E282" s="160"/>
    </row>
    <row r="283" spans="1:5" x14ac:dyDescent="0.25">
      <c r="A283" s="161" t="s">
        <v>32</v>
      </c>
      <c r="B283" s="161"/>
      <c r="C283" s="161"/>
      <c r="D283" s="161"/>
      <c r="E283" s="161"/>
    </row>
    <row r="284" spans="1:5" x14ac:dyDescent="0.25">
      <c r="A284" s="162" t="s">
        <v>33</v>
      </c>
      <c r="B284" s="162" t="s">
        <v>34</v>
      </c>
      <c r="C284" s="162" t="s">
        <v>35</v>
      </c>
      <c r="D284" s="163" t="s">
        <v>0</v>
      </c>
      <c r="E284" s="163" t="s">
        <v>1</v>
      </c>
    </row>
    <row r="285" spans="1:5" x14ac:dyDescent="0.25">
      <c r="A285" s="164" t="s">
        <v>36</v>
      </c>
      <c r="B285" s="165">
        <v>44468</v>
      </c>
      <c r="C285" s="165">
        <v>46295</v>
      </c>
      <c r="D285" s="166">
        <v>0.1726</v>
      </c>
      <c r="E285" s="167">
        <v>4</v>
      </c>
    </row>
    <row r="286" spans="1:5" x14ac:dyDescent="0.25">
      <c r="A286" s="164" t="s">
        <v>37</v>
      </c>
      <c r="B286" s="165">
        <v>44435</v>
      </c>
      <c r="C286" s="165">
        <v>46262</v>
      </c>
      <c r="D286" s="166">
        <v>0.172956435149377</v>
      </c>
      <c r="E286" s="167">
        <v>4</v>
      </c>
    </row>
    <row r="287" spans="1:5" x14ac:dyDescent="0.25">
      <c r="A287" s="60" t="s">
        <v>38</v>
      </c>
      <c r="B287" s="165">
        <v>44407</v>
      </c>
      <c r="C287" s="165">
        <v>46234</v>
      </c>
      <c r="D287" s="166">
        <v>0.17288776199466002</v>
      </c>
      <c r="E287" s="167">
        <v>4</v>
      </c>
    </row>
    <row r="288" spans="1:5" x14ac:dyDescent="0.25">
      <c r="A288" s="60" t="s">
        <v>39</v>
      </c>
      <c r="B288" s="165">
        <v>44376</v>
      </c>
      <c r="C288" s="165">
        <v>46203</v>
      </c>
      <c r="D288" s="166">
        <v>0.17314477127130184</v>
      </c>
      <c r="E288" s="167">
        <v>4</v>
      </c>
    </row>
    <row r="289" spans="1:5" x14ac:dyDescent="0.25">
      <c r="A289" s="60" t="s">
        <v>40</v>
      </c>
      <c r="B289" s="165">
        <v>44344</v>
      </c>
      <c r="C289" s="165">
        <v>46171</v>
      </c>
      <c r="D289" s="166">
        <v>0.172650692441528</v>
      </c>
      <c r="E289" s="167">
        <v>4</v>
      </c>
    </row>
    <row r="291" spans="1:5" x14ac:dyDescent="0.25">
      <c r="A291" s="102" t="s">
        <v>141</v>
      </c>
      <c r="B291" s="103"/>
      <c r="C291" s="103"/>
      <c r="D291" s="103"/>
      <c r="E291" s="103"/>
    </row>
    <row r="292" spans="1:5" ht="14.45" customHeight="1" x14ac:dyDescent="0.25">
      <c r="A292" s="139" t="s">
        <v>978</v>
      </c>
      <c r="B292" s="140"/>
      <c r="C292" s="141" t="s">
        <v>3</v>
      </c>
      <c r="D292" s="141" t="s">
        <v>979</v>
      </c>
      <c r="E292" s="141"/>
    </row>
    <row r="293" spans="1:5" x14ac:dyDescent="0.25">
      <c r="A293" s="142" t="s">
        <v>1151</v>
      </c>
      <c r="B293" s="143"/>
      <c r="C293" s="144"/>
      <c r="D293" s="144"/>
      <c r="E293" s="144"/>
    </row>
    <row r="294" spans="1:5" x14ac:dyDescent="0.25">
      <c r="A294" s="145" t="s">
        <v>6</v>
      </c>
      <c r="B294" s="146"/>
      <c r="C294" s="147"/>
      <c r="D294" s="147"/>
      <c r="E294" s="147"/>
    </row>
    <row r="295" spans="1:5" x14ac:dyDescent="0.25">
      <c r="A295" s="148" t="s">
        <v>7</v>
      </c>
      <c r="B295" s="9" t="s">
        <v>960</v>
      </c>
      <c r="C295" s="10"/>
      <c r="D295" s="11"/>
      <c r="E295" s="149"/>
    </row>
    <row r="296" spans="1:5" x14ac:dyDescent="0.25">
      <c r="A296" s="150"/>
      <c r="B296" s="13" t="s">
        <v>9</v>
      </c>
      <c r="C296" s="14"/>
      <c r="D296" s="15"/>
      <c r="E296" s="151"/>
    </row>
    <row r="297" spans="1:5" x14ac:dyDescent="0.25">
      <c r="A297" s="148" t="s">
        <v>10</v>
      </c>
      <c r="B297" s="16" t="s">
        <v>11</v>
      </c>
      <c r="C297" s="53">
        <v>9120</v>
      </c>
      <c r="D297" s="54">
        <v>9390</v>
      </c>
      <c r="E297" s="55" t="s">
        <v>14</v>
      </c>
    </row>
    <row r="298" spans="1:5" x14ac:dyDescent="0.25">
      <c r="A298" s="152"/>
      <c r="B298" s="20" t="s">
        <v>15</v>
      </c>
      <c r="C298" s="56">
        <v>-8.7706904612617098E-2</v>
      </c>
      <c r="D298" s="56">
        <v>-3.09526620345008E-2</v>
      </c>
      <c r="E298" s="153"/>
    </row>
    <row r="299" spans="1:5" x14ac:dyDescent="0.25">
      <c r="A299" s="148" t="s">
        <v>16</v>
      </c>
      <c r="B299" s="16" t="s">
        <v>11</v>
      </c>
      <c r="C299" s="53">
        <v>9540</v>
      </c>
      <c r="D299" s="53">
        <v>9600</v>
      </c>
      <c r="E299" s="55" t="s">
        <v>14</v>
      </c>
    </row>
    <row r="300" spans="1:5" x14ac:dyDescent="0.25">
      <c r="A300" s="152"/>
      <c r="B300" s="20" t="s">
        <v>15</v>
      </c>
      <c r="C300" s="56">
        <v>-4.6077893582007798E-2</v>
      </c>
      <c r="D300" s="56">
        <v>-2.0104427776783299E-2</v>
      </c>
      <c r="E300" s="153"/>
    </row>
    <row r="301" spans="1:5" x14ac:dyDescent="0.25">
      <c r="A301" s="148" t="s">
        <v>19</v>
      </c>
      <c r="B301" s="16" t="s">
        <v>11</v>
      </c>
      <c r="C301" s="53">
        <v>10110</v>
      </c>
      <c r="D301" s="53">
        <v>10200</v>
      </c>
      <c r="E301" s="55" t="s">
        <v>14</v>
      </c>
    </row>
    <row r="302" spans="1:5" x14ac:dyDescent="0.25">
      <c r="A302" s="152"/>
      <c r="B302" s="20" t="s">
        <v>15</v>
      </c>
      <c r="C302" s="56">
        <v>1.09E-2</v>
      </c>
      <c r="D302" s="56">
        <v>0.01</v>
      </c>
      <c r="E302" s="153"/>
    </row>
    <row r="303" spans="1:5" x14ac:dyDescent="0.25">
      <c r="A303" s="148" t="s">
        <v>22</v>
      </c>
      <c r="B303" s="16" t="s">
        <v>11</v>
      </c>
      <c r="C303" s="53">
        <v>10670</v>
      </c>
      <c r="D303" s="53">
        <v>10760</v>
      </c>
      <c r="E303" s="55" t="s">
        <v>14</v>
      </c>
    </row>
    <row r="304" spans="1:5" x14ac:dyDescent="0.25">
      <c r="A304" s="152"/>
      <c r="B304" s="20" t="s">
        <v>15</v>
      </c>
      <c r="C304" s="56">
        <v>6.7001774098166794E-2</v>
      </c>
      <c r="D304" s="56">
        <v>3.71755781874634E-2</v>
      </c>
      <c r="E304" s="153"/>
    </row>
    <row r="305" spans="1:5" ht="36" customHeight="1" x14ac:dyDescent="0.25">
      <c r="A305" s="154" t="s">
        <v>25</v>
      </c>
      <c r="B305" s="154"/>
      <c r="C305" s="154"/>
      <c r="D305" s="154"/>
      <c r="E305" s="154"/>
    </row>
    <row r="306" spans="1:5" x14ac:dyDescent="0.25">
      <c r="A306" s="155" t="s">
        <v>26</v>
      </c>
      <c r="B306" s="156"/>
      <c r="C306" s="156"/>
      <c r="D306" s="156"/>
      <c r="E306" s="156"/>
    </row>
    <row r="307" spans="1:5" x14ac:dyDescent="0.25">
      <c r="A307" s="337" t="s">
        <v>980</v>
      </c>
      <c r="B307" s="319"/>
      <c r="C307" s="319"/>
      <c r="D307" s="78"/>
      <c r="E307" s="78"/>
    </row>
    <row r="308" spans="1:5" x14ac:dyDescent="0.25">
      <c r="A308" s="337" t="s">
        <v>1216</v>
      </c>
      <c r="B308" s="319"/>
      <c r="C308" s="319"/>
      <c r="D308" s="78"/>
      <c r="E308" s="78"/>
    </row>
    <row r="309" spans="1:5" x14ac:dyDescent="0.25">
      <c r="A309" s="337" t="s">
        <v>982</v>
      </c>
      <c r="B309" s="319"/>
      <c r="C309" s="319"/>
      <c r="D309" s="78"/>
      <c r="E309" s="78"/>
    </row>
    <row r="310" spans="1:5" x14ac:dyDescent="0.25">
      <c r="A310" s="155" t="s">
        <v>51</v>
      </c>
      <c r="B310" s="156"/>
      <c r="C310" s="156"/>
      <c r="D310" s="156"/>
      <c r="E310" s="156"/>
    </row>
    <row r="311" spans="1:5" ht="14.45" customHeight="1" x14ac:dyDescent="0.25">
      <c r="A311" s="158" t="s">
        <v>31</v>
      </c>
      <c r="B311" s="159"/>
      <c r="C311" s="159"/>
      <c r="D311" s="159"/>
      <c r="E311" s="160"/>
    </row>
    <row r="312" spans="1:5" x14ac:dyDescent="0.25">
      <c r="A312" s="161" t="s">
        <v>32</v>
      </c>
      <c r="B312" s="161"/>
      <c r="C312" s="161"/>
      <c r="D312" s="161"/>
      <c r="E312" s="161"/>
    </row>
    <row r="313" spans="1:5" x14ac:dyDescent="0.25">
      <c r="A313" s="162" t="s">
        <v>33</v>
      </c>
      <c r="B313" s="162" t="s">
        <v>34</v>
      </c>
      <c r="C313" s="162" t="s">
        <v>35</v>
      </c>
      <c r="D313" s="163" t="s">
        <v>0</v>
      </c>
      <c r="E313" s="163" t="s">
        <v>1</v>
      </c>
    </row>
    <row r="314" spans="1:5" x14ac:dyDescent="0.25">
      <c r="A314" s="164" t="s">
        <v>36</v>
      </c>
      <c r="B314" s="165">
        <v>44463</v>
      </c>
      <c r="C314" s="165">
        <v>46290</v>
      </c>
      <c r="D314" s="166">
        <v>1.7000000000000001E-2</v>
      </c>
      <c r="E314" s="167">
        <v>2</v>
      </c>
    </row>
    <row r="315" spans="1:5" x14ac:dyDescent="0.25">
      <c r="A315" s="164" t="s">
        <v>37</v>
      </c>
      <c r="B315" s="165">
        <v>44435</v>
      </c>
      <c r="C315" s="165">
        <v>46262</v>
      </c>
      <c r="D315" s="166">
        <v>1.68477632901212E-2</v>
      </c>
      <c r="E315" s="167">
        <v>2</v>
      </c>
    </row>
    <row r="316" spans="1:5" x14ac:dyDescent="0.25">
      <c r="A316" s="60" t="s">
        <v>38</v>
      </c>
      <c r="B316" s="165">
        <v>44407</v>
      </c>
      <c r="C316" s="165">
        <v>46234</v>
      </c>
      <c r="D316" s="166">
        <v>1.6830057847598071E-2</v>
      </c>
      <c r="E316" s="167">
        <v>2</v>
      </c>
    </row>
    <row r="317" spans="1:5" x14ac:dyDescent="0.25">
      <c r="A317" s="60" t="s">
        <v>39</v>
      </c>
      <c r="B317" s="165">
        <v>44372</v>
      </c>
      <c r="C317" s="165">
        <v>46199</v>
      </c>
      <c r="D317" s="166">
        <v>1.6722635773922905E-2</v>
      </c>
      <c r="E317" s="167">
        <v>2</v>
      </c>
    </row>
    <row r="318" spans="1:5" x14ac:dyDescent="0.25">
      <c r="A318" s="60" t="s">
        <v>40</v>
      </c>
      <c r="B318" s="165">
        <v>44344</v>
      </c>
      <c r="C318" s="165">
        <v>46171</v>
      </c>
      <c r="D318" s="166">
        <v>1.67263263887205E-2</v>
      </c>
      <c r="E318" s="167">
        <v>2</v>
      </c>
    </row>
    <row r="320" spans="1:5" x14ac:dyDescent="0.25">
      <c r="A320" s="102" t="s">
        <v>151</v>
      </c>
      <c r="B320" s="103"/>
      <c r="C320" s="103"/>
      <c r="D320" s="103"/>
      <c r="E320" s="103"/>
    </row>
    <row r="321" spans="1:5" ht="14.45" customHeight="1" x14ac:dyDescent="0.25">
      <c r="A321" s="139" t="s">
        <v>968</v>
      </c>
      <c r="B321" s="140"/>
      <c r="C321" s="141" t="s">
        <v>3</v>
      </c>
      <c r="D321" s="141" t="s">
        <v>969</v>
      </c>
      <c r="E321" s="141"/>
    </row>
    <row r="322" spans="1:5" x14ac:dyDescent="0.25">
      <c r="A322" s="142" t="s">
        <v>1151</v>
      </c>
      <c r="B322" s="143"/>
      <c r="C322" s="144"/>
      <c r="D322" s="144"/>
      <c r="E322" s="144"/>
    </row>
    <row r="323" spans="1:5" x14ac:dyDescent="0.25">
      <c r="A323" s="145" t="s">
        <v>6</v>
      </c>
      <c r="B323" s="146"/>
      <c r="C323" s="147"/>
      <c r="D323" s="147"/>
      <c r="E323" s="147"/>
    </row>
    <row r="324" spans="1:5" x14ac:dyDescent="0.25">
      <c r="A324" s="148" t="s">
        <v>7</v>
      </c>
      <c r="B324" s="9" t="s">
        <v>960</v>
      </c>
      <c r="C324" s="10"/>
      <c r="D324" s="11"/>
      <c r="E324" s="149"/>
    </row>
    <row r="325" spans="1:5" x14ac:dyDescent="0.25">
      <c r="A325" s="150"/>
      <c r="B325" s="13" t="s">
        <v>9</v>
      </c>
      <c r="C325" s="14"/>
      <c r="D325" s="15"/>
      <c r="E325" s="151"/>
    </row>
    <row r="326" spans="1:5" x14ac:dyDescent="0.25">
      <c r="A326" s="148" t="s">
        <v>10</v>
      </c>
      <c r="B326" s="16" t="s">
        <v>11</v>
      </c>
      <c r="C326" s="53">
        <v>3990</v>
      </c>
      <c r="D326" s="54">
        <v>3530</v>
      </c>
      <c r="E326" s="55" t="s">
        <v>14</v>
      </c>
    </row>
    <row r="327" spans="1:5" x14ac:dyDescent="0.25">
      <c r="A327" s="152"/>
      <c r="B327" s="20" t="s">
        <v>15</v>
      </c>
      <c r="C327" s="56">
        <v>-0.60102261795188305</v>
      </c>
      <c r="D327" s="56">
        <v>-0.18789142539255099</v>
      </c>
      <c r="E327" s="153"/>
    </row>
    <row r="328" spans="1:5" x14ac:dyDescent="0.25">
      <c r="A328" s="148" t="s">
        <v>16</v>
      </c>
      <c r="B328" s="16" t="s">
        <v>11</v>
      </c>
      <c r="C328" s="53">
        <v>7730</v>
      </c>
      <c r="D328" s="53">
        <v>10910</v>
      </c>
      <c r="E328" s="55" t="s">
        <v>14</v>
      </c>
    </row>
    <row r="329" spans="1:5" x14ac:dyDescent="0.25">
      <c r="A329" s="152"/>
      <c r="B329" s="20" t="s">
        <v>15</v>
      </c>
      <c r="C329" s="56">
        <v>-0.226920582120582</v>
      </c>
      <c r="D329" s="56">
        <v>1.7607424456058399E-2</v>
      </c>
      <c r="E329" s="153"/>
    </row>
    <row r="330" spans="1:5" x14ac:dyDescent="0.25">
      <c r="A330" s="148" t="s">
        <v>19</v>
      </c>
      <c r="B330" s="16" t="s">
        <v>11</v>
      </c>
      <c r="C330" s="53">
        <v>10680</v>
      </c>
      <c r="D330" s="53">
        <v>15940</v>
      </c>
      <c r="E330" s="55" t="s">
        <v>14</v>
      </c>
    </row>
    <row r="331" spans="1:5" x14ac:dyDescent="0.25">
      <c r="A331" s="152"/>
      <c r="B331" s="20" t="s">
        <v>15</v>
      </c>
      <c r="C331" s="56">
        <v>6.7837215185094293E-2</v>
      </c>
      <c r="D331" s="56">
        <v>9.7726035512062395E-2</v>
      </c>
      <c r="E331" s="153"/>
    </row>
    <row r="332" spans="1:5" x14ac:dyDescent="0.25">
      <c r="A332" s="148" t="s">
        <v>22</v>
      </c>
      <c r="B332" s="16" t="s">
        <v>11</v>
      </c>
      <c r="C332" s="53">
        <v>14070</v>
      </c>
      <c r="D332" s="53">
        <v>19230</v>
      </c>
      <c r="E332" s="55" t="s">
        <v>14</v>
      </c>
    </row>
    <row r="333" spans="1:5" x14ac:dyDescent="0.25">
      <c r="A333" s="152"/>
      <c r="B333" s="20" t="s">
        <v>15</v>
      </c>
      <c r="C333" s="56">
        <v>0.40704486170451998</v>
      </c>
      <c r="D333" s="56">
        <v>0.13965712265423599</v>
      </c>
      <c r="E333" s="153"/>
    </row>
    <row r="334" spans="1:5" ht="34.15" customHeight="1" x14ac:dyDescent="0.25">
      <c r="A334" s="154" t="s">
        <v>25</v>
      </c>
      <c r="B334" s="154"/>
      <c r="C334" s="154"/>
      <c r="D334" s="154"/>
      <c r="E334" s="154"/>
    </row>
    <row r="335" spans="1:5" x14ac:dyDescent="0.25">
      <c r="A335" s="155" t="s">
        <v>26</v>
      </c>
      <c r="B335" s="156"/>
      <c r="C335" s="156"/>
      <c r="D335" s="156"/>
      <c r="E335" s="156"/>
    </row>
    <row r="336" spans="1:5" x14ac:dyDescent="0.25">
      <c r="A336" s="337" t="s">
        <v>1094</v>
      </c>
      <c r="B336" s="319"/>
      <c r="C336" s="319"/>
      <c r="D336" s="78"/>
      <c r="E336" s="78"/>
    </row>
    <row r="337" spans="1:5" x14ac:dyDescent="0.25">
      <c r="A337" s="337" t="s">
        <v>1059</v>
      </c>
      <c r="B337" s="319"/>
      <c r="C337" s="319"/>
      <c r="D337" s="78"/>
      <c r="E337" s="78"/>
    </row>
    <row r="338" spans="1:5" x14ac:dyDescent="0.25">
      <c r="A338" s="337" t="s">
        <v>1093</v>
      </c>
      <c r="B338" s="319"/>
      <c r="C338" s="319"/>
      <c r="D338" s="78"/>
      <c r="E338" s="78"/>
    </row>
    <row r="339" spans="1:5" x14ac:dyDescent="0.25">
      <c r="A339" s="155" t="s">
        <v>30</v>
      </c>
      <c r="B339" s="156"/>
      <c r="C339" s="156"/>
      <c r="D339" s="156"/>
      <c r="E339" s="156"/>
    </row>
    <row r="340" spans="1:5" ht="14.45" customHeight="1" x14ac:dyDescent="0.25">
      <c r="A340" s="158" t="s">
        <v>31</v>
      </c>
      <c r="B340" s="159"/>
      <c r="C340" s="159"/>
      <c r="D340" s="159"/>
      <c r="E340" s="160"/>
    </row>
    <row r="341" spans="1:5" x14ac:dyDescent="0.25">
      <c r="A341" s="161" t="s">
        <v>32</v>
      </c>
      <c r="B341" s="161"/>
      <c r="C341" s="161"/>
      <c r="D341" s="161"/>
      <c r="E341" s="161"/>
    </row>
    <row r="342" spans="1:5" x14ac:dyDescent="0.25">
      <c r="A342" s="162" t="s">
        <v>33</v>
      </c>
      <c r="B342" s="162" t="s">
        <v>34</v>
      </c>
      <c r="C342" s="162" t="s">
        <v>35</v>
      </c>
      <c r="D342" s="163" t="s">
        <v>0</v>
      </c>
      <c r="E342" s="163" t="s">
        <v>1</v>
      </c>
    </row>
    <row r="343" spans="1:5" x14ac:dyDescent="0.25">
      <c r="A343" s="164" t="s">
        <v>36</v>
      </c>
      <c r="B343" s="165">
        <v>44468</v>
      </c>
      <c r="C343" s="165">
        <v>46295</v>
      </c>
      <c r="D343" s="166">
        <v>0.1593</v>
      </c>
      <c r="E343" s="167">
        <v>4</v>
      </c>
    </row>
    <row r="344" spans="1:5" x14ac:dyDescent="0.25">
      <c r="A344" s="164" t="s">
        <v>37</v>
      </c>
      <c r="B344" s="165">
        <v>44435</v>
      </c>
      <c r="C344" s="165">
        <v>46262</v>
      </c>
      <c r="D344" s="166">
        <v>0.15907637977325301</v>
      </c>
      <c r="E344" s="167">
        <v>4</v>
      </c>
    </row>
    <row r="345" spans="1:5" x14ac:dyDescent="0.25">
      <c r="A345" s="60" t="s">
        <v>38</v>
      </c>
      <c r="B345" s="165">
        <v>44407</v>
      </c>
      <c r="C345" s="165">
        <v>46234</v>
      </c>
      <c r="D345" s="166">
        <v>0.15835240335448597</v>
      </c>
      <c r="E345" s="167">
        <v>4</v>
      </c>
    </row>
    <row r="346" spans="1:5" x14ac:dyDescent="0.25">
      <c r="A346" s="60" t="s">
        <v>39</v>
      </c>
      <c r="B346" s="165">
        <v>44376</v>
      </c>
      <c r="C346" s="165">
        <v>46203</v>
      </c>
      <c r="D346" s="166">
        <v>0.15739206966627889</v>
      </c>
      <c r="E346" s="167">
        <v>4</v>
      </c>
    </row>
    <row r="347" spans="1:5" x14ac:dyDescent="0.25">
      <c r="A347" s="60" t="s">
        <v>40</v>
      </c>
      <c r="B347" s="165">
        <v>44344</v>
      </c>
      <c r="C347" s="165">
        <v>46171</v>
      </c>
      <c r="D347" s="166">
        <v>0.15518185310051699</v>
      </c>
      <c r="E347" s="167">
        <v>4</v>
      </c>
    </row>
    <row r="349" spans="1:5" x14ac:dyDescent="0.25">
      <c r="A349" s="102" t="s">
        <v>162</v>
      </c>
      <c r="B349" s="103"/>
      <c r="C349" s="103"/>
      <c r="D349" s="103"/>
      <c r="E349" s="103"/>
    </row>
    <row r="350" spans="1:5" ht="14.45" customHeight="1" x14ac:dyDescent="0.25">
      <c r="A350" s="139" t="s">
        <v>958</v>
      </c>
      <c r="B350" s="140"/>
      <c r="C350" s="141" t="s">
        <v>3</v>
      </c>
      <c r="D350" s="141" t="s">
        <v>959</v>
      </c>
      <c r="E350" s="141"/>
    </row>
    <row r="351" spans="1:5" x14ac:dyDescent="0.25">
      <c r="A351" s="142" t="s">
        <v>1151</v>
      </c>
      <c r="B351" s="143"/>
      <c r="C351" s="144"/>
      <c r="D351" s="144"/>
      <c r="E351" s="144"/>
    </row>
    <row r="352" spans="1:5" x14ac:dyDescent="0.25">
      <c r="A352" s="145" t="s">
        <v>6</v>
      </c>
      <c r="B352" s="146"/>
      <c r="C352" s="147"/>
      <c r="D352" s="147"/>
      <c r="E352" s="147"/>
    </row>
    <row r="353" spans="1:5" x14ac:dyDescent="0.25">
      <c r="A353" s="148" t="s">
        <v>7</v>
      </c>
      <c r="B353" s="9" t="s">
        <v>960</v>
      </c>
      <c r="C353" s="10"/>
      <c r="D353" s="11"/>
      <c r="E353" s="149"/>
    </row>
    <row r="354" spans="1:5" x14ac:dyDescent="0.25">
      <c r="A354" s="150"/>
      <c r="B354" s="13" t="s">
        <v>9</v>
      </c>
      <c r="C354" s="14"/>
      <c r="D354" s="15"/>
      <c r="E354" s="151"/>
    </row>
    <row r="355" spans="1:5" x14ac:dyDescent="0.25">
      <c r="A355" s="148" t="s">
        <v>10</v>
      </c>
      <c r="B355" s="16" t="s">
        <v>11</v>
      </c>
      <c r="C355" s="53">
        <v>8850</v>
      </c>
      <c r="D355" s="54">
        <v>8860</v>
      </c>
      <c r="E355" s="55" t="s">
        <v>14</v>
      </c>
    </row>
    <row r="356" spans="1:5" x14ac:dyDescent="0.25">
      <c r="A356" s="152"/>
      <c r="B356" s="20" t="s">
        <v>15</v>
      </c>
      <c r="C356" s="56">
        <v>-0.114554114949624</v>
      </c>
      <c r="D356" s="56">
        <v>-3.9552920683870403E-2</v>
      </c>
      <c r="E356" s="153"/>
    </row>
    <row r="357" spans="1:5" x14ac:dyDescent="0.25">
      <c r="A357" s="148" t="s">
        <v>16</v>
      </c>
      <c r="B357" s="16" t="s">
        <v>11</v>
      </c>
      <c r="C357" s="53">
        <v>8880</v>
      </c>
      <c r="D357" s="53">
        <v>8930</v>
      </c>
      <c r="E357" s="55" t="s">
        <v>14</v>
      </c>
    </row>
    <row r="358" spans="1:5" x14ac:dyDescent="0.25">
      <c r="A358" s="152"/>
      <c r="B358" s="20" t="s">
        <v>15</v>
      </c>
      <c r="C358" s="56">
        <v>-0.111513854619298</v>
      </c>
      <c r="D358" s="56">
        <v>-3.6900000000000002E-2</v>
      </c>
      <c r="E358" s="153"/>
    </row>
    <row r="359" spans="1:5" x14ac:dyDescent="0.25">
      <c r="A359" s="148" t="s">
        <v>19</v>
      </c>
      <c r="B359" s="16" t="s">
        <v>11</v>
      </c>
      <c r="C359" s="53">
        <v>10210</v>
      </c>
      <c r="D359" s="53">
        <v>10630</v>
      </c>
      <c r="E359" s="55" t="s">
        <v>14</v>
      </c>
    </row>
    <row r="360" spans="1:5" x14ac:dyDescent="0.25">
      <c r="A360" s="152"/>
      <c r="B360" s="20" t="s">
        <v>15</v>
      </c>
      <c r="C360" s="56">
        <v>2.1299999999999999E-2</v>
      </c>
      <c r="D360" s="56">
        <v>2.07E-2</v>
      </c>
      <c r="E360" s="153"/>
    </row>
    <row r="361" spans="1:5" x14ac:dyDescent="0.25">
      <c r="A361" s="148" t="s">
        <v>22</v>
      </c>
      <c r="B361" s="16" t="s">
        <v>11</v>
      </c>
      <c r="C361" s="53">
        <v>12280</v>
      </c>
      <c r="D361" s="53">
        <v>11590</v>
      </c>
      <c r="E361" s="55" t="s">
        <v>14</v>
      </c>
    </row>
    <row r="362" spans="1:5" x14ac:dyDescent="0.25">
      <c r="A362" s="152"/>
      <c r="B362" s="20" t="s">
        <v>15</v>
      </c>
      <c r="C362" s="56">
        <v>0.228363161616711</v>
      </c>
      <c r="D362" s="56">
        <v>5.0500000000000003E-2</v>
      </c>
      <c r="E362" s="153"/>
    </row>
    <row r="363" spans="1:5" ht="34.9" customHeight="1" x14ac:dyDescent="0.25">
      <c r="A363" s="154" t="s">
        <v>25</v>
      </c>
      <c r="B363" s="154"/>
      <c r="C363" s="154"/>
      <c r="D363" s="154"/>
      <c r="E363" s="154"/>
    </row>
    <row r="364" spans="1:5" x14ac:dyDescent="0.25">
      <c r="A364" s="155" t="s">
        <v>26</v>
      </c>
      <c r="B364" s="156"/>
      <c r="C364" s="156"/>
      <c r="D364" s="156"/>
      <c r="E364" s="156"/>
    </row>
    <row r="365" spans="1:5" ht="13.9" customHeight="1" x14ac:dyDescent="0.25">
      <c r="A365" s="337" t="s">
        <v>1181</v>
      </c>
      <c r="B365" s="319"/>
      <c r="C365" s="319"/>
      <c r="D365" s="78"/>
      <c r="E365" s="78"/>
    </row>
    <row r="366" spans="1:5" ht="13.9" customHeight="1" x14ac:dyDescent="0.25">
      <c r="A366" s="337" t="s">
        <v>1182</v>
      </c>
      <c r="B366" s="319"/>
      <c r="C366" s="319"/>
      <c r="D366" s="78"/>
      <c r="E366" s="78"/>
    </row>
    <row r="367" spans="1:5" ht="13.9" customHeight="1" x14ac:dyDescent="0.25">
      <c r="A367" s="337" t="s">
        <v>1183</v>
      </c>
      <c r="B367" s="319"/>
      <c r="C367" s="319"/>
      <c r="D367" s="78"/>
      <c r="E367" s="78"/>
    </row>
    <row r="368" spans="1:5" x14ac:dyDescent="0.25">
      <c r="A368" s="155" t="s">
        <v>30</v>
      </c>
      <c r="B368" s="156"/>
      <c r="C368" s="156"/>
      <c r="D368" s="156"/>
      <c r="E368" s="156"/>
    </row>
    <row r="369" spans="1:5" ht="14.45" customHeight="1" x14ac:dyDescent="0.25">
      <c r="A369" s="158" t="s">
        <v>31</v>
      </c>
      <c r="B369" s="159"/>
      <c r="C369" s="159"/>
      <c r="D369" s="159"/>
      <c r="E369" s="160"/>
    </row>
    <row r="370" spans="1:5" x14ac:dyDescent="0.25">
      <c r="A370" s="161" t="s">
        <v>32</v>
      </c>
      <c r="B370" s="161"/>
      <c r="C370" s="161"/>
      <c r="D370" s="161"/>
      <c r="E370" s="161"/>
    </row>
    <row r="371" spans="1:5" x14ac:dyDescent="0.25">
      <c r="A371" s="162" t="s">
        <v>33</v>
      </c>
      <c r="B371" s="162" t="s">
        <v>34</v>
      </c>
      <c r="C371" s="162" t="s">
        <v>35</v>
      </c>
      <c r="D371" s="163" t="s">
        <v>0</v>
      </c>
      <c r="E371" s="163" t="s">
        <v>1</v>
      </c>
    </row>
    <row r="372" spans="1:5" x14ac:dyDescent="0.25">
      <c r="A372" s="164" t="s">
        <v>36</v>
      </c>
      <c r="B372" s="165">
        <v>44463</v>
      </c>
      <c r="C372" s="165">
        <v>46290</v>
      </c>
      <c r="D372" s="166">
        <v>2.8630845532126002E-2</v>
      </c>
      <c r="E372" s="167">
        <v>2</v>
      </c>
    </row>
    <row r="373" spans="1:5" x14ac:dyDescent="0.25">
      <c r="A373" s="164" t="s">
        <v>37</v>
      </c>
      <c r="B373" s="165">
        <v>44435</v>
      </c>
      <c r="C373" s="165">
        <v>46262</v>
      </c>
      <c r="D373" s="166">
        <v>2.8057442289451302E-2</v>
      </c>
      <c r="E373" s="167">
        <v>2</v>
      </c>
    </row>
    <row r="374" spans="1:5" x14ac:dyDescent="0.25">
      <c r="A374" s="60" t="s">
        <v>38</v>
      </c>
      <c r="B374" s="165">
        <v>44407</v>
      </c>
      <c r="C374" s="165">
        <v>46234</v>
      </c>
      <c r="D374" s="166">
        <v>2.8005498348796235E-2</v>
      </c>
      <c r="E374" s="167">
        <v>2</v>
      </c>
    </row>
    <row r="375" spans="1:5" x14ac:dyDescent="0.25">
      <c r="A375" s="60" t="s">
        <v>39</v>
      </c>
      <c r="B375" s="165">
        <v>44372</v>
      </c>
      <c r="C375" s="165">
        <v>46199</v>
      </c>
      <c r="D375" s="166">
        <v>2.7934920760319421E-2</v>
      </c>
      <c r="E375" s="167">
        <v>2</v>
      </c>
    </row>
    <row r="376" spans="1:5" x14ac:dyDescent="0.25">
      <c r="A376" s="60" t="s">
        <v>40</v>
      </c>
      <c r="B376" s="165">
        <v>44344</v>
      </c>
      <c r="C376" s="165">
        <v>46171</v>
      </c>
      <c r="D376" s="166">
        <v>2.7965776574790598E-2</v>
      </c>
      <c r="E376" s="167">
        <v>2</v>
      </c>
    </row>
    <row r="378" spans="1:5" x14ac:dyDescent="0.25">
      <c r="A378" s="102" t="s">
        <v>171</v>
      </c>
      <c r="B378" s="103"/>
      <c r="C378" s="103"/>
      <c r="D378" s="103"/>
      <c r="E378" s="103"/>
    </row>
    <row r="379" spans="1:5" ht="14.45" customHeight="1" x14ac:dyDescent="0.25">
      <c r="A379" s="139" t="s">
        <v>958</v>
      </c>
      <c r="B379" s="140"/>
      <c r="C379" s="141" t="s">
        <v>3</v>
      </c>
      <c r="D379" s="141" t="s">
        <v>959</v>
      </c>
      <c r="E379" s="141"/>
    </row>
    <row r="380" spans="1:5" x14ac:dyDescent="0.25">
      <c r="A380" s="142" t="s">
        <v>1151</v>
      </c>
      <c r="B380" s="143"/>
      <c r="C380" s="144"/>
      <c r="D380" s="144"/>
      <c r="E380" s="144"/>
    </row>
    <row r="381" spans="1:5" x14ac:dyDescent="0.25">
      <c r="A381" s="145" t="s">
        <v>6</v>
      </c>
      <c r="B381" s="146"/>
      <c r="C381" s="147"/>
      <c r="D381" s="147"/>
      <c r="E381" s="147"/>
    </row>
    <row r="382" spans="1:5" x14ac:dyDescent="0.25">
      <c r="A382" s="148" t="s">
        <v>7</v>
      </c>
      <c r="B382" s="9" t="s">
        <v>960</v>
      </c>
      <c r="C382" s="10"/>
      <c r="D382" s="11"/>
      <c r="E382" s="149"/>
    </row>
    <row r="383" spans="1:5" x14ac:dyDescent="0.25">
      <c r="A383" s="150"/>
      <c r="B383" s="13" t="s">
        <v>9</v>
      </c>
      <c r="C383" s="14"/>
      <c r="D383" s="15"/>
      <c r="E383" s="151"/>
    </row>
    <row r="384" spans="1:5" x14ac:dyDescent="0.25">
      <c r="A384" s="148" t="s">
        <v>10</v>
      </c>
      <c r="B384" s="16" t="s">
        <v>11</v>
      </c>
      <c r="C384" s="53">
        <v>5900</v>
      </c>
      <c r="D384" s="54">
        <v>5960</v>
      </c>
      <c r="E384" s="55" t="s">
        <v>14</v>
      </c>
    </row>
    <row r="385" spans="1:5" x14ac:dyDescent="0.25">
      <c r="A385" s="152"/>
      <c r="B385" s="20" t="s">
        <v>15</v>
      </c>
      <c r="C385" s="56">
        <v>-0.41039999999999999</v>
      </c>
      <c r="D385" s="56">
        <v>-0.15863405299941499</v>
      </c>
      <c r="E385" s="153"/>
    </row>
    <row r="386" spans="1:5" x14ac:dyDescent="0.25">
      <c r="A386" s="148" t="s">
        <v>16</v>
      </c>
      <c r="B386" s="16" t="s">
        <v>11</v>
      </c>
      <c r="C386" s="53">
        <v>7950</v>
      </c>
      <c r="D386" s="53">
        <v>7680</v>
      </c>
      <c r="E386" s="55" t="s">
        <v>14</v>
      </c>
    </row>
    <row r="387" spans="1:5" x14ac:dyDescent="0.25">
      <c r="A387" s="152"/>
      <c r="B387" s="20" t="s">
        <v>15</v>
      </c>
      <c r="C387" s="56">
        <v>-0.20535920755762599</v>
      </c>
      <c r="D387" s="56">
        <v>-8.4355237352249104E-2</v>
      </c>
      <c r="E387" s="153"/>
    </row>
    <row r="388" spans="1:5" x14ac:dyDescent="0.25">
      <c r="A388" s="148" t="s">
        <v>19</v>
      </c>
      <c r="B388" s="16" t="s">
        <v>11</v>
      </c>
      <c r="C388" s="53">
        <v>10000</v>
      </c>
      <c r="D388" s="53">
        <v>10850</v>
      </c>
      <c r="E388" s="55" t="s">
        <v>14</v>
      </c>
    </row>
    <row r="389" spans="1:5" x14ac:dyDescent="0.25">
      <c r="A389" s="152"/>
      <c r="B389" s="20" t="s">
        <v>15</v>
      </c>
      <c r="C389" s="56">
        <v>-1E-4</v>
      </c>
      <c r="D389" s="56">
        <v>2.7400000000000001E-2</v>
      </c>
      <c r="E389" s="153"/>
    </row>
    <row r="390" spans="1:5" x14ac:dyDescent="0.25">
      <c r="A390" s="148" t="s">
        <v>22</v>
      </c>
      <c r="B390" s="16" t="s">
        <v>11</v>
      </c>
      <c r="C390" s="53">
        <v>13530</v>
      </c>
      <c r="D390" s="53">
        <v>13650</v>
      </c>
      <c r="E390" s="55" t="s">
        <v>14</v>
      </c>
    </row>
    <row r="391" spans="1:5" x14ac:dyDescent="0.25">
      <c r="A391" s="152"/>
      <c r="B391" s="20" t="s">
        <v>15</v>
      </c>
      <c r="C391" s="56">
        <v>0.353438099047924</v>
      </c>
      <c r="D391" s="56">
        <v>0.109160269135507</v>
      </c>
      <c r="E391" s="153"/>
    </row>
    <row r="392" spans="1:5" ht="35.450000000000003" customHeight="1" x14ac:dyDescent="0.25">
      <c r="A392" s="154" t="s">
        <v>25</v>
      </c>
      <c r="B392" s="154"/>
      <c r="C392" s="154"/>
      <c r="D392" s="154"/>
      <c r="E392" s="154"/>
    </row>
    <row r="393" spans="1:5" x14ac:dyDescent="0.25">
      <c r="A393" s="155" t="s">
        <v>26</v>
      </c>
      <c r="B393" s="156"/>
      <c r="C393" s="156"/>
      <c r="D393" s="156"/>
      <c r="E393" s="156"/>
    </row>
    <row r="394" spans="1:5" x14ac:dyDescent="0.25">
      <c r="A394" s="337" t="s">
        <v>964</v>
      </c>
      <c r="B394" s="319"/>
      <c r="C394" s="319"/>
      <c r="D394" s="78"/>
      <c r="E394" s="78"/>
    </row>
    <row r="395" spans="1:5" x14ac:dyDescent="0.25">
      <c r="A395" s="337" t="s">
        <v>1228</v>
      </c>
      <c r="B395" s="319"/>
      <c r="C395" s="319"/>
      <c r="D395" s="78"/>
      <c r="E395" s="78"/>
    </row>
    <row r="396" spans="1:5" x14ac:dyDescent="0.25">
      <c r="A396" s="337" t="s">
        <v>966</v>
      </c>
      <c r="B396" s="319"/>
      <c r="C396" s="319"/>
      <c r="D396" s="78"/>
      <c r="E396" s="78"/>
    </row>
    <row r="397" spans="1:5" x14ac:dyDescent="0.25">
      <c r="A397" s="155" t="s">
        <v>30</v>
      </c>
      <c r="B397" s="156"/>
      <c r="C397" s="156"/>
      <c r="D397" s="156"/>
      <c r="E397" s="156"/>
    </row>
    <row r="398" spans="1:5" ht="14.45" customHeight="1" x14ac:dyDescent="0.25">
      <c r="A398" s="158" t="s">
        <v>31</v>
      </c>
      <c r="B398" s="159"/>
      <c r="C398" s="159"/>
      <c r="D398" s="159"/>
      <c r="E398" s="160"/>
    </row>
    <row r="399" spans="1:5" x14ac:dyDescent="0.25">
      <c r="A399" s="161" t="s">
        <v>32</v>
      </c>
      <c r="B399" s="161"/>
      <c r="C399" s="161"/>
      <c r="D399" s="161"/>
      <c r="E399" s="161"/>
    </row>
    <row r="400" spans="1:5" x14ac:dyDescent="0.25">
      <c r="A400" s="162" t="s">
        <v>33</v>
      </c>
      <c r="B400" s="162" t="s">
        <v>34</v>
      </c>
      <c r="C400" s="162" t="s">
        <v>35</v>
      </c>
      <c r="D400" s="163" t="s">
        <v>0</v>
      </c>
      <c r="E400" s="163" t="s">
        <v>1</v>
      </c>
    </row>
    <row r="401" spans="1:5" x14ac:dyDescent="0.25">
      <c r="A401" s="164" t="s">
        <v>36</v>
      </c>
      <c r="B401" s="165">
        <v>44467</v>
      </c>
      <c r="C401" s="165">
        <v>46294</v>
      </c>
      <c r="D401" s="166">
        <v>9.4182468718722795E-2</v>
      </c>
      <c r="E401" s="167">
        <v>3</v>
      </c>
    </row>
    <row r="402" spans="1:5" x14ac:dyDescent="0.25">
      <c r="A402" s="164" t="s">
        <v>37</v>
      </c>
      <c r="B402" s="165">
        <v>44432</v>
      </c>
      <c r="C402" s="165">
        <v>46259</v>
      </c>
      <c r="D402" s="166">
        <v>9.3497723644967001E-2</v>
      </c>
      <c r="E402" s="167">
        <v>3</v>
      </c>
    </row>
    <row r="403" spans="1:5" x14ac:dyDescent="0.25">
      <c r="A403" s="60" t="s">
        <v>38</v>
      </c>
      <c r="B403" s="165">
        <v>44404</v>
      </c>
      <c r="C403" s="165">
        <v>46231</v>
      </c>
      <c r="D403" s="166">
        <v>9.3528518473174269E-2</v>
      </c>
      <c r="E403" s="167">
        <v>3</v>
      </c>
    </row>
    <row r="404" spans="1:5" x14ac:dyDescent="0.25">
      <c r="A404" s="60" t="s">
        <v>39</v>
      </c>
      <c r="B404" s="165">
        <v>44376</v>
      </c>
      <c r="C404" s="165">
        <v>46203</v>
      </c>
      <c r="D404" s="166">
        <v>9.4174953239502451E-2</v>
      </c>
      <c r="E404" s="167">
        <v>3</v>
      </c>
    </row>
    <row r="405" spans="1:5" x14ac:dyDescent="0.25">
      <c r="A405" s="60" t="s">
        <v>40</v>
      </c>
      <c r="B405" s="165">
        <v>44341</v>
      </c>
      <c r="C405" s="165">
        <v>46168</v>
      </c>
      <c r="D405" s="166">
        <v>9.38861686479385E-2</v>
      </c>
      <c r="E405" s="167">
        <v>3</v>
      </c>
    </row>
    <row r="407" spans="1:5" x14ac:dyDescent="0.25">
      <c r="A407" s="102" t="s">
        <v>835</v>
      </c>
      <c r="B407" s="103"/>
      <c r="C407" s="103"/>
      <c r="D407" s="103"/>
      <c r="E407" s="103"/>
    </row>
    <row r="408" spans="1:5" ht="14.45" customHeight="1" x14ac:dyDescent="0.25">
      <c r="A408" s="178" t="s">
        <v>958</v>
      </c>
      <c r="B408" s="179"/>
      <c r="C408" s="141" t="s">
        <v>3</v>
      </c>
      <c r="D408" s="141" t="s">
        <v>959</v>
      </c>
      <c r="E408" s="141"/>
    </row>
    <row r="409" spans="1:5" x14ac:dyDescent="0.25">
      <c r="A409" s="180" t="s">
        <v>1151</v>
      </c>
      <c r="B409" s="181"/>
      <c r="C409" s="144"/>
      <c r="D409" s="144"/>
      <c r="E409" s="144"/>
    </row>
    <row r="410" spans="1:5" x14ac:dyDescent="0.25">
      <c r="A410" s="182" t="s">
        <v>6</v>
      </c>
      <c r="B410" s="183"/>
      <c r="C410" s="147"/>
      <c r="D410" s="147"/>
      <c r="E410" s="147"/>
    </row>
    <row r="411" spans="1:5" x14ac:dyDescent="0.25">
      <c r="A411" s="184" t="s">
        <v>7</v>
      </c>
      <c r="B411" s="199" t="s">
        <v>960</v>
      </c>
      <c r="C411" s="193"/>
      <c r="D411" s="194"/>
      <c r="E411" s="185"/>
    </row>
    <row r="412" spans="1:5" x14ac:dyDescent="0.25">
      <c r="A412" s="186"/>
      <c r="B412" s="200" t="s">
        <v>9</v>
      </c>
      <c r="C412" s="195"/>
      <c r="D412" s="196"/>
      <c r="E412" s="187"/>
    </row>
    <row r="413" spans="1:5" x14ac:dyDescent="0.25">
      <c r="A413" s="184" t="s">
        <v>10</v>
      </c>
      <c r="B413" s="201" t="s">
        <v>11</v>
      </c>
      <c r="C413" s="188">
        <v>7530</v>
      </c>
      <c r="D413" s="197">
        <v>7460</v>
      </c>
      <c r="E413" s="189" t="s">
        <v>14</v>
      </c>
    </row>
    <row r="414" spans="1:5" x14ac:dyDescent="0.25">
      <c r="A414" s="190"/>
      <c r="B414" s="202" t="s">
        <v>15</v>
      </c>
      <c r="C414" s="198">
        <v>-0.24710184755287801</v>
      </c>
      <c r="D414" s="198">
        <v>-9.3002276960149205E-2</v>
      </c>
      <c r="E414" s="191"/>
    </row>
    <row r="415" spans="1:5" x14ac:dyDescent="0.25">
      <c r="A415" s="184" t="s">
        <v>16</v>
      </c>
      <c r="B415" s="201" t="s">
        <v>11</v>
      </c>
      <c r="C415" s="188">
        <v>8330</v>
      </c>
      <c r="D415" s="188">
        <v>7980</v>
      </c>
      <c r="E415" s="189" t="s">
        <v>14</v>
      </c>
    </row>
    <row r="416" spans="1:5" x14ac:dyDescent="0.25">
      <c r="A416" s="190"/>
      <c r="B416" s="202" t="s">
        <v>15</v>
      </c>
      <c r="C416" s="198">
        <v>-0.16719004507108701</v>
      </c>
      <c r="D416" s="198">
        <v>-7.2494295869660705E-2</v>
      </c>
      <c r="E416" s="191"/>
    </row>
    <row r="417" spans="1:5" x14ac:dyDescent="0.25">
      <c r="A417" s="184" t="s">
        <v>19</v>
      </c>
      <c r="B417" s="201" t="s">
        <v>11</v>
      </c>
      <c r="C417" s="188">
        <v>10070</v>
      </c>
      <c r="D417" s="188">
        <v>10490</v>
      </c>
      <c r="E417" s="189" t="s">
        <v>14</v>
      </c>
    </row>
    <row r="418" spans="1:5" x14ac:dyDescent="0.25">
      <c r="A418" s="190"/>
      <c r="B418" s="202" t="s">
        <v>15</v>
      </c>
      <c r="C418" s="198">
        <v>7.0015306990194297E-3</v>
      </c>
      <c r="D418" s="198">
        <v>1.61E-2</v>
      </c>
      <c r="E418" s="191"/>
    </row>
    <row r="419" spans="1:5" x14ac:dyDescent="0.25">
      <c r="A419" s="184" t="s">
        <v>22</v>
      </c>
      <c r="B419" s="201" t="s">
        <v>11</v>
      </c>
      <c r="C419" s="188">
        <v>12350</v>
      </c>
      <c r="D419" s="188">
        <v>12350</v>
      </c>
      <c r="E419" s="189" t="s">
        <v>14</v>
      </c>
    </row>
    <row r="420" spans="1:5" x14ac:dyDescent="0.25">
      <c r="A420" s="190"/>
      <c r="B420" s="202" t="s">
        <v>15</v>
      </c>
      <c r="C420" s="198">
        <v>0.23536916257270299</v>
      </c>
      <c r="D420" s="198">
        <v>7.2939933110958394E-2</v>
      </c>
      <c r="E420" s="191"/>
    </row>
    <row r="421" spans="1:5" ht="34.9" customHeight="1" x14ac:dyDescent="0.25">
      <c r="A421" s="154" t="s">
        <v>25</v>
      </c>
      <c r="B421" s="154"/>
      <c r="C421" s="154"/>
      <c r="D421" s="154"/>
      <c r="E421" s="154"/>
    </row>
    <row r="422" spans="1:5" x14ac:dyDescent="0.25">
      <c r="A422" s="192" t="s">
        <v>26</v>
      </c>
      <c r="B422" s="177"/>
      <c r="C422" s="177"/>
      <c r="D422" s="177"/>
      <c r="E422" s="177"/>
    </row>
    <row r="423" spans="1:5" x14ac:dyDescent="0.25">
      <c r="A423" s="169" t="s">
        <v>964</v>
      </c>
      <c r="B423" s="345"/>
      <c r="C423" s="345"/>
      <c r="D423" s="87"/>
      <c r="E423" s="87"/>
    </row>
    <row r="424" spans="1:5" x14ac:dyDescent="0.25">
      <c r="A424" s="169" t="s">
        <v>1229</v>
      </c>
      <c r="B424" s="345"/>
      <c r="C424" s="345"/>
      <c r="D424" s="87"/>
      <c r="E424" s="87"/>
    </row>
    <row r="425" spans="1:5" x14ac:dyDescent="0.25">
      <c r="A425" s="169" t="s">
        <v>966</v>
      </c>
      <c r="B425" s="345"/>
      <c r="C425" s="345"/>
      <c r="D425" s="87"/>
      <c r="E425" s="87"/>
    </row>
    <row r="426" spans="1:5" x14ac:dyDescent="0.25">
      <c r="A426" s="192" t="s">
        <v>51</v>
      </c>
      <c r="B426" s="177"/>
      <c r="C426" s="177"/>
      <c r="D426" s="177"/>
      <c r="E426" s="177"/>
    </row>
    <row r="427" spans="1:5" ht="14.45" customHeight="1" x14ac:dyDescent="0.25">
      <c r="A427" s="158" t="s">
        <v>31</v>
      </c>
      <c r="B427" s="159"/>
      <c r="C427" s="159"/>
      <c r="D427" s="159"/>
      <c r="E427" s="160"/>
    </row>
    <row r="428" spans="1:5" x14ac:dyDescent="0.25">
      <c r="A428" s="161" t="s">
        <v>32</v>
      </c>
      <c r="B428" s="161"/>
      <c r="C428" s="161"/>
      <c r="D428" s="161"/>
      <c r="E428" s="161"/>
    </row>
    <row r="429" spans="1:5" x14ac:dyDescent="0.25">
      <c r="A429" s="206" t="s">
        <v>33</v>
      </c>
      <c r="B429" s="206" t="s">
        <v>34</v>
      </c>
      <c r="C429" s="206" t="s">
        <v>35</v>
      </c>
      <c r="D429" s="207" t="s">
        <v>0</v>
      </c>
      <c r="E429" s="207" t="s">
        <v>1</v>
      </c>
    </row>
    <row r="430" spans="1:5" x14ac:dyDescent="0.25">
      <c r="A430" s="208" t="s">
        <v>36</v>
      </c>
      <c r="B430" s="342">
        <v>44460</v>
      </c>
      <c r="C430" s="342">
        <v>46290</v>
      </c>
      <c r="D430" s="343">
        <v>5.9200000000000003E-2</v>
      </c>
      <c r="E430" s="344">
        <v>3</v>
      </c>
    </row>
    <row r="431" spans="1:5" x14ac:dyDescent="0.25">
      <c r="A431" s="208" t="s">
        <v>37</v>
      </c>
      <c r="B431" s="342">
        <v>44432</v>
      </c>
      <c r="C431" s="342">
        <v>46262</v>
      </c>
      <c r="D431" s="343">
        <v>5.9060140291931497E-2</v>
      </c>
      <c r="E431" s="344">
        <v>3</v>
      </c>
    </row>
    <row r="432" spans="1:5" x14ac:dyDescent="0.25">
      <c r="A432" s="209" t="s">
        <v>38</v>
      </c>
      <c r="B432" s="342">
        <v>44404</v>
      </c>
      <c r="C432" s="342">
        <v>46234</v>
      </c>
      <c r="D432" s="343">
        <v>5.8722159683187898E-2</v>
      </c>
      <c r="E432" s="344">
        <v>3</v>
      </c>
    </row>
    <row r="433" spans="1:5" x14ac:dyDescent="0.25">
      <c r="A433" s="209" t="s">
        <v>39</v>
      </c>
      <c r="B433" s="342">
        <v>44369</v>
      </c>
      <c r="C433" s="342">
        <v>46199</v>
      </c>
      <c r="D433" s="343">
        <v>5.8809615831229026E-2</v>
      </c>
      <c r="E433" s="344">
        <v>3</v>
      </c>
    </row>
    <row r="434" spans="1:5" x14ac:dyDescent="0.25">
      <c r="A434" s="209" t="s">
        <v>40</v>
      </c>
      <c r="B434" s="342">
        <v>44341</v>
      </c>
      <c r="C434" s="342">
        <v>46171</v>
      </c>
      <c r="D434" s="343">
        <v>5.8767841882517401E-2</v>
      </c>
      <c r="E434" s="344">
        <v>3</v>
      </c>
    </row>
    <row r="436" spans="1:5" x14ac:dyDescent="0.25">
      <c r="A436" s="102" t="s">
        <v>180</v>
      </c>
      <c r="B436" s="103"/>
      <c r="C436" s="103"/>
      <c r="D436" s="103"/>
      <c r="E436" s="103"/>
    </row>
    <row r="437" spans="1:5" ht="14.45" customHeight="1" x14ac:dyDescent="0.25">
      <c r="A437" s="210" t="s">
        <v>958</v>
      </c>
      <c r="B437" s="211"/>
      <c r="C437" s="141" t="s">
        <v>3</v>
      </c>
      <c r="D437" s="141" t="s">
        <v>959</v>
      </c>
      <c r="E437" s="141"/>
    </row>
    <row r="438" spans="1:5" x14ac:dyDescent="0.25">
      <c r="A438" s="212" t="s">
        <v>1151</v>
      </c>
      <c r="B438" s="213"/>
      <c r="C438" s="144"/>
      <c r="D438" s="144"/>
      <c r="E438" s="144"/>
    </row>
    <row r="439" spans="1:5" x14ac:dyDescent="0.25">
      <c r="A439" s="214" t="s">
        <v>6</v>
      </c>
      <c r="B439" s="215"/>
      <c r="C439" s="147"/>
      <c r="D439" s="147"/>
      <c r="E439" s="147"/>
    </row>
    <row r="440" spans="1:5" x14ac:dyDescent="0.25">
      <c r="A440" s="216" t="s">
        <v>7</v>
      </c>
      <c r="B440" s="9" t="s">
        <v>960</v>
      </c>
      <c r="C440" s="10"/>
      <c r="D440" s="11"/>
      <c r="E440" s="217"/>
    </row>
    <row r="441" spans="1:5" x14ac:dyDescent="0.25">
      <c r="A441" s="218"/>
      <c r="B441" s="13" t="s">
        <v>9</v>
      </c>
      <c r="C441" s="14"/>
      <c r="D441" s="15"/>
      <c r="E441" s="219"/>
    </row>
    <row r="442" spans="1:5" x14ac:dyDescent="0.25">
      <c r="A442" s="216" t="s">
        <v>10</v>
      </c>
      <c r="B442" s="16" t="s">
        <v>11</v>
      </c>
      <c r="C442" s="53">
        <v>6070</v>
      </c>
      <c r="D442" s="54">
        <v>6100</v>
      </c>
      <c r="E442" s="55" t="s">
        <v>14</v>
      </c>
    </row>
    <row r="443" spans="1:5" x14ac:dyDescent="0.25">
      <c r="A443" s="220"/>
      <c r="B443" s="20" t="s">
        <v>15</v>
      </c>
      <c r="C443" s="223">
        <v>-0.39290000000000003</v>
      </c>
      <c r="D443" s="223">
        <v>-0.15173369297134501</v>
      </c>
      <c r="E443" s="221"/>
    </row>
    <row r="444" spans="1:5" x14ac:dyDescent="0.25">
      <c r="A444" s="216" t="s">
        <v>16</v>
      </c>
      <c r="B444" s="16" t="s">
        <v>11</v>
      </c>
      <c r="C444" s="53">
        <v>8010</v>
      </c>
      <c r="D444" s="53">
        <v>7890</v>
      </c>
      <c r="E444" s="55" t="s">
        <v>14</v>
      </c>
    </row>
    <row r="445" spans="1:5" x14ac:dyDescent="0.25">
      <c r="A445" s="220"/>
      <c r="B445" s="20" t="s">
        <v>15</v>
      </c>
      <c r="C445" s="223">
        <v>-0.19944705882352901</v>
      </c>
      <c r="D445" s="223">
        <v>-7.5876050560543806E-2</v>
      </c>
      <c r="E445" s="221"/>
    </row>
    <row r="446" spans="1:5" x14ac:dyDescent="0.25">
      <c r="A446" s="216" t="s">
        <v>19</v>
      </c>
      <c r="B446" s="16" t="s">
        <v>11</v>
      </c>
      <c r="C446" s="53">
        <v>10090</v>
      </c>
      <c r="D446" s="53">
        <v>11000</v>
      </c>
      <c r="E446" s="55" t="s">
        <v>14</v>
      </c>
    </row>
    <row r="447" spans="1:5" x14ac:dyDescent="0.25">
      <c r="A447" s="220"/>
      <c r="B447" s="20" t="s">
        <v>15</v>
      </c>
      <c r="C447" s="223">
        <v>8.5000000000000006E-3</v>
      </c>
      <c r="D447" s="223">
        <v>3.2399999999999998E-2</v>
      </c>
      <c r="E447" s="221"/>
    </row>
    <row r="448" spans="1:5" x14ac:dyDescent="0.25">
      <c r="A448" s="216" t="s">
        <v>22</v>
      </c>
      <c r="B448" s="16" t="s">
        <v>11</v>
      </c>
      <c r="C448" s="53">
        <v>13340</v>
      </c>
      <c r="D448" s="53">
        <v>13650</v>
      </c>
      <c r="E448" s="55" t="s">
        <v>14</v>
      </c>
    </row>
    <row r="449" spans="1:5" x14ac:dyDescent="0.25">
      <c r="A449" s="220"/>
      <c r="B449" s="20" t="s">
        <v>15</v>
      </c>
      <c r="C449" s="223">
        <v>0.33445993723849399</v>
      </c>
      <c r="D449" s="223">
        <v>0.109232705561901</v>
      </c>
      <c r="E449" s="221"/>
    </row>
    <row r="450" spans="1:5" ht="32.450000000000003" customHeight="1" x14ac:dyDescent="0.25">
      <c r="A450" s="154" t="s">
        <v>25</v>
      </c>
      <c r="B450" s="154"/>
      <c r="C450" s="154"/>
      <c r="D450" s="154"/>
      <c r="E450" s="154"/>
    </row>
    <row r="451" spans="1:5" x14ac:dyDescent="0.25">
      <c r="A451" s="222" t="s">
        <v>26</v>
      </c>
      <c r="B451" s="205"/>
      <c r="C451" s="205"/>
      <c r="D451" s="205"/>
      <c r="E451" s="205"/>
    </row>
    <row r="452" spans="1:5" x14ac:dyDescent="0.25">
      <c r="A452" s="169" t="s">
        <v>964</v>
      </c>
      <c r="B452" s="170"/>
      <c r="C452" s="170"/>
      <c r="D452" s="78"/>
      <c r="E452" s="78"/>
    </row>
    <row r="453" spans="1:5" x14ac:dyDescent="0.25">
      <c r="A453" s="169" t="s">
        <v>1155</v>
      </c>
      <c r="B453" s="170"/>
      <c r="C453" s="170"/>
      <c r="D453" s="78"/>
      <c r="E453" s="78"/>
    </row>
    <row r="454" spans="1:5" x14ac:dyDescent="0.25">
      <c r="A454" s="169" t="s">
        <v>966</v>
      </c>
      <c r="B454" s="170"/>
      <c r="C454" s="170"/>
      <c r="D454" s="78"/>
      <c r="E454" s="78"/>
    </row>
    <row r="455" spans="1:5" x14ac:dyDescent="0.25">
      <c r="A455" s="222" t="s">
        <v>30</v>
      </c>
      <c r="B455" s="205"/>
      <c r="C455" s="205"/>
      <c r="D455" s="205"/>
      <c r="E455" s="205"/>
    </row>
    <row r="456" spans="1:5" ht="14.45" customHeight="1" x14ac:dyDescent="0.25">
      <c r="A456" s="158" t="s">
        <v>31</v>
      </c>
      <c r="B456" s="159"/>
      <c r="C456" s="159"/>
      <c r="D456" s="159"/>
      <c r="E456" s="160"/>
    </row>
    <row r="457" spans="1:5" x14ac:dyDescent="0.25">
      <c r="A457" s="161" t="s">
        <v>32</v>
      </c>
      <c r="B457" s="161"/>
      <c r="C457" s="161"/>
      <c r="D457" s="161"/>
      <c r="E457" s="161"/>
    </row>
    <row r="458" spans="1:5" x14ac:dyDescent="0.25">
      <c r="A458" s="206" t="s">
        <v>33</v>
      </c>
      <c r="B458" s="206" t="s">
        <v>34</v>
      </c>
      <c r="C458" s="206" t="s">
        <v>35</v>
      </c>
      <c r="D458" s="207" t="s">
        <v>0</v>
      </c>
      <c r="E458" s="207" t="s">
        <v>1</v>
      </c>
    </row>
    <row r="459" spans="1:5" x14ac:dyDescent="0.25">
      <c r="A459" s="208" t="s">
        <v>36</v>
      </c>
      <c r="B459" s="165">
        <v>44467</v>
      </c>
      <c r="C459" s="165">
        <v>46294</v>
      </c>
      <c r="D459" s="203">
        <v>9.1295927585546402E-2</v>
      </c>
      <c r="E459" s="167">
        <v>3</v>
      </c>
    </row>
    <row r="460" spans="1:5" x14ac:dyDescent="0.25">
      <c r="A460" s="208" t="s">
        <v>37</v>
      </c>
      <c r="B460" s="165">
        <v>44432</v>
      </c>
      <c r="C460" s="165">
        <v>46259</v>
      </c>
      <c r="D460" s="203">
        <v>9.0595592557507806E-2</v>
      </c>
      <c r="E460" s="167">
        <v>3</v>
      </c>
    </row>
    <row r="461" spans="1:5" x14ac:dyDescent="0.25">
      <c r="A461" s="60" t="s">
        <v>38</v>
      </c>
      <c r="B461" s="165">
        <v>44404</v>
      </c>
      <c r="C461" s="165">
        <v>46231</v>
      </c>
      <c r="D461" s="203">
        <v>9.0595381252720403E-2</v>
      </c>
      <c r="E461" s="167">
        <v>3</v>
      </c>
    </row>
    <row r="462" spans="1:5" x14ac:dyDescent="0.25">
      <c r="A462" s="60" t="s">
        <v>39</v>
      </c>
      <c r="B462" s="165">
        <v>44376</v>
      </c>
      <c r="C462" s="165">
        <v>46203</v>
      </c>
      <c r="D462" s="203">
        <v>9.1286380836213377E-2</v>
      </c>
      <c r="E462" s="167">
        <v>3</v>
      </c>
    </row>
    <row r="463" spans="1:5" x14ac:dyDescent="0.25">
      <c r="A463" s="60" t="s">
        <v>40</v>
      </c>
      <c r="B463" s="165">
        <v>44341</v>
      </c>
      <c r="C463" s="165">
        <v>46168</v>
      </c>
      <c r="D463" s="203">
        <v>9.0985896498958302E-2</v>
      </c>
      <c r="E463" s="167">
        <v>3</v>
      </c>
    </row>
    <row r="465" spans="1:5" x14ac:dyDescent="0.25">
      <c r="A465" s="102" t="s">
        <v>189</v>
      </c>
      <c r="B465" s="103"/>
      <c r="C465" s="103"/>
      <c r="D465" s="103"/>
      <c r="E465" s="103"/>
    </row>
    <row r="466" spans="1:5" ht="14.45" customHeight="1" x14ac:dyDescent="0.25">
      <c r="A466" s="225" t="s">
        <v>978</v>
      </c>
      <c r="B466" s="226"/>
      <c r="C466" s="141" t="s">
        <v>3</v>
      </c>
      <c r="D466" s="141" t="s">
        <v>979</v>
      </c>
      <c r="E466" s="141"/>
    </row>
    <row r="467" spans="1:5" x14ac:dyDescent="0.25">
      <c r="A467" s="227" t="s">
        <v>1151</v>
      </c>
      <c r="B467" s="228"/>
      <c r="C467" s="144"/>
      <c r="D467" s="144"/>
      <c r="E467" s="144"/>
    </row>
    <row r="468" spans="1:5" x14ac:dyDescent="0.25">
      <c r="A468" s="229" t="s">
        <v>6</v>
      </c>
      <c r="B468" s="230"/>
      <c r="C468" s="147"/>
      <c r="D468" s="147"/>
      <c r="E468" s="147"/>
    </row>
    <row r="469" spans="1:5" x14ac:dyDescent="0.25">
      <c r="A469" s="231" t="s">
        <v>7</v>
      </c>
      <c r="B469" s="247" t="s">
        <v>960</v>
      </c>
      <c r="C469" s="241"/>
      <c r="D469" s="242"/>
      <c r="E469" s="232"/>
    </row>
    <row r="470" spans="1:5" x14ac:dyDescent="0.25">
      <c r="A470" s="233"/>
      <c r="B470" s="248" t="s">
        <v>9</v>
      </c>
      <c r="C470" s="243"/>
      <c r="D470" s="244"/>
      <c r="E470" s="234"/>
    </row>
    <row r="471" spans="1:5" x14ac:dyDescent="0.25">
      <c r="A471" s="231" t="s">
        <v>10</v>
      </c>
      <c r="B471" s="249" t="s">
        <v>11</v>
      </c>
      <c r="C471" s="235">
        <v>7560</v>
      </c>
      <c r="D471" s="245">
        <v>7880</v>
      </c>
      <c r="E471" s="236" t="s">
        <v>14</v>
      </c>
    </row>
    <row r="472" spans="1:5" x14ac:dyDescent="0.25">
      <c r="A472" s="237"/>
      <c r="B472" s="250" t="s">
        <v>15</v>
      </c>
      <c r="C472" s="246">
        <v>-0.24349999999999999</v>
      </c>
      <c r="D472" s="246">
        <v>-0.112362614562483</v>
      </c>
      <c r="E472" s="238"/>
    </row>
    <row r="473" spans="1:5" x14ac:dyDescent="0.25">
      <c r="A473" s="231" t="s">
        <v>16</v>
      </c>
      <c r="B473" s="249" t="s">
        <v>11</v>
      </c>
      <c r="C473" s="235">
        <v>8110</v>
      </c>
      <c r="D473" s="235">
        <v>7680</v>
      </c>
      <c r="E473" s="236" t="s">
        <v>14</v>
      </c>
    </row>
    <row r="474" spans="1:5" x14ac:dyDescent="0.25">
      <c r="A474" s="237"/>
      <c r="B474" s="250" t="s">
        <v>15</v>
      </c>
      <c r="C474" s="246">
        <v>-0.189108465687257</v>
      </c>
      <c r="D474" s="246">
        <v>-0.123406816368255</v>
      </c>
      <c r="E474" s="238"/>
    </row>
    <row r="475" spans="1:5" x14ac:dyDescent="0.25">
      <c r="A475" s="231" t="s">
        <v>19</v>
      </c>
      <c r="B475" s="249" t="s">
        <v>11</v>
      </c>
      <c r="C475" s="235">
        <v>9390</v>
      </c>
      <c r="D475" s="235">
        <v>9710</v>
      </c>
      <c r="E475" s="236" t="s">
        <v>14</v>
      </c>
    </row>
    <row r="476" spans="1:5" x14ac:dyDescent="0.25">
      <c r="A476" s="237"/>
      <c r="B476" s="250" t="s">
        <v>15</v>
      </c>
      <c r="C476" s="246">
        <v>-6.0578416309646901E-2</v>
      </c>
      <c r="D476" s="246">
        <v>-1.47E-2</v>
      </c>
      <c r="E476" s="238"/>
    </row>
    <row r="477" spans="1:5" x14ac:dyDescent="0.25">
      <c r="A477" s="231" t="s">
        <v>22</v>
      </c>
      <c r="B477" s="249" t="s">
        <v>11</v>
      </c>
      <c r="C477" s="235">
        <v>11350</v>
      </c>
      <c r="D477" s="235">
        <v>11640</v>
      </c>
      <c r="E477" s="236" t="s">
        <v>14</v>
      </c>
    </row>
    <row r="478" spans="1:5" x14ac:dyDescent="0.25">
      <c r="A478" s="237"/>
      <c r="B478" s="250" t="s">
        <v>15</v>
      </c>
      <c r="C478" s="246">
        <v>0.135345584499066</v>
      </c>
      <c r="D478" s="246">
        <v>7.8925779700995194E-2</v>
      </c>
      <c r="E478" s="238"/>
    </row>
    <row r="479" spans="1:5" ht="34.15" customHeight="1" x14ac:dyDescent="0.25">
      <c r="A479" s="154" t="s">
        <v>25</v>
      </c>
      <c r="B479" s="154"/>
      <c r="C479" s="154"/>
      <c r="D479" s="154"/>
      <c r="E479" s="154"/>
    </row>
    <row r="480" spans="1:5" x14ac:dyDescent="0.25">
      <c r="A480" s="239" t="s">
        <v>26</v>
      </c>
      <c r="B480" s="224"/>
      <c r="C480" s="224"/>
      <c r="D480" s="224"/>
      <c r="E480" s="224"/>
    </row>
    <row r="481" spans="1:5" x14ac:dyDescent="0.25">
      <c r="A481" s="240" t="s">
        <v>980</v>
      </c>
      <c r="B481" s="224"/>
      <c r="C481" s="224"/>
      <c r="D481" s="174"/>
      <c r="E481" s="174"/>
    </row>
    <row r="482" spans="1:5" x14ac:dyDescent="0.25">
      <c r="A482" s="337" t="s">
        <v>1230</v>
      </c>
      <c r="B482" s="318"/>
      <c r="C482" s="318"/>
      <c r="D482" s="87"/>
      <c r="E482" s="87"/>
    </row>
    <row r="483" spans="1:5" x14ac:dyDescent="0.25">
      <c r="A483" s="337" t="s">
        <v>986</v>
      </c>
      <c r="B483" s="318"/>
      <c r="C483" s="318"/>
      <c r="D483" s="87"/>
      <c r="E483" s="87"/>
    </row>
    <row r="484" spans="1:5" x14ac:dyDescent="0.25">
      <c r="A484" s="239" t="s">
        <v>51</v>
      </c>
      <c r="B484" s="224"/>
      <c r="C484" s="224"/>
      <c r="D484" s="224"/>
      <c r="E484" s="224"/>
    </row>
    <row r="485" spans="1:5" ht="14.45" customHeight="1" x14ac:dyDescent="0.25">
      <c r="A485" s="158" t="s">
        <v>31</v>
      </c>
      <c r="B485" s="159"/>
      <c r="C485" s="159"/>
      <c r="D485" s="159"/>
      <c r="E485" s="160"/>
    </row>
    <row r="486" spans="1:5" x14ac:dyDescent="0.25">
      <c r="A486" s="161" t="s">
        <v>32</v>
      </c>
      <c r="B486" s="161"/>
      <c r="C486" s="161"/>
      <c r="D486" s="161"/>
      <c r="E486" s="161"/>
    </row>
    <row r="487" spans="1:5" x14ac:dyDescent="0.25">
      <c r="A487" s="251" t="s">
        <v>33</v>
      </c>
      <c r="B487" s="251" t="s">
        <v>34</v>
      </c>
      <c r="C487" s="251" t="s">
        <v>35</v>
      </c>
      <c r="D487" s="252" t="s">
        <v>0</v>
      </c>
      <c r="E487" s="252" t="s">
        <v>1</v>
      </c>
    </row>
    <row r="488" spans="1:5" x14ac:dyDescent="0.25">
      <c r="A488" s="253" t="s">
        <v>36</v>
      </c>
      <c r="B488" s="256">
        <v>44460</v>
      </c>
      <c r="C488" s="256">
        <v>46294</v>
      </c>
      <c r="D488" s="257">
        <v>4.3839325178648102E-2</v>
      </c>
      <c r="E488" s="255">
        <v>2</v>
      </c>
    </row>
    <row r="489" spans="1:5" x14ac:dyDescent="0.25">
      <c r="A489" s="253" t="s">
        <v>37</v>
      </c>
      <c r="B489" s="256">
        <v>44418</v>
      </c>
      <c r="C489" s="256">
        <v>46252</v>
      </c>
      <c r="D489" s="257">
        <v>4.3034520423171699E-2</v>
      </c>
      <c r="E489" s="255">
        <v>2</v>
      </c>
    </row>
    <row r="490" spans="1:5" x14ac:dyDescent="0.25">
      <c r="A490" s="254" t="s">
        <v>38</v>
      </c>
      <c r="B490" s="256">
        <v>44390</v>
      </c>
      <c r="C490" s="256">
        <v>46224</v>
      </c>
      <c r="D490" s="257">
        <v>4.2983378547376702E-2</v>
      </c>
      <c r="E490" s="255">
        <v>2</v>
      </c>
    </row>
    <row r="491" spans="1:5" x14ac:dyDescent="0.25">
      <c r="A491" s="254" t="s">
        <v>39</v>
      </c>
      <c r="B491" s="256">
        <v>44362</v>
      </c>
      <c r="C491" s="256">
        <v>46196</v>
      </c>
      <c r="D491" s="257">
        <v>4.2797599355894847E-2</v>
      </c>
      <c r="E491" s="255">
        <v>2</v>
      </c>
    </row>
    <row r="492" spans="1:5" x14ac:dyDescent="0.25">
      <c r="A492" s="254" t="s">
        <v>40</v>
      </c>
      <c r="B492" s="256">
        <v>44334</v>
      </c>
      <c r="C492" s="256">
        <v>46168</v>
      </c>
      <c r="D492" s="257">
        <v>4.2710208754482198E-2</v>
      </c>
      <c r="E492" s="255">
        <v>2</v>
      </c>
    </row>
    <row r="494" spans="1:5" x14ac:dyDescent="0.25">
      <c r="A494" s="102" t="s">
        <v>210</v>
      </c>
      <c r="B494" s="103"/>
      <c r="C494" s="103"/>
      <c r="D494" s="103"/>
      <c r="E494" s="103"/>
    </row>
    <row r="495" spans="1:5" ht="14.45" customHeight="1" x14ac:dyDescent="0.25">
      <c r="A495" s="259" t="s">
        <v>978</v>
      </c>
      <c r="B495" s="260"/>
      <c r="C495" s="141" t="s">
        <v>3</v>
      </c>
      <c r="D495" s="141" t="s">
        <v>979</v>
      </c>
      <c r="E495" s="141"/>
    </row>
    <row r="496" spans="1:5" x14ac:dyDescent="0.25">
      <c r="A496" s="261" t="s">
        <v>1151</v>
      </c>
      <c r="B496" s="262"/>
      <c r="C496" s="144"/>
      <c r="D496" s="144"/>
      <c r="E496" s="144"/>
    </row>
    <row r="497" spans="1:2046 2049:3071 3074:4096 4099:7166 7169:8191 8194:9216 9219:12286 12289:13311 13314:14336 14339:16384" x14ac:dyDescent="0.25">
      <c r="A497" s="263" t="s">
        <v>6</v>
      </c>
      <c r="B497" s="264"/>
      <c r="C497" s="147"/>
      <c r="D497" s="147"/>
      <c r="E497" s="147"/>
    </row>
    <row r="498" spans="1:2046 2049:3071 3074:4096 4099:7166 7169:8191 8194:9216 9219:12286 12289:13311 13314:14336 14339:16384" x14ac:dyDescent="0.25">
      <c r="A498" s="265" t="s">
        <v>7</v>
      </c>
      <c r="B498" s="275" t="s">
        <v>960</v>
      </c>
      <c r="C498" s="279"/>
      <c r="D498" s="280"/>
      <c r="E498" s="266"/>
    </row>
    <row r="499" spans="1:2046 2049:3071 3074:4096 4099:7166 7169:8191 8194:9216 9219:12286 12289:13311 13314:14336 14339:16384" x14ac:dyDescent="0.25">
      <c r="A499" s="267"/>
      <c r="B499" s="276" t="s">
        <v>9</v>
      </c>
      <c r="C499" s="281"/>
      <c r="D499" s="282"/>
      <c r="E499" s="268"/>
    </row>
    <row r="500" spans="1:2046 2049:3071 3074:4096 4099:7166 7169:8191 8194:9216 9219:12286 12289:13311 13314:14336 14339:16384" x14ac:dyDescent="0.25">
      <c r="A500" s="265" t="s">
        <v>10</v>
      </c>
      <c r="B500" s="277" t="s">
        <v>11</v>
      </c>
      <c r="C500" s="269">
        <v>7650</v>
      </c>
      <c r="D500" s="283">
        <v>8130</v>
      </c>
      <c r="E500" s="270" t="s">
        <v>14</v>
      </c>
    </row>
    <row r="501" spans="1:2046 2049:3071 3074:4096 4099:7166 7169:8191 8194:9216 9219:12286 12289:13311 13314:14336 14339:16384" x14ac:dyDescent="0.25">
      <c r="A501" s="271"/>
      <c r="B501" s="278" t="s">
        <v>15</v>
      </c>
      <c r="C501" s="284">
        <v>-0.2346</v>
      </c>
      <c r="D501" s="284">
        <v>-9.8400000000000001E-2</v>
      </c>
      <c r="E501" s="272"/>
    </row>
    <row r="502" spans="1:2046 2049:3071 3074:4096 4099:7166 7169:8191 8194:9216 9219:12286 12289:13311 13314:14336 14339:16384" x14ac:dyDescent="0.25">
      <c r="A502" s="265" t="s">
        <v>16</v>
      </c>
      <c r="B502" s="277" t="s">
        <v>11</v>
      </c>
      <c r="C502" s="269">
        <v>8350</v>
      </c>
      <c r="D502" s="269">
        <v>8100</v>
      </c>
      <c r="E502" s="270" t="s">
        <v>14</v>
      </c>
    </row>
    <row r="503" spans="1:2046 2049:3071 3074:4096 4099:7166 7169:8191 8194:9216 9219:12286 12289:13311 13314:14336 14339:16384" x14ac:dyDescent="0.25">
      <c r="A503" s="271"/>
      <c r="B503" s="278" t="s">
        <v>15</v>
      </c>
      <c r="C503" s="284">
        <v>-0.16543148780886699</v>
      </c>
      <c r="D503" s="284">
        <v>-9.9906585351550697E-2</v>
      </c>
      <c r="E503" s="272"/>
    </row>
    <row r="504" spans="1:2046 2049:3071 3074:4096 4099:7166 7169:8191 8194:9216 9219:12286 12289:13311 13314:14336 14339:16384" x14ac:dyDescent="0.25">
      <c r="A504" s="265" t="s">
        <v>19</v>
      </c>
      <c r="B504" s="277" t="s">
        <v>11</v>
      </c>
      <c r="C504" s="269">
        <v>9750</v>
      </c>
      <c r="D504" s="269">
        <v>10030</v>
      </c>
      <c r="E504" s="270" t="s">
        <v>14</v>
      </c>
    </row>
    <row r="505" spans="1:2046 2049:3071 3074:4096 4099:7166 7169:8191 8194:9216 9219:12286 12289:13311 13314:14336 14339:16384" x14ac:dyDescent="0.25">
      <c r="A505" s="271"/>
      <c r="B505" s="278" t="s">
        <v>15</v>
      </c>
      <c r="C505" s="284">
        <v>-2.5399999999999999E-2</v>
      </c>
      <c r="D505" s="284">
        <v>1.2999999999999999E-3</v>
      </c>
      <c r="E505" s="272"/>
    </row>
    <row r="506" spans="1:2046 2049:3071 3074:4096 4099:7166 7169:8191 8194:9216 9219:12286 12289:13311 13314:14336 14339:16384" x14ac:dyDescent="0.25">
      <c r="A506" s="265" t="s">
        <v>22</v>
      </c>
      <c r="B506" s="277" t="s">
        <v>11</v>
      </c>
      <c r="C506" s="269">
        <v>11690</v>
      </c>
      <c r="D506" s="269">
        <v>12090</v>
      </c>
      <c r="E506" s="270" t="s">
        <v>14</v>
      </c>
    </row>
    <row r="507" spans="1:2046 2049:3071 3074:4096 4099:7166 7169:8191 8194:9216 9219:12286 12289:13311 13314:14336 14339:16384" x14ac:dyDescent="0.25">
      <c r="A507" s="271"/>
      <c r="B507" s="278" t="s">
        <v>15</v>
      </c>
      <c r="C507" s="284">
        <v>0.168777637079916</v>
      </c>
      <c r="D507" s="284">
        <v>9.9341583635793193E-2</v>
      </c>
      <c r="E507" s="272"/>
    </row>
    <row r="508" spans="1:2046 2049:3071 3074:4096 4099:7166 7169:8191 8194:9216 9219:12286 12289:13311 13314:14336 14339:16384" ht="34.9" customHeight="1" x14ac:dyDescent="0.25">
      <c r="A508" s="154" t="s">
        <v>25</v>
      </c>
      <c r="B508" s="154"/>
      <c r="C508" s="154"/>
      <c r="D508" s="154"/>
      <c r="E508" s="154"/>
    </row>
    <row r="509" spans="1:2046 2049:3071 3074:4096 4099:7166 7169:8191 8194:9216 9219:12286 12289:13311 13314:14336 14339:16384" x14ac:dyDescent="0.25">
      <c r="A509" s="273" t="s">
        <v>26</v>
      </c>
      <c r="B509" s="258"/>
      <c r="C509" s="258"/>
      <c r="D509" s="258"/>
      <c r="E509" s="258"/>
    </row>
    <row r="510" spans="1:2046 2049:3071 3074:4096 4099:7166 7169:8191 8194:9216 9219:12286 12289:13311 13314:14336 14339:16384" x14ac:dyDescent="0.25">
      <c r="A510" s="274" t="s">
        <v>980</v>
      </c>
      <c r="B510" s="258"/>
      <c r="C510" s="258"/>
      <c r="D510" s="337"/>
      <c r="E510" s="318"/>
    </row>
    <row r="511" spans="1:2046 2049:3071 3074:4096 4099:7166 7169:8191 8194:9216 9219:12286 12289:13311 13314:14336 14339:16384" x14ac:dyDescent="0.25">
      <c r="A511" s="337" t="s">
        <v>1231</v>
      </c>
      <c r="B511" s="318"/>
      <c r="C511" s="318"/>
      <c r="D511" s="87"/>
      <c r="E511" s="87"/>
      <c r="F511" s="65"/>
      <c r="I511" s="78"/>
      <c r="J511" s="78"/>
      <c r="K511" s="65"/>
      <c r="N511" s="78"/>
      <c r="O511" s="78"/>
      <c r="P511" s="65"/>
      <c r="S511" s="78"/>
      <c r="T511" s="78"/>
      <c r="U511" s="65"/>
      <c r="X511" s="78"/>
      <c r="Y511" s="78"/>
      <c r="Z511" s="65"/>
      <c r="AC511" s="78"/>
      <c r="AD511" s="78"/>
      <c r="AE511" s="65"/>
      <c r="AH511" s="78"/>
      <c r="AI511" s="78"/>
      <c r="AJ511" s="65"/>
      <c r="AM511" s="78"/>
      <c r="AN511" s="78"/>
      <c r="AO511" s="65"/>
      <c r="AR511" s="78"/>
      <c r="AS511" s="78"/>
      <c r="AT511" s="65"/>
      <c r="AW511" s="78"/>
      <c r="AX511" s="78"/>
      <c r="AY511" s="65"/>
      <c r="BB511" s="78"/>
      <c r="BC511" s="78"/>
      <c r="BD511" s="65"/>
      <c r="BG511" s="78"/>
      <c r="BH511" s="78"/>
      <c r="BI511" s="65"/>
      <c r="BL511" s="78"/>
      <c r="BM511" s="78"/>
      <c r="BN511" s="65"/>
      <c r="BQ511" s="78"/>
      <c r="BR511" s="78"/>
      <c r="BS511" s="65"/>
      <c r="BV511" s="78"/>
      <c r="BW511" s="78"/>
      <c r="BX511" s="65"/>
      <c r="CA511" s="78"/>
      <c r="CB511" s="78"/>
      <c r="CC511" s="65"/>
      <c r="CF511" s="78"/>
      <c r="CG511" s="78"/>
      <c r="CH511" s="65"/>
      <c r="CK511" s="78"/>
      <c r="CL511" s="78"/>
      <c r="CM511" s="65"/>
      <c r="CP511" s="78"/>
      <c r="CQ511" s="78"/>
      <c r="CR511" s="65"/>
      <c r="CU511" s="78"/>
      <c r="CV511" s="78"/>
      <c r="CW511" s="65"/>
      <c r="CZ511" s="78"/>
      <c r="DA511" s="78"/>
      <c r="DB511" s="65"/>
      <c r="DE511" s="78"/>
      <c r="DF511" s="78"/>
      <c r="DG511" s="65"/>
      <c r="DJ511" s="78"/>
      <c r="DK511" s="78"/>
      <c r="DL511" s="65"/>
      <c r="DO511" s="78"/>
      <c r="DP511" s="78"/>
      <c r="DQ511" s="65"/>
      <c r="DT511" s="78"/>
      <c r="DU511" s="78"/>
      <c r="DV511" s="65"/>
      <c r="DY511" s="78"/>
      <c r="DZ511" s="78"/>
      <c r="EA511" s="65"/>
      <c r="ED511" s="78"/>
      <c r="EE511" s="78"/>
      <c r="EF511" s="65"/>
      <c r="EI511" s="78"/>
      <c r="EJ511" s="78"/>
      <c r="EK511" s="65"/>
      <c r="EN511" s="78"/>
      <c r="EO511" s="78"/>
      <c r="EP511" s="65"/>
      <c r="ES511" s="78"/>
      <c r="ET511" s="78"/>
      <c r="EU511" s="65"/>
      <c r="EX511" s="78"/>
      <c r="EY511" s="78"/>
      <c r="EZ511" s="65"/>
      <c r="FC511" s="78"/>
      <c r="FD511" s="78"/>
      <c r="FE511" s="65"/>
      <c r="FH511" s="78"/>
      <c r="FI511" s="78"/>
      <c r="FJ511" s="65"/>
      <c r="FM511" s="78"/>
      <c r="FN511" s="78"/>
      <c r="FO511" s="65"/>
      <c r="FR511" s="78"/>
      <c r="FS511" s="78"/>
      <c r="FT511" s="65"/>
      <c r="FW511" s="78"/>
      <c r="FX511" s="78"/>
      <c r="FY511" s="65"/>
      <c r="GB511" s="78"/>
      <c r="GC511" s="78"/>
      <c r="GD511" s="65"/>
      <c r="GG511" s="78"/>
      <c r="GH511" s="78"/>
      <c r="GI511" s="65"/>
      <c r="GL511" s="78"/>
      <c r="GM511" s="78"/>
      <c r="GN511" s="65"/>
      <c r="GQ511" s="78"/>
      <c r="GR511" s="78"/>
      <c r="GS511" s="65"/>
      <c r="GV511" s="78"/>
      <c r="GW511" s="78"/>
      <c r="GX511" s="65"/>
      <c r="HA511" s="78"/>
      <c r="HB511" s="78"/>
      <c r="HC511" s="65"/>
      <c r="HF511" s="78"/>
      <c r="HG511" s="78"/>
      <c r="HH511" s="65"/>
      <c r="HK511" s="78"/>
      <c r="HL511" s="78"/>
      <c r="HM511" s="65"/>
      <c r="HP511" s="78"/>
      <c r="HQ511" s="78"/>
      <c r="HR511" s="65"/>
      <c r="HU511" s="78"/>
      <c r="HV511" s="78"/>
      <c r="HW511" s="65"/>
      <c r="HZ511" s="78"/>
      <c r="IA511" s="78"/>
      <c r="IB511" s="65"/>
      <c r="IE511" s="78"/>
      <c r="IF511" s="78"/>
      <c r="IG511" s="65"/>
      <c r="IJ511" s="78"/>
      <c r="IK511" s="78"/>
      <c r="IL511" s="65"/>
      <c r="IO511" s="78"/>
      <c r="IP511" s="78"/>
      <c r="IQ511" s="65"/>
      <c r="IT511" s="78"/>
      <c r="IU511" s="78"/>
      <c r="IV511" s="65"/>
      <c r="IY511" s="78"/>
      <c r="IZ511" s="78"/>
      <c r="JA511" s="65"/>
      <c r="JD511" s="78"/>
      <c r="JE511" s="78"/>
      <c r="JF511" s="65"/>
      <c r="JI511" s="78"/>
      <c r="JJ511" s="78"/>
      <c r="JK511" s="65"/>
      <c r="JN511" s="78"/>
      <c r="JO511" s="78"/>
      <c r="JP511" s="65"/>
      <c r="JS511" s="78"/>
      <c r="JT511" s="78"/>
      <c r="JU511" s="65"/>
      <c r="JX511" s="78"/>
      <c r="JY511" s="78"/>
      <c r="JZ511" s="65"/>
      <c r="KC511" s="78"/>
      <c r="KD511" s="78"/>
      <c r="KE511" s="65"/>
      <c r="KH511" s="78"/>
      <c r="KI511" s="78"/>
      <c r="KJ511" s="65"/>
      <c r="KM511" s="78"/>
      <c r="KN511" s="78"/>
      <c r="KO511" s="65"/>
      <c r="KR511" s="78"/>
      <c r="KS511" s="78"/>
      <c r="KT511" s="65"/>
      <c r="KW511" s="78"/>
      <c r="KX511" s="78"/>
      <c r="KY511" s="65"/>
      <c r="LB511" s="78"/>
      <c r="LC511" s="78"/>
      <c r="LD511" s="65"/>
      <c r="LG511" s="78"/>
      <c r="LH511" s="78"/>
      <c r="LI511" s="65"/>
      <c r="LL511" s="78"/>
      <c r="LM511" s="78"/>
      <c r="LN511" s="65"/>
      <c r="LQ511" s="78"/>
      <c r="LR511" s="78"/>
      <c r="LS511" s="65"/>
      <c r="LV511" s="78"/>
      <c r="LW511" s="78"/>
      <c r="LX511" s="65"/>
      <c r="MA511" s="78"/>
      <c r="MB511" s="78"/>
      <c r="MC511" s="65"/>
      <c r="MF511" s="78"/>
      <c r="MG511" s="78"/>
      <c r="MH511" s="65"/>
      <c r="MK511" s="78"/>
      <c r="ML511" s="78"/>
      <c r="MM511" s="65"/>
      <c r="MP511" s="78"/>
      <c r="MQ511" s="78"/>
      <c r="MR511" s="65"/>
      <c r="MU511" s="78"/>
      <c r="MV511" s="78"/>
      <c r="MW511" s="65"/>
      <c r="MZ511" s="78"/>
      <c r="NA511" s="78"/>
      <c r="NB511" s="65"/>
      <c r="NE511" s="78"/>
      <c r="NF511" s="78"/>
      <c r="NG511" s="65"/>
      <c r="NJ511" s="78"/>
      <c r="NK511" s="78"/>
      <c r="NL511" s="65"/>
      <c r="NO511" s="78"/>
      <c r="NP511" s="78"/>
      <c r="NQ511" s="65"/>
      <c r="NT511" s="78"/>
      <c r="NU511" s="78"/>
      <c r="NV511" s="65"/>
      <c r="NY511" s="78"/>
      <c r="NZ511" s="78"/>
      <c r="OA511" s="65"/>
      <c r="OD511" s="78"/>
      <c r="OE511" s="78"/>
      <c r="OF511" s="65"/>
      <c r="OI511" s="78"/>
      <c r="OJ511" s="78"/>
      <c r="OK511" s="65"/>
      <c r="ON511" s="78"/>
      <c r="OO511" s="78"/>
      <c r="OP511" s="65"/>
      <c r="OS511" s="78"/>
      <c r="OT511" s="78"/>
      <c r="OU511" s="65"/>
      <c r="OX511" s="78"/>
      <c r="OY511" s="78"/>
      <c r="OZ511" s="65"/>
      <c r="PC511" s="78"/>
      <c r="PD511" s="78"/>
      <c r="PE511" s="65"/>
      <c r="PH511" s="78"/>
      <c r="PI511" s="78"/>
      <c r="PJ511" s="65"/>
      <c r="PM511" s="78"/>
      <c r="PN511" s="78"/>
      <c r="PO511" s="65"/>
      <c r="PR511" s="78"/>
      <c r="PS511" s="78"/>
      <c r="PT511" s="65"/>
      <c r="PW511" s="78"/>
      <c r="PX511" s="78"/>
      <c r="PY511" s="65"/>
      <c r="QB511" s="78"/>
      <c r="QC511" s="78"/>
      <c r="QD511" s="65"/>
      <c r="QG511" s="78"/>
      <c r="QH511" s="78"/>
      <c r="QI511" s="65"/>
      <c r="QL511" s="78"/>
      <c r="QM511" s="78"/>
      <c r="QN511" s="65"/>
      <c r="QQ511" s="78"/>
      <c r="QR511" s="78"/>
      <c r="QS511" s="65"/>
      <c r="QV511" s="78"/>
      <c r="QW511" s="78"/>
      <c r="QX511" s="65"/>
      <c r="RA511" s="78"/>
      <c r="RB511" s="78"/>
      <c r="RC511" s="65"/>
      <c r="RF511" s="78"/>
      <c r="RG511" s="78"/>
      <c r="RH511" s="65"/>
      <c r="RK511" s="78"/>
      <c r="RL511" s="78"/>
      <c r="RM511" s="65"/>
      <c r="RP511" s="78"/>
      <c r="RQ511" s="78"/>
      <c r="RR511" s="65"/>
      <c r="RU511" s="78"/>
      <c r="RV511" s="78"/>
      <c r="RW511" s="65"/>
      <c r="RZ511" s="78"/>
      <c r="SA511" s="78"/>
      <c r="SB511" s="65"/>
      <c r="SE511" s="78"/>
      <c r="SF511" s="78"/>
      <c r="SG511" s="65"/>
      <c r="SJ511" s="78"/>
      <c r="SK511" s="78"/>
      <c r="SL511" s="65"/>
      <c r="SO511" s="78"/>
      <c r="SP511" s="78"/>
      <c r="SQ511" s="65"/>
      <c r="ST511" s="78"/>
      <c r="SU511" s="78"/>
      <c r="SV511" s="65"/>
      <c r="SY511" s="78"/>
      <c r="SZ511" s="78"/>
      <c r="TA511" s="65"/>
      <c r="TD511" s="78"/>
      <c r="TE511" s="78"/>
      <c r="TF511" s="65"/>
      <c r="TI511" s="78"/>
      <c r="TJ511" s="78"/>
      <c r="TK511" s="65"/>
      <c r="TN511" s="78"/>
      <c r="TO511" s="78"/>
      <c r="TP511" s="65"/>
      <c r="TS511" s="78"/>
      <c r="TT511" s="78"/>
      <c r="TU511" s="65"/>
      <c r="TX511" s="78"/>
      <c r="TY511" s="78"/>
      <c r="TZ511" s="65"/>
      <c r="UC511" s="78"/>
      <c r="UD511" s="78"/>
      <c r="UE511" s="65"/>
      <c r="UH511" s="78"/>
      <c r="UI511" s="78"/>
      <c r="UJ511" s="65"/>
      <c r="UM511" s="78"/>
      <c r="UN511" s="78"/>
      <c r="UO511" s="65"/>
      <c r="UR511" s="78"/>
      <c r="US511" s="78"/>
      <c r="UT511" s="65"/>
      <c r="UW511" s="78"/>
      <c r="UX511" s="78"/>
      <c r="UY511" s="65"/>
      <c r="VB511" s="78"/>
      <c r="VC511" s="78"/>
      <c r="VD511" s="65"/>
      <c r="VG511" s="78"/>
      <c r="VH511" s="78"/>
      <c r="VI511" s="65"/>
      <c r="VL511" s="78"/>
      <c r="VM511" s="78"/>
      <c r="VN511" s="65"/>
      <c r="VQ511" s="78"/>
      <c r="VR511" s="78"/>
      <c r="VS511" s="65"/>
      <c r="VV511" s="78"/>
      <c r="VW511" s="78"/>
      <c r="VX511" s="65"/>
      <c r="WA511" s="78"/>
      <c r="WB511" s="78"/>
      <c r="WC511" s="65"/>
      <c r="WF511" s="78"/>
      <c r="WG511" s="78"/>
      <c r="WH511" s="65"/>
      <c r="WK511" s="78"/>
      <c r="WL511" s="78"/>
      <c r="WM511" s="65"/>
      <c r="WP511" s="78"/>
      <c r="WQ511" s="78"/>
      <c r="WR511" s="65"/>
      <c r="WU511" s="78"/>
      <c r="WV511" s="78"/>
      <c r="WW511" s="65"/>
      <c r="WZ511" s="78"/>
      <c r="XA511" s="78"/>
      <c r="XB511" s="65"/>
      <c r="XE511" s="78"/>
      <c r="XF511" s="78"/>
      <c r="XG511" s="65"/>
      <c r="XJ511" s="78"/>
      <c r="XK511" s="78"/>
      <c r="XL511" s="65"/>
      <c r="XO511" s="78"/>
      <c r="XP511" s="78"/>
      <c r="XQ511" s="65"/>
      <c r="XT511" s="78"/>
      <c r="XU511" s="78"/>
      <c r="XV511" s="65"/>
      <c r="XY511" s="78"/>
      <c r="XZ511" s="78"/>
      <c r="YA511" s="65"/>
      <c r="YD511" s="78"/>
      <c r="YE511" s="78"/>
      <c r="YF511" s="65"/>
      <c r="YI511" s="78"/>
      <c r="YJ511" s="78"/>
      <c r="YK511" s="65"/>
      <c r="YN511" s="78"/>
      <c r="YO511" s="78"/>
      <c r="YP511" s="65"/>
      <c r="YS511" s="78"/>
      <c r="YT511" s="78"/>
      <c r="YU511" s="65"/>
      <c r="YX511" s="78"/>
      <c r="YY511" s="78"/>
      <c r="YZ511" s="65"/>
      <c r="ZC511" s="78"/>
      <c r="ZD511" s="78"/>
      <c r="ZE511" s="65"/>
      <c r="ZH511" s="78"/>
      <c r="ZI511" s="78"/>
      <c r="ZJ511" s="65"/>
      <c r="ZM511" s="78"/>
      <c r="ZN511" s="78"/>
      <c r="ZO511" s="65"/>
      <c r="ZR511" s="78"/>
      <c r="ZS511" s="78"/>
      <c r="ZT511" s="65"/>
      <c r="ZW511" s="78"/>
      <c r="ZX511" s="78"/>
      <c r="ZY511" s="65"/>
      <c r="AAB511" s="78"/>
      <c r="AAC511" s="78"/>
      <c r="AAD511" s="65"/>
      <c r="AAG511" s="78"/>
      <c r="AAH511" s="78"/>
      <c r="AAI511" s="65"/>
      <c r="AAL511" s="78"/>
      <c r="AAM511" s="78"/>
      <c r="AAN511" s="65"/>
      <c r="AAQ511" s="78"/>
      <c r="AAR511" s="78"/>
      <c r="AAS511" s="65"/>
      <c r="AAV511" s="78"/>
      <c r="AAW511" s="78"/>
      <c r="AAX511" s="65"/>
      <c r="ABA511" s="78"/>
      <c r="ABB511" s="78"/>
      <c r="ABC511" s="65"/>
      <c r="ABF511" s="78"/>
      <c r="ABG511" s="78"/>
      <c r="ABH511" s="65"/>
      <c r="ABK511" s="78"/>
      <c r="ABL511" s="78"/>
      <c r="ABM511" s="65"/>
      <c r="ABP511" s="78"/>
      <c r="ABQ511" s="78"/>
      <c r="ABR511" s="65"/>
      <c r="ABU511" s="78"/>
      <c r="ABV511" s="78"/>
      <c r="ABW511" s="65"/>
      <c r="ABZ511" s="78"/>
      <c r="ACA511" s="78"/>
      <c r="ACB511" s="65"/>
      <c r="ACE511" s="78"/>
      <c r="ACF511" s="78"/>
      <c r="ACG511" s="65"/>
      <c r="ACJ511" s="78"/>
      <c r="ACK511" s="78"/>
      <c r="ACL511" s="65"/>
      <c r="ACO511" s="78"/>
      <c r="ACP511" s="78"/>
      <c r="ACQ511" s="65"/>
      <c r="ACT511" s="78"/>
      <c r="ACU511" s="78"/>
      <c r="ACV511" s="65"/>
      <c r="ACY511" s="78"/>
      <c r="ACZ511" s="78"/>
      <c r="ADA511" s="65"/>
      <c r="ADD511" s="78"/>
      <c r="ADE511" s="78"/>
      <c r="ADF511" s="65"/>
      <c r="ADI511" s="78"/>
      <c r="ADJ511" s="78"/>
      <c r="ADK511" s="65"/>
      <c r="ADN511" s="78"/>
      <c r="ADO511" s="78"/>
      <c r="ADP511" s="65"/>
      <c r="ADS511" s="78"/>
      <c r="ADT511" s="78"/>
      <c r="ADU511" s="65"/>
      <c r="ADX511" s="78"/>
      <c r="ADY511" s="78"/>
      <c r="ADZ511" s="65"/>
      <c r="AEC511" s="78"/>
      <c r="AED511" s="78"/>
      <c r="AEE511" s="65"/>
      <c r="AEH511" s="78"/>
      <c r="AEI511" s="78"/>
      <c r="AEJ511" s="65"/>
      <c r="AEM511" s="78"/>
      <c r="AEN511" s="78"/>
      <c r="AEO511" s="65"/>
      <c r="AER511" s="78"/>
      <c r="AES511" s="78"/>
      <c r="AET511" s="65"/>
      <c r="AEW511" s="78"/>
      <c r="AEX511" s="78"/>
      <c r="AEY511" s="65"/>
      <c r="AFB511" s="78"/>
      <c r="AFC511" s="78"/>
      <c r="AFD511" s="65"/>
      <c r="AFG511" s="78"/>
      <c r="AFH511" s="78"/>
      <c r="AFI511" s="65"/>
      <c r="AFL511" s="78"/>
      <c r="AFM511" s="78"/>
      <c r="AFN511" s="65"/>
      <c r="AFQ511" s="78"/>
      <c r="AFR511" s="78"/>
      <c r="AFS511" s="65"/>
      <c r="AFV511" s="78"/>
      <c r="AFW511" s="78"/>
      <c r="AFX511" s="65"/>
      <c r="AGA511" s="78"/>
      <c r="AGB511" s="78"/>
      <c r="AGC511" s="65"/>
      <c r="AGF511" s="78"/>
      <c r="AGG511" s="78"/>
      <c r="AGH511" s="65"/>
      <c r="AGK511" s="78"/>
      <c r="AGL511" s="78"/>
      <c r="AGM511" s="65"/>
      <c r="AGP511" s="78"/>
      <c r="AGQ511" s="78"/>
      <c r="AGR511" s="65"/>
      <c r="AGU511" s="78"/>
      <c r="AGV511" s="78"/>
      <c r="AGW511" s="65"/>
      <c r="AGZ511" s="78"/>
      <c r="AHA511" s="78"/>
      <c r="AHB511" s="65"/>
      <c r="AHE511" s="78"/>
      <c r="AHF511" s="78"/>
      <c r="AHG511" s="65"/>
      <c r="AHJ511" s="78"/>
      <c r="AHK511" s="78"/>
      <c r="AHL511" s="65"/>
      <c r="AHO511" s="78"/>
      <c r="AHP511" s="78"/>
      <c r="AHQ511" s="65"/>
      <c r="AHT511" s="78"/>
      <c r="AHU511" s="78"/>
      <c r="AHV511" s="65"/>
      <c r="AHY511" s="78"/>
      <c r="AHZ511" s="78"/>
      <c r="AIA511" s="65"/>
      <c r="AID511" s="78"/>
      <c r="AIE511" s="78"/>
      <c r="AIF511" s="65"/>
      <c r="AII511" s="78"/>
      <c r="AIJ511" s="78"/>
      <c r="AIK511" s="65"/>
      <c r="AIN511" s="78"/>
      <c r="AIO511" s="78"/>
      <c r="AIP511" s="65"/>
      <c r="AIS511" s="78"/>
      <c r="AIT511" s="78"/>
      <c r="AIU511" s="65"/>
      <c r="AIX511" s="78"/>
      <c r="AIY511" s="78"/>
      <c r="AIZ511" s="65"/>
      <c r="AJC511" s="78"/>
      <c r="AJD511" s="78"/>
      <c r="AJE511" s="65"/>
      <c r="AJH511" s="78"/>
      <c r="AJI511" s="78"/>
      <c r="AJJ511" s="65"/>
      <c r="AJM511" s="78"/>
      <c r="AJN511" s="78"/>
      <c r="AJO511" s="65"/>
      <c r="AJR511" s="78"/>
      <c r="AJS511" s="78"/>
      <c r="AJT511" s="65"/>
      <c r="AJW511" s="78"/>
      <c r="AJX511" s="78"/>
      <c r="AJY511" s="65"/>
      <c r="AKB511" s="78"/>
      <c r="AKC511" s="78"/>
      <c r="AKD511" s="65"/>
      <c r="AKG511" s="78"/>
      <c r="AKH511" s="78"/>
      <c r="AKI511" s="65"/>
      <c r="AKL511" s="78"/>
      <c r="AKM511" s="78"/>
      <c r="AKN511" s="65"/>
      <c r="AKQ511" s="78"/>
      <c r="AKR511" s="78"/>
      <c r="AKS511" s="65"/>
      <c r="AKV511" s="78"/>
      <c r="AKW511" s="78"/>
      <c r="AKX511" s="65"/>
      <c r="ALA511" s="78"/>
      <c r="ALB511" s="78"/>
      <c r="ALC511" s="65"/>
      <c r="ALF511" s="78"/>
      <c r="ALG511" s="78"/>
      <c r="ALH511" s="65"/>
      <c r="ALK511" s="78"/>
      <c r="ALL511" s="78"/>
      <c r="ALM511" s="65"/>
      <c r="ALP511" s="78"/>
      <c r="ALQ511" s="78"/>
      <c r="ALR511" s="65"/>
      <c r="ALU511" s="78"/>
      <c r="ALV511" s="78"/>
      <c r="ALW511" s="65"/>
      <c r="ALZ511" s="78"/>
      <c r="AMA511" s="78"/>
      <c r="AMB511" s="65"/>
      <c r="AME511" s="78"/>
      <c r="AMF511" s="78"/>
      <c r="AMG511" s="65"/>
      <c r="AMJ511" s="78"/>
      <c r="AMK511" s="78"/>
      <c r="AML511" s="65"/>
      <c r="AMO511" s="78"/>
      <c r="AMP511" s="78"/>
      <c r="AMQ511" s="65"/>
      <c r="AMT511" s="78"/>
      <c r="AMU511" s="78"/>
      <c r="AMV511" s="65"/>
      <c r="AMY511" s="78"/>
      <c r="AMZ511" s="78"/>
      <c r="ANA511" s="65"/>
      <c r="AND511" s="78"/>
      <c r="ANE511" s="78"/>
      <c r="ANF511" s="65"/>
      <c r="ANI511" s="78"/>
      <c r="ANJ511" s="78"/>
      <c r="ANK511" s="65"/>
      <c r="ANN511" s="78"/>
      <c r="ANO511" s="78"/>
      <c r="ANP511" s="65"/>
      <c r="ANS511" s="78"/>
      <c r="ANT511" s="78"/>
      <c r="ANU511" s="65"/>
      <c r="ANX511" s="78"/>
      <c r="ANY511" s="78"/>
      <c r="ANZ511" s="65"/>
      <c r="AOC511" s="78"/>
      <c r="AOD511" s="78"/>
      <c r="AOE511" s="65"/>
      <c r="AOH511" s="78"/>
      <c r="AOI511" s="78"/>
      <c r="AOJ511" s="65"/>
      <c r="AOM511" s="78"/>
      <c r="AON511" s="78"/>
      <c r="AOO511" s="65"/>
      <c r="AOR511" s="78"/>
      <c r="AOS511" s="78"/>
      <c r="AOT511" s="65"/>
      <c r="AOW511" s="78"/>
      <c r="AOX511" s="78"/>
      <c r="AOY511" s="65"/>
      <c r="APB511" s="78"/>
      <c r="APC511" s="78"/>
      <c r="APD511" s="65"/>
      <c r="APG511" s="78"/>
      <c r="APH511" s="78"/>
      <c r="API511" s="65"/>
      <c r="APL511" s="78"/>
      <c r="APM511" s="78"/>
      <c r="APN511" s="65"/>
      <c r="APQ511" s="78"/>
      <c r="APR511" s="78"/>
      <c r="APS511" s="65"/>
      <c r="APV511" s="78"/>
      <c r="APW511" s="78"/>
      <c r="APX511" s="65"/>
      <c r="AQA511" s="78"/>
      <c r="AQB511" s="78"/>
      <c r="AQC511" s="65"/>
      <c r="AQF511" s="78"/>
      <c r="AQG511" s="78"/>
      <c r="AQH511" s="65"/>
      <c r="AQK511" s="78"/>
      <c r="AQL511" s="78"/>
      <c r="AQM511" s="65"/>
      <c r="AQP511" s="78"/>
      <c r="AQQ511" s="78"/>
      <c r="AQR511" s="65"/>
      <c r="AQU511" s="78"/>
      <c r="AQV511" s="78"/>
      <c r="AQW511" s="65"/>
      <c r="AQZ511" s="78"/>
      <c r="ARA511" s="78"/>
      <c r="ARB511" s="65"/>
      <c r="ARE511" s="78"/>
      <c r="ARF511" s="78"/>
      <c r="ARG511" s="65"/>
      <c r="ARJ511" s="78"/>
      <c r="ARK511" s="78"/>
      <c r="ARL511" s="65"/>
      <c r="ARO511" s="78"/>
      <c r="ARP511" s="78"/>
      <c r="ARQ511" s="65"/>
      <c r="ART511" s="78"/>
      <c r="ARU511" s="78"/>
      <c r="ARV511" s="65"/>
      <c r="ARY511" s="78"/>
      <c r="ARZ511" s="78"/>
      <c r="ASA511" s="65"/>
      <c r="ASD511" s="78"/>
      <c r="ASE511" s="78"/>
      <c r="ASF511" s="65"/>
      <c r="ASI511" s="78"/>
      <c r="ASJ511" s="78"/>
      <c r="ASK511" s="65"/>
      <c r="ASN511" s="78"/>
      <c r="ASO511" s="78"/>
      <c r="ASP511" s="65"/>
      <c r="ASS511" s="78"/>
      <c r="AST511" s="78"/>
      <c r="ASU511" s="65"/>
      <c r="ASX511" s="78"/>
      <c r="ASY511" s="78"/>
      <c r="ASZ511" s="65"/>
      <c r="ATC511" s="78"/>
      <c r="ATD511" s="78"/>
      <c r="ATE511" s="65"/>
      <c r="ATH511" s="78"/>
      <c r="ATI511" s="78"/>
      <c r="ATJ511" s="65"/>
      <c r="ATM511" s="78"/>
      <c r="ATN511" s="78"/>
      <c r="ATO511" s="65"/>
      <c r="ATR511" s="78"/>
      <c r="ATS511" s="78"/>
      <c r="ATT511" s="65"/>
      <c r="ATW511" s="78"/>
      <c r="ATX511" s="78"/>
      <c r="ATY511" s="65"/>
      <c r="AUB511" s="78"/>
      <c r="AUC511" s="78"/>
      <c r="AUD511" s="65"/>
      <c r="AUG511" s="78"/>
      <c r="AUH511" s="78"/>
      <c r="AUI511" s="65"/>
      <c r="AUL511" s="78"/>
      <c r="AUM511" s="78"/>
      <c r="AUN511" s="65"/>
      <c r="AUQ511" s="78"/>
      <c r="AUR511" s="78"/>
      <c r="AUS511" s="65"/>
      <c r="AUV511" s="78"/>
      <c r="AUW511" s="78"/>
      <c r="AUX511" s="65"/>
      <c r="AVA511" s="78"/>
      <c r="AVB511" s="78"/>
      <c r="AVC511" s="65"/>
      <c r="AVF511" s="78"/>
      <c r="AVG511" s="78"/>
      <c r="AVH511" s="65"/>
      <c r="AVK511" s="78"/>
      <c r="AVL511" s="78"/>
      <c r="AVM511" s="65"/>
      <c r="AVP511" s="78"/>
      <c r="AVQ511" s="78"/>
      <c r="AVR511" s="65"/>
      <c r="AVU511" s="78"/>
      <c r="AVV511" s="78"/>
      <c r="AVW511" s="65"/>
      <c r="AVZ511" s="78"/>
      <c r="AWA511" s="78"/>
      <c r="AWB511" s="65"/>
      <c r="AWE511" s="78"/>
      <c r="AWF511" s="78"/>
      <c r="AWG511" s="65"/>
      <c r="AWJ511" s="78"/>
      <c r="AWK511" s="78"/>
      <c r="AWL511" s="65"/>
      <c r="AWO511" s="78"/>
      <c r="AWP511" s="78"/>
      <c r="AWQ511" s="65"/>
      <c r="AWT511" s="78"/>
      <c r="AWU511" s="78"/>
      <c r="AWV511" s="65"/>
      <c r="AWY511" s="78"/>
      <c r="AWZ511" s="78"/>
      <c r="AXA511" s="65"/>
      <c r="AXD511" s="78"/>
      <c r="AXE511" s="78"/>
      <c r="AXF511" s="65"/>
      <c r="AXI511" s="78"/>
      <c r="AXJ511" s="78"/>
      <c r="AXK511" s="65"/>
      <c r="AXN511" s="78"/>
      <c r="AXO511" s="78"/>
      <c r="AXP511" s="65"/>
      <c r="AXS511" s="78"/>
      <c r="AXT511" s="78"/>
      <c r="AXU511" s="65"/>
      <c r="AXX511" s="78"/>
      <c r="AXY511" s="78"/>
      <c r="AXZ511" s="65"/>
      <c r="AYC511" s="78"/>
      <c r="AYD511" s="78"/>
      <c r="AYE511" s="65"/>
      <c r="AYH511" s="78"/>
      <c r="AYI511" s="78"/>
      <c r="AYJ511" s="65"/>
      <c r="AYM511" s="78"/>
      <c r="AYN511" s="78"/>
      <c r="AYO511" s="65"/>
      <c r="AYR511" s="78"/>
      <c r="AYS511" s="78"/>
      <c r="AYT511" s="65"/>
      <c r="AYW511" s="78"/>
      <c r="AYX511" s="78"/>
      <c r="AYY511" s="65"/>
      <c r="AZB511" s="78"/>
      <c r="AZC511" s="78"/>
      <c r="AZD511" s="65"/>
      <c r="AZG511" s="78"/>
      <c r="AZH511" s="78"/>
      <c r="AZI511" s="65"/>
      <c r="AZL511" s="78"/>
      <c r="AZM511" s="78"/>
      <c r="AZN511" s="65"/>
      <c r="AZQ511" s="78"/>
      <c r="AZR511" s="78"/>
      <c r="AZS511" s="65"/>
      <c r="AZV511" s="78"/>
      <c r="AZW511" s="78"/>
      <c r="AZX511" s="65"/>
      <c r="BAA511" s="78"/>
      <c r="BAB511" s="78"/>
      <c r="BAC511" s="65"/>
      <c r="BAF511" s="78"/>
      <c r="BAG511" s="78"/>
      <c r="BAH511" s="65"/>
      <c r="BAK511" s="78"/>
      <c r="BAL511" s="78"/>
      <c r="BAM511" s="65"/>
      <c r="BAP511" s="78"/>
      <c r="BAQ511" s="78"/>
      <c r="BAR511" s="65"/>
      <c r="BAU511" s="78"/>
      <c r="BAV511" s="78"/>
      <c r="BAW511" s="65"/>
      <c r="BAZ511" s="78"/>
      <c r="BBA511" s="78"/>
      <c r="BBB511" s="65"/>
      <c r="BBE511" s="78"/>
      <c r="BBF511" s="78"/>
      <c r="BBG511" s="65"/>
      <c r="BBJ511" s="78"/>
      <c r="BBK511" s="78"/>
      <c r="BBL511" s="65"/>
      <c r="BBO511" s="78"/>
      <c r="BBP511" s="78"/>
      <c r="BBQ511" s="65"/>
      <c r="BBT511" s="78"/>
      <c r="BBU511" s="78"/>
      <c r="BBV511" s="65"/>
      <c r="BBY511" s="78"/>
      <c r="BBZ511" s="78"/>
      <c r="BCA511" s="65"/>
      <c r="BCD511" s="78"/>
      <c r="BCE511" s="78"/>
      <c r="BCF511" s="65"/>
      <c r="BCI511" s="78"/>
      <c r="BCJ511" s="78"/>
      <c r="BCK511" s="65"/>
      <c r="BCN511" s="78"/>
      <c r="BCO511" s="78"/>
      <c r="BCP511" s="65"/>
      <c r="BCS511" s="78"/>
      <c r="BCT511" s="78"/>
      <c r="BCU511" s="65"/>
      <c r="BCX511" s="78"/>
      <c r="BCY511" s="78"/>
      <c r="BCZ511" s="65"/>
      <c r="BDC511" s="78"/>
      <c r="BDD511" s="78"/>
      <c r="BDE511" s="65"/>
      <c r="BDH511" s="78"/>
      <c r="BDI511" s="78"/>
      <c r="BDJ511" s="65"/>
      <c r="BDM511" s="78"/>
      <c r="BDN511" s="78"/>
      <c r="BDO511" s="65"/>
      <c r="BDR511" s="78"/>
      <c r="BDS511" s="78"/>
      <c r="BDT511" s="65"/>
      <c r="BDW511" s="78"/>
      <c r="BDX511" s="78"/>
      <c r="BDY511" s="65"/>
      <c r="BEB511" s="78"/>
      <c r="BEC511" s="78"/>
      <c r="BED511" s="65"/>
      <c r="BEG511" s="78"/>
      <c r="BEH511" s="78"/>
      <c r="BEI511" s="65"/>
      <c r="BEL511" s="78"/>
      <c r="BEM511" s="78"/>
      <c r="BEN511" s="65"/>
      <c r="BEQ511" s="78"/>
      <c r="BER511" s="78"/>
      <c r="BES511" s="65"/>
      <c r="BEV511" s="78"/>
      <c r="BEW511" s="78"/>
      <c r="BEX511" s="65"/>
      <c r="BFA511" s="78"/>
      <c r="BFB511" s="78"/>
      <c r="BFC511" s="65"/>
      <c r="BFF511" s="78"/>
      <c r="BFG511" s="78"/>
      <c r="BFH511" s="65"/>
      <c r="BFK511" s="78"/>
      <c r="BFL511" s="78"/>
      <c r="BFM511" s="65"/>
      <c r="BFP511" s="78"/>
      <c r="BFQ511" s="78"/>
      <c r="BFR511" s="65"/>
      <c r="BFU511" s="78"/>
      <c r="BFV511" s="78"/>
      <c r="BFW511" s="65"/>
      <c r="BFZ511" s="78"/>
      <c r="BGA511" s="78"/>
      <c r="BGB511" s="65"/>
      <c r="BGE511" s="78"/>
      <c r="BGF511" s="78"/>
      <c r="BGG511" s="65"/>
      <c r="BGJ511" s="78"/>
      <c r="BGK511" s="78"/>
      <c r="BGL511" s="65"/>
      <c r="BGO511" s="78"/>
      <c r="BGP511" s="78"/>
      <c r="BGQ511" s="65"/>
      <c r="BGT511" s="78"/>
      <c r="BGU511" s="78"/>
      <c r="BGV511" s="65"/>
      <c r="BGY511" s="78"/>
      <c r="BGZ511" s="78"/>
      <c r="BHA511" s="65"/>
      <c r="BHD511" s="78"/>
      <c r="BHE511" s="78"/>
      <c r="BHF511" s="65"/>
      <c r="BHI511" s="78"/>
      <c r="BHJ511" s="78"/>
      <c r="BHK511" s="65"/>
      <c r="BHN511" s="78"/>
      <c r="BHO511" s="78"/>
      <c r="BHP511" s="65"/>
      <c r="BHS511" s="78"/>
      <c r="BHT511" s="78"/>
      <c r="BHU511" s="65"/>
      <c r="BHX511" s="78"/>
      <c r="BHY511" s="78"/>
      <c r="BHZ511" s="65"/>
      <c r="BIC511" s="78"/>
      <c r="BID511" s="78"/>
      <c r="BIE511" s="65"/>
      <c r="BIH511" s="78"/>
      <c r="BII511" s="78"/>
      <c r="BIJ511" s="65"/>
      <c r="BIM511" s="78"/>
      <c r="BIN511" s="78"/>
      <c r="BIO511" s="65"/>
      <c r="BIR511" s="78"/>
      <c r="BIS511" s="78"/>
      <c r="BIT511" s="65"/>
      <c r="BIW511" s="78"/>
      <c r="BIX511" s="78"/>
      <c r="BIY511" s="65"/>
      <c r="BJB511" s="78"/>
      <c r="BJC511" s="78"/>
      <c r="BJD511" s="65"/>
      <c r="BJG511" s="78"/>
      <c r="BJH511" s="78"/>
      <c r="BJI511" s="65"/>
      <c r="BJL511" s="78"/>
      <c r="BJM511" s="78"/>
      <c r="BJN511" s="65"/>
      <c r="BJQ511" s="78"/>
      <c r="BJR511" s="78"/>
      <c r="BJS511" s="65"/>
      <c r="BJV511" s="78"/>
      <c r="BJW511" s="78"/>
      <c r="BJX511" s="65"/>
      <c r="BKA511" s="78"/>
      <c r="BKB511" s="78"/>
      <c r="BKC511" s="65"/>
      <c r="BKF511" s="78"/>
      <c r="BKG511" s="78"/>
      <c r="BKH511" s="65"/>
      <c r="BKK511" s="78"/>
      <c r="BKL511" s="78"/>
      <c r="BKM511" s="65"/>
      <c r="BKP511" s="78"/>
      <c r="BKQ511" s="78"/>
      <c r="BKR511" s="65"/>
      <c r="BKU511" s="78"/>
      <c r="BKV511" s="78"/>
      <c r="BKW511" s="65"/>
      <c r="BKZ511" s="78"/>
      <c r="BLA511" s="78"/>
      <c r="BLB511" s="65"/>
      <c r="BLE511" s="78"/>
      <c r="BLF511" s="78"/>
      <c r="BLG511" s="65"/>
      <c r="BLJ511" s="78"/>
      <c r="BLK511" s="78"/>
      <c r="BLL511" s="65"/>
      <c r="BLO511" s="78"/>
      <c r="BLP511" s="78"/>
      <c r="BLQ511" s="65"/>
      <c r="BLT511" s="78"/>
      <c r="BLU511" s="78"/>
      <c r="BLV511" s="65"/>
      <c r="BLY511" s="78"/>
      <c r="BLZ511" s="78"/>
      <c r="BMA511" s="65"/>
      <c r="BMD511" s="78"/>
      <c r="BME511" s="78"/>
      <c r="BMF511" s="65"/>
      <c r="BMI511" s="78"/>
      <c r="BMJ511" s="78"/>
      <c r="BMK511" s="65"/>
      <c r="BMN511" s="78"/>
      <c r="BMO511" s="78"/>
      <c r="BMP511" s="65"/>
      <c r="BMS511" s="78"/>
      <c r="BMT511" s="78"/>
      <c r="BMU511" s="65"/>
      <c r="BMX511" s="78"/>
      <c r="BMY511" s="78"/>
      <c r="BMZ511" s="65"/>
      <c r="BNC511" s="78"/>
      <c r="BND511" s="78"/>
      <c r="BNE511" s="65"/>
      <c r="BNH511" s="78"/>
      <c r="BNI511" s="78"/>
      <c r="BNJ511" s="65"/>
      <c r="BNM511" s="78"/>
      <c r="BNN511" s="78"/>
      <c r="BNO511" s="65"/>
      <c r="BNR511" s="78"/>
      <c r="BNS511" s="78"/>
      <c r="BNT511" s="65"/>
      <c r="BNW511" s="78"/>
      <c r="BNX511" s="78"/>
      <c r="BNY511" s="65"/>
      <c r="BOB511" s="78"/>
      <c r="BOC511" s="78"/>
      <c r="BOD511" s="65"/>
      <c r="BOG511" s="78"/>
      <c r="BOH511" s="78"/>
      <c r="BOI511" s="65"/>
      <c r="BOL511" s="78"/>
      <c r="BOM511" s="78"/>
      <c r="BON511" s="65"/>
      <c r="BOQ511" s="78"/>
      <c r="BOR511" s="78"/>
      <c r="BOS511" s="65"/>
      <c r="BOV511" s="78"/>
      <c r="BOW511" s="78"/>
      <c r="BOX511" s="65"/>
      <c r="BPA511" s="78"/>
      <c r="BPB511" s="78"/>
      <c r="BPC511" s="65"/>
      <c r="BPF511" s="78"/>
      <c r="BPG511" s="78"/>
      <c r="BPH511" s="65"/>
      <c r="BPK511" s="78"/>
      <c r="BPL511" s="78"/>
      <c r="BPM511" s="65"/>
      <c r="BPP511" s="78"/>
      <c r="BPQ511" s="78"/>
      <c r="BPR511" s="65"/>
      <c r="BPU511" s="78"/>
      <c r="BPV511" s="78"/>
      <c r="BPW511" s="65"/>
      <c r="BPZ511" s="78"/>
      <c r="BQA511" s="78"/>
      <c r="BQB511" s="65"/>
      <c r="BQE511" s="78"/>
      <c r="BQF511" s="78"/>
      <c r="BQG511" s="65"/>
      <c r="BQJ511" s="78"/>
      <c r="BQK511" s="78"/>
      <c r="BQL511" s="65"/>
      <c r="BQO511" s="78"/>
      <c r="BQP511" s="78"/>
      <c r="BQQ511" s="65"/>
      <c r="BQT511" s="78"/>
      <c r="BQU511" s="78"/>
      <c r="BQV511" s="65"/>
      <c r="BQY511" s="78"/>
      <c r="BQZ511" s="78"/>
      <c r="BRA511" s="65"/>
      <c r="BRD511" s="78"/>
      <c r="BRE511" s="78"/>
      <c r="BRF511" s="65"/>
      <c r="BRI511" s="78"/>
      <c r="BRJ511" s="78"/>
      <c r="BRK511" s="65"/>
      <c r="BRN511" s="78"/>
      <c r="BRO511" s="78"/>
      <c r="BRP511" s="65"/>
      <c r="BRS511" s="78"/>
      <c r="BRT511" s="78"/>
      <c r="BRU511" s="65"/>
      <c r="BRX511" s="78"/>
      <c r="BRY511" s="78"/>
      <c r="BRZ511" s="65"/>
      <c r="BSC511" s="78"/>
      <c r="BSD511" s="78"/>
      <c r="BSE511" s="65"/>
      <c r="BSH511" s="78"/>
      <c r="BSI511" s="78"/>
      <c r="BSJ511" s="65"/>
      <c r="BSM511" s="78"/>
      <c r="BSN511" s="78"/>
      <c r="BSO511" s="65"/>
      <c r="BSR511" s="78"/>
      <c r="BSS511" s="78"/>
      <c r="BST511" s="65"/>
      <c r="BSW511" s="78"/>
      <c r="BSX511" s="78"/>
      <c r="BSY511" s="65"/>
      <c r="BTB511" s="78"/>
      <c r="BTC511" s="78"/>
      <c r="BTD511" s="65"/>
      <c r="BTG511" s="78"/>
      <c r="BTH511" s="78"/>
      <c r="BTI511" s="65"/>
      <c r="BTL511" s="78"/>
      <c r="BTM511" s="78"/>
      <c r="BTN511" s="65"/>
      <c r="BTQ511" s="78"/>
      <c r="BTR511" s="78"/>
      <c r="BTS511" s="65"/>
      <c r="BTV511" s="78"/>
      <c r="BTW511" s="78"/>
      <c r="BTX511" s="65"/>
      <c r="BUA511" s="78"/>
      <c r="BUB511" s="78"/>
      <c r="BUC511" s="65"/>
      <c r="BUF511" s="78"/>
      <c r="BUG511" s="78"/>
      <c r="BUH511" s="65"/>
      <c r="BUK511" s="78"/>
      <c r="BUL511" s="78"/>
      <c r="BUM511" s="65"/>
      <c r="BUP511" s="78"/>
      <c r="BUQ511" s="78"/>
      <c r="BUR511" s="65"/>
      <c r="BUU511" s="78"/>
      <c r="BUV511" s="78"/>
      <c r="BUW511" s="65"/>
      <c r="BUZ511" s="78"/>
      <c r="BVA511" s="78"/>
      <c r="BVB511" s="65"/>
      <c r="BVE511" s="78"/>
      <c r="BVF511" s="78"/>
      <c r="BVG511" s="65"/>
      <c r="BVJ511" s="78"/>
      <c r="BVK511" s="78"/>
      <c r="BVL511" s="65"/>
      <c r="BVO511" s="78"/>
      <c r="BVP511" s="78"/>
      <c r="BVQ511" s="65"/>
      <c r="BVT511" s="78"/>
      <c r="BVU511" s="78"/>
      <c r="BVV511" s="65"/>
      <c r="BVY511" s="78"/>
      <c r="BVZ511" s="78"/>
      <c r="BWA511" s="65"/>
      <c r="BWD511" s="78"/>
      <c r="BWE511" s="78"/>
      <c r="BWF511" s="65"/>
      <c r="BWI511" s="78"/>
      <c r="BWJ511" s="78"/>
      <c r="BWK511" s="65"/>
      <c r="BWN511" s="78"/>
      <c r="BWO511" s="78"/>
      <c r="BWP511" s="65"/>
      <c r="BWS511" s="78"/>
      <c r="BWT511" s="78"/>
      <c r="BWU511" s="65"/>
      <c r="BWX511" s="78"/>
      <c r="BWY511" s="78"/>
      <c r="BWZ511" s="65"/>
      <c r="BXC511" s="78"/>
      <c r="BXD511" s="78"/>
      <c r="BXE511" s="65"/>
      <c r="BXH511" s="78"/>
      <c r="BXI511" s="78"/>
      <c r="BXJ511" s="65"/>
      <c r="BXM511" s="78"/>
      <c r="BXN511" s="78"/>
      <c r="BXO511" s="65"/>
      <c r="BXR511" s="78"/>
      <c r="BXS511" s="78"/>
      <c r="BXT511" s="65"/>
      <c r="BXW511" s="78"/>
      <c r="BXX511" s="78"/>
      <c r="BXY511" s="65"/>
      <c r="BYB511" s="78"/>
      <c r="BYC511" s="78"/>
      <c r="BYD511" s="65"/>
      <c r="BYG511" s="78"/>
      <c r="BYH511" s="78"/>
      <c r="BYI511" s="65"/>
      <c r="BYL511" s="78"/>
      <c r="BYM511" s="78"/>
      <c r="BYN511" s="65"/>
      <c r="BYQ511" s="78"/>
      <c r="BYR511" s="78"/>
      <c r="BYS511" s="65"/>
      <c r="BYV511" s="78"/>
      <c r="BYW511" s="78"/>
      <c r="BYX511" s="65"/>
      <c r="BZA511" s="78"/>
      <c r="BZB511" s="78"/>
      <c r="BZC511" s="65"/>
      <c r="BZF511" s="78"/>
      <c r="BZG511" s="78"/>
      <c r="BZH511" s="65"/>
      <c r="BZK511" s="78"/>
      <c r="BZL511" s="78"/>
      <c r="BZM511" s="65"/>
      <c r="BZP511" s="78"/>
      <c r="BZQ511" s="78"/>
      <c r="BZR511" s="65"/>
      <c r="BZU511" s="78"/>
      <c r="BZV511" s="78"/>
      <c r="BZW511" s="65"/>
      <c r="BZZ511" s="78"/>
      <c r="CAA511" s="78"/>
      <c r="CAB511" s="65"/>
      <c r="CAE511" s="78"/>
      <c r="CAF511" s="78"/>
      <c r="CAG511" s="65"/>
      <c r="CAJ511" s="78"/>
      <c r="CAK511" s="78"/>
      <c r="CAL511" s="65"/>
      <c r="CAO511" s="78"/>
      <c r="CAP511" s="78"/>
      <c r="CAQ511" s="65"/>
      <c r="CAT511" s="78"/>
      <c r="CAU511" s="78"/>
      <c r="CAV511" s="65"/>
      <c r="CAY511" s="78"/>
      <c r="CAZ511" s="78"/>
      <c r="CBA511" s="65"/>
      <c r="CBD511" s="78"/>
      <c r="CBE511" s="78"/>
      <c r="CBF511" s="65"/>
      <c r="CBI511" s="78"/>
      <c r="CBJ511" s="78"/>
      <c r="CBK511" s="65"/>
      <c r="CBN511" s="78"/>
      <c r="CBO511" s="78"/>
      <c r="CBP511" s="65"/>
      <c r="CBS511" s="78"/>
      <c r="CBT511" s="78"/>
      <c r="CBU511" s="65"/>
      <c r="CBX511" s="78"/>
      <c r="CBY511" s="78"/>
      <c r="CBZ511" s="65"/>
      <c r="CCC511" s="78"/>
      <c r="CCD511" s="78"/>
      <c r="CCE511" s="65"/>
      <c r="CCH511" s="78"/>
      <c r="CCI511" s="78"/>
      <c r="CCJ511" s="65"/>
      <c r="CCM511" s="78"/>
      <c r="CCN511" s="78"/>
      <c r="CCO511" s="65"/>
      <c r="CCR511" s="78"/>
      <c r="CCS511" s="78"/>
      <c r="CCT511" s="65"/>
      <c r="CCW511" s="78"/>
      <c r="CCX511" s="78"/>
      <c r="CCY511" s="65"/>
      <c r="CDB511" s="78"/>
      <c r="CDC511" s="78"/>
      <c r="CDD511" s="65"/>
      <c r="CDG511" s="78"/>
      <c r="CDH511" s="78"/>
      <c r="CDI511" s="65"/>
      <c r="CDL511" s="78"/>
      <c r="CDM511" s="78"/>
      <c r="CDN511" s="65"/>
      <c r="CDQ511" s="78"/>
      <c r="CDR511" s="78"/>
      <c r="CDS511" s="65"/>
      <c r="CDV511" s="78"/>
      <c r="CDW511" s="78"/>
      <c r="CDX511" s="65"/>
      <c r="CEA511" s="78"/>
      <c r="CEB511" s="78"/>
      <c r="CEC511" s="65"/>
      <c r="CEF511" s="78"/>
      <c r="CEG511" s="78"/>
      <c r="CEH511" s="65"/>
      <c r="CEK511" s="78"/>
      <c r="CEL511" s="78"/>
      <c r="CEM511" s="65"/>
      <c r="CEP511" s="78"/>
      <c r="CEQ511" s="78"/>
      <c r="CER511" s="65"/>
      <c r="CEU511" s="78"/>
      <c r="CEV511" s="78"/>
      <c r="CEW511" s="65"/>
      <c r="CEZ511" s="78"/>
      <c r="CFA511" s="78"/>
      <c r="CFB511" s="65"/>
      <c r="CFE511" s="78"/>
      <c r="CFF511" s="78"/>
      <c r="CFG511" s="65"/>
      <c r="CFJ511" s="78"/>
      <c r="CFK511" s="78"/>
      <c r="CFL511" s="65"/>
      <c r="CFO511" s="78"/>
      <c r="CFP511" s="78"/>
      <c r="CFQ511" s="65"/>
      <c r="CFT511" s="78"/>
      <c r="CFU511" s="78"/>
      <c r="CFV511" s="65"/>
      <c r="CFY511" s="78"/>
      <c r="CFZ511" s="78"/>
      <c r="CGA511" s="65"/>
      <c r="CGD511" s="78"/>
      <c r="CGE511" s="78"/>
      <c r="CGF511" s="65"/>
      <c r="CGI511" s="78"/>
      <c r="CGJ511" s="78"/>
      <c r="CGK511" s="65"/>
      <c r="CGN511" s="78"/>
      <c r="CGO511" s="78"/>
      <c r="CGP511" s="65"/>
      <c r="CGS511" s="78"/>
      <c r="CGT511" s="78"/>
      <c r="CGU511" s="65"/>
      <c r="CGX511" s="78"/>
      <c r="CGY511" s="78"/>
      <c r="CGZ511" s="65"/>
      <c r="CHC511" s="78"/>
      <c r="CHD511" s="78"/>
      <c r="CHE511" s="65"/>
      <c r="CHH511" s="78"/>
      <c r="CHI511" s="78"/>
      <c r="CHJ511" s="65"/>
      <c r="CHM511" s="78"/>
      <c r="CHN511" s="78"/>
      <c r="CHO511" s="65"/>
      <c r="CHR511" s="78"/>
      <c r="CHS511" s="78"/>
      <c r="CHT511" s="65"/>
      <c r="CHW511" s="78"/>
      <c r="CHX511" s="78"/>
      <c r="CHY511" s="65"/>
      <c r="CIB511" s="78"/>
      <c r="CIC511" s="78"/>
      <c r="CID511" s="65"/>
      <c r="CIG511" s="78"/>
      <c r="CIH511" s="78"/>
      <c r="CII511" s="65"/>
      <c r="CIL511" s="78"/>
      <c r="CIM511" s="78"/>
      <c r="CIN511" s="65"/>
      <c r="CIQ511" s="78"/>
      <c r="CIR511" s="78"/>
      <c r="CIS511" s="65"/>
      <c r="CIV511" s="78"/>
      <c r="CIW511" s="78"/>
      <c r="CIX511" s="65"/>
      <c r="CJA511" s="78"/>
      <c r="CJB511" s="78"/>
      <c r="CJC511" s="65"/>
      <c r="CJF511" s="78"/>
      <c r="CJG511" s="78"/>
      <c r="CJH511" s="65"/>
      <c r="CJK511" s="78"/>
      <c r="CJL511" s="78"/>
      <c r="CJM511" s="65"/>
      <c r="CJP511" s="78"/>
      <c r="CJQ511" s="78"/>
      <c r="CJR511" s="65"/>
      <c r="CJU511" s="78"/>
      <c r="CJV511" s="78"/>
      <c r="CJW511" s="65"/>
      <c r="CJZ511" s="78"/>
      <c r="CKA511" s="78"/>
      <c r="CKB511" s="65"/>
      <c r="CKE511" s="78"/>
      <c r="CKF511" s="78"/>
      <c r="CKG511" s="65"/>
      <c r="CKJ511" s="78"/>
      <c r="CKK511" s="78"/>
      <c r="CKL511" s="65"/>
      <c r="CKO511" s="78"/>
      <c r="CKP511" s="78"/>
      <c r="CKQ511" s="65"/>
      <c r="CKT511" s="78"/>
      <c r="CKU511" s="78"/>
      <c r="CKV511" s="65"/>
      <c r="CKY511" s="78"/>
      <c r="CKZ511" s="78"/>
      <c r="CLA511" s="65"/>
      <c r="CLD511" s="78"/>
      <c r="CLE511" s="78"/>
      <c r="CLF511" s="65"/>
      <c r="CLI511" s="78"/>
      <c r="CLJ511" s="78"/>
      <c r="CLK511" s="65"/>
      <c r="CLN511" s="78"/>
      <c r="CLO511" s="78"/>
      <c r="CLP511" s="65"/>
      <c r="CLS511" s="78"/>
      <c r="CLT511" s="78"/>
      <c r="CLU511" s="65"/>
      <c r="CLX511" s="78"/>
      <c r="CLY511" s="78"/>
      <c r="CLZ511" s="65"/>
      <c r="CMC511" s="78"/>
      <c r="CMD511" s="78"/>
      <c r="CME511" s="65"/>
      <c r="CMH511" s="78"/>
      <c r="CMI511" s="78"/>
      <c r="CMJ511" s="65"/>
      <c r="CMM511" s="78"/>
      <c r="CMN511" s="78"/>
      <c r="CMO511" s="65"/>
      <c r="CMR511" s="78"/>
      <c r="CMS511" s="78"/>
      <c r="CMT511" s="65"/>
      <c r="CMW511" s="78"/>
      <c r="CMX511" s="78"/>
      <c r="CMY511" s="65"/>
      <c r="CNB511" s="78"/>
      <c r="CNC511" s="78"/>
      <c r="CND511" s="65"/>
      <c r="CNG511" s="78"/>
      <c r="CNH511" s="78"/>
      <c r="CNI511" s="65"/>
      <c r="CNL511" s="78"/>
      <c r="CNM511" s="78"/>
      <c r="CNN511" s="65"/>
      <c r="CNQ511" s="78"/>
      <c r="CNR511" s="78"/>
      <c r="CNS511" s="65"/>
      <c r="CNV511" s="78"/>
      <c r="CNW511" s="78"/>
      <c r="CNX511" s="65"/>
      <c r="COA511" s="78"/>
      <c r="COB511" s="78"/>
      <c r="COC511" s="65"/>
      <c r="COF511" s="78"/>
      <c r="COG511" s="78"/>
      <c r="COH511" s="65"/>
      <c r="COK511" s="78"/>
      <c r="COL511" s="78"/>
      <c r="COM511" s="65"/>
      <c r="COP511" s="78"/>
      <c r="COQ511" s="78"/>
      <c r="COR511" s="65"/>
      <c r="COU511" s="78"/>
      <c r="COV511" s="78"/>
      <c r="COW511" s="65"/>
      <c r="COZ511" s="78"/>
      <c r="CPA511" s="78"/>
      <c r="CPB511" s="65"/>
      <c r="CPE511" s="78"/>
      <c r="CPF511" s="78"/>
      <c r="CPG511" s="65"/>
      <c r="CPJ511" s="78"/>
      <c r="CPK511" s="78"/>
      <c r="CPL511" s="65"/>
      <c r="CPO511" s="78"/>
      <c r="CPP511" s="78"/>
      <c r="CPQ511" s="65"/>
      <c r="CPT511" s="78"/>
      <c r="CPU511" s="78"/>
      <c r="CPV511" s="65"/>
      <c r="CPY511" s="78"/>
      <c r="CPZ511" s="78"/>
      <c r="CQA511" s="65"/>
      <c r="CQD511" s="78"/>
      <c r="CQE511" s="78"/>
      <c r="CQF511" s="65"/>
      <c r="CQI511" s="78"/>
      <c r="CQJ511" s="78"/>
      <c r="CQK511" s="65"/>
      <c r="CQN511" s="78"/>
      <c r="CQO511" s="78"/>
      <c r="CQP511" s="65"/>
      <c r="CQS511" s="78"/>
      <c r="CQT511" s="78"/>
      <c r="CQU511" s="65"/>
      <c r="CQX511" s="78"/>
      <c r="CQY511" s="78"/>
      <c r="CQZ511" s="65"/>
      <c r="CRC511" s="78"/>
      <c r="CRD511" s="78"/>
      <c r="CRE511" s="65"/>
      <c r="CRH511" s="78"/>
      <c r="CRI511" s="78"/>
      <c r="CRJ511" s="65"/>
      <c r="CRM511" s="78"/>
      <c r="CRN511" s="78"/>
      <c r="CRO511" s="65"/>
      <c r="CRR511" s="78"/>
      <c r="CRS511" s="78"/>
      <c r="CRT511" s="65"/>
      <c r="CRW511" s="78"/>
      <c r="CRX511" s="78"/>
      <c r="CRY511" s="65"/>
      <c r="CSB511" s="78"/>
      <c r="CSC511" s="78"/>
      <c r="CSD511" s="65"/>
      <c r="CSG511" s="78"/>
      <c r="CSH511" s="78"/>
      <c r="CSI511" s="65"/>
      <c r="CSL511" s="78"/>
      <c r="CSM511" s="78"/>
      <c r="CSN511" s="65"/>
      <c r="CSQ511" s="78"/>
      <c r="CSR511" s="78"/>
      <c r="CSS511" s="65"/>
      <c r="CSV511" s="78"/>
      <c r="CSW511" s="78"/>
      <c r="CSX511" s="65"/>
      <c r="CTA511" s="78"/>
      <c r="CTB511" s="78"/>
      <c r="CTC511" s="65"/>
      <c r="CTF511" s="78"/>
      <c r="CTG511" s="78"/>
      <c r="CTH511" s="65"/>
      <c r="CTK511" s="78"/>
      <c r="CTL511" s="78"/>
      <c r="CTM511" s="65"/>
      <c r="CTP511" s="78"/>
      <c r="CTQ511" s="78"/>
      <c r="CTR511" s="65"/>
      <c r="CTU511" s="78"/>
      <c r="CTV511" s="78"/>
      <c r="CTW511" s="65"/>
      <c r="CTZ511" s="78"/>
      <c r="CUA511" s="78"/>
      <c r="CUB511" s="65"/>
      <c r="CUE511" s="78"/>
      <c r="CUF511" s="78"/>
      <c r="CUG511" s="65"/>
      <c r="CUJ511" s="78"/>
      <c r="CUK511" s="78"/>
      <c r="CUL511" s="65"/>
      <c r="CUO511" s="78"/>
      <c r="CUP511" s="78"/>
      <c r="CUQ511" s="65"/>
      <c r="CUT511" s="78"/>
      <c r="CUU511" s="78"/>
      <c r="CUV511" s="65"/>
      <c r="CUY511" s="78"/>
      <c r="CUZ511" s="78"/>
      <c r="CVA511" s="65"/>
      <c r="CVD511" s="78"/>
      <c r="CVE511" s="78"/>
      <c r="CVF511" s="65"/>
      <c r="CVI511" s="78"/>
      <c r="CVJ511" s="78"/>
      <c r="CVK511" s="65"/>
      <c r="CVN511" s="78"/>
      <c r="CVO511" s="78"/>
      <c r="CVP511" s="65"/>
      <c r="CVS511" s="78"/>
      <c r="CVT511" s="78"/>
      <c r="CVU511" s="65"/>
      <c r="CVX511" s="78"/>
      <c r="CVY511" s="78"/>
      <c r="CVZ511" s="65"/>
      <c r="CWC511" s="78"/>
      <c r="CWD511" s="78"/>
      <c r="CWE511" s="65"/>
      <c r="CWH511" s="78"/>
      <c r="CWI511" s="78"/>
      <c r="CWJ511" s="65"/>
      <c r="CWM511" s="78"/>
      <c r="CWN511" s="78"/>
      <c r="CWO511" s="65"/>
      <c r="CWR511" s="78"/>
      <c r="CWS511" s="78"/>
      <c r="CWT511" s="65"/>
      <c r="CWW511" s="78"/>
      <c r="CWX511" s="78"/>
      <c r="CWY511" s="65"/>
      <c r="CXB511" s="78"/>
      <c r="CXC511" s="78"/>
      <c r="CXD511" s="65"/>
      <c r="CXG511" s="78"/>
      <c r="CXH511" s="78"/>
      <c r="CXI511" s="65"/>
      <c r="CXL511" s="78"/>
      <c r="CXM511" s="78"/>
      <c r="CXN511" s="65"/>
      <c r="CXQ511" s="78"/>
      <c r="CXR511" s="78"/>
      <c r="CXS511" s="65"/>
      <c r="CXV511" s="78"/>
      <c r="CXW511" s="78"/>
      <c r="CXX511" s="65"/>
      <c r="CYA511" s="78"/>
      <c r="CYB511" s="78"/>
      <c r="CYC511" s="65"/>
      <c r="CYF511" s="78"/>
      <c r="CYG511" s="78"/>
      <c r="CYH511" s="65"/>
      <c r="CYK511" s="78"/>
      <c r="CYL511" s="78"/>
      <c r="CYM511" s="65"/>
      <c r="CYP511" s="78"/>
      <c r="CYQ511" s="78"/>
      <c r="CYR511" s="65"/>
      <c r="CYU511" s="78"/>
      <c r="CYV511" s="78"/>
      <c r="CYW511" s="65"/>
      <c r="CYZ511" s="78"/>
      <c r="CZA511" s="78"/>
      <c r="CZB511" s="65"/>
      <c r="CZE511" s="78"/>
      <c r="CZF511" s="78"/>
      <c r="CZG511" s="65"/>
      <c r="CZJ511" s="78"/>
      <c r="CZK511" s="78"/>
      <c r="CZL511" s="65"/>
      <c r="CZO511" s="78"/>
      <c r="CZP511" s="78"/>
      <c r="CZQ511" s="65"/>
      <c r="CZT511" s="78"/>
      <c r="CZU511" s="78"/>
      <c r="CZV511" s="65"/>
      <c r="CZY511" s="78"/>
      <c r="CZZ511" s="78"/>
      <c r="DAA511" s="65"/>
      <c r="DAD511" s="78"/>
      <c r="DAE511" s="78"/>
      <c r="DAF511" s="65"/>
      <c r="DAI511" s="78"/>
      <c r="DAJ511" s="78"/>
      <c r="DAK511" s="65"/>
      <c r="DAN511" s="78"/>
      <c r="DAO511" s="78"/>
      <c r="DAP511" s="65"/>
      <c r="DAS511" s="78"/>
      <c r="DAT511" s="78"/>
      <c r="DAU511" s="65"/>
      <c r="DAX511" s="78"/>
      <c r="DAY511" s="78"/>
      <c r="DAZ511" s="65"/>
      <c r="DBC511" s="78"/>
      <c r="DBD511" s="78"/>
      <c r="DBE511" s="65"/>
      <c r="DBH511" s="78"/>
      <c r="DBI511" s="78"/>
      <c r="DBJ511" s="65"/>
      <c r="DBM511" s="78"/>
      <c r="DBN511" s="78"/>
      <c r="DBO511" s="65"/>
      <c r="DBR511" s="78"/>
      <c r="DBS511" s="78"/>
      <c r="DBT511" s="65"/>
      <c r="DBW511" s="78"/>
      <c r="DBX511" s="78"/>
      <c r="DBY511" s="65"/>
      <c r="DCB511" s="78"/>
      <c r="DCC511" s="78"/>
      <c r="DCD511" s="65"/>
      <c r="DCG511" s="78"/>
      <c r="DCH511" s="78"/>
      <c r="DCI511" s="65"/>
      <c r="DCL511" s="78"/>
      <c r="DCM511" s="78"/>
      <c r="DCN511" s="65"/>
      <c r="DCQ511" s="78"/>
      <c r="DCR511" s="78"/>
      <c r="DCS511" s="65"/>
      <c r="DCV511" s="78"/>
      <c r="DCW511" s="78"/>
      <c r="DCX511" s="65"/>
      <c r="DDA511" s="78"/>
      <c r="DDB511" s="78"/>
      <c r="DDC511" s="65"/>
      <c r="DDF511" s="78"/>
      <c r="DDG511" s="78"/>
      <c r="DDH511" s="65"/>
      <c r="DDK511" s="78"/>
      <c r="DDL511" s="78"/>
      <c r="DDM511" s="65"/>
      <c r="DDP511" s="78"/>
      <c r="DDQ511" s="78"/>
      <c r="DDR511" s="65"/>
      <c r="DDU511" s="78"/>
      <c r="DDV511" s="78"/>
      <c r="DDW511" s="65"/>
      <c r="DDZ511" s="78"/>
      <c r="DEA511" s="78"/>
      <c r="DEB511" s="65"/>
      <c r="DEE511" s="78"/>
      <c r="DEF511" s="78"/>
      <c r="DEG511" s="65"/>
      <c r="DEJ511" s="78"/>
      <c r="DEK511" s="78"/>
      <c r="DEL511" s="65"/>
      <c r="DEO511" s="78"/>
      <c r="DEP511" s="78"/>
      <c r="DEQ511" s="65"/>
      <c r="DET511" s="78"/>
      <c r="DEU511" s="78"/>
      <c r="DEV511" s="65"/>
      <c r="DEY511" s="78"/>
      <c r="DEZ511" s="78"/>
      <c r="DFA511" s="65"/>
      <c r="DFD511" s="78"/>
      <c r="DFE511" s="78"/>
      <c r="DFF511" s="65"/>
      <c r="DFI511" s="78"/>
      <c r="DFJ511" s="78"/>
      <c r="DFK511" s="65"/>
      <c r="DFN511" s="78"/>
      <c r="DFO511" s="78"/>
      <c r="DFP511" s="65"/>
      <c r="DFS511" s="78"/>
      <c r="DFT511" s="78"/>
      <c r="DFU511" s="65"/>
      <c r="DFX511" s="78"/>
      <c r="DFY511" s="78"/>
      <c r="DFZ511" s="65"/>
      <c r="DGC511" s="78"/>
      <c r="DGD511" s="78"/>
      <c r="DGE511" s="65"/>
      <c r="DGH511" s="78"/>
      <c r="DGI511" s="78"/>
      <c r="DGJ511" s="65"/>
      <c r="DGM511" s="78"/>
      <c r="DGN511" s="78"/>
      <c r="DGO511" s="65"/>
      <c r="DGR511" s="78"/>
      <c r="DGS511" s="78"/>
      <c r="DGT511" s="65"/>
      <c r="DGW511" s="78"/>
      <c r="DGX511" s="78"/>
      <c r="DGY511" s="65"/>
      <c r="DHB511" s="78"/>
      <c r="DHC511" s="78"/>
      <c r="DHD511" s="65"/>
      <c r="DHG511" s="78"/>
      <c r="DHH511" s="78"/>
      <c r="DHI511" s="65"/>
      <c r="DHL511" s="78"/>
      <c r="DHM511" s="78"/>
      <c r="DHN511" s="65"/>
      <c r="DHQ511" s="78"/>
      <c r="DHR511" s="78"/>
      <c r="DHS511" s="65"/>
      <c r="DHV511" s="78"/>
      <c r="DHW511" s="78"/>
      <c r="DHX511" s="65"/>
      <c r="DIA511" s="78"/>
      <c r="DIB511" s="78"/>
      <c r="DIC511" s="65"/>
      <c r="DIF511" s="78"/>
      <c r="DIG511" s="78"/>
      <c r="DIH511" s="65"/>
      <c r="DIK511" s="78"/>
      <c r="DIL511" s="78"/>
      <c r="DIM511" s="65"/>
      <c r="DIP511" s="78"/>
      <c r="DIQ511" s="78"/>
      <c r="DIR511" s="65"/>
      <c r="DIU511" s="78"/>
      <c r="DIV511" s="78"/>
      <c r="DIW511" s="65"/>
      <c r="DIZ511" s="78"/>
      <c r="DJA511" s="78"/>
      <c r="DJB511" s="65"/>
      <c r="DJE511" s="78"/>
      <c r="DJF511" s="78"/>
      <c r="DJG511" s="65"/>
      <c r="DJJ511" s="78"/>
      <c r="DJK511" s="78"/>
      <c r="DJL511" s="65"/>
      <c r="DJO511" s="78"/>
      <c r="DJP511" s="78"/>
      <c r="DJQ511" s="65"/>
      <c r="DJT511" s="78"/>
      <c r="DJU511" s="78"/>
      <c r="DJV511" s="65"/>
      <c r="DJY511" s="78"/>
      <c r="DJZ511" s="78"/>
      <c r="DKA511" s="65"/>
      <c r="DKD511" s="78"/>
      <c r="DKE511" s="78"/>
      <c r="DKF511" s="65"/>
      <c r="DKI511" s="78"/>
      <c r="DKJ511" s="78"/>
      <c r="DKK511" s="65"/>
      <c r="DKN511" s="78"/>
      <c r="DKO511" s="78"/>
      <c r="DKP511" s="65"/>
      <c r="DKS511" s="78"/>
      <c r="DKT511" s="78"/>
      <c r="DKU511" s="65"/>
      <c r="DKX511" s="78"/>
      <c r="DKY511" s="78"/>
      <c r="DKZ511" s="65"/>
      <c r="DLC511" s="78"/>
      <c r="DLD511" s="78"/>
      <c r="DLE511" s="65"/>
      <c r="DLH511" s="78"/>
      <c r="DLI511" s="78"/>
      <c r="DLJ511" s="65"/>
      <c r="DLM511" s="78"/>
      <c r="DLN511" s="78"/>
      <c r="DLO511" s="65"/>
      <c r="DLR511" s="78"/>
      <c r="DLS511" s="78"/>
      <c r="DLT511" s="65"/>
      <c r="DLW511" s="78"/>
      <c r="DLX511" s="78"/>
      <c r="DLY511" s="65"/>
      <c r="DMB511" s="78"/>
      <c r="DMC511" s="78"/>
      <c r="DMD511" s="65"/>
      <c r="DMG511" s="78"/>
      <c r="DMH511" s="78"/>
      <c r="DMI511" s="65"/>
      <c r="DML511" s="78"/>
      <c r="DMM511" s="78"/>
      <c r="DMN511" s="65"/>
      <c r="DMQ511" s="78"/>
      <c r="DMR511" s="78"/>
      <c r="DMS511" s="65"/>
      <c r="DMV511" s="78"/>
      <c r="DMW511" s="78"/>
      <c r="DMX511" s="65"/>
      <c r="DNA511" s="78"/>
      <c r="DNB511" s="78"/>
      <c r="DNC511" s="65"/>
      <c r="DNF511" s="78"/>
      <c r="DNG511" s="78"/>
      <c r="DNH511" s="65"/>
      <c r="DNK511" s="78"/>
      <c r="DNL511" s="78"/>
      <c r="DNM511" s="65"/>
      <c r="DNP511" s="78"/>
      <c r="DNQ511" s="78"/>
      <c r="DNR511" s="65"/>
      <c r="DNU511" s="78"/>
      <c r="DNV511" s="78"/>
      <c r="DNW511" s="65"/>
      <c r="DNZ511" s="78"/>
      <c r="DOA511" s="78"/>
      <c r="DOB511" s="65"/>
      <c r="DOE511" s="78"/>
      <c r="DOF511" s="78"/>
      <c r="DOG511" s="65"/>
      <c r="DOJ511" s="78"/>
      <c r="DOK511" s="78"/>
      <c r="DOL511" s="65"/>
      <c r="DOO511" s="78"/>
      <c r="DOP511" s="78"/>
      <c r="DOQ511" s="65"/>
      <c r="DOT511" s="78"/>
      <c r="DOU511" s="78"/>
      <c r="DOV511" s="65"/>
      <c r="DOY511" s="78"/>
      <c r="DOZ511" s="78"/>
      <c r="DPA511" s="65"/>
      <c r="DPD511" s="78"/>
      <c r="DPE511" s="78"/>
      <c r="DPF511" s="65"/>
      <c r="DPI511" s="78"/>
      <c r="DPJ511" s="78"/>
      <c r="DPK511" s="65"/>
      <c r="DPN511" s="78"/>
      <c r="DPO511" s="78"/>
      <c r="DPP511" s="65"/>
      <c r="DPS511" s="78"/>
      <c r="DPT511" s="78"/>
      <c r="DPU511" s="65"/>
      <c r="DPX511" s="78"/>
      <c r="DPY511" s="78"/>
      <c r="DPZ511" s="65"/>
      <c r="DQC511" s="78"/>
      <c r="DQD511" s="78"/>
      <c r="DQE511" s="65"/>
      <c r="DQH511" s="78"/>
      <c r="DQI511" s="78"/>
      <c r="DQJ511" s="65"/>
      <c r="DQM511" s="78"/>
      <c r="DQN511" s="78"/>
      <c r="DQO511" s="65"/>
      <c r="DQR511" s="78"/>
      <c r="DQS511" s="78"/>
      <c r="DQT511" s="65"/>
      <c r="DQW511" s="78"/>
      <c r="DQX511" s="78"/>
      <c r="DQY511" s="65"/>
      <c r="DRB511" s="78"/>
      <c r="DRC511" s="78"/>
      <c r="DRD511" s="65"/>
      <c r="DRG511" s="78"/>
      <c r="DRH511" s="78"/>
      <c r="DRI511" s="65"/>
      <c r="DRL511" s="78"/>
      <c r="DRM511" s="78"/>
      <c r="DRN511" s="65"/>
      <c r="DRQ511" s="78"/>
      <c r="DRR511" s="78"/>
      <c r="DRS511" s="65"/>
      <c r="DRV511" s="78"/>
      <c r="DRW511" s="78"/>
      <c r="DRX511" s="65"/>
      <c r="DSA511" s="78"/>
      <c r="DSB511" s="78"/>
      <c r="DSC511" s="65"/>
      <c r="DSF511" s="78"/>
      <c r="DSG511" s="78"/>
      <c r="DSH511" s="65"/>
      <c r="DSK511" s="78"/>
      <c r="DSL511" s="78"/>
      <c r="DSM511" s="65"/>
      <c r="DSP511" s="78"/>
      <c r="DSQ511" s="78"/>
      <c r="DSR511" s="65"/>
      <c r="DSU511" s="78"/>
      <c r="DSV511" s="78"/>
      <c r="DSW511" s="65"/>
      <c r="DSZ511" s="78"/>
      <c r="DTA511" s="78"/>
      <c r="DTB511" s="65"/>
      <c r="DTE511" s="78"/>
      <c r="DTF511" s="78"/>
      <c r="DTG511" s="65"/>
      <c r="DTJ511" s="78"/>
      <c r="DTK511" s="78"/>
      <c r="DTL511" s="65"/>
      <c r="DTO511" s="78"/>
      <c r="DTP511" s="78"/>
      <c r="DTQ511" s="65"/>
      <c r="DTT511" s="78"/>
      <c r="DTU511" s="78"/>
      <c r="DTV511" s="65"/>
      <c r="DTY511" s="78"/>
      <c r="DTZ511" s="78"/>
      <c r="DUA511" s="65"/>
      <c r="DUD511" s="78"/>
      <c r="DUE511" s="78"/>
      <c r="DUF511" s="65"/>
      <c r="DUI511" s="78"/>
      <c r="DUJ511" s="78"/>
      <c r="DUK511" s="65"/>
      <c r="DUN511" s="78"/>
      <c r="DUO511" s="78"/>
      <c r="DUP511" s="65"/>
      <c r="DUS511" s="78"/>
      <c r="DUT511" s="78"/>
      <c r="DUU511" s="65"/>
      <c r="DUX511" s="78"/>
      <c r="DUY511" s="78"/>
      <c r="DUZ511" s="65"/>
      <c r="DVC511" s="78"/>
      <c r="DVD511" s="78"/>
      <c r="DVE511" s="65"/>
      <c r="DVH511" s="78"/>
      <c r="DVI511" s="78"/>
      <c r="DVJ511" s="65"/>
      <c r="DVM511" s="78"/>
      <c r="DVN511" s="78"/>
      <c r="DVO511" s="65"/>
      <c r="DVR511" s="78"/>
      <c r="DVS511" s="78"/>
      <c r="DVT511" s="65"/>
      <c r="DVW511" s="78"/>
      <c r="DVX511" s="78"/>
      <c r="DVY511" s="65"/>
      <c r="DWB511" s="78"/>
      <c r="DWC511" s="78"/>
      <c r="DWD511" s="65"/>
      <c r="DWG511" s="78"/>
      <c r="DWH511" s="78"/>
      <c r="DWI511" s="65"/>
      <c r="DWL511" s="78"/>
      <c r="DWM511" s="78"/>
      <c r="DWN511" s="65"/>
      <c r="DWQ511" s="78"/>
      <c r="DWR511" s="78"/>
      <c r="DWS511" s="65"/>
      <c r="DWV511" s="78"/>
      <c r="DWW511" s="78"/>
      <c r="DWX511" s="65"/>
      <c r="DXA511" s="78"/>
      <c r="DXB511" s="78"/>
      <c r="DXC511" s="65"/>
      <c r="DXF511" s="78"/>
      <c r="DXG511" s="78"/>
      <c r="DXH511" s="65"/>
      <c r="DXK511" s="78"/>
      <c r="DXL511" s="78"/>
      <c r="DXM511" s="65"/>
      <c r="DXP511" s="78"/>
      <c r="DXQ511" s="78"/>
      <c r="DXR511" s="65"/>
      <c r="DXU511" s="78"/>
      <c r="DXV511" s="78"/>
      <c r="DXW511" s="65"/>
      <c r="DXZ511" s="78"/>
      <c r="DYA511" s="78"/>
      <c r="DYB511" s="65"/>
      <c r="DYE511" s="78"/>
      <c r="DYF511" s="78"/>
      <c r="DYG511" s="65"/>
      <c r="DYJ511" s="78"/>
      <c r="DYK511" s="78"/>
      <c r="DYL511" s="65"/>
      <c r="DYO511" s="78"/>
      <c r="DYP511" s="78"/>
      <c r="DYQ511" s="65"/>
      <c r="DYT511" s="78"/>
      <c r="DYU511" s="78"/>
      <c r="DYV511" s="65"/>
      <c r="DYY511" s="78"/>
      <c r="DYZ511" s="78"/>
      <c r="DZA511" s="65"/>
      <c r="DZD511" s="78"/>
      <c r="DZE511" s="78"/>
      <c r="DZF511" s="65"/>
      <c r="DZI511" s="78"/>
      <c r="DZJ511" s="78"/>
      <c r="DZK511" s="65"/>
      <c r="DZN511" s="78"/>
      <c r="DZO511" s="78"/>
      <c r="DZP511" s="65"/>
      <c r="DZS511" s="78"/>
      <c r="DZT511" s="78"/>
      <c r="DZU511" s="65"/>
      <c r="DZX511" s="78"/>
      <c r="DZY511" s="78"/>
      <c r="DZZ511" s="65"/>
      <c r="EAC511" s="78"/>
      <c r="EAD511" s="78"/>
      <c r="EAE511" s="65"/>
      <c r="EAH511" s="78"/>
      <c r="EAI511" s="78"/>
      <c r="EAJ511" s="65"/>
      <c r="EAM511" s="78"/>
      <c r="EAN511" s="78"/>
      <c r="EAO511" s="65"/>
      <c r="EAR511" s="78"/>
      <c r="EAS511" s="78"/>
      <c r="EAT511" s="65"/>
      <c r="EAW511" s="78"/>
      <c r="EAX511" s="78"/>
      <c r="EAY511" s="65"/>
      <c r="EBB511" s="78"/>
      <c r="EBC511" s="78"/>
      <c r="EBD511" s="65"/>
      <c r="EBG511" s="78"/>
      <c r="EBH511" s="78"/>
      <c r="EBI511" s="65"/>
      <c r="EBL511" s="78"/>
      <c r="EBM511" s="78"/>
      <c r="EBN511" s="65"/>
      <c r="EBQ511" s="78"/>
      <c r="EBR511" s="78"/>
      <c r="EBS511" s="65"/>
      <c r="EBV511" s="78"/>
      <c r="EBW511" s="78"/>
      <c r="EBX511" s="65"/>
      <c r="ECA511" s="78"/>
      <c r="ECB511" s="78"/>
      <c r="ECC511" s="65"/>
      <c r="ECF511" s="78"/>
      <c r="ECG511" s="78"/>
      <c r="ECH511" s="65"/>
      <c r="ECK511" s="78"/>
      <c r="ECL511" s="78"/>
      <c r="ECM511" s="65"/>
      <c r="ECP511" s="78"/>
      <c r="ECQ511" s="78"/>
      <c r="ECR511" s="65"/>
      <c r="ECU511" s="78"/>
      <c r="ECV511" s="78"/>
      <c r="ECW511" s="65"/>
      <c r="ECZ511" s="78"/>
      <c r="EDA511" s="78"/>
      <c r="EDB511" s="65"/>
      <c r="EDE511" s="78"/>
      <c r="EDF511" s="78"/>
      <c r="EDG511" s="65"/>
      <c r="EDJ511" s="78"/>
      <c r="EDK511" s="78"/>
      <c r="EDL511" s="65"/>
      <c r="EDO511" s="78"/>
      <c r="EDP511" s="78"/>
      <c r="EDQ511" s="65"/>
      <c r="EDT511" s="78"/>
      <c r="EDU511" s="78"/>
      <c r="EDV511" s="65"/>
      <c r="EDY511" s="78"/>
      <c r="EDZ511" s="78"/>
      <c r="EEA511" s="65"/>
      <c r="EED511" s="78"/>
      <c r="EEE511" s="78"/>
      <c r="EEF511" s="65"/>
      <c r="EEI511" s="78"/>
      <c r="EEJ511" s="78"/>
      <c r="EEK511" s="65"/>
      <c r="EEN511" s="78"/>
      <c r="EEO511" s="78"/>
      <c r="EEP511" s="65"/>
      <c r="EES511" s="78"/>
      <c r="EET511" s="78"/>
      <c r="EEU511" s="65"/>
      <c r="EEX511" s="78"/>
      <c r="EEY511" s="78"/>
      <c r="EEZ511" s="65"/>
      <c r="EFC511" s="78"/>
      <c r="EFD511" s="78"/>
      <c r="EFE511" s="65"/>
      <c r="EFH511" s="78"/>
      <c r="EFI511" s="78"/>
      <c r="EFJ511" s="65"/>
      <c r="EFM511" s="78"/>
      <c r="EFN511" s="78"/>
      <c r="EFO511" s="65"/>
      <c r="EFR511" s="78"/>
      <c r="EFS511" s="78"/>
      <c r="EFT511" s="65"/>
      <c r="EFW511" s="78"/>
      <c r="EFX511" s="78"/>
      <c r="EFY511" s="65"/>
      <c r="EGB511" s="78"/>
      <c r="EGC511" s="78"/>
      <c r="EGD511" s="65"/>
      <c r="EGG511" s="78"/>
      <c r="EGH511" s="78"/>
      <c r="EGI511" s="65"/>
      <c r="EGL511" s="78"/>
      <c r="EGM511" s="78"/>
      <c r="EGN511" s="65"/>
      <c r="EGQ511" s="78"/>
      <c r="EGR511" s="78"/>
      <c r="EGS511" s="65"/>
      <c r="EGV511" s="78"/>
      <c r="EGW511" s="78"/>
      <c r="EGX511" s="65"/>
      <c r="EHA511" s="78"/>
      <c r="EHB511" s="78"/>
      <c r="EHC511" s="65"/>
      <c r="EHF511" s="78"/>
      <c r="EHG511" s="78"/>
      <c r="EHH511" s="65"/>
      <c r="EHK511" s="78"/>
      <c r="EHL511" s="78"/>
      <c r="EHM511" s="65"/>
      <c r="EHP511" s="78"/>
      <c r="EHQ511" s="78"/>
      <c r="EHR511" s="65"/>
      <c r="EHU511" s="78"/>
      <c r="EHV511" s="78"/>
      <c r="EHW511" s="65"/>
      <c r="EHZ511" s="78"/>
      <c r="EIA511" s="78"/>
      <c r="EIB511" s="65"/>
      <c r="EIE511" s="78"/>
      <c r="EIF511" s="78"/>
      <c r="EIG511" s="65"/>
      <c r="EIJ511" s="78"/>
      <c r="EIK511" s="78"/>
      <c r="EIL511" s="65"/>
      <c r="EIO511" s="78"/>
      <c r="EIP511" s="78"/>
      <c r="EIQ511" s="65"/>
      <c r="EIT511" s="78"/>
      <c r="EIU511" s="78"/>
      <c r="EIV511" s="65"/>
      <c r="EIY511" s="78"/>
      <c r="EIZ511" s="78"/>
      <c r="EJA511" s="65"/>
      <c r="EJD511" s="78"/>
      <c r="EJE511" s="78"/>
      <c r="EJF511" s="65"/>
      <c r="EJI511" s="78"/>
      <c r="EJJ511" s="78"/>
      <c r="EJK511" s="65"/>
      <c r="EJN511" s="78"/>
      <c r="EJO511" s="78"/>
      <c r="EJP511" s="65"/>
      <c r="EJS511" s="78"/>
      <c r="EJT511" s="78"/>
      <c r="EJU511" s="65"/>
      <c r="EJX511" s="78"/>
      <c r="EJY511" s="78"/>
      <c r="EJZ511" s="65"/>
      <c r="EKC511" s="78"/>
      <c r="EKD511" s="78"/>
      <c r="EKE511" s="65"/>
      <c r="EKH511" s="78"/>
      <c r="EKI511" s="78"/>
      <c r="EKJ511" s="65"/>
      <c r="EKM511" s="78"/>
      <c r="EKN511" s="78"/>
      <c r="EKO511" s="65"/>
      <c r="EKR511" s="78"/>
      <c r="EKS511" s="78"/>
      <c r="EKT511" s="65"/>
      <c r="EKW511" s="78"/>
      <c r="EKX511" s="78"/>
      <c r="EKY511" s="65"/>
      <c r="ELB511" s="78"/>
      <c r="ELC511" s="78"/>
      <c r="ELD511" s="65"/>
      <c r="ELG511" s="78"/>
      <c r="ELH511" s="78"/>
      <c r="ELI511" s="65"/>
      <c r="ELL511" s="78"/>
      <c r="ELM511" s="78"/>
      <c r="ELN511" s="65"/>
      <c r="ELQ511" s="78"/>
      <c r="ELR511" s="78"/>
      <c r="ELS511" s="65"/>
      <c r="ELV511" s="78"/>
      <c r="ELW511" s="78"/>
      <c r="ELX511" s="65"/>
      <c r="EMA511" s="78"/>
      <c r="EMB511" s="78"/>
      <c r="EMC511" s="65"/>
      <c r="EMF511" s="78"/>
      <c r="EMG511" s="78"/>
      <c r="EMH511" s="65"/>
      <c r="EMK511" s="78"/>
      <c r="EML511" s="78"/>
      <c r="EMM511" s="65"/>
      <c r="EMP511" s="78"/>
      <c r="EMQ511" s="78"/>
      <c r="EMR511" s="65"/>
      <c r="EMU511" s="78"/>
      <c r="EMV511" s="78"/>
      <c r="EMW511" s="65"/>
      <c r="EMZ511" s="78"/>
      <c r="ENA511" s="78"/>
      <c r="ENB511" s="65"/>
      <c r="ENE511" s="78"/>
      <c r="ENF511" s="78"/>
      <c r="ENG511" s="65"/>
      <c r="ENJ511" s="78"/>
      <c r="ENK511" s="78"/>
      <c r="ENL511" s="65"/>
      <c r="ENO511" s="78"/>
      <c r="ENP511" s="78"/>
      <c r="ENQ511" s="65"/>
      <c r="ENT511" s="78"/>
      <c r="ENU511" s="78"/>
      <c r="ENV511" s="65"/>
      <c r="ENY511" s="78"/>
      <c r="ENZ511" s="78"/>
      <c r="EOA511" s="65"/>
      <c r="EOD511" s="78"/>
      <c r="EOE511" s="78"/>
      <c r="EOF511" s="65"/>
      <c r="EOI511" s="78"/>
      <c r="EOJ511" s="78"/>
      <c r="EOK511" s="65"/>
      <c r="EON511" s="78"/>
      <c r="EOO511" s="78"/>
      <c r="EOP511" s="65"/>
      <c r="EOS511" s="78"/>
      <c r="EOT511" s="78"/>
      <c r="EOU511" s="65"/>
      <c r="EOX511" s="78"/>
      <c r="EOY511" s="78"/>
      <c r="EOZ511" s="65"/>
      <c r="EPC511" s="78"/>
      <c r="EPD511" s="78"/>
      <c r="EPE511" s="65"/>
      <c r="EPH511" s="78"/>
      <c r="EPI511" s="78"/>
      <c r="EPJ511" s="65"/>
      <c r="EPM511" s="78"/>
      <c r="EPN511" s="78"/>
      <c r="EPO511" s="65"/>
      <c r="EPR511" s="78"/>
      <c r="EPS511" s="78"/>
      <c r="EPT511" s="65"/>
      <c r="EPW511" s="78"/>
      <c r="EPX511" s="78"/>
      <c r="EPY511" s="65"/>
      <c r="EQB511" s="78"/>
      <c r="EQC511" s="78"/>
      <c r="EQD511" s="65"/>
      <c r="EQG511" s="78"/>
      <c r="EQH511" s="78"/>
      <c r="EQI511" s="65"/>
      <c r="EQL511" s="78"/>
      <c r="EQM511" s="78"/>
      <c r="EQN511" s="65"/>
      <c r="EQQ511" s="78"/>
      <c r="EQR511" s="78"/>
      <c r="EQS511" s="65"/>
      <c r="EQV511" s="78"/>
      <c r="EQW511" s="78"/>
      <c r="EQX511" s="65"/>
      <c r="ERA511" s="78"/>
      <c r="ERB511" s="78"/>
      <c r="ERC511" s="65"/>
      <c r="ERF511" s="78"/>
      <c r="ERG511" s="78"/>
      <c r="ERH511" s="65"/>
      <c r="ERK511" s="78"/>
      <c r="ERL511" s="78"/>
      <c r="ERM511" s="65"/>
      <c r="ERP511" s="78"/>
      <c r="ERQ511" s="78"/>
      <c r="ERR511" s="65"/>
      <c r="ERU511" s="78"/>
      <c r="ERV511" s="78"/>
      <c r="ERW511" s="65"/>
      <c r="ERZ511" s="78"/>
      <c r="ESA511" s="78"/>
      <c r="ESB511" s="65"/>
      <c r="ESE511" s="78"/>
      <c r="ESF511" s="78"/>
      <c r="ESG511" s="65"/>
      <c r="ESJ511" s="78"/>
      <c r="ESK511" s="78"/>
      <c r="ESL511" s="65"/>
      <c r="ESO511" s="78"/>
      <c r="ESP511" s="78"/>
      <c r="ESQ511" s="65"/>
      <c r="EST511" s="78"/>
      <c r="ESU511" s="78"/>
      <c r="ESV511" s="65"/>
      <c r="ESY511" s="78"/>
      <c r="ESZ511" s="78"/>
      <c r="ETA511" s="65"/>
      <c r="ETD511" s="78"/>
      <c r="ETE511" s="78"/>
      <c r="ETF511" s="65"/>
      <c r="ETI511" s="78"/>
      <c r="ETJ511" s="78"/>
      <c r="ETK511" s="65"/>
      <c r="ETN511" s="78"/>
      <c r="ETO511" s="78"/>
      <c r="ETP511" s="65"/>
      <c r="ETS511" s="78"/>
      <c r="ETT511" s="78"/>
      <c r="ETU511" s="65"/>
      <c r="ETX511" s="78"/>
      <c r="ETY511" s="78"/>
      <c r="ETZ511" s="65"/>
      <c r="EUC511" s="78"/>
      <c r="EUD511" s="78"/>
      <c r="EUE511" s="65"/>
      <c r="EUH511" s="78"/>
      <c r="EUI511" s="78"/>
      <c r="EUJ511" s="65"/>
      <c r="EUM511" s="78"/>
      <c r="EUN511" s="78"/>
      <c r="EUO511" s="65"/>
      <c r="EUR511" s="78"/>
      <c r="EUS511" s="78"/>
      <c r="EUT511" s="65"/>
      <c r="EUW511" s="78"/>
      <c r="EUX511" s="78"/>
      <c r="EUY511" s="65"/>
      <c r="EVB511" s="78"/>
      <c r="EVC511" s="78"/>
      <c r="EVD511" s="65"/>
      <c r="EVG511" s="78"/>
      <c r="EVH511" s="78"/>
      <c r="EVI511" s="65"/>
      <c r="EVL511" s="78"/>
      <c r="EVM511" s="78"/>
      <c r="EVN511" s="65"/>
      <c r="EVQ511" s="78"/>
      <c r="EVR511" s="78"/>
      <c r="EVS511" s="65"/>
      <c r="EVV511" s="78"/>
      <c r="EVW511" s="78"/>
      <c r="EVX511" s="65"/>
      <c r="EWA511" s="78"/>
      <c r="EWB511" s="78"/>
      <c r="EWC511" s="65"/>
      <c r="EWF511" s="78"/>
      <c r="EWG511" s="78"/>
      <c r="EWH511" s="65"/>
      <c r="EWK511" s="78"/>
      <c r="EWL511" s="78"/>
      <c r="EWM511" s="65"/>
      <c r="EWP511" s="78"/>
      <c r="EWQ511" s="78"/>
      <c r="EWR511" s="65"/>
      <c r="EWU511" s="78"/>
      <c r="EWV511" s="78"/>
      <c r="EWW511" s="65"/>
      <c r="EWZ511" s="78"/>
      <c r="EXA511" s="78"/>
      <c r="EXB511" s="65"/>
      <c r="EXE511" s="78"/>
      <c r="EXF511" s="78"/>
      <c r="EXG511" s="65"/>
      <c r="EXJ511" s="78"/>
      <c r="EXK511" s="78"/>
      <c r="EXL511" s="65"/>
      <c r="EXO511" s="78"/>
      <c r="EXP511" s="78"/>
      <c r="EXQ511" s="65"/>
      <c r="EXT511" s="78"/>
      <c r="EXU511" s="78"/>
      <c r="EXV511" s="65"/>
      <c r="EXY511" s="78"/>
      <c r="EXZ511" s="78"/>
      <c r="EYA511" s="65"/>
      <c r="EYD511" s="78"/>
      <c r="EYE511" s="78"/>
      <c r="EYF511" s="65"/>
      <c r="EYI511" s="78"/>
      <c r="EYJ511" s="78"/>
      <c r="EYK511" s="65"/>
      <c r="EYN511" s="78"/>
      <c r="EYO511" s="78"/>
      <c r="EYP511" s="65"/>
      <c r="EYS511" s="78"/>
      <c r="EYT511" s="78"/>
      <c r="EYU511" s="65"/>
      <c r="EYX511" s="78"/>
      <c r="EYY511" s="78"/>
      <c r="EYZ511" s="65"/>
      <c r="EZC511" s="78"/>
      <c r="EZD511" s="78"/>
      <c r="EZE511" s="65"/>
      <c r="EZH511" s="78"/>
      <c r="EZI511" s="78"/>
      <c r="EZJ511" s="65"/>
      <c r="EZM511" s="78"/>
      <c r="EZN511" s="78"/>
      <c r="EZO511" s="65"/>
      <c r="EZR511" s="78"/>
      <c r="EZS511" s="78"/>
      <c r="EZT511" s="65"/>
      <c r="EZW511" s="78"/>
      <c r="EZX511" s="78"/>
      <c r="EZY511" s="65"/>
      <c r="FAB511" s="78"/>
      <c r="FAC511" s="78"/>
      <c r="FAD511" s="65"/>
      <c r="FAG511" s="78"/>
      <c r="FAH511" s="78"/>
      <c r="FAI511" s="65"/>
      <c r="FAL511" s="78"/>
      <c r="FAM511" s="78"/>
      <c r="FAN511" s="65"/>
      <c r="FAQ511" s="78"/>
      <c r="FAR511" s="78"/>
      <c r="FAS511" s="65"/>
      <c r="FAV511" s="78"/>
      <c r="FAW511" s="78"/>
      <c r="FAX511" s="65"/>
      <c r="FBA511" s="78"/>
      <c r="FBB511" s="78"/>
      <c r="FBC511" s="65"/>
      <c r="FBF511" s="78"/>
      <c r="FBG511" s="78"/>
      <c r="FBH511" s="65"/>
      <c r="FBK511" s="78"/>
      <c r="FBL511" s="78"/>
      <c r="FBM511" s="65"/>
      <c r="FBP511" s="78"/>
      <c r="FBQ511" s="78"/>
      <c r="FBR511" s="65"/>
      <c r="FBU511" s="78"/>
      <c r="FBV511" s="78"/>
      <c r="FBW511" s="65"/>
      <c r="FBZ511" s="78"/>
      <c r="FCA511" s="78"/>
      <c r="FCB511" s="65"/>
      <c r="FCE511" s="78"/>
      <c r="FCF511" s="78"/>
      <c r="FCG511" s="65"/>
      <c r="FCJ511" s="78"/>
      <c r="FCK511" s="78"/>
      <c r="FCL511" s="65"/>
      <c r="FCO511" s="78"/>
      <c r="FCP511" s="78"/>
      <c r="FCQ511" s="65"/>
      <c r="FCT511" s="78"/>
      <c r="FCU511" s="78"/>
      <c r="FCV511" s="65"/>
      <c r="FCY511" s="78"/>
      <c r="FCZ511" s="78"/>
      <c r="FDA511" s="65"/>
      <c r="FDD511" s="78"/>
      <c r="FDE511" s="78"/>
      <c r="FDF511" s="65"/>
      <c r="FDI511" s="78"/>
      <c r="FDJ511" s="78"/>
      <c r="FDK511" s="65"/>
      <c r="FDN511" s="78"/>
      <c r="FDO511" s="78"/>
      <c r="FDP511" s="65"/>
      <c r="FDS511" s="78"/>
      <c r="FDT511" s="78"/>
      <c r="FDU511" s="65"/>
      <c r="FDX511" s="78"/>
      <c r="FDY511" s="78"/>
      <c r="FDZ511" s="65"/>
      <c r="FEC511" s="78"/>
      <c r="FED511" s="78"/>
      <c r="FEE511" s="65"/>
      <c r="FEH511" s="78"/>
      <c r="FEI511" s="78"/>
      <c r="FEJ511" s="65"/>
      <c r="FEM511" s="78"/>
      <c r="FEN511" s="78"/>
      <c r="FEO511" s="65"/>
      <c r="FER511" s="78"/>
      <c r="FES511" s="78"/>
      <c r="FET511" s="65"/>
      <c r="FEW511" s="78"/>
      <c r="FEX511" s="78"/>
      <c r="FEY511" s="65"/>
      <c r="FFB511" s="78"/>
      <c r="FFC511" s="78"/>
      <c r="FFD511" s="65"/>
      <c r="FFG511" s="78"/>
      <c r="FFH511" s="78"/>
      <c r="FFI511" s="65"/>
      <c r="FFL511" s="78"/>
      <c r="FFM511" s="78"/>
      <c r="FFN511" s="65"/>
      <c r="FFQ511" s="78"/>
      <c r="FFR511" s="78"/>
      <c r="FFS511" s="65"/>
      <c r="FFV511" s="78"/>
      <c r="FFW511" s="78"/>
      <c r="FFX511" s="65"/>
      <c r="FGA511" s="78"/>
      <c r="FGB511" s="78"/>
      <c r="FGC511" s="65"/>
      <c r="FGF511" s="78"/>
      <c r="FGG511" s="78"/>
      <c r="FGH511" s="65"/>
      <c r="FGK511" s="78"/>
      <c r="FGL511" s="78"/>
      <c r="FGM511" s="65"/>
      <c r="FGP511" s="78"/>
      <c r="FGQ511" s="78"/>
      <c r="FGR511" s="65"/>
      <c r="FGU511" s="78"/>
      <c r="FGV511" s="78"/>
      <c r="FGW511" s="65"/>
      <c r="FGZ511" s="78"/>
      <c r="FHA511" s="78"/>
      <c r="FHB511" s="65"/>
      <c r="FHE511" s="78"/>
      <c r="FHF511" s="78"/>
      <c r="FHG511" s="65"/>
      <c r="FHJ511" s="78"/>
      <c r="FHK511" s="78"/>
      <c r="FHL511" s="65"/>
      <c r="FHO511" s="78"/>
      <c r="FHP511" s="78"/>
      <c r="FHQ511" s="65"/>
      <c r="FHT511" s="78"/>
      <c r="FHU511" s="78"/>
      <c r="FHV511" s="65"/>
      <c r="FHY511" s="78"/>
      <c r="FHZ511" s="78"/>
      <c r="FIA511" s="65"/>
      <c r="FID511" s="78"/>
      <c r="FIE511" s="78"/>
      <c r="FIF511" s="65"/>
      <c r="FII511" s="78"/>
      <c r="FIJ511" s="78"/>
      <c r="FIK511" s="65"/>
      <c r="FIN511" s="78"/>
      <c r="FIO511" s="78"/>
      <c r="FIP511" s="65"/>
      <c r="FIS511" s="78"/>
      <c r="FIT511" s="78"/>
      <c r="FIU511" s="65"/>
      <c r="FIX511" s="78"/>
      <c r="FIY511" s="78"/>
      <c r="FIZ511" s="65"/>
      <c r="FJC511" s="78"/>
      <c r="FJD511" s="78"/>
      <c r="FJE511" s="65"/>
      <c r="FJH511" s="78"/>
      <c r="FJI511" s="78"/>
      <c r="FJJ511" s="65"/>
      <c r="FJM511" s="78"/>
      <c r="FJN511" s="78"/>
      <c r="FJO511" s="65"/>
      <c r="FJR511" s="78"/>
      <c r="FJS511" s="78"/>
      <c r="FJT511" s="65"/>
      <c r="FJW511" s="78"/>
      <c r="FJX511" s="78"/>
      <c r="FJY511" s="65"/>
      <c r="FKB511" s="78"/>
      <c r="FKC511" s="78"/>
      <c r="FKD511" s="65"/>
      <c r="FKG511" s="78"/>
      <c r="FKH511" s="78"/>
      <c r="FKI511" s="65"/>
      <c r="FKL511" s="78"/>
      <c r="FKM511" s="78"/>
      <c r="FKN511" s="65"/>
      <c r="FKQ511" s="78"/>
      <c r="FKR511" s="78"/>
      <c r="FKS511" s="65"/>
      <c r="FKV511" s="78"/>
      <c r="FKW511" s="78"/>
      <c r="FKX511" s="65"/>
      <c r="FLA511" s="78"/>
      <c r="FLB511" s="78"/>
      <c r="FLC511" s="65"/>
      <c r="FLF511" s="78"/>
      <c r="FLG511" s="78"/>
      <c r="FLH511" s="65"/>
      <c r="FLK511" s="78"/>
      <c r="FLL511" s="78"/>
      <c r="FLM511" s="65"/>
      <c r="FLP511" s="78"/>
      <c r="FLQ511" s="78"/>
      <c r="FLR511" s="65"/>
      <c r="FLU511" s="78"/>
      <c r="FLV511" s="78"/>
      <c r="FLW511" s="65"/>
      <c r="FLZ511" s="78"/>
      <c r="FMA511" s="78"/>
      <c r="FMB511" s="65"/>
      <c r="FME511" s="78"/>
      <c r="FMF511" s="78"/>
      <c r="FMG511" s="65"/>
      <c r="FMJ511" s="78"/>
      <c r="FMK511" s="78"/>
      <c r="FML511" s="65"/>
      <c r="FMO511" s="78"/>
      <c r="FMP511" s="78"/>
      <c r="FMQ511" s="65"/>
      <c r="FMT511" s="78"/>
      <c r="FMU511" s="78"/>
      <c r="FMV511" s="65"/>
      <c r="FMY511" s="78"/>
      <c r="FMZ511" s="78"/>
      <c r="FNA511" s="65"/>
      <c r="FND511" s="78"/>
      <c r="FNE511" s="78"/>
      <c r="FNF511" s="65"/>
      <c r="FNI511" s="78"/>
      <c r="FNJ511" s="78"/>
      <c r="FNK511" s="65"/>
      <c r="FNN511" s="78"/>
      <c r="FNO511" s="78"/>
      <c r="FNP511" s="65"/>
      <c r="FNS511" s="78"/>
      <c r="FNT511" s="78"/>
      <c r="FNU511" s="65"/>
      <c r="FNX511" s="78"/>
      <c r="FNY511" s="78"/>
      <c r="FNZ511" s="65"/>
      <c r="FOC511" s="78"/>
      <c r="FOD511" s="78"/>
      <c r="FOE511" s="65"/>
      <c r="FOH511" s="78"/>
      <c r="FOI511" s="78"/>
      <c r="FOJ511" s="65"/>
      <c r="FOM511" s="78"/>
      <c r="FON511" s="78"/>
      <c r="FOO511" s="65"/>
      <c r="FOR511" s="78"/>
      <c r="FOS511" s="78"/>
      <c r="FOT511" s="65"/>
      <c r="FOW511" s="78"/>
      <c r="FOX511" s="78"/>
      <c r="FOY511" s="65"/>
      <c r="FPB511" s="78"/>
      <c r="FPC511" s="78"/>
      <c r="FPD511" s="65"/>
      <c r="FPG511" s="78"/>
      <c r="FPH511" s="78"/>
      <c r="FPI511" s="65"/>
      <c r="FPL511" s="78"/>
      <c r="FPM511" s="78"/>
      <c r="FPN511" s="65"/>
      <c r="FPQ511" s="78"/>
      <c r="FPR511" s="78"/>
      <c r="FPS511" s="65"/>
      <c r="FPV511" s="78"/>
      <c r="FPW511" s="78"/>
      <c r="FPX511" s="65"/>
      <c r="FQA511" s="78"/>
      <c r="FQB511" s="78"/>
      <c r="FQC511" s="65"/>
      <c r="FQF511" s="78"/>
      <c r="FQG511" s="78"/>
      <c r="FQH511" s="65"/>
      <c r="FQK511" s="78"/>
      <c r="FQL511" s="78"/>
      <c r="FQM511" s="65"/>
      <c r="FQP511" s="78"/>
      <c r="FQQ511" s="78"/>
      <c r="FQR511" s="65"/>
      <c r="FQU511" s="78"/>
      <c r="FQV511" s="78"/>
      <c r="FQW511" s="65"/>
      <c r="FQZ511" s="78"/>
      <c r="FRA511" s="78"/>
      <c r="FRB511" s="65"/>
      <c r="FRE511" s="78"/>
      <c r="FRF511" s="78"/>
      <c r="FRG511" s="65"/>
      <c r="FRJ511" s="78"/>
      <c r="FRK511" s="78"/>
      <c r="FRL511" s="65"/>
      <c r="FRO511" s="78"/>
      <c r="FRP511" s="78"/>
      <c r="FRQ511" s="65"/>
      <c r="FRT511" s="78"/>
      <c r="FRU511" s="78"/>
      <c r="FRV511" s="65"/>
      <c r="FRY511" s="78"/>
      <c r="FRZ511" s="78"/>
      <c r="FSA511" s="65"/>
      <c r="FSD511" s="78"/>
      <c r="FSE511" s="78"/>
      <c r="FSF511" s="65"/>
      <c r="FSI511" s="78"/>
      <c r="FSJ511" s="78"/>
      <c r="FSK511" s="65"/>
      <c r="FSN511" s="78"/>
      <c r="FSO511" s="78"/>
      <c r="FSP511" s="65"/>
      <c r="FSS511" s="78"/>
      <c r="FST511" s="78"/>
      <c r="FSU511" s="65"/>
      <c r="FSX511" s="78"/>
      <c r="FSY511" s="78"/>
      <c r="FSZ511" s="65"/>
      <c r="FTC511" s="78"/>
      <c r="FTD511" s="78"/>
      <c r="FTE511" s="65"/>
      <c r="FTH511" s="78"/>
      <c r="FTI511" s="78"/>
      <c r="FTJ511" s="65"/>
      <c r="FTM511" s="78"/>
      <c r="FTN511" s="78"/>
      <c r="FTO511" s="65"/>
      <c r="FTR511" s="78"/>
      <c r="FTS511" s="78"/>
      <c r="FTT511" s="65"/>
      <c r="FTW511" s="78"/>
      <c r="FTX511" s="78"/>
      <c r="FTY511" s="65"/>
      <c r="FUB511" s="78"/>
      <c r="FUC511" s="78"/>
      <c r="FUD511" s="65"/>
      <c r="FUG511" s="78"/>
      <c r="FUH511" s="78"/>
      <c r="FUI511" s="65"/>
      <c r="FUL511" s="78"/>
      <c r="FUM511" s="78"/>
      <c r="FUN511" s="65"/>
      <c r="FUQ511" s="78"/>
      <c r="FUR511" s="78"/>
      <c r="FUS511" s="65"/>
      <c r="FUV511" s="78"/>
      <c r="FUW511" s="78"/>
      <c r="FUX511" s="65"/>
      <c r="FVA511" s="78"/>
      <c r="FVB511" s="78"/>
      <c r="FVC511" s="65"/>
      <c r="FVF511" s="78"/>
      <c r="FVG511" s="78"/>
      <c r="FVH511" s="65"/>
      <c r="FVK511" s="78"/>
      <c r="FVL511" s="78"/>
      <c r="FVM511" s="65"/>
      <c r="FVP511" s="78"/>
      <c r="FVQ511" s="78"/>
      <c r="FVR511" s="65"/>
      <c r="FVU511" s="78"/>
      <c r="FVV511" s="78"/>
      <c r="FVW511" s="65"/>
      <c r="FVZ511" s="78"/>
      <c r="FWA511" s="78"/>
      <c r="FWB511" s="65"/>
      <c r="FWE511" s="78"/>
      <c r="FWF511" s="78"/>
      <c r="FWG511" s="65"/>
      <c r="FWJ511" s="78"/>
      <c r="FWK511" s="78"/>
      <c r="FWL511" s="65"/>
      <c r="FWO511" s="78"/>
      <c r="FWP511" s="78"/>
      <c r="FWQ511" s="65"/>
      <c r="FWT511" s="78"/>
      <c r="FWU511" s="78"/>
      <c r="FWV511" s="65"/>
      <c r="FWY511" s="78"/>
      <c r="FWZ511" s="78"/>
      <c r="FXA511" s="65"/>
      <c r="FXD511" s="78"/>
      <c r="FXE511" s="78"/>
      <c r="FXF511" s="65"/>
      <c r="FXI511" s="78"/>
      <c r="FXJ511" s="78"/>
      <c r="FXK511" s="65"/>
      <c r="FXN511" s="78"/>
      <c r="FXO511" s="78"/>
      <c r="FXP511" s="65"/>
      <c r="FXS511" s="78"/>
      <c r="FXT511" s="78"/>
      <c r="FXU511" s="65"/>
      <c r="FXX511" s="78"/>
      <c r="FXY511" s="78"/>
      <c r="FXZ511" s="65"/>
      <c r="FYC511" s="78"/>
      <c r="FYD511" s="78"/>
      <c r="FYE511" s="65"/>
      <c r="FYH511" s="78"/>
      <c r="FYI511" s="78"/>
      <c r="FYJ511" s="65"/>
      <c r="FYM511" s="78"/>
      <c r="FYN511" s="78"/>
      <c r="FYO511" s="65"/>
      <c r="FYR511" s="78"/>
      <c r="FYS511" s="78"/>
      <c r="FYT511" s="65"/>
      <c r="FYW511" s="78"/>
      <c r="FYX511" s="78"/>
      <c r="FYY511" s="65"/>
      <c r="FZB511" s="78"/>
      <c r="FZC511" s="78"/>
      <c r="FZD511" s="65"/>
      <c r="FZG511" s="78"/>
      <c r="FZH511" s="78"/>
      <c r="FZI511" s="65"/>
      <c r="FZL511" s="78"/>
      <c r="FZM511" s="78"/>
      <c r="FZN511" s="65"/>
      <c r="FZQ511" s="78"/>
      <c r="FZR511" s="78"/>
      <c r="FZS511" s="65"/>
      <c r="FZV511" s="78"/>
      <c r="FZW511" s="78"/>
      <c r="FZX511" s="65"/>
      <c r="GAA511" s="78"/>
      <c r="GAB511" s="78"/>
      <c r="GAC511" s="65"/>
      <c r="GAF511" s="78"/>
      <c r="GAG511" s="78"/>
      <c r="GAH511" s="65"/>
      <c r="GAK511" s="78"/>
      <c r="GAL511" s="78"/>
      <c r="GAM511" s="65"/>
      <c r="GAP511" s="78"/>
      <c r="GAQ511" s="78"/>
      <c r="GAR511" s="65"/>
      <c r="GAU511" s="78"/>
      <c r="GAV511" s="78"/>
      <c r="GAW511" s="65"/>
      <c r="GAZ511" s="78"/>
      <c r="GBA511" s="78"/>
      <c r="GBB511" s="65"/>
      <c r="GBE511" s="78"/>
      <c r="GBF511" s="78"/>
      <c r="GBG511" s="65"/>
      <c r="GBJ511" s="78"/>
      <c r="GBK511" s="78"/>
      <c r="GBL511" s="65"/>
      <c r="GBO511" s="78"/>
      <c r="GBP511" s="78"/>
      <c r="GBQ511" s="65"/>
      <c r="GBT511" s="78"/>
      <c r="GBU511" s="78"/>
      <c r="GBV511" s="65"/>
      <c r="GBY511" s="78"/>
      <c r="GBZ511" s="78"/>
      <c r="GCA511" s="65"/>
      <c r="GCD511" s="78"/>
      <c r="GCE511" s="78"/>
      <c r="GCF511" s="65"/>
      <c r="GCI511" s="78"/>
      <c r="GCJ511" s="78"/>
      <c r="GCK511" s="65"/>
      <c r="GCN511" s="78"/>
      <c r="GCO511" s="78"/>
      <c r="GCP511" s="65"/>
      <c r="GCS511" s="78"/>
      <c r="GCT511" s="78"/>
      <c r="GCU511" s="65"/>
      <c r="GCX511" s="78"/>
      <c r="GCY511" s="78"/>
      <c r="GCZ511" s="65"/>
      <c r="GDC511" s="78"/>
      <c r="GDD511" s="78"/>
      <c r="GDE511" s="65"/>
      <c r="GDH511" s="78"/>
      <c r="GDI511" s="78"/>
      <c r="GDJ511" s="65"/>
      <c r="GDM511" s="78"/>
      <c r="GDN511" s="78"/>
      <c r="GDO511" s="65"/>
      <c r="GDR511" s="78"/>
      <c r="GDS511" s="78"/>
      <c r="GDT511" s="65"/>
      <c r="GDW511" s="78"/>
      <c r="GDX511" s="78"/>
      <c r="GDY511" s="65"/>
      <c r="GEB511" s="78"/>
      <c r="GEC511" s="78"/>
      <c r="GED511" s="65"/>
      <c r="GEG511" s="78"/>
      <c r="GEH511" s="78"/>
      <c r="GEI511" s="65"/>
      <c r="GEL511" s="78"/>
      <c r="GEM511" s="78"/>
      <c r="GEN511" s="65"/>
      <c r="GEQ511" s="78"/>
      <c r="GER511" s="78"/>
      <c r="GES511" s="65"/>
      <c r="GEV511" s="78"/>
      <c r="GEW511" s="78"/>
      <c r="GEX511" s="65"/>
      <c r="GFA511" s="78"/>
      <c r="GFB511" s="78"/>
      <c r="GFC511" s="65"/>
      <c r="GFF511" s="78"/>
      <c r="GFG511" s="78"/>
      <c r="GFH511" s="65"/>
      <c r="GFK511" s="78"/>
      <c r="GFL511" s="78"/>
      <c r="GFM511" s="65"/>
      <c r="GFP511" s="78"/>
      <c r="GFQ511" s="78"/>
      <c r="GFR511" s="65"/>
      <c r="GFU511" s="78"/>
      <c r="GFV511" s="78"/>
      <c r="GFW511" s="65"/>
      <c r="GFZ511" s="78"/>
      <c r="GGA511" s="78"/>
      <c r="GGB511" s="65"/>
      <c r="GGE511" s="78"/>
      <c r="GGF511" s="78"/>
      <c r="GGG511" s="65"/>
      <c r="GGJ511" s="78"/>
      <c r="GGK511" s="78"/>
      <c r="GGL511" s="65"/>
      <c r="GGO511" s="78"/>
      <c r="GGP511" s="78"/>
      <c r="GGQ511" s="65"/>
      <c r="GGT511" s="78"/>
      <c r="GGU511" s="78"/>
      <c r="GGV511" s="65"/>
      <c r="GGY511" s="78"/>
      <c r="GGZ511" s="78"/>
      <c r="GHA511" s="65"/>
      <c r="GHD511" s="78"/>
      <c r="GHE511" s="78"/>
      <c r="GHF511" s="65"/>
      <c r="GHI511" s="78"/>
      <c r="GHJ511" s="78"/>
      <c r="GHK511" s="65"/>
      <c r="GHN511" s="78"/>
      <c r="GHO511" s="78"/>
      <c r="GHP511" s="65"/>
      <c r="GHS511" s="78"/>
      <c r="GHT511" s="78"/>
      <c r="GHU511" s="65"/>
      <c r="GHX511" s="78"/>
      <c r="GHY511" s="78"/>
      <c r="GHZ511" s="65"/>
      <c r="GIC511" s="78"/>
      <c r="GID511" s="78"/>
      <c r="GIE511" s="65"/>
      <c r="GIH511" s="78"/>
      <c r="GII511" s="78"/>
      <c r="GIJ511" s="65"/>
      <c r="GIM511" s="78"/>
      <c r="GIN511" s="78"/>
      <c r="GIO511" s="65"/>
      <c r="GIR511" s="78"/>
      <c r="GIS511" s="78"/>
      <c r="GIT511" s="65"/>
      <c r="GIW511" s="78"/>
      <c r="GIX511" s="78"/>
      <c r="GIY511" s="65"/>
      <c r="GJB511" s="78"/>
      <c r="GJC511" s="78"/>
      <c r="GJD511" s="65"/>
      <c r="GJG511" s="78"/>
      <c r="GJH511" s="78"/>
      <c r="GJI511" s="65"/>
      <c r="GJL511" s="78"/>
      <c r="GJM511" s="78"/>
      <c r="GJN511" s="65"/>
      <c r="GJQ511" s="78"/>
      <c r="GJR511" s="78"/>
      <c r="GJS511" s="65"/>
      <c r="GJV511" s="78"/>
      <c r="GJW511" s="78"/>
      <c r="GJX511" s="65"/>
      <c r="GKA511" s="78"/>
      <c r="GKB511" s="78"/>
      <c r="GKC511" s="65"/>
      <c r="GKF511" s="78"/>
      <c r="GKG511" s="78"/>
      <c r="GKH511" s="65"/>
      <c r="GKK511" s="78"/>
      <c r="GKL511" s="78"/>
      <c r="GKM511" s="65"/>
      <c r="GKP511" s="78"/>
      <c r="GKQ511" s="78"/>
      <c r="GKR511" s="65"/>
      <c r="GKU511" s="78"/>
      <c r="GKV511" s="78"/>
      <c r="GKW511" s="65"/>
      <c r="GKZ511" s="78"/>
      <c r="GLA511" s="78"/>
      <c r="GLB511" s="65"/>
      <c r="GLE511" s="78"/>
      <c r="GLF511" s="78"/>
      <c r="GLG511" s="65"/>
      <c r="GLJ511" s="78"/>
      <c r="GLK511" s="78"/>
      <c r="GLL511" s="65"/>
      <c r="GLO511" s="78"/>
      <c r="GLP511" s="78"/>
      <c r="GLQ511" s="65"/>
      <c r="GLT511" s="78"/>
      <c r="GLU511" s="78"/>
      <c r="GLV511" s="65"/>
      <c r="GLY511" s="78"/>
      <c r="GLZ511" s="78"/>
      <c r="GMA511" s="65"/>
      <c r="GMD511" s="78"/>
      <c r="GME511" s="78"/>
      <c r="GMF511" s="65"/>
      <c r="GMI511" s="78"/>
      <c r="GMJ511" s="78"/>
      <c r="GMK511" s="65"/>
      <c r="GMN511" s="78"/>
      <c r="GMO511" s="78"/>
      <c r="GMP511" s="65"/>
      <c r="GMS511" s="78"/>
      <c r="GMT511" s="78"/>
      <c r="GMU511" s="65"/>
      <c r="GMX511" s="78"/>
      <c r="GMY511" s="78"/>
      <c r="GMZ511" s="65"/>
      <c r="GNC511" s="78"/>
      <c r="GND511" s="78"/>
      <c r="GNE511" s="65"/>
      <c r="GNH511" s="78"/>
      <c r="GNI511" s="78"/>
      <c r="GNJ511" s="65"/>
      <c r="GNM511" s="78"/>
      <c r="GNN511" s="78"/>
      <c r="GNO511" s="65"/>
      <c r="GNR511" s="78"/>
      <c r="GNS511" s="78"/>
      <c r="GNT511" s="65"/>
      <c r="GNW511" s="78"/>
      <c r="GNX511" s="78"/>
      <c r="GNY511" s="65"/>
      <c r="GOB511" s="78"/>
      <c r="GOC511" s="78"/>
      <c r="GOD511" s="65"/>
      <c r="GOG511" s="78"/>
      <c r="GOH511" s="78"/>
      <c r="GOI511" s="65"/>
      <c r="GOL511" s="78"/>
      <c r="GOM511" s="78"/>
      <c r="GON511" s="65"/>
      <c r="GOQ511" s="78"/>
      <c r="GOR511" s="78"/>
      <c r="GOS511" s="65"/>
      <c r="GOV511" s="78"/>
      <c r="GOW511" s="78"/>
      <c r="GOX511" s="65"/>
      <c r="GPA511" s="78"/>
      <c r="GPB511" s="78"/>
      <c r="GPC511" s="65"/>
      <c r="GPF511" s="78"/>
      <c r="GPG511" s="78"/>
      <c r="GPH511" s="65"/>
      <c r="GPK511" s="78"/>
      <c r="GPL511" s="78"/>
      <c r="GPM511" s="65"/>
      <c r="GPP511" s="78"/>
      <c r="GPQ511" s="78"/>
      <c r="GPR511" s="65"/>
      <c r="GPU511" s="78"/>
      <c r="GPV511" s="78"/>
      <c r="GPW511" s="65"/>
      <c r="GPZ511" s="78"/>
      <c r="GQA511" s="78"/>
      <c r="GQB511" s="65"/>
      <c r="GQE511" s="78"/>
      <c r="GQF511" s="78"/>
      <c r="GQG511" s="65"/>
      <c r="GQJ511" s="78"/>
      <c r="GQK511" s="78"/>
      <c r="GQL511" s="65"/>
      <c r="GQO511" s="78"/>
      <c r="GQP511" s="78"/>
      <c r="GQQ511" s="65"/>
      <c r="GQT511" s="78"/>
      <c r="GQU511" s="78"/>
      <c r="GQV511" s="65"/>
      <c r="GQY511" s="78"/>
      <c r="GQZ511" s="78"/>
      <c r="GRA511" s="65"/>
      <c r="GRD511" s="78"/>
      <c r="GRE511" s="78"/>
      <c r="GRF511" s="65"/>
      <c r="GRI511" s="78"/>
      <c r="GRJ511" s="78"/>
      <c r="GRK511" s="65"/>
      <c r="GRN511" s="78"/>
      <c r="GRO511" s="78"/>
      <c r="GRP511" s="65"/>
      <c r="GRS511" s="78"/>
      <c r="GRT511" s="78"/>
      <c r="GRU511" s="65"/>
      <c r="GRX511" s="78"/>
      <c r="GRY511" s="78"/>
      <c r="GRZ511" s="65"/>
      <c r="GSC511" s="78"/>
      <c r="GSD511" s="78"/>
      <c r="GSE511" s="65"/>
      <c r="GSH511" s="78"/>
      <c r="GSI511" s="78"/>
      <c r="GSJ511" s="65"/>
      <c r="GSM511" s="78"/>
      <c r="GSN511" s="78"/>
      <c r="GSO511" s="65"/>
      <c r="GSR511" s="78"/>
      <c r="GSS511" s="78"/>
      <c r="GST511" s="65"/>
      <c r="GSW511" s="78"/>
      <c r="GSX511" s="78"/>
      <c r="GSY511" s="65"/>
      <c r="GTB511" s="78"/>
      <c r="GTC511" s="78"/>
      <c r="GTD511" s="65"/>
      <c r="GTG511" s="78"/>
      <c r="GTH511" s="78"/>
      <c r="GTI511" s="65"/>
      <c r="GTL511" s="78"/>
      <c r="GTM511" s="78"/>
      <c r="GTN511" s="65"/>
      <c r="GTQ511" s="78"/>
      <c r="GTR511" s="78"/>
      <c r="GTS511" s="65"/>
      <c r="GTV511" s="78"/>
      <c r="GTW511" s="78"/>
      <c r="GTX511" s="65"/>
      <c r="GUA511" s="78"/>
      <c r="GUB511" s="78"/>
      <c r="GUC511" s="65"/>
      <c r="GUF511" s="78"/>
      <c r="GUG511" s="78"/>
      <c r="GUH511" s="65"/>
      <c r="GUK511" s="78"/>
      <c r="GUL511" s="78"/>
      <c r="GUM511" s="65"/>
      <c r="GUP511" s="78"/>
      <c r="GUQ511" s="78"/>
      <c r="GUR511" s="65"/>
      <c r="GUU511" s="78"/>
      <c r="GUV511" s="78"/>
      <c r="GUW511" s="65"/>
      <c r="GUZ511" s="78"/>
      <c r="GVA511" s="78"/>
      <c r="GVB511" s="65"/>
      <c r="GVE511" s="78"/>
      <c r="GVF511" s="78"/>
      <c r="GVG511" s="65"/>
      <c r="GVJ511" s="78"/>
      <c r="GVK511" s="78"/>
      <c r="GVL511" s="65"/>
      <c r="GVO511" s="78"/>
      <c r="GVP511" s="78"/>
      <c r="GVQ511" s="65"/>
      <c r="GVT511" s="78"/>
      <c r="GVU511" s="78"/>
      <c r="GVV511" s="65"/>
      <c r="GVY511" s="78"/>
      <c r="GVZ511" s="78"/>
      <c r="GWA511" s="65"/>
      <c r="GWD511" s="78"/>
      <c r="GWE511" s="78"/>
      <c r="GWF511" s="65"/>
      <c r="GWI511" s="78"/>
      <c r="GWJ511" s="78"/>
      <c r="GWK511" s="65"/>
      <c r="GWN511" s="78"/>
      <c r="GWO511" s="78"/>
      <c r="GWP511" s="65"/>
      <c r="GWS511" s="78"/>
      <c r="GWT511" s="78"/>
      <c r="GWU511" s="65"/>
      <c r="GWX511" s="78"/>
      <c r="GWY511" s="78"/>
      <c r="GWZ511" s="65"/>
      <c r="GXC511" s="78"/>
      <c r="GXD511" s="78"/>
      <c r="GXE511" s="65"/>
      <c r="GXH511" s="78"/>
      <c r="GXI511" s="78"/>
      <c r="GXJ511" s="65"/>
      <c r="GXM511" s="78"/>
      <c r="GXN511" s="78"/>
      <c r="GXO511" s="65"/>
      <c r="GXR511" s="78"/>
      <c r="GXS511" s="78"/>
      <c r="GXT511" s="65"/>
      <c r="GXW511" s="78"/>
      <c r="GXX511" s="78"/>
      <c r="GXY511" s="65"/>
      <c r="GYB511" s="78"/>
      <c r="GYC511" s="78"/>
      <c r="GYD511" s="65"/>
      <c r="GYG511" s="78"/>
      <c r="GYH511" s="78"/>
      <c r="GYI511" s="65"/>
      <c r="GYL511" s="78"/>
      <c r="GYM511" s="78"/>
      <c r="GYN511" s="65"/>
      <c r="GYQ511" s="78"/>
      <c r="GYR511" s="78"/>
      <c r="GYS511" s="65"/>
      <c r="GYV511" s="78"/>
      <c r="GYW511" s="78"/>
      <c r="GYX511" s="65"/>
      <c r="GZA511" s="78"/>
      <c r="GZB511" s="78"/>
      <c r="GZC511" s="65"/>
      <c r="GZF511" s="78"/>
      <c r="GZG511" s="78"/>
      <c r="GZH511" s="65"/>
      <c r="GZK511" s="78"/>
      <c r="GZL511" s="78"/>
      <c r="GZM511" s="65"/>
      <c r="GZP511" s="78"/>
      <c r="GZQ511" s="78"/>
      <c r="GZR511" s="65"/>
      <c r="GZU511" s="78"/>
      <c r="GZV511" s="78"/>
      <c r="GZW511" s="65"/>
      <c r="GZZ511" s="78"/>
      <c r="HAA511" s="78"/>
      <c r="HAB511" s="65"/>
      <c r="HAE511" s="78"/>
      <c r="HAF511" s="78"/>
      <c r="HAG511" s="65"/>
      <c r="HAJ511" s="78"/>
      <c r="HAK511" s="78"/>
      <c r="HAL511" s="65"/>
      <c r="HAO511" s="78"/>
      <c r="HAP511" s="78"/>
      <c r="HAQ511" s="65"/>
      <c r="HAT511" s="78"/>
      <c r="HAU511" s="78"/>
      <c r="HAV511" s="65"/>
      <c r="HAY511" s="78"/>
      <c r="HAZ511" s="78"/>
      <c r="HBA511" s="65"/>
      <c r="HBD511" s="78"/>
      <c r="HBE511" s="78"/>
      <c r="HBF511" s="65"/>
      <c r="HBI511" s="78"/>
      <c r="HBJ511" s="78"/>
      <c r="HBK511" s="65"/>
      <c r="HBN511" s="78"/>
      <c r="HBO511" s="78"/>
      <c r="HBP511" s="65"/>
      <c r="HBS511" s="78"/>
      <c r="HBT511" s="78"/>
      <c r="HBU511" s="65"/>
      <c r="HBX511" s="78"/>
      <c r="HBY511" s="78"/>
      <c r="HBZ511" s="65"/>
      <c r="HCC511" s="78"/>
      <c r="HCD511" s="78"/>
      <c r="HCE511" s="65"/>
      <c r="HCH511" s="78"/>
      <c r="HCI511" s="78"/>
      <c r="HCJ511" s="65"/>
      <c r="HCM511" s="78"/>
      <c r="HCN511" s="78"/>
      <c r="HCO511" s="65"/>
      <c r="HCR511" s="78"/>
      <c r="HCS511" s="78"/>
      <c r="HCT511" s="65"/>
      <c r="HCW511" s="78"/>
      <c r="HCX511" s="78"/>
      <c r="HCY511" s="65"/>
      <c r="HDB511" s="78"/>
      <c r="HDC511" s="78"/>
      <c r="HDD511" s="65"/>
      <c r="HDG511" s="78"/>
      <c r="HDH511" s="78"/>
      <c r="HDI511" s="65"/>
      <c r="HDL511" s="78"/>
      <c r="HDM511" s="78"/>
      <c r="HDN511" s="65"/>
      <c r="HDQ511" s="78"/>
      <c r="HDR511" s="78"/>
      <c r="HDS511" s="65"/>
      <c r="HDV511" s="78"/>
      <c r="HDW511" s="78"/>
      <c r="HDX511" s="65"/>
      <c r="HEA511" s="78"/>
      <c r="HEB511" s="78"/>
      <c r="HEC511" s="65"/>
      <c r="HEF511" s="78"/>
      <c r="HEG511" s="78"/>
      <c r="HEH511" s="65"/>
      <c r="HEK511" s="78"/>
      <c r="HEL511" s="78"/>
      <c r="HEM511" s="65"/>
      <c r="HEP511" s="78"/>
      <c r="HEQ511" s="78"/>
      <c r="HER511" s="65"/>
      <c r="HEU511" s="78"/>
      <c r="HEV511" s="78"/>
      <c r="HEW511" s="65"/>
      <c r="HEZ511" s="78"/>
      <c r="HFA511" s="78"/>
      <c r="HFB511" s="65"/>
      <c r="HFE511" s="78"/>
      <c r="HFF511" s="78"/>
      <c r="HFG511" s="65"/>
      <c r="HFJ511" s="78"/>
      <c r="HFK511" s="78"/>
      <c r="HFL511" s="65"/>
      <c r="HFO511" s="78"/>
      <c r="HFP511" s="78"/>
      <c r="HFQ511" s="65"/>
      <c r="HFT511" s="78"/>
      <c r="HFU511" s="78"/>
      <c r="HFV511" s="65"/>
      <c r="HFY511" s="78"/>
      <c r="HFZ511" s="78"/>
      <c r="HGA511" s="65"/>
      <c r="HGD511" s="78"/>
      <c r="HGE511" s="78"/>
      <c r="HGF511" s="65"/>
      <c r="HGI511" s="78"/>
      <c r="HGJ511" s="78"/>
      <c r="HGK511" s="65"/>
      <c r="HGN511" s="78"/>
      <c r="HGO511" s="78"/>
      <c r="HGP511" s="65"/>
      <c r="HGS511" s="78"/>
      <c r="HGT511" s="78"/>
      <c r="HGU511" s="65"/>
      <c r="HGX511" s="78"/>
      <c r="HGY511" s="78"/>
      <c r="HGZ511" s="65"/>
      <c r="HHC511" s="78"/>
      <c r="HHD511" s="78"/>
      <c r="HHE511" s="65"/>
      <c r="HHH511" s="78"/>
      <c r="HHI511" s="78"/>
      <c r="HHJ511" s="65"/>
      <c r="HHM511" s="78"/>
      <c r="HHN511" s="78"/>
      <c r="HHO511" s="65"/>
      <c r="HHR511" s="78"/>
      <c r="HHS511" s="78"/>
      <c r="HHT511" s="65"/>
      <c r="HHW511" s="78"/>
      <c r="HHX511" s="78"/>
      <c r="HHY511" s="65"/>
      <c r="HIB511" s="78"/>
      <c r="HIC511" s="78"/>
      <c r="HID511" s="65"/>
      <c r="HIG511" s="78"/>
      <c r="HIH511" s="78"/>
      <c r="HII511" s="65"/>
      <c r="HIL511" s="78"/>
      <c r="HIM511" s="78"/>
      <c r="HIN511" s="65"/>
      <c r="HIQ511" s="78"/>
      <c r="HIR511" s="78"/>
      <c r="HIS511" s="65"/>
      <c r="HIV511" s="78"/>
      <c r="HIW511" s="78"/>
      <c r="HIX511" s="65"/>
      <c r="HJA511" s="78"/>
      <c r="HJB511" s="78"/>
      <c r="HJC511" s="65"/>
      <c r="HJF511" s="78"/>
      <c r="HJG511" s="78"/>
      <c r="HJH511" s="65"/>
      <c r="HJK511" s="78"/>
      <c r="HJL511" s="78"/>
      <c r="HJM511" s="65"/>
      <c r="HJP511" s="78"/>
      <c r="HJQ511" s="78"/>
      <c r="HJR511" s="65"/>
      <c r="HJU511" s="78"/>
      <c r="HJV511" s="78"/>
      <c r="HJW511" s="65"/>
      <c r="HJZ511" s="78"/>
      <c r="HKA511" s="78"/>
      <c r="HKB511" s="65"/>
      <c r="HKE511" s="78"/>
      <c r="HKF511" s="78"/>
      <c r="HKG511" s="65"/>
      <c r="HKJ511" s="78"/>
      <c r="HKK511" s="78"/>
      <c r="HKL511" s="65"/>
      <c r="HKO511" s="78"/>
      <c r="HKP511" s="78"/>
      <c r="HKQ511" s="65"/>
      <c r="HKT511" s="78"/>
      <c r="HKU511" s="78"/>
      <c r="HKV511" s="65"/>
      <c r="HKY511" s="78"/>
      <c r="HKZ511" s="78"/>
      <c r="HLA511" s="65"/>
      <c r="HLD511" s="78"/>
      <c r="HLE511" s="78"/>
      <c r="HLF511" s="65"/>
      <c r="HLI511" s="78"/>
      <c r="HLJ511" s="78"/>
      <c r="HLK511" s="65"/>
      <c r="HLN511" s="78"/>
      <c r="HLO511" s="78"/>
      <c r="HLP511" s="65"/>
      <c r="HLS511" s="78"/>
      <c r="HLT511" s="78"/>
      <c r="HLU511" s="65"/>
      <c r="HLX511" s="78"/>
      <c r="HLY511" s="78"/>
      <c r="HLZ511" s="65"/>
      <c r="HMC511" s="78"/>
      <c r="HMD511" s="78"/>
      <c r="HME511" s="65"/>
      <c r="HMH511" s="78"/>
      <c r="HMI511" s="78"/>
      <c r="HMJ511" s="65"/>
      <c r="HMM511" s="78"/>
      <c r="HMN511" s="78"/>
      <c r="HMO511" s="65"/>
      <c r="HMR511" s="78"/>
      <c r="HMS511" s="78"/>
      <c r="HMT511" s="65"/>
      <c r="HMW511" s="78"/>
      <c r="HMX511" s="78"/>
      <c r="HMY511" s="65"/>
      <c r="HNB511" s="78"/>
      <c r="HNC511" s="78"/>
      <c r="HND511" s="65"/>
      <c r="HNG511" s="78"/>
      <c r="HNH511" s="78"/>
      <c r="HNI511" s="65"/>
      <c r="HNL511" s="78"/>
      <c r="HNM511" s="78"/>
      <c r="HNN511" s="65"/>
      <c r="HNQ511" s="78"/>
      <c r="HNR511" s="78"/>
      <c r="HNS511" s="65"/>
      <c r="HNV511" s="78"/>
      <c r="HNW511" s="78"/>
      <c r="HNX511" s="65"/>
      <c r="HOA511" s="78"/>
      <c r="HOB511" s="78"/>
      <c r="HOC511" s="65"/>
      <c r="HOF511" s="78"/>
      <c r="HOG511" s="78"/>
      <c r="HOH511" s="65"/>
      <c r="HOK511" s="78"/>
      <c r="HOL511" s="78"/>
      <c r="HOM511" s="65"/>
      <c r="HOP511" s="78"/>
      <c r="HOQ511" s="78"/>
      <c r="HOR511" s="65"/>
      <c r="HOU511" s="78"/>
      <c r="HOV511" s="78"/>
      <c r="HOW511" s="65"/>
      <c r="HOZ511" s="78"/>
      <c r="HPA511" s="78"/>
      <c r="HPB511" s="65"/>
      <c r="HPE511" s="78"/>
      <c r="HPF511" s="78"/>
      <c r="HPG511" s="65"/>
      <c r="HPJ511" s="78"/>
      <c r="HPK511" s="78"/>
      <c r="HPL511" s="65"/>
      <c r="HPO511" s="78"/>
      <c r="HPP511" s="78"/>
      <c r="HPQ511" s="65"/>
      <c r="HPT511" s="78"/>
      <c r="HPU511" s="78"/>
      <c r="HPV511" s="65"/>
      <c r="HPY511" s="78"/>
      <c r="HPZ511" s="78"/>
      <c r="HQA511" s="65"/>
      <c r="HQD511" s="78"/>
      <c r="HQE511" s="78"/>
      <c r="HQF511" s="65"/>
      <c r="HQI511" s="78"/>
      <c r="HQJ511" s="78"/>
      <c r="HQK511" s="65"/>
      <c r="HQN511" s="78"/>
      <c r="HQO511" s="78"/>
      <c r="HQP511" s="65"/>
      <c r="HQS511" s="78"/>
      <c r="HQT511" s="78"/>
      <c r="HQU511" s="65"/>
      <c r="HQX511" s="78"/>
      <c r="HQY511" s="78"/>
      <c r="HQZ511" s="65"/>
      <c r="HRC511" s="78"/>
      <c r="HRD511" s="78"/>
      <c r="HRE511" s="65"/>
      <c r="HRH511" s="78"/>
      <c r="HRI511" s="78"/>
      <c r="HRJ511" s="65"/>
      <c r="HRM511" s="78"/>
      <c r="HRN511" s="78"/>
      <c r="HRO511" s="65"/>
      <c r="HRR511" s="78"/>
      <c r="HRS511" s="78"/>
      <c r="HRT511" s="65"/>
      <c r="HRW511" s="78"/>
      <c r="HRX511" s="78"/>
      <c r="HRY511" s="65"/>
      <c r="HSB511" s="78"/>
      <c r="HSC511" s="78"/>
      <c r="HSD511" s="65"/>
      <c r="HSG511" s="78"/>
      <c r="HSH511" s="78"/>
      <c r="HSI511" s="65"/>
      <c r="HSL511" s="78"/>
      <c r="HSM511" s="78"/>
      <c r="HSN511" s="65"/>
      <c r="HSQ511" s="78"/>
      <c r="HSR511" s="78"/>
      <c r="HSS511" s="65"/>
      <c r="HSV511" s="78"/>
      <c r="HSW511" s="78"/>
      <c r="HSX511" s="65"/>
      <c r="HTA511" s="78"/>
      <c r="HTB511" s="78"/>
      <c r="HTC511" s="65"/>
      <c r="HTF511" s="78"/>
      <c r="HTG511" s="78"/>
      <c r="HTH511" s="65"/>
      <c r="HTK511" s="78"/>
      <c r="HTL511" s="78"/>
      <c r="HTM511" s="65"/>
      <c r="HTP511" s="78"/>
      <c r="HTQ511" s="78"/>
      <c r="HTR511" s="65"/>
      <c r="HTU511" s="78"/>
      <c r="HTV511" s="78"/>
      <c r="HTW511" s="65"/>
      <c r="HTZ511" s="78"/>
      <c r="HUA511" s="78"/>
      <c r="HUB511" s="65"/>
      <c r="HUE511" s="78"/>
      <c r="HUF511" s="78"/>
      <c r="HUG511" s="65"/>
      <c r="HUJ511" s="78"/>
      <c r="HUK511" s="78"/>
      <c r="HUL511" s="65"/>
      <c r="HUO511" s="78"/>
      <c r="HUP511" s="78"/>
      <c r="HUQ511" s="65"/>
      <c r="HUT511" s="78"/>
      <c r="HUU511" s="78"/>
      <c r="HUV511" s="65"/>
      <c r="HUY511" s="78"/>
      <c r="HUZ511" s="78"/>
      <c r="HVA511" s="65"/>
      <c r="HVD511" s="78"/>
      <c r="HVE511" s="78"/>
      <c r="HVF511" s="65"/>
      <c r="HVI511" s="78"/>
      <c r="HVJ511" s="78"/>
      <c r="HVK511" s="65"/>
      <c r="HVN511" s="78"/>
      <c r="HVO511" s="78"/>
      <c r="HVP511" s="65"/>
      <c r="HVS511" s="78"/>
      <c r="HVT511" s="78"/>
      <c r="HVU511" s="65"/>
      <c r="HVX511" s="78"/>
      <c r="HVY511" s="78"/>
      <c r="HVZ511" s="65"/>
      <c r="HWC511" s="78"/>
      <c r="HWD511" s="78"/>
      <c r="HWE511" s="65"/>
      <c r="HWH511" s="78"/>
      <c r="HWI511" s="78"/>
      <c r="HWJ511" s="65"/>
      <c r="HWM511" s="78"/>
      <c r="HWN511" s="78"/>
      <c r="HWO511" s="65"/>
      <c r="HWR511" s="78"/>
      <c r="HWS511" s="78"/>
      <c r="HWT511" s="65"/>
      <c r="HWW511" s="78"/>
      <c r="HWX511" s="78"/>
      <c r="HWY511" s="65"/>
      <c r="HXB511" s="78"/>
      <c r="HXC511" s="78"/>
      <c r="HXD511" s="65"/>
      <c r="HXG511" s="78"/>
      <c r="HXH511" s="78"/>
      <c r="HXI511" s="65"/>
      <c r="HXL511" s="78"/>
      <c r="HXM511" s="78"/>
      <c r="HXN511" s="65"/>
      <c r="HXQ511" s="78"/>
      <c r="HXR511" s="78"/>
      <c r="HXS511" s="65"/>
      <c r="HXV511" s="78"/>
      <c r="HXW511" s="78"/>
      <c r="HXX511" s="65"/>
      <c r="HYA511" s="78"/>
      <c r="HYB511" s="78"/>
      <c r="HYC511" s="65"/>
      <c r="HYF511" s="78"/>
      <c r="HYG511" s="78"/>
      <c r="HYH511" s="65"/>
      <c r="HYK511" s="78"/>
      <c r="HYL511" s="78"/>
      <c r="HYM511" s="65"/>
      <c r="HYP511" s="78"/>
      <c r="HYQ511" s="78"/>
      <c r="HYR511" s="65"/>
      <c r="HYU511" s="78"/>
      <c r="HYV511" s="78"/>
      <c r="HYW511" s="65"/>
      <c r="HYZ511" s="78"/>
      <c r="HZA511" s="78"/>
      <c r="HZB511" s="65"/>
      <c r="HZE511" s="78"/>
      <c r="HZF511" s="78"/>
      <c r="HZG511" s="65"/>
      <c r="HZJ511" s="78"/>
      <c r="HZK511" s="78"/>
      <c r="HZL511" s="65"/>
      <c r="HZO511" s="78"/>
      <c r="HZP511" s="78"/>
      <c r="HZQ511" s="65"/>
      <c r="HZT511" s="78"/>
      <c r="HZU511" s="78"/>
      <c r="HZV511" s="65"/>
      <c r="HZY511" s="78"/>
      <c r="HZZ511" s="78"/>
      <c r="IAA511" s="65"/>
      <c r="IAD511" s="78"/>
      <c r="IAE511" s="78"/>
      <c r="IAF511" s="65"/>
      <c r="IAI511" s="78"/>
      <c r="IAJ511" s="78"/>
      <c r="IAK511" s="65"/>
      <c r="IAN511" s="78"/>
      <c r="IAO511" s="78"/>
      <c r="IAP511" s="65"/>
      <c r="IAS511" s="78"/>
      <c r="IAT511" s="78"/>
      <c r="IAU511" s="65"/>
      <c r="IAX511" s="78"/>
      <c r="IAY511" s="78"/>
      <c r="IAZ511" s="65"/>
      <c r="IBC511" s="78"/>
      <c r="IBD511" s="78"/>
      <c r="IBE511" s="65"/>
      <c r="IBH511" s="78"/>
      <c r="IBI511" s="78"/>
      <c r="IBJ511" s="65"/>
      <c r="IBM511" s="78"/>
      <c r="IBN511" s="78"/>
      <c r="IBO511" s="65"/>
      <c r="IBR511" s="78"/>
      <c r="IBS511" s="78"/>
      <c r="IBT511" s="65"/>
      <c r="IBW511" s="78"/>
      <c r="IBX511" s="78"/>
      <c r="IBY511" s="65"/>
      <c r="ICB511" s="78"/>
      <c r="ICC511" s="78"/>
      <c r="ICD511" s="65"/>
      <c r="ICG511" s="78"/>
      <c r="ICH511" s="78"/>
      <c r="ICI511" s="65"/>
      <c r="ICL511" s="78"/>
      <c r="ICM511" s="78"/>
      <c r="ICN511" s="65"/>
      <c r="ICQ511" s="78"/>
      <c r="ICR511" s="78"/>
      <c r="ICS511" s="65"/>
      <c r="ICV511" s="78"/>
      <c r="ICW511" s="78"/>
      <c r="ICX511" s="65"/>
      <c r="IDA511" s="78"/>
      <c r="IDB511" s="78"/>
      <c r="IDC511" s="65"/>
      <c r="IDF511" s="78"/>
      <c r="IDG511" s="78"/>
      <c r="IDH511" s="65"/>
      <c r="IDK511" s="78"/>
      <c r="IDL511" s="78"/>
      <c r="IDM511" s="65"/>
      <c r="IDP511" s="78"/>
      <c r="IDQ511" s="78"/>
      <c r="IDR511" s="65"/>
      <c r="IDU511" s="78"/>
      <c r="IDV511" s="78"/>
      <c r="IDW511" s="65"/>
      <c r="IDZ511" s="78"/>
      <c r="IEA511" s="78"/>
      <c r="IEB511" s="65"/>
      <c r="IEE511" s="78"/>
      <c r="IEF511" s="78"/>
      <c r="IEG511" s="65"/>
      <c r="IEJ511" s="78"/>
      <c r="IEK511" s="78"/>
      <c r="IEL511" s="65"/>
      <c r="IEO511" s="78"/>
      <c r="IEP511" s="78"/>
      <c r="IEQ511" s="65"/>
      <c r="IET511" s="78"/>
      <c r="IEU511" s="78"/>
      <c r="IEV511" s="65"/>
      <c r="IEY511" s="78"/>
      <c r="IEZ511" s="78"/>
      <c r="IFA511" s="65"/>
      <c r="IFD511" s="78"/>
      <c r="IFE511" s="78"/>
      <c r="IFF511" s="65"/>
      <c r="IFI511" s="78"/>
      <c r="IFJ511" s="78"/>
      <c r="IFK511" s="65"/>
      <c r="IFN511" s="78"/>
      <c r="IFO511" s="78"/>
      <c r="IFP511" s="65"/>
      <c r="IFS511" s="78"/>
      <c r="IFT511" s="78"/>
      <c r="IFU511" s="65"/>
      <c r="IFX511" s="78"/>
      <c r="IFY511" s="78"/>
      <c r="IFZ511" s="65"/>
      <c r="IGC511" s="78"/>
      <c r="IGD511" s="78"/>
      <c r="IGE511" s="65"/>
      <c r="IGH511" s="78"/>
      <c r="IGI511" s="78"/>
      <c r="IGJ511" s="65"/>
      <c r="IGM511" s="78"/>
      <c r="IGN511" s="78"/>
      <c r="IGO511" s="65"/>
      <c r="IGR511" s="78"/>
      <c r="IGS511" s="78"/>
      <c r="IGT511" s="65"/>
      <c r="IGW511" s="78"/>
      <c r="IGX511" s="78"/>
      <c r="IGY511" s="65"/>
      <c r="IHB511" s="78"/>
      <c r="IHC511" s="78"/>
      <c r="IHD511" s="65"/>
      <c r="IHG511" s="78"/>
      <c r="IHH511" s="78"/>
      <c r="IHI511" s="65"/>
      <c r="IHL511" s="78"/>
      <c r="IHM511" s="78"/>
      <c r="IHN511" s="65"/>
      <c r="IHQ511" s="78"/>
      <c r="IHR511" s="78"/>
      <c r="IHS511" s="65"/>
      <c r="IHV511" s="78"/>
      <c r="IHW511" s="78"/>
      <c r="IHX511" s="65"/>
      <c r="IIA511" s="78"/>
      <c r="IIB511" s="78"/>
      <c r="IIC511" s="65"/>
      <c r="IIF511" s="78"/>
      <c r="IIG511" s="78"/>
      <c r="IIH511" s="65"/>
      <c r="IIK511" s="78"/>
      <c r="IIL511" s="78"/>
      <c r="IIM511" s="65"/>
      <c r="IIP511" s="78"/>
      <c r="IIQ511" s="78"/>
      <c r="IIR511" s="65"/>
      <c r="IIU511" s="78"/>
      <c r="IIV511" s="78"/>
      <c r="IIW511" s="65"/>
      <c r="IIZ511" s="78"/>
      <c r="IJA511" s="78"/>
      <c r="IJB511" s="65"/>
      <c r="IJE511" s="78"/>
      <c r="IJF511" s="78"/>
      <c r="IJG511" s="65"/>
      <c r="IJJ511" s="78"/>
      <c r="IJK511" s="78"/>
      <c r="IJL511" s="65"/>
      <c r="IJO511" s="78"/>
      <c r="IJP511" s="78"/>
      <c r="IJQ511" s="65"/>
      <c r="IJT511" s="78"/>
      <c r="IJU511" s="78"/>
      <c r="IJV511" s="65"/>
      <c r="IJY511" s="78"/>
      <c r="IJZ511" s="78"/>
      <c r="IKA511" s="65"/>
      <c r="IKD511" s="78"/>
      <c r="IKE511" s="78"/>
      <c r="IKF511" s="65"/>
      <c r="IKI511" s="78"/>
      <c r="IKJ511" s="78"/>
      <c r="IKK511" s="65"/>
      <c r="IKN511" s="78"/>
      <c r="IKO511" s="78"/>
      <c r="IKP511" s="65"/>
      <c r="IKS511" s="78"/>
      <c r="IKT511" s="78"/>
      <c r="IKU511" s="65"/>
      <c r="IKX511" s="78"/>
      <c r="IKY511" s="78"/>
      <c r="IKZ511" s="65"/>
      <c r="ILC511" s="78"/>
      <c r="ILD511" s="78"/>
      <c r="ILE511" s="65"/>
      <c r="ILH511" s="78"/>
      <c r="ILI511" s="78"/>
      <c r="ILJ511" s="65"/>
      <c r="ILM511" s="78"/>
      <c r="ILN511" s="78"/>
      <c r="ILO511" s="65"/>
      <c r="ILR511" s="78"/>
      <c r="ILS511" s="78"/>
      <c r="ILT511" s="65"/>
      <c r="ILW511" s="78"/>
      <c r="ILX511" s="78"/>
      <c r="ILY511" s="65"/>
      <c r="IMB511" s="78"/>
      <c r="IMC511" s="78"/>
      <c r="IMD511" s="65"/>
      <c r="IMG511" s="78"/>
      <c r="IMH511" s="78"/>
      <c r="IMI511" s="65"/>
      <c r="IML511" s="78"/>
      <c r="IMM511" s="78"/>
      <c r="IMN511" s="65"/>
      <c r="IMQ511" s="78"/>
      <c r="IMR511" s="78"/>
      <c r="IMS511" s="65"/>
      <c r="IMV511" s="78"/>
      <c r="IMW511" s="78"/>
      <c r="IMX511" s="65"/>
      <c r="INA511" s="78"/>
      <c r="INB511" s="78"/>
      <c r="INC511" s="65"/>
      <c r="INF511" s="78"/>
      <c r="ING511" s="78"/>
      <c r="INH511" s="65"/>
      <c r="INK511" s="78"/>
      <c r="INL511" s="78"/>
      <c r="INM511" s="65"/>
      <c r="INP511" s="78"/>
      <c r="INQ511" s="78"/>
      <c r="INR511" s="65"/>
      <c r="INU511" s="78"/>
      <c r="INV511" s="78"/>
      <c r="INW511" s="65"/>
      <c r="INZ511" s="78"/>
      <c r="IOA511" s="78"/>
      <c r="IOB511" s="65"/>
      <c r="IOE511" s="78"/>
      <c r="IOF511" s="78"/>
      <c r="IOG511" s="65"/>
      <c r="IOJ511" s="78"/>
      <c r="IOK511" s="78"/>
      <c r="IOL511" s="65"/>
      <c r="IOO511" s="78"/>
      <c r="IOP511" s="78"/>
      <c r="IOQ511" s="65"/>
      <c r="IOT511" s="78"/>
      <c r="IOU511" s="78"/>
      <c r="IOV511" s="65"/>
      <c r="IOY511" s="78"/>
      <c r="IOZ511" s="78"/>
      <c r="IPA511" s="65"/>
      <c r="IPD511" s="78"/>
      <c r="IPE511" s="78"/>
      <c r="IPF511" s="65"/>
      <c r="IPI511" s="78"/>
      <c r="IPJ511" s="78"/>
      <c r="IPK511" s="65"/>
      <c r="IPN511" s="78"/>
      <c r="IPO511" s="78"/>
      <c r="IPP511" s="65"/>
      <c r="IPS511" s="78"/>
      <c r="IPT511" s="78"/>
      <c r="IPU511" s="65"/>
      <c r="IPX511" s="78"/>
      <c r="IPY511" s="78"/>
      <c r="IPZ511" s="65"/>
      <c r="IQC511" s="78"/>
      <c r="IQD511" s="78"/>
      <c r="IQE511" s="65"/>
      <c r="IQH511" s="78"/>
      <c r="IQI511" s="78"/>
      <c r="IQJ511" s="65"/>
      <c r="IQM511" s="78"/>
      <c r="IQN511" s="78"/>
      <c r="IQO511" s="65"/>
      <c r="IQR511" s="78"/>
      <c r="IQS511" s="78"/>
      <c r="IQT511" s="65"/>
      <c r="IQW511" s="78"/>
      <c r="IQX511" s="78"/>
      <c r="IQY511" s="65"/>
      <c r="IRB511" s="78"/>
      <c r="IRC511" s="78"/>
      <c r="IRD511" s="65"/>
      <c r="IRG511" s="78"/>
      <c r="IRH511" s="78"/>
      <c r="IRI511" s="65"/>
      <c r="IRL511" s="78"/>
      <c r="IRM511" s="78"/>
      <c r="IRN511" s="65"/>
      <c r="IRQ511" s="78"/>
      <c r="IRR511" s="78"/>
      <c r="IRS511" s="65"/>
      <c r="IRV511" s="78"/>
      <c r="IRW511" s="78"/>
      <c r="IRX511" s="65"/>
      <c r="ISA511" s="78"/>
      <c r="ISB511" s="78"/>
      <c r="ISC511" s="65"/>
      <c r="ISF511" s="78"/>
      <c r="ISG511" s="78"/>
      <c r="ISH511" s="65"/>
      <c r="ISK511" s="78"/>
      <c r="ISL511" s="78"/>
      <c r="ISM511" s="65"/>
      <c r="ISP511" s="78"/>
      <c r="ISQ511" s="78"/>
      <c r="ISR511" s="65"/>
      <c r="ISU511" s="78"/>
      <c r="ISV511" s="78"/>
      <c r="ISW511" s="65"/>
      <c r="ISZ511" s="78"/>
      <c r="ITA511" s="78"/>
      <c r="ITB511" s="65"/>
      <c r="ITE511" s="78"/>
      <c r="ITF511" s="78"/>
      <c r="ITG511" s="65"/>
      <c r="ITJ511" s="78"/>
      <c r="ITK511" s="78"/>
      <c r="ITL511" s="65"/>
      <c r="ITO511" s="78"/>
      <c r="ITP511" s="78"/>
      <c r="ITQ511" s="65"/>
      <c r="ITT511" s="78"/>
      <c r="ITU511" s="78"/>
      <c r="ITV511" s="65"/>
      <c r="ITY511" s="78"/>
      <c r="ITZ511" s="78"/>
      <c r="IUA511" s="65"/>
      <c r="IUD511" s="78"/>
      <c r="IUE511" s="78"/>
      <c r="IUF511" s="65"/>
      <c r="IUI511" s="78"/>
      <c r="IUJ511" s="78"/>
      <c r="IUK511" s="65"/>
      <c r="IUN511" s="78"/>
      <c r="IUO511" s="78"/>
      <c r="IUP511" s="65"/>
      <c r="IUS511" s="78"/>
      <c r="IUT511" s="78"/>
      <c r="IUU511" s="65"/>
      <c r="IUX511" s="78"/>
      <c r="IUY511" s="78"/>
      <c r="IUZ511" s="65"/>
      <c r="IVC511" s="78"/>
      <c r="IVD511" s="78"/>
      <c r="IVE511" s="65"/>
      <c r="IVH511" s="78"/>
      <c r="IVI511" s="78"/>
      <c r="IVJ511" s="65"/>
      <c r="IVM511" s="78"/>
      <c r="IVN511" s="78"/>
      <c r="IVO511" s="65"/>
      <c r="IVR511" s="78"/>
      <c r="IVS511" s="78"/>
      <c r="IVT511" s="65"/>
      <c r="IVW511" s="78"/>
      <c r="IVX511" s="78"/>
      <c r="IVY511" s="65"/>
      <c r="IWB511" s="78"/>
      <c r="IWC511" s="78"/>
      <c r="IWD511" s="65"/>
      <c r="IWG511" s="78"/>
      <c r="IWH511" s="78"/>
      <c r="IWI511" s="65"/>
      <c r="IWL511" s="78"/>
      <c r="IWM511" s="78"/>
      <c r="IWN511" s="65"/>
      <c r="IWQ511" s="78"/>
      <c r="IWR511" s="78"/>
      <c r="IWS511" s="65"/>
      <c r="IWV511" s="78"/>
      <c r="IWW511" s="78"/>
      <c r="IWX511" s="65"/>
      <c r="IXA511" s="78"/>
      <c r="IXB511" s="78"/>
      <c r="IXC511" s="65"/>
      <c r="IXF511" s="78"/>
      <c r="IXG511" s="78"/>
      <c r="IXH511" s="65"/>
      <c r="IXK511" s="78"/>
      <c r="IXL511" s="78"/>
      <c r="IXM511" s="65"/>
      <c r="IXP511" s="78"/>
      <c r="IXQ511" s="78"/>
      <c r="IXR511" s="65"/>
      <c r="IXU511" s="78"/>
      <c r="IXV511" s="78"/>
      <c r="IXW511" s="65"/>
      <c r="IXZ511" s="78"/>
      <c r="IYA511" s="78"/>
      <c r="IYB511" s="65"/>
      <c r="IYE511" s="78"/>
      <c r="IYF511" s="78"/>
      <c r="IYG511" s="65"/>
      <c r="IYJ511" s="78"/>
      <c r="IYK511" s="78"/>
      <c r="IYL511" s="65"/>
      <c r="IYO511" s="78"/>
      <c r="IYP511" s="78"/>
      <c r="IYQ511" s="65"/>
      <c r="IYT511" s="78"/>
      <c r="IYU511" s="78"/>
      <c r="IYV511" s="65"/>
      <c r="IYY511" s="78"/>
      <c r="IYZ511" s="78"/>
      <c r="IZA511" s="65"/>
      <c r="IZD511" s="78"/>
      <c r="IZE511" s="78"/>
      <c r="IZF511" s="65"/>
      <c r="IZI511" s="78"/>
      <c r="IZJ511" s="78"/>
      <c r="IZK511" s="65"/>
      <c r="IZN511" s="78"/>
      <c r="IZO511" s="78"/>
      <c r="IZP511" s="65"/>
      <c r="IZS511" s="78"/>
      <c r="IZT511" s="78"/>
      <c r="IZU511" s="65"/>
      <c r="IZX511" s="78"/>
      <c r="IZY511" s="78"/>
      <c r="IZZ511" s="65"/>
      <c r="JAC511" s="78"/>
      <c r="JAD511" s="78"/>
      <c r="JAE511" s="65"/>
      <c r="JAH511" s="78"/>
      <c r="JAI511" s="78"/>
      <c r="JAJ511" s="65"/>
      <c r="JAM511" s="78"/>
      <c r="JAN511" s="78"/>
      <c r="JAO511" s="65"/>
      <c r="JAR511" s="78"/>
      <c r="JAS511" s="78"/>
      <c r="JAT511" s="65"/>
      <c r="JAW511" s="78"/>
      <c r="JAX511" s="78"/>
      <c r="JAY511" s="65"/>
      <c r="JBB511" s="78"/>
      <c r="JBC511" s="78"/>
      <c r="JBD511" s="65"/>
      <c r="JBG511" s="78"/>
      <c r="JBH511" s="78"/>
      <c r="JBI511" s="65"/>
      <c r="JBL511" s="78"/>
      <c r="JBM511" s="78"/>
      <c r="JBN511" s="65"/>
      <c r="JBQ511" s="78"/>
      <c r="JBR511" s="78"/>
      <c r="JBS511" s="65"/>
      <c r="JBV511" s="78"/>
      <c r="JBW511" s="78"/>
      <c r="JBX511" s="65"/>
      <c r="JCA511" s="78"/>
      <c r="JCB511" s="78"/>
      <c r="JCC511" s="65"/>
      <c r="JCF511" s="78"/>
      <c r="JCG511" s="78"/>
      <c r="JCH511" s="65"/>
      <c r="JCK511" s="78"/>
      <c r="JCL511" s="78"/>
      <c r="JCM511" s="65"/>
      <c r="JCP511" s="78"/>
      <c r="JCQ511" s="78"/>
      <c r="JCR511" s="65"/>
      <c r="JCU511" s="78"/>
      <c r="JCV511" s="78"/>
      <c r="JCW511" s="65"/>
      <c r="JCZ511" s="78"/>
      <c r="JDA511" s="78"/>
      <c r="JDB511" s="65"/>
      <c r="JDE511" s="78"/>
      <c r="JDF511" s="78"/>
      <c r="JDG511" s="65"/>
      <c r="JDJ511" s="78"/>
      <c r="JDK511" s="78"/>
      <c r="JDL511" s="65"/>
      <c r="JDO511" s="78"/>
      <c r="JDP511" s="78"/>
      <c r="JDQ511" s="65"/>
      <c r="JDT511" s="78"/>
      <c r="JDU511" s="78"/>
      <c r="JDV511" s="65"/>
      <c r="JDY511" s="78"/>
      <c r="JDZ511" s="78"/>
      <c r="JEA511" s="65"/>
      <c r="JED511" s="78"/>
      <c r="JEE511" s="78"/>
      <c r="JEF511" s="65"/>
      <c r="JEI511" s="78"/>
      <c r="JEJ511" s="78"/>
      <c r="JEK511" s="65"/>
      <c r="JEN511" s="78"/>
      <c r="JEO511" s="78"/>
      <c r="JEP511" s="65"/>
      <c r="JES511" s="78"/>
      <c r="JET511" s="78"/>
      <c r="JEU511" s="65"/>
      <c r="JEX511" s="78"/>
      <c r="JEY511" s="78"/>
      <c r="JEZ511" s="65"/>
      <c r="JFC511" s="78"/>
      <c r="JFD511" s="78"/>
      <c r="JFE511" s="65"/>
      <c r="JFH511" s="78"/>
      <c r="JFI511" s="78"/>
      <c r="JFJ511" s="65"/>
      <c r="JFM511" s="78"/>
      <c r="JFN511" s="78"/>
      <c r="JFO511" s="65"/>
      <c r="JFR511" s="78"/>
      <c r="JFS511" s="78"/>
      <c r="JFT511" s="65"/>
      <c r="JFW511" s="78"/>
      <c r="JFX511" s="78"/>
      <c r="JFY511" s="65"/>
      <c r="JGB511" s="78"/>
      <c r="JGC511" s="78"/>
      <c r="JGD511" s="65"/>
      <c r="JGG511" s="78"/>
      <c r="JGH511" s="78"/>
      <c r="JGI511" s="65"/>
      <c r="JGL511" s="78"/>
      <c r="JGM511" s="78"/>
      <c r="JGN511" s="65"/>
      <c r="JGQ511" s="78"/>
      <c r="JGR511" s="78"/>
      <c r="JGS511" s="65"/>
      <c r="JGV511" s="78"/>
      <c r="JGW511" s="78"/>
      <c r="JGX511" s="65"/>
      <c r="JHA511" s="78"/>
      <c r="JHB511" s="78"/>
      <c r="JHC511" s="65"/>
      <c r="JHF511" s="78"/>
      <c r="JHG511" s="78"/>
      <c r="JHH511" s="65"/>
      <c r="JHK511" s="78"/>
      <c r="JHL511" s="78"/>
      <c r="JHM511" s="65"/>
      <c r="JHP511" s="78"/>
      <c r="JHQ511" s="78"/>
      <c r="JHR511" s="65"/>
      <c r="JHU511" s="78"/>
      <c r="JHV511" s="78"/>
      <c r="JHW511" s="65"/>
      <c r="JHZ511" s="78"/>
      <c r="JIA511" s="78"/>
      <c r="JIB511" s="65"/>
      <c r="JIE511" s="78"/>
      <c r="JIF511" s="78"/>
      <c r="JIG511" s="65"/>
      <c r="JIJ511" s="78"/>
      <c r="JIK511" s="78"/>
      <c r="JIL511" s="65"/>
      <c r="JIO511" s="78"/>
      <c r="JIP511" s="78"/>
      <c r="JIQ511" s="65"/>
      <c r="JIT511" s="78"/>
      <c r="JIU511" s="78"/>
      <c r="JIV511" s="65"/>
      <c r="JIY511" s="78"/>
      <c r="JIZ511" s="78"/>
      <c r="JJA511" s="65"/>
      <c r="JJD511" s="78"/>
      <c r="JJE511" s="78"/>
      <c r="JJF511" s="65"/>
      <c r="JJI511" s="78"/>
      <c r="JJJ511" s="78"/>
      <c r="JJK511" s="65"/>
      <c r="JJN511" s="78"/>
      <c r="JJO511" s="78"/>
      <c r="JJP511" s="65"/>
      <c r="JJS511" s="78"/>
      <c r="JJT511" s="78"/>
      <c r="JJU511" s="65"/>
      <c r="JJX511" s="78"/>
      <c r="JJY511" s="78"/>
      <c r="JJZ511" s="65"/>
      <c r="JKC511" s="78"/>
      <c r="JKD511" s="78"/>
      <c r="JKE511" s="65"/>
      <c r="JKH511" s="78"/>
      <c r="JKI511" s="78"/>
      <c r="JKJ511" s="65"/>
      <c r="JKM511" s="78"/>
      <c r="JKN511" s="78"/>
      <c r="JKO511" s="65"/>
      <c r="JKR511" s="78"/>
      <c r="JKS511" s="78"/>
      <c r="JKT511" s="65"/>
      <c r="JKW511" s="78"/>
      <c r="JKX511" s="78"/>
      <c r="JKY511" s="65"/>
      <c r="JLB511" s="78"/>
      <c r="JLC511" s="78"/>
      <c r="JLD511" s="65"/>
      <c r="JLG511" s="78"/>
      <c r="JLH511" s="78"/>
      <c r="JLI511" s="65"/>
      <c r="JLL511" s="78"/>
      <c r="JLM511" s="78"/>
      <c r="JLN511" s="65"/>
      <c r="JLQ511" s="78"/>
      <c r="JLR511" s="78"/>
      <c r="JLS511" s="65"/>
      <c r="JLV511" s="78"/>
      <c r="JLW511" s="78"/>
      <c r="JLX511" s="65"/>
      <c r="JMA511" s="78"/>
      <c r="JMB511" s="78"/>
      <c r="JMC511" s="65"/>
      <c r="JMF511" s="78"/>
      <c r="JMG511" s="78"/>
      <c r="JMH511" s="65"/>
      <c r="JMK511" s="78"/>
      <c r="JML511" s="78"/>
      <c r="JMM511" s="65"/>
      <c r="JMP511" s="78"/>
      <c r="JMQ511" s="78"/>
      <c r="JMR511" s="65"/>
      <c r="JMU511" s="78"/>
      <c r="JMV511" s="78"/>
      <c r="JMW511" s="65"/>
      <c r="JMZ511" s="78"/>
      <c r="JNA511" s="78"/>
      <c r="JNB511" s="65"/>
      <c r="JNE511" s="78"/>
      <c r="JNF511" s="78"/>
      <c r="JNG511" s="65"/>
      <c r="JNJ511" s="78"/>
      <c r="JNK511" s="78"/>
      <c r="JNL511" s="65"/>
      <c r="JNO511" s="78"/>
      <c r="JNP511" s="78"/>
      <c r="JNQ511" s="65"/>
      <c r="JNT511" s="78"/>
      <c r="JNU511" s="78"/>
      <c r="JNV511" s="65"/>
      <c r="JNY511" s="78"/>
      <c r="JNZ511" s="78"/>
      <c r="JOA511" s="65"/>
      <c r="JOD511" s="78"/>
      <c r="JOE511" s="78"/>
      <c r="JOF511" s="65"/>
      <c r="JOI511" s="78"/>
      <c r="JOJ511" s="78"/>
      <c r="JOK511" s="65"/>
      <c r="JON511" s="78"/>
      <c r="JOO511" s="78"/>
      <c r="JOP511" s="65"/>
      <c r="JOS511" s="78"/>
      <c r="JOT511" s="78"/>
      <c r="JOU511" s="65"/>
      <c r="JOX511" s="78"/>
      <c r="JOY511" s="78"/>
      <c r="JOZ511" s="65"/>
      <c r="JPC511" s="78"/>
      <c r="JPD511" s="78"/>
      <c r="JPE511" s="65"/>
      <c r="JPH511" s="78"/>
      <c r="JPI511" s="78"/>
      <c r="JPJ511" s="65"/>
      <c r="JPM511" s="78"/>
      <c r="JPN511" s="78"/>
      <c r="JPO511" s="65"/>
      <c r="JPR511" s="78"/>
      <c r="JPS511" s="78"/>
      <c r="JPT511" s="65"/>
      <c r="JPW511" s="78"/>
      <c r="JPX511" s="78"/>
      <c r="JPY511" s="65"/>
      <c r="JQB511" s="78"/>
      <c r="JQC511" s="78"/>
      <c r="JQD511" s="65"/>
      <c r="JQG511" s="78"/>
      <c r="JQH511" s="78"/>
      <c r="JQI511" s="65"/>
      <c r="JQL511" s="78"/>
      <c r="JQM511" s="78"/>
      <c r="JQN511" s="65"/>
      <c r="JQQ511" s="78"/>
      <c r="JQR511" s="78"/>
      <c r="JQS511" s="65"/>
      <c r="JQV511" s="78"/>
      <c r="JQW511" s="78"/>
      <c r="JQX511" s="65"/>
      <c r="JRA511" s="78"/>
      <c r="JRB511" s="78"/>
      <c r="JRC511" s="65"/>
      <c r="JRF511" s="78"/>
      <c r="JRG511" s="78"/>
      <c r="JRH511" s="65"/>
      <c r="JRK511" s="78"/>
      <c r="JRL511" s="78"/>
      <c r="JRM511" s="65"/>
      <c r="JRP511" s="78"/>
      <c r="JRQ511" s="78"/>
      <c r="JRR511" s="65"/>
      <c r="JRU511" s="78"/>
      <c r="JRV511" s="78"/>
      <c r="JRW511" s="65"/>
      <c r="JRZ511" s="78"/>
      <c r="JSA511" s="78"/>
      <c r="JSB511" s="65"/>
      <c r="JSE511" s="78"/>
      <c r="JSF511" s="78"/>
      <c r="JSG511" s="65"/>
      <c r="JSJ511" s="78"/>
      <c r="JSK511" s="78"/>
      <c r="JSL511" s="65"/>
      <c r="JSO511" s="78"/>
      <c r="JSP511" s="78"/>
      <c r="JSQ511" s="65"/>
      <c r="JST511" s="78"/>
      <c r="JSU511" s="78"/>
      <c r="JSV511" s="65"/>
      <c r="JSY511" s="78"/>
      <c r="JSZ511" s="78"/>
      <c r="JTA511" s="65"/>
      <c r="JTD511" s="78"/>
      <c r="JTE511" s="78"/>
      <c r="JTF511" s="65"/>
      <c r="JTI511" s="78"/>
      <c r="JTJ511" s="78"/>
      <c r="JTK511" s="65"/>
      <c r="JTN511" s="78"/>
      <c r="JTO511" s="78"/>
      <c r="JTP511" s="65"/>
      <c r="JTS511" s="78"/>
      <c r="JTT511" s="78"/>
      <c r="JTU511" s="65"/>
      <c r="JTX511" s="78"/>
      <c r="JTY511" s="78"/>
      <c r="JTZ511" s="65"/>
      <c r="JUC511" s="78"/>
      <c r="JUD511" s="78"/>
      <c r="JUE511" s="65"/>
      <c r="JUH511" s="78"/>
      <c r="JUI511" s="78"/>
      <c r="JUJ511" s="65"/>
      <c r="JUM511" s="78"/>
      <c r="JUN511" s="78"/>
      <c r="JUO511" s="65"/>
      <c r="JUR511" s="78"/>
      <c r="JUS511" s="78"/>
      <c r="JUT511" s="65"/>
      <c r="JUW511" s="78"/>
      <c r="JUX511" s="78"/>
      <c r="JUY511" s="65"/>
      <c r="JVB511" s="78"/>
      <c r="JVC511" s="78"/>
      <c r="JVD511" s="65"/>
      <c r="JVG511" s="78"/>
      <c r="JVH511" s="78"/>
      <c r="JVI511" s="65"/>
      <c r="JVL511" s="78"/>
      <c r="JVM511" s="78"/>
      <c r="JVN511" s="65"/>
      <c r="JVQ511" s="78"/>
      <c r="JVR511" s="78"/>
      <c r="JVS511" s="65"/>
      <c r="JVV511" s="78"/>
      <c r="JVW511" s="78"/>
      <c r="JVX511" s="65"/>
      <c r="JWA511" s="78"/>
      <c r="JWB511" s="78"/>
      <c r="JWC511" s="65"/>
      <c r="JWF511" s="78"/>
      <c r="JWG511" s="78"/>
      <c r="JWH511" s="65"/>
      <c r="JWK511" s="78"/>
      <c r="JWL511" s="78"/>
      <c r="JWM511" s="65"/>
      <c r="JWP511" s="78"/>
      <c r="JWQ511" s="78"/>
      <c r="JWR511" s="65"/>
      <c r="JWU511" s="78"/>
      <c r="JWV511" s="78"/>
      <c r="JWW511" s="65"/>
      <c r="JWZ511" s="78"/>
      <c r="JXA511" s="78"/>
      <c r="JXB511" s="65"/>
      <c r="JXE511" s="78"/>
      <c r="JXF511" s="78"/>
      <c r="JXG511" s="65"/>
      <c r="JXJ511" s="78"/>
      <c r="JXK511" s="78"/>
      <c r="JXL511" s="65"/>
      <c r="JXO511" s="78"/>
      <c r="JXP511" s="78"/>
      <c r="JXQ511" s="65"/>
      <c r="JXT511" s="78"/>
      <c r="JXU511" s="78"/>
      <c r="JXV511" s="65"/>
      <c r="JXY511" s="78"/>
      <c r="JXZ511" s="78"/>
      <c r="JYA511" s="65"/>
      <c r="JYD511" s="78"/>
      <c r="JYE511" s="78"/>
      <c r="JYF511" s="65"/>
      <c r="JYI511" s="78"/>
      <c r="JYJ511" s="78"/>
      <c r="JYK511" s="65"/>
      <c r="JYN511" s="78"/>
      <c r="JYO511" s="78"/>
      <c r="JYP511" s="65"/>
      <c r="JYS511" s="78"/>
      <c r="JYT511" s="78"/>
      <c r="JYU511" s="65"/>
      <c r="JYX511" s="78"/>
      <c r="JYY511" s="78"/>
      <c r="JYZ511" s="65"/>
      <c r="JZC511" s="78"/>
      <c r="JZD511" s="78"/>
      <c r="JZE511" s="65"/>
      <c r="JZH511" s="78"/>
      <c r="JZI511" s="78"/>
      <c r="JZJ511" s="65"/>
      <c r="JZM511" s="78"/>
      <c r="JZN511" s="78"/>
      <c r="JZO511" s="65"/>
      <c r="JZR511" s="78"/>
      <c r="JZS511" s="78"/>
      <c r="JZT511" s="65"/>
      <c r="JZW511" s="78"/>
      <c r="JZX511" s="78"/>
      <c r="JZY511" s="65"/>
      <c r="KAB511" s="78"/>
      <c r="KAC511" s="78"/>
      <c r="KAD511" s="65"/>
      <c r="KAG511" s="78"/>
      <c r="KAH511" s="78"/>
      <c r="KAI511" s="65"/>
      <c r="KAL511" s="78"/>
      <c r="KAM511" s="78"/>
      <c r="KAN511" s="65"/>
      <c r="KAQ511" s="78"/>
      <c r="KAR511" s="78"/>
      <c r="KAS511" s="65"/>
      <c r="KAV511" s="78"/>
      <c r="KAW511" s="78"/>
      <c r="KAX511" s="65"/>
      <c r="KBA511" s="78"/>
      <c r="KBB511" s="78"/>
      <c r="KBC511" s="65"/>
      <c r="KBF511" s="78"/>
      <c r="KBG511" s="78"/>
      <c r="KBH511" s="65"/>
      <c r="KBK511" s="78"/>
      <c r="KBL511" s="78"/>
      <c r="KBM511" s="65"/>
      <c r="KBP511" s="78"/>
      <c r="KBQ511" s="78"/>
      <c r="KBR511" s="65"/>
      <c r="KBU511" s="78"/>
      <c r="KBV511" s="78"/>
      <c r="KBW511" s="65"/>
      <c r="KBZ511" s="78"/>
      <c r="KCA511" s="78"/>
      <c r="KCB511" s="65"/>
      <c r="KCE511" s="78"/>
      <c r="KCF511" s="78"/>
      <c r="KCG511" s="65"/>
      <c r="KCJ511" s="78"/>
      <c r="KCK511" s="78"/>
      <c r="KCL511" s="65"/>
      <c r="KCO511" s="78"/>
      <c r="KCP511" s="78"/>
      <c r="KCQ511" s="65"/>
      <c r="KCT511" s="78"/>
      <c r="KCU511" s="78"/>
      <c r="KCV511" s="65"/>
      <c r="KCY511" s="78"/>
      <c r="KCZ511" s="78"/>
      <c r="KDA511" s="65"/>
      <c r="KDD511" s="78"/>
      <c r="KDE511" s="78"/>
      <c r="KDF511" s="65"/>
      <c r="KDI511" s="78"/>
      <c r="KDJ511" s="78"/>
      <c r="KDK511" s="65"/>
      <c r="KDN511" s="78"/>
      <c r="KDO511" s="78"/>
      <c r="KDP511" s="65"/>
      <c r="KDS511" s="78"/>
      <c r="KDT511" s="78"/>
      <c r="KDU511" s="65"/>
      <c r="KDX511" s="78"/>
      <c r="KDY511" s="78"/>
      <c r="KDZ511" s="65"/>
      <c r="KEC511" s="78"/>
      <c r="KED511" s="78"/>
      <c r="KEE511" s="65"/>
      <c r="KEH511" s="78"/>
      <c r="KEI511" s="78"/>
      <c r="KEJ511" s="65"/>
      <c r="KEM511" s="78"/>
      <c r="KEN511" s="78"/>
      <c r="KEO511" s="65"/>
      <c r="KER511" s="78"/>
      <c r="KES511" s="78"/>
      <c r="KET511" s="65"/>
      <c r="KEW511" s="78"/>
      <c r="KEX511" s="78"/>
      <c r="KEY511" s="65"/>
      <c r="KFB511" s="78"/>
      <c r="KFC511" s="78"/>
      <c r="KFD511" s="65"/>
      <c r="KFG511" s="78"/>
      <c r="KFH511" s="78"/>
      <c r="KFI511" s="65"/>
      <c r="KFL511" s="78"/>
      <c r="KFM511" s="78"/>
      <c r="KFN511" s="65"/>
      <c r="KFQ511" s="78"/>
      <c r="KFR511" s="78"/>
      <c r="KFS511" s="65"/>
      <c r="KFV511" s="78"/>
      <c r="KFW511" s="78"/>
      <c r="KFX511" s="65"/>
      <c r="KGA511" s="78"/>
      <c r="KGB511" s="78"/>
      <c r="KGC511" s="65"/>
      <c r="KGF511" s="78"/>
      <c r="KGG511" s="78"/>
      <c r="KGH511" s="65"/>
      <c r="KGK511" s="78"/>
      <c r="KGL511" s="78"/>
      <c r="KGM511" s="65"/>
      <c r="KGP511" s="78"/>
      <c r="KGQ511" s="78"/>
      <c r="KGR511" s="65"/>
      <c r="KGU511" s="78"/>
      <c r="KGV511" s="78"/>
      <c r="KGW511" s="65"/>
      <c r="KGZ511" s="78"/>
      <c r="KHA511" s="78"/>
      <c r="KHB511" s="65"/>
      <c r="KHE511" s="78"/>
      <c r="KHF511" s="78"/>
      <c r="KHG511" s="65"/>
      <c r="KHJ511" s="78"/>
      <c r="KHK511" s="78"/>
      <c r="KHL511" s="65"/>
      <c r="KHO511" s="78"/>
      <c r="KHP511" s="78"/>
      <c r="KHQ511" s="65"/>
      <c r="KHT511" s="78"/>
      <c r="KHU511" s="78"/>
      <c r="KHV511" s="65"/>
      <c r="KHY511" s="78"/>
      <c r="KHZ511" s="78"/>
      <c r="KIA511" s="65"/>
      <c r="KID511" s="78"/>
      <c r="KIE511" s="78"/>
      <c r="KIF511" s="65"/>
      <c r="KII511" s="78"/>
      <c r="KIJ511" s="78"/>
      <c r="KIK511" s="65"/>
      <c r="KIN511" s="78"/>
      <c r="KIO511" s="78"/>
      <c r="KIP511" s="65"/>
      <c r="KIS511" s="78"/>
      <c r="KIT511" s="78"/>
      <c r="KIU511" s="65"/>
      <c r="KIX511" s="78"/>
      <c r="KIY511" s="78"/>
      <c r="KIZ511" s="65"/>
      <c r="KJC511" s="78"/>
      <c r="KJD511" s="78"/>
      <c r="KJE511" s="65"/>
      <c r="KJH511" s="78"/>
      <c r="KJI511" s="78"/>
      <c r="KJJ511" s="65"/>
      <c r="KJM511" s="78"/>
      <c r="KJN511" s="78"/>
      <c r="KJO511" s="65"/>
      <c r="KJR511" s="78"/>
      <c r="KJS511" s="78"/>
      <c r="KJT511" s="65"/>
      <c r="KJW511" s="78"/>
      <c r="KJX511" s="78"/>
      <c r="KJY511" s="65"/>
      <c r="KKB511" s="78"/>
      <c r="KKC511" s="78"/>
      <c r="KKD511" s="65"/>
      <c r="KKG511" s="78"/>
      <c r="KKH511" s="78"/>
      <c r="KKI511" s="65"/>
      <c r="KKL511" s="78"/>
      <c r="KKM511" s="78"/>
      <c r="KKN511" s="65"/>
      <c r="KKQ511" s="78"/>
      <c r="KKR511" s="78"/>
      <c r="KKS511" s="65"/>
      <c r="KKV511" s="78"/>
      <c r="KKW511" s="78"/>
      <c r="KKX511" s="65"/>
      <c r="KLA511" s="78"/>
      <c r="KLB511" s="78"/>
      <c r="KLC511" s="65"/>
      <c r="KLF511" s="78"/>
      <c r="KLG511" s="78"/>
      <c r="KLH511" s="65"/>
      <c r="KLK511" s="78"/>
      <c r="KLL511" s="78"/>
      <c r="KLM511" s="65"/>
      <c r="KLP511" s="78"/>
      <c r="KLQ511" s="78"/>
      <c r="KLR511" s="65"/>
      <c r="KLU511" s="78"/>
      <c r="KLV511" s="78"/>
      <c r="KLW511" s="65"/>
      <c r="KLZ511" s="78"/>
      <c r="KMA511" s="78"/>
      <c r="KMB511" s="65"/>
      <c r="KME511" s="78"/>
      <c r="KMF511" s="78"/>
      <c r="KMG511" s="65"/>
      <c r="KMJ511" s="78"/>
      <c r="KMK511" s="78"/>
      <c r="KML511" s="65"/>
      <c r="KMO511" s="78"/>
      <c r="KMP511" s="78"/>
      <c r="KMQ511" s="65"/>
      <c r="KMT511" s="78"/>
      <c r="KMU511" s="78"/>
      <c r="KMV511" s="65"/>
      <c r="KMY511" s="78"/>
      <c r="KMZ511" s="78"/>
      <c r="KNA511" s="65"/>
      <c r="KND511" s="78"/>
      <c r="KNE511" s="78"/>
      <c r="KNF511" s="65"/>
      <c r="KNI511" s="78"/>
      <c r="KNJ511" s="78"/>
      <c r="KNK511" s="65"/>
      <c r="KNN511" s="78"/>
      <c r="KNO511" s="78"/>
      <c r="KNP511" s="65"/>
      <c r="KNS511" s="78"/>
      <c r="KNT511" s="78"/>
      <c r="KNU511" s="65"/>
      <c r="KNX511" s="78"/>
      <c r="KNY511" s="78"/>
      <c r="KNZ511" s="65"/>
      <c r="KOC511" s="78"/>
      <c r="KOD511" s="78"/>
      <c r="KOE511" s="65"/>
      <c r="KOH511" s="78"/>
      <c r="KOI511" s="78"/>
      <c r="KOJ511" s="65"/>
      <c r="KOM511" s="78"/>
      <c r="KON511" s="78"/>
      <c r="KOO511" s="65"/>
      <c r="KOR511" s="78"/>
      <c r="KOS511" s="78"/>
      <c r="KOT511" s="65"/>
      <c r="KOW511" s="78"/>
      <c r="KOX511" s="78"/>
      <c r="KOY511" s="65"/>
      <c r="KPB511" s="78"/>
      <c r="KPC511" s="78"/>
      <c r="KPD511" s="65"/>
      <c r="KPG511" s="78"/>
      <c r="KPH511" s="78"/>
      <c r="KPI511" s="65"/>
      <c r="KPL511" s="78"/>
      <c r="KPM511" s="78"/>
      <c r="KPN511" s="65"/>
      <c r="KPQ511" s="78"/>
      <c r="KPR511" s="78"/>
      <c r="KPS511" s="65"/>
      <c r="KPV511" s="78"/>
      <c r="KPW511" s="78"/>
      <c r="KPX511" s="65"/>
      <c r="KQA511" s="78"/>
      <c r="KQB511" s="78"/>
      <c r="KQC511" s="65"/>
      <c r="KQF511" s="78"/>
      <c r="KQG511" s="78"/>
      <c r="KQH511" s="65"/>
      <c r="KQK511" s="78"/>
      <c r="KQL511" s="78"/>
      <c r="KQM511" s="65"/>
      <c r="KQP511" s="78"/>
      <c r="KQQ511" s="78"/>
      <c r="KQR511" s="65"/>
      <c r="KQU511" s="78"/>
      <c r="KQV511" s="78"/>
      <c r="KQW511" s="65"/>
      <c r="KQZ511" s="78"/>
      <c r="KRA511" s="78"/>
      <c r="KRB511" s="65"/>
      <c r="KRE511" s="78"/>
      <c r="KRF511" s="78"/>
      <c r="KRG511" s="65"/>
      <c r="KRJ511" s="78"/>
      <c r="KRK511" s="78"/>
      <c r="KRL511" s="65"/>
      <c r="KRO511" s="78"/>
      <c r="KRP511" s="78"/>
      <c r="KRQ511" s="65"/>
      <c r="KRT511" s="78"/>
      <c r="KRU511" s="78"/>
      <c r="KRV511" s="65"/>
      <c r="KRY511" s="78"/>
      <c r="KRZ511" s="78"/>
      <c r="KSA511" s="65"/>
      <c r="KSD511" s="78"/>
      <c r="KSE511" s="78"/>
      <c r="KSF511" s="65"/>
      <c r="KSI511" s="78"/>
      <c r="KSJ511" s="78"/>
      <c r="KSK511" s="65"/>
      <c r="KSN511" s="78"/>
      <c r="KSO511" s="78"/>
      <c r="KSP511" s="65"/>
      <c r="KSS511" s="78"/>
      <c r="KST511" s="78"/>
      <c r="KSU511" s="65"/>
      <c r="KSX511" s="78"/>
      <c r="KSY511" s="78"/>
      <c r="KSZ511" s="65"/>
      <c r="KTC511" s="78"/>
      <c r="KTD511" s="78"/>
      <c r="KTE511" s="65"/>
      <c r="KTH511" s="78"/>
      <c r="KTI511" s="78"/>
      <c r="KTJ511" s="65"/>
      <c r="KTM511" s="78"/>
      <c r="KTN511" s="78"/>
      <c r="KTO511" s="65"/>
      <c r="KTR511" s="78"/>
      <c r="KTS511" s="78"/>
      <c r="KTT511" s="65"/>
      <c r="KTW511" s="78"/>
      <c r="KTX511" s="78"/>
      <c r="KTY511" s="65"/>
      <c r="KUB511" s="78"/>
      <c r="KUC511" s="78"/>
      <c r="KUD511" s="65"/>
      <c r="KUG511" s="78"/>
      <c r="KUH511" s="78"/>
      <c r="KUI511" s="65"/>
      <c r="KUL511" s="78"/>
      <c r="KUM511" s="78"/>
      <c r="KUN511" s="65"/>
      <c r="KUQ511" s="78"/>
      <c r="KUR511" s="78"/>
      <c r="KUS511" s="65"/>
      <c r="KUV511" s="78"/>
      <c r="KUW511" s="78"/>
      <c r="KUX511" s="65"/>
      <c r="KVA511" s="78"/>
      <c r="KVB511" s="78"/>
      <c r="KVC511" s="65"/>
      <c r="KVF511" s="78"/>
      <c r="KVG511" s="78"/>
      <c r="KVH511" s="65"/>
      <c r="KVK511" s="78"/>
      <c r="KVL511" s="78"/>
      <c r="KVM511" s="65"/>
      <c r="KVP511" s="78"/>
      <c r="KVQ511" s="78"/>
      <c r="KVR511" s="65"/>
      <c r="KVU511" s="78"/>
      <c r="KVV511" s="78"/>
      <c r="KVW511" s="65"/>
      <c r="KVZ511" s="78"/>
      <c r="KWA511" s="78"/>
      <c r="KWB511" s="65"/>
      <c r="KWE511" s="78"/>
      <c r="KWF511" s="78"/>
      <c r="KWG511" s="65"/>
      <c r="KWJ511" s="78"/>
      <c r="KWK511" s="78"/>
      <c r="KWL511" s="65"/>
      <c r="KWO511" s="78"/>
      <c r="KWP511" s="78"/>
      <c r="KWQ511" s="65"/>
      <c r="KWT511" s="78"/>
      <c r="KWU511" s="78"/>
      <c r="KWV511" s="65"/>
      <c r="KWY511" s="78"/>
      <c r="KWZ511" s="78"/>
      <c r="KXA511" s="65"/>
      <c r="KXD511" s="78"/>
      <c r="KXE511" s="78"/>
      <c r="KXF511" s="65"/>
      <c r="KXI511" s="78"/>
      <c r="KXJ511" s="78"/>
      <c r="KXK511" s="65"/>
      <c r="KXN511" s="78"/>
      <c r="KXO511" s="78"/>
      <c r="KXP511" s="65"/>
      <c r="KXS511" s="78"/>
      <c r="KXT511" s="78"/>
      <c r="KXU511" s="65"/>
      <c r="KXX511" s="78"/>
      <c r="KXY511" s="78"/>
      <c r="KXZ511" s="65"/>
      <c r="KYC511" s="78"/>
      <c r="KYD511" s="78"/>
      <c r="KYE511" s="65"/>
      <c r="KYH511" s="78"/>
      <c r="KYI511" s="78"/>
      <c r="KYJ511" s="65"/>
      <c r="KYM511" s="78"/>
      <c r="KYN511" s="78"/>
      <c r="KYO511" s="65"/>
      <c r="KYR511" s="78"/>
      <c r="KYS511" s="78"/>
      <c r="KYT511" s="65"/>
      <c r="KYW511" s="78"/>
      <c r="KYX511" s="78"/>
      <c r="KYY511" s="65"/>
      <c r="KZB511" s="78"/>
      <c r="KZC511" s="78"/>
      <c r="KZD511" s="65"/>
      <c r="KZG511" s="78"/>
      <c r="KZH511" s="78"/>
      <c r="KZI511" s="65"/>
      <c r="KZL511" s="78"/>
      <c r="KZM511" s="78"/>
      <c r="KZN511" s="65"/>
      <c r="KZQ511" s="78"/>
      <c r="KZR511" s="78"/>
      <c r="KZS511" s="65"/>
      <c r="KZV511" s="78"/>
      <c r="KZW511" s="78"/>
      <c r="KZX511" s="65"/>
      <c r="LAA511" s="78"/>
      <c r="LAB511" s="78"/>
      <c r="LAC511" s="65"/>
      <c r="LAF511" s="78"/>
      <c r="LAG511" s="78"/>
      <c r="LAH511" s="65"/>
      <c r="LAK511" s="78"/>
      <c r="LAL511" s="78"/>
      <c r="LAM511" s="65"/>
      <c r="LAP511" s="78"/>
      <c r="LAQ511" s="78"/>
      <c r="LAR511" s="65"/>
      <c r="LAU511" s="78"/>
      <c r="LAV511" s="78"/>
      <c r="LAW511" s="65"/>
      <c r="LAZ511" s="78"/>
      <c r="LBA511" s="78"/>
      <c r="LBB511" s="65"/>
      <c r="LBE511" s="78"/>
      <c r="LBF511" s="78"/>
      <c r="LBG511" s="65"/>
      <c r="LBJ511" s="78"/>
      <c r="LBK511" s="78"/>
      <c r="LBL511" s="65"/>
      <c r="LBO511" s="78"/>
      <c r="LBP511" s="78"/>
      <c r="LBQ511" s="65"/>
      <c r="LBT511" s="78"/>
      <c r="LBU511" s="78"/>
      <c r="LBV511" s="65"/>
      <c r="LBY511" s="78"/>
      <c r="LBZ511" s="78"/>
      <c r="LCA511" s="65"/>
      <c r="LCD511" s="78"/>
      <c r="LCE511" s="78"/>
      <c r="LCF511" s="65"/>
      <c r="LCI511" s="78"/>
      <c r="LCJ511" s="78"/>
      <c r="LCK511" s="65"/>
      <c r="LCN511" s="78"/>
      <c r="LCO511" s="78"/>
      <c r="LCP511" s="65"/>
      <c r="LCS511" s="78"/>
      <c r="LCT511" s="78"/>
      <c r="LCU511" s="65"/>
      <c r="LCX511" s="78"/>
      <c r="LCY511" s="78"/>
      <c r="LCZ511" s="65"/>
      <c r="LDC511" s="78"/>
      <c r="LDD511" s="78"/>
      <c r="LDE511" s="65"/>
      <c r="LDH511" s="78"/>
      <c r="LDI511" s="78"/>
      <c r="LDJ511" s="65"/>
      <c r="LDM511" s="78"/>
      <c r="LDN511" s="78"/>
      <c r="LDO511" s="65"/>
      <c r="LDR511" s="78"/>
      <c r="LDS511" s="78"/>
      <c r="LDT511" s="65"/>
      <c r="LDW511" s="78"/>
      <c r="LDX511" s="78"/>
      <c r="LDY511" s="65"/>
      <c r="LEB511" s="78"/>
      <c r="LEC511" s="78"/>
      <c r="LED511" s="65"/>
      <c r="LEG511" s="78"/>
      <c r="LEH511" s="78"/>
      <c r="LEI511" s="65"/>
      <c r="LEL511" s="78"/>
      <c r="LEM511" s="78"/>
      <c r="LEN511" s="65"/>
      <c r="LEQ511" s="78"/>
      <c r="LER511" s="78"/>
      <c r="LES511" s="65"/>
      <c r="LEV511" s="78"/>
      <c r="LEW511" s="78"/>
      <c r="LEX511" s="65"/>
      <c r="LFA511" s="78"/>
      <c r="LFB511" s="78"/>
      <c r="LFC511" s="65"/>
      <c r="LFF511" s="78"/>
      <c r="LFG511" s="78"/>
      <c r="LFH511" s="65"/>
      <c r="LFK511" s="78"/>
      <c r="LFL511" s="78"/>
      <c r="LFM511" s="65"/>
      <c r="LFP511" s="78"/>
      <c r="LFQ511" s="78"/>
      <c r="LFR511" s="65"/>
      <c r="LFU511" s="78"/>
      <c r="LFV511" s="78"/>
      <c r="LFW511" s="65"/>
      <c r="LFZ511" s="78"/>
      <c r="LGA511" s="78"/>
      <c r="LGB511" s="65"/>
      <c r="LGE511" s="78"/>
      <c r="LGF511" s="78"/>
      <c r="LGG511" s="65"/>
      <c r="LGJ511" s="78"/>
      <c r="LGK511" s="78"/>
      <c r="LGL511" s="65"/>
      <c r="LGO511" s="78"/>
      <c r="LGP511" s="78"/>
      <c r="LGQ511" s="65"/>
      <c r="LGT511" s="78"/>
      <c r="LGU511" s="78"/>
      <c r="LGV511" s="65"/>
      <c r="LGY511" s="78"/>
      <c r="LGZ511" s="78"/>
      <c r="LHA511" s="65"/>
      <c r="LHD511" s="78"/>
      <c r="LHE511" s="78"/>
      <c r="LHF511" s="65"/>
      <c r="LHI511" s="78"/>
      <c r="LHJ511" s="78"/>
      <c r="LHK511" s="65"/>
      <c r="LHN511" s="78"/>
      <c r="LHO511" s="78"/>
      <c r="LHP511" s="65"/>
      <c r="LHS511" s="78"/>
      <c r="LHT511" s="78"/>
      <c r="LHU511" s="65"/>
      <c r="LHX511" s="78"/>
      <c r="LHY511" s="78"/>
      <c r="LHZ511" s="65"/>
      <c r="LIC511" s="78"/>
      <c r="LID511" s="78"/>
      <c r="LIE511" s="65"/>
      <c r="LIH511" s="78"/>
      <c r="LII511" s="78"/>
      <c r="LIJ511" s="65"/>
      <c r="LIM511" s="78"/>
      <c r="LIN511" s="78"/>
      <c r="LIO511" s="65"/>
      <c r="LIR511" s="78"/>
      <c r="LIS511" s="78"/>
      <c r="LIT511" s="65"/>
      <c r="LIW511" s="78"/>
      <c r="LIX511" s="78"/>
      <c r="LIY511" s="65"/>
      <c r="LJB511" s="78"/>
      <c r="LJC511" s="78"/>
      <c r="LJD511" s="65"/>
      <c r="LJG511" s="78"/>
      <c r="LJH511" s="78"/>
      <c r="LJI511" s="65"/>
      <c r="LJL511" s="78"/>
      <c r="LJM511" s="78"/>
      <c r="LJN511" s="65"/>
      <c r="LJQ511" s="78"/>
      <c r="LJR511" s="78"/>
      <c r="LJS511" s="65"/>
      <c r="LJV511" s="78"/>
      <c r="LJW511" s="78"/>
      <c r="LJX511" s="65"/>
      <c r="LKA511" s="78"/>
      <c r="LKB511" s="78"/>
      <c r="LKC511" s="65"/>
      <c r="LKF511" s="78"/>
      <c r="LKG511" s="78"/>
      <c r="LKH511" s="65"/>
      <c r="LKK511" s="78"/>
      <c r="LKL511" s="78"/>
      <c r="LKM511" s="65"/>
      <c r="LKP511" s="78"/>
      <c r="LKQ511" s="78"/>
      <c r="LKR511" s="65"/>
      <c r="LKU511" s="78"/>
      <c r="LKV511" s="78"/>
      <c r="LKW511" s="65"/>
      <c r="LKZ511" s="78"/>
      <c r="LLA511" s="78"/>
      <c r="LLB511" s="65"/>
      <c r="LLE511" s="78"/>
      <c r="LLF511" s="78"/>
      <c r="LLG511" s="65"/>
      <c r="LLJ511" s="78"/>
      <c r="LLK511" s="78"/>
      <c r="LLL511" s="65"/>
      <c r="LLO511" s="78"/>
      <c r="LLP511" s="78"/>
      <c r="LLQ511" s="65"/>
      <c r="LLT511" s="78"/>
      <c r="LLU511" s="78"/>
      <c r="LLV511" s="65"/>
      <c r="LLY511" s="78"/>
      <c r="LLZ511" s="78"/>
      <c r="LMA511" s="65"/>
      <c r="LMD511" s="78"/>
      <c r="LME511" s="78"/>
      <c r="LMF511" s="65"/>
      <c r="LMI511" s="78"/>
      <c r="LMJ511" s="78"/>
      <c r="LMK511" s="65"/>
      <c r="LMN511" s="78"/>
      <c r="LMO511" s="78"/>
      <c r="LMP511" s="65"/>
      <c r="LMS511" s="78"/>
      <c r="LMT511" s="78"/>
      <c r="LMU511" s="65"/>
      <c r="LMX511" s="78"/>
      <c r="LMY511" s="78"/>
      <c r="LMZ511" s="65"/>
      <c r="LNC511" s="78"/>
      <c r="LND511" s="78"/>
      <c r="LNE511" s="65"/>
      <c r="LNH511" s="78"/>
      <c r="LNI511" s="78"/>
      <c r="LNJ511" s="65"/>
      <c r="LNM511" s="78"/>
      <c r="LNN511" s="78"/>
      <c r="LNO511" s="65"/>
      <c r="LNR511" s="78"/>
      <c r="LNS511" s="78"/>
      <c r="LNT511" s="65"/>
      <c r="LNW511" s="78"/>
      <c r="LNX511" s="78"/>
      <c r="LNY511" s="65"/>
      <c r="LOB511" s="78"/>
      <c r="LOC511" s="78"/>
      <c r="LOD511" s="65"/>
      <c r="LOG511" s="78"/>
      <c r="LOH511" s="78"/>
      <c r="LOI511" s="65"/>
      <c r="LOL511" s="78"/>
      <c r="LOM511" s="78"/>
      <c r="LON511" s="65"/>
      <c r="LOQ511" s="78"/>
      <c r="LOR511" s="78"/>
      <c r="LOS511" s="65"/>
      <c r="LOV511" s="78"/>
      <c r="LOW511" s="78"/>
      <c r="LOX511" s="65"/>
      <c r="LPA511" s="78"/>
      <c r="LPB511" s="78"/>
      <c r="LPC511" s="65"/>
      <c r="LPF511" s="78"/>
      <c r="LPG511" s="78"/>
      <c r="LPH511" s="65"/>
      <c r="LPK511" s="78"/>
      <c r="LPL511" s="78"/>
      <c r="LPM511" s="65"/>
      <c r="LPP511" s="78"/>
      <c r="LPQ511" s="78"/>
      <c r="LPR511" s="65"/>
      <c r="LPU511" s="78"/>
      <c r="LPV511" s="78"/>
      <c r="LPW511" s="65"/>
      <c r="LPZ511" s="78"/>
      <c r="LQA511" s="78"/>
      <c r="LQB511" s="65"/>
      <c r="LQE511" s="78"/>
      <c r="LQF511" s="78"/>
      <c r="LQG511" s="65"/>
      <c r="LQJ511" s="78"/>
      <c r="LQK511" s="78"/>
      <c r="LQL511" s="65"/>
      <c r="LQO511" s="78"/>
      <c r="LQP511" s="78"/>
      <c r="LQQ511" s="65"/>
      <c r="LQT511" s="78"/>
      <c r="LQU511" s="78"/>
      <c r="LQV511" s="65"/>
      <c r="LQY511" s="78"/>
      <c r="LQZ511" s="78"/>
      <c r="LRA511" s="65"/>
      <c r="LRD511" s="78"/>
      <c r="LRE511" s="78"/>
      <c r="LRF511" s="65"/>
      <c r="LRI511" s="78"/>
      <c r="LRJ511" s="78"/>
      <c r="LRK511" s="65"/>
      <c r="LRN511" s="78"/>
      <c r="LRO511" s="78"/>
      <c r="LRP511" s="65"/>
      <c r="LRS511" s="78"/>
      <c r="LRT511" s="78"/>
      <c r="LRU511" s="65"/>
      <c r="LRX511" s="78"/>
      <c r="LRY511" s="78"/>
      <c r="LRZ511" s="65"/>
      <c r="LSC511" s="78"/>
      <c r="LSD511" s="78"/>
      <c r="LSE511" s="65"/>
      <c r="LSH511" s="78"/>
      <c r="LSI511" s="78"/>
      <c r="LSJ511" s="65"/>
      <c r="LSM511" s="78"/>
      <c r="LSN511" s="78"/>
      <c r="LSO511" s="65"/>
      <c r="LSR511" s="78"/>
      <c r="LSS511" s="78"/>
      <c r="LST511" s="65"/>
      <c r="LSW511" s="78"/>
      <c r="LSX511" s="78"/>
      <c r="LSY511" s="65"/>
      <c r="LTB511" s="78"/>
      <c r="LTC511" s="78"/>
      <c r="LTD511" s="65"/>
      <c r="LTG511" s="78"/>
      <c r="LTH511" s="78"/>
      <c r="LTI511" s="65"/>
      <c r="LTL511" s="78"/>
      <c r="LTM511" s="78"/>
      <c r="LTN511" s="65"/>
      <c r="LTQ511" s="78"/>
      <c r="LTR511" s="78"/>
      <c r="LTS511" s="65"/>
      <c r="LTV511" s="78"/>
      <c r="LTW511" s="78"/>
      <c r="LTX511" s="65"/>
      <c r="LUA511" s="78"/>
      <c r="LUB511" s="78"/>
      <c r="LUC511" s="65"/>
      <c r="LUF511" s="78"/>
      <c r="LUG511" s="78"/>
      <c r="LUH511" s="65"/>
      <c r="LUK511" s="78"/>
      <c r="LUL511" s="78"/>
      <c r="LUM511" s="65"/>
      <c r="LUP511" s="78"/>
      <c r="LUQ511" s="78"/>
      <c r="LUR511" s="65"/>
      <c r="LUU511" s="78"/>
      <c r="LUV511" s="78"/>
      <c r="LUW511" s="65"/>
      <c r="LUZ511" s="78"/>
      <c r="LVA511" s="78"/>
      <c r="LVB511" s="65"/>
      <c r="LVE511" s="78"/>
      <c r="LVF511" s="78"/>
      <c r="LVG511" s="65"/>
      <c r="LVJ511" s="78"/>
      <c r="LVK511" s="78"/>
      <c r="LVL511" s="65"/>
      <c r="LVO511" s="78"/>
      <c r="LVP511" s="78"/>
      <c r="LVQ511" s="65"/>
      <c r="LVT511" s="78"/>
      <c r="LVU511" s="78"/>
      <c r="LVV511" s="65"/>
      <c r="LVY511" s="78"/>
      <c r="LVZ511" s="78"/>
      <c r="LWA511" s="65"/>
      <c r="LWD511" s="78"/>
      <c r="LWE511" s="78"/>
      <c r="LWF511" s="65"/>
      <c r="LWI511" s="78"/>
      <c r="LWJ511" s="78"/>
      <c r="LWK511" s="65"/>
      <c r="LWN511" s="78"/>
      <c r="LWO511" s="78"/>
      <c r="LWP511" s="65"/>
      <c r="LWS511" s="78"/>
      <c r="LWT511" s="78"/>
      <c r="LWU511" s="65"/>
      <c r="LWX511" s="78"/>
      <c r="LWY511" s="78"/>
      <c r="LWZ511" s="65"/>
      <c r="LXC511" s="78"/>
      <c r="LXD511" s="78"/>
      <c r="LXE511" s="65"/>
      <c r="LXH511" s="78"/>
      <c r="LXI511" s="78"/>
      <c r="LXJ511" s="65"/>
      <c r="LXM511" s="78"/>
      <c r="LXN511" s="78"/>
      <c r="LXO511" s="65"/>
      <c r="LXR511" s="78"/>
      <c r="LXS511" s="78"/>
      <c r="LXT511" s="65"/>
      <c r="LXW511" s="78"/>
      <c r="LXX511" s="78"/>
      <c r="LXY511" s="65"/>
      <c r="LYB511" s="78"/>
      <c r="LYC511" s="78"/>
      <c r="LYD511" s="65"/>
      <c r="LYG511" s="78"/>
      <c r="LYH511" s="78"/>
      <c r="LYI511" s="65"/>
      <c r="LYL511" s="78"/>
      <c r="LYM511" s="78"/>
      <c r="LYN511" s="65"/>
      <c r="LYQ511" s="78"/>
      <c r="LYR511" s="78"/>
      <c r="LYS511" s="65"/>
      <c r="LYV511" s="78"/>
      <c r="LYW511" s="78"/>
      <c r="LYX511" s="65"/>
      <c r="LZA511" s="78"/>
      <c r="LZB511" s="78"/>
      <c r="LZC511" s="65"/>
      <c r="LZF511" s="78"/>
      <c r="LZG511" s="78"/>
      <c r="LZH511" s="65"/>
      <c r="LZK511" s="78"/>
      <c r="LZL511" s="78"/>
      <c r="LZM511" s="65"/>
      <c r="LZP511" s="78"/>
      <c r="LZQ511" s="78"/>
      <c r="LZR511" s="65"/>
      <c r="LZU511" s="78"/>
      <c r="LZV511" s="78"/>
      <c r="LZW511" s="65"/>
      <c r="LZZ511" s="78"/>
      <c r="MAA511" s="78"/>
      <c r="MAB511" s="65"/>
      <c r="MAE511" s="78"/>
      <c r="MAF511" s="78"/>
      <c r="MAG511" s="65"/>
      <c r="MAJ511" s="78"/>
      <c r="MAK511" s="78"/>
      <c r="MAL511" s="65"/>
      <c r="MAO511" s="78"/>
      <c r="MAP511" s="78"/>
      <c r="MAQ511" s="65"/>
      <c r="MAT511" s="78"/>
      <c r="MAU511" s="78"/>
      <c r="MAV511" s="65"/>
      <c r="MAY511" s="78"/>
      <c r="MAZ511" s="78"/>
      <c r="MBA511" s="65"/>
      <c r="MBD511" s="78"/>
      <c r="MBE511" s="78"/>
      <c r="MBF511" s="65"/>
      <c r="MBI511" s="78"/>
      <c r="MBJ511" s="78"/>
      <c r="MBK511" s="65"/>
      <c r="MBN511" s="78"/>
      <c r="MBO511" s="78"/>
      <c r="MBP511" s="65"/>
      <c r="MBS511" s="78"/>
      <c r="MBT511" s="78"/>
      <c r="MBU511" s="65"/>
      <c r="MBX511" s="78"/>
      <c r="MBY511" s="78"/>
      <c r="MBZ511" s="65"/>
      <c r="MCC511" s="78"/>
      <c r="MCD511" s="78"/>
      <c r="MCE511" s="65"/>
      <c r="MCH511" s="78"/>
      <c r="MCI511" s="78"/>
      <c r="MCJ511" s="65"/>
      <c r="MCM511" s="78"/>
      <c r="MCN511" s="78"/>
      <c r="MCO511" s="65"/>
      <c r="MCR511" s="78"/>
      <c r="MCS511" s="78"/>
      <c r="MCT511" s="65"/>
      <c r="MCW511" s="78"/>
      <c r="MCX511" s="78"/>
      <c r="MCY511" s="65"/>
      <c r="MDB511" s="78"/>
      <c r="MDC511" s="78"/>
      <c r="MDD511" s="65"/>
      <c r="MDG511" s="78"/>
      <c r="MDH511" s="78"/>
      <c r="MDI511" s="65"/>
      <c r="MDL511" s="78"/>
      <c r="MDM511" s="78"/>
      <c r="MDN511" s="65"/>
      <c r="MDQ511" s="78"/>
      <c r="MDR511" s="78"/>
      <c r="MDS511" s="65"/>
      <c r="MDV511" s="78"/>
      <c r="MDW511" s="78"/>
      <c r="MDX511" s="65"/>
      <c r="MEA511" s="78"/>
      <c r="MEB511" s="78"/>
      <c r="MEC511" s="65"/>
      <c r="MEF511" s="78"/>
      <c r="MEG511" s="78"/>
      <c r="MEH511" s="65"/>
      <c r="MEK511" s="78"/>
      <c r="MEL511" s="78"/>
      <c r="MEM511" s="65"/>
      <c r="MEP511" s="78"/>
      <c r="MEQ511" s="78"/>
      <c r="MER511" s="65"/>
      <c r="MEU511" s="78"/>
      <c r="MEV511" s="78"/>
      <c r="MEW511" s="65"/>
      <c r="MEZ511" s="78"/>
      <c r="MFA511" s="78"/>
      <c r="MFB511" s="65"/>
      <c r="MFE511" s="78"/>
      <c r="MFF511" s="78"/>
      <c r="MFG511" s="65"/>
      <c r="MFJ511" s="78"/>
      <c r="MFK511" s="78"/>
      <c r="MFL511" s="65"/>
      <c r="MFO511" s="78"/>
      <c r="MFP511" s="78"/>
      <c r="MFQ511" s="65"/>
      <c r="MFT511" s="78"/>
      <c r="MFU511" s="78"/>
      <c r="MFV511" s="65"/>
      <c r="MFY511" s="78"/>
      <c r="MFZ511" s="78"/>
      <c r="MGA511" s="65"/>
      <c r="MGD511" s="78"/>
      <c r="MGE511" s="78"/>
      <c r="MGF511" s="65"/>
      <c r="MGI511" s="78"/>
      <c r="MGJ511" s="78"/>
      <c r="MGK511" s="65"/>
      <c r="MGN511" s="78"/>
      <c r="MGO511" s="78"/>
      <c r="MGP511" s="65"/>
      <c r="MGS511" s="78"/>
      <c r="MGT511" s="78"/>
      <c r="MGU511" s="65"/>
      <c r="MGX511" s="78"/>
      <c r="MGY511" s="78"/>
      <c r="MGZ511" s="65"/>
      <c r="MHC511" s="78"/>
      <c r="MHD511" s="78"/>
      <c r="MHE511" s="65"/>
      <c r="MHH511" s="78"/>
      <c r="MHI511" s="78"/>
      <c r="MHJ511" s="65"/>
      <c r="MHM511" s="78"/>
      <c r="MHN511" s="78"/>
      <c r="MHO511" s="65"/>
      <c r="MHR511" s="78"/>
      <c r="MHS511" s="78"/>
      <c r="MHT511" s="65"/>
      <c r="MHW511" s="78"/>
      <c r="MHX511" s="78"/>
      <c r="MHY511" s="65"/>
      <c r="MIB511" s="78"/>
      <c r="MIC511" s="78"/>
      <c r="MID511" s="65"/>
      <c r="MIG511" s="78"/>
      <c r="MIH511" s="78"/>
      <c r="MII511" s="65"/>
      <c r="MIL511" s="78"/>
      <c r="MIM511" s="78"/>
      <c r="MIN511" s="65"/>
      <c r="MIQ511" s="78"/>
      <c r="MIR511" s="78"/>
      <c r="MIS511" s="65"/>
      <c r="MIV511" s="78"/>
      <c r="MIW511" s="78"/>
      <c r="MIX511" s="65"/>
      <c r="MJA511" s="78"/>
      <c r="MJB511" s="78"/>
      <c r="MJC511" s="65"/>
      <c r="MJF511" s="78"/>
      <c r="MJG511" s="78"/>
      <c r="MJH511" s="65"/>
      <c r="MJK511" s="78"/>
      <c r="MJL511" s="78"/>
      <c r="MJM511" s="65"/>
      <c r="MJP511" s="78"/>
      <c r="MJQ511" s="78"/>
      <c r="MJR511" s="65"/>
      <c r="MJU511" s="78"/>
      <c r="MJV511" s="78"/>
      <c r="MJW511" s="65"/>
      <c r="MJZ511" s="78"/>
      <c r="MKA511" s="78"/>
      <c r="MKB511" s="65"/>
      <c r="MKE511" s="78"/>
      <c r="MKF511" s="78"/>
      <c r="MKG511" s="65"/>
      <c r="MKJ511" s="78"/>
      <c r="MKK511" s="78"/>
      <c r="MKL511" s="65"/>
      <c r="MKO511" s="78"/>
      <c r="MKP511" s="78"/>
      <c r="MKQ511" s="65"/>
      <c r="MKT511" s="78"/>
      <c r="MKU511" s="78"/>
      <c r="MKV511" s="65"/>
      <c r="MKY511" s="78"/>
      <c r="MKZ511" s="78"/>
      <c r="MLA511" s="65"/>
      <c r="MLD511" s="78"/>
      <c r="MLE511" s="78"/>
      <c r="MLF511" s="65"/>
      <c r="MLI511" s="78"/>
      <c r="MLJ511" s="78"/>
      <c r="MLK511" s="65"/>
      <c r="MLN511" s="78"/>
      <c r="MLO511" s="78"/>
      <c r="MLP511" s="65"/>
      <c r="MLS511" s="78"/>
      <c r="MLT511" s="78"/>
      <c r="MLU511" s="65"/>
      <c r="MLX511" s="78"/>
      <c r="MLY511" s="78"/>
      <c r="MLZ511" s="65"/>
      <c r="MMC511" s="78"/>
      <c r="MMD511" s="78"/>
      <c r="MME511" s="65"/>
      <c r="MMH511" s="78"/>
      <c r="MMI511" s="78"/>
      <c r="MMJ511" s="65"/>
      <c r="MMM511" s="78"/>
      <c r="MMN511" s="78"/>
      <c r="MMO511" s="65"/>
      <c r="MMR511" s="78"/>
      <c r="MMS511" s="78"/>
      <c r="MMT511" s="65"/>
      <c r="MMW511" s="78"/>
      <c r="MMX511" s="78"/>
      <c r="MMY511" s="65"/>
      <c r="MNB511" s="78"/>
      <c r="MNC511" s="78"/>
      <c r="MND511" s="65"/>
      <c r="MNG511" s="78"/>
      <c r="MNH511" s="78"/>
      <c r="MNI511" s="65"/>
      <c r="MNL511" s="78"/>
      <c r="MNM511" s="78"/>
      <c r="MNN511" s="65"/>
      <c r="MNQ511" s="78"/>
      <c r="MNR511" s="78"/>
      <c r="MNS511" s="65"/>
      <c r="MNV511" s="78"/>
      <c r="MNW511" s="78"/>
      <c r="MNX511" s="65"/>
      <c r="MOA511" s="78"/>
      <c r="MOB511" s="78"/>
      <c r="MOC511" s="65"/>
      <c r="MOF511" s="78"/>
      <c r="MOG511" s="78"/>
      <c r="MOH511" s="65"/>
      <c r="MOK511" s="78"/>
      <c r="MOL511" s="78"/>
      <c r="MOM511" s="65"/>
      <c r="MOP511" s="78"/>
      <c r="MOQ511" s="78"/>
      <c r="MOR511" s="65"/>
      <c r="MOU511" s="78"/>
      <c r="MOV511" s="78"/>
      <c r="MOW511" s="65"/>
      <c r="MOZ511" s="78"/>
      <c r="MPA511" s="78"/>
      <c r="MPB511" s="65"/>
      <c r="MPE511" s="78"/>
      <c r="MPF511" s="78"/>
      <c r="MPG511" s="65"/>
      <c r="MPJ511" s="78"/>
      <c r="MPK511" s="78"/>
      <c r="MPL511" s="65"/>
      <c r="MPO511" s="78"/>
      <c r="MPP511" s="78"/>
      <c r="MPQ511" s="65"/>
      <c r="MPT511" s="78"/>
      <c r="MPU511" s="78"/>
      <c r="MPV511" s="65"/>
      <c r="MPY511" s="78"/>
      <c r="MPZ511" s="78"/>
      <c r="MQA511" s="65"/>
      <c r="MQD511" s="78"/>
      <c r="MQE511" s="78"/>
      <c r="MQF511" s="65"/>
      <c r="MQI511" s="78"/>
      <c r="MQJ511" s="78"/>
      <c r="MQK511" s="65"/>
      <c r="MQN511" s="78"/>
      <c r="MQO511" s="78"/>
      <c r="MQP511" s="65"/>
      <c r="MQS511" s="78"/>
      <c r="MQT511" s="78"/>
      <c r="MQU511" s="65"/>
      <c r="MQX511" s="78"/>
      <c r="MQY511" s="78"/>
      <c r="MQZ511" s="65"/>
      <c r="MRC511" s="78"/>
      <c r="MRD511" s="78"/>
      <c r="MRE511" s="65"/>
      <c r="MRH511" s="78"/>
      <c r="MRI511" s="78"/>
      <c r="MRJ511" s="65"/>
      <c r="MRM511" s="78"/>
      <c r="MRN511" s="78"/>
      <c r="MRO511" s="65"/>
      <c r="MRR511" s="78"/>
      <c r="MRS511" s="78"/>
      <c r="MRT511" s="65"/>
      <c r="MRW511" s="78"/>
      <c r="MRX511" s="78"/>
      <c r="MRY511" s="65"/>
      <c r="MSB511" s="78"/>
      <c r="MSC511" s="78"/>
      <c r="MSD511" s="65"/>
      <c r="MSG511" s="78"/>
      <c r="MSH511" s="78"/>
      <c r="MSI511" s="65"/>
      <c r="MSL511" s="78"/>
      <c r="MSM511" s="78"/>
      <c r="MSN511" s="65"/>
      <c r="MSQ511" s="78"/>
      <c r="MSR511" s="78"/>
      <c r="MSS511" s="65"/>
      <c r="MSV511" s="78"/>
      <c r="MSW511" s="78"/>
      <c r="MSX511" s="65"/>
      <c r="MTA511" s="78"/>
      <c r="MTB511" s="78"/>
      <c r="MTC511" s="65"/>
      <c r="MTF511" s="78"/>
      <c r="MTG511" s="78"/>
      <c r="MTH511" s="65"/>
      <c r="MTK511" s="78"/>
      <c r="MTL511" s="78"/>
      <c r="MTM511" s="65"/>
      <c r="MTP511" s="78"/>
      <c r="MTQ511" s="78"/>
      <c r="MTR511" s="65"/>
      <c r="MTU511" s="78"/>
      <c r="MTV511" s="78"/>
      <c r="MTW511" s="65"/>
      <c r="MTZ511" s="78"/>
      <c r="MUA511" s="78"/>
      <c r="MUB511" s="65"/>
      <c r="MUE511" s="78"/>
      <c r="MUF511" s="78"/>
      <c r="MUG511" s="65"/>
      <c r="MUJ511" s="78"/>
      <c r="MUK511" s="78"/>
      <c r="MUL511" s="65"/>
      <c r="MUO511" s="78"/>
      <c r="MUP511" s="78"/>
      <c r="MUQ511" s="65"/>
      <c r="MUT511" s="78"/>
      <c r="MUU511" s="78"/>
      <c r="MUV511" s="65"/>
      <c r="MUY511" s="78"/>
      <c r="MUZ511" s="78"/>
      <c r="MVA511" s="65"/>
      <c r="MVD511" s="78"/>
      <c r="MVE511" s="78"/>
      <c r="MVF511" s="65"/>
      <c r="MVI511" s="78"/>
      <c r="MVJ511" s="78"/>
      <c r="MVK511" s="65"/>
      <c r="MVN511" s="78"/>
      <c r="MVO511" s="78"/>
      <c r="MVP511" s="65"/>
      <c r="MVS511" s="78"/>
      <c r="MVT511" s="78"/>
      <c r="MVU511" s="65"/>
      <c r="MVX511" s="78"/>
      <c r="MVY511" s="78"/>
      <c r="MVZ511" s="65"/>
      <c r="MWC511" s="78"/>
      <c r="MWD511" s="78"/>
      <c r="MWE511" s="65"/>
      <c r="MWH511" s="78"/>
      <c r="MWI511" s="78"/>
      <c r="MWJ511" s="65"/>
      <c r="MWM511" s="78"/>
      <c r="MWN511" s="78"/>
      <c r="MWO511" s="65"/>
      <c r="MWR511" s="78"/>
      <c r="MWS511" s="78"/>
      <c r="MWT511" s="65"/>
      <c r="MWW511" s="78"/>
      <c r="MWX511" s="78"/>
      <c r="MWY511" s="65"/>
      <c r="MXB511" s="78"/>
      <c r="MXC511" s="78"/>
      <c r="MXD511" s="65"/>
      <c r="MXG511" s="78"/>
      <c r="MXH511" s="78"/>
      <c r="MXI511" s="65"/>
      <c r="MXL511" s="78"/>
      <c r="MXM511" s="78"/>
      <c r="MXN511" s="65"/>
      <c r="MXQ511" s="78"/>
      <c r="MXR511" s="78"/>
      <c r="MXS511" s="65"/>
      <c r="MXV511" s="78"/>
      <c r="MXW511" s="78"/>
      <c r="MXX511" s="65"/>
      <c r="MYA511" s="78"/>
      <c r="MYB511" s="78"/>
      <c r="MYC511" s="65"/>
      <c r="MYF511" s="78"/>
      <c r="MYG511" s="78"/>
      <c r="MYH511" s="65"/>
      <c r="MYK511" s="78"/>
      <c r="MYL511" s="78"/>
      <c r="MYM511" s="65"/>
      <c r="MYP511" s="78"/>
      <c r="MYQ511" s="78"/>
      <c r="MYR511" s="65"/>
      <c r="MYU511" s="78"/>
      <c r="MYV511" s="78"/>
      <c r="MYW511" s="65"/>
      <c r="MYZ511" s="78"/>
      <c r="MZA511" s="78"/>
      <c r="MZB511" s="65"/>
      <c r="MZE511" s="78"/>
      <c r="MZF511" s="78"/>
      <c r="MZG511" s="65"/>
      <c r="MZJ511" s="78"/>
      <c r="MZK511" s="78"/>
      <c r="MZL511" s="65"/>
      <c r="MZO511" s="78"/>
      <c r="MZP511" s="78"/>
      <c r="MZQ511" s="65"/>
      <c r="MZT511" s="78"/>
      <c r="MZU511" s="78"/>
      <c r="MZV511" s="65"/>
      <c r="MZY511" s="78"/>
      <c r="MZZ511" s="78"/>
      <c r="NAA511" s="65"/>
      <c r="NAD511" s="78"/>
      <c r="NAE511" s="78"/>
      <c r="NAF511" s="65"/>
      <c r="NAI511" s="78"/>
      <c r="NAJ511" s="78"/>
      <c r="NAK511" s="65"/>
      <c r="NAN511" s="78"/>
      <c r="NAO511" s="78"/>
      <c r="NAP511" s="65"/>
      <c r="NAS511" s="78"/>
      <c r="NAT511" s="78"/>
      <c r="NAU511" s="65"/>
      <c r="NAX511" s="78"/>
      <c r="NAY511" s="78"/>
      <c r="NAZ511" s="65"/>
      <c r="NBC511" s="78"/>
      <c r="NBD511" s="78"/>
      <c r="NBE511" s="65"/>
      <c r="NBH511" s="78"/>
      <c r="NBI511" s="78"/>
      <c r="NBJ511" s="65"/>
      <c r="NBM511" s="78"/>
      <c r="NBN511" s="78"/>
      <c r="NBO511" s="65"/>
      <c r="NBR511" s="78"/>
      <c r="NBS511" s="78"/>
      <c r="NBT511" s="65"/>
      <c r="NBW511" s="78"/>
      <c r="NBX511" s="78"/>
      <c r="NBY511" s="65"/>
      <c r="NCB511" s="78"/>
      <c r="NCC511" s="78"/>
      <c r="NCD511" s="65"/>
      <c r="NCG511" s="78"/>
      <c r="NCH511" s="78"/>
      <c r="NCI511" s="65"/>
      <c r="NCL511" s="78"/>
      <c r="NCM511" s="78"/>
      <c r="NCN511" s="65"/>
      <c r="NCQ511" s="78"/>
      <c r="NCR511" s="78"/>
      <c r="NCS511" s="65"/>
      <c r="NCV511" s="78"/>
      <c r="NCW511" s="78"/>
      <c r="NCX511" s="65"/>
      <c r="NDA511" s="78"/>
      <c r="NDB511" s="78"/>
      <c r="NDC511" s="65"/>
      <c r="NDF511" s="78"/>
      <c r="NDG511" s="78"/>
      <c r="NDH511" s="65"/>
      <c r="NDK511" s="78"/>
      <c r="NDL511" s="78"/>
      <c r="NDM511" s="65"/>
      <c r="NDP511" s="78"/>
      <c r="NDQ511" s="78"/>
      <c r="NDR511" s="65"/>
      <c r="NDU511" s="78"/>
      <c r="NDV511" s="78"/>
      <c r="NDW511" s="65"/>
      <c r="NDZ511" s="78"/>
      <c r="NEA511" s="78"/>
      <c r="NEB511" s="65"/>
      <c r="NEE511" s="78"/>
      <c r="NEF511" s="78"/>
      <c r="NEG511" s="65"/>
      <c r="NEJ511" s="78"/>
      <c r="NEK511" s="78"/>
      <c r="NEL511" s="65"/>
      <c r="NEO511" s="78"/>
      <c r="NEP511" s="78"/>
      <c r="NEQ511" s="65"/>
      <c r="NET511" s="78"/>
      <c r="NEU511" s="78"/>
      <c r="NEV511" s="65"/>
      <c r="NEY511" s="78"/>
      <c r="NEZ511" s="78"/>
      <c r="NFA511" s="65"/>
      <c r="NFD511" s="78"/>
      <c r="NFE511" s="78"/>
      <c r="NFF511" s="65"/>
      <c r="NFI511" s="78"/>
      <c r="NFJ511" s="78"/>
      <c r="NFK511" s="65"/>
      <c r="NFN511" s="78"/>
      <c r="NFO511" s="78"/>
      <c r="NFP511" s="65"/>
      <c r="NFS511" s="78"/>
      <c r="NFT511" s="78"/>
      <c r="NFU511" s="65"/>
      <c r="NFX511" s="78"/>
      <c r="NFY511" s="78"/>
      <c r="NFZ511" s="65"/>
      <c r="NGC511" s="78"/>
      <c r="NGD511" s="78"/>
      <c r="NGE511" s="65"/>
      <c r="NGH511" s="78"/>
      <c r="NGI511" s="78"/>
      <c r="NGJ511" s="65"/>
      <c r="NGM511" s="78"/>
      <c r="NGN511" s="78"/>
      <c r="NGO511" s="65"/>
      <c r="NGR511" s="78"/>
      <c r="NGS511" s="78"/>
      <c r="NGT511" s="65"/>
      <c r="NGW511" s="78"/>
      <c r="NGX511" s="78"/>
      <c r="NGY511" s="65"/>
      <c r="NHB511" s="78"/>
      <c r="NHC511" s="78"/>
      <c r="NHD511" s="65"/>
      <c r="NHG511" s="78"/>
      <c r="NHH511" s="78"/>
      <c r="NHI511" s="65"/>
      <c r="NHL511" s="78"/>
      <c r="NHM511" s="78"/>
      <c r="NHN511" s="65"/>
      <c r="NHQ511" s="78"/>
      <c r="NHR511" s="78"/>
      <c r="NHS511" s="65"/>
      <c r="NHV511" s="78"/>
      <c r="NHW511" s="78"/>
      <c r="NHX511" s="65"/>
      <c r="NIA511" s="78"/>
      <c r="NIB511" s="78"/>
      <c r="NIC511" s="65"/>
      <c r="NIF511" s="78"/>
      <c r="NIG511" s="78"/>
      <c r="NIH511" s="65"/>
      <c r="NIK511" s="78"/>
      <c r="NIL511" s="78"/>
      <c r="NIM511" s="65"/>
      <c r="NIP511" s="78"/>
      <c r="NIQ511" s="78"/>
      <c r="NIR511" s="65"/>
      <c r="NIU511" s="78"/>
      <c r="NIV511" s="78"/>
      <c r="NIW511" s="65"/>
      <c r="NIZ511" s="78"/>
      <c r="NJA511" s="78"/>
      <c r="NJB511" s="65"/>
      <c r="NJE511" s="78"/>
      <c r="NJF511" s="78"/>
      <c r="NJG511" s="65"/>
      <c r="NJJ511" s="78"/>
      <c r="NJK511" s="78"/>
      <c r="NJL511" s="65"/>
      <c r="NJO511" s="78"/>
      <c r="NJP511" s="78"/>
      <c r="NJQ511" s="65"/>
      <c r="NJT511" s="78"/>
      <c r="NJU511" s="78"/>
      <c r="NJV511" s="65"/>
      <c r="NJY511" s="78"/>
      <c r="NJZ511" s="78"/>
      <c r="NKA511" s="65"/>
      <c r="NKD511" s="78"/>
      <c r="NKE511" s="78"/>
      <c r="NKF511" s="65"/>
      <c r="NKI511" s="78"/>
      <c r="NKJ511" s="78"/>
      <c r="NKK511" s="65"/>
      <c r="NKN511" s="78"/>
      <c r="NKO511" s="78"/>
      <c r="NKP511" s="65"/>
      <c r="NKS511" s="78"/>
      <c r="NKT511" s="78"/>
      <c r="NKU511" s="65"/>
      <c r="NKX511" s="78"/>
      <c r="NKY511" s="78"/>
      <c r="NKZ511" s="65"/>
      <c r="NLC511" s="78"/>
      <c r="NLD511" s="78"/>
      <c r="NLE511" s="65"/>
      <c r="NLH511" s="78"/>
      <c r="NLI511" s="78"/>
      <c r="NLJ511" s="65"/>
      <c r="NLM511" s="78"/>
      <c r="NLN511" s="78"/>
      <c r="NLO511" s="65"/>
      <c r="NLR511" s="78"/>
      <c r="NLS511" s="78"/>
      <c r="NLT511" s="65"/>
      <c r="NLW511" s="78"/>
      <c r="NLX511" s="78"/>
      <c r="NLY511" s="65"/>
      <c r="NMB511" s="78"/>
      <c r="NMC511" s="78"/>
      <c r="NMD511" s="65"/>
      <c r="NMG511" s="78"/>
      <c r="NMH511" s="78"/>
      <c r="NMI511" s="65"/>
      <c r="NML511" s="78"/>
      <c r="NMM511" s="78"/>
      <c r="NMN511" s="65"/>
      <c r="NMQ511" s="78"/>
      <c r="NMR511" s="78"/>
      <c r="NMS511" s="65"/>
      <c r="NMV511" s="78"/>
      <c r="NMW511" s="78"/>
      <c r="NMX511" s="65"/>
      <c r="NNA511" s="78"/>
      <c r="NNB511" s="78"/>
      <c r="NNC511" s="65"/>
      <c r="NNF511" s="78"/>
      <c r="NNG511" s="78"/>
      <c r="NNH511" s="65"/>
      <c r="NNK511" s="78"/>
      <c r="NNL511" s="78"/>
      <c r="NNM511" s="65"/>
      <c r="NNP511" s="78"/>
      <c r="NNQ511" s="78"/>
      <c r="NNR511" s="65"/>
      <c r="NNU511" s="78"/>
      <c r="NNV511" s="78"/>
      <c r="NNW511" s="65"/>
      <c r="NNZ511" s="78"/>
      <c r="NOA511" s="78"/>
      <c r="NOB511" s="65"/>
      <c r="NOE511" s="78"/>
      <c r="NOF511" s="78"/>
      <c r="NOG511" s="65"/>
      <c r="NOJ511" s="78"/>
      <c r="NOK511" s="78"/>
      <c r="NOL511" s="65"/>
      <c r="NOO511" s="78"/>
      <c r="NOP511" s="78"/>
      <c r="NOQ511" s="65"/>
      <c r="NOT511" s="78"/>
      <c r="NOU511" s="78"/>
      <c r="NOV511" s="65"/>
      <c r="NOY511" s="78"/>
      <c r="NOZ511" s="78"/>
      <c r="NPA511" s="65"/>
      <c r="NPD511" s="78"/>
      <c r="NPE511" s="78"/>
      <c r="NPF511" s="65"/>
      <c r="NPI511" s="78"/>
      <c r="NPJ511" s="78"/>
      <c r="NPK511" s="65"/>
      <c r="NPN511" s="78"/>
      <c r="NPO511" s="78"/>
      <c r="NPP511" s="65"/>
      <c r="NPS511" s="78"/>
      <c r="NPT511" s="78"/>
      <c r="NPU511" s="65"/>
      <c r="NPX511" s="78"/>
      <c r="NPY511" s="78"/>
      <c r="NPZ511" s="65"/>
      <c r="NQC511" s="78"/>
      <c r="NQD511" s="78"/>
      <c r="NQE511" s="65"/>
      <c r="NQH511" s="78"/>
      <c r="NQI511" s="78"/>
      <c r="NQJ511" s="65"/>
      <c r="NQM511" s="78"/>
      <c r="NQN511" s="78"/>
      <c r="NQO511" s="65"/>
      <c r="NQR511" s="78"/>
      <c r="NQS511" s="78"/>
      <c r="NQT511" s="65"/>
      <c r="NQW511" s="78"/>
      <c r="NQX511" s="78"/>
      <c r="NQY511" s="65"/>
      <c r="NRB511" s="78"/>
      <c r="NRC511" s="78"/>
      <c r="NRD511" s="65"/>
      <c r="NRG511" s="78"/>
      <c r="NRH511" s="78"/>
      <c r="NRI511" s="65"/>
      <c r="NRL511" s="78"/>
      <c r="NRM511" s="78"/>
      <c r="NRN511" s="65"/>
      <c r="NRQ511" s="78"/>
      <c r="NRR511" s="78"/>
      <c r="NRS511" s="65"/>
      <c r="NRV511" s="78"/>
      <c r="NRW511" s="78"/>
      <c r="NRX511" s="65"/>
      <c r="NSA511" s="78"/>
      <c r="NSB511" s="78"/>
      <c r="NSC511" s="65"/>
      <c r="NSF511" s="78"/>
      <c r="NSG511" s="78"/>
      <c r="NSH511" s="65"/>
      <c r="NSK511" s="78"/>
      <c r="NSL511" s="78"/>
      <c r="NSM511" s="65"/>
      <c r="NSP511" s="78"/>
      <c r="NSQ511" s="78"/>
      <c r="NSR511" s="65"/>
      <c r="NSU511" s="78"/>
      <c r="NSV511" s="78"/>
      <c r="NSW511" s="65"/>
      <c r="NSZ511" s="78"/>
      <c r="NTA511" s="78"/>
      <c r="NTB511" s="65"/>
      <c r="NTE511" s="78"/>
      <c r="NTF511" s="78"/>
      <c r="NTG511" s="65"/>
      <c r="NTJ511" s="78"/>
      <c r="NTK511" s="78"/>
      <c r="NTL511" s="65"/>
      <c r="NTO511" s="78"/>
      <c r="NTP511" s="78"/>
      <c r="NTQ511" s="65"/>
      <c r="NTT511" s="78"/>
      <c r="NTU511" s="78"/>
      <c r="NTV511" s="65"/>
      <c r="NTY511" s="78"/>
      <c r="NTZ511" s="78"/>
      <c r="NUA511" s="65"/>
      <c r="NUD511" s="78"/>
      <c r="NUE511" s="78"/>
      <c r="NUF511" s="65"/>
      <c r="NUI511" s="78"/>
      <c r="NUJ511" s="78"/>
      <c r="NUK511" s="65"/>
      <c r="NUN511" s="78"/>
      <c r="NUO511" s="78"/>
      <c r="NUP511" s="65"/>
      <c r="NUS511" s="78"/>
      <c r="NUT511" s="78"/>
      <c r="NUU511" s="65"/>
      <c r="NUX511" s="78"/>
      <c r="NUY511" s="78"/>
      <c r="NUZ511" s="65"/>
      <c r="NVC511" s="78"/>
      <c r="NVD511" s="78"/>
      <c r="NVE511" s="65"/>
      <c r="NVH511" s="78"/>
      <c r="NVI511" s="78"/>
      <c r="NVJ511" s="65"/>
      <c r="NVM511" s="78"/>
      <c r="NVN511" s="78"/>
      <c r="NVO511" s="65"/>
      <c r="NVR511" s="78"/>
      <c r="NVS511" s="78"/>
      <c r="NVT511" s="65"/>
      <c r="NVW511" s="78"/>
      <c r="NVX511" s="78"/>
      <c r="NVY511" s="65"/>
      <c r="NWB511" s="78"/>
      <c r="NWC511" s="78"/>
      <c r="NWD511" s="65"/>
      <c r="NWG511" s="78"/>
      <c r="NWH511" s="78"/>
      <c r="NWI511" s="65"/>
      <c r="NWL511" s="78"/>
      <c r="NWM511" s="78"/>
      <c r="NWN511" s="65"/>
      <c r="NWQ511" s="78"/>
      <c r="NWR511" s="78"/>
      <c r="NWS511" s="65"/>
      <c r="NWV511" s="78"/>
      <c r="NWW511" s="78"/>
      <c r="NWX511" s="65"/>
      <c r="NXA511" s="78"/>
      <c r="NXB511" s="78"/>
      <c r="NXC511" s="65"/>
      <c r="NXF511" s="78"/>
      <c r="NXG511" s="78"/>
      <c r="NXH511" s="65"/>
      <c r="NXK511" s="78"/>
      <c r="NXL511" s="78"/>
      <c r="NXM511" s="65"/>
      <c r="NXP511" s="78"/>
      <c r="NXQ511" s="78"/>
      <c r="NXR511" s="65"/>
      <c r="NXU511" s="78"/>
      <c r="NXV511" s="78"/>
      <c r="NXW511" s="65"/>
      <c r="NXZ511" s="78"/>
      <c r="NYA511" s="78"/>
      <c r="NYB511" s="65"/>
      <c r="NYE511" s="78"/>
      <c r="NYF511" s="78"/>
      <c r="NYG511" s="65"/>
      <c r="NYJ511" s="78"/>
      <c r="NYK511" s="78"/>
      <c r="NYL511" s="65"/>
      <c r="NYO511" s="78"/>
      <c r="NYP511" s="78"/>
      <c r="NYQ511" s="65"/>
      <c r="NYT511" s="78"/>
      <c r="NYU511" s="78"/>
      <c r="NYV511" s="65"/>
      <c r="NYY511" s="78"/>
      <c r="NYZ511" s="78"/>
      <c r="NZA511" s="65"/>
      <c r="NZD511" s="78"/>
      <c r="NZE511" s="78"/>
      <c r="NZF511" s="65"/>
      <c r="NZI511" s="78"/>
      <c r="NZJ511" s="78"/>
      <c r="NZK511" s="65"/>
      <c r="NZN511" s="78"/>
      <c r="NZO511" s="78"/>
      <c r="NZP511" s="65"/>
      <c r="NZS511" s="78"/>
      <c r="NZT511" s="78"/>
      <c r="NZU511" s="65"/>
      <c r="NZX511" s="78"/>
      <c r="NZY511" s="78"/>
      <c r="NZZ511" s="65"/>
      <c r="OAC511" s="78"/>
      <c r="OAD511" s="78"/>
      <c r="OAE511" s="65"/>
      <c r="OAH511" s="78"/>
      <c r="OAI511" s="78"/>
      <c r="OAJ511" s="65"/>
      <c r="OAM511" s="78"/>
      <c r="OAN511" s="78"/>
      <c r="OAO511" s="65"/>
      <c r="OAR511" s="78"/>
      <c r="OAS511" s="78"/>
      <c r="OAT511" s="65"/>
      <c r="OAW511" s="78"/>
      <c r="OAX511" s="78"/>
      <c r="OAY511" s="65"/>
      <c r="OBB511" s="78"/>
      <c r="OBC511" s="78"/>
      <c r="OBD511" s="65"/>
      <c r="OBG511" s="78"/>
      <c r="OBH511" s="78"/>
      <c r="OBI511" s="65"/>
      <c r="OBL511" s="78"/>
      <c r="OBM511" s="78"/>
      <c r="OBN511" s="65"/>
      <c r="OBQ511" s="78"/>
      <c r="OBR511" s="78"/>
      <c r="OBS511" s="65"/>
      <c r="OBV511" s="78"/>
      <c r="OBW511" s="78"/>
      <c r="OBX511" s="65"/>
      <c r="OCA511" s="78"/>
      <c r="OCB511" s="78"/>
      <c r="OCC511" s="65"/>
      <c r="OCF511" s="78"/>
      <c r="OCG511" s="78"/>
      <c r="OCH511" s="65"/>
      <c r="OCK511" s="78"/>
      <c r="OCL511" s="78"/>
      <c r="OCM511" s="65"/>
      <c r="OCP511" s="78"/>
      <c r="OCQ511" s="78"/>
      <c r="OCR511" s="65"/>
      <c r="OCU511" s="78"/>
      <c r="OCV511" s="78"/>
      <c r="OCW511" s="65"/>
      <c r="OCZ511" s="78"/>
      <c r="ODA511" s="78"/>
      <c r="ODB511" s="65"/>
      <c r="ODE511" s="78"/>
      <c r="ODF511" s="78"/>
      <c r="ODG511" s="65"/>
      <c r="ODJ511" s="78"/>
      <c r="ODK511" s="78"/>
      <c r="ODL511" s="65"/>
      <c r="ODO511" s="78"/>
      <c r="ODP511" s="78"/>
      <c r="ODQ511" s="65"/>
      <c r="ODT511" s="78"/>
      <c r="ODU511" s="78"/>
      <c r="ODV511" s="65"/>
      <c r="ODY511" s="78"/>
      <c r="ODZ511" s="78"/>
      <c r="OEA511" s="65"/>
      <c r="OED511" s="78"/>
      <c r="OEE511" s="78"/>
      <c r="OEF511" s="65"/>
      <c r="OEI511" s="78"/>
      <c r="OEJ511" s="78"/>
      <c r="OEK511" s="65"/>
      <c r="OEN511" s="78"/>
      <c r="OEO511" s="78"/>
      <c r="OEP511" s="65"/>
      <c r="OES511" s="78"/>
      <c r="OET511" s="78"/>
      <c r="OEU511" s="65"/>
      <c r="OEX511" s="78"/>
      <c r="OEY511" s="78"/>
      <c r="OEZ511" s="65"/>
      <c r="OFC511" s="78"/>
      <c r="OFD511" s="78"/>
      <c r="OFE511" s="65"/>
      <c r="OFH511" s="78"/>
      <c r="OFI511" s="78"/>
      <c r="OFJ511" s="65"/>
      <c r="OFM511" s="78"/>
      <c r="OFN511" s="78"/>
      <c r="OFO511" s="65"/>
      <c r="OFR511" s="78"/>
      <c r="OFS511" s="78"/>
      <c r="OFT511" s="65"/>
      <c r="OFW511" s="78"/>
      <c r="OFX511" s="78"/>
      <c r="OFY511" s="65"/>
      <c r="OGB511" s="78"/>
      <c r="OGC511" s="78"/>
      <c r="OGD511" s="65"/>
      <c r="OGG511" s="78"/>
      <c r="OGH511" s="78"/>
      <c r="OGI511" s="65"/>
      <c r="OGL511" s="78"/>
      <c r="OGM511" s="78"/>
      <c r="OGN511" s="65"/>
      <c r="OGQ511" s="78"/>
      <c r="OGR511" s="78"/>
      <c r="OGS511" s="65"/>
      <c r="OGV511" s="78"/>
      <c r="OGW511" s="78"/>
      <c r="OGX511" s="65"/>
      <c r="OHA511" s="78"/>
      <c r="OHB511" s="78"/>
      <c r="OHC511" s="65"/>
      <c r="OHF511" s="78"/>
      <c r="OHG511" s="78"/>
      <c r="OHH511" s="65"/>
      <c r="OHK511" s="78"/>
      <c r="OHL511" s="78"/>
      <c r="OHM511" s="65"/>
      <c r="OHP511" s="78"/>
      <c r="OHQ511" s="78"/>
      <c r="OHR511" s="65"/>
      <c r="OHU511" s="78"/>
      <c r="OHV511" s="78"/>
      <c r="OHW511" s="65"/>
      <c r="OHZ511" s="78"/>
      <c r="OIA511" s="78"/>
      <c r="OIB511" s="65"/>
      <c r="OIE511" s="78"/>
      <c r="OIF511" s="78"/>
      <c r="OIG511" s="65"/>
      <c r="OIJ511" s="78"/>
      <c r="OIK511" s="78"/>
      <c r="OIL511" s="65"/>
      <c r="OIO511" s="78"/>
      <c r="OIP511" s="78"/>
      <c r="OIQ511" s="65"/>
      <c r="OIT511" s="78"/>
      <c r="OIU511" s="78"/>
      <c r="OIV511" s="65"/>
      <c r="OIY511" s="78"/>
      <c r="OIZ511" s="78"/>
      <c r="OJA511" s="65"/>
      <c r="OJD511" s="78"/>
      <c r="OJE511" s="78"/>
      <c r="OJF511" s="65"/>
      <c r="OJI511" s="78"/>
      <c r="OJJ511" s="78"/>
      <c r="OJK511" s="65"/>
      <c r="OJN511" s="78"/>
      <c r="OJO511" s="78"/>
      <c r="OJP511" s="65"/>
      <c r="OJS511" s="78"/>
      <c r="OJT511" s="78"/>
      <c r="OJU511" s="65"/>
      <c r="OJX511" s="78"/>
      <c r="OJY511" s="78"/>
      <c r="OJZ511" s="65"/>
      <c r="OKC511" s="78"/>
      <c r="OKD511" s="78"/>
      <c r="OKE511" s="65"/>
      <c r="OKH511" s="78"/>
      <c r="OKI511" s="78"/>
      <c r="OKJ511" s="65"/>
      <c r="OKM511" s="78"/>
      <c r="OKN511" s="78"/>
      <c r="OKO511" s="65"/>
      <c r="OKR511" s="78"/>
      <c r="OKS511" s="78"/>
      <c r="OKT511" s="65"/>
      <c r="OKW511" s="78"/>
      <c r="OKX511" s="78"/>
      <c r="OKY511" s="65"/>
      <c r="OLB511" s="78"/>
      <c r="OLC511" s="78"/>
      <c r="OLD511" s="65"/>
      <c r="OLG511" s="78"/>
      <c r="OLH511" s="78"/>
      <c r="OLI511" s="65"/>
      <c r="OLL511" s="78"/>
      <c r="OLM511" s="78"/>
      <c r="OLN511" s="65"/>
      <c r="OLQ511" s="78"/>
      <c r="OLR511" s="78"/>
      <c r="OLS511" s="65"/>
      <c r="OLV511" s="78"/>
      <c r="OLW511" s="78"/>
      <c r="OLX511" s="65"/>
      <c r="OMA511" s="78"/>
      <c r="OMB511" s="78"/>
      <c r="OMC511" s="65"/>
      <c r="OMF511" s="78"/>
      <c r="OMG511" s="78"/>
      <c r="OMH511" s="65"/>
      <c r="OMK511" s="78"/>
      <c r="OML511" s="78"/>
      <c r="OMM511" s="65"/>
      <c r="OMP511" s="78"/>
      <c r="OMQ511" s="78"/>
      <c r="OMR511" s="65"/>
      <c r="OMU511" s="78"/>
      <c r="OMV511" s="78"/>
      <c r="OMW511" s="65"/>
      <c r="OMZ511" s="78"/>
      <c r="ONA511" s="78"/>
      <c r="ONB511" s="65"/>
      <c r="ONE511" s="78"/>
      <c r="ONF511" s="78"/>
      <c r="ONG511" s="65"/>
      <c r="ONJ511" s="78"/>
      <c r="ONK511" s="78"/>
      <c r="ONL511" s="65"/>
      <c r="ONO511" s="78"/>
      <c r="ONP511" s="78"/>
      <c r="ONQ511" s="65"/>
      <c r="ONT511" s="78"/>
      <c r="ONU511" s="78"/>
      <c r="ONV511" s="65"/>
      <c r="ONY511" s="78"/>
      <c r="ONZ511" s="78"/>
      <c r="OOA511" s="65"/>
      <c r="OOD511" s="78"/>
      <c r="OOE511" s="78"/>
      <c r="OOF511" s="65"/>
      <c r="OOI511" s="78"/>
      <c r="OOJ511" s="78"/>
      <c r="OOK511" s="65"/>
      <c r="OON511" s="78"/>
      <c r="OOO511" s="78"/>
      <c r="OOP511" s="65"/>
      <c r="OOS511" s="78"/>
      <c r="OOT511" s="78"/>
      <c r="OOU511" s="65"/>
      <c r="OOX511" s="78"/>
      <c r="OOY511" s="78"/>
      <c r="OOZ511" s="65"/>
      <c r="OPC511" s="78"/>
      <c r="OPD511" s="78"/>
      <c r="OPE511" s="65"/>
      <c r="OPH511" s="78"/>
      <c r="OPI511" s="78"/>
      <c r="OPJ511" s="65"/>
      <c r="OPM511" s="78"/>
      <c r="OPN511" s="78"/>
      <c r="OPO511" s="65"/>
      <c r="OPR511" s="78"/>
      <c r="OPS511" s="78"/>
      <c r="OPT511" s="65"/>
      <c r="OPW511" s="78"/>
      <c r="OPX511" s="78"/>
      <c r="OPY511" s="65"/>
      <c r="OQB511" s="78"/>
      <c r="OQC511" s="78"/>
      <c r="OQD511" s="65"/>
      <c r="OQG511" s="78"/>
      <c r="OQH511" s="78"/>
      <c r="OQI511" s="65"/>
      <c r="OQL511" s="78"/>
      <c r="OQM511" s="78"/>
      <c r="OQN511" s="65"/>
      <c r="OQQ511" s="78"/>
      <c r="OQR511" s="78"/>
      <c r="OQS511" s="65"/>
      <c r="OQV511" s="78"/>
      <c r="OQW511" s="78"/>
      <c r="OQX511" s="65"/>
      <c r="ORA511" s="78"/>
      <c r="ORB511" s="78"/>
      <c r="ORC511" s="65"/>
      <c r="ORF511" s="78"/>
      <c r="ORG511" s="78"/>
      <c r="ORH511" s="65"/>
      <c r="ORK511" s="78"/>
      <c r="ORL511" s="78"/>
      <c r="ORM511" s="65"/>
      <c r="ORP511" s="78"/>
      <c r="ORQ511" s="78"/>
      <c r="ORR511" s="65"/>
      <c r="ORU511" s="78"/>
      <c r="ORV511" s="78"/>
      <c r="ORW511" s="65"/>
      <c r="ORZ511" s="78"/>
      <c r="OSA511" s="78"/>
      <c r="OSB511" s="65"/>
      <c r="OSE511" s="78"/>
      <c r="OSF511" s="78"/>
      <c r="OSG511" s="65"/>
      <c r="OSJ511" s="78"/>
      <c r="OSK511" s="78"/>
      <c r="OSL511" s="65"/>
      <c r="OSO511" s="78"/>
      <c r="OSP511" s="78"/>
      <c r="OSQ511" s="65"/>
      <c r="OST511" s="78"/>
      <c r="OSU511" s="78"/>
      <c r="OSV511" s="65"/>
      <c r="OSY511" s="78"/>
      <c r="OSZ511" s="78"/>
      <c r="OTA511" s="65"/>
      <c r="OTD511" s="78"/>
      <c r="OTE511" s="78"/>
      <c r="OTF511" s="65"/>
      <c r="OTI511" s="78"/>
      <c r="OTJ511" s="78"/>
      <c r="OTK511" s="65"/>
      <c r="OTN511" s="78"/>
      <c r="OTO511" s="78"/>
      <c r="OTP511" s="65"/>
      <c r="OTS511" s="78"/>
      <c r="OTT511" s="78"/>
      <c r="OTU511" s="65"/>
      <c r="OTX511" s="78"/>
      <c r="OTY511" s="78"/>
      <c r="OTZ511" s="65"/>
      <c r="OUC511" s="78"/>
      <c r="OUD511" s="78"/>
      <c r="OUE511" s="65"/>
      <c r="OUH511" s="78"/>
      <c r="OUI511" s="78"/>
      <c r="OUJ511" s="65"/>
      <c r="OUM511" s="78"/>
      <c r="OUN511" s="78"/>
      <c r="OUO511" s="65"/>
      <c r="OUR511" s="78"/>
      <c r="OUS511" s="78"/>
      <c r="OUT511" s="65"/>
      <c r="OUW511" s="78"/>
      <c r="OUX511" s="78"/>
      <c r="OUY511" s="65"/>
      <c r="OVB511" s="78"/>
      <c r="OVC511" s="78"/>
      <c r="OVD511" s="65"/>
      <c r="OVG511" s="78"/>
      <c r="OVH511" s="78"/>
      <c r="OVI511" s="65"/>
      <c r="OVL511" s="78"/>
      <c r="OVM511" s="78"/>
      <c r="OVN511" s="65"/>
      <c r="OVQ511" s="78"/>
      <c r="OVR511" s="78"/>
      <c r="OVS511" s="65"/>
      <c r="OVV511" s="78"/>
      <c r="OVW511" s="78"/>
      <c r="OVX511" s="65"/>
      <c r="OWA511" s="78"/>
      <c r="OWB511" s="78"/>
      <c r="OWC511" s="65"/>
      <c r="OWF511" s="78"/>
      <c r="OWG511" s="78"/>
      <c r="OWH511" s="65"/>
      <c r="OWK511" s="78"/>
      <c r="OWL511" s="78"/>
      <c r="OWM511" s="65"/>
      <c r="OWP511" s="78"/>
      <c r="OWQ511" s="78"/>
      <c r="OWR511" s="65"/>
      <c r="OWU511" s="78"/>
      <c r="OWV511" s="78"/>
      <c r="OWW511" s="65"/>
      <c r="OWZ511" s="78"/>
      <c r="OXA511" s="78"/>
      <c r="OXB511" s="65"/>
      <c r="OXE511" s="78"/>
      <c r="OXF511" s="78"/>
      <c r="OXG511" s="65"/>
      <c r="OXJ511" s="78"/>
      <c r="OXK511" s="78"/>
      <c r="OXL511" s="65"/>
      <c r="OXO511" s="78"/>
      <c r="OXP511" s="78"/>
      <c r="OXQ511" s="65"/>
      <c r="OXT511" s="78"/>
      <c r="OXU511" s="78"/>
      <c r="OXV511" s="65"/>
      <c r="OXY511" s="78"/>
      <c r="OXZ511" s="78"/>
      <c r="OYA511" s="65"/>
      <c r="OYD511" s="78"/>
      <c r="OYE511" s="78"/>
      <c r="OYF511" s="65"/>
      <c r="OYI511" s="78"/>
      <c r="OYJ511" s="78"/>
      <c r="OYK511" s="65"/>
      <c r="OYN511" s="78"/>
      <c r="OYO511" s="78"/>
      <c r="OYP511" s="65"/>
      <c r="OYS511" s="78"/>
      <c r="OYT511" s="78"/>
      <c r="OYU511" s="65"/>
      <c r="OYX511" s="78"/>
      <c r="OYY511" s="78"/>
      <c r="OYZ511" s="65"/>
      <c r="OZC511" s="78"/>
      <c r="OZD511" s="78"/>
      <c r="OZE511" s="65"/>
      <c r="OZH511" s="78"/>
      <c r="OZI511" s="78"/>
      <c r="OZJ511" s="65"/>
      <c r="OZM511" s="78"/>
      <c r="OZN511" s="78"/>
      <c r="OZO511" s="65"/>
      <c r="OZR511" s="78"/>
      <c r="OZS511" s="78"/>
      <c r="OZT511" s="65"/>
      <c r="OZW511" s="78"/>
      <c r="OZX511" s="78"/>
      <c r="OZY511" s="65"/>
      <c r="PAB511" s="78"/>
      <c r="PAC511" s="78"/>
      <c r="PAD511" s="65"/>
      <c r="PAG511" s="78"/>
      <c r="PAH511" s="78"/>
      <c r="PAI511" s="65"/>
      <c r="PAL511" s="78"/>
      <c r="PAM511" s="78"/>
      <c r="PAN511" s="65"/>
      <c r="PAQ511" s="78"/>
      <c r="PAR511" s="78"/>
      <c r="PAS511" s="65"/>
      <c r="PAV511" s="78"/>
      <c r="PAW511" s="78"/>
      <c r="PAX511" s="65"/>
      <c r="PBA511" s="78"/>
      <c r="PBB511" s="78"/>
      <c r="PBC511" s="65"/>
      <c r="PBF511" s="78"/>
      <c r="PBG511" s="78"/>
      <c r="PBH511" s="65"/>
      <c r="PBK511" s="78"/>
      <c r="PBL511" s="78"/>
      <c r="PBM511" s="65"/>
      <c r="PBP511" s="78"/>
      <c r="PBQ511" s="78"/>
      <c r="PBR511" s="65"/>
      <c r="PBU511" s="78"/>
      <c r="PBV511" s="78"/>
      <c r="PBW511" s="65"/>
      <c r="PBZ511" s="78"/>
      <c r="PCA511" s="78"/>
      <c r="PCB511" s="65"/>
      <c r="PCE511" s="78"/>
      <c r="PCF511" s="78"/>
      <c r="PCG511" s="65"/>
      <c r="PCJ511" s="78"/>
      <c r="PCK511" s="78"/>
      <c r="PCL511" s="65"/>
      <c r="PCO511" s="78"/>
      <c r="PCP511" s="78"/>
      <c r="PCQ511" s="65"/>
      <c r="PCT511" s="78"/>
      <c r="PCU511" s="78"/>
      <c r="PCV511" s="65"/>
      <c r="PCY511" s="78"/>
      <c r="PCZ511" s="78"/>
      <c r="PDA511" s="65"/>
      <c r="PDD511" s="78"/>
      <c r="PDE511" s="78"/>
      <c r="PDF511" s="65"/>
      <c r="PDI511" s="78"/>
      <c r="PDJ511" s="78"/>
      <c r="PDK511" s="65"/>
      <c r="PDN511" s="78"/>
      <c r="PDO511" s="78"/>
      <c r="PDP511" s="65"/>
      <c r="PDS511" s="78"/>
      <c r="PDT511" s="78"/>
      <c r="PDU511" s="65"/>
      <c r="PDX511" s="78"/>
      <c r="PDY511" s="78"/>
      <c r="PDZ511" s="65"/>
      <c r="PEC511" s="78"/>
      <c r="PED511" s="78"/>
      <c r="PEE511" s="65"/>
      <c r="PEH511" s="78"/>
      <c r="PEI511" s="78"/>
      <c r="PEJ511" s="65"/>
      <c r="PEM511" s="78"/>
      <c r="PEN511" s="78"/>
      <c r="PEO511" s="65"/>
      <c r="PER511" s="78"/>
      <c r="PES511" s="78"/>
      <c r="PET511" s="65"/>
      <c r="PEW511" s="78"/>
      <c r="PEX511" s="78"/>
      <c r="PEY511" s="65"/>
      <c r="PFB511" s="78"/>
      <c r="PFC511" s="78"/>
      <c r="PFD511" s="65"/>
      <c r="PFG511" s="78"/>
      <c r="PFH511" s="78"/>
      <c r="PFI511" s="65"/>
      <c r="PFL511" s="78"/>
      <c r="PFM511" s="78"/>
      <c r="PFN511" s="65"/>
      <c r="PFQ511" s="78"/>
      <c r="PFR511" s="78"/>
      <c r="PFS511" s="65"/>
      <c r="PFV511" s="78"/>
      <c r="PFW511" s="78"/>
      <c r="PFX511" s="65"/>
      <c r="PGA511" s="78"/>
      <c r="PGB511" s="78"/>
      <c r="PGC511" s="65"/>
      <c r="PGF511" s="78"/>
      <c r="PGG511" s="78"/>
      <c r="PGH511" s="65"/>
      <c r="PGK511" s="78"/>
      <c r="PGL511" s="78"/>
      <c r="PGM511" s="65"/>
      <c r="PGP511" s="78"/>
      <c r="PGQ511" s="78"/>
      <c r="PGR511" s="65"/>
      <c r="PGU511" s="78"/>
      <c r="PGV511" s="78"/>
      <c r="PGW511" s="65"/>
      <c r="PGZ511" s="78"/>
      <c r="PHA511" s="78"/>
      <c r="PHB511" s="65"/>
      <c r="PHE511" s="78"/>
      <c r="PHF511" s="78"/>
      <c r="PHG511" s="65"/>
      <c r="PHJ511" s="78"/>
      <c r="PHK511" s="78"/>
      <c r="PHL511" s="65"/>
      <c r="PHO511" s="78"/>
      <c r="PHP511" s="78"/>
      <c r="PHQ511" s="65"/>
      <c r="PHT511" s="78"/>
      <c r="PHU511" s="78"/>
      <c r="PHV511" s="65"/>
      <c r="PHY511" s="78"/>
      <c r="PHZ511" s="78"/>
      <c r="PIA511" s="65"/>
      <c r="PID511" s="78"/>
      <c r="PIE511" s="78"/>
      <c r="PIF511" s="65"/>
      <c r="PII511" s="78"/>
      <c r="PIJ511" s="78"/>
      <c r="PIK511" s="65"/>
      <c r="PIN511" s="78"/>
      <c r="PIO511" s="78"/>
      <c r="PIP511" s="65"/>
      <c r="PIS511" s="78"/>
      <c r="PIT511" s="78"/>
      <c r="PIU511" s="65"/>
      <c r="PIX511" s="78"/>
      <c r="PIY511" s="78"/>
      <c r="PIZ511" s="65"/>
      <c r="PJC511" s="78"/>
      <c r="PJD511" s="78"/>
      <c r="PJE511" s="65"/>
      <c r="PJH511" s="78"/>
      <c r="PJI511" s="78"/>
      <c r="PJJ511" s="65"/>
      <c r="PJM511" s="78"/>
      <c r="PJN511" s="78"/>
      <c r="PJO511" s="65"/>
      <c r="PJR511" s="78"/>
      <c r="PJS511" s="78"/>
      <c r="PJT511" s="65"/>
      <c r="PJW511" s="78"/>
      <c r="PJX511" s="78"/>
      <c r="PJY511" s="65"/>
      <c r="PKB511" s="78"/>
      <c r="PKC511" s="78"/>
      <c r="PKD511" s="65"/>
      <c r="PKG511" s="78"/>
      <c r="PKH511" s="78"/>
      <c r="PKI511" s="65"/>
      <c r="PKL511" s="78"/>
      <c r="PKM511" s="78"/>
      <c r="PKN511" s="65"/>
      <c r="PKQ511" s="78"/>
      <c r="PKR511" s="78"/>
      <c r="PKS511" s="65"/>
      <c r="PKV511" s="78"/>
      <c r="PKW511" s="78"/>
      <c r="PKX511" s="65"/>
      <c r="PLA511" s="78"/>
      <c r="PLB511" s="78"/>
      <c r="PLC511" s="65"/>
      <c r="PLF511" s="78"/>
      <c r="PLG511" s="78"/>
      <c r="PLH511" s="65"/>
      <c r="PLK511" s="78"/>
      <c r="PLL511" s="78"/>
      <c r="PLM511" s="65"/>
      <c r="PLP511" s="78"/>
      <c r="PLQ511" s="78"/>
      <c r="PLR511" s="65"/>
      <c r="PLU511" s="78"/>
      <c r="PLV511" s="78"/>
      <c r="PLW511" s="65"/>
      <c r="PLZ511" s="78"/>
      <c r="PMA511" s="78"/>
      <c r="PMB511" s="65"/>
      <c r="PME511" s="78"/>
      <c r="PMF511" s="78"/>
      <c r="PMG511" s="65"/>
      <c r="PMJ511" s="78"/>
      <c r="PMK511" s="78"/>
      <c r="PML511" s="65"/>
      <c r="PMO511" s="78"/>
      <c r="PMP511" s="78"/>
      <c r="PMQ511" s="65"/>
      <c r="PMT511" s="78"/>
      <c r="PMU511" s="78"/>
      <c r="PMV511" s="65"/>
      <c r="PMY511" s="78"/>
      <c r="PMZ511" s="78"/>
      <c r="PNA511" s="65"/>
      <c r="PND511" s="78"/>
      <c r="PNE511" s="78"/>
      <c r="PNF511" s="65"/>
      <c r="PNI511" s="78"/>
      <c r="PNJ511" s="78"/>
      <c r="PNK511" s="65"/>
      <c r="PNN511" s="78"/>
      <c r="PNO511" s="78"/>
      <c r="PNP511" s="65"/>
      <c r="PNS511" s="78"/>
      <c r="PNT511" s="78"/>
      <c r="PNU511" s="65"/>
      <c r="PNX511" s="78"/>
      <c r="PNY511" s="78"/>
      <c r="PNZ511" s="65"/>
      <c r="POC511" s="78"/>
      <c r="POD511" s="78"/>
      <c r="POE511" s="65"/>
      <c r="POH511" s="78"/>
      <c r="POI511" s="78"/>
      <c r="POJ511" s="65"/>
      <c r="POM511" s="78"/>
      <c r="PON511" s="78"/>
      <c r="POO511" s="65"/>
      <c r="POR511" s="78"/>
      <c r="POS511" s="78"/>
      <c r="POT511" s="65"/>
      <c r="POW511" s="78"/>
      <c r="POX511" s="78"/>
      <c r="POY511" s="65"/>
      <c r="PPB511" s="78"/>
      <c r="PPC511" s="78"/>
      <c r="PPD511" s="65"/>
      <c r="PPG511" s="78"/>
      <c r="PPH511" s="78"/>
      <c r="PPI511" s="65"/>
      <c r="PPL511" s="78"/>
      <c r="PPM511" s="78"/>
      <c r="PPN511" s="65"/>
      <c r="PPQ511" s="78"/>
      <c r="PPR511" s="78"/>
      <c r="PPS511" s="65"/>
      <c r="PPV511" s="78"/>
      <c r="PPW511" s="78"/>
      <c r="PPX511" s="65"/>
      <c r="PQA511" s="78"/>
      <c r="PQB511" s="78"/>
      <c r="PQC511" s="65"/>
      <c r="PQF511" s="78"/>
      <c r="PQG511" s="78"/>
      <c r="PQH511" s="65"/>
      <c r="PQK511" s="78"/>
      <c r="PQL511" s="78"/>
      <c r="PQM511" s="65"/>
      <c r="PQP511" s="78"/>
      <c r="PQQ511" s="78"/>
      <c r="PQR511" s="65"/>
      <c r="PQU511" s="78"/>
      <c r="PQV511" s="78"/>
      <c r="PQW511" s="65"/>
      <c r="PQZ511" s="78"/>
      <c r="PRA511" s="78"/>
      <c r="PRB511" s="65"/>
      <c r="PRE511" s="78"/>
      <c r="PRF511" s="78"/>
      <c r="PRG511" s="65"/>
      <c r="PRJ511" s="78"/>
      <c r="PRK511" s="78"/>
      <c r="PRL511" s="65"/>
      <c r="PRO511" s="78"/>
      <c r="PRP511" s="78"/>
      <c r="PRQ511" s="65"/>
      <c r="PRT511" s="78"/>
      <c r="PRU511" s="78"/>
      <c r="PRV511" s="65"/>
      <c r="PRY511" s="78"/>
      <c r="PRZ511" s="78"/>
      <c r="PSA511" s="65"/>
      <c r="PSD511" s="78"/>
      <c r="PSE511" s="78"/>
      <c r="PSF511" s="65"/>
      <c r="PSI511" s="78"/>
      <c r="PSJ511" s="78"/>
      <c r="PSK511" s="65"/>
      <c r="PSN511" s="78"/>
      <c r="PSO511" s="78"/>
      <c r="PSP511" s="65"/>
      <c r="PSS511" s="78"/>
      <c r="PST511" s="78"/>
      <c r="PSU511" s="65"/>
      <c r="PSX511" s="78"/>
      <c r="PSY511" s="78"/>
      <c r="PSZ511" s="65"/>
      <c r="PTC511" s="78"/>
      <c r="PTD511" s="78"/>
      <c r="PTE511" s="65"/>
      <c r="PTH511" s="78"/>
      <c r="PTI511" s="78"/>
      <c r="PTJ511" s="65"/>
      <c r="PTM511" s="78"/>
      <c r="PTN511" s="78"/>
      <c r="PTO511" s="65"/>
      <c r="PTR511" s="78"/>
      <c r="PTS511" s="78"/>
      <c r="PTT511" s="65"/>
      <c r="PTW511" s="78"/>
      <c r="PTX511" s="78"/>
      <c r="PTY511" s="65"/>
      <c r="PUB511" s="78"/>
      <c r="PUC511" s="78"/>
      <c r="PUD511" s="65"/>
      <c r="PUG511" s="78"/>
      <c r="PUH511" s="78"/>
      <c r="PUI511" s="65"/>
      <c r="PUL511" s="78"/>
      <c r="PUM511" s="78"/>
      <c r="PUN511" s="65"/>
      <c r="PUQ511" s="78"/>
      <c r="PUR511" s="78"/>
      <c r="PUS511" s="65"/>
      <c r="PUV511" s="78"/>
      <c r="PUW511" s="78"/>
      <c r="PUX511" s="65"/>
      <c r="PVA511" s="78"/>
      <c r="PVB511" s="78"/>
      <c r="PVC511" s="65"/>
      <c r="PVF511" s="78"/>
      <c r="PVG511" s="78"/>
      <c r="PVH511" s="65"/>
      <c r="PVK511" s="78"/>
      <c r="PVL511" s="78"/>
      <c r="PVM511" s="65"/>
      <c r="PVP511" s="78"/>
      <c r="PVQ511" s="78"/>
      <c r="PVR511" s="65"/>
      <c r="PVU511" s="78"/>
      <c r="PVV511" s="78"/>
      <c r="PVW511" s="65"/>
      <c r="PVZ511" s="78"/>
      <c r="PWA511" s="78"/>
      <c r="PWB511" s="65"/>
      <c r="PWE511" s="78"/>
      <c r="PWF511" s="78"/>
      <c r="PWG511" s="65"/>
      <c r="PWJ511" s="78"/>
      <c r="PWK511" s="78"/>
      <c r="PWL511" s="65"/>
      <c r="PWO511" s="78"/>
      <c r="PWP511" s="78"/>
      <c r="PWQ511" s="65"/>
      <c r="PWT511" s="78"/>
      <c r="PWU511" s="78"/>
      <c r="PWV511" s="65"/>
      <c r="PWY511" s="78"/>
      <c r="PWZ511" s="78"/>
      <c r="PXA511" s="65"/>
      <c r="PXD511" s="78"/>
      <c r="PXE511" s="78"/>
      <c r="PXF511" s="65"/>
      <c r="PXI511" s="78"/>
      <c r="PXJ511" s="78"/>
      <c r="PXK511" s="65"/>
      <c r="PXN511" s="78"/>
      <c r="PXO511" s="78"/>
      <c r="PXP511" s="65"/>
      <c r="PXS511" s="78"/>
      <c r="PXT511" s="78"/>
      <c r="PXU511" s="65"/>
      <c r="PXX511" s="78"/>
      <c r="PXY511" s="78"/>
      <c r="PXZ511" s="65"/>
      <c r="PYC511" s="78"/>
      <c r="PYD511" s="78"/>
      <c r="PYE511" s="65"/>
      <c r="PYH511" s="78"/>
      <c r="PYI511" s="78"/>
      <c r="PYJ511" s="65"/>
      <c r="PYM511" s="78"/>
      <c r="PYN511" s="78"/>
      <c r="PYO511" s="65"/>
      <c r="PYR511" s="78"/>
      <c r="PYS511" s="78"/>
      <c r="PYT511" s="65"/>
      <c r="PYW511" s="78"/>
      <c r="PYX511" s="78"/>
      <c r="PYY511" s="65"/>
      <c r="PZB511" s="78"/>
      <c r="PZC511" s="78"/>
      <c r="PZD511" s="65"/>
      <c r="PZG511" s="78"/>
      <c r="PZH511" s="78"/>
      <c r="PZI511" s="65"/>
      <c r="PZL511" s="78"/>
      <c r="PZM511" s="78"/>
      <c r="PZN511" s="65"/>
      <c r="PZQ511" s="78"/>
      <c r="PZR511" s="78"/>
      <c r="PZS511" s="65"/>
      <c r="PZV511" s="78"/>
      <c r="PZW511" s="78"/>
      <c r="PZX511" s="65"/>
      <c r="QAA511" s="78"/>
      <c r="QAB511" s="78"/>
      <c r="QAC511" s="65"/>
      <c r="QAF511" s="78"/>
      <c r="QAG511" s="78"/>
      <c r="QAH511" s="65"/>
      <c r="QAK511" s="78"/>
      <c r="QAL511" s="78"/>
      <c r="QAM511" s="65"/>
      <c r="QAP511" s="78"/>
      <c r="QAQ511" s="78"/>
      <c r="QAR511" s="65"/>
      <c r="QAU511" s="78"/>
      <c r="QAV511" s="78"/>
      <c r="QAW511" s="65"/>
      <c r="QAZ511" s="78"/>
      <c r="QBA511" s="78"/>
      <c r="QBB511" s="65"/>
      <c r="QBE511" s="78"/>
      <c r="QBF511" s="78"/>
      <c r="QBG511" s="65"/>
      <c r="QBJ511" s="78"/>
      <c r="QBK511" s="78"/>
      <c r="QBL511" s="65"/>
      <c r="QBO511" s="78"/>
      <c r="QBP511" s="78"/>
      <c r="QBQ511" s="65"/>
      <c r="QBT511" s="78"/>
      <c r="QBU511" s="78"/>
      <c r="QBV511" s="65"/>
      <c r="QBY511" s="78"/>
      <c r="QBZ511" s="78"/>
      <c r="QCA511" s="65"/>
      <c r="QCD511" s="78"/>
      <c r="QCE511" s="78"/>
      <c r="QCF511" s="65"/>
      <c r="QCI511" s="78"/>
      <c r="QCJ511" s="78"/>
      <c r="QCK511" s="65"/>
      <c r="QCN511" s="78"/>
      <c r="QCO511" s="78"/>
      <c r="QCP511" s="65"/>
      <c r="QCS511" s="78"/>
      <c r="QCT511" s="78"/>
      <c r="QCU511" s="65"/>
      <c r="QCX511" s="78"/>
      <c r="QCY511" s="78"/>
      <c r="QCZ511" s="65"/>
      <c r="QDC511" s="78"/>
      <c r="QDD511" s="78"/>
      <c r="QDE511" s="65"/>
      <c r="QDH511" s="78"/>
      <c r="QDI511" s="78"/>
      <c r="QDJ511" s="65"/>
      <c r="QDM511" s="78"/>
      <c r="QDN511" s="78"/>
      <c r="QDO511" s="65"/>
      <c r="QDR511" s="78"/>
      <c r="QDS511" s="78"/>
      <c r="QDT511" s="65"/>
      <c r="QDW511" s="78"/>
      <c r="QDX511" s="78"/>
      <c r="QDY511" s="65"/>
      <c r="QEB511" s="78"/>
      <c r="QEC511" s="78"/>
      <c r="QED511" s="65"/>
      <c r="QEG511" s="78"/>
      <c r="QEH511" s="78"/>
      <c r="QEI511" s="65"/>
      <c r="QEL511" s="78"/>
      <c r="QEM511" s="78"/>
      <c r="QEN511" s="65"/>
      <c r="QEQ511" s="78"/>
      <c r="QER511" s="78"/>
      <c r="QES511" s="65"/>
      <c r="QEV511" s="78"/>
      <c r="QEW511" s="78"/>
      <c r="QEX511" s="65"/>
      <c r="QFA511" s="78"/>
      <c r="QFB511" s="78"/>
      <c r="QFC511" s="65"/>
      <c r="QFF511" s="78"/>
      <c r="QFG511" s="78"/>
      <c r="QFH511" s="65"/>
      <c r="QFK511" s="78"/>
      <c r="QFL511" s="78"/>
      <c r="QFM511" s="65"/>
      <c r="QFP511" s="78"/>
      <c r="QFQ511" s="78"/>
      <c r="QFR511" s="65"/>
      <c r="QFU511" s="78"/>
      <c r="QFV511" s="78"/>
      <c r="QFW511" s="65"/>
      <c r="QFZ511" s="78"/>
      <c r="QGA511" s="78"/>
      <c r="QGB511" s="65"/>
      <c r="QGE511" s="78"/>
      <c r="QGF511" s="78"/>
      <c r="QGG511" s="65"/>
      <c r="QGJ511" s="78"/>
      <c r="QGK511" s="78"/>
      <c r="QGL511" s="65"/>
      <c r="QGO511" s="78"/>
      <c r="QGP511" s="78"/>
      <c r="QGQ511" s="65"/>
      <c r="QGT511" s="78"/>
      <c r="QGU511" s="78"/>
      <c r="QGV511" s="65"/>
      <c r="QGY511" s="78"/>
      <c r="QGZ511" s="78"/>
      <c r="QHA511" s="65"/>
      <c r="QHD511" s="78"/>
      <c r="QHE511" s="78"/>
      <c r="QHF511" s="65"/>
      <c r="QHI511" s="78"/>
      <c r="QHJ511" s="78"/>
      <c r="QHK511" s="65"/>
      <c r="QHN511" s="78"/>
      <c r="QHO511" s="78"/>
      <c r="QHP511" s="65"/>
      <c r="QHS511" s="78"/>
      <c r="QHT511" s="78"/>
      <c r="QHU511" s="65"/>
      <c r="QHX511" s="78"/>
      <c r="QHY511" s="78"/>
      <c r="QHZ511" s="65"/>
      <c r="QIC511" s="78"/>
      <c r="QID511" s="78"/>
      <c r="QIE511" s="65"/>
      <c r="QIH511" s="78"/>
      <c r="QII511" s="78"/>
      <c r="QIJ511" s="65"/>
      <c r="QIM511" s="78"/>
      <c r="QIN511" s="78"/>
      <c r="QIO511" s="65"/>
      <c r="QIR511" s="78"/>
      <c r="QIS511" s="78"/>
      <c r="QIT511" s="65"/>
      <c r="QIW511" s="78"/>
      <c r="QIX511" s="78"/>
      <c r="QIY511" s="65"/>
      <c r="QJB511" s="78"/>
      <c r="QJC511" s="78"/>
      <c r="QJD511" s="65"/>
      <c r="QJG511" s="78"/>
      <c r="QJH511" s="78"/>
      <c r="QJI511" s="65"/>
      <c r="QJL511" s="78"/>
      <c r="QJM511" s="78"/>
      <c r="QJN511" s="65"/>
      <c r="QJQ511" s="78"/>
      <c r="QJR511" s="78"/>
      <c r="QJS511" s="65"/>
      <c r="QJV511" s="78"/>
      <c r="QJW511" s="78"/>
      <c r="QJX511" s="65"/>
      <c r="QKA511" s="78"/>
      <c r="QKB511" s="78"/>
      <c r="QKC511" s="65"/>
      <c r="QKF511" s="78"/>
      <c r="QKG511" s="78"/>
      <c r="QKH511" s="65"/>
      <c r="QKK511" s="78"/>
      <c r="QKL511" s="78"/>
      <c r="QKM511" s="65"/>
      <c r="QKP511" s="78"/>
      <c r="QKQ511" s="78"/>
      <c r="QKR511" s="65"/>
      <c r="QKU511" s="78"/>
      <c r="QKV511" s="78"/>
      <c r="QKW511" s="65"/>
      <c r="QKZ511" s="78"/>
      <c r="QLA511" s="78"/>
      <c r="QLB511" s="65"/>
      <c r="QLE511" s="78"/>
      <c r="QLF511" s="78"/>
      <c r="QLG511" s="65"/>
      <c r="QLJ511" s="78"/>
      <c r="QLK511" s="78"/>
      <c r="QLL511" s="65"/>
      <c r="QLO511" s="78"/>
      <c r="QLP511" s="78"/>
      <c r="QLQ511" s="65"/>
      <c r="QLT511" s="78"/>
      <c r="QLU511" s="78"/>
      <c r="QLV511" s="65"/>
      <c r="QLY511" s="78"/>
      <c r="QLZ511" s="78"/>
      <c r="QMA511" s="65"/>
      <c r="QMD511" s="78"/>
      <c r="QME511" s="78"/>
      <c r="QMF511" s="65"/>
      <c r="QMI511" s="78"/>
      <c r="QMJ511" s="78"/>
      <c r="QMK511" s="65"/>
      <c r="QMN511" s="78"/>
      <c r="QMO511" s="78"/>
      <c r="QMP511" s="65"/>
      <c r="QMS511" s="78"/>
      <c r="QMT511" s="78"/>
      <c r="QMU511" s="65"/>
      <c r="QMX511" s="78"/>
      <c r="QMY511" s="78"/>
      <c r="QMZ511" s="65"/>
      <c r="QNC511" s="78"/>
      <c r="QND511" s="78"/>
      <c r="QNE511" s="65"/>
      <c r="QNH511" s="78"/>
      <c r="QNI511" s="78"/>
      <c r="QNJ511" s="65"/>
      <c r="QNM511" s="78"/>
      <c r="QNN511" s="78"/>
      <c r="QNO511" s="65"/>
      <c r="QNR511" s="78"/>
      <c r="QNS511" s="78"/>
      <c r="QNT511" s="65"/>
      <c r="QNW511" s="78"/>
      <c r="QNX511" s="78"/>
      <c r="QNY511" s="65"/>
      <c r="QOB511" s="78"/>
      <c r="QOC511" s="78"/>
      <c r="QOD511" s="65"/>
      <c r="QOG511" s="78"/>
      <c r="QOH511" s="78"/>
      <c r="QOI511" s="65"/>
      <c r="QOL511" s="78"/>
      <c r="QOM511" s="78"/>
      <c r="QON511" s="65"/>
      <c r="QOQ511" s="78"/>
      <c r="QOR511" s="78"/>
      <c r="QOS511" s="65"/>
      <c r="QOV511" s="78"/>
      <c r="QOW511" s="78"/>
      <c r="QOX511" s="65"/>
      <c r="QPA511" s="78"/>
      <c r="QPB511" s="78"/>
      <c r="QPC511" s="65"/>
      <c r="QPF511" s="78"/>
      <c r="QPG511" s="78"/>
      <c r="QPH511" s="65"/>
      <c r="QPK511" s="78"/>
      <c r="QPL511" s="78"/>
      <c r="QPM511" s="65"/>
      <c r="QPP511" s="78"/>
      <c r="QPQ511" s="78"/>
      <c r="QPR511" s="65"/>
      <c r="QPU511" s="78"/>
      <c r="QPV511" s="78"/>
      <c r="QPW511" s="65"/>
      <c r="QPZ511" s="78"/>
      <c r="QQA511" s="78"/>
      <c r="QQB511" s="65"/>
      <c r="QQE511" s="78"/>
      <c r="QQF511" s="78"/>
      <c r="QQG511" s="65"/>
      <c r="QQJ511" s="78"/>
      <c r="QQK511" s="78"/>
      <c r="QQL511" s="65"/>
      <c r="QQO511" s="78"/>
      <c r="QQP511" s="78"/>
      <c r="QQQ511" s="65"/>
      <c r="QQT511" s="78"/>
      <c r="QQU511" s="78"/>
      <c r="QQV511" s="65"/>
      <c r="QQY511" s="78"/>
      <c r="QQZ511" s="78"/>
      <c r="QRA511" s="65"/>
      <c r="QRD511" s="78"/>
      <c r="QRE511" s="78"/>
      <c r="QRF511" s="65"/>
      <c r="QRI511" s="78"/>
      <c r="QRJ511" s="78"/>
      <c r="QRK511" s="65"/>
      <c r="QRN511" s="78"/>
      <c r="QRO511" s="78"/>
      <c r="QRP511" s="65"/>
      <c r="QRS511" s="78"/>
      <c r="QRT511" s="78"/>
      <c r="QRU511" s="65"/>
      <c r="QRX511" s="78"/>
      <c r="QRY511" s="78"/>
      <c r="QRZ511" s="65"/>
      <c r="QSC511" s="78"/>
      <c r="QSD511" s="78"/>
      <c r="QSE511" s="65"/>
      <c r="QSH511" s="78"/>
      <c r="QSI511" s="78"/>
      <c r="QSJ511" s="65"/>
      <c r="QSM511" s="78"/>
      <c r="QSN511" s="78"/>
      <c r="QSO511" s="65"/>
      <c r="QSR511" s="78"/>
      <c r="QSS511" s="78"/>
      <c r="QST511" s="65"/>
      <c r="QSW511" s="78"/>
      <c r="QSX511" s="78"/>
      <c r="QSY511" s="65"/>
      <c r="QTB511" s="78"/>
      <c r="QTC511" s="78"/>
      <c r="QTD511" s="65"/>
      <c r="QTG511" s="78"/>
      <c r="QTH511" s="78"/>
      <c r="QTI511" s="65"/>
      <c r="QTL511" s="78"/>
      <c r="QTM511" s="78"/>
      <c r="QTN511" s="65"/>
      <c r="QTQ511" s="78"/>
      <c r="QTR511" s="78"/>
      <c r="QTS511" s="65"/>
      <c r="QTV511" s="78"/>
      <c r="QTW511" s="78"/>
      <c r="QTX511" s="65"/>
      <c r="QUA511" s="78"/>
      <c r="QUB511" s="78"/>
      <c r="QUC511" s="65"/>
      <c r="QUF511" s="78"/>
      <c r="QUG511" s="78"/>
      <c r="QUH511" s="65"/>
      <c r="QUK511" s="78"/>
      <c r="QUL511" s="78"/>
      <c r="QUM511" s="65"/>
      <c r="QUP511" s="78"/>
      <c r="QUQ511" s="78"/>
      <c r="QUR511" s="65"/>
      <c r="QUU511" s="78"/>
      <c r="QUV511" s="78"/>
      <c r="QUW511" s="65"/>
      <c r="QUZ511" s="78"/>
      <c r="QVA511" s="78"/>
      <c r="QVB511" s="65"/>
      <c r="QVE511" s="78"/>
      <c r="QVF511" s="78"/>
      <c r="QVG511" s="65"/>
      <c r="QVJ511" s="78"/>
      <c r="QVK511" s="78"/>
      <c r="QVL511" s="65"/>
      <c r="QVO511" s="78"/>
      <c r="QVP511" s="78"/>
      <c r="QVQ511" s="65"/>
      <c r="QVT511" s="78"/>
      <c r="QVU511" s="78"/>
      <c r="QVV511" s="65"/>
      <c r="QVY511" s="78"/>
      <c r="QVZ511" s="78"/>
      <c r="QWA511" s="65"/>
      <c r="QWD511" s="78"/>
      <c r="QWE511" s="78"/>
      <c r="QWF511" s="65"/>
      <c r="QWI511" s="78"/>
      <c r="QWJ511" s="78"/>
      <c r="QWK511" s="65"/>
      <c r="QWN511" s="78"/>
      <c r="QWO511" s="78"/>
      <c r="QWP511" s="65"/>
      <c r="QWS511" s="78"/>
      <c r="QWT511" s="78"/>
      <c r="QWU511" s="65"/>
      <c r="QWX511" s="78"/>
      <c r="QWY511" s="78"/>
      <c r="QWZ511" s="65"/>
      <c r="QXC511" s="78"/>
      <c r="QXD511" s="78"/>
      <c r="QXE511" s="65"/>
      <c r="QXH511" s="78"/>
      <c r="QXI511" s="78"/>
      <c r="QXJ511" s="65"/>
      <c r="QXM511" s="78"/>
      <c r="QXN511" s="78"/>
      <c r="QXO511" s="65"/>
      <c r="QXR511" s="78"/>
      <c r="QXS511" s="78"/>
      <c r="QXT511" s="65"/>
      <c r="QXW511" s="78"/>
      <c r="QXX511" s="78"/>
      <c r="QXY511" s="65"/>
      <c r="QYB511" s="78"/>
      <c r="QYC511" s="78"/>
      <c r="QYD511" s="65"/>
      <c r="QYG511" s="78"/>
      <c r="QYH511" s="78"/>
      <c r="QYI511" s="65"/>
      <c r="QYL511" s="78"/>
      <c r="QYM511" s="78"/>
      <c r="QYN511" s="65"/>
      <c r="QYQ511" s="78"/>
      <c r="QYR511" s="78"/>
      <c r="QYS511" s="65"/>
      <c r="QYV511" s="78"/>
      <c r="QYW511" s="78"/>
      <c r="QYX511" s="65"/>
      <c r="QZA511" s="78"/>
      <c r="QZB511" s="78"/>
      <c r="QZC511" s="65"/>
      <c r="QZF511" s="78"/>
      <c r="QZG511" s="78"/>
      <c r="QZH511" s="65"/>
      <c r="QZK511" s="78"/>
      <c r="QZL511" s="78"/>
      <c r="QZM511" s="65"/>
      <c r="QZP511" s="78"/>
      <c r="QZQ511" s="78"/>
      <c r="QZR511" s="65"/>
      <c r="QZU511" s="78"/>
      <c r="QZV511" s="78"/>
      <c r="QZW511" s="65"/>
      <c r="QZZ511" s="78"/>
      <c r="RAA511" s="78"/>
      <c r="RAB511" s="65"/>
      <c r="RAE511" s="78"/>
      <c r="RAF511" s="78"/>
      <c r="RAG511" s="65"/>
      <c r="RAJ511" s="78"/>
      <c r="RAK511" s="78"/>
      <c r="RAL511" s="65"/>
      <c r="RAO511" s="78"/>
      <c r="RAP511" s="78"/>
      <c r="RAQ511" s="65"/>
      <c r="RAT511" s="78"/>
      <c r="RAU511" s="78"/>
      <c r="RAV511" s="65"/>
      <c r="RAY511" s="78"/>
      <c r="RAZ511" s="78"/>
      <c r="RBA511" s="65"/>
      <c r="RBD511" s="78"/>
      <c r="RBE511" s="78"/>
      <c r="RBF511" s="65"/>
      <c r="RBI511" s="78"/>
      <c r="RBJ511" s="78"/>
      <c r="RBK511" s="65"/>
      <c r="RBN511" s="78"/>
      <c r="RBO511" s="78"/>
      <c r="RBP511" s="65"/>
      <c r="RBS511" s="78"/>
      <c r="RBT511" s="78"/>
      <c r="RBU511" s="65"/>
      <c r="RBX511" s="78"/>
      <c r="RBY511" s="78"/>
      <c r="RBZ511" s="65"/>
      <c r="RCC511" s="78"/>
      <c r="RCD511" s="78"/>
      <c r="RCE511" s="65"/>
      <c r="RCH511" s="78"/>
      <c r="RCI511" s="78"/>
      <c r="RCJ511" s="65"/>
      <c r="RCM511" s="78"/>
      <c r="RCN511" s="78"/>
      <c r="RCO511" s="65"/>
      <c r="RCR511" s="78"/>
      <c r="RCS511" s="78"/>
      <c r="RCT511" s="65"/>
      <c r="RCW511" s="78"/>
      <c r="RCX511" s="78"/>
      <c r="RCY511" s="65"/>
      <c r="RDB511" s="78"/>
      <c r="RDC511" s="78"/>
      <c r="RDD511" s="65"/>
      <c r="RDG511" s="78"/>
      <c r="RDH511" s="78"/>
      <c r="RDI511" s="65"/>
      <c r="RDL511" s="78"/>
      <c r="RDM511" s="78"/>
      <c r="RDN511" s="65"/>
      <c r="RDQ511" s="78"/>
      <c r="RDR511" s="78"/>
      <c r="RDS511" s="65"/>
      <c r="RDV511" s="78"/>
      <c r="RDW511" s="78"/>
      <c r="RDX511" s="65"/>
      <c r="REA511" s="78"/>
      <c r="REB511" s="78"/>
      <c r="REC511" s="65"/>
      <c r="REF511" s="78"/>
      <c r="REG511" s="78"/>
      <c r="REH511" s="65"/>
      <c r="REK511" s="78"/>
      <c r="REL511" s="78"/>
      <c r="REM511" s="65"/>
      <c r="REP511" s="78"/>
      <c r="REQ511" s="78"/>
      <c r="RER511" s="65"/>
      <c r="REU511" s="78"/>
      <c r="REV511" s="78"/>
      <c r="REW511" s="65"/>
      <c r="REZ511" s="78"/>
      <c r="RFA511" s="78"/>
      <c r="RFB511" s="65"/>
      <c r="RFE511" s="78"/>
      <c r="RFF511" s="78"/>
      <c r="RFG511" s="65"/>
      <c r="RFJ511" s="78"/>
      <c r="RFK511" s="78"/>
      <c r="RFL511" s="65"/>
      <c r="RFO511" s="78"/>
      <c r="RFP511" s="78"/>
      <c r="RFQ511" s="65"/>
      <c r="RFT511" s="78"/>
      <c r="RFU511" s="78"/>
      <c r="RFV511" s="65"/>
      <c r="RFY511" s="78"/>
      <c r="RFZ511" s="78"/>
      <c r="RGA511" s="65"/>
      <c r="RGD511" s="78"/>
      <c r="RGE511" s="78"/>
      <c r="RGF511" s="65"/>
      <c r="RGI511" s="78"/>
      <c r="RGJ511" s="78"/>
      <c r="RGK511" s="65"/>
      <c r="RGN511" s="78"/>
      <c r="RGO511" s="78"/>
      <c r="RGP511" s="65"/>
      <c r="RGS511" s="78"/>
      <c r="RGT511" s="78"/>
      <c r="RGU511" s="65"/>
      <c r="RGX511" s="78"/>
      <c r="RGY511" s="78"/>
      <c r="RGZ511" s="65"/>
      <c r="RHC511" s="78"/>
      <c r="RHD511" s="78"/>
      <c r="RHE511" s="65"/>
      <c r="RHH511" s="78"/>
      <c r="RHI511" s="78"/>
      <c r="RHJ511" s="65"/>
      <c r="RHM511" s="78"/>
      <c r="RHN511" s="78"/>
      <c r="RHO511" s="65"/>
      <c r="RHR511" s="78"/>
      <c r="RHS511" s="78"/>
      <c r="RHT511" s="65"/>
      <c r="RHW511" s="78"/>
      <c r="RHX511" s="78"/>
      <c r="RHY511" s="65"/>
      <c r="RIB511" s="78"/>
      <c r="RIC511" s="78"/>
      <c r="RID511" s="65"/>
      <c r="RIG511" s="78"/>
      <c r="RIH511" s="78"/>
      <c r="RII511" s="65"/>
      <c r="RIL511" s="78"/>
      <c r="RIM511" s="78"/>
      <c r="RIN511" s="65"/>
      <c r="RIQ511" s="78"/>
      <c r="RIR511" s="78"/>
      <c r="RIS511" s="65"/>
      <c r="RIV511" s="78"/>
      <c r="RIW511" s="78"/>
      <c r="RIX511" s="65"/>
      <c r="RJA511" s="78"/>
      <c r="RJB511" s="78"/>
      <c r="RJC511" s="65"/>
      <c r="RJF511" s="78"/>
      <c r="RJG511" s="78"/>
      <c r="RJH511" s="65"/>
      <c r="RJK511" s="78"/>
      <c r="RJL511" s="78"/>
      <c r="RJM511" s="65"/>
      <c r="RJP511" s="78"/>
      <c r="RJQ511" s="78"/>
      <c r="RJR511" s="65"/>
      <c r="RJU511" s="78"/>
      <c r="RJV511" s="78"/>
      <c r="RJW511" s="65"/>
      <c r="RJZ511" s="78"/>
      <c r="RKA511" s="78"/>
      <c r="RKB511" s="65"/>
      <c r="RKE511" s="78"/>
      <c r="RKF511" s="78"/>
      <c r="RKG511" s="65"/>
      <c r="RKJ511" s="78"/>
      <c r="RKK511" s="78"/>
      <c r="RKL511" s="65"/>
      <c r="RKO511" s="78"/>
      <c r="RKP511" s="78"/>
      <c r="RKQ511" s="65"/>
      <c r="RKT511" s="78"/>
      <c r="RKU511" s="78"/>
      <c r="RKV511" s="65"/>
      <c r="RKY511" s="78"/>
      <c r="RKZ511" s="78"/>
      <c r="RLA511" s="65"/>
      <c r="RLD511" s="78"/>
      <c r="RLE511" s="78"/>
      <c r="RLF511" s="65"/>
      <c r="RLI511" s="78"/>
      <c r="RLJ511" s="78"/>
      <c r="RLK511" s="65"/>
      <c r="RLN511" s="78"/>
      <c r="RLO511" s="78"/>
      <c r="RLP511" s="65"/>
      <c r="RLS511" s="78"/>
      <c r="RLT511" s="78"/>
      <c r="RLU511" s="65"/>
      <c r="RLX511" s="78"/>
      <c r="RLY511" s="78"/>
      <c r="RLZ511" s="65"/>
      <c r="RMC511" s="78"/>
      <c r="RMD511" s="78"/>
      <c r="RME511" s="65"/>
      <c r="RMH511" s="78"/>
      <c r="RMI511" s="78"/>
      <c r="RMJ511" s="65"/>
      <c r="RMM511" s="78"/>
      <c r="RMN511" s="78"/>
      <c r="RMO511" s="65"/>
      <c r="RMR511" s="78"/>
      <c r="RMS511" s="78"/>
      <c r="RMT511" s="65"/>
      <c r="RMW511" s="78"/>
      <c r="RMX511" s="78"/>
      <c r="RMY511" s="65"/>
      <c r="RNB511" s="78"/>
      <c r="RNC511" s="78"/>
      <c r="RND511" s="65"/>
      <c r="RNG511" s="78"/>
      <c r="RNH511" s="78"/>
      <c r="RNI511" s="65"/>
      <c r="RNL511" s="78"/>
      <c r="RNM511" s="78"/>
      <c r="RNN511" s="65"/>
      <c r="RNQ511" s="78"/>
      <c r="RNR511" s="78"/>
      <c r="RNS511" s="65"/>
      <c r="RNV511" s="78"/>
      <c r="RNW511" s="78"/>
      <c r="RNX511" s="65"/>
      <c r="ROA511" s="78"/>
      <c r="ROB511" s="78"/>
      <c r="ROC511" s="65"/>
      <c r="ROF511" s="78"/>
      <c r="ROG511" s="78"/>
      <c r="ROH511" s="65"/>
      <c r="ROK511" s="78"/>
      <c r="ROL511" s="78"/>
      <c r="ROM511" s="65"/>
      <c r="ROP511" s="78"/>
      <c r="ROQ511" s="78"/>
      <c r="ROR511" s="65"/>
      <c r="ROU511" s="78"/>
      <c r="ROV511" s="78"/>
      <c r="ROW511" s="65"/>
      <c r="ROZ511" s="78"/>
      <c r="RPA511" s="78"/>
      <c r="RPB511" s="65"/>
      <c r="RPE511" s="78"/>
      <c r="RPF511" s="78"/>
      <c r="RPG511" s="65"/>
      <c r="RPJ511" s="78"/>
      <c r="RPK511" s="78"/>
      <c r="RPL511" s="65"/>
      <c r="RPO511" s="78"/>
      <c r="RPP511" s="78"/>
      <c r="RPQ511" s="65"/>
      <c r="RPT511" s="78"/>
      <c r="RPU511" s="78"/>
      <c r="RPV511" s="65"/>
      <c r="RPY511" s="78"/>
      <c r="RPZ511" s="78"/>
      <c r="RQA511" s="65"/>
      <c r="RQD511" s="78"/>
      <c r="RQE511" s="78"/>
      <c r="RQF511" s="65"/>
      <c r="RQI511" s="78"/>
      <c r="RQJ511" s="78"/>
      <c r="RQK511" s="65"/>
      <c r="RQN511" s="78"/>
      <c r="RQO511" s="78"/>
      <c r="RQP511" s="65"/>
      <c r="RQS511" s="78"/>
      <c r="RQT511" s="78"/>
      <c r="RQU511" s="65"/>
      <c r="RQX511" s="78"/>
      <c r="RQY511" s="78"/>
      <c r="RQZ511" s="65"/>
      <c r="RRC511" s="78"/>
      <c r="RRD511" s="78"/>
      <c r="RRE511" s="65"/>
      <c r="RRH511" s="78"/>
      <c r="RRI511" s="78"/>
      <c r="RRJ511" s="65"/>
      <c r="RRM511" s="78"/>
      <c r="RRN511" s="78"/>
      <c r="RRO511" s="65"/>
      <c r="RRR511" s="78"/>
      <c r="RRS511" s="78"/>
      <c r="RRT511" s="65"/>
      <c r="RRW511" s="78"/>
      <c r="RRX511" s="78"/>
      <c r="RRY511" s="65"/>
      <c r="RSB511" s="78"/>
      <c r="RSC511" s="78"/>
      <c r="RSD511" s="65"/>
      <c r="RSG511" s="78"/>
      <c r="RSH511" s="78"/>
      <c r="RSI511" s="65"/>
      <c r="RSL511" s="78"/>
      <c r="RSM511" s="78"/>
      <c r="RSN511" s="65"/>
      <c r="RSQ511" s="78"/>
      <c r="RSR511" s="78"/>
      <c r="RSS511" s="65"/>
      <c r="RSV511" s="78"/>
      <c r="RSW511" s="78"/>
      <c r="RSX511" s="65"/>
      <c r="RTA511" s="78"/>
      <c r="RTB511" s="78"/>
      <c r="RTC511" s="65"/>
      <c r="RTF511" s="78"/>
      <c r="RTG511" s="78"/>
      <c r="RTH511" s="65"/>
      <c r="RTK511" s="78"/>
      <c r="RTL511" s="78"/>
      <c r="RTM511" s="65"/>
      <c r="RTP511" s="78"/>
      <c r="RTQ511" s="78"/>
      <c r="RTR511" s="65"/>
      <c r="RTU511" s="78"/>
      <c r="RTV511" s="78"/>
      <c r="RTW511" s="65"/>
      <c r="RTZ511" s="78"/>
      <c r="RUA511" s="78"/>
      <c r="RUB511" s="65"/>
      <c r="RUE511" s="78"/>
      <c r="RUF511" s="78"/>
      <c r="RUG511" s="65"/>
      <c r="RUJ511" s="78"/>
      <c r="RUK511" s="78"/>
      <c r="RUL511" s="65"/>
      <c r="RUO511" s="78"/>
      <c r="RUP511" s="78"/>
      <c r="RUQ511" s="65"/>
      <c r="RUT511" s="78"/>
      <c r="RUU511" s="78"/>
      <c r="RUV511" s="65"/>
      <c r="RUY511" s="78"/>
      <c r="RUZ511" s="78"/>
      <c r="RVA511" s="65"/>
      <c r="RVD511" s="78"/>
      <c r="RVE511" s="78"/>
      <c r="RVF511" s="65"/>
      <c r="RVI511" s="78"/>
      <c r="RVJ511" s="78"/>
      <c r="RVK511" s="65"/>
      <c r="RVN511" s="78"/>
      <c r="RVO511" s="78"/>
      <c r="RVP511" s="65"/>
      <c r="RVS511" s="78"/>
      <c r="RVT511" s="78"/>
      <c r="RVU511" s="65"/>
      <c r="RVX511" s="78"/>
      <c r="RVY511" s="78"/>
      <c r="RVZ511" s="65"/>
      <c r="RWC511" s="78"/>
      <c r="RWD511" s="78"/>
      <c r="RWE511" s="65"/>
      <c r="RWH511" s="78"/>
      <c r="RWI511" s="78"/>
      <c r="RWJ511" s="65"/>
      <c r="RWM511" s="78"/>
      <c r="RWN511" s="78"/>
      <c r="RWO511" s="65"/>
      <c r="RWR511" s="78"/>
      <c r="RWS511" s="78"/>
      <c r="RWT511" s="65"/>
      <c r="RWW511" s="78"/>
      <c r="RWX511" s="78"/>
      <c r="RWY511" s="65"/>
      <c r="RXB511" s="78"/>
      <c r="RXC511" s="78"/>
      <c r="RXD511" s="65"/>
      <c r="RXG511" s="78"/>
      <c r="RXH511" s="78"/>
      <c r="RXI511" s="65"/>
      <c r="RXL511" s="78"/>
      <c r="RXM511" s="78"/>
      <c r="RXN511" s="65"/>
      <c r="RXQ511" s="78"/>
      <c r="RXR511" s="78"/>
      <c r="RXS511" s="65"/>
      <c r="RXV511" s="78"/>
      <c r="RXW511" s="78"/>
      <c r="RXX511" s="65"/>
      <c r="RYA511" s="78"/>
      <c r="RYB511" s="78"/>
      <c r="RYC511" s="65"/>
      <c r="RYF511" s="78"/>
      <c r="RYG511" s="78"/>
      <c r="RYH511" s="65"/>
      <c r="RYK511" s="78"/>
      <c r="RYL511" s="78"/>
      <c r="RYM511" s="65"/>
      <c r="RYP511" s="78"/>
      <c r="RYQ511" s="78"/>
      <c r="RYR511" s="65"/>
      <c r="RYU511" s="78"/>
      <c r="RYV511" s="78"/>
      <c r="RYW511" s="65"/>
      <c r="RYZ511" s="78"/>
      <c r="RZA511" s="78"/>
      <c r="RZB511" s="65"/>
      <c r="RZE511" s="78"/>
      <c r="RZF511" s="78"/>
      <c r="RZG511" s="65"/>
      <c r="RZJ511" s="78"/>
      <c r="RZK511" s="78"/>
      <c r="RZL511" s="65"/>
      <c r="RZO511" s="78"/>
      <c r="RZP511" s="78"/>
      <c r="RZQ511" s="65"/>
      <c r="RZT511" s="78"/>
      <c r="RZU511" s="78"/>
      <c r="RZV511" s="65"/>
      <c r="RZY511" s="78"/>
      <c r="RZZ511" s="78"/>
      <c r="SAA511" s="65"/>
      <c r="SAD511" s="78"/>
      <c r="SAE511" s="78"/>
      <c r="SAF511" s="65"/>
      <c r="SAI511" s="78"/>
      <c r="SAJ511" s="78"/>
      <c r="SAK511" s="65"/>
      <c r="SAN511" s="78"/>
      <c r="SAO511" s="78"/>
      <c r="SAP511" s="65"/>
      <c r="SAS511" s="78"/>
      <c r="SAT511" s="78"/>
      <c r="SAU511" s="65"/>
      <c r="SAX511" s="78"/>
      <c r="SAY511" s="78"/>
      <c r="SAZ511" s="65"/>
      <c r="SBC511" s="78"/>
      <c r="SBD511" s="78"/>
      <c r="SBE511" s="65"/>
      <c r="SBH511" s="78"/>
      <c r="SBI511" s="78"/>
      <c r="SBJ511" s="65"/>
      <c r="SBM511" s="78"/>
      <c r="SBN511" s="78"/>
      <c r="SBO511" s="65"/>
      <c r="SBR511" s="78"/>
      <c r="SBS511" s="78"/>
      <c r="SBT511" s="65"/>
      <c r="SBW511" s="78"/>
      <c r="SBX511" s="78"/>
      <c r="SBY511" s="65"/>
      <c r="SCB511" s="78"/>
      <c r="SCC511" s="78"/>
      <c r="SCD511" s="65"/>
      <c r="SCG511" s="78"/>
      <c r="SCH511" s="78"/>
      <c r="SCI511" s="65"/>
      <c r="SCL511" s="78"/>
      <c r="SCM511" s="78"/>
      <c r="SCN511" s="65"/>
      <c r="SCQ511" s="78"/>
      <c r="SCR511" s="78"/>
      <c r="SCS511" s="65"/>
      <c r="SCV511" s="78"/>
      <c r="SCW511" s="78"/>
      <c r="SCX511" s="65"/>
      <c r="SDA511" s="78"/>
      <c r="SDB511" s="78"/>
      <c r="SDC511" s="65"/>
      <c r="SDF511" s="78"/>
      <c r="SDG511" s="78"/>
      <c r="SDH511" s="65"/>
      <c r="SDK511" s="78"/>
      <c r="SDL511" s="78"/>
      <c r="SDM511" s="65"/>
      <c r="SDP511" s="78"/>
      <c r="SDQ511" s="78"/>
      <c r="SDR511" s="65"/>
      <c r="SDU511" s="78"/>
      <c r="SDV511" s="78"/>
      <c r="SDW511" s="65"/>
      <c r="SDZ511" s="78"/>
      <c r="SEA511" s="78"/>
      <c r="SEB511" s="65"/>
      <c r="SEE511" s="78"/>
      <c r="SEF511" s="78"/>
      <c r="SEG511" s="65"/>
      <c r="SEJ511" s="78"/>
      <c r="SEK511" s="78"/>
      <c r="SEL511" s="65"/>
      <c r="SEO511" s="78"/>
      <c r="SEP511" s="78"/>
      <c r="SEQ511" s="65"/>
      <c r="SET511" s="78"/>
      <c r="SEU511" s="78"/>
      <c r="SEV511" s="65"/>
      <c r="SEY511" s="78"/>
      <c r="SEZ511" s="78"/>
      <c r="SFA511" s="65"/>
      <c r="SFD511" s="78"/>
      <c r="SFE511" s="78"/>
      <c r="SFF511" s="65"/>
      <c r="SFI511" s="78"/>
      <c r="SFJ511" s="78"/>
      <c r="SFK511" s="65"/>
      <c r="SFN511" s="78"/>
      <c r="SFO511" s="78"/>
      <c r="SFP511" s="65"/>
      <c r="SFS511" s="78"/>
      <c r="SFT511" s="78"/>
      <c r="SFU511" s="65"/>
      <c r="SFX511" s="78"/>
      <c r="SFY511" s="78"/>
      <c r="SFZ511" s="65"/>
      <c r="SGC511" s="78"/>
      <c r="SGD511" s="78"/>
      <c r="SGE511" s="65"/>
      <c r="SGH511" s="78"/>
      <c r="SGI511" s="78"/>
      <c r="SGJ511" s="65"/>
      <c r="SGM511" s="78"/>
      <c r="SGN511" s="78"/>
      <c r="SGO511" s="65"/>
      <c r="SGR511" s="78"/>
      <c r="SGS511" s="78"/>
      <c r="SGT511" s="65"/>
      <c r="SGW511" s="78"/>
      <c r="SGX511" s="78"/>
      <c r="SGY511" s="65"/>
      <c r="SHB511" s="78"/>
      <c r="SHC511" s="78"/>
      <c r="SHD511" s="65"/>
      <c r="SHG511" s="78"/>
      <c r="SHH511" s="78"/>
      <c r="SHI511" s="65"/>
      <c r="SHL511" s="78"/>
      <c r="SHM511" s="78"/>
      <c r="SHN511" s="65"/>
      <c r="SHQ511" s="78"/>
      <c r="SHR511" s="78"/>
      <c r="SHS511" s="65"/>
      <c r="SHV511" s="78"/>
      <c r="SHW511" s="78"/>
      <c r="SHX511" s="65"/>
      <c r="SIA511" s="78"/>
      <c r="SIB511" s="78"/>
      <c r="SIC511" s="65"/>
      <c r="SIF511" s="78"/>
      <c r="SIG511" s="78"/>
      <c r="SIH511" s="65"/>
      <c r="SIK511" s="78"/>
      <c r="SIL511" s="78"/>
      <c r="SIM511" s="65"/>
      <c r="SIP511" s="78"/>
      <c r="SIQ511" s="78"/>
      <c r="SIR511" s="65"/>
      <c r="SIU511" s="78"/>
      <c r="SIV511" s="78"/>
      <c r="SIW511" s="65"/>
      <c r="SIZ511" s="78"/>
      <c r="SJA511" s="78"/>
      <c r="SJB511" s="65"/>
      <c r="SJE511" s="78"/>
      <c r="SJF511" s="78"/>
      <c r="SJG511" s="65"/>
      <c r="SJJ511" s="78"/>
      <c r="SJK511" s="78"/>
      <c r="SJL511" s="65"/>
      <c r="SJO511" s="78"/>
      <c r="SJP511" s="78"/>
      <c r="SJQ511" s="65"/>
      <c r="SJT511" s="78"/>
      <c r="SJU511" s="78"/>
      <c r="SJV511" s="65"/>
      <c r="SJY511" s="78"/>
      <c r="SJZ511" s="78"/>
      <c r="SKA511" s="65"/>
      <c r="SKD511" s="78"/>
      <c r="SKE511" s="78"/>
      <c r="SKF511" s="65"/>
      <c r="SKI511" s="78"/>
      <c r="SKJ511" s="78"/>
      <c r="SKK511" s="65"/>
      <c r="SKN511" s="78"/>
      <c r="SKO511" s="78"/>
      <c r="SKP511" s="65"/>
      <c r="SKS511" s="78"/>
      <c r="SKT511" s="78"/>
      <c r="SKU511" s="65"/>
      <c r="SKX511" s="78"/>
      <c r="SKY511" s="78"/>
      <c r="SKZ511" s="65"/>
      <c r="SLC511" s="78"/>
      <c r="SLD511" s="78"/>
      <c r="SLE511" s="65"/>
      <c r="SLH511" s="78"/>
      <c r="SLI511" s="78"/>
      <c r="SLJ511" s="65"/>
      <c r="SLM511" s="78"/>
      <c r="SLN511" s="78"/>
      <c r="SLO511" s="65"/>
      <c r="SLR511" s="78"/>
      <c r="SLS511" s="78"/>
      <c r="SLT511" s="65"/>
      <c r="SLW511" s="78"/>
      <c r="SLX511" s="78"/>
      <c r="SLY511" s="65"/>
      <c r="SMB511" s="78"/>
      <c r="SMC511" s="78"/>
      <c r="SMD511" s="65"/>
      <c r="SMG511" s="78"/>
      <c r="SMH511" s="78"/>
      <c r="SMI511" s="65"/>
      <c r="SML511" s="78"/>
      <c r="SMM511" s="78"/>
      <c r="SMN511" s="65"/>
      <c r="SMQ511" s="78"/>
      <c r="SMR511" s="78"/>
      <c r="SMS511" s="65"/>
      <c r="SMV511" s="78"/>
      <c r="SMW511" s="78"/>
      <c r="SMX511" s="65"/>
      <c r="SNA511" s="78"/>
      <c r="SNB511" s="78"/>
      <c r="SNC511" s="65"/>
      <c r="SNF511" s="78"/>
      <c r="SNG511" s="78"/>
      <c r="SNH511" s="65"/>
      <c r="SNK511" s="78"/>
      <c r="SNL511" s="78"/>
      <c r="SNM511" s="65"/>
      <c r="SNP511" s="78"/>
      <c r="SNQ511" s="78"/>
      <c r="SNR511" s="65"/>
      <c r="SNU511" s="78"/>
      <c r="SNV511" s="78"/>
      <c r="SNW511" s="65"/>
      <c r="SNZ511" s="78"/>
      <c r="SOA511" s="78"/>
      <c r="SOB511" s="65"/>
      <c r="SOE511" s="78"/>
      <c r="SOF511" s="78"/>
      <c r="SOG511" s="65"/>
      <c r="SOJ511" s="78"/>
      <c r="SOK511" s="78"/>
      <c r="SOL511" s="65"/>
      <c r="SOO511" s="78"/>
      <c r="SOP511" s="78"/>
      <c r="SOQ511" s="65"/>
      <c r="SOT511" s="78"/>
      <c r="SOU511" s="78"/>
      <c r="SOV511" s="65"/>
      <c r="SOY511" s="78"/>
      <c r="SOZ511" s="78"/>
      <c r="SPA511" s="65"/>
      <c r="SPD511" s="78"/>
      <c r="SPE511" s="78"/>
      <c r="SPF511" s="65"/>
      <c r="SPI511" s="78"/>
      <c r="SPJ511" s="78"/>
      <c r="SPK511" s="65"/>
      <c r="SPN511" s="78"/>
      <c r="SPO511" s="78"/>
      <c r="SPP511" s="65"/>
      <c r="SPS511" s="78"/>
      <c r="SPT511" s="78"/>
      <c r="SPU511" s="65"/>
      <c r="SPX511" s="78"/>
      <c r="SPY511" s="78"/>
      <c r="SPZ511" s="65"/>
      <c r="SQC511" s="78"/>
      <c r="SQD511" s="78"/>
      <c r="SQE511" s="65"/>
      <c r="SQH511" s="78"/>
      <c r="SQI511" s="78"/>
      <c r="SQJ511" s="65"/>
      <c r="SQM511" s="78"/>
      <c r="SQN511" s="78"/>
      <c r="SQO511" s="65"/>
      <c r="SQR511" s="78"/>
      <c r="SQS511" s="78"/>
      <c r="SQT511" s="65"/>
      <c r="SQW511" s="78"/>
      <c r="SQX511" s="78"/>
      <c r="SQY511" s="65"/>
      <c r="SRB511" s="78"/>
      <c r="SRC511" s="78"/>
      <c r="SRD511" s="65"/>
      <c r="SRG511" s="78"/>
      <c r="SRH511" s="78"/>
      <c r="SRI511" s="65"/>
      <c r="SRL511" s="78"/>
      <c r="SRM511" s="78"/>
      <c r="SRN511" s="65"/>
      <c r="SRQ511" s="78"/>
      <c r="SRR511" s="78"/>
      <c r="SRS511" s="65"/>
      <c r="SRV511" s="78"/>
      <c r="SRW511" s="78"/>
      <c r="SRX511" s="65"/>
      <c r="SSA511" s="78"/>
      <c r="SSB511" s="78"/>
      <c r="SSC511" s="65"/>
      <c r="SSF511" s="78"/>
      <c r="SSG511" s="78"/>
      <c r="SSH511" s="65"/>
      <c r="SSK511" s="78"/>
      <c r="SSL511" s="78"/>
      <c r="SSM511" s="65"/>
      <c r="SSP511" s="78"/>
      <c r="SSQ511" s="78"/>
      <c r="SSR511" s="65"/>
      <c r="SSU511" s="78"/>
      <c r="SSV511" s="78"/>
      <c r="SSW511" s="65"/>
      <c r="SSZ511" s="78"/>
      <c r="STA511" s="78"/>
      <c r="STB511" s="65"/>
      <c r="STE511" s="78"/>
      <c r="STF511" s="78"/>
      <c r="STG511" s="65"/>
      <c r="STJ511" s="78"/>
      <c r="STK511" s="78"/>
      <c r="STL511" s="65"/>
      <c r="STO511" s="78"/>
      <c r="STP511" s="78"/>
      <c r="STQ511" s="65"/>
      <c r="STT511" s="78"/>
      <c r="STU511" s="78"/>
      <c r="STV511" s="65"/>
      <c r="STY511" s="78"/>
      <c r="STZ511" s="78"/>
      <c r="SUA511" s="65"/>
      <c r="SUD511" s="78"/>
      <c r="SUE511" s="78"/>
      <c r="SUF511" s="65"/>
      <c r="SUI511" s="78"/>
      <c r="SUJ511" s="78"/>
      <c r="SUK511" s="65"/>
      <c r="SUN511" s="78"/>
      <c r="SUO511" s="78"/>
      <c r="SUP511" s="65"/>
      <c r="SUS511" s="78"/>
      <c r="SUT511" s="78"/>
      <c r="SUU511" s="65"/>
      <c r="SUX511" s="78"/>
      <c r="SUY511" s="78"/>
      <c r="SUZ511" s="65"/>
      <c r="SVC511" s="78"/>
      <c r="SVD511" s="78"/>
      <c r="SVE511" s="65"/>
      <c r="SVH511" s="78"/>
      <c r="SVI511" s="78"/>
      <c r="SVJ511" s="65"/>
      <c r="SVM511" s="78"/>
      <c r="SVN511" s="78"/>
      <c r="SVO511" s="65"/>
      <c r="SVR511" s="78"/>
      <c r="SVS511" s="78"/>
      <c r="SVT511" s="65"/>
      <c r="SVW511" s="78"/>
      <c r="SVX511" s="78"/>
      <c r="SVY511" s="65"/>
      <c r="SWB511" s="78"/>
      <c r="SWC511" s="78"/>
      <c r="SWD511" s="65"/>
      <c r="SWG511" s="78"/>
      <c r="SWH511" s="78"/>
      <c r="SWI511" s="65"/>
      <c r="SWL511" s="78"/>
      <c r="SWM511" s="78"/>
      <c r="SWN511" s="65"/>
      <c r="SWQ511" s="78"/>
      <c r="SWR511" s="78"/>
      <c r="SWS511" s="65"/>
      <c r="SWV511" s="78"/>
      <c r="SWW511" s="78"/>
      <c r="SWX511" s="65"/>
      <c r="SXA511" s="78"/>
      <c r="SXB511" s="78"/>
      <c r="SXC511" s="65"/>
      <c r="SXF511" s="78"/>
      <c r="SXG511" s="78"/>
      <c r="SXH511" s="65"/>
      <c r="SXK511" s="78"/>
      <c r="SXL511" s="78"/>
      <c r="SXM511" s="65"/>
      <c r="SXP511" s="78"/>
      <c r="SXQ511" s="78"/>
      <c r="SXR511" s="65"/>
      <c r="SXU511" s="78"/>
      <c r="SXV511" s="78"/>
      <c r="SXW511" s="65"/>
      <c r="SXZ511" s="78"/>
      <c r="SYA511" s="78"/>
      <c r="SYB511" s="65"/>
      <c r="SYE511" s="78"/>
      <c r="SYF511" s="78"/>
      <c r="SYG511" s="65"/>
      <c r="SYJ511" s="78"/>
      <c r="SYK511" s="78"/>
      <c r="SYL511" s="65"/>
      <c r="SYO511" s="78"/>
      <c r="SYP511" s="78"/>
      <c r="SYQ511" s="65"/>
      <c r="SYT511" s="78"/>
      <c r="SYU511" s="78"/>
      <c r="SYV511" s="65"/>
      <c r="SYY511" s="78"/>
      <c r="SYZ511" s="78"/>
      <c r="SZA511" s="65"/>
      <c r="SZD511" s="78"/>
      <c r="SZE511" s="78"/>
      <c r="SZF511" s="65"/>
      <c r="SZI511" s="78"/>
      <c r="SZJ511" s="78"/>
      <c r="SZK511" s="65"/>
      <c r="SZN511" s="78"/>
      <c r="SZO511" s="78"/>
      <c r="SZP511" s="65"/>
      <c r="SZS511" s="78"/>
      <c r="SZT511" s="78"/>
      <c r="SZU511" s="65"/>
      <c r="SZX511" s="78"/>
      <c r="SZY511" s="78"/>
      <c r="SZZ511" s="65"/>
      <c r="TAC511" s="78"/>
      <c r="TAD511" s="78"/>
      <c r="TAE511" s="65"/>
      <c r="TAH511" s="78"/>
      <c r="TAI511" s="78"/>
      <c r="TAJ511" s="65"/>
      <c r="TAM511" s="78"/>
      <c r="TAN511" s="78"/>
      <c r="TAO511" s="65"/>
      <c r="TAR511" s="78"/>
      <c r="TAS511" s="78"/>
      <c r="TAT511" s="65"/>
      <c r="TAW511" s="78"/>
      <c r="TAX511" s="78"/>
      <c r="TAY511" s="65"/>
      <c r="TBB511" s="78"/>
      <c r="TBC511" s="78"/>
      <c r="TBD511" s="65"/>
      <c r="TBG511" s="78"/>
      <c r="TBH511" s="78"/>
      <c r="TBI511" s="65"/>
      <c r="TBL511" s="78"/>
      <c r="TBM511" s="78"/>
      <c r="TBN511" s="65"/>
      <c r="TBQ511" s="78"/>
      <c r="TBR511" s="78"/>
      <c r="TBS511" s="65"/>
      <c r="TBV511" s="78"/>
      <c r="TBW511" s="78"/>
      <c r="TBX511" s="65"/>
      <c r="TCA511" s="78"/>
      <c r="TCB511" s="78"/>
      <c r="TCC511" s="65"/>
      <c r="TCF511" s="78"/>
      <c r="TCG511" s="78"/>
      <c r="TCH511" s="65"/>
      <c r="TCK511" s="78"/>
      <c r="TCL511" s="78"/>
      <c r="TCM511" s="65"/>
      <c r="TCP511" s="78"/>
      <c r="TCQ511" s="78"/>
      <c r="TCR511" s="65"/>
      <c r="TCU511" s="78"/>
      <c r="TCV511" s="78"/>
      <c r="TCW511" s="65"/>
      <c r="TCZ511" s="78"/>
      <c r="TDA511" s="78"/>
      <c r="TDB511" s="65"/>
      <c r="TDE511" s="78"/>
      <c r="TDF511" s="78"/>
      <c r="TDG511" s="65"/>
      <c r="TDJ511" s="78"/>
      <c r="TDK511" s="78"/>
      <c r="TDL511" s="65"/>
      <c r="TDO511" s="78"/>
      <c r="TDP511" s="78"/>
      <c r="TDQ511" s="65"/>
      <c r="TDT511" s="78"/>
      <c r="TDU511" s="78"/>
      <c r="TDV511" s="65"/>
      <c r="TDY511" s="78"/>
      <c r="TDZ511" s="78"/>
      <c r="TEA511" s="65"/>
      <c r="TED511" s="78"/>
      <c r="TEE511" s="78"/>
      <c r="TEF511" s="65"/>
      <c r="TEI511" s="78"/>
      <c r="TEJ511" s="78"/>
      <c r="TEK511" s="65"/>
      <c r="TEN511" s="78"/>
      <c r="TEO511" s="78"/>
      <c r="TEP511" s="65"/>
      <c r="TES511" s="78"/>
      <c r="TET511" s="78"/>
      <c r="TEU511" s="65"/>
      <c r="TEX511" s="78"/>
      <c r="TEY511" s="78"/>
      <c r="TEZ511" s="65"/>
      <c r="TFC511" s="78"/>
      <c r="TFD511" s="78"/>
      <c r="TFE511" s="65"/>
      <c r="TFH511" s="78"/>
      <c r="TFI511" s="78"/>
      <c r="TFJ511" s="65"/>
      <c r="TFM511" s="78"/>
      <c r="TFN511" s="78"/>
      <c r="TFO511" s="65"/>
      <c r="TFR511" s="78"/>
      <c r="TFS511" s="78"/>
      <c r="TFT511" s="65"/>
      <c r="TFW511" s="78"/>
      <c r="TFX511" s="78"/>
      <c r="TFY511" s="65"/>
      <c r="TGB511" s="78"/>
      <c r="TGC511" s="78"/>
      <c r="TGD511" s="65"/>
      <c r="TGG511" s="78"/>
      <c r="TGH511" s="78"/>
      <c r="TGI511" s="65"/>
      <c r="TGL511" s="78"/>
      <c r="TGM511" s="78"/>
      <c r="TGN511" s="65"/>
      <c r="TGQ511" s="78"/>
      <c r="TGR511" s="78"/>
      <c r="TGS511" s="65"/>
      <c r="TGV511" s="78"/>
      <c r="TGW511" s="78"/>
      <c r="TGX511" s="65"/>
      <c r="THA511" s="78"/>
      <c r="THB511" s="78"/>
      <c r="THC511" s="65"/>
      <c r="THF511" s="78"/>
      <c r="THG511" s="78"/>
      <c r="THH511" s="65"/>
      <c r="THK511" s="78"/>
      <c r="THL511" s="78"/>
      <c r="THM511" s="65"/>
      <c r="THP511" s="78"/>
      <c r="THQ511" s="78"/>
      <c r="THR511" s="65"/>
      <c r="THU511" s="78"/>
      <c r="THV511" s="78"/>
      <c r="THW511" s="65"/>
      <c r="THZ511" s="78"/>
      <c r="TIA511" s="78"/>
      <c r="TIB511" s="65"/>
      <c r="TIE511" s="78"/>
      <c r="TIF511" s="78"/>
      <c r="TIG511" s="65"/>
      <c r="TIJ511" s="78"/>
      <c r="TIK511" s="78"/>
      <c r="TIL511" s="65"/>
      <c r="TIO511" s="78"/>
      <c r="TIP511" s="78"/>
      <c r="TIQ511" s="65"/>
      <c r="TIT511" s="78"/>
      <c r="TIU511" s="78"/>
      <c r="TIV511" s="65"/>
      <c r="TIY511" s="78"/>
      <c r="TIZ511" s="78"/>
      <c r="TJA511" s="65"/>
      <c r="TJD511" s="78"/>
      <c r="TJE511" s="78"/>
      <c r="TJF511" s="65"/>
      <c r="TJI511" s="78"/>
      <c r="TJJ511" s="78"/>
      <c r="TJK511" s="65"/>
      <c r="TJN511" s="78"/>
      <c r="TJO511" s="78"/>
      <c r="TJP511" s="65"/>
      <c r="TJS511" s="78"/>
      <c r="TJT511" s="78"/>
      <c r="TJU511" s="65"/>
      <c r="TJX511" s="78"/>
      <c r="TJY511" s="78"/>
      <c r="TJZ511" s="65"/>
      <c r="TKC511" s="78"/>
      <c r="TKD511" s="78"/>
      <c r="TKE511" s="65"/>
      <c r="TKH511" s="78"/>
      <c r="TKI511" s="78"/>
      <c r="TKJ511" s="65"/>
      <c r="TKM511" s="78"/>
      <c r="TKN511" s="78"/>
      <c r="TKO511" s="65"/>
      <c r="TKR511" s="78"/>
      <c r="TKS511" s="78"/>
      <c r="TKT511" s="65"/>
      <c r="TKW511" s="78"/>
      <c r="TKX511" s="78"/>
      <c r="TKY511" s="65"/>
      <c r="TLB511" s="78"/>
      <c r="TLC511" s="78"/>
      <c r="TLD511" s="65"/>
      <c r="TLG511" s="78"/>
      <c r="TLH511" s="78"/>
      <c r="TLI511" s="65"/>
      <c r="TLL511" s="78"/>
      <c r="TLM511" s="78"/>
      <c r="TLN511" s="65"/>
      <c r="TLQ511" s="78"/>
      <c r="TLR511" s="78"/>
      <c r="TLS511" s="65"/>
      <c r="TLV511" s="78"/>
      <c r="TLW511" s="78"/>
      <c r="TLX511" s="65"/>
      <c r="TMA511" s="78"/>
      <c r="TMB511" s="78"/>
      <c r="TMC511" s="65"/>
      <c r="TMF511" s="78"/>
      <c r="TMG511" s="78"/>
      <c r="TMH511" s="65"/>
      <c r="TMK511" s="78"/>
      <c r="TML511" s="78"/>
      <c r="TMM511" s="65"/>
      <c r="TMP511" s="78"/>
      <c r="TMQ511" s="78"/>
      <c r="TMR511" s="65"/>
      <c r="TMU511" s="78"/>
      <c r="TMV511" s="78"/>
      <c r="TMW511" s="65"/>
      <c r="TMZ511" s="78"/>
      <c r="TNA511" s="78"/>
      <c r="TNB511" s="65"/>
      <c r="TNE511" s="78"/>
      <c r="TNF511" s="78"/>
      <c r="TNG511" s="65"/>
      <c r="TNJ511" s="78"/>
      <c r="TNK511" s="78"/>
      <c r="TNL511" s="65"/>
      <c r="TNO511" s="78"/>
      <c r="TNP511" s="78"/>
      <c r="TNQ511" s="65"/>
      <c r="TNT511" s="78"/>
      <c r="TNU511" s="78"/>
      <c r="TNV511" s="65"/>
      <c r="TNY511" s="78"/>
      <c r="TNZ511" s="78"/>
      <c r="TOA511" s="65"/>
      <c r="TOD511" s="78"/>
      <c r="TOE511" s="78"/>
      <c r="TOF511" s="65"/>
      <c r="TOI511" s="78"/>
      <c r="TOJ511" s="78"/>
      <c r="TOK511" s="65"/>
      <c r="TON511" s="78"/>
      <c r="TOO511" s="78"/>
      <c r="TOP511" s="65"/>
      <c r="TOS511" s="78"/>
      <c r="TOT511" s="78"/>
      <c r="TOU511" s="65"/>
      <c r="TOX511" s="78"/>
      <c r="TOY511" s="78"/>
      <c r="TOZ511" s="65"/>
      <c r="TPC511" s="78"/>
      <c r="TPD511" s="78"/>
      <c r="TPE511" s="65"/>
      <c r="TPH511" s="78"/>
      <c r="TPI511" s="78"/>
      <c r="TPJ511" s="65"/>
      <c r="TPM511" s="78"/>
      <c r="TPN511" s="78"/>
      <c r="TPO511" s="65"/>
      <c r="TPR511" s="78"/>
      <c r="TPS511" s="78"/>
      <c r="TPT511" s="65"/>
      <c r="TPW511" s="78"/>
      <c r="TPX511" s="78"/>
      <c r="TPY511" s="65"/>
      <c r="TQB511" s="78"/>
      <c r="TQC511" s="78"/>
      <c r="TQD511" s="65"/>
      <c r="TQG511" s="78"/>
      <c r="TQH511" s="78"/>
      <c r="TQI511" s="65"/>
      <c r="TQL511" s="78"/>
      <c r="TQM511" s="78"/>
      <c r="TQN511" s="65"/>
      <c r="TQQ511" s="78"/>
      <c r="TQR511" s="78"/>
      <c r="TQS511" s="65"/>
      <c r="TQV511" s="78"/>
      <c r="TQW511" s="78"/>
      <c r="TQX511" s="65"/>
      <c r="TRA511" s="78"/>
      <c r="TRB511" s="78"/>
      <c r="TRC511" s="65"/>
      <c r="TRF511" s="78"/>
      <c r="TRG511" s="78"/>
      <c r="TRH511" s="65"/>
      <c r="TRK511" s="78"/>
      <c r="TRL511" s="78"/>
      <c r="TRM511" s="65"/>
      <c r="TRP511" s="78"/>
      <c r="TRQ511" s="78"/>
      <c r="TRR511" s="65"/>
      <c r="TRU511" s="78"/>
      <c r="TRV511" s="78"/>
      <c r="TRW511" s="65"/>
      <c r="TRZ511" s="78"/>
      <c r="TSA511" s="78"/>
      <c r="TSB511" s="65"/>
      <c r="TSE511" s="78"/>
      <c r="TSF511" s="78"/>
      <c r="TSG511" s="65"/>
      <c r="TSJ511" s="78"/>
      <c r="TSK511" s="78"/>
      <c r="TSL511" s="65"/>
      <c r="TSO511" s="78"/>
      <c r="TSP511" s="78"/>
      <c r="TSQ511" s="65"/>
      <c r="TST511" s="78"/>
      <c r="TSU511" s="78"/>
      <c r="TSV511" s="65"/>
      <c r="TSY511" s="78"/>
      <c r="TSZ511" s="78"/>
      <c r="TTA511" s="65"/>
      <c r="TTD511" s="78"/>
      <c r="TTE511" s="78"/>
      <c r="TTF511" s="65"/>
      <c r="TTI511" s="78"/>
      <c r="TTJ511" s="78"/>
      <c r="TTK511" s="65"/>
      <c r="TTN511" s="78"/>
      <c r="TTO511" s="78"/>
      <c r="TTP511" s="65"/>
      <c r="TTS511" s="78"/>
      <c r="TTT511" s="78"/>
      <c r="TTU511" s="65"/>
      <c r="TTX511" s="78"/>
      <c r="TTY511" s="78"/>
      <c r="TTZ511" s="65"/>
      <c r="TUC511" s="78"/>
      <c r="TUD511" s="78"/>
      <c r="TUE511" s="65"/>
      <c r="TUH511" s="78"/>
      <c r="TUI511" s="78"/>
      <c r="TUJ511" s="65"/>
      <c r="TUM511" s="78"/>
      <c r="TUN511" s="78"/>
      <c r="TUO511" s="65"/>
      <c r="TUR511" s="78"/>
      <c r="TUS511" s="78"/>
      <c r="TUT511" s="65"/>
      <c r="TUW511" s="78"/>
      <c r="TUX511" s="78"/>
      <c r="TUY511" s="65"/>
      <c r="TVB511" s="78"/>
      <c r="TVC511" s="78"/>
      <c r="TVD511" s="65"/>
      <c r="TVG511" s="78"/>
      <c r="TVH511" s="78"/>
      <c r="TVI511" s="65"/>
      <c r="TVL511" s="78"/>
      <c r="TVM511" s="78"/>
      <c r="TVN511" s="65"/>
      <c r="TVQ511" s="78"/>
      <c r="TVR511" s="78"/>
      <c r="TVS511" s="65"/>
      <c r="TVV511" s="78"/>
      <c r="TVW511" s="78"/>
      <c r="TVX511" s="65"/>
      <c r="TWA511" s="78"/>
      <c r="TWB511" s="78"/>
      <c r="TWC511" s="65"/>
      <c r="TWF511" s="78"/>
      <c r="TWG511" s="78"/>
      <c r="TWH511" s="65"/>
      <c r="TWK511" s="78"/>
      <c r="TWL511" s="78"/>
      <c r="TWM511" s="65"/>
      <c r="TWP511" s="78"/>
      <c r="TWQ511" s="78"/>
      <c r="TWR511" s="65"/>
      <c r="TWU511" s="78"/>
      <c r="TWV511" s="78"/>
      <c r="TWW511" s="65"/>
      <c r="TWZ511" s="78"/>
      <c r="TXA511" s="78"/>
      <c r="TXB511" s="65"/>
      <c r="TXE511" s="78"/>
      <c r="TXF511" s="78"/>
      <c r="TXG511" s="65"/>
      <c r="TXJ511" s="78"/>
      <c r="TXK511" s="78"/>
      <c r="TXL511" s="65"/>
      <c r="TXO511" s="78"/>
      <c r="TXP511" s="78"/>
      <c r="TXQ511" s="65"/>
      <c r="TXT511" s="78"/>
      <c r="TXU511" s="78"/>
      <c r="TXV511" s="65"/>
      <c r="TXY511" s="78"/>
      <c r="TXZ511" s="78"/>
      <c r="TYA511" s="65"/>
      <c r="TYD511" s="78"/>
      <c r="TYE511" s="78"/>
      <c r="TYF511" s="65"/>
      <c r="TYI511" s="78"/>
      <c r="TYJ511" s="78"/>
      <c r="TYK511" s="65"/>
      <c r="TYN511" s="78"/>
      <c r="TYO511" s="78"/>
      <c r="TYP511" s="65"/>
      <c r="TYS511" s="78"/>
      <c r="TYT511" s="78"/>
      <c r="TYU511" s="65"/>
      <c r="TYX511" s="78"/>
      <c r="TYY511" s="78"/>
      <c r="TYZ511" s="65"/>
      <c r="TZC511" s="78"/>
      <c r="TZD511" s="78"/>
      <c r="TZE511" s="65"/>
      <c r="TZH511" s="78"/>
      <c r="TZI511" s="78"/>
      <c r="TZJ511" s="65"/>
      <c r="TZM511" s="78"/>
      <c r="TZN511" s="78"/>
      <c r="TZO511" s="65"/>
      <c r="TZR511" s="78"/>
      <c r="TZS511" s="78"/>
      <c r="TZT511" s="65"/>
      <c r="TZW511" s="78"/>
      <c r="TZX511" s="78"/>
      <c r="TZY511" s="65"/>
      <c r="UAB511" s="78"/>
      <c r="UAC511" s="78"/>
      <c r="UAD511" s="65"/>
      <c r="UAG511" s="78"/>
      <c r="UAH511" s="78"/>
      <c r="UAI511" s="65"/>
      <c r="UAL511" s="78"/>
      <c r="UAM511" s="78"/>
      <c r="UAN511" s="65"/>
      <c r="UAQ511" s="78"/>
      <c r="UAR511" s="78"/>
      <c r="UAS511" s="65"/>
      <c r="UAV511" s="78"/>
      <c r="UAW511" s="78"/>
      <c r="UAX511" s="65"/>
      <c r="UBA511" s="78"/>
      <c r="UBB511" s="78"/>
      <c r="UBC511" s="65"/>
      <c r="UBF511" s="78"/>
      <c r="UBG511" s="78"/>
      <c r="UBH511" s="65"/>
      <c r="UBK511" s="78"/>
      <c r="UBL511" s="78"/>
      <c r="UBM511" s="65"/>
      <c r="UBP511" s="78"/>
      <c r="UBQ511" s="78"/>
      <c r="UBR511" s="65"/>
      <c r="UBU511" s="78"/>
      <c r="UBV511" s="78"/>
      <c r="UBW511" s="65"/>
      <c r="UBZ511" s="78"/>
      <c r="UCA511" s="78"/>
      <c r="UCB511" s="65"/>
      <c r="UCE511" s="78"/>
      <c r="UCF511" s="78"/>
      <c r="UCG511" s="65"/>
      <c r="UCJ511" s="78"/>
      <c r="UCK511" s="78"/>
      <c r="UCL511" s="65"/>
      <c r="UCO511" s="78"/>
      <c r="UCP511" s="78"/>
      <c r="UCQ511" s="65"/>
      <c r="UCT511" s="78"/>
      <c r="UCU511" s="78"/>
      <c r="UCV511" s="65"/>
      <c r="UCY511" s="78"/>
      <c r="UCZ511" s="78"/>
      <c r="UDA511" s="65"/>
      <c r="UDD511" s="78"/>
      <c r="UDE511" s="78"/>
      <c r="UDF511" s="65"/>
      <c r="UDI511" s="78"/>
      <c r="UDJ511" s="78"/>
      <c r="UDK511" s="65"/>
      <c r="UDN511" s="78"/>
      <c r="UDO511" s="78"/>
      <c r="UDP511" s="65"/>
      <c r="UDS511" s="78"/>
      <c r="UDT511" s="78"/>
      <c r="UDU511" s="65"/>
      <c r="UDX511" s="78"/>
      <c r="UDY511" s="78"/>
      <c r="UDZ511" s="65"/>
      <c r="UEC511" s="78"/>
      <c r="UED511" s="78"/>
      <c r="UEE511" s="65"/>
      <c r="UEH511" s="78"/>
      <c r="UEI511" s="78"/>
      <c r="UEJ511" s="65"/>
      <c r="UEM511" s="78"/>
      <c r="UEN511" s="78"/>
      <c r="UEO511" s="65"/>
      <c r="UER511" s="78"/>
      <c r="UES511" s="78"/>
      <c r="UET511" s="65"/>
      <c r="UEW511" s="78"/>
      <c r="UEX511" s="78"/>
      <c r="UEY511" s="65"/>
      <c r="UFB511" s="78"/>
      <c r="UFC511" s="78"/>
      <c r="UFD511" s="65"/>
      <c r="UFG511" s="78"/>
      <c r="UFH511" s="78"/>
      <c r="UFI511" s="65"/>
      <c r="UFL511" s="78"/>
      <c r="UFM511" s="78"/>
      <c r="UFN511" s="65"/>
      <c r="UFQ511" s="78"/>
      <c r="UFR511" s="78"/>
      <c r="UFS511" s="65"/>
      <c r="UFV511" s="78"/>
      <c r="UFW511" s="78"/>
      <c r="UFX511" s="65"/>
      <c r="UGA511" s="78"/>
      <c r="UGB511" s="78"/>
      <c r="UGC511" s="65"/>
      <c r="UGF511" s="78"/>
      <c r="UGG511" s="78"/>
      <c r="UGH511" s="65"/>
      <c r="UGK511" s="78"/>
      <c r="UGL511" s="78"/>
      <c r="UGM511" s="65"/>
      <c r="UGP511" s="78"/>
      <c r="UGQ511" s="78"/>
      <c r="UGR511" s="65"/>
      <c r="UGU511" s="78"/>
      <c r="UGV511" s="78"/>
      <c r="UGW511" s="65"/>
      <c r="UGZ511" s="78"/>
      <c r="UHA511" s="78"/>
      <c r="UHB511" s="65"/>
      <c r="UHE511" s="78"/>
      <c r="UHF511" s="78"/>
      <c r="UHG511" s="65"/>
      <c r="UHJ511" s="78"/>
      <c r="UHK511" s="78"/>
      <c r="UHL511" s="65"/>
      <c r="UHO511" s="78"/>
      <c r="UHP511" s="78"/>
      <c r="UHQ511" s="65"/>
      <c r="UHT511" s="78"/>
      <c r="UHU511" s="78"/>
      <c r="UHV511" s="65"/>
      <c r="UHY511" s="78"/>
      <c r="UHZ511" s="78"/>
      <c r="UIA511" s="65"/>
      <c r="UID511" s="78"/>
      <c r="UIE511" s="78"/>
      <c r="UIF511" s="65"/>
      <c r="UII511" s="78"/>
      <c r="UIJ511" s="78"/>
      <c r="UIK511" s="65"/>
      <c r="UIN511" s="78"/>
      <c r="UIO511" s="78"/>
      <c r="UIP511" s="65"/>
      <c r="UIS511" s="78"/>
      <c r="UIT511" s="78"/>
      <c r="UIU511" s="65"/>
      <c r="UIX511" s="78"/>
      <c r="UIY511" s="78"/>
      <c r="UIZ511" s="65"/>
      <c r="UJC511" s="78"/>
      <c r="UJD511" s="78"/>
      <c r="UJE511" s="65"/>
      <c r="UJH511" s="78"/>
      <c r="UJI511" s="78"/>
      <c r="UJJ511" s="65"/>
      <c r="UJM511" s="78"/>
      <c r="UJN511" s="78"/>
      <c r="UJO511" s="65"/>
      <c r="UJR511" s="78"/>
      <c r="UJS511" s="78"/>
      <c r="UJT511" s="65"/>
      <c r="UJW511" s="78"/>
      <c r="UJX511" s="78"/>
      <c r="UJY511" s="65"/>
      <c r="UKB511" s="78"/>
      <c r="UKC511" s="78"/>
      <c r="UKD511" s="65"/>
      <c r="UKG511" s="78"/>
      <c r="UKH511" s="78"/>
      <c r="UKI511" s="65"/>
      <c r="UKL511" s="78"/>
      <c r="UKM511" s="78"/>
      <c r="UKN511" s="65"/>
      <c r="UKQ511" s="78"/>
      <c r="UKR511" s="78"/>
      <c r="UKS511" s="65"/>
      <c r="UKV511" s="78"/>
      <c r="UKW511" s="78"/>
      <c r="UKX511" s="65"/>
      <c r="ULA511" s="78"/>
      <c r="ULB511" s="78"/>
      <c r="ULC511" s="65"/>
      <c r="ULF511" s="78"/>
      <c r="ULG511" s="78"/>
      <c r="ULH511" s="65"/>
      <c r="ULK511" s="78"/>
      <c r="ULL511" s="78"/>
      <c r="ULM511" s="65"/>
      <c r="ULP511" s="78"/>
      <c r="ULQ511" s="78"/>
      <c r="ULR511" s="65"/>
      <c r="ULU511" s="78"/>
      <c r="ULV511" s="78"/>
      <c r="ULW511" s="65"/>
      <c r="ULZ511" s="78"/>
      <c r="UMA511" s="78"/>
      <c r="UMB511" s="65"/>
      <c r="UME511" s="78"/>
      <c r="UMF511" s="78"/>
      <c r="UMG511" s="65"/>
      <c r="UMJ511" s="78"/>
      <c r="UMK511" s="78"/>
      <c r="UML511" s="65"/>
      <c r="UMO511" s="78"/>
      <c r="UMP511" s="78"/>
      <c r="UMQ511" s="65"/>
      <c r="UMT511" s="78"/>
      <c r="UMU511" s="78"/>
      <c r="UMV511" s="65"/>
      <c r="UMY511" s="78"/>
      <c r="UMZ511" s="78"/>
      <c r="UNA511" s="65"/>
      <c r="UND511" s="78"/>
      <c r="UNE511" s="78"/>
      <c r="UNF511" s="65"/>
      <c r="UNI511" s="78"/>
      <c r="UNJ511" s="78"/>
      <c r="UNK511" s="65"/>
      <c r="UNN511" s="78"/>
      <c r="UNO511" s="78"/>
      <c r="UNP511" s="65"/>
      <c r="UNS511" s="78"/>
      <c r="UNT511" s="78"/>
      <c r="UNU511" s="65"/>
      <c r="UNX511" s="78"/>
      <c r="UNY511" s="78"/>
      <c r="UNZ511" s="65"/>
      <c r="UOC511" s="78"/>
      <c r="UOD511" s="78"/>
      <c r="UOE511" s="65"/>
      <c r="UOH511" s="78"/>
      <c r="UOI511" s="78"/>
      <c r="UOJ511" s="65"/>
      <c r="UOM511" s="78"/>
      <c r="UON511" s="78"/>
      <c r="UOO511" s="65"/>
      <c r="UOR511" s="78"/>
      <c r="UOS511" s="78"/>
      <c r="UOT511" s="65"/>
      <c r="UOW511" s="78"/>
      <c r="UOX511" s="78"/>
      <c r="UOY511" s="65"/>
      <c r="UPB511" s="78"/>
      <c r="UPC511" s="78"/>
      <c r="UPD511" s="65"/>
      <c r="UPG511" s="78"/>
      <c r="UPH511" s="78"/>
      <c r="UPI511" s="65"/>
      <c r="UPL511" s="78"/>
      <c r="UPM511" s="78"/>
      <c r="UPN511" s="65"/>
      <c r="UPQ511" s="78"/>
      <c r="UPR511" s="78"/>
      <c r="UPS511" s="65"/>
      <c r="UPV511" s="78"/>
      <c r="UPW511" s="78"/>
      <c r="UPX511" s="65"/>
      <c r="UQA511" s="78"/>
      <c r="UQB511" s="78"/>
      <c r="UQC511" s="65"/>
      <c r="UQF511" s="78"/>
      <c r="UQG511" s="78"/>
      <c r="UQH511" s="65"/>
      <c r="UQK511" s="78"/>
      <c r="UQL511" s="78"/>
      <c r="UQM511" s="65"/>
      <c r="UQP511" s="78"/>
      <c r="UQQ511" s="78"/>
      <c r="UQR511" s="65"/>
      <c r="UQU511" s="78"/>
      <c r="UQV511" s="78"/>
      <c r="UQW511" s="65"/>
      <c r="UQZ511" s="78"/>
      <c r="URA511" s="78"/>
      <c r="URB511" s="65"/>
      <c r="URE511" s="78"/>
      <c r="URF511" s="78"/>
      <c r="URG511" s="65"/>
      <c r="URJ511" s="78"/>
      <c r="URK511" s="78"/>
      <c r="URL511" s="65"/>
      <c r="URO511" s="78"/>
      <c r="URP511" s="78"/>
      <c r="URQ511" s="65"/>
      <c r="URT511" s="78"/>
      <c r="URU511" s="78"/>
      <c r="URV511" s="65"/>
      <c r="URY511" s="78"/>
      <c r="URZ511" s="78"/>
      <c r="USA511" s="65"/>
      <c r="USD511" s="78"/>
      <c r="USE511" s="78"/>
      <c r="USF511" s="65"/>
      <c r="USI511" s="78"/>
      <c r="USJ511" s="78"/>
      <c r="USK511" s="65"/>
      <c r="USN511" s="78"/>
      <c r="USO511" s="78"/>
      <c r="USP511" s="65"/>
      <c r="USS511" s="78"/>
      <c r="UST511" s="78"/>
      <c r="USU511" s="65"/>
      <c r="USX511" s="78"/>
      <c r="USY511" s="78"/>
      <c r="USZ511" s="65"/>
      <c r="UTC511" s="78"/>
      <c r="UTD511" s="78"/>
      <c r="UTE511" s="65"/>
      <c r="UTH511" s="78"/>
      <c r="UTI511" s="78"/>
      <c r="UTJ511" s="65"/>
      <c r="UTM511" s="78"/>
      <c r="UTN511" s="78"/>
      <c r="UTO511" s="65"/>
      <c r="UTR511" s="78"/>
      <c r="UTS511" s="78"/>
      <c r="UTT511" s="65"/>
      <c r="UTW511" s="78"/>
      <c r="UTX511" s="78"/>
      <c r="UTY511" s="65"/>
      <c r="UUB511" s="78"/>
      <c r="UUC511" s="78"/>
      <c r="UUD511" s="65"/>
      <c r="UUG511" s="78"/>
      <c r="UUH511" s="78"/>
      <c r="UUI511" s="65"/>
      <c r="UUL511" s="78"/>
      <c r="UUM511" s="78"/>
      <c r="UUN511" s="65"/>
      <c r="UUQ511" s="78"/>
      <c r="UUR511" s="78"/>
      <c r="UUS511" s="65"/>
      <c r="UUV511" s="78"/>
      <c r="UUW511" s="78"/>
      <c r="UUX511" s="65"/>
      <c r="UVA511" s="78"/>
      <c r="UVB511" s="78"/>
      <c r="UVC511" s="65"/>
      <c r="UVF511" s="78"/>
      <c r="UVG511" s="78"/>
      <c r="UVH511" s="65"/>
      <c r="UVK511" s="78"/>
      <c r="UVL511" s="78"/>
      <c r="UVM511" s="65"/>
      <c r="UVP511" s="78"/>
      <c r="UVQ511" s="78"/>
      <c r="UVR511" s="65"/>
      <c r="UVU511" s="78"/>
      <c r="UVV511" s="78"/>
      <c r="UVW511" s="65"/>
      <c r="UVZ511" s="78"/>
      <c r="UWA511" s="78"/>
      <c r="UWB511" s="65"/>
      <c r="UWE511" s="78"/>
      <c r="UWF511" s="78"/>
      <c r="UWG511" s="65"/>
      <c r="UWJ511" s="78"/>
      <c r="UWK511" s="78"/>
      <c r="UWL511" s="65"/>
      <c r="UWO511" s="78"/>
      <c r="UWP511" s="78"/>
      <c r="UWQ511" s="65"/>
      <c r="UWT511" s="78"/>
      <c r="UWU511" s="78"/>
      <c r="UWV511" s="65"/>
      <c r="UWY511" s="78"/>
      <c r="UWZ511" s="78"/>
      <c r="UXA511" s="65"/>
      <c r="UXD511" s="78"/>
      <c r="UXE511" s="78"/>
      <c r="UXF511" s="65"/>
      <c r="UXI511" s="78"/>
      <c r="UXJ511" s="78"/>
      <c r="UXK511" s="65"/>
      <c r="UXN511" s="78"/>
      <c r="UXO511" s="78"/>
      <c r="UXP511" s="65"/>
      <c r="UXS511" s="78"/>
      <c r="UXT511" s="78"/>
      <c r="UXU511" s="65"/>
      <c r="UXX511" s="78"/>
      <c r="UXY511" s="78"/>
      <c r="UXZ511" s="65"/>
      <c r="UYC511" s="78"/>
      <c r="UYD511" s="78"/>
      <c r="UYE511" s="65"/>
      <c r="UYH511" s="78"/>
      <c r="UYI511" s="78"/>
      <c r="UYJ511" s="65"/>
      <c r="UYM511" s="78"/>
      <c r="UYN511" s="78"/>
      <c r="UYO511" s="65"/>
      <c r="UYR511" s="78"/>
      <c r="UYS511" s="78"/>
      <c r="UYT511" s="65"/>
      <c r="UYW511" s="78"/>
      <c r="UYX511" s="78"/>
      <c r="UYY511" s="65"/>
      <c r="UZB511" s="78"/>
      <c r="UZC511" s="78"/>
      <c r="UZD511" s="65"/>
      <c r="UZG511" s="78"/>
      <c r="UZH511" s="78"/>
      <c r="UZI511" s="65"/>
      <c r="UZL511" s="78"/>
      <c r="UZM511" s="78"/>
      <c r="UZN511" s="65"/>
      <c r="UZQ511" s="78"/>
      <c r="UZR511" s="78"/>
      <c r="UZS511" s="65"/>
      <c r="UZV511" s="78"/>
      <c r="UZW511" s="78"/>
      <c r="UZX511" s="65"/>
      <c r="VAA511" s="78"/>
      <c r="VAB511" s="78"/>
      <c r="VAC511" s="65"/>
      <c r="VAF511" s="78"/>
      <c r="VAG511" s="78"/>
      <c r="VAH511" s="65"/>
      <c r="VAK511" s="78"/>
      <c r="VAL511" s="78"/>
      <c r="VAM511" s="65"/>
      <c r="VAP511" s="78"/>
      <c r="VAQ511" s="78"/>
      <c r="VAR511" s="65"/>
      <c r="VAU511" s="78"/>
      <c r="VAV511" s="78"/>
      <c r="VAW511" s="65"/>
      <c r="VAZ511" s="78"/>
      <c r="VBA511" s="78"/>
      <c r="VBB511" s="65"/>
      <c r="VBE511" s="78"/>
      <c r="VBF511" s="78"/>
      <c r="VBG511" s="65"/>
      <c r="VBJ511" s="78"/>
      <c r="VBK511" s="78"/>
      <c r="VBL511" s="65"/>
      <c r="VBO511" s="78"/>
      <c r="VBP511" s="78"/>
      <c r="VBQ511" s="65"/>
      <c r="VBT511" s="78"/>
      <c r="VBU511" s="78"/>
      <c r="VBV511" s="65"/>
      <c r="VBY511" s="78"/>
      <c r="VBZ511" s="78"/>
      <c r="VCA511" s="65"/>
      <c r="VCD511" s="78"/>
      <c r="VCE511" s="78"/>
      <c r="VCF511" s="65"/>
      <c r="VCI511" s="78"/>
      <c r="VCJ511" s="78"/>
      <c r="VCK511" s="65"/>
      <c r="VCN511" s="78"/>
      <c r="VCO511" s="78"/>
      <c r="VCP511" s="65"/>
      <c r="VCS511" s="78"/>
      <c r="VCT511" s="78"/>
      <c r="VCU511" s="65"/>
      <c r="VCX511" s="78"/>
      <c r="VCY511" s="78"/>
      <c r="VCZ511" s="65"/>
      <c r="VDC511" s="78"/>
      <c r="VDD511" s="78"/>
      <c r="VDE511" s="65"/>
      <c r="VDH511" s="78"/>
      <c r="VDI511" s="78"/>
      <c r="VDJ511" s="65"/>
      <c r="VDM511" s="78"/>
      <c r="VDN511" s="78"/>
      <c r="VDO511" s="65"/>
      <c r="VDR511" s="78"/>
      <c r="VDS511" s="78"/>
      <c r="VDT511" s="65"/>
      <c r="VDW511" s="78"/>
      <c r="VDX511" s="78"/>
      <c r="VDY511" s="65"/>
      <c r="VEB511" s="78"/>
      <c r="VEC511" s="78"/>
      <c r="VED511" s="65"/>
      <c r="VEG511" s="78"/>
      <c r="VEH511" s="78"/>
      <c r="VEI511" s="65"/>
      <c r="VEL511" s="78"/>
      <c r="VEM511" s="78"/>
      <c r="VEN511" s="65"/>
      <c r="VEQ511" s="78"/>
      <c r="VER511" s="78"/>
      <c r="VES511" s="65"/>
      <c r="VEV511" s="78"/>
      <c r="VEW511" s="78"/>
      <c r="VEX511" s="65"/>
      <c r="VFA511" s="78"/>
      <c r="VFB511" s="78"/>
      <c r="VFC511" s="65"/>
      <c r="VFF511" s="78"/>
      <c r="VFG511" s="78"/>
      <c r="VFH511" s="65"/>
      <c r="VFK511" s="78"/>
      <c r="VFL511" s="78"/>
      <c r="VFM511" s="65"/>
      <c r="VFP511" s="78"/>
      <c r="VFQ511" s="78"/>
      <c r="VFR511" s="65"/>
      <c r="VFU511" s="78"/>
      <c r="VFV511" s="78"/>
      <c r="VFW511" s="65"/>
      <c r="VFZ511" s="78"/>
      <c r="VGA511" s="78"/>
      <c r="VGB511" s="65"/>
      <c r="VGE511" s="78"/>
      <c r="VGF511" s="78"/>
      <c r="VGG511" s="65"/>
      <c r="VGJ511" s="78"/>
      <c r="VGK511" s="78"/>
      <c r="VGL511" s="65"/>
      <c r="VGO511" s="78"/>
      <c r="VGP511" s="78"/>
      <c r="VGQ511" s="65"/>
      <c r="VGT511" s="78"/>
      <c r="VGU511" s="78"/>
      <c r="VGV511" s="65"/>
      <c r="VGY511" s="78"/>
      <c r="VGZ511" s="78"/>
      <c r="VHA511" s="65"/>
      <c r="VHD511" s="78"/>
      <c r="VHE511" s="78"/>
      <c r="VHF511" s="65"/>
      <c r="VHI511" s="78"/>
      <c r="VHJ511" s="78"/>
      <c r="VHK511" s="65"/>
      <c r="VHN511" s="78"/>
      <c r="VHO511" s="78"/>
      <c r="VHP511" s="65"/>
      <c r="VHS511" s="78"/>
      <c r="VHT511" s="78"/>
      <c r="VHU511" s="65"/>
      <c r="VHX511" s="78"/>
      <c r="VHY511" s="78"/>
      <c r="VHZ511" s="65"/>
      <c r="VIC511" s="78"/>
      <c r="VID511" s="78"/>
      <c r="VIE511" s="65"/>
      <c r="VIH511" s="78"/>
      <c r="VII511" s="78"/>
      <c r="VIJ511" s="65"/>
      <c r="VIM511" s="78"/>
      <c r="VIN511" s="78"/>
      <c r="VIO511" s="65"/>
      <c r="VIR511" s="78"/>
      <c r="VIS511" s="78"/>
      <c r="VIT511" s="65"/>
      <c r="VIW511" s="78"/>
      <c r="VIX511" s="78"/>
      <c r="VIY511" s="65"/>
      <c r="VJB511" s="78"/>
      <c r="VJC511" s="78"/>
      <c r="VJD511" s="65"/>
      <c r="VJG511" s="78"/>
      <c r="VJH511" s="78"/>
      <c r="VJI511" s="65"/>
      <c r="VJL511" s="78"/>
      <c r="VJM511" s="78"/>
      <c r="VJN511" s="65"/>
      <c r="VJQ511" s="78"/>
      <c r="VJR511" s="78"/>
      <c r="VJS511" s="65"/>
      <c r="VJV511" s="78"/>
      <c r="VJW511" s="78"/>
      <c r="VJX511" s="65"/>
      <c r="VKA511" s="78"/>
      <c r="VKB511" s="78"/>
      <c r="VKC511" s="65"/>
      <c r="VKF511" s="78"/>
      <c r="VKG511" s="78"/>
      <c r="VKH511" s="65"/>
      <c r="VKK511" s="78"/>
      <c r="VKL511" s="78"/>
      <c r="VKM511" s="65"/>
      <c r="VKP511" s="78"/>
      <c r="VKQ511" s="78"/>
      <c r="VKR511" s="65"/>
      <c r="VKU511" s="78"/>
      <c r="VKV511" s="78"/>
      <c r="VKW511" s="65"/>
      <c r="VKZ511" s="78"/>
      <c r="VLA511" s="78"/>
      <c r="VLB511" s="65"/>
      <c r="VLE511" s="78"/>
      <c r="VLF511" s="78"/>
      <c r="VLG511" s="65"/>
      <c r="VLJ511" s="78"/>
      <c r="VLK511" s="78"/>
      <c r="VLL511" s="65"/>
      <c r="VLO511" s="78"/>
      <c r="VLP511" s="78"/>
      <c r="VLQ511" s="65"/>
      <c r="VLT511" s="78"/>
      <c r="VLU511" s="78"/>
      <c r="VLV511" s="65"/>
      <c r="VLY511" s="78"/>
      <c r="VLZ511" s="78"/>
      <c r="VMA511" s="65"/>
      <c r="VMD511" s="78"/>
      <c r="VME511" s="78"/>
      <c r="VMF511" s="65"/>
      <c r="VMI511" s="78"/>
      <c r="VMJ511" s="78"/>
      <c r="VMK511" s="65"/>
      <c r="VMN511" s="78"/>
      <c r="VMO511" s="78"/>
      <c r="VMP511" s="65"/>
      <c r="VMS511" s="78"/>
      <c r="VMT511" s="78"/>
      <c r="VMU511" s="65"/>
      <c r="VMX511" s="78"/>
      <c r="VMY511" s="78"/>
      <c r="VMZ511" s="65"/>
      <c r="VNC511" s="78"/>
      <c r="VND511" s="78"/>
      <c r="VNE511" s="65"/>
      <c r="VNH511" s="78"/>
      <c r="VNI511" s="78"/>
      <c r="VNJ511" s="65"/>
      <c r="VNM511" s="78"/>
      <c r="VNN511" s="78"/>
      <c r="VNO511" s="65"/>
      <c r="VNR511" s="78"/>
      <c r="VNS511" s="78"/>
      <c r="VNT511" s="65"/>
      <c r="VNW511" s="78"/>
      <c r="VNX511" s="78"/>
      <c r="VNY511" s="65"/>
      <c r="VOB511" s="78"/>
      <c r="VOC511" s="78"/>
      <c r="VOD511" s="65"/>
      <c r="VOG511" s="78"/>
      <c r="VOH511" s="78"/>
      <c r="VOI511" s="65"/>
      <c r="VOL511" s="78"/>
      <c r="VOM511" s="78"/>
      <c r="VON511" s="65"/>
      <c r="VOQ511" s="78"/>
      <c r="VOR511" s="78"/>
      <c r="VOS511" s="65"/>
      <c r="VOV511" s="78"/>
      <c r="VOW511" s="78"/>
      <c r="VOX511" s="65"/>
      <c r="VPA511" s="78"/>
      <c r="VPB511" s="78"/>
      <c r="VPC511" s="65"/>
      <c r="VPF511" s="78"/>
      <c r="VPG511" s="78"/>
      <c r="VPH511" s="65"/>
      <c r="VPK511" s="78"/>
      <c r="VPL511" s="78"/>
      <c r="VPM511" s="65"/>
      <c r="VPP511" s="78"/>
      <c r="VPQ511" s="78"/>
      <c r="VPR511" s="65"/>
      <c r="VPU511" s="78"/>
      <c r="VPV511" s="78"/>
      <c r="VPW511" s="65"/>
      <c r="VPZ511" s="78"/>
      <c r="VQA511" s="78"/>
      <c r="VQB511" s="65"/>
      <c r="VQE511" s="78"/>
      <c r="VQF511" s="78"/>
      <c r="VQG511" s="65"/>
      <c r="VQJ511" s="78"/>
      <c r="VQK511" s="78"/>
      <c r="VQL511" s="65"/>
      <c r="VQO511" s="78"/>
      <c r="VQP511" s="78"/>
      <c r="VQQ511" s="65"/>
      <c r="VQT511" s="78"/>
      <c r="VQU511" s="78"/>
      <c r="VQV511" s="65"/>
      <c r="VQY511" s="78"/>
      <c r="VQZ511" s="78"/>
      <c r="VRA511" s="65"/>
      <c r="VRD511" s="78"/>
      <c r="VRE511" s="78"/>
      <c r="VRF511" s="65"/>
      <c r="VRI511" s="78"/>
      <c r="VRJ511" s="78"/>
      <c r="VRK511" s="65"/>
      <c r="VRN511" s="78"/>
      <c r="VRO511" s="78"/>
      <c r="VRP511" s="65"/>
      <c r="VRS511" s="78"/>
      <c r="VRT511" s="78"/>
      <c r="VRU511" s="65"/>
      <c r="VRX511" s="78"/>
      <c r="VRY511" s="78"/>
      <c r="VRZ511" s="65"/>
      <c r="VSC511" s="78"/>
      <c r="VSD511" s="78"/>
      <c r="VSE511" s="65"/>
      <c r="VSH511" s="78"/>
      <c r="VSI511" s="78"/>
      <c r="VSJ511" s="65"/>
      <c r="VSM511" s="78"/>
      <c r="VSN511" s="78"/>
      <c r="VSO511" s="65"/>
      <c r="VSR511" s="78"/>
      <c r="VSS511" s="78"/>
      <c r="VST511" s="65"/>
      <c r="VSW511" s="78"/>
      <c r="VSX511" s="78"/>
      <c r="VSY511" s="65"/>
      <c r="VTB511" s="78"/>
      <c r="VTC511" s="78"/>
      <c r="VTD511" s="65"/>
      <c r="VTG511" s="78"/>
      <c r="VTH511" s="78"/>
      <c r="VTI511" s="65"/>
      <c r="VTL511" s="78"/>
      <c r="VTM511" s="78"/>
      <c r="VTN511" s="65"/>
      <c r="VTQ511" s="78"/>
      <c r="VTR511" s="78"/>
      <c r="VTS511" s="65"/>
      <c r="VTV511" s="78"/>
      <c r="VTW511" s="78"/>
      <c r="VTX511" s="65"/>
      <c r="VUA511" s="78"/>
      <c r="VUB511" s="78"/>
      <c r="VUC511" s="65"/>
      <c r="VUF511" s="78"/>
      <c r="VUG511" s="78"/>
      <c r="VUH511" s="65"/>
      <c r="VUK511" s="78"/>
      <c r="VUL511" s="78"/>
      <c r="VUM511" s="65"/>
      <c r="VUP511" s="78"/>
      <c r="VUQ511" s="78"/>
      <c r="VUR511" s="65"/>
      <c r="VUU511" s="78"/>
      <c r="VUV511" s="78"/>
      <c r="VUW511" s="65"/>
      <c r="VUZ511" s="78"/>
      <c r="VVA511" s="78"/>
      <c r="VVB511" s="65"/>
      <c r="VVE511" s="78"/>
      <c r="VVF511" s="78"/>
      <c r="VVG511" s="65"/>
      <c r="VVJ511" s="78"/>
      <c r="VVK511" s="78"/>
      <c r="VVL511" s="65"/>
      <c r="VVO511" s="78"/>
      <c r="VVP511" s="78"/>
      <c r="VVQ511" s="65"/>
      <c r="VVT511" s="78"/>
      <c r="VVU511" s="78"/>
      <c r="VVV511" s="65"/>
      <c r="VVY511" s="78"/>
      <c r="VVZ511" s="78"/>
      <c r="VWA511" s="65"/>
      <c r="VWD511" s="78"/>
      <c r="VWE511" s="78"/>
      <c r="VWF511" s="65"/>
      <c r="VWI511" s="78"/>
      <c r="VWJ511" s="78"/>
      <c r="VWK511" s="65"/>
      <c r="VWN511" s="78"/>
      <c r="VWO511" s="78"/>
      <c r="VWP511" s="65"/>
      <c r="VWS511" s="78"/>
      <c r="VWT511" s="78"/>
      <c r="VWU511" s="65"/>
      <c r="VWX511" s="78"/>
      <c r="VWY511" s="78"/>
      <c r="VWZ511" s="65"/>
      <c r="VXC511" s="78"/>
      <c r="VXD511" s="78"/>
      <c r="VXE511" s="65"/>
      <c r="VXH511" s="78"/>
      <c r="VXI511" s="78"/>
      <c r="VXJ511" s="65"/>
      <c r="VXM511" s="78"/>
      <c r="VXN511" s="78"/>
      <c r="VXO511" s="65"/>
      <c r="VXR511" s="78"/>
      <c r="VXS511" s="78"/>
      <c r="VXT511" s="65"/>
      <c r="VXW511" s="78"/>
      <c r="VXX511" s="78"/>
      <c r="VXY511" s="65"/>
      <c r="VYB511" s="78"/>
      <c r="VYC511" s="78"/>
      <c r="VYD511" s="65"/>
      <c r="VYG511" s="78"/>
      <c r="VYH511" s="78"/>
      <c r="VYI511" s="65"/>
      <c r="VYL511" s="78"/>
      <c r="VYM511" s="78"/>
      <c r="VYN511" s="65"/>
      <c r="VYQ511" s="78"/>
      <c r="VYR511" s="78"/>
      <c r="VYS511" s="65"/>
      <c r="VYV511" s="78"/>
      <c r="VYW511" s="78"/>
      <c r="VYX511" s="65"/>
      <c r="VZA511" s="78"/>
      <c r="VZB511" s="78"/>
      <c r="VZC511" s="65"/>
      <c r="VZF511" s="78"/>
      <c r="VZG511" s="78"/>
      <c r="VZH511" s="65"/>
      <c r="VZK511" s="78"/>
      <c r="VZL511" s="78"/>
      <c r="VZM511" s="65"/>
      <c r="VZP511" s="78"/>
      <c r="VZQ511" s="78"/>
      <c r="VZR511" s="65"/>
      <c r="VZU511" s="78"/>
      <c r="VZV511" s="78"/>
      <c r="VZW511" s="65"/>
      <c r="VZZ511" s="78"/>
      <c r="WAA511" s="78"/>
      <c r="WAB511" s="65"/>
      <c r="WAE511" s="78"/>
      <c r="WAF511" s="78"/>
      <c r="WAG511" s="65"/>
      <c r="WAJ511" s="78"/>
      <c r="WAK511" s="78"/>
      <c r="WAL511" s="65"/>
      <c r="WAO511" s="78"/>
      <c r="WAP511" s="78"/>
      <c r="WAQ511" s="65"/>
      <c r="WAT511" s="78"/>
      <c r="WAU511" s="78"/>
      <c r="WAV511" s="65"/>
      <c r="WAY511" s="78"/>
      <c r="WAZ511" s="78"/>
      <c r="WBA511" s="65"/>
      <c r="WBD511" s="78"/>
      <c r="WBE511" s="78"/>
      <c r="WBF511" s="65"/>
      <c r="WBI511" s="78"/>
      <c r="WBJ511" s="78"/>
      <c r="WBK511" s="65"/>
      <c r="WBN511" s="78"/>
      <c r="WBO511" s="78"/>
      <c r="WBP511" s="65"/>
      <c r="WBS511" s="78"/>
      <c r="WBT511" s="78"/>
      <c r="WBU511" s="65"/>
      <c r="WBX511" s="78"/>
      <c r="WBY511" s="78"/>
      <c r="WBZ511" s="65"/>
      <c r="WCC511" s="78"/>
      <c r="WCD511" s="78"/>
      <c r="WCE511" s="65"/>
      <c r="WCH511" s="78"/>
      <c r="WCI511" s="78"/>
      <c r="WCJ511" s="65"/>
      <c r="WCM511" s="78"/>
      <c r="WCN511" s="78"/>
      <c r="WCO511" s="65"/>
      <c r="WCR511" s="78"/>
      <c r="WCS511" s="78"/>
      <c r="WCT511" s="65"/>
      <c r="WCW511" s="78"/>
      <c r="WCX511" s="78"/>
      <c r="WCY511" s="65"/>
      <c r="WDB511" s="78"/>
      <c r="WDC511" s="78"/>
      <c r="WDD511" s="65"/>
      <c r="WDG511" s="78"/>
      <c r="WDH511" s="78"/>
      <c r="WDI511" s="65"/>
      <c r="WDL511" s="78"/>
      <c r="WDM511" s="78"/>
      <c r="WDN511" s="65"/>
      <c r="WDQ511" s="78"/>
      <c r="WDR511" s="78"/>
      <c r="WDS511" s="65"/>
      <c r="WDV511" s="78"/>
      <c r="WDW511" s="78"/>
      <c r="WDX511" s="65"/>
      <c r="WEA511" s="78"/>
      <c r="WEB511" s="78"/>
      <c r="WEC511" s="65"/>
      <c r="WEF511" s="78"/>
      <c r="WEG511" s="78"/>
      <c r="WEH511" s="65"/>
      <c r="WEK511" s="78"/>
      <c r="WEL511" s="78"/>
      <c r="WEM511" s="65"/>
      <c r="WEP511" s="78"/>
      <c r="WEQ511" s="78"/>
      <c r="WER511" s="65"/>
      <c r="WEU511" s="78"/>
      <c r="WEV511" s="78"/>
      <c r="WEW511" s="65"/>
      <c r="WEZ511" s="78"/>
      <c r="WFA511" s="78"/>
      <c r="WFB511" s="65"/>
      <c r="WFE511" s="78"/>
      <c r="WFF511" s="78"/>
      <c r="WFG511" s="65"/>
      <c r="WFJ511" s="78"/>
      <c r="WFK511" s="78"/>
      <c r="WFL511" s="65"/>
      <c r="WFO511" s="78"/>
      <c r="WFP511" s="78"/>
      <c r="WFQ511" s="65"/>
      <c r="WFT511" s="78"/>
      <c r="WFU511" s="78"/>
      <c r="WFV511" s="65"/>
      <c r="WFY511" s="78"/>
      <c r="WFZ511" s="78"/>
      <c r="WGA511" s="65"/>
      <c r="WGD511" s="78"/>
      <c r="WGE511" s="78"/>
      <c r="WGF511" s="65"/>
      <c r="WGI511" s="78"/>
      <c r="WGJ511" s="78"/>
      <c r="WGK511" s="65"/>
      <c r="WGN511" s="78"/>
      <c r="WGO511" s="78"/>
      <c r="WGP511" s="65"/>
      <c r="WGS511" s="78"/>
      <c r="WGT511" s="78"/>
      <c r="WGU511" s="65"/>
      <c r="WGX511" s="78"/>
      <c r="WGY511" s="78"/>
      <c r="WGZ511" s="65"/>
      <c r="WHC511" s="78"/>
      <c r="WHD511" s="78"/>
      <c r="WHE511" s="65"/>
      <c r="WHH511" s="78"/>
      <c r="WHI511" s="78"/>
      <c r="WHJ511" s="65"/>
      <c r="WHM511" s="78"/>
      <c r="WHN511" s="78"/>
      <c r="WHO511" s="65"/>
      <c r="WHR511" s="78"/>
      <c r="WHS511" s="78"/>
      <c r="WHT511" s="65"/>
      <c r="WHW511" s="78"/>
      <c r="WHX511" s="78"/>
      <c r="WHY511" s="65"/>
      <c r="WIB511" s="78"/>
      <c r="WIC511" s="78"/>
      <c r="WID511" s="65"/>
      <c r="WIG511" s="78"/>
      <c r="WIH511" s="78"/>
      <c r="WII511" s="65"/>
      <c r="WIL511" s="78"/>
      <c r="WIM511" s="78"/>
      <c r="WIN511" s="65"/>
      <c r="WIQ511" s="78"/>
      <c r="WIR511" s="78"/>
      <c r="WIS511" s="65"/>
      <c r="WIV511" s="78"/>
      <c r="WIW511" s="78"/>
      <c r="WIX511" s="65"/>
      <c r="WJA511" s="78"/>
      <c r="WJB511" s="78"/>
      <c r="WJC511" s="65"/>
      <c r="WJF511" s="78"/>
      <c r="WJG511" s="78"/>
      <c r="WJH511" s="65"/>
      <c r="WJK511" s="78"/>
      <c r="WJL511" s="78"/>
      <c r="WJM511" s="65"/>
      <c r="WJP511" s="78"/>
      <c r="WJQ511" s="78"/>
      <c r="WJR511" s="65"/>
      <c r="WJU511" s="78"/>
      <c r="WJV511" s="78"/>
      <c r="WJW511" s="65"/>
      <c r="WJZ511" s="78"/>
      <c r="WKA511" s="78"/>
      <c r="WKB511" s="65"/>
      <c r="WKE511" s="78"/>
      <c r="WKF511" s="78"/>
      <c r="WKG511" s="65"/>
      <c r="WKJ511" s="78"/>
      <c r="WKK511" s="78"/>
      <c r="WKL511" s="65"/>
      <c r="WKO511" s="78"/>
      <c r="WKP511" s="78"/>
      <c r="WKQ511" s="65"/>
      <c r="WKT511" s="78"/>
      <c r="WKU511" s="78"/>
      <c r="WKV511" s="65"/>
      <c r="WKY511" s="78"/>
      <c r="WKZ511" s="78"/>
      <c r="WLA511" s="65"/>
      <c r="WLD511" s="78"/>
      <c r="WLE511" s="78"/>
      <c r="WLF511" s="65"/>
      <c r="WLI511" s="78"/>
      <c r="WLJ511" s="78"/>
      <c r="WLK511" s="65"/>
      <c r="WLN511" s="78"/>
      <c r="WLO511" s="78"/>
      <c r="WLP511" s="65"/>
      <c r="WLS511" s="78"/>
      <c r="WLT511" s="78"/>
      <c r="WLU511" s="65"/>
      <c r="WLX511" s="78"/>
      <c r="WLY511" s="78"/>
      <c r="WLZ511" s="65"/>
      <c r="WMC511" s="78"/>
      <c r="WMD511" s="78"/>
      <c r="WME511" s="65"/>
      <c r="WMH511" s="78"/>
      <c r="WMI511" s="78"/>
      <c r="WMJ511" s="65"/>
      <c r="WMM511" s="78"/>
      <c r="WMN511" s="78"/>
      <c r="WMO511" s="65"/>
      <c r="WMR511" s="78"/>
      <c r="WMS511" s="78"/>
      <c r="WMT511" s="65"/>
      <c r="WMW511" s="78"/>
      <c r="WMX511" s="78"/>
      <c r="WMY511" s="65"/>
      <c r="WNB511" s="78"/>
      <c r="WNC511" s="78"/>
      <c r="WND511" s="65"/>
      <c r="WNG511" s="78"/>
      <c r="WNH511" s="78"/>
      <c r="WNI511" s="65"/>
      <c r="WNL511" s="78"/>
      <c r="WNM511" s="78"/>
      <c r="WNN511" s="65"/>
      <c r="WNQ511" s="78"/>
      <c r="WNR511" s="78"/>
      <c r="WNS511" s="65"/>
      <c r="WNV511" s="78"/>
      <c r="WNW511" s="78"/>
      <c r="WNX511" s="65"/>
      <c r="WOA511" s="78"/>
      <c r="WOB511" s="78"/>
      <c r="WOC511" s="65"/>
      <c r="WOF511" s="78"/>
      <c r="WOG511" s="78"/>
      <c r="WOH511" s="65"/>
      <c r="WOK511" s="78"/>
      <c r="WOL511" s="78"/>
      <c r="WOM511" s="65"/>
      <c r="WOP511" s="78"/>
      <c r="WOQ511" s="78"/>
      <c r="WOR511" s="65"/>
      <c r="WOU511" s="78"/>
      <c r="WOV511" s="78"/>
      <c r="WOW511" s="65"/>
      <c r="WOZ511" s="78"/>
      <c r="WPA511" s="78"/>
      <c r="WPB511" s="65"/>
      <c r="WPE511" s="78"/>
      <c r="WPF511" s="78"/>
      <c r="WPG511" s="65"/>
      <c r="WPJ511" s="78"/>
      <c r="WPK511" s="78"/>
      <c r="WPL511" s="65"/>
      <c r="WPO511" s="78"/>
      <c r="WPP511" s="78"/>
      <c r="WPQ511" s="65"/>
      <c r="WPT511" s="78"/>
      <c r="WPU511" s="78"/>
      <c r="WPV511" s="65"/>
      <c r="WPY511" s="78"/>
      <c r="WPZ511" s="78"/>
      <c r="WQA511" s="65"/>
      <c r="WQD511" s="78"/>
      <c r="WQE511" s="78"/>
      <c r="WQF511" s="65"/>
      <c r="WQI511" s="78"/>
      <c r="WQJ511" s="78"/>
      <c r="WQK511" s="65"/>
      <c r="WQN511" s="78"/>
      <c r="WQO511" s="78"/>
      <c r="WQP511" s="65"/>
      <c r="WQS511" s="78"/>
      <c r="WQT511" s="78"/>
      <c r="WQU511" s="65"/>
      <c r="WQX511" s="78"/>
      <c r="WQY511" s="78"/>
      <c r="WQZ511" s="65"/>
      <c r="WRC511" s="78"/>
      <c r="WRD511" s="78"/>
      <c r="WRE511" s="65"/>
      <c r="WRH511" s="78"/>
      <c r="WRI511" s="78"/>
      <c r="WRJ511" s="65"/>
      <c r="WRM511" s="78"/>
      <c r="WRN511" s="78"/>
      <c r="WRO511" s="65"/>
      <c r="WRR511" s="78"/>
      <c r="WRS511" s="78"/>
      <c r="WRT511" s="65"/>
      <c r="WRW511" s="78"/>
      <c r="WRX511" s="78"/>
      <c r="WRY511" s="65"/>
      <c r="WSB511" s="78"/>
      <c r="WSC511" s="78"/>
      <c r="WSD511" s="65"/>
      <c r="WSG511" s="78"/>
      <c r="WSH511" s="78"/>
      <c r="WSI511" s="65"/>
      <c r="WSL511" s="78"/>
      <c r="WSM511" s="78"/>
      <c r="WSN511" s="65"/>
      <c r="WSQ511" s="78"/>
      <c r="WSR511" s="78"/>
      <c r="WSS511" s="65"/>
      <c r="WSV511" s="78"/>
      <c r="WSW511" s="78"/>
      <c r="WSX511" s="65"/>
      <c r="WTA511" s="78"/>
      <c r="WTB511" s="78"/>
      <c r="WTC511" s="65"/>
      <c r="WTF511" s="78"/>
      <c r="WTG511" s="78"/>
      <c r="WTH511" s="65"/>
      <c r="WTK511" s="78"/>
      <c r="WTL511" s="78"/>
      <c r="WTM511" s="65"/>
      <c r="WTP511" s="78"/>
      <c r="WTQ511" s="78"/>
      <c r="WTR511" s="65"/>
      <c r="WTU511" s="78"/>
      <c r="WTV511" s="78"/>
      <c r="WTW511" s="65"/>
      <c r="WTZ511" s="78"/>
      <c r="WUA511" s="78"/>
      <c r="WUB511" s="65"/>
      <c r="WUE511" s="78"/>
      <c r="WUF511" s="78"/>
      <c r="WUG511" s="65"/>
      <c r="WUJ511" s="78"/>
      <c r="WUK511" s="78"/>
      <c r="WUL511" s="65"/>
      <c r="WUO511" s="78"/>
      <c r="WUP511" s="78"/>
      <c r="WUQ511" s="65"/>
      <c r="WUT511" s="78"/>
      <c r="WUU511" s="78"/>
      <c r="WUV511" s="65"/>
      <c r="WUY511" s="78"/>
      <c r="WUZ511" s="78"/>
      <c r="WVA511" s="65"/>
      <c r="WVD511" s="78"/>
      <c r="WVE511" s="78"/>
      <c r="WVF511" s="65"/>
      <c r="WVI511" s="78"/>
      <c r="WVJ511" s="78"/>
      <c r="WVK511" s="65"/>
      <c r="WVN511" s="78"/>
      <c r="WVO511" s="78"/>
      <c r="WVP511" s="65"/>
      <c r="WVS511" s="78"/>
      <c r="WVT511" s="78"/>
      <c r="WVU511" s="65"/>
      <c r="WVX511" s="78"/>
      <c r="WVY511" s="78"/>
      <c r="WVZ511" s="65"/>
      <c r="WWC511" s="78"/>
      <c r="WWD511" s="78"/>
      <c r="WWE511" s="65"/>
      <c r="WWH511" s="78"/>
      <c r="WWI511" s="78"/>
      <c r="WWJ511" s="65"/>
      <c r="WWM511" s="78"/>
      <c r="WWN511" s="78"/>
      <c r="WWO511" s="65"/>
      <c r="WWR511" s="78"/>
      <c r="WWS511" s="78"/>
      <c r="WWT511" s="65"/>
      <c r="WWW511" s="78"/>
      <c r="WWX511" s="78"/>
      <c r="WWY511" s="65"/>
      <c r="WXB511" s="78"/>
      <c r="WXC511" s="78"/>
      <c r="WXD511" s="65"/>
      <c r="WXG511" s="78"/>
      <c r="WXH511" s="78"/>
      <c r="WXI511" s="65"/>
      <c r="WXL511" s="78"/>
      <c r="WXM511" s="78"/>
      <c r="WXN511" s="65"/>
      <c r="WXQ511" s="78"/>
      <c r="WXR511" s="78"/>
      <c r="WXS511" s="65"/>
      <c r="WXV511" s="78"/>
      <c r="WXW511" s="78"/>
      <c r="WXX511" s="65"/>
      <c r="WYA511" s="78"/>
      <c r="WYB511" s="78"/>
      <c r="WYC511" s="65"/>
      <c r="WYF511" s="78"/>
      <c r="WYG511" s="78"/>
      <c r="WYH511" s="65"/>
      <c r="WYK511" s="78"/>
      <c r="WYL511" s="78"/>
      <c r="WYM511" s="65"/>
      <c r="WYP511" s="78"/>
      <c r="WYQ511" s="78"/>
      <c r="WYR511" s="65"/>
      <c r="WYU511" s="78"/>
      <c r="WYV511" s="78"/>
      <c r="WYW511" s="65"/>
      <c r="WYZ511" s="78"/>
      <c r="WZA511" s="78"/>
      <c r="WZB511" s="65"/>
      <c r="WZE511" s="78"/>
      <c r="WZF511" s="78"/>
      <c r="WZG511" s="65"/>
      <c r="WZJ511" s="78"/>
      <c r="WZK511" s="78"/>
      <c r="WZL511" s="65"/>
      <c r="WZO511" s="78"/>
      <c r="WZP511" s="78"/>
      <c r="WZQ511" s="65"/>
      <c r="WZT511" s="78"/>
      <c r="WZU511" s="78"/>
      <c r="WZV511" s="65"/>
      <c r="WZY511" s="78"/>
      <c r="WZZ511" s="78"/>
      <c r="XAA511" s="65"/>
      <c r="XAD511" s="78"/>
      <c r="XAE511" s="78"/>
      <c r="XAF511" s="65"/>
      <c r="XAI511" s="78"/>
      <c r="XAJ511" s="78"/>
      <c r="XAK511" s="65"/>
      <c r="XAN511" s="78"/>
      <c r="XAO511" s="78"/>
      <c r="XAP511" s="65"/>
      <c r="XAS511" s="78"/>
      <c r="XAT511" s="78"/>
      <c r="XAU511" s="65"/>
      <c r="XAX511" s="78"/>
      <c r="XAY511" s="78"/>
      <c r="XAZ511" s="65"/>
      <c r="XBC511" s="78"/>
      <c r="XBD511" s="78"/>
      <c r="XBE511" s="65"/>
      <c r="XBH511" s="78"/>
      <c r="XBI511" s="78"/>
      <c r="XBJ511" s="65"/>
      <c r="XBM511" s="78"/>
      <c r="XBN511" s="78"/>
      <c r="XBO511" s="65"/>
      <c r="XBR511" s="78"/>
      <c r="XBS511" s="78"/>
      <c r="XBT511" s="65"/>
      <c r="XBW511" s="78"/>
      <c r="XBX511" s="78"/>
      <c r="XBY511" s="65"/>
      <c r="XCB511" s="78"/>
      <c r="XCC511" s="78"/>
      <c r="XCD511" s="65"/>
      <c r="XCG511" s="78"/>
      <c r="XCH511" s="78"/>
      <c r="XCI511" s="65"/>
      <c r="XCL511" s="78"/>
      <c r="XCM511" s="78"/>
      <c r="XCN511" s="65"/>
      <c r="XCQ511" s="78"/>
      <c r="XCR511" s="78"/>
      <c r="XCS511" s="65"/>
      <c r="XCV511" s="78"/>
      <c r="XCW511" s="78"/>
      <c r="XCX511" s="65"/>
      <c r="XDA511" s="78"/>
      <c r="XDB511" s="78"/>
      <c r="XDC511" s="65"/>
      <c r="XDF511" s="78"/>
      <c r="XDG511" s="78"/>
      <c r="XDH511" s="65"/>
      <c r="XDK511" s="78"/>
      <c r="XDL511" s="78"/>
      <c r="XDM511" s="65"/>
      <c r="XDP511" s="78"/>
      <c r="XDQ511" s="78"/>
      <c r="XDR511" s="65"/>
      <c r="XDU511" s="78"/>
      <c r="XDV511" s="78"/>
      <c r="XDW511" s="65"/>
      <c r="XDZ511" s="78"/>
      <c r="XEA511" s="78"/>
      <c r="XEB511" s="65"/>
      <c r="XEE511" s="78"/>
      <c r="XEF511" s="78"/>
      <c r="XEG511" s="65"/>
      <c r="XEJ511" s="78"/>
      <c r="XEK511" s="78"/>
      <c r="XEL511" s="65"/>
      <c r="XEO511" s="78"/>
      <c r="XEP511" s="78"/>
      <c r="XEQ511" s="65"/>
      <c r="XET511" s="78"/>
      <c r="XEU511" s="78"/>
      <c r="XEV511" s="65"/>
      <c r="XEY511" s="78"/>
      <c r="XEZ511" s="78"/>
      <c r="XFA511" s="65"/>
      <c r="XFD511" s="78"/>
    </row>
    <row r="512" spans="1:2046 2049:3071 3074:4096 4099:7166 7169:8191 8194:9216 9219:12286 12289:13311 13314:14336 14339:16384" x14ac:dyDescent="0.25">
      <c r="A512" s="337" t="s">
        <v>986</v>
      </c>
      <c r="B512" s="318"/>
      <c r="C512" s="318"/>
      <c r="D512" s="87"/>
      <c r="E512" s="87"/>
      <c r="F512" s="65"/>
      <c r="I512" s="78"/>
      <c r="J512" s="78"/>
      <c r="K512" s="65"/>
      <c r="N512" s="78"/>
      <c r="O512" s="78"/>
      <c r="P512" s="65"/>
      <c r="S512" s="78"/>
      <c r="T512" s="78"/>
      <c r="U512" s="65"/>
      <c r="X512" s="78"/>
      <c r="Y512" s="78"/>
      <c r="Z512" s="65"/>
      <c r="AC512" s="78"/>
      <c r="AD512" s="78"/>
      <c r="AE512" s="65"/>
      <c r="AH512" s="78"/>
      <c r="AI512" s="78"/>
      <c r="AJ512" s="65"/>
      <c r="AM512" s="78"/>
      <c r="AN512" s="78"/>
      <c r="AO512" s="65"/>
      <c r="AR512" s="78"/>
      <c r="AS512" s="78"/>
      <c r="AT512" s="65"/>
      <c r="AW512" s="78"/>
      <c r="AX512" s="78"/>
      <c r="AY512" s="65"/>
      <c r="BB512" s="78"/>
      <c r="BC512" s="78"/>
      <c r="BD512" s="65"/>
      <c r="BG512" s="78"/>
      <c r="BH512" s="78"/>
      <c r="BI512" s="65"/>
      <c r="BL512" s="78"/>
      <c r="BM512" s="78"/>
      <c r="BN512" s="65"/>
      <c r="BQ512" s="78"/>
      <c r="BR512" s="78"/>
      <c r="BS512" s="65"/>
      <c r="BV512" s="78"/>
      <c r="BW512" s="78"/>
      <c r="BX512" s="65"/>
      <c r="CA512" s="78"/>
      <c r="CB512" s="78"/>
      <c r="CC512" s="65"/>
      <c r="CF512" s="78"/>
      <c r="CG512" s="78"/>
      <c r="CH512" s="65"/>
      <c r="CK512" s="78"/>
      <c r="CL512" s="78"/>
      <c r="CM512" s="65"/>
      <c r="CP512" s="78"/>
      <c r="CQ512" s="78"/>
      <c r="CR512" s="65"/>
      <c r="CU512" s="78"/>
      <c r="CV512" s="78"/>
      <c r="CW512" s="65"/>
      <c r="CZ512" s="78"/>
      <c r="DA512" s="78"/>
      <c r="DB512" s="65"/>
      <c r="DE512" s="78"/>
      <c r="DF512" s="78"/>
      <c r="DG512" s="65"/>
      <c r="DJ512" s="78"/>
      <c r="DK512" s="78"/>
      <c r="DL512" s="65"/>
      <c r="DO512" s="78"/>
      <c r="DP512" s="78"/>
      <c r="DQ512" s="65"/>
      <c r="DT512" s="78"/>
      <c r="DU512" s="78"/>
      <c r="DV512" s="65"/>
      <c r="DY512" s="78"/>
      <c r="DZ512" s="78"/>
      <c r="EA512" s="65"/>
      <c r="ED512" s="78"/>
      <c r="EE512" s="78"/>
      <c r="EF512" s="65"/>
      <c r="EI512" s="78"/>
      <c r="EJ512" s="78"/>
      <c r="EK512" s="65"/>
      <c r="EN512" s="78"/>
      <c r="EO512" s="78"/>
      <c r="EP512" s="65"/>
      <c r="ES512" s="78"/>
      <c r="ET512" s="78"/>
      <c r="EU512" s="65"/>
      <c r="EX512" s="78"/>
      <c r="EY512" s="78"/>
      <c r="EZ512" s="65"/>
      <c r="FC512" s="78"/>
      <c r="FD512" s="78"/>
      <c r="FE512" s="65"/>
      <c r="FH512" s="78"/>
      <c r="FI512" s="78"/>
      <c r="FJ512" s="65"/>
      <c r="FM512" s="78"/>
      <c r="FN512" s="78"/>
      <c r="FO512" s="65"/>
      <c r="FR512" s="78"/>
      <c r="FS512" s="78"/>
      <c r="FT512" s="65"/>
      <c r="FW512" s="78"/>
      <c r="FX512" s="78"/>
      <c r="FY512" s="65"/>
      <c r="GB512" s="78"/>
      <c r="GC512" s="78"/>
      <c r="GD512" s="65"/>
      <c r="GG512" s="78"/>
      <c r="GH512" s="78"/>
      <c r="GI512" s="65"/>
      <c r="GL512" s="78"/>
      <c r="GM512" s="78"/>
      <c r="GN512" s="65"/>
      <c r="GQ512" s="78"/>
      <c r="GR512" s="78"/>
      <c r="GS512" s="65"/>
      <c r="GV512" s="78"/>
      <c r="GW512" s="78"/>
      <c r="GX512" s="65"/>
      <c r="HA512" s="78"/>
      <c r="HB512" s="78"/>
      <c r="HC512" s="65"/>
      <c r="HF512" s="78"/>
      <c r="HG512" s="78"/>
      <c r="HH512" s="65"/>
      <c r="HK512" s="78"/>
      <c r="HL512" s="78"/>
      <c r="HM512" s="65"/>
      <c r="HP512" s="78"/>
      <c r="HQ512" s="78"/>
      <c r="HR512" s="65"/>
      <c r="HU512" s="78"/>
      <c r="HV512" s="78"/>
      <c r="HW512" s="65"/>
      <c r="HZ512" s="78"/>
      <c r="IA512" s="78"/>
      <c r="IB512" s="65"/>
      <c r="IE512" s="78"/>
      <c r="IF512" s="78"/>
      <c r="IG512" s="65"/>
      <c r="IJ512" s="78"/>
      <c r="IK512" s="78"/>
      <c r="IL512" s="65"/>
      <c r="IO512" s="78"/>
      <c r="IP512" s="78"/>
      <c r="IQ512" s="65"/>
      <c r="IT512" s="78"/>
      <c r="IU512" s="78"/>
      <c r="IV512" s="65"/>
      <c r="IY512" s="78"/>
      <c r="IZ512" s="78"/>
      <c r="JA512" s="65"/>
      <c r="JD512" s="78"/>
      <c r="JE512" s="78"/>
      <c r="JF512" s="65"/>
      <c r="JI512" s="78"/>
      <c r="JJ512" s="78"/>
      <c r="JK512" s="65"/>
      <c r="JN512" s="78"/>
      <c r="JO512" s="78"/>
      <c r="JP512" s="65"/>
      <c r="JS512" s="78"/>
      <c r="JT512" s="78"/>
      <c r="JU512" s="65"/>
      <c r="JX512" s="78"/>
      <c r="JY512" s="78"/>
      <c r="JZ512" s="65"/>
      <c r="KC512" s="78"/>
      <c r="KD512" s="78"/>
      <c r="KE512" s="65"/>
      <c r="KH512" s="78"/>
      <c r="KI512" s="78"/>
      <c r="KJ512" s="65"/>
      <c r="KM512" s="78"/>
      <c r="KN512" s="78"/>
      <c r="KO512" s="65"/>
      <c r="KR512" s="78"/>
      <c r="KS512" s="78"/>
      <c r="KT512" s="65"/>
      <c r="KW512" s="78"/>
      <c r="KX512" s="78"/>
      <c r="KY512" s="65"/>
      <c r="LB512" s="78"/>
      <c r="LC512" s="78"/>
      <c r="LD512" s="65"/>
      <c r="LG512" s="78"/>
      <c r="LH512" s="78"/>
      <c r="LI512" s="65"/>
      <c r="LL512" s="78"/>
      <c r="LM512" s="78"/>
      <c r="LN512" s="65"/>
      <c r="LQ512" s="78"/>
      <c r="LR512" s="78"/>
      <c r="LS512" s="65"/>
      <c r="LV512" s="78"/>
      <c r="LW512" s="78"/>
      <c r="LX512" s="65"/>
      <c r="MA512" s="78"/>
      <c r="MB512" s="78"/>
      <c r="MC512" s="65"/>
      <c r="MF512" s="78"/>
      <c r="MG512" s="78"/>
      <c r="MH512" s="65"/>
      <c r="MK512" s="78"/>
      <c r="ML512" s="78"/>
      <c r="MM512" s="65"/>
      <c r="MP512" s="78"/>
      <c r="MQ512" s="78"/>
      <c r="MR512" s="65"/>
      <c r="MU512" s="78"/>
      <c r="MV512" s="78"/>
      <c r="MW512" s="65"/>
      <c r="MZ512" s="78"/>
      <c r="NA512" s="78"/>
      <c r="NB512" s="65"/>
      <c r="NE512" s="78"/>
      <c r="NF512" s="78"/>
      <c r="NG512" s="65"/>
      <c r="NJ512" s="78"/>
      <c r="NK512" s="78"/>
      <c r="NL512" s="65"/>
      <c r="NO512" s="78"/>
      <c r="NP512" s="78"/>
      <c r="NQ512" s="65"/>
      <c r="NT512" s="78"/>
      <c r="NU512" s="78"/>
      <c r="NV512" s="65"/>
      <c r="NY512" s="78"/>
      <c r="NZ512" s="78"/>
      <c r="OA512" s="65"/>
      <c r="OD512" s="78"/>
      <c r="OE512" s="78"/>
      <c r="OF512" s="65"/>
      <c r="OI512" s="78"/>
      <c r="OJ512" s="78"/>
      <c r="OK512" s="65"/>
      <c r="ON512" s="78"/>
      <c r="OO512" s="78"/>
      <c r="OP512" s="65"/>
      <c r="OS512" s="78"/>
      <c r="OT512" s="78"/>
      <c r="OU512" s="65"/>
      <c r="OX512" s="78"/>
      <c r="OY512" s="78"/>
      <c r="OZ512" s="65"/>
      <c r="PC512" s="78"/>
      <c r="PD512" s="78"/>
      <c r="PE512" s="65"/>
      <c r="PH512" s="78"/>
      <c r="PI512" s="78"/>
      <c r="PJ512" s="65"/>
      <c r="PM512" s="78"/>
      <c r="PN512" s="78"/>
      <c r="PO512" s="65"/>
      <c r="PR512" s="78"/>
      <c r="PS512" s="78"/>
      <c r="PT512" s="65"/>
      <c r="PW512" s="78"/>
      <c r="PX512" s="78"/>
      <c r="PY512" s="65"/>
      <c r="QB512" s="78"/>
      <c r="QC512" s="78"/>
      <c r="QD512" s="65"/>
      <c r="QG512" s="78"/>
      <c r="QH512" s="78"/>
      <c r="QI512" s="65"/>
      <c r="QL512" s="78"/>
      <c r="QM512" s="78"/>
      <c r="QN512" s="65"/>
      <c r="QQ512" s="78"/>
      <c r="QR512" s="78"/>
      <c r="QS512" s="65"/>
      <c r="QV512" s="78"/>
      <c r="QW512" s="78"/>
      <c r="QX512" s="65"/>
      <c r="RA512" s="78"/>
      <c r="RB512" s="78"/>
      <c r="RC512" s="65"/>
      <c r="RF512" s="78"/>
      <c r="RG512" s="78"/>
      <c r="RH512" s="65"/>
      <c r="RK512" s="78"/>
      <c r="RL512" s="78"/>
      <c r="RM512" s="65"/>
      <c r="RP512" s="78"/>
      <c r="RQ512" s="78"/>
      <c r="RR512" s="65"/>
      <c r="RU512" s="78"/>
      <c r="RV512" s="78"/>
      <c r="RW512" s="65"/>
      <c r="RZ512" s="78"/>
      <c r="SA512" s="78"/>
      <c r="SB512" s="65"/>
      <c r="SE512" s="78"/>
      <c r="SF512" s="78"/>
      <c r="SG512" s="65"/>
      <c r="SJ512" s="78"/>
      <c r="SK512" s="78"/>
      <c r="SL512" s="65"/>
      <c r="SO512" s="78"/>
      <c r="SP512" s="78"/>
      <c r="SQ512" s="65"/>
      <c r="ST512" s="78"/>
      <c r="SU512" s="78"/>
      <c r="SV512" s="65"/>
      <c r="SY512" s="78"/>
      <c r="SZ512" s="78"/>
      <c r="TA512" s="65"/>
      <c r="TD512" s="78"/>
      <c r="TE512" s="78"/>
      <c r="TF512" s="65"/>
      <c r="TI512" s="78"/>
      <c r="TJ512" s="78"/>
      <c r="TK512" s="65"/>
      <c r="TN512" s="78"/>
      <c r="TO512" s="78"/>
      <c r="TP512" s="65"/>
      <c r="TS512" s="78"/>
      <c r="TT512" s="78"/>
      <c r="TU512" s="65"/>
      <c r="TX512" s="78"/>
      <c r="TY512" s="78"/>
      <c r="TZ512" s="65"/>
      <c r="UC512" s="78"/>
      <c r="UD512" s="78"/>
      <c r="UE512" s="65"/>
      <c r="UH512" s="78"/>
      <c r="UI512" s="78"/>
      <c r="UJ512" s="65"/>
      <c r="UM512" s="78"/>
      <c r="UN512" s="78"/>
      <c r="UO512" s="65"/>
      <c r="UR512" s="78"/>
      <c r="US512" s="78"/>
      <c r="UT512" s="65"/>
      <c r="UW512" s="78"/>
      <c r="UX512" s="78"/>
      <c r="UY512" s="65"/>
      <c r="VB512" s="78"/>
      <c r="VC512" s="78"/>
      <c r="VD512" s="65"/>
      <c r="VG512" s="78"/>
      <c r="VH512" s="78"/>
      <c r="VI512" s="65"/>
      <c r="VL512" s="78"/>
      <c r="VM512" s="78"/>
      <c r="VN512" s="65"/>
      <c r="VQ512" s="78"/>
      <c r="VR512" s="78"/>
      <c r="VS512" s="65"/>
      <c r="VV512" s="78"/>
      <c r="VW512" s="78"/>
      <c r="VX512" s="65"/>
      <c r="WA512" s="78"/>
      <c r="WB512" s="78"/>
      <c r="WC512" s="65"/>
      <c r="WF512" s="78"/>
      <c r="WG512" s="78"/>
      <c r="WH512" s="65"/>
      <c r="WK512" s="78"/>
      <c r="WL512" s="78"/>
      <c r="WM512" s="65"/>
      <c r="WP512" s="78"/>
      <c r="WQ512" s="78"/>
      <c r="WR512" s="65"/>
      <c r="WU512" s="78"/>
      <c r="WV512" s="78"/>
      <c r="WW512" s="65"/>
      <c r="WZ512" s="78"/>
      <c r="XA512" s="78"/>
      <c r="XB512" s="65"/>
      <c r="XE512" s="78"/>
      <c r="XF512" s="78"/>
      <c r="XG512" s="65"/>
      <c r="XJ512" s="78"/>
      <c r="XK512" s="78"/>
      <c r="XL512" s="65"/>
      <c r="XO512" s="78"/>
      <c r="XP512" s="78"/>
      <c r="XQ512" s="65"/>
      <c r="XT512" s="78"/>
      <c r="XU512" s="78"/>
      <c r="XV512" s="65"/>
      <c r="XY512" s="78"/>
      <c r="XZ512" s="78"/>
      <c r="YA512" s="65"/>
      <c r="YD512" s="78"/>
      <c r="YE512" s="78"/>
      <c r="YF512" s="65"/>
      <c r="YI512" s="78"/>
      <c r="YJ512" s="78"/>
      <c r="YK512" s="65"/>
      <c r="YN512" s="78"/>
      <c r="YO512" s="78"/>
      <c r="YP512" s="65"/>
      <c r="YS512" s="78"/>
      <c r="YT512" s="78"/>
      <c r="YU512" s="65"/>
      <c r="YX512" s="78"/>
      <c r="YY512" s="78"/>
      <c r="YZ512" s="65"/>
      <c r="ZC512" s="78"/>
      <c r="ZD512" s="78"/>
      <c r="ZE512" s="65"/>
      <c r="ZH512" s="78"/>
      <c r="ZI512" s="78"/>
      <c r="ZJ512" s="65"/>
      <c r="ZM512" s="78"/>
      <c r="ZN512" s="78"/>
      <c r="ZO512" s="65"/>
      <c r="ZR512" s="78"/>
      <c r="ZS512" s="78"/>
      <c r="ZT512" s="65"/>
      <c r="ZW512" s="78"/>
      <c r="ZX512" s="78"/>
      <c r="ZY512" s="65"/>
      <c r="AAB512" s="78"/>
      <c r="AAC512" s="78"/>
      <c r="AAD512" s="65"/>
      <c r="AAG512" s="78"/>
      <c r="AAH512" s="78"/>
      <c r="AAI512" s="65"/>
      <c r="AAL512" s="78"/>
      <c r="AAM512" s="78"/>
      <c r="AAN512" s="65"/>
      <c r="AAQ512" s="78"/>
      <c r="AAR512" s="78"/>
      <c r="AAS512" s="65"/>
      <c r="AAV512" s="78"/>
      <c r="AAW512" s="78"/>
      <c r="AAX512" s="65"/>
      <c r="ABA512" s="78"/>
      <c r="ABB512" s="78"/>
      <c r="ABC512" s="65"/>
      <c r="ABF512" s="78"/>
      <c r="ABG512" s="78"/>
      <c r="ABH512" s="65"/>
      <c r="ABK512" s="78"/>
      <c r="ABL512" s="78"/>
      <c r="ABM512" s="65"/>
      <c r="ABP512" s="78"/>
      <c r="ABQ512" s="78"/>
      <c r="ABR512" s="65"/>
      <c r="ABU512" s="78"/>
      <c r="ABV512" s="78"/>
      <c r="ABW512" s="65"/>
      <c r="ABZ512" s="78"/>
      <c r="ACA512" s="78"/>
      <c r="ACB512" s="65"/>
      <c r="ACE512" s="78"/>
      <c r="ACF512" s="78"/>
      <c r="ACG512" s="65"/>
      <c r="ACJ512" s="78"/>
      <c r="ACK512" s="78"/>
      <c r="ACL512" s="65"/>
      <c r="ACO512" s="78"/>
      <c r="ACP512" s="78"/>
      <c r="ACQ512" s="65"/>
      <c r="ACT512" s="78"/>
      <c r="ACU512" s="78"/>
      <c r="ACV512" s="65"/>
      <c r="ACY512" s="78"/>
      <c r="ACZ512" s="78"/>
      <c r="ADA512" s="65"/>
      <c r="ADD512" s="78"/>
      <c r="ADE512" s="78"/>
      <c r="ADF512" s="65"/>
      <c r="ADI512" s="78"/>
      <c r="ADJ512" s="78"/>
      <c r="ADK512" s="65"/>
      <c r="ADN512" s="78"/>
      <c r="ADO512" s="78"/>
      <c r="ADP512" s="65"/>
      <c r="ADS512" s="78"/>
      <c r="ADT512" s="78"/>
      <c r="ADU512" s="65"/>
      <c r="ADX512" s="78"/>
      <c r="ADY512" s="78"/>
      <c r="ADZ512" s="65"/>
      <c r="AEC512" s="78"/>
      <c r="AED512" s="78"/>
      <c r="AEE512" s="65"/>
      <c r="AEH512" s="78"/>
      <c r="AEI512" s="78"/>
      <c r="AEJ512" s="65"/>
      <c r="AEM512" s="78"/>
      <c r="AEN512" s="78"/>
      <c r="AEO512" s="65"/>
      <c r="AER512" s="78"/>
      <c r="AES512" s="78"/>
      <c r="AET512" s="65"/>
      <c r="AEW512" s="78"/>
      <c r="AEX512" s="78"/>
      <c r="AEY512" s="65"/>
      <c r="AFB512" s="78"/>
      <c r="AFC512" s="78"/>
      <c r="AFD512" s="65"/>
      <c r="AFG512" s="78"/>
      <c r="AFH512" s="78"/>
      <c r="AFI512" s="65"/>
      <c r="AFL512" s="78"/>
      <c r="AFM512" s="78"/>
      <c r="AFN512" s="65"/>
      <c r="AFQ512" s="78"/>
      <c r="AFR512" s="78"/>
      <c r="AFS512" s="65"/>
      <c r="AFV512" s="78"/>
      <c r="AFW512" s="78"/>
      <c r="AFX512" s="65"/>
      <c r="AGA512" s="78"/>
      <c r="AGB512" s="78"/>
      <c r="AGC512" s="65"/>
      <c r="AGF512" s="78"/>
      <c r="AGG512" s="78"/>
      <c r="AGH512" s="65"/>
      <c r="AGK512" s="78"/>
      <c r="AGL512" s="78"/>
      <c r="AGM512" s="65"/>
      <c r="AGP512" s="78"/>
      <c r="AGQ512" s="78"/>
      <c r="AGR512" s="65"/>
      <c r="AGU512" s="78"/>
      <c r="AGV512" s="78"/>
      <c r="AGW512" s="65"/>
      <c r="AGZ512" s="78"/>
      <c r="AHA512" s="78"/>
      <c r="AHB512" s="65"/>
      <c r="AHE512" s="78"/>
      <c r="AHF512" s="78"/>
      <c r="AHG512" s="65"/>
      <c r="AHJ512" s="78"/>
      <c r="AHK512" s="78"/>
      <c r="AHL512" s="65"/>
      <c r="AHO512" s="78"/>
      <c r="AHP512" s="78"/>
      <c r="AHQ512" s="65"/>
      <c r="AHT512" s="78"/>
      <c r="AHU512" s="78"/>
      <c r="AHV512" s="65"/>
      <c r="AHY512" s="78"/>
      <c r="AHZ512" s="78"/>
      <c r="AIA512" s="65"/>
      <c r="AID512" s="78"/>
      <c r="AIE512" s="78"/>
      <c r="AIF512" s="65"/>
      <c r="AII512" s="78"/>
      <c r="AIJ512" s="78"/>
      <c r="AIK512" s="65"/>
      <c r="AIN512" s="78"/>
      <c r="AIO512" s="78"/>
      <c r="AIP512" s="65"/>
      <c r="AIS512" s="78"/>
      <c r="AIT512" s="78"/>
      <c r="AIU512" s="65"/>
      <c r="AIX512" s="78"/>
      <c r="AIY512" s="78"/>
      <c r="AIZ512" s="65"/>
      <c r="AJC512" s="78"/>
      <c r="AJD512" s="78"/>
      <c r="AJE512" s="65"/>
      <c r="AJH512" s="78"/>
      <c r="AJI512" s="78"/>
      <c r="AJJ512" s="65"/>
      <c r="AJM512" s="78"/>
      <c r="AJN512" s="78"/>
      <c r="AJO512" s="65"/>
      <c r="AJR512" s="78"/>
      <c r="AJS512" s="78"/>
      <c r="AJT512" s="65"/>
      <c r="AJW512" s="78"/>
      <c r="AJX512" s="78"/>
      <c r="AJY512" s="65"/>
      <c r="AKB512" s="78"/>
      <c r="AKC512" s="78"/>
      <c r="AKD512" s="65"/>
      <c r="AKG512" s="78"/>
      <c r="AKH512" s="78"/>
      <c r="AKI512" s="65"/>
      <c r="AKL512" s="78"/>
      <c r="AKM512" s="78"/>
      <c r="AKN512" s="65"/>
      <c r="AKQ512" s="78"/>
      <c r="AKR512" s="78"/>
      <c r="AKS512" s="65"/>
      <c r="AKV512" s="78"/>
      <c r="AKW512" s="78"/>
      <c r="AKX512" s="65"/>
      <c r="ALA512" s="78"/>
      <c r="ALB512" s="78"/>
      <c r="ALC512" s="65"/>
      <c r="ALF512" s="78"/>
      <c r="ALG512" s="78"/>
      <c r="ALH512" s="65"/>
      <c r="ALK512" s="78"/>
      <c r="ALL512" s="78"/>
      <c r="ALM512" s="65"/>
      <c r="ALP512" s="78"/>
      <c r="ALQ512" s="78"/>
      <c r="ALR512" s="65"/>
      <c r="ALU512" s="78"/>
      <c r="ALV512" s="78"/>
      <c r="ALW512" s="65"/>
      <c r="ALZ512" s="78"/>
      <c r="AMA512" s="78"/>
      <c r="AMB512" s="65"/>
      <c r="AME512" s="78"/>
      <c r="AMF512" s="78"/>
      <c r="AMG512" s="65"/>
      <c r="AMJ512" s="78"/>
      <c r="AMK512" s="78"/>
      <c r="AML512" s="65"/>
      <c r="AMO512" s="78"/>
      <c r="AMP512" s="78"/>
      <c r="AMQ512" s="65"/>
      <c r="AMT512" s="78"/>
      <c r="AMU512" s="78"/>
      <c r="AMV512" s="65"/>
      <c r="AMY512" s="78"/>
      <c r="AMZ512" s="78"/>
      <c r="ANA512" s="65"/>
      <c r="AND512" s="78"/>
      <c r="ANE512" s="78"/>
      <c r="ANF512" s="65"/>
      <c r="ANI512" s="78"/>
      <c r="ANJ512" s="78"/>
      <c r="ANK512" s="65"/>
      <c r="ANN512" s="78"/>
      <c r="ANO512" s="78"/>
      <c r="ANP512" s="65"/>
      <c r="ANS512" s="78"/>
      <c r="ANT512" s="78"/>
      <c r="ANU512" s="65"/>
      <c r="ANX512" s="78"/>
      <c r="ANY512" s="78"/>
      <c r="ANZ512" s="65"/>
      <c r="AOC512" s="78"/>
      <c r="AOD512" s="78"/>
      <c r="AOE512" s="65"/>
      <c r="AOH512" s="78"/>
      <c r="AOI512" s="78"/>
      <c r="AOJ512" s="65"/>
      <c r="AOM512" s="78"/>
      <c r="AON512" s="78"/>
      <c r="AOO512" s="65"/>
      <c r="AOR512" s="78"/>
      <c r="AOS512" s="78"/>
      <c r="AOT512" s="65"/>
      <c r="AOW512" s="78"/>
      <c r="AOX512" s="78"/>
      <c r="AOY512" s="65"/>
      <c r="APB512" s="78"/>
      <c r="APC512" s="78"/>
      <c r="APD512" s="65"/>
      <c r="APG512" s="78"/>
      <c r="APH512" s="78"/>
      <c r="API512" s="65"/>
      <c r="APL512" s="78"/>
      <c r="APM512" s="78"/>
      <c r="APN512" s="65"/>
      <c r="APQ512" s="78"/>
      <c r="APR512" s="78"/>
      <c r="APS512" s="65"/>
      <c r="APV512" s="78"/>
      <c r="APW512" s="78"/>
      <c r="APX512" s="65"/>
      <c r="AQA512" s="78"/>
      <c r="AQB512" s="78"/>
      <c r="AQC512" s="65"/>
      <c r="AQF512" s="78"/>
      <c r="AQG512" s="78"/>
      <c r="AQH512" s="65"/>
      <c r="AQK512" s="78"/>
      <c r="AQL512" s="78"/>
      <c r="AQM512" s="65"/>
      <c r="AQP512" s="78"/>
      <c r="AQQ512" s="78"/>
      <c r="AQR512" s="65"/>
      <c r="AQU512" s="78"/>
      <c r="AQV512" s="78"/>
      <c r="AQW512" s="65"/>
      <c r="AQZ512" s="78"/>
      <c r="ARA512" s="78"/>
      <c r="ARB512" s="65"/>
      <c r="ARE512" s="78"/>
      <c r="ARF512" s="78"/>
      <c r="ARG512" s="65"/>
      <c r="ARJ512" s="78"/>
      <c r="ARK512" s="78"/>
      <c r="ARL512" s="65"/>
      <c r="ARO512" s="78"/>
      <c r="ARP512" s="78"/>
      <c r="ARQ512" s="65"/>
      <c r="ART512" s="78"/>
      <c r="ARU512" s="78"/>
      <c r="ARV512" s="65"/>
      <c r="ARY512" s="78"/>
      <c r="ARZ512" s="78"/>
      <c r="ASA512" s="65"/>
      <c r="ASD512" s="78"/>
      <c r="ASE512" s="78"/>
      <c r="ASF512" s="65"/>
      <c r="ASI512" s="78"/>
      <c r="ASJ512" s="78"/>
      <c r="ASK512" s="65"/>
      <c r="ASN512" s="78"/>
      <c r="ASO512" s="78"/>
      <c r="ASP512" s="65"/>
      <c r="ASS512" s="78"/>
      <c r="AST512" s="78"/>
      <c r="ASU512" s="65"/>
      <c r="ASX512" s="78"/>
      <c r="ASY512" s="78"/>
      <c r="ASZ512" s="65"/>
      <c r="ATC512" s="78"/>
      <c r="ATD512" s="78"/>
      <c r="ATE512" s="65"/>
      <c r="ATH512" s="78"/>
      <c r="ATI512" s="78"/>
      <c r="ATJ512" s="65"/>
      <c r="ATM512" s="78"/>
      <c r="ATN512" s="78"/>
      <c r="ATO512" s="65"/>
      <c r="ATR512" s="78"/>
      <c r="ATS512" s="78"/>
      <c r="ATT512" s="65"/>
      <c r="ATW512" s="78"/>
      <c r="ATX512" s="78"/>
      <c r="ATY512" s="65"/>
      <c r="AUB512" s="78"/>
      <c r="AUC512" s="78"/>
      <c r="AUD512" s="65"/>
      <c r="AUG512" s="78"/>
      <c r="AUH512" s="78"/>
      <c r="AUI512" s="65"/>
      <c r="AUL512" s="78"/>
      <c r="AUM512" s="78"/>
      <c r="AUN512" s="65"/>
      <c r="AUQ512" s="78"/>
      <c r="AUR512" s="78"/>
      <c r="AUS512" s="65"/>
      <c r="AUV512" s="78"/>
      <c r="AUW512" s="78"/>
      <c r="AUX512" s="65"/>
      <c r="AVA512" s="78"/>
      <c r="AVB512" s="78"/>
      <c r="AVC512" s="65"/>
      <c r="AVF512" s="78"/>
      <c r="AVG512" s="78"/>
      <c r="AVH512" s="65"/>
      <c r="AVK512" s="78"/>
      <c r="AVL512" s="78"/>
      <c r="AVM512" s="65"/>
      <c r="AVP512" s="78"/>
      <c r="AVQ512" s="78"/>
      <c r="AVR512" s="65"/>
      <c r="AVU512" s="78"/>
      <c r="AVV512" s="78"/>
      <c r="AVW512" s="65"/>
      <c r="AVZ512" s="78"/>
      <c r="AWA512" s="78"/>
      <c r="AWB512" s="65"/>
      <c r="AWE512" s="78"/>
      <c r="AWF512" s="78"/>
      <c r="AWG512" s="65"/>
      <c r="AWJ512" s="78"/>
      <c r="AWK512" s="78"/>
      <c r="AWL512" s="65"/>
      <c r="AWO512" s="78"/>
      <c r="AWP512" s="78"/>
      <c r="AWQ512" s="65"/>
      <c r="AWT512" s="78"/>
      <c r="AWU512" s="78"/>
      <c r="AWV512" s="65"/>
      <c r="AWY512" s="78"/>
      <c r="AWZ512" s="78"/>
      <c r="AXA512" s="65"/>
      <c r="AXD512" s="78"/>
      <c r="AXE512" s="78"/>
      <c r="AXF512" s="65"/>
      <c r="AXI512" s="78"/>
      <c r="AXJ512" s="78"/>
      <c r="AXK512" s="65"/>
      <c r="AXN512" s="78"/>
      <c r="AXO512" s="78"/>
      <c r="AXP512" s="65"/>
      <c r="AXS512" s="78"/>
      <c r="AXT512" s="78"/>
      <c r="AXU512" s="65"/>
      <c r="AXX512" s="78"/>
      <c r="AXY512" s="78"/>
      <c r="AXZ512" s="65"/>
      <c r="AYC512" s="78"/>
      <c r="AYD512" s="78"/>
      <c r="AYE512" s="65"/>
      <c r="AYH512" s="78"/>
      <c r="AYI512" s="78"/>
      <c r="AYJ512" s="65"/>
      <c r="AYM512" s="78"/>
      <c r="AYN512" s="78"/>
      <c r="AYO512" s="65"/>
      <c r="AYR512" s="78"/>
      <c r="AYS512" s="78"/>
      <c r="AYT512" s="65"/>
      <c r="AYW512" s="78"/>
      <c r="AYX512" s="78"/>
      <c r="AYY512" s="65"/>
      <c r="AZB512" s="78"/>
      <c r="AZC512" s="78"/>
      <c r="AZD512" s="65"/>
      <c r="AZG512" s="78"/>
      <c r="AZH512" s="78"/>
      <c r="AZI512" s="65"/>
      <c r="AZL512" s="78"/>
      <c r="AZM512" s="78"/>
      <c r="AZN512" s="65"/>
      <c r="AZQ512" s="78"/>
      <c r="AZR512" s="78"/>
      <c r="AZS512" s="65"/>
      <c r="AZV512" s="78"/>
      <c r="AZW512" s="78"/>
      <c r="AZX512" s="65"/>
      <c r="BAA512" s="78"/>
      <c r="BAB512" s="78"/>
      <c r="BAC512" s="65"/>
      <c r="BAF512" s="78"/>
      <c r="BAG512" s="78"/>
      <c r="BAH512" s="65"/>
      <c r="BAK512" s="78"/>
      <c r="BAL512" s="78"/>
      <c r="BAM512" s="65"/>
      <c r="BAP512" s="78"/>
      <c r="BAQ512" s="78"/>
      <c r="BAR512" s="65"/>
      <c r="BAU512" s="78"/>
      <c r="BAV512" s="78"/>
      <c r="BAW512" s="65"/>
      <c r="BAZ512" s="78"/>
      <c r="BBA512" s="78"/>
      <c r="BBB512" s="65"/>
      <c r="BBE512" s="78"/>
      <c r="BBF512" s="78"/>
      <c r="BBG512" s="65"/>
      <c r="BBJ512" s="78"/>
      <c r="BBK512" s="78"/>
      <c r="BBL512" s="65"/>
      <c r="BBO512" s="78"/>
      <c r="BBP512" s="78"/>
      <c r="BBQ512" s="65"/>
      <c r="BBT512" s="78"/>
      <c r="BBU512" s="78"/>
      <c r="BBV512" s="65"/>
      <c r="BBY512" s="78"/>
      <c r="BBZ512" s="78"/>
      <c r="BCA512" s="65"/>
      <c r="BCD512" s="78"/>
      <c r="BCE512" s="78"/>
      <c r="BCF512" s="65"/>
      <c r="BCI512" s="78"/>
      <c r="BCJ512" s="78"/>
      <c r="BCK512" s="65"/>
      <c r="BCN512" s="78"/>
      <c r="BCO512" s="78"/>
      <c r="BCP512" s="65"/>
      <c r="BCS512" s="78"/>
      <c r="BCT512" s="78"/>
      <c r="BCU512" s="65"/>
      <c r="BCX512" s="78"/>
      <c r="BCY512" s="78"/>
      <c r="BCZ512" s="65"/>
      <c r="BDC512" s="78"/>
      <c r="BDD512" s="78"/>
      <c r="BDE512" s="65"/>
      <c r="BDH512" s="78"/>
      <c r="BDI512" s="78"/>
      <c r="BDJ512" s="65"/>
      <c r="BDM512" s="78"/>
      <c r="BDN512" s="78"/>
      <c r="BDO512" s="65"/>
      <c r="BDR512" s="78"/>
      <c r="BDS512" s="78"/>
      <c r="BDT512" s="65"/>
      <c r="BDW512" s="78"/>
      <c r="BDX512" s="78"/>
      <c r="BDY512" s="65"/>
      <c r="BEB512" s="78"/>
      <c r="BEC512" s="78"/>
      <c r="BED512" s="65"/>
      <c r="BEG512" s="78"/>
      <c r="BEH512" s="78"/>
      <c r="BEI512" s="65"/>
      <c r="BEL512" s="78"/>
      <c r="BEM512" s="78"/>
      <c r="BEN512" s="65"/>
      <c r="BEQ512" s="78"/>
      <c r="BER512" s="78"/>
      <c r="BES512" s="65"/>
      <c r="BEV512" s="78"/>
      <c r="BEW512" s="78"/>
      <c r="BEX512" s="65"/>
      <c r="BFA512" s="78"/>
      <c r="BFB512" s="78"/>
      <c r="BFC512" s="65"/>
      <c r="BFF512" s="78"/>
      <c r="BFG512" s="78"/>
      <c r="BFH512" s="65"/>
      <c r="BFK512" s="78"/>
      <c r="BFL512" s="78"/>
      <c r="BFM512" s="65"/>
      <c r="BFP512" s="78"/>
      <c r="BFQ512" s="78"/>
      <c r="BFR512" s="65"/>
      <c r="BFU512" s="78"/>
      <c r="BFV512" s="78"/>
      <c r="BFW512" s="65"/>
      <c r="BFZ512" s="78"/>
      <c r="BGA512" s="78"/>
      <c r="BGB512" s="65"/>
      <c r="BGE512" s="78"/>
      <c r="BGF512" s="78"/>
      <c r="BGG512" s="65"/>
      <c r="BGJ512" s="78"/>
      <c r="BGK512" s="78"/>
      <c r="BGL512" s="65"/>
      <c r="BGO512" s="78"/>
      <c r="BGP512" s="78"/>
      <c r="BGQ512" s="65"/>
      <c r="BGT512" s="78"/>
      <c r="BGU512" s="78"/>
      <c r="BGV512" s="65"/>
      <c r="BGY512" s="78"/>
      <c r="BGZ512" s="78"/>
      <c r="BHA512" s="65"/>
      <c r="BHD512" s="78"/>
      <c r="BHE512" s="78"/>
      <c r="BHF512" s="65"/>
      <c r="BHI512" s="78"/>
      <c r="BHJ512" s="78"/>
      <c r="BHK512" s="65"/>
      <c r="BHN512" s="78"/>
      <c r="BHO512" s="78"/>
      <c r="BHP512" s="65"/>
      <c r="BHS512" s="78"/>
      <c r="BHT512" s="78"/>
      <c r="BHU512" s="65"/>
      <c r="BHX512" s="78"/>
      <c r="BHY512" s="78"/>
      <c r="BHZ512" s="65"/>
      <c r="BIC512" s="78"/>
      <c r="BID512" s="78"/>
      <c r="BIE512" s="65"/>
      <c r="BIH512" s="78"/>
      <c r="BII512" s="78"/>
      <c r="BIJ512" s="65"/>
      <c r="BIM512" s="78"/>
      <c r="BIN512" s="78"/>
      <c r="BIO512" s="65"/>
      <c r="BIR512" s="78"/>
      <c r="BIS512" s="78"/>
      <c r="BIT512" s="65"/>
      <c r="BIW512" s="78"/>
      <c r="BIX512" s="78"/>
      <c r="BIY512" s="65"/>
      <c r="BJB512" s="78"/>
      <c r="BJC512" s="78"/>
      <c r="BJD512" s="65"/>
      <c r="BJG512" s="78"/>
      <c r="BJH512" s="78"/>
      <c r="BJI512" s="65"/>
      <c r="BJL512" s="78"/>
      <c r="BJM512" s="78"/>
      <c r="BJN512" s="65"/>
      <c r="BJQ512" s="78"/>
      <c r="BJR512" s="78"/>
      <c r="BJS512" s="65"/>
      <c r="BJV512" s="78"/>
      <c r="BJW512" s="78"/>
      <c r="BJX512" s="65"/>
      <c r="BKA512" s="78"/>
      <c r="BKB512" s="78"/>
      <c r="BKC512" s="65"/>
      <c r="BKF512" s="78"/>
      <c r="BKG512" s="78"/>
      <c r="BKH512" s="65"/>
      <c r="BKK512" s="78"/>
      <c r="BKL512" s="78"/>
      <c r="BKM512" s="65"/>
      <c r="BKP512" s="78"/>
      <c r="BKQ512" s="78"/>
      <c r="BKR512" s="65"/>
      <c r="BKU512" s="78"/>
      <c r="BKV512" s="78"/>
      <c r="BKW512" s="65"/>
      <c r="BKZ512" s="78"/>
      <c r="BLA512" s="78"/>
      <c r="BLB512" s="65"/>
      <c r="BLE512" s="78"/>
      <c r="BLF512" s="78"/>
      <c r="BLG512" s="65"/>
      <c r="BLJ512" s="78"/>
      <c r="BLK512" s="78"/>
      <c r="BLL512" s="65"/>
      <c r="BLO512" s="78"/>
      <c r="BLP512" s="78"/>
      <c r="BLQ512" s="65"/>
      <c r="BLT512" s="78"/>
      <c r="BLU512" s="78"/>
      <c r="BLV512" s="65"/>
      <c r="BLY512" s="78"/>
      <c r="BLZ512" s="78"/>
      <c r="BMA512" s="65"/>
      <c r="BMD512" s="78"/>
      <c r="BME512" s="78"/>
      <c r="BMF512" s="65"/>
      <c r="BMI512" s="78"/>
      <c r="BMJ512" s="78"/>
      <c r="BMK512" s="65"/>
      <c r="BMN512" s="78"/>
      <c r="BMO512" s="78"/>
      <c r="BMP512" s="65"/>
      <c r="BMS512" s="78"/>
      <c r="BMT512" s="78"/>
      <c r="BMU512" s="65"/>
      <c r="BMX512" s="78"/>
      <c r="BMY512" s="78"/>
      <c r="BMZ512" s="65"/>
      <c r="BNC512" s="78"/>
      <c r="BND512" s="78"/>
      <c r="BNE512" s="65"/>
      <c r="BNH512" s="78"/>
      <c r="BNI512" s="78"/>
      <c r="BNJ512" s="65"/>
      <c r="BNM512" s="78"/>
      <c r="BNN512" s="78"/>
      <c r="BNO512" s="65"/>
      <c r="BNR512" s="78"/>
      <c r="BNS512" s="78"/>
      <c r="BNT512" s="65"/>
      <c r="BNW512" s="78"/>
      <c r="BNX512" s="78"/>
      <c r="BNY512" s="65"/>
      <c r="BOB512" s="78"/>
      <c r="BOC512" s="78"/>
      <c r="BOD512" s="65"/>
      <c r="BOG512" s="78"/>
      <c r="BOH512" s="78"/>
      <c r="BOI512" s="65"/>
      <c r="BOL512" s="78"/>
      <c r="BOM512" s="78"/>
      <c r="BON512" s="65"/>
      <c r="BOQ512" s="78"/>
      <c r="BOR512" s="78"/>
      <c r="BOS512" s="65"/>
      <c r="BOV512" s="78"/>
      <c r="BOW512" s="78"/>
      <c r="BOX512" s="65"/>
      <c r="BPA512" s="78"/>
      <c r="BPB512" s="78"/>
      <c r="BPC512" s="65"/>
      <c r="BPF512" s="78"/>
      <c r="BPG512" s="78"/>
      <c r="BPH512" s="65"/>
      <c r="BPK512" s="78"/>
      <c r="BPL512" s="78"/>
      <c r="BPM512" s="65"/>
      <c r="BPP512" s="78"/>
      <c r="BPQ512" s="78"/>
      <c r="BPR512" s="65"/>
      <c r="BPU512" s="78"/>
      <c r="BPV512" s="78"/>
      <c r="BPW512" s="65"/>
      <c r="BPZ512" s="78"/>
      <c r="BQA512" s="78"/>
      <c r="BQB512" s="65"/>
      <c r="BQE512" s="78"/>
      <c r="BQF512" s="78"/>
      <c r="BQG512" s="65"/>
      <c r="BQJ512" s="78"/>
      <c r="BQK512" s="78"/>
      <c r="BQL512" s="65"/>
      <c r="BQO512" s="78"/>
      <c r="BQP512" s="78"/>
      <c r="BQQ512" s="65"/>
      <c r="BQT512" s="78"/>
      <c r="BQU512" s="78"/>
      <c r="BQV512" s="65"/>
      <c r="BQY512" s="78"/>
      <c r="BQZ512" s="78"/>
      <c r="BRA512" s="65"/>
      <c r="BRD512" s="78"/>
      <c r="BRE512" s="78"/>
      <c r="BRF512" s="65"/>
      <c r="BRI512" s="78"/>
      <c r="BRJ512" s="78"/>
      <c r="BRK512" s="65"/>
      <c r="BRN512" s="78"/>
      <c r="BRO512" s="78"/>
      <c r="BRP512" s="65"/>
      <c r="BRS512" s="78"/>
      <c r="BRT512" s="78"/>
      <c r="BRU512" s="65"/>
      <c r="BRX512" s="78"/>
      <c r="BRY512" s="78"/>
      <c r="BRZ512" s="65"/>
      <c r="BSC512" s="78"/>
      <c r="BSD512" s="78"/>
      <c r="BSE512" s="65"/>
      <c r="BSH512" s="78"/>
      <c r="BSI512" s="78"/>
      <c r="BSJ512" s="65"/>
      <c r="BSM512" s="78"/>
      <c r="BSN512" s="78"/>
      <c r="BSO512" s="65"/>
      <c r="BSR512" s="78"/>
      <c r="BSS512" s="78"/>
      <c r="BST512" s="65"/>
      <c r="BSW512" s="78"/>
      <c r="BSX512" s="78"/>
      <c r="BSY512" s="65"/>
      <c r="BTB512" s="78"/>
      <c r="BTC512" s="78"/>
      <c r="BTD512" s="65"/>
      <c r="BTG512" s="78"/>
      <c r="BTH512" s="78"/>
      <c r="BTI512" s="65"/>
      <c r="BTL512" s="78"/>
      <c r="BTM512" s="78"/>
      <c r="BTN512" s="65"/>
      <c r="BTQ512" s="78"/>
      <c r="BTR512" s="78"/>
      <c r="BTS512" s="65"/>
      <c r="BTV512" s="78"/>
      <c r="BTW512" s="78"/>
      <c r="BTX512" s="65"/>
      <c r="BUA512" s="78"/>
      <c r="BUB512" s="78"/>
      <c r="BUC512" s="65"/>
      <c r="BUF512" s="78"/>
      <c r="BUG512" s="78"/>
      <c r="BUH512" s="65"/>
      <c r="BUK512" s="78"/>
      <c r="BUL512" s="78"/>
      <c r="BUM512" s="65"/>
      <c r="BUP512" s="78"/>
      <c r="BUQ512" s="78"/>
      <c r="BUR512" s="65"/>
      <c r="BUU512" s="78"/>
      <c r="BUV512" s="78"/>
      <c r="BUW512" s="65"/>
      <c r="BUZ512" s="78"/>
      <c r="BVA512" s="78"/>
      <c r="BVB512" s="65"/>
      <c r="BVE512" s="78"/>
      <c r="BVF512" s="78"/>
      <c r="BVG512" s="65"/>
      <c r="BVJ512" s="78"/>
      <c r="BVK512" s="78"/>
      <c r="BVL512" s="65"/>
      <c r="BVO512" s="78"/>
      <c r="BVP512" s="78"/>
      <c r="BVQ512" s="65"/>
      <c r="BVT512" s="78"/>
      <c r="BVU512" s="78"/>
      <c r="BVV512" s="65"/>
      <c r="BVY512" s="78"/>
      <c r="BVZ512" s="78"/>
      <c r="BWA512" s="65"/>
      <c r="BWD512" s="78"/>
      <c r="BWE512" s="78"/>
      <c r="BWF512" s="65"/>
      <c r="BWI512" s="78"/>
      <c r="BWJ512" s="78"/>
      <c r="BWK512" s="65"/>
      <c r="BWN512" s="78"/>
      <c r="BWO512" s="78"/>
      <c r="BWP512" s="65"/>
      <c r="BWS512" s="78"/>
      <c r="BWT512" s="78"/>
      <c r="BWU512" s="65"/>
      <c r="BWX512" s="78"/>
      <c r="BWY512" s="78"/>
      <c r="BWZ512" s="65"/>
      <c r="BXC512" s="78"/>
      <c r="BXD512" s="78"/>
      <c r="BXE512" s="65"/>
      <c r="BXH512" s="78"/>
      <c r="BXI512" s="78"/>
      <c r="BXJ512" s="65"/>
      <c r="BXM512" s="78"/>
      <c r="BXN512" s="78"/>
      <c r="BXO512" s="65"/>
      <c r="BXR512" s="78"/>
      <c r="BXS512" s="78"/>
      <c r="BXT512" s="65"/>
      <c r="BXW512" s="78"/>
      <c r="BXX512" s="78"/>
      <c r="BXY512" s="65"/>
      <c r="BYB512" s="78"/>
      <c r="BYC512" s="78"/>
      <c r="BYD512" s="65"/>
      <c r="BYG512" s="78"/>
      <c r="BYH512" s="78"/>
      <c r="BYI512" s="65"/>
      <c r="BYL512" s="78"/>
      <c r="BYM512" s="78"/>
      <c r="BYN512" s="65"/>
      <c r="BYQ512" s="78"/>
      <c r="BYR512" s="78"/>
      <c r="BYS512" s="65"/>
      <c r="BYV512" s="78"/>
      <c r="BYW512" s="78"/>
      <c r="BYX512" s="65"/>
      <c r="BZA512" s="78"/>
      <c r="BZB512" s="78"/>
      <c r="BZC512" s="65"/>
      <c r="BZF512" s="78"/>
      <c r="BZG512" s="78"/>
      <c r="BZH512" s="65"/>
      <c r="BZK512" s="78"/>
      <c r="BZL512" s="78"/>
      <c r="BZM512" s="65"/>
      <c r="BZP512" s="78"/>
      <c r="BZQ512" s="78"/>
      <c r="BZR512" s="65"/>
      <c r="BZU512" s="78"/>
      <c r="BZV512" s="78"/>
      <c r="BZW512" s="65"/>
      <c r="BZZ512" s="78"/>
      <c r="CAA512" s="78"/>
      <c r="CAB512" s="65"/>
      <c r="CAE512" s="78"/>
      <c r="CAF512" s="78"/>
      <c r="CAG512" s="65"/>
      <c r="CAJ512" s="78"/>
      <c r="CAK512" s="78"/>
      <c r="CAL512" s="65"/>
      <c r="CAO512" s="78"/>
      <c r="CAP512" s="78"/>
      <c r="CAQ512" s="65"/>
      <c r="CAT512" s="78"/>
      <c r="CAU512" s="78"/>
      <c r="CAV512" s="65"/>
      <c r="CAY512" s="78"/>
      <c r="CAZ512" s="78"/>
      <c r="CBA512" s="65"/>
      <c r="CBD512" s="78"/>
      <c r="CBE512" s="78"/>
      <c r="CBF512" s="65"/>
      <c r="CBI512" s="78"/>
      <c r="CBJ512" s="78"/>
      <c r="CBK512" s="65"/>
      <c r="CBN512" s="78"/>
      <c r="CBO512" s="78"/>
      <c r="CBP512" s="65"/>
      <c r="CBS512" s="78"/>
      <c r="CBT512" s="78"/>
      <c r="CBU512" s="65"/>
      <c r="CBX512" s="78"/>
      <c r="CBY512" s="78"/>
      <c r="CBZ512" s="65"/>
      <c r="CCC512" s="78"/>
      <c r="CCD512" s="78"/>
      <c r="CCE512" s="65"/>
      <c r="CCH512" s="78"/>
      <c r="CCI512" s="78"/>
      <c r="CCJ512" s="65"/>
      <c r="CCM512" s="78"/>
      <c r="CCN512" s="78"/>
      <c r="CCO512" s="65"/>
      <c r="CCR512" s="78"/>
      <c r="CCS512" s="78"/>
      <c r="CCT512" s="65"/>
      <c r="CCW512" s="78"/>
      <c r="CCX512" s="78"/>
      <c r="CCY512" s="65"/>
      <c r="CDB512" s="78"/>
      <c r="CDC512" s="78"/>
      <c r="CDD512" s="65"/>
      <c r="CDG512" s="78"/>
      <c r="CDH512" s="78"/>
      <c r="CDI512" s="65"/>
      <c r="CDL512" s="78"/>
      <c r="CDM512" s="78"/>
      <c r="CDN512" s="65"/>
      <c r="CDQ512" s="78"/>
      <c r="CDR512" s="78"/>
      <c r="CDS512" s="65"/>
      <c r="CDV512" s="78"/>
      <c r="CDW512" s="78"/>
      <c r="CDX512" s="65"/>
      <c r="CEA512" s="78"/>
      <c r="CEB512" s="78"/>
      <c r="CEC512" s="65"/>
      <c r="CEF512" s="78"/>
      <c r="CEG512" s="78"/>
      <c r="CEH512" s="65"/>
      <c r="CEK512" s="78"/>
      <c r="CEL512" s="78"/>
      <c r="CEM512" s="65"/>
      <c r="CEP512" s="78"/>
      <c r="CEQ512" s="78"/>
      <c r="CER512" s="65"/>
      <c r="CEU512" s="78"/>
      <c r="CEV512" s="78"/>
      <c r="CEW512" s="65"/>
      <c r="CEZ512" s="78"/>
      <c r="CFA512" s="78"/>
      <c r="CFB512" s="65"/>
      <c r="CFE512" s="78"/>
      <c r="CFF512" s="78"/>
      <c r="CFG512" s="65"/>
      <c r="CFJ512" s="78"/>
      <c r="CFK512" s="78"/>
      <c r="CFL512" s="65"/>
      <c r="CFO512" s="78"/>
      <c r="CFP512" s="78"/>
      <c r="CFQ512" s="65"/>
      <c r="CFT512" s="78"/>
      <c r="CFU512" s="78"/>
      <c r="CFV512" s="65"/>
      <c r="CFY512" s="78"/>
      <c r="CFZ512" s="78"/>
      <c r="CGA512" s="65"/>
      <c r="CGD512" s="78"/>
      <c r="CGE512" s="78"/>
      <c r="CGF512" s="65"/>
      <c r="CGI512" s="78"/>
      <c r="CGJ512" s="78"/>
      <c r="CGK512" s="65"/>
      <c r="CGN512" s="78"/>
      <c r="CGO512" s="78"/>
      <c r="CGP512" s="65"/>
      <c r="CGS512" s="78"/>
      <c r="CGT512" s="78"/>
      <c r="CGU512" s="65"/>
      <c r="CGX512" s="78"/>
      <c r="CGY512" s="78"/>
      <c r="CGZ512" s="65"/>
      <c r="CHC512" s="78"/>
      <c r="CHD512" s="78"/>
      <c r="CHE512" s="65"/>
      <c r="CHH512" s="78"/>
      <c r="CHI512" s="78"/>
      <c r="CHJ512" s="65"/>
      <c r="CHM512" s="78"/>
      <c r="CHN512" s="78"/>
      <c r="CHO512" s="65"/>
      <c r="CHR512" s="78"/>
      <c r="CHS512" s="78"/>
      <c r="CHT512" s="65"/>
      <c r="CHW512" s="78"/>
      <c r="CHX512" s="78"/>
      <c r="CHY512" s="65"/>
      <c r="CIB512" s="78"/>
      <c r="CIC512" s="78"/>
      <c r="CID512" s="65"/>
      <c r="CIG512" s="78"/>
      <c r="CIH512" s="78"/>
      <c r="CII512" s="65"/>
      <c r="CIL512" s="78"/>
      <c r="CIM512" s="78"/>
      <c r="CIN512" s="65"/>
      <c r="CIQ512" s="78"/>
      <c r="CIR512" s="78"/>
      <c r="CIS512" s="65"/>
      <c r="CIV512" s="78"/>
      <c r="CIW512" s="78"/>
      <c r="CIX512" s="65"/>
      <c r="CJA512" s="78"/>
      <c r="CJB512" s="78"/>
      <c r="CJC512" s="65"/>
      <c r="CJF512" s="78"/>
      <c r="CJG512" s="78"/>
      <c r="CJH512" s="65"/>
      <c r="CJK512" s="78"/>
      <c r="CJL512" s="78"/>
      <c r="CJM512" s="65"/>
      <c r="CJP512" s="78"/>
      <c r="CJQ512" s="78"/>
      <c r="CJR512" s="65"/>
      <c r="CJU512" s="78"/>
      <c r="CJV512" s="78"/>
      <c r="CJW512" s="65"/>
      <c r="CJZ512" s="78"/>
      <c r="CKA512" s="78"/>
      <c r="CKB512" s="65"/>
      <c r="CKE512" s="78"/>
      <c r="CKF512" s="78"/>
      <c r="CKG512" s="65"/>
      <c r="CKJ512" s="78"/>
      <c r="CKK512" s="78"/>
      <c r="CKL512" s="65"/>
      <c r="CKO512" s="78"/>
      <c r="CKP512" s="78"/>
      <c r="CKQ512" s="65"/>
      <c r="CKT512" s="78"/>
      <c r="CKU512" s="78"/>
      <c r="CKV512" s="65"/>
      <c r="CKY512" s="78"/>
      <c r="CKZ512" s="78"/>
      <c r="CLA512" s="65"/>
      <c r="CLD512" s="78"/>
      <c r="CLE512" s="78"/>
      <c r="CLF512" s="65"/>
      <c r="CLI512" s="78"/>
      <c r="CLJ512" s="78"/>
      <c r="CLK512" s="65"/>
      <c r="CLN512" s="78"/>
      <c r="CLO512" s="78"/>
      <c r="CLP512" s="65"/>
      <c r="CLS512" s="78"/>
      <c r="CLT512" s="78"/>
      <c r="CLU512" s="65"/>
      <c r="CLX512" s="78"/>
      <c r="CLY512" s="78"/>
      <c r="CLZ512" s="65"/>
      <c r="CMC512" s="78"/>
      <c r="CMD512" s="78"/>
      <c r="CME512" s="65"/>
      <c r="CMH512" s="78"/>
      <c r="CMI512" s="78"/>
      <c r="CMJ512" s="65"/>
      <c r="CMM512" s="78"/>
      <c r="CMN512" s="78"/>
      <c r="CMO512" s="65"/>
      <c r="CMR512" s="78"/>
      <c r="CMS512" s="78"/>
      <c r="CMT512" s="65"/>
      <c r="CMW512" s="78"/>
      <c r="CMX512" s="78"/>
      <c r="CMY512" s="65"/>
      <c r="CNB512" s="78"/>
      <c r="CNC512" s="78"/>
      <c r="CND512" s="65"/>
      <c r="CNG512" s="78"/>
      <c r="CNH512" s="78"/>
      <c r="CNI512" s="65"/>
      <c r="CNL512" s="78"/>
      <c r="CNM512" s="78"/>
      <c r="CNN512" s="65"/>
      <c r="CNQ512" s="78"/>
      <c r="CNR512" s="78"/>
      <c r="CNS512" s="65"/>
      <c r="CNV512" s="78"/>
      <c r="CNW512" s="78"/>
      <c r="CNX512" s="65"/>
      <c r="COA512" s="78"/>
      <c r="COB512" s="78"/>
      <c r="COC512" s="65"/>
      <c r="COF512" s="78"/>
      <c r="COG512" s="78"/>
      <c r="COH512" s="65"/>
      <c r="COK512" s="78"/>
      <c r="COL512" s="78"/>
      <c r="COM512" s="65"/>
      <c r="COP512" s="78"/>
      <c r="COQ512" s="78"/>
      <c r="COR512" s="65"/>
      <c r="COU512" s="78"/>
      <c r="COV512" s="78"/>
      <c r="COW512" s="65"/>
      <c r="COZ512" s="78"/>
      <c r="CPA512" s="78"/>
      <c r="CPB512" s="65"/>
      <c r="CPE512" s="78"/>
      <c r="CPF512" s="78"/>
      <c r="CPG512" s="65"/>
      <c r="CPJ512" s="78"/>
      <c r="CPK512" s="78"/>
      <c r="CPL512" s="65"/>
      <c r="CPO512" s="78"/>
      <c r="CPP512" s="78"/>
      <c r="CPQ512" s="65"/>
      <c r="CPT512" s="78"/>
      <c r="CPU512" s="78"/>
      <c r="CPV512" s="65"/>
      <c r="CPY512" s="78"/>
      <c r="CPZ512" s="78"/>
      <c r="CQA512" s="65"/>
      <c r="CQD512" s="78"/>
      <c r="CQE512" s="78"/>
      <c r="CQF512" s="65"/>
      <c r="CQI512" s="78"/>
      <c r="CQJ512" s="78"/>
      <c r="CQK512" s="65"/>
      <c r="CQN512" s="78"/>
      <c r="CQO512" s="78"/>
      <c r="CQP512" s="65"/>
      <c r="CQS512" s="78"/>
      <c r="CQT512" s="78"/>
      <c r="CQU512" s="65"/>
      <c r="CQX512" s="78"/>
      <c r="CQY512" s="78"/>
      <c r="CQZ512" s="65"/>
      <c r="CRC512" s="78"/>
      <c r="CRD512" s="78"/>
      <c r="CRE512" s="65"/>
      <c r="CRH512" s="78"/>
      <c r="CRI512" s="78"/>
      <c r="CRJ512" s="65"/>
      <c r="CRM512" s="78"/>
      <c r="CRN512" s="78"/>
      <c r="CRO512" s="65"/>
      <c r="CRR512" s="78"/>
      <c r="CRS512" s="78"/>
      <c r="CRT512" s="65"/>
      <c r="CRW512" s="78"/>
      <c r="CRX512" s="78"/>
      <c r="CRY512" s="65"/>
      <c r="CSB512" s="78"/>
      <c r="CSC512" s="78"/>
      <c r="CSD512" s="65"/>
      <c r="CSG512" s="78"/>
      <c r="CSH512" s="78"/>
      <c r="CSI512" s="65"/>
      <c r="CSL512" s="78"/>
      <c r="CSM512" s="78"/>
      <c r="CSN512" s="65"/>
      <c r="CSQ512" s="78"/>
      <c r="CSR512" s="78"/>
      <c r="CSS512" s="65"/>
      <c r="CSV512" s="78"/>
      <c r="CSW512" s="78"/>
      <c r="CSX512" s="65"/>
      <c r="CTA512" s="78"/>
      <c r="CTB512" s="78"/>
      <c r="CTC512" s="65"/>
      <c r="CTF512" s="78"/>
      <c r="CTG512" s="78"/>
      <c r="CTH512" s="65"/>
      <c r="CTK512" s="78"/>
      <c r="CTL512" s="78"/>
      <c r="CTM512" s="65"/>
      <c r="CTP512" s="78"/>
      <c r="CTQ512" s="78"/>
      <c r="CTR512" s="65"/>
      <c r="CTU512" s="78"/>
      <c r="CTV512" s="78"/>
      <c r="CTW512" s="65"/>
      <c r="CTZ512" s="78"/>
      <c r="CUA512" s="78"/>
      <c r="CUB512" s="65"/>
      <c r="CUE512" s="78"/>
      <c r="CUF512" s="78"/>
      <c r="CUG512" s="65"/>
      <c r="CUJ512" s="78"/>
      <c r="CUK512" s="78"/>
      <c r="CUL512" s="65"/>
      <c r="CUO512" s="78"/>
      <c r="CUP512" s="78"/>
      <c r="CUQ512" s="65"/>
      <c r="CUT512" s="78"/>
      <c r="CUU512" s="78"/>
      <c r="CUV512" s="65"/>
      <c r="CUY512" s="78"/>
      <c r="CUZ512" s="78"/>
      <c r="CVA512" s="65"/>
      <c r="CVD512" s="78"/>
      <c r="CVE512" s="78"/>
      <c r="CVF512" s="65"/>
      <c r="CVI512" s="78"/>
      <c r="CVJ512" s="78"/>
      <c r="CVK512" s="65"/>
      <c r="CVN512" s="78"/>
      <c r="CVO512" s="78"/>
      <c r="CVP512" s="65"/>
      <c r="CVS512" s="78"/>
      <c r="CVT512" s="78"/>
      <c r="CVU512" s="65"/>
      <c r="CVX512" s="78"/>
      <c r="CVY512" s="78"/>
      <c r="CVZ512" s="65"/>
      <c r="CWC512" s="78"/>
      <c r="CWD512" s="78"/>
      <c r="CWE512" s="65"/>
      <c r="CWH512" s="78"/>
      <c r="CWI512" s="78"/>
      <c r="CWJ512" s="65"/>
      <c r="CWM512" s="78"/>
      <c r="CWN512" s="78"/>
      <c r="CWO512" s="65"/>
      <c r="CWR512" s="78"/>
      <c r="CWS512" s="78"/>
      <c r="CWT512" s="65"/>
      <c r="CWW512" s="78"/>
      <c r="CWX512" s="78"/>
      <c r="CWY512" s="65"/>
      <c r="CXB512" s="78"/>
      <c r="CXC512" s="78"/>
      <c r="CXD512" s="65"/>
      <c r="CXG512" s="78"/>
      <c r="CXH512" s="78"/>
      <c r="CXI512" s="65"/>
      <c r="CXL512" s="78"/>
      <c r="CXM512" s="78"/>
      <c r="CXN512" s="65"/>
      <c r="CXQ512" s="78"/>
      <c r="CXR512" s="78"/>
      <c r="CXS512" s="65"/>
      <c r="CXV512" s="78"/>
      <c r="CXW512" s="78"/>
      <c r="CXX512" s="65"/>
      <c r="CYA512" s="78"/>
      <c r="CYB512" s="78"/>
      <c r="CYC512" s="65"/>
      <c r="CYF512" s="78"/>
      <c r="CYG512" s="78"/>
      <c r="CYH512" s="65"/>
      <c r="CYK512" s="78"/>
      <c r="CYL512" s="78"/>
      <c r="CYM512" s="65"/>
      <c r="CYP512" s="78"/>
      <c r="CYQ512" s="78"/>
      <c r="CYR512" s="65"/>
      <c r="CYU512" s="78"/>
      <c r="CYV512" s="78"/>
      <c r="CYW512" s="65"/>
      <c r="CYZ512" s="78"/>
      <c r="CZA512" s="78"/>
      <c r="CZB512" s="65"/>
      <c r="CZE512" s="78"/>
      <c r="CZF512" s="78"/>
      <c r="CZG512" s="65"/>
      <c r="CZJ512" s="78"/>
      <c r="CZK512" s="78"/>
      <c r="CZL512" s="65"/>
      <c r="CZO512" s="78"/>
      <c r="CZP512" s="78"/>
      <c r="CZQ512" s="65"/>
      <c r="CZT512" s="78"/>
      <c r="CZU512" s="78"/>
      <c r="CZV512" s="65"/>
      <c r="CZY512" s="78"/>
      <c r="CZZ512" s="78"/>
      <c r="DAA512" s="65"/>
      <c r="DAD512" s="78"/>
      <c r="DAE512" s="78"/>
      <c r="DAF512" s="65"/>
      <c r="DAI512" s="78"/>
      <c r="DAJ512" s="78"/>
      <c r="DAK512" s="65"/>
      <c r="DAN512" s="78"/>
      <c r="DAO512" s="78"/>
      <c r="DAP512" s="65"/>
      <c r="DAS512" s="78"/>
      <c r="DAT512" s="78"/>
      <c r="DAU512" s="65"/>
      <c r="DAX512" s="78"/>
      <c r="DAY512" s="78"/>
      <c r="DAZ512" s="65"/>
      <c r="DBC512" s="78"/>
      <c r="DBD512" s="78"/>
      <c r="DBE512" s="65"/>
      <c r="DBH512" s="78"/>
      <c r="DBI512" s="78"/>
      <c r="DBJ512" s="65"/>
      <c r="DBM512" s="78"/>
      <c r="DBN512" s="78"/>
      <c r="DBO512" s="65"/>
      <c r="DBR512" s="78"/>
      <c r="DBS512" s="78"/>
      <c r="DBT512" s="65"/>
      <c r="DBW512" s="78"/>
      <c r="DBX512" s="78"/>
      <c r="DBY512" s="65"/>
      <c r="DCB512" s="78"/>
      <c r="DCC512" s="78"/>
      <c r="DCD512" s="65"/>
      <c r="DCG512" s="78"/>
      <c r="DCH512" s="78"/>
      <c r="DCI512" s="65"/>
      <c r="DCL512" s="78"/>
      <c r="DCM512" s="78"/>
      <c r="DCN512" s="65"/>
      <c r="DCQ512" s="78"/>
      <c r="DCR512" s="78"/>
      <c r="DCS512" s="65"/>
      <c r="DCV512" s="78"/>
      <c r="DCW512" s="78"/>
      <c r="DCX512" s="65"/>
      <c r="DDA512" s="78"/>
      <c r="DDB512" s="78"/>
      <c r="DDC512" s="65"/>
      <c r="DDF512" s="78"/>
      <c r="DDG512" s="78"/>
      <c r="DDH512" s="65"/>
      <c r="DDK512" s="78"/>
      <c r="DDL512" s="78"/>
      <c r="DDM512" s="65"/>
      <c r="DDP512" s="78"/>
      <c r="DDQ512" s="78"/>
      <c r="DDR512" s="65"/>
      <c r="DDU512" s="78"/>
      <c r="DDV512" s="78"/>
      <c r="DDW512" s="65"/>
      <c r="DDZ512" s="78"/>
      <c r="DEA512" s="78"/>
      <c r="DEB512" s="65"/>
      <c r="DEE512" s="78"/>
      <c r="DEF512" s="78"/>
      <c r="DEG512" s="65"/>
      <c r="DEJ512" s="78"/>
      <c r="DEK512" s="78"/>
      <c r="DEL512" s="65"/>
      <c r="DEO512" s="78"/>
      <c r="DEP512" s="78"/>
      <c r="DEQ512" s="65"/>
      <c r="DET512" s="78"/>
      <c r="DEU512" s="78"/>
      <c r="DEV512" s="65"/>
      <c r="DEY512" s="78"/>
      <c r="DEZ512" s="78"/>
      <c r="DFA512" s="65"/>
      <c r="DFD512" s="78"/>
      <c r="DFE512" s="78"/>
      <c r="DFF512" s="65"/>
      <c r="DFI512" s="78"/>
      <c r="DFJ512" s="78"/>
      <c r="DFK512" s="65"/>
      <c r="DFN512" s="78"/>
      <c r="DFO512" s="78"/>
      <c r="DFP512" s="65"/>
      <c r="DFS512" s="78"/>
      <c r="DFT512" s="78"/>
      <c r="DFU512" s="65"/>
      <c r="DFX512" s="78"/>
      <c r="DFY512" s="78"/>
      <c r="DFZ512" s="65"/>
      <c r="DGC512" s="78"/>
      <c r="DGD512" s="78"/>
      <c r="DGE512" s="65"/>
      <c r="DGH512" s="78"/>
      <c r="DGI512" s="78"/>
      <c r="DGJ512" s="65"/>
      <c r="DGM512" s="78"/>
      <c r="DGN512" s="78"/>
      <c r="DGO512" s="65"/>
      <c r="DGR512" s="78"/>
      <c r="DGS512" s="78"/>
      <c r="DGT512" s="65"/>
      <c r="DGW512" s="78"/>
      <c r="DGX512" s="78"/>
      <c r="DGY512" s="65"/>
      <c r="DHB512" s="78"/>
      <c r="DHC512" s="78"/>
      <c r="DHD512" s="65"/>
      <c r="DHG512" s="78"/>
      <c r="DHH512" s="78"/>
      <c r="DHI512" s="65"/>
      <c r="DHL512" s="78"/>
      <c r="DHM512" s="78"/>
      <c r="DHN512" s="65"/>
      <c r="DHQ512" s="78"/>
      <c r="DHR512" s="78"/>
      <c r="DHS512" s="65"/>
      <c r="DHV512" s="78"/>
      <c r="DHW512" s="78"/>
      <c r="DHX512" s="65"/>
      <c r="DIA512" s="78"/>
      <c r="DIB512" s="78"/>
      <c r="DIC512" s="65"/>
      <c r="DIF512" s="78"/>
      <c r="DIG512" s="78"/>
      <c r="DIH512" s="65"/>
      <c r="DIK512" s="78"/>
      <c r="DIL512" s="78"/>
      <c r="DIM512" s="65"/>
      <c r="DIP512" s="78"/>
      <c r="DIQ512" s="78"/>
      <c r="DIR512" s="65"/>
      <c r="DIU512" s="78"/>
      <c r="DIV512" s="78"/>
      <c r="DIW512" s="65"/>
      <c r="DIZ512" s="78"/>
      <c r="DJA512" s="78"/>
      <c r="DJB512" s="65"/>
      <c r="DJE512" s="78"/>
      <c r="DJF512" s="78"/>
      <c r="DJG512" s="65"/>
      <c r="DJJ512" s="78"/>
      <c r="DJK512" s="78"/>
      <c r="DJL512" s="65"/>
      <c r="DJO512" s="78"/>
      <c r="DJP512" s="78"/>
      <c r="DJQ512" s="65"/>
      <c r="DJT512" s="78"/>
      <c r="DJU512" s="78"/>
      <c r="DJV512" s="65"/>
      <c r="DJY512" s="78"/>
      <c r="DJZ512" s="78"/>
      <c r="DKA512" s="65"/>
      <c r="DKD512" s="78"/>
      <c r="DKE512" s="78"/>
      <c r="DKF512" s="65"/>
      <c r="DKI512" s="78"/>
      <c r="DKJ512" s="78"/>
      <c r="DKK512" s="65"/>
      <c r="DKN512" s="78"/>
      <c r="DKO512" s="78"/>
      <c r="DKP512" s="65"/>
      <c r="DKS512" s="78"/>
      <c r="DKT512" s="78"/>
      <c r="DKU512" s="65"/>
      <c r="DKX512" s="78"/>
      <c r="DKY512" s="78"/>
      <c r="DKZ512" s="65"/>
      <c r="DLC512" s="78"/>
      <c r="DLD512" s="78"/>
      <c r="DLE512" s="65"/>
      <c r="DLH512" s="78"/>
      <c r="DLI512" s="78"/>
      <c r="DLJ512" s="65"/>
      <c r="DLM512" s="78"/>
      <c r="DLN512" s="78"/>
      <c r="DLO512" s="65"/>
      <c r="DLR512" s="78"/>
      <c r="DLS512" s="78"/>
      <c r="DLT512" s="65"/>
      <c r="DLW512" s="78"/>
      <c r="DLX512" s="78"/>
      <c r="DLY512" s="65"/>
      <c r="DMB512" s="78"/>
      <c r="DMC512" s="78"/>
      <c r="DMD512" s="65"/>
      <c r="DMG512" s="78"/>
      <c r="DMH512" s="78"/>
      <c r="DMI512" s="65"/>
      <c r="DML512" s="78"/>
      <c r="DMM512" s="78"/>
      <c r="DMN512" s="65"/>
      <c r="DMQ512" s="78"/>
      <c r="DMR512" s="78"/>
      <c r="DMS512" s="65"/>
      <c r="DMV512" s="78"/>
      <c r="DMW512" s="78"/>
      <c r="DMX512" s="65"/>
      <c r="DNA512" s="78"/>
      <c r="DNB512" s="78"/>
      <c r="DNC512" s="65"/>
      <c r="DNF512" s="78"/>
      <c r="DNG512" s="78"/>
      <c r="DNH512" s="65"/>
      <c r="DNK512" s="78"/>
      <c r="DNL512" s="78"/>
      <c r="DNM512" s="65"/>
      <c r="DNP512" s="78"/>
      <c r="DNQ512" s="78"/>
      <c r="DNR512" s="65"/>
      <c r="DNU512" s="78"/>
      <c r="DNV512" s="78"/>
      <c r="DNW512" s="65"/>
      <c r="DNZ512" s="78"/>
      <c r="DOA512" s="78"/>
      <c r="DOB512" s="65"/>
      <c r="DOE512" s="78"/>
      <c r="DOF512" s="78"/>
      <c r="DOG512" s="65"/>
      <c r="DOJ512" s="78"/>
      <c r="DOK512" s="78"/>
      <c r="DOL512" s="65"/>
      <c r="DOO512" s="78"/>
      <c r="DOP512" s="78"/>
      <c r="DOQ512" s="65"/>
      <c r="DOT512" s="78"/>
      <c r="DOU512" s="78"/>
      <c r="DOV512" s="65"/>
      <c r="DOY512" s="78"/>
      <c r="DOZ512" s="78"/>
      <c r="DPA512" s="65"/>
      <c r="DPD512" s="78"/>
      <c r="DPE512" s="78"/>
      <c r="DPF512" s="65"/>
      <c r="DPI512" s="78"/>
      <c r="DPJ512" s="78"/>
      <c r="DPK512" s="65"/>
      <c r="DPN512" s="78"/>
      <c r="DPO512" s="78"/>
      <c r="DPP512" s="65"/>
      <c r="DPS512" s="78"/>
      <c r="DPT512" s="78"/>
      <c r="DPU512" s="65"/>
      <c r="DPX512" s="78"/>
      <c r="DPY512" s="78"/>
      <c r="DPZ512" s="65"/>
      <c r="DQC512" s="78"/>
      <c r="DQD512" s="78"/>
      <c r="DQE512" s="65"/>
      <c r="DQH512" s="78"/>
      <c r="DQI512" s="78"/>
      <c r="DQJ512" s="65"/>
      <c r="DQM512" s="78"/>
      <c r="DQN512" s="78"/>
      <c r="DQO512" s="65"/>
      <c r="DQR512" s="78"/>
      <c r="DQS512" s="78"/>
      <c r="DQT512" s="65"/>
      <c r="DQW512" s="78"/>
      <c r="DQX512" s="78"/>
      <c r="DQY512" s="65"/>
      <c r="DRB512" s="78"/>
      <c r="DRC512" s="78"/>
      <c r="DRD512" s="65"/>
      <c r="DRG512" s="78"/>
      <c r="DRH512" s="78"/>
      <c r="DRI512" s="65"/>
      <c r="DRL512" s="78"/>
      <c r="DRM512" s="78"/>
      <c r="DRN512" s="65"/>
      <c r="DRQ512" s="78"/>
      <c r="DRR512" s="78"/>
      <c r="DRS512" s="65"/>
      <c r="DRV512" s="78"/>
      <c r="DRW512" s="78"/>
      <c r="DRX512" s="65"/>
      <c r="DSA512" s="78"/>
      <c r="DSB512" s="78"/>
      <c r="DSC512" s="65"/>
      <c r="DSF512" s="78"/>
      <c r="DSG512" s="78"/>
      <c r="DSH512" s="65"/>
      <c r="DSK512" s="78"/>
      <c r="DSL512" s="78"/>
      <c r="DSM512" s="65"/>
      <c r="DSP512" s="78"/>
      <c r="DSQ512" s="78"/>
      <c r="DSR512" s="65"/>
      <c r="DSU512" s="78"/>
      <c r="DSV512" s="78"/>
      <c r="DSW512" s="65"/>
      <c r="DSZ512" s="78"/>
      <c r="DTA512" s="78"/>
      <c r="DTB512" s="65"/>
      <c r="DTE512" s="78"/>
      <c r="DTF512" s="78"/>
      <c r="DTG512" s="65"/>
      <c r="DTJ512" s="78"/>
      <c r="DTK512" s="78"/>
      <c r="DTL512" s="65"/>
      <c r="DTO512" s="78"/>
      <c r="DTP512" s="78"/>
      <c r="DTQ512" s="65"/>
      <c r="DTT512" s="78"/>
      <c r="DTU512" s="78"/>
      <c r="DTV512" s="65"/>
      <c r="DTY512" s="78"/>
      <c r="DTZ512" s="78"/>
      <c r="DUA512" s="65"/>
      <c r="DUD512" s="78"/>
      <c r="DUE512" s="78"/>
      <c r="DUF512" s="65"/>
      <c r="DUI512" s="78"/>
      <c r="DUJ512" s="78"/>
      <c r="DUK512" s="65"/>
      <c r="DUN512" s="78"/>
      <c r="DUO512" s="78"/>
      <c r="DUP512" s="65"/>
      <c r="DUS512" s="78"/>
      <c r="DUT512" s="78"/>
      <c r="DUU512" s="65"/>
      <c r="DUX512" s="78"/>
      <c r="DUY512" s="78"/>
      <c r="DUZ512" s="65"/>
      <c r="DVC512" s="78"/>
      <c r="DVD512" s="78"/>
      <c r="DVE512" s="65"/>
      <c r="DVH512" s="78"/>
      <c r="DVI512" s="78"/>
      <c r="DVJ512" s="65"/>
      <c r="DVM512" s="78"/>
      <c r="DVN512" s="78"/>
      <c r="DVO512" s="65"/>
      <c r="DVR512" s="78"/>
      <c r="DVS512" s="78"/>
      <c r="DVT512" s="65"/>
      <c r="DVW512" s="78"/>
      <c r="DVX512" s="78"/>
      <c r="DVY512" s="65"/>
      <c r="DWB512" s="78"/>
      <c r="DWC512" s="78"/>
      <c r="DWD512" s="65"/>
      <c r="DWG512" s="78"/>
      <c r="DWH512" s="78"/>
      <c r="DWI512" s="65"/>
      <c r="DWL512" s="78"/>
      <c r="DWM512" s="78"/>
      <c r="DWN512" s="65"/>
      <c r="DWQ512" s="78"/>
      <c r="DWR512" s="78"/>
      <c r="DWS512" s="65"/>
      <c r="DWV512" s="78"/>
      <c r="DWW512" s="78"/>
      <c r="DWX512" s="65"/>
      <c r="DXA512" s="78"/>
      <c r="DXB512" s="78"/>
      <c r="DXC512" s="65"/>
      <c r="DXF512" s="78"/>
      <c r="DXG512" s="78"/>
      <c r="DXH512" s="65"/>
      <c r="DXK512" s="78"/>
      <c r="DXL512" s="78"/>
      <c r="DXM512" s="65"/>
      <c r="DXP512" s="78"/>
      <c r="DXQ512" s="78"/>
      <c r="DXR512" s="65"/>
      <c r="DXU512" s="78"/>
      <c r="DXV512" s="78"/>
      <c r="DXW512" s="65"/>
      <c r="DXZ512" s="78"/>
      <c r="DYA512" s="78"/>
      <c r="DYB512" s="65"/>
      <c r="DYE512" s="78"/>
      <c r="DYF512" s="78"/>
      <c r="DYG512" s="65"/>
      <c r="DYJ512" s="78"/>
      <c r="DYK512" s="78"/>
      <c r="DYL512" s="65"/>
      <c r="DYO512" s="78"/>
      <c r="DYP512" s="78"/>
      <c r="DYQ512" s="65"/>
      <c r="DYT512" s="78"/>
      <c r="DYU512" s="78"/>
      <c r="DYV512" s="65"/>
      <c r="DYY512" s="78"/>
      <c r="DYZ512" s="78"/>
      <c r="DZA512" s="65"/>
      <c r="DZD512" s="78"/>
      <c r="DZE512" s="78"/>
      <c r="DZF512" s="65"/>
      <c r="DZI512" s="78"/>
      <c r="DZJ512" s="78"/>
      <c r="DZK512" s="65"/>
      <c r="DZN512" s="78"/>
      <c r="DZO512" s="78"/>
      <c r="DZP512" s="65"/>
      <c r="DZS512" s="78"/>
      <c r="DZT512" s="78"/>
      <c r="DZU512" s="65"/>
      <c r="DZX512" s="78"/>
      <c r="DZY512" s="78"/>
      <c r="DZZ512" s="65"/>
      <c r="EAC512" s="78"/>
      <c r="EAD512" s="78"/>
      <c r="EAE512" s="65"/>
      <c r="EAH512" s="78"/>
      <c r="EAI512" s="78"/>
      <c r="EAJ512" s="65"/>
      <c r="EAM512" s="78"/>
      <c r="EAN512" s="78"/>
      <c r="EAO512" s="65"/>
      <c r="EAR512" s="78"/>
      <c r="EAS512" s="78"/>
      <c r="EAT512" s="65"/>
      <c r="EAW512" s="78"/>
      <c r="EAX512" s="78"/>
      <c r="EAY512" s="65"/>
      <c r="EBB512" s="78"/>
      <c r="EBC512" s="78"/>
      <c r="EBD512" s="65"/>
      <c r="EBG512" s="78"/>
      <c r="EBH512" s="78"/>
      <c r="EBI512" s="65"/>
      <c r="EBL512" s="78"/>
      <c r="EBM512" s="78"/>
      <c r="EBN512" s="65"/>
      <c r="EBQ512" s="78"/>
      <c r="EBR512" s="78"/>
      <c r="EBS512" s="65"/>
      <c r="EBV512" s="78"/>
      <c r="EBW512" s="78"/>
      <c r="EBX512" s="65"/>
      <c r="ECA512" s="78"/>
      <c r="ECB512" s="78"/>
      <c r="ECC512" s="65"/>
      <c r="ECF512" s="78"/>
      <c r="ECG512" s="78"/>
      <c r="ECH512" s="65"/>
      <c r="ECK512" s="78"/>
      <c r="ECL512" s="78"/>
      <c r="ECM512" s="65"/>
      <c r="ECP512" s="78"/>
      <c r="ECQ512" s="78"/>
      <c r="ECR512" s="65"/>
      <c r="ECU512" s="78"/>
      <c r="ECV512" s="78"/>
      <c r="ECW512" s="65"/>
      <c r="ECZ512" s="78"/>
      <c r="EDA512" s="78"/>
      <c r="EDB512" s="65"/>
      <c r="EDE512" s="78"/>
      <c r="EDF512" s="78"/>
      <c r="EDG512" s="65"/>
      <c r="EDJ512" s="78"/>
      <c r="EDK512" s="78"/>
      <c r="EDL512" s="65"/>
      <c r="EDO512" s="78"/>
      <c r="EDP512" s="78"/>
      <c r="EDQ512" s="65"/>
      <c r="EDT512" s="78"/>
      <c r="EDU512" s="78"/>
      <c r="EDV512" s="65"/>
      <c r="EDY512" s="78"/>
      <c r="EDZ512" s="78"/>
      <c r="EEA512" s="65"/>
      <c r="EED512" s="78"/>
      <c r="EEE512" s="78"/>
      <c r="EEF512" s="65"/>
      <c r="EEI512" s="78"/>
      <c r="EEJ512" s="78"/>
      <c r="EEK512" s="65"/>
      <c r="EEN512" s="78"/>
      <c r="EEO512" s="78"/>
      <c r="EEP512" s="65"/>
      <c r="EES512" s="78"/>
      <c r="EET512" s="78"/>
      <c r="EEU512" s="65"/>
      <c r="EEX512" s="78"/>
      <c r="EEY512" s="78"/>
      <c r="EEZ512" s="65"/>
      <c r="EFC512" s="78"/>
      <c r="EFD512" s="78"/>
      <c r="EFE512" s="65"/>
      <c r="EFH512" s="78"/>
      <c r="EFI512" s="78"/>
      <c r="EFJ512" s="65"/>
      <c r="EFM512" s="78"/>
      <c r="EFN512" s="78"/>
      <c r="EFO512" s="65"/>
      <c r="EFR512" s="78"/>
      <c r="EFS512" s="78"/>
      <c r="EFT512" s="65"/>
      <c r="EFW512" s="78"/>
      <c r="EFX512" s="78"/>
      <c r="EFY512" s="65"/>
      <c r="EGB512" s="78"/>
      <c r="EGC512" s="78"/>
      <c r="EGD512" s="65"/>
      <c r="EGG512" s="78"/>
      <c r="EGH512" s="78"/>
      <c r="EGI512" s="65"/>
      <c r="EGL512" s="78"/>
      <c r="EGM512" s="78"/>
      <c r="EGN512" s="65"/>
      <c r="EGQ512" s="78"/>
      <c r="EGR512" s="78"/>
      <c r="EGS512" s="65"/>
      <c r="EGV512" s="78"/>
      <c r="EGW512" s="78"/>
      <c r="EGX512" s="65"/>
      <c r="EHA512" s="78"/>
      <c r="EHB512" s="78"/>
      <c r="EHC512" s="65"/>
      <c r="EHF512" s="78"/>
      <c r="EHG512" s="78"/>
      <c r="EHH512" s="65"/>
      <c r="EHK512" s="78"/>
      <c r="EHL512" s="78"/>
      <c r="EHM512" s="65"/>
      <c r="EHP512" s="78"/>
      <c r="EHQ512" s="78"/>
      <c r="EHR512" s="65"/>
      <c r="EHU512" s="78"/>
      <c r="EHV512" s="78"/>
      <c r="EHW512" s="65"/>
      <c r="EHZ512" s="78"/>
      <c r="EIA512" s="78"/>
      <c r="EIB512" s="65"/>
      <c r="EIE512" s="78"/>
      <c r="EIF512" s="78"/>
      <c r="EIG512" s="65"/>
      <c r="EIJ512" s="78"/>
      <c r="EIK512" s="78"/>
      <c r="EIL512" s="65"/>
      <c r="EIO512" s="78"/>
      <c r="EIP512" s="78"/>
      <c r="EIQ512" s="65"/>
      <c r="EIT512" s="78"/>
      <c r="EIU512" s="78"/>
      <c r="EIV512" s="65"/>
      <c r="EIY512" s="78"/>
      <c r="EIZ512" s="78"/>
      <c r="EJA512" s="65"/>
      <c r="EJD512" s="78"/>
      <c r="EJE512" s="78"/>
      <c r="EJF512" s="65"/>
      <c r="EJI512" s="78"/>
      <c r="EJJ512" s="78"/>
      <c r="EJK512" s="65"/>
      <c r="EJN512" s="78"/>
      <c r="EJO512" s="78"/>
      <c r="EJP512" s="65"/>
      <c r="EJS512" s="78"/>
      <c r="EJT512" s="78"/>
      <c r="EJU512" s="65"/>
      <c r="EJX512" s="78"/>
      <c r="EJY512" s="78"/>
      <c r="EJZ512" s="65"/>
      <c r="EKC512" s="78"/>
      <c r="EKD512" s="78"/>
      <c r="EKE512" s="65"/>
      <c r="EKH512" s="78"/>
      <c r="EKI512" s="78"/>
      <c r="EKJ512" s="65"/>
      <c r="EKM512" s="78"/>
      <c r="EKN512" s="78"/>
      <c r="EKO512" s="65"/>
      <c r="EKR512" s="78"/>
      <c r="EKS512" s="78"/>
      <c r="EKT512" s="65"/>
      <c r="EKW512" s="78"/>
      <c r="EKX512" s="78"/>
      <c r="EKY512" s="65"/>
      <c r="ELB512" s="78"/>
      <c r="ELC512" s="78"/>
      <c r="ELD512" s="65"/>
      <c r="ELG512" s="78"/>
      <c r="ELH512" s="78"/>
      <c r="ELI512" s="65"/>
      <c r="ELL512" s="78"/>
      <c r="ELM512" s="78"/>
      <c r="ELN512" s="65"/>
      <c r="ELQ512" s="78"/>
      <c r="ELR512" s="78"/>
      <c r="ELS512" s="65"/>
      <c r="ELV512" s="78"/>
      <c r="ELW512" s="78"/>
      <c r="ELX512" s="65"/>
      <c r="EMA512" s="78"/>
      <c r="EMB512" s="78"/>
      <c r="EMC512" s="65"/>
      <c r="EMF512" s="78"/>
      <c r="EMG512" s="78"/>
      <c r="EMH512" s="65"/>
      <c r="EMK512" s="78"/>
      <c r="EML512" s="78"/>
      <c r="EMM512" s="65"/>
      <c r="EMP512" s="78"/>
      <c r="EMQ512" s="78"/>
      <c r="EMR512" s="65"/>
      <c r="EMU512" s="78"/>
      <c r="EMV512" s="78"/>
      <c r="EMW512" s="65"/>
      <c r="EMZ512" s="78"/>
      <c r="ENA512" s="78"/>
      <c r="ENB512" s="65"/>
      <c r="ENE512" s="78"/>
      <c r="ENF512" s="78"/>
      <c r="ENG512" s="65"/>
      <c r="ENJ512" s="78"/>
      <c r="ENK512" s="78"/>
      <c r="ENL512" s="65"/>
      <c r="ENO512" s="78"/>
      <c r="ENP512" s="78"/>
      <c r="ENQ512" s="65"/>
      <c r="ENT512" s="78"/>
      <c r="ENU512" s="78"/>
      <c r="ENV512" s="65"/>
      <c r="ENY512" s="78"/>
      <c r="ENZ512" s="78"/>
      <c r="EOA512" s="65"/>
      <c r="EOD512" s="78"/>
      <c r="EOE512" s="78"/>
      <c r="EOF512" s="65"/>
      <c r="EOI512" s="78"/>
      <c r="EOJ512" s="78"/>
      <c r="EOK512" s="65"/>
      <c r="EON512" s="78"/>
      <c r="EOO512" s="78"/>
      <c r="EOP512" s="65"/>
      <c r="EOS512" s="78"/>
      <c r="EOT512" s="78"/>
      <c r="EOU512" s="65"/>
      <c r="EOX512" s="78"/>
      <c r="EOY512" s="78"/>
      <c r="EOZ512" s="65"/>
      <c r="EPC512" s="78"/>
      <c r="EPD512" s="78"/>
      <c r="EPE512" s="65"/>
      <c r="EPH512" s="78"/>
      <c r="EPI512" s="78"/>
      <c r="EPJ512" s="65"/>
      <c r="EPM512" s="78"/>
      <c r="EPN512" s="78"/>
      <c r="EPO512" s="65"/>
      <c r="EPR512" s="78"/>
      <c r="EPS512" s="78"/>
      <c r="EPT512" s="65"/>
      <c r="EPW512" s="78"/>
      <c r="EPX512" s="78"/>
      <c r="EPY512" s="65"/>
      <c r="EQB512" s="78"/>
      <c r="EQC512" s="78"/>
      <c r="EQD512" s="65"/>
      <c r="EQG512" s="78"/>
      <c r="EQH512" s="78"/>
      <c r="EQI512" s="65"/>
      <c r="EQL512" s="78"/>
      <c r="EQM512" s="78"/>
      <c r="EQN512" s="65"/>
      <c r="EQQ512" s="78"/>
      <c r="EQR512" s="78"/>
      <c r="EQS512" s="65"/>
      <c r="EQV512" s="78"/>
      <c r="EQW512" s="78"/>
      <c r="EQX512" s="65"/>
      <c r="ERA512" s="78"/>
      <c r="ERB512" s="78"/>
      <c r="ERC512" s="65"/>
      <c r="ERF512" s="78"/>
      <c r="ERG512" s="78"/>
      <c r="ERH512" s="65"/>
      <c r="ERK512" s="78"/>
      <c r="ERL512" s="78"/>
      <c r="ERM512" s="65"/>
      <c r="ERP512" s="78"/>
      <c r="ERQ512" s="78"/>
      <c r="ERR512" s="65"/>
      <c r="ERU512" s="78"/>
      <c r="ERV512" s="78"/>
      <c r="ERW512" s="65"/>
      <c r="ERZ512" s="78"/>
      <c r="ESA512" s="78"/>
      <c r="ESB512" s="65"/>
      <c r="ESE512" s="78"/>
      <c r="ESF512" s="78"/>
      <c r="ESG512" s="65"/>
      <c r="ESJ512" s="78"/>
      <c r="ESK512" s="78"/>
      <c r="ESL512" s="65"/>
      <c r="ESO512" s="78"/>
      <c r="ESP512" s="78"/>
      <c r="ESQ512" s="65"/>
      <c r="EST512" s="78"/>
      <c r="ESU512" s="78"/>
      <c r="ESV512" s="65"/>
      <c r="ESY512" s="78"/>
      <c r="ESZ512" s="78"/>
      <c r="ETA512" s="65"/>
      <c r="ETD512" s="78"/>
      <c r="ETE512" s="78"/>
      <c r="ETF512" s="65"/>
      <c r="ETI512" s="78"/>
      <c r="ETJ512" s="78"/>
      <c r="ETK512" s="65"/>
      <c r="ETN512" s="78"/>
      <c r="ETO512" s="78"/>
      <c r="ETP512" s="65"/>
      <c r="ETS512" s="78"/>
      <c r="ETT512" s="78"/>
      <c r="ETU512" s="65"/>
      <c r="ETX512" s="78"/>
      <c r="ETY512" s="78"/>
      <c r="ETZ512" s="65"/>
      <c r="EUC512" s="78"/>
      <c r="EUD512" s="78"/>
      <c r="EUE512" s="65"/>
      <c r="EUH512" s="78"/>
      <c r="EUI512" s="78"/>
      <c r="EUJ512" s="65"/>
      <c r="EUM512" s="78"/>
      <c r="EUN512" s="78"/>
      <c r="EUO512" s="65"/>
      <c r="EUR512" s="78"/>
      <c r="EUS512" s="78"/>
      <c r="EUT512" s="65"/>
      <c r="EUW512" s="78"/>
      <c r="EUX512" s="78"/>
      <c r="EUY512" s="65"/>
      <c r="EVB512" s="78"/>
      <c r="EVC512" s="78"/>
      <c r="EVD512" s="65"/>
      <c r="EVG512" s="78"/>
      <c r="EVH512" s="78"/>
      <c r="EVI512" s="65"/>
      <c r="EVL512" s="78"/>
      <c r="EVM512" s="78"/>
      <c r="EVN512" s="65"/>
      <c r="EVQ512" s="78"/>
      <c r="EVR512" s="78"/>
      <c r="EVS512" s="65"/>
      <c r="EVV512" s="78"/>
      <c r="EVW512" s="78"/>
      <c r="EVX512" s="65"/>
      <c r="EWA512" s="78"/>
      <c r="EWB512" s="78"/>
      <c r="EWC512" s="65"/>
      <c r="EWF512" s="78"/>
      <c r="EWG512" s="78"/>
      <c r="EWH512" s="65"/>
      <c r="EWK512" s="78"/>
      <c r="EWL512" s="78"/>
      <c r="EWM512" s="65"/>
      <c r="EWP512" s="78"/>
      <c r="EWQ512" s="78"/>
      <c r="EWR512" s="65"/>
      <c r="EWU512" s="78"/>
      <c r="EWV512" s="78"/>
      <c r="EWW512" s="65"/>
      <c r="EWZ512" s="78"/>
      <c r="EXA512" s="78"/>
      <c r="EXB512" s="65"/>
      <c r="EXE512" s="78"/>
      <c r="EXF512" s="78"/>
      <c r="EXG512" s="65"/>
      <c r="EXJ512" s="78"/>
      <c r="EXK512" s="78"/>
      <c r="EXL512" s="65"/>
      <c r="EXO512" s="78"/>
      <c r="EXP512" s="78"/>
      <c r="EXQ512" s="65"/>
      <c r="EXT512" s="78"/>
      <c r="EXU512" s="78"/>
      <c r="EXV512" s="65"/>
      <c r="EXY512" s="78"/>
      <c r="EXZ512" s="78"/>
      <c r="EYA512" s="65"/>
      <c r="EYD512" s="78"/>
      <c r="EYE512" s="78"/>
      <c r="EYF512" s="65"/>
      <c r="EYI512" s="78"/>
      <c r="EYJ512" s="78"/>
      <c r="EYK512" s="65"/>
      <c r="EYN512" s="78"/>
      <c r="EYO512" s="78"/>
      <c r="EYP512" s="65"/>
      <c r="EYS512" s="78"/>
      <c r="EYT512" s="78"/>
      <c r="EYU512" s="65"/>
      <c r="EYX512" s="78"/>
      <c r="EYY512" s="78"/>
      <c r="EYZ512" s="65"/>
      <c r="EZC512" s="78"/>
      <c r="EZD512" s="78"/>
      <c r="EZE512" s="65"/>
      <c r="EZH512" s="78"/>
      <c r="EZI512" s="78"/>
      <c r="EZJ512" s="65"/>
      <c r="EZM512" s="78"/>
      <c r="EZN512" s="78"/>
      <c r="EZO512" s="65"/>
      <c r="EZR512" s="78"/>
      <c r="EZS512" s="78"/>
      <c r="EZT512" s="65"/>
      <c r="EZW512" s="78"/>
      <c r="EZX512" s="78"/>
      <c r="EZY512" s="65"/>
      <c r="FAB512" s="78"/>
      <c r="FAC512" s="78"/>
      <c r="FAD512" s="65"/>
      <c r="FAG512" s="78"/>
      <c r="FAH512" s="78"/>
      <c r="FAI512" s="65"/>
      <c r="FAL512" s="78"/>
      <c r="FAM512" s="78"/>
      <c r="FAN512" s="65"/>
      <c r="FAQ512" s="78"/>
      <c r="FAR512" s="78"/>
      <c r="FAS512" s="65"/>
      <c r="FAV512" s="78"/>
      <c r="FAW512" s="78"/>
      <c r="FAX512" s="65"/>
      <c r="FBA512" s="78"/>
      <c r="FBB512" s="78"/>
      <c r="FBC512" s="65"/>
      <c r="FBF512" s="78"/>
      <c r="FBG512" s="78"/>
      <c r="FBH512" s="65"/>
      <c r="FBK512" s="78"/>
      <c r="FBL512" s="78"/>
      <c r="FBM512" s="65"/>
      <c r="FBP512" s="78"/>
      <c r="FBQ512" s="78"/>
      <c r="FBR512" s="65"/>
      <c r="FBU512" s="78"/>
      <c r="FBV512" s="78"/>
      <c r="FBW512" s="65"/>
      <c r="FBZ512" s="78"/>
      <c r="FCA512" s="78"/>
      <c r="FCB512" s="65"/>
      <c r="FCE512" s="78"/>
      <c r="FCF512" s="78"/>
      <c r="FCG512" s="65"/>
      <c r="FCJ512" s="78"/>
      <c r="FCK512" s="78"/>
      <c r="FCL512" s="65"/>
      <c r="FCO512" s="78"/>
      <c r="FCP512" s="78"/>
      <c r="FCQ512" s="65"/>
      <c r="FCT512" s="78"/>
      <c r="FCU512" s="78"/>
      <c r="FCV512" s="65"/>
      <c r="FCY512" s="78"/>
      <c r="FCZ512" s="78"/>
      <c r="FDA512" s="65"/>
      <c r="FDD512" s="78"/>
      <c r="FDE512" s="78"/>
      <c r="FDF512" s="65"/>
      <c r="FDI512" s="78"/>
      <c r="FDJ512" s="78"/>
      <c r="FDK512" s="65"/>
      <c r="FDN512" s="78"/>
      <c r="FDO512" s="78"/>
      <c r="FDP512" s="65"/>
      <c r="FDS512" s="78"/>
      <c r="FDT512" s="78"/>
      <c r="FDU512" s="65"/>
      <c r="FDX512" s="78"/>
      <c r="FDY512" s="78"/>
      <c r="FDZ512" s="65"/>
      <c r="FEC512" s="78"/>
      <c r="FED512" s="78"/>
      <c r="FEE512" s="65"/>
      <c r="FEH512" s="78"/>
      <c r="FEI512" s="78"/>
      <c r="FEJ512" s="65"/>
      <c r="FEM512" s="78"/>
      <c r="FEN512" s="78"/>
      <c r="FEO512" s="65"/>
      <c r="FER512" s="78"/>
      <c r="FES512" s="78"/>
      <c r="FET512" s="65"/>
      <c r="FEW512" s="78"/>
      <c r="FEX512" s="78"/>
      <c r="FEY512" s="65"/>
      <c r="FFB512" s="78"/>
      <c r="FFC512" s="78"/>
      <c r="FFD512" s="65"/>
      <c r="FFG512" s="78"/>
      <c r="FFH512" s="78"/>
      <c r="FFI512" s="65"/>
      <c r="FFL512" s="78"/>
      <c r="FFM512" s="78"/>
      <c r="FFN512" s="65"/>
      <c r="FFQ512" s="78"/>
      <c r="FFR512" s="78"/>
      <c r="FFS512" s="65"/>
      <c r="FFV512" s="78"/>
      <c r="FFW512" s="78"/>
      <c r="FFX512" s="65"/>
      <c r="FGA512" s="78"/>
      <c r="FGB512" s="78"/>
      <c r="FGC512" s="65"/>
      <c r="FGF512" s="78"/>
      <c r="FGG512" s="78"/>
      <c r="FGH512" s="65"/>
      <c r="FGK512" s="78"/>
      <c r="FGL512" s="78"/>
      <c r="FGM512" s="65"/>
      <c r="FGP512" s="78"/>
      <c r="FGQ512" s="78"/>
      <c r="FGR512" s="65"/>
      <c r="FGU512" s="78"/>
      <c r="FGV512" s="78"/>
      <c r="FGW512" s="65"/>
      <c r="FGZ512" s="78"/>
      <c r="FHA512" s="78"/>
      <c r="FHB512" s="65"/>
      <c r="FHE512" s="78"/>
      <c r="FHF512" s="78"/>
      <c r="FHG512" s="65"/>
      <c r="FHJ512" s="78"/>
      <c r="FHK512" s="78"/>
      <c r="FHL512" s="65"/>
      <c r="FHO512" s="78"/>
      <c r="FHP512" s="78"/>
      <c r="FHQ512" s="65"/>
      <c r="FHT512" s="78"/>
      <c r="FHU512" s="78"/>
      <c r="FHV512" s="65"/>
      <c r="FHY512" s="78"/>
      <c r="FHZ512" s="78"/>
      <c r="FIA512" s="65"/>
      <c r="FID512" s="78"/>
      <c r="FIE512" s="78"/>
      <c r="FIF512" s="65"/>
      <c r="FII512" s="78"/>
      <c r="FIJ512" s="78"/>
      <c r="FIK512" s="65"/>
      <c r="FIN512" s="78"/>
      <c r="FIO512" s="78"/>
      <c r="FIP512" s="65"/>
      <c r="FIS512" s="78"/>
      <c r="FIT512" s="78"/>
      <c r="FIU512" s="65"/>
      <c r="FIX512" s="78"/>
      <c r="FIY512" s="78"/>
      <c r="FIZ512" s="65"/>
      <c r="FJC512" s="78"/>
      <c r="FJD512" s="78"/>
      <c r="FJE512" s="65"/>
      <c r="FJH512" s="78"/>
      <c r="FJI512" s="78"/>
      <c r="FJJ512" s="65"/>
      <c r="FJM512" s="78"/>
      <c r="FJN512" s="78"/>
      <c r="FJO512" s="65"/>
      <c r="FJR512" s="78"/>
      <c r="FJS512" s="78"/>
      <c r="FJT512" s="65"/>
      <c r="FJW512" s="78"/>
      <c r="FJX512" s="78"/>
      <c r="FJY512" s="65"/>
      <c r="FKB512" s="78"/>
      <c r="FKC512" s="78"/>
      <c r="FKD512" s="65"/>
      <c r="FKG512" s="78"/>
      <c r="FKH512" s="78"/>
      <c r="FKI512" s="65"/>
      <c r="FKL512" s="78"/>
      <c r="FKM512" s="78"/>
      <c r="FKN512" s="65"/>
      <c r="FKQ512" s="78"/>
      <c r="FKR512" s="78"/>
      <c r="FKS512" s="65"/>
      <c r="FKV512" s="78"/>
      <c r="FKW512" s="78"/>
      <c r="FKX512" s="65"/>
      <c r="FLA512" s="78"/>
      <c r="FLB512" s="78"/>
      <c r="FLC512" s="65"/>
      <c r="FLF512" s="78"/>
      <c r="FLG512" s="78"/>
      <c r="FLH512" s="65"/>
      <c r="FLK512" s="78"/>
      <c r="FLL512" s="78"/>
      <c r="FLM512" s="65"/>
      <c r="FLP512" s="78"/>
      <c r="FLQ512" s="78"/>
      <c r="FLR512" s="65"/>
      <c r="FLU512" s="78"/>
      <c r="FLV512" s="78"/>
      <c r="FLW512" s="65"/>
      <c r="FLZ512" s="78"/>
      <c r="FMA512" s="78"/>
      <c r="FMB512" s="65"/>
      <c r="FME512" s="78"/>
      <c r="FMF512" s="78"/>
      <c r="FMG512" s="65"/>
      <c r="FMJ512" s="78"/>
      <c r="FMK512" s="78"/>
      <c r="FML512" s="65"/>
      <c r="FMO512" s="78"/>
      <c r="FMP512" s="78"/>
      <c r="FMQ512" s="65"/>
      <c r="FMT512" s="78"/>
      <c r="FMU512" s="78"/>
      <c r="FMV512" s="65"/>
      <c r="FMY512" s="78"/>
      <c r="FMZ512" s="78"/>
      <c r="FNA512" s="65"/>
      <c r="FND512" s="78"/>
      <c r="FNE512" s="78"/>
      <c r="FNF512" s="65"/>
      <c r="FNI512" s="78"/>
      <c r="FNJ512" s="78"/>
      <c r="FNK512" s="65"/>
      <c r="FNN512" s="78"/>
      <c r="FNO512" s="78"/>
      <c r="FNP512" s="65"/>
      <c r="FNS512" s="78"/>
      <c r="FNT512" s="78"/>
      <c r="FNU512" s="65"/>
      <c r="FNX512" s="78"/>
      <c r="FNY512" s="78"/>
      <c r="FNZ512" s="65"/>
      <c r="FOC512" s="78"/>
      <c r="FOD512" s="78"/>
      <c r="FOE512" s="65"/>
      <c r="FOH512" s="78"/>
      <c r="FOI512" s="78"/>
      <c r="FOJ512" s="65"/>
      <c r="FOM512" s="78"/>
      <c r="FON512" s="78"/>
      <c r="FOO512" s="65"/>
      <c r="FOR512" s="78"/>
      <c r="FOS512" s="78"/>
      <c r="FOT512" s="65"/>
      <c r="FOW512" s="78"/>
      <c r="FOX512" s="78"/>
      <c r="FOY512" s="65"/>
      <c r="FPB512" s="78"/>
      <c r="FPC512" s="78"/>
      <c r="FPD512" s="65"/>
      <c r="FPG512" s="78"/>
      <c r="FPH512" s="78"/>
      <c r="FPI512" s="65"/>
      <c r="FPL512" s="78"/>
      <c r="FPM512" s="78"/>
      <c r="FPN512" s="65"/>
      <c r="FPQ512" s="78"/>
      <c r="FPR512" s="78"/>
      <c r="FPS512" s="65"/>
      <c r="FPV512" s="78"/>
      <c r="FPW512" s="78"/>
      <c r="FPX512" s="65"/>
      <c r="FQA512" s="78"/>
      <c r="FQB512" s="78"/>
      <c r="FQC512" s="65"/>
      <c r="FQF512" s="78"/>
      <c r="FQG512" s="78"/>
      <c r="FQH512" s="65"/>
      <c r="FQK512" s="78"/>
      <c r="FQL512" s="78"/>
      <c r="FQM512" s="65"/>
      <c r="FQP512" s="78"/>
      <c r="FQQ512" s="78"/>
      <c r="FQR512" s="65"/>
      <c r="FQU512" s="78"/>
      <c r="FQV512" s="78"/>
      <c r="FQW512" s="65"/>
      <c r="FQZ512" s="78"/>
      <c r="FRA512" s="78"/>
      <c r="FRB512" s="65"/>
      <c r="FRE512" s="78"/>
      <c r="FRF512" s="78"/>
      <c r="FRG512" s="65"/>
      <c r="FRJ512" s="78"/>
      <c r="FRK512" s="78"/>
      <c r="FRL512" s="65"/>
      <c r="FRO512" s="78"/>
      <c r="FRP512" s="78"/>
      <c r="FRQ512" s="65"/>
      <c r="FRT512" s="78"/>
      <c r="FRU512" s="78"/>
      <c r="FRV512" s="65"/>
      <c r="FRY512" s="78"/>
      <c r="FRZ512" s="78"/>
      <c r="FSA512" s="65"/>
      <c r="FSD512" s="78"/>
      <c r="FSE512" s="78"/>
      <c r="FSF512" s="65"/>
      <c r="FSI512" s="78"/>
      <c r="FSJ512" s="78"/>
      <c r="FSK512" s="65"/>
      <c r="FSN512" s="78"/>
      <c r="FSO512" s="78"/>
      <c r="FSP512" s="65"/>
      <c r="FSS512" s="78"/>
      <c r="FST512" s="78"/>
      <c r="FSU512" s="65"/>
      <c r="FSX512" s="78"/>
      <c r="FSY512" s="78"/>
      <c r="FSZ512" s="65"/>
      <c r="FTC512" s="78"/>
      <c r="FTD512" s="78"/>
      <c r="FTE512" s="65"/>
      <c r="FTH512" s="78"/>
      <c r="FTI512" s="78"/>
      <c r="FTJ512" s="65"/>
      <c r="FTM512" s="78"/>
      <c r="FTN512" s="78"/>
      <c r="FTO512" s="65"/>
      <c r="FTR512" s="78"/>
      <c r="FTS512" s="78"/>
      <c r="FTT512" s="65"/>
      <c r="FTW512" s="78"/>
      <c r="FTX512" s="78"/>
      <c r="FTY512" s="65"/>
      <c r="FUB512" s="78"/>
      <c r="FUC512" s="78"/>
      <c r="FUD512" s="65"/>
      <c r="FUG512" s="78"/>
      <c r="FUH512" s="78"/>
      <c r="FUI512" s="65"/>
      <c r="FUL512" s="78"/>
      <c r="FUM512" s="78"/>
      <c r="FUN512" s="65"/>
      <c r="FUQ512" s="78"/>
      <c r="FUR512" s="78"/>
      <c r="FUS512" s="65"/>
      <c r="FUV512" s="78"/>
      <c r="FUW512" s="78"/>
      <c r="FUX512" s="65"/>
      <c r="FVA512" s="78"/>
      <c r="FVB512" s="78"/>
      <c r="FVC512" s="65"/>
      <c r="FVF512" s="78"/>
      <c r="FVG512" s="78"/>
      <c r="FVH512" s="65"/>
      <c r="FVK512" s="78"/>
      <c r="FVL512" s="78"/>
      <c r="FVM512" s="65"/>
      <c r="FVP512" s="78"/>
      <c r="FVQ512" s="78"/>
      <c r="FVR512" s="65"/>
      <c r="FVU512" s="78"/>
      <c r="FVV512" s="78"/>
      <c r="FVW512" s="65"/>
      <c r="FVZ512" s="78"/>
      <c r="FWA512" s="78"/>
      <c r="FWB512" s="65"/>
      <c r="FWE512" s="78"/>
      <c r="FWF512" s="78"/>
      <c r="FWG512" s="65"/>
      <c r="FWJ512" s="78"/>
      <c r="FWK512" s="78"/>
      <c r="FWL512" s="65"/>
      <c r="FWO512" s="78"/>
      <c r="FWP512" s="78"/>
      <c r="FWQ512" s="65"/>
      <c r="FWT512" s="78"/>
      <c r="FWU512" s="78"/>
      <c r="FWV512" s="65"/>
      <c r="FWY512" s="78"/>
      <c r="FWZ512" s="78"/>
      <c r="FXA512" s="65"/>
      <c r="FXD512" s="78"/>
      <c r="FXE512" s="78"/>
      <c r="FXF512" s="65"/>
      <c r="FXI512" s="78"/>
      <c r="FXJ512" s="78"/>
      <c r="FXK512" s="65"/>
      <c r="FXN512" s="78"/>
      <c r="FXO512" s="78"/>
      <c r="FXP512" s="65"/>
      <c r="FXS512" s="78"/>
      <c r="FXT512" s="78"/>
      <c r="FXU512" s="65"/>
      <c r="FXX512" s="78"/>
      <c r="FXY512" s="78"/>
      <c r="FXZ512" s="65"/>
      <c r="FYC512" s="78"/>
      <c r="FYD512" s="78"/>
      <c r="FYE512" s="65"/>
      <c r="FYH512" s="78"/>
      <c r="FYI512" s="78"/>
      <c r="FYJ512" s="65"/>
      <c r="FYM512" s="78"/>
      <c r="FYN512" s="78"/>
      <c r="FYO512" s="65"/>
      <c r="FYR512" s="78"/>
      <c r="FYS512" s="78"/>
      <c r="FYT512" s="65"/>
      <c r="FYW512" s="78"/>
      <c r="FYX512" s="78"/>
      <c r="FYY512" s="65"/>
      <c r="FZB512" s="78"/>
      <c r="FZC512" s="78"/>
      <c r="FZD512" s="65"/>
      <c r="FZG512" s="78"/>
      <c r="FZH512" s="78"/>
      <c r="FZI512" s="65"/>
      <c r="FZL512" s="78"/>
      <c r="FZM512" s="78"/>
      <c r="FZN512" s="65"/>
      <c r="FZQ512" s="78"/>
      <c r="FZR512" s="78"/>
      <c r="FZS512" s="65"/>
      <c r="FZV512" s="78"/>
      <c r="FZW512" s="78"/>
      <c r="FZX512" s="65"/>
      <c r="GAA512" s="78"/>
      <c r="GAB512" s="78"/>
      <c r="GAC512" s="65"/>
      <c r="GAF512" s="78"/>
      <c r="GAG512" s="78"/>
      <c r="GAH512" s="65"/>
      <c r="GAK512" s="78"/>
      <c r="GAL512" s="78"/>
      <c r="GAM512" s="65"/>
      <c r="GAP512" s="78"/>
      <c r="GAQ512" s="78"/>
      <c r="GAR512" s="65"/>
      <c r="GAU512" s="78"/>
      <c r="GAV512" s="78"/>
      <c r="GAW512" s="65"/>
      <c r="GAZ512" s="78"/>
      <c r="GBA512" s="78"/>
      <c r="GBB512" s="65"/>
      <c r="GBE512" s="78"/>
      <c r="GBF512" s="78"/>
      <c r="GBG512" s="65"/>
      <c r="GBJ512" s="78"/>
      <c r="GBK512" s="78"/>
      <c r="GBL512" s="65"/>
      <c r="GBO512" s="78"/>
      <c r="GBP512" s="78"/>
      <c r="GBQ512" s="65"/>
      <c r="GBT512" s="78"/>
      <c r="GBU512" s="78"/>
      <c r="GBV512" s="65"/>
      <c r="GBY512" s="78"/>
      <c r="GBZ512" s="78"/>
      <c r="GCA512" s="65"/>
      <c r="GCD512" s="78"/>
      <c r="GCE512" s="78"/>
      <c r="GCF512" s="65"/>
      <c r="GCI512" s="78"/>
      <c r="GCJ512" s="78"/>
      <c r="GCK512" s="65"/>
      <c r="GCN512" s="78"/>
      <c r="GCO512" s="78"/>
      <c r="GCP512" s="65"/>
      <c r="GCS512" s="78"/>
      <c r="GCT512" s="78"/>
      <c r="GCU512" s="65"/>
      <c r="GCX512" s="78"/>
      <c r="GCY512" s="78"/>
      <c r="GCZ512" s="65"/>
      <c r="GDC512" s="78"/>
      <c r="GDD512" s="78"/>
      <c r="GDE512" s="65"/>
      <c r="GDH512" s="78"/>
      <c r="GDI512" s="78"/>
      <c r="GDJ512" s="65"/>
      <c r="GDM512" s="78"/>
      <c r="GDN512" s="78"/>
      <c r="GDO512" s="65"/>
      <c r="GDR512" s="78"/>
      <c r="GDS512" s="78"/>
      <c r="GDT512" s="65"/>
      <c r="GDW512" s="78"/>
      <c r="GDX512" s="78"/>
      <c r="GDY512" s="65"/>
      <c r="GEB512" s="78"/>
      <c r="GEC512" s="78"/>
      <c r="GED512" s="65"/>
      <c r="GEG512" s="78"/>
      <c r="GEH512" s="78"/>
      <c r="GEI512" s="65"/>
      <c r="GEL512" s="78"/>
      <c r="GEM512" s="78"/>
      <c r="GEN512" s="65"/>
      <c r="GEQ512" s="78"/>
      <c r="GER512" s="78"/>
      <c r="GES512" s="65"/>
      <c r="GEV512" s="78"/>
      <c r="GEW512" s="78"/>
      <c r="GEX512" s="65"/>
      <c r="GFA512" s="78"/>
      <c r="GFB512" s="78"/>
      <c r="GFC512" s="65"/>
      <c r="GFF512" s="78"/>
      <c r="GFG512" s="78"/>
      <c r="GFH512" s="65"/>
      <c r="GFK512" s="78"/>
      <c r="GFL512" s="78"/>
      <c r="GFM512" s="65"/>
      <c r="GFP512" s="78"/>
      <c r="GFQ512" s="78"/>
      <c r="GFR512" s="65"/>
      <c r="GFU512" s="78"/>
      <c r="GFV512" s="78"/>
      <c r="GFW512" s="65"/>
      <c r="GFZ512" s="78"/>
      <c r="GGA512" s="78"/>
      <c r="GGB512" s="65"/>
      <c r="GGE512" s="78"/>
      <c r="GGF512" s="78"/>
      <c r="GGG512" s="65"/>
      <c r="GGJ512" s="78"/>
      <c r="GGK512" s="78"/>
      <c r="GGL512" s="65"/>
      <c r="GGO512" s="78"/>
      <c r="GGP512" s="78"/>
      <c r="GGQ512" s="65"/>
      <c r="GGT512" s="78"/>
      <c r="GGU512" s="78"/>
      <c r="GGV512" s="65"/>
      <c r="GGY512" s="78"/>
      <c r="GGZ512" s="78"/>
      <c r="GHA512" s="65"/>
      <c r="GHD512" s="78"/>
      <c r="GHE512" s="78"/>
      <c r="GHF512" s="65"/>
      <c r="GHI512" s="78"/>
      <c r="GHJ512" s="78"/>
      <c r="GHK512" s="65"/>
      <c r="GHN512" s="78"/>
      <c r="GHO512" s="78"/>
      <c r="GHP512" s="65"/>
      <c r="GHS512" s="78"/>
      <c r="GHT512" s="78"/>
      <c r="GHU512" s="65"/>
      <c r="GHX512" s="78"/>
      <c r="GHY512" s="78"/>
      <c r="GHZ512" s="65"/>
      <c r="GIC512" s="78"/>
      <c r="GID512" s="78"/>
      <c r="GIE512" s="65"/>
      <c r="GIH512" s="78"/>
      <c r="GII512" s="78"/>
      <c r="GIJ512" s="65"/>
      <c r="GIM512" s="78"/>
      <c r="GIN512" s="78"/>
      <c r="GIO512" s="65"/>
      <c r="GIR512" s="78"/>
      <c r="GIS512" s="78"/>
      <c r="GIT512" s="65"/>
      <c r="GIW512" s="78"/>
      <c r="GIX512" s="78"/>
      <c r="GIY512" s="65"/>
      <c r="GJB512" s="78"/>
      <c r="GJC512" s="78"/>
      <c r="GJD512" s="65"/>
      <c r="GJG512" s="78"/>
      <c r="GJH512" s="78"/>
      <c r="GJI512" s="65"/>
      <c r="GJL512" s="78"/>
      <c r="GJM512" s="78"/>
      <c r="GJN512" s="65"/>
      <c r="GJQ512" s="78"/>
      <c r="GJR512" s="78"/>
      <c r="GJS512" s="65"/>
      <c r="GJV512" s="78"/>
      <c r="GJW512" s="78"/>
      <c r="GJX512" s="65"/>
      <c r="GKA512" s="78"/>
      <c r="GKB512" s="78"/>
      <c r="GKC512" s="65"/>
      <c r="GKF512" s="78"/>
      <c r="GKG512" s="78"/>
      <c r="GKH512" s="65"/>
      <c r="GKK512" s="78"/>
      <c r="GKL512" s="78"/>
      <c r="GKM512" s="65"/>
      <c r="GKP512" s="78"/>
      <c r="GKQ512" s="78"/>
      <c r="GKR512" s="65"/>
      <c r="GKU512" s="78"/>
      <c r="GKV512" s="78"/>
      <c r="GKW512" s="65"/>
      <c r="GKZ512" s="78"/>
      <c r="GLA512" s="78"/>
      <c r="GLB512" s="65"/>
      <c r="GLE512" s="78"/>
      <c r="GLF512" s="78"/>
      <c r="GLG512" s="65"/>
      <c r="GLJ512" s="78"/>
      <c r="GLK512" s="78"/>
      <c r="GLL512" s="65"/>
      <c r="GLO512" s="78"/>
      <c r="GLP512" s="78"/>
      <c r="GLQ512" s="65"/>
      <c r="GLT512" s="78"/>
      <c r="GLU512" s="78"/>
      <c r="GLV512" s="65"/>
      <c r="GLY512" s="78"/>
      <c r="GLZ512" s="78"/>
      <c r="GMA512" s="65"/>
      <c r="GMD512" s="78"/>
      <c r="GME512" s="78"/>
      <c r="GMF512" s="65"/>
      <c r="GMI512" s="78"/>
      <c r="GMJ512" s="78"/>
      <c r="GMK512" s="65"/>
      <c r="GMN512" s="78"/>
      <c r="GMO512" s="78"/>
      <c r="GMP512" s="65"/>
      <c r="GMS512" s="78"/>
      <c r="GMT512" s="78"/>
      <c r="GMU512" s="65"/>
      <c r="GMX512" s="78"/>
      <c r="GMY512" s="78"/>
      <c r="GMZ512" s="65"/>
      <c r="GNC512" s="78"/>
      <c r="GND512" s="78"/>
      <c r="GNE512" s="65"/>
      <c r="GNH512" s="78"/>
      <c r="GNI512" s="78"/>
      <c r="GNJ512" s="65"/>
      <c r="GNM512" s="78"/>
      <c r="GNN512" s="78"/>
      <c r="GNO512" s="65"/>
      <c r="GNR512" s="78"/>
      <c r="GNS512" s="78"/>
      <c r="GNT512" s="65"/>
      <c r="GNW512" s="78"/>
      <c r="GNX512" s="78"/>
      <c r="GNY512" s="65"/>
      <c r="GOB512" s="78"/>
      <c r="GOC512" s="78"/>
      <c r="GOD512" s="65"/>
      <c r="GOG512" s="78"/>
      <c r="GOH512" s="78"/>
      <c r="GOI512" s="65"/>
      <c r="GOL512" s="78"/>
      <c r="GOM512" s="78"/>
      <c r="GON512" s="65"/>
      <c r="GOQ512" s="78"/>
      <c r="GOR512" s="78"/>
      <c r="GOS512" s="65"/>
      <c r="GOV512" s="78"/>
      <c r="GOW512" s="78"/>
      <c r="GOX512" s="65"/>
      <c r="GPA512" s="78"/>
      <c r="GPB512" s="78"/>
      <c r="GPC512" s="65"/>
      <c r="GPF512" s="78"/>
      <c r="GPG512" s="78"/>
      <c r="GPH512" s="65"/>
      <c r="GPK512" s="78"/>
      <c r="GPL512" s="78"/>
      <c r="GPM512" s="65"/>
      <c r="GPP512" s="78"/>
      <c r="GPQ512" s="78"/>
      <c r="GPR512" s="65"/>
      <c r="GPU512" s="78"/>
      <c r="GPV512" s="78"/>
      <c r="GPW512" s="65"/>
      <c r="GPZ512" s="78"/>
      <c r="GQA512" s="78"/>
      <c r="GQB512" s="65"/>
      <c r="GQE512" s="78"/>
      <c r="GQF512" s="78"/>
      <c r="GQG512" s="65"/>
      <c r="GQJ512" s="78"/>
      <c r="GQK512" s="78"/>
      <c r="GQL512" s="65"/>
      <c r="GQO512" s="78"/>
      <c r="GQP512" s="78"/>
      <c r="GQQ512" s="65"/>
      <c r="GQT512" s="78"/>
      <c r="GQU512" s="78"/>
      <c r="GQV512" s="65"/>
      <c r="GQY512" s="78"/>
      <c r="GQZ512" s="78"/>
      <c r="GRA512" s="65"/>
      <c r="GRD512" s="78"/>
      <c r="GRE512" s="78"/>
      <c r="GRF512" s="65"/>
      <c r="GRI512" s="78"/>
      <c r="GRJ512" s="78"/>
      <c r="GRK512" s="65"/>
      <c r="GRN512" s="78"/>
      <c r="GRO512" s="78"/>
      <c r="GRP512" s="65"/>
      <c r="GRS512" s="78"/>
      <c r="GRT512" s="78"/>
      <c r="GRU512" s="65"/>
      <c r="GRX512" s="78"/>
      <c r="GRY512" s="78"/>
      <c r="GRZ512" s="65"/>
      <c r="GSC512" s="78"/>
      <c r="GSD512" s="78"/>
      <c r="GSE512" s="65"/>
      <c r="GSH512" s="78"/>
      <c r="GSI512" s="78"/>
      <c r="GSJ512" s="65"/>
      <c r="GSM512" s="78"/>
      <c r="GSN512" s="78"/>
      <c r="GSO512" s="65"/>
      <c r="GSR512" s="78"/>
      <c r="GSS512" s="78"/>
      <c r="GST512" s="65"/>
      <c r="GSW512" s="78"/>
      <c r="GSX512" s="78"/>
      <c r="GSY512" s="65"/>
      <c r="GTB512" s="78"/>
      <c r="GTC512" s="78"/>
      <c r="GTD512" s="65"/>
      <c r="GTG512" s="78"/>
      <c r="GTH512" s="78"/>
      <c r="GTI512" s="65"/>
      <c r="GTL512" s="78"/>
      <c r="GTM512" s="78"/>
      <c r="GTN512" s="65"/>
      <c r="GTQ512" s="78"/>
      <c r="GTR512" s="78"/>
      <c r="GTS512" s="65"/>
      <c r="GTV512" s="78"/>
      <c r="GTW512" s="78"/>
      <c r="GTX512" s="65"/>
      <c r="GUA512" s="78"/>
      <c r="GUB512" s="78"/>
      <c r="GUC512" s="65"/>
      <c r="GUF512" s="78"/>
      <c r="GUG512" s="78"/>
      <c r="GUH512" s="65"/>
      <c r="GUK512" s="78"/>
      <c r="GUL512" s="78"/>
      <c r="GUM512" s="65"/>
      <c r="GUP512" s="78"/>
      <c r="GUQ512" s="78"/>
      <c r="GUR512" s="65"/>
      <c r="GUU512" s="78"/>
      <c r="GUV512" s="78"/>
      <c r="GUW512" s="65"/>
      <c r="GUZ512" s="78"/>
      <c r="GVA512" s="78"/>
      <c r="GVB512" s="65"/>
      <c r="GVE512" s="78"/>
      <c r="GVF512" s="78"/>
      <c r="GVG512" s="65"/>
      <c r="GVJ512" s="78"/>
      <c r="GVK512" s="78"/>
      <c r="GVL512" s="65"/>
      <c r="GVO512" s="78"/>
      <c r="GVP512" s="78"/>
      <c r="GVQ512" s="65"/>
      <c r="GVT512" s="78"/>
      <c r="GVU512" s="78"/>
      <c r="GVV512" s="65"/>
      <c r="GVY512" s="78"/>
      <c r="GVZ512" s="78"/>
      <c r="GWA512" s="65"/>
      <c r="GWD512" s="78"/>
      <c r="GWE512" s="78"/>
      <c r="GWF512" s="65"/>
      <c r="GWI512" s="78"/>
      <c r="GWJ512" s="78"/>
      <c r="GWK512" s="65"/>
      <c r="GWN512" s="78"/>
      <c r="GWO512" s="78"/>
      <c r="GWP512" s="65"/>
      <c r="GWS512" s="78"/>
      <c r="GWT512" s="78"/>
      <c r="GWU512" s="65"/>
      <c r="GWX512" s="78"/>
      <c r="GWY512" s="78"/>
      <c r="GWZ512" s="65"/>
      <c r="GXC512" s="78"/>
      <c r="GXD512" s="78"/>
      <c r="GXE512" s="65"/>
      <c r="GXH512" s="78"/>
      <c r="GXI512" s="78"/>
      <c r="GXJ512" s="65"/>
      <c r="GXM512" s="78"/>
      <c r="GXN512" s="78"/>
      <c r="GXO512" s="65"/>
      <c r="GXR512" s="78"/>
      <c r="GXS512" s="78"/>
      <c r="GXT512" s="65"/>
      <c r="GXW512" s="78"/>
      <c r="GXX512" s="78"/>
      <c r="GXY512" s="65"/>
      <c r="GYB512" s="78"/>
      <c r="GYC512" s="78"/>
      <c r="GYD512" s="65"/>
      <c r="GYG512" s="78"/>
      <c r="GYH512" s="78"/>
      <c r="GYI512" s="65"/>
      <c r="GYL512" s="78"/>
      <c r="GYM512" s="78"/>
      <c r="GYN512" s="65"/>
      <c r="GYQ512" s="78"/>
      <c r="GYR512" s="78"/>
      <c r="GYS512" s="65"/>
      <c r="GYV512" s="78"/>
      <c r="GYW512" s="78"/>
      <c r="GYX512" s="65"/>
      <c r="GZA512" s="78"/>
      <c r="GZB512" s="78"/>
      <c r="GZC512" s="65"/>
      <c r="GZF512" s="78"/>
      <c r="GZG512" s="78"/>
      <c r="GZH512" s="65"/>
      <c r="GZK512" s="78"/>
      <c r="GZL512" s="78"/>
      <c r="GZM512" s="65"/>
      <c r="GZP512" s="78"/>
      <c r="GZQ512" s="78"/>
      <c r="GZR512" s="65"/>
      <c r="GZU512" s="78"/>
      <c r="GZV512" s="78"/>
      <c r="GZW512" s="65"/>
      <c r="GZZ512" s="78"/>
      <c r="HAA512" s="78"/>
      <c r="HAB512" s="65"/>
      <c r="HAE512" s="78"/>
      <c r="HAF512" s="78"/>
      <c r="HAG512" s="65"/>
      <c r="HAJ512" s="78"/>
      <c r="HAK512" s="78"/>
      <c r="HAL512" s="65"/>
      <c r="HAO512" s="78"/>
      <c r="HAP512" s="78"/>
      <c r="HAQ512" s="65"/>
      <c r="HAT512" s="78"/>
      <c r="HAU512" s="78"/>
      <c r="HAV512" s="65"/>
      <c r="HAY512" s="78"/>
      <c r="HAZ512" s="78"/>
      <c r="HBA512" s="65"/>
      <c r="HBD512" s="78"/>
      <c r="HBE512" s="78"/>
      <c r="HBF512" s="65"/>
      <c r="HBI512" s="78"/>
      <c r="HBJ512" s="78"/>
      <c r="HBK512" s="65"/>
      <c r="HBN512" s="78"/>
      <c r="HBO512" s="78"/>
      <c r="HBP512" s="65"/>
      <c r="HBS512" s="78"/>
      <c r="HBT512" s="78"/>
      <c r="HBU512" s="65"/>
      <c r="HBX512" s="78"/>
      <c r="HBY512" s="78"/>
      <c r="HBZ512" s="65"/>
      <c r="HCC512" s="78"/>
      <c r="HCD512" s="78"/>
      <c r="HCE512" s="65"/>
      <c r="HCH512" s="78"/>
      <c r="HCI512" s="78"/>
      <c r="HCJ512" s="65"/>
      <c r="HCM512" s="78"/>
      <c r="HCN512" s="78"/>
      <c r="HCO512" s="65"/>
      <c r="HCR512" s="78"/>
      <c r="HCS512" s="78"/>
      <c r="HCT512" s="65"/>
      <c r="HCW512" s="78"/>
      <c r="HCX512" s="78"/>
      <c r="HCY512" s="65"/>
      <c r="HDB512" s="78"/>
      <c r="HDC512" s="78"/>
      <c r="HDD512" s="65"/>
      <c r="HDG512" s="78"/>
      <c r="HDH512" s="78"/>
      <c r="HDI512" s="65"/>
      <c r="HDL512" s="78"/>
      <c r="HDM512" s="78"/>
      <c r="HDN512" s="65"/>
      <c r="HDQ512" s="78"/>
      <c r="HDR512" s="78"/>
      <c r="HDS512" s="65"/>
      <c r="HDV512" s="78"/>
      <c r="HDW512" s="78"/>
      <c r="HDX512" s="65"/>
      <c r="HEA512" s="78"/>
      <c r="HEB512" s="78"/>
      <c r="HEC512" s="65"/>
      <c r="HEF512" s="78"/>
      <c r="HEG512" s="78"/>
      <c r="HEH512" s="65"/>
      <c r="HEK512" s="78"/>
      <c r="HEL512" s="78"/>
      <c r="HEM512" s="65"/>
      <c r="HEP512" s="78"/>
      <c r="HEQ512" s="78"/>
      <c r="HER512" s="65"/>
      <c r="HEU512" s="78"/>
      <c r="HEV512" s="78"/>
      <c r="HEW512" s="65"/>
      <c r="HEZ512" s="78"/>
      <c r="HFA512" s="78"/>
      <c r="HFB512" s="65"/>
      <c r="HFE512" s="78"/>
      <c r="HFF512" s="78"/>
      <c r="HFG512" s="65"/>
      <c r="HFJ512" s="78"/>
      <c r="HFK512" s="78"/>
      <c r="HFL512" s="65"/>
      <c r="HFO512" s="78"/>
      <c r="HFP512" s="78"/>
      <c r="HFQ512" s="65"/>
      <c r="HFT512" s="78"/>
      <c r="HFU512" s="78"/>
      <c r="HFV512" s="65"/>
      <c r="HFY512" s="78"/>
      <c r="HFZ512" s="78"/>
      <c r="HGA512" s="65"/>
      <c r="HGD512" s="78"/>
      <c r="HGE512" s="78"/>
      <c r="HGF512" s="65"/>
      <c r="HGI512" s="78"/>
      <c r="HGJ512" s="78"/>
      <c r="HGK512" s="65"/>
      <c r="HGN512" s="78"/>
      <c r="HGO512" s="78"/>
      <c r="HGP512" s="65"/>
      <c r="HGS512" s="78"/>
      <c r="HGT512" s="78"/>
      <c r="HGU512" s="65"/>
      <c r="HGX512" s="78"/>
      <c r="HGY512" s="78"/>
      <c r="HGZ512" s="65"/>
      <c r="HHC512" s="78"/>
      <c r="HHD512" s="78"/>
      <c r="HHE512" s="65"/>
      <c r="HHH512" s="78"/>
      <c r="HHI512" s="78"/>
      <c r="HHJ512" s="65"/>
      <c r="HHM512" s="78"/>
      <c r="HHN512" s="78"/>
      <c r="HHO512" s="65"/>
      <c r="HHR512" s="78"/>
      <c r="HHS512" s="78"/>
      <c r="HHT512" s="65"/>
      <c r="HHW512" s="78"/>
      <c r="HHX512" s="78"/>
      <c r="HHY512" s="65"/>
      <c r="HIB512" s="78"/>
      <c r="HIC512" s="78"/>
      <c r="HID512" s="65"/>
      <c r="HIG512" s="78"/>
      <c r="HIH512" s="78"/>
      <c r="HII512" s="65"/>
      <c r="HIL512" s="78"/>
      <c r="HIM512" s="78"/>
      <c r="HIN512" s="65"/>
      <c r="HIQ512" s="78"/>
      <c r="HIR512" s="78"/>
      <c r="HIS512" s="65"/>
      <c r="HIV512" s="78"/>
      <c r="HIW512" s="78"/>
      <c r="HIX512" s="65"/>
      <c r="HJA512" s="78"/>
      <c r="HJB512" s="78"/>
      <c r="HJC512" s="65"/>
      <c r="HJF512" s="78"/>
      <c r="HJG512" s="78"/>
      <c r="HJH512" s="65"/>
      <c r="HJK512" s="78"/>
      <c r="HJL512" s="78"/>
      <c r="HJM512" s="65"/>
      <c r="HJP512" s="78"/>
      <c r="HJQ512" s="78"/>
      <c r="HJR512" s="65"/>
      <c r="HJU512" s="78"/>
      <c r="HJV512" s="78"/>
      <c r="HJW512" s="65"/>
      <c r="HJZ512" s="78"/>
      <c r="HKA512" s="78"/>
      <c r="HKB512" s="65"/>
      <c r="HKE512" s="78"/>
      <c r="HKF512" s="78"/>
      <c r="HKG512" s="65"/>
      <c r="HKJ512" s="78"/>
      <c r="HKK512" s="78"/>
      <c r="HKL512" s="65"/>
      <c r="HKO512" s="78"/>
      <c r="HKP512" s="78"/>
      <c r="HKQ512" s="65"/>
      <c r="HKT512" s="78"/>
      <c r="HKU512" s="78"/>
      <c r="HKV512" s="65"/>
      <c r="HKY512" s="78"/>
      <c r="HKZ512" s="78"/>
      <c r="HLA512" s="65"/>
      <c r="HLD512" s="78"/>
      <c r="HLE512" s="78"/>
      <c r="HLF512" s="65"/>
      <c r="HLI512" s="78"/>
      <c r="HLJ512" s="78"/>
      <c r="HLK512" s="65"/>
      <c r="HLN512" s="78"/>
      <c r="HLO512" s="78"/>
      <c r="HLP512" s="65"/>
      <c r="HLS512" s="78"/>
      <c r="HLT512" s="78"/>
      <c r="HLU512" s="65"/>
      <c r="HLX512" s="78"/>
      <c r="HLY512" s="78"/>
      <c r="HLZ512" s="65"/>
      <c r="HMC512" s="78"/>
      <c r="HMD512" s="78"/>
      <c r="HME512" s="65"/>
      <c r="HMH512" s="78"/>
      <c r="HMI512" s="78"/>
      <c r="HMJ512" s="65"/>
      <c r="HMM512" s="78"/>
      <c r="HMN512" s="78"/>
      <c r="HMO512" s="65"/>
      <c r="HMR512" s="78"/>
      <c r="HMS512" s="78"/>
      <c r="HMT512" s="65"/>
      <c r="HMW512" s="78"/>
      <c r="HMX512" s="78"/>
      <c r="HMY512" s="65"/>
      <c r="HNB512" s="78"/>
      <c r="HNC512" s="78"/>
      <c r="HND512" s="65"/>
      <c r="HNG512" s="78"/>
      <c r="HNH512" s="78"/>
      <c r="HNI512" s="65"/>
      <c r="HNL512" s="78"/>
      <c r="HNM512" s="78"/>
      <c r="HNN512" s="65"/>
      <c r="HNQ512" s="78"/>
      <c r="HNR512" s="78"/>
      <c r="HNS512" s="65"/>
      <c r="HNV512" s="78"/>
      <c r="HNW512" s="78"/>
      <c r="HNX512" s="65"/>
      <c r="HOA512" s="78"/>
      <c r="HOB512" s="78"/>
      <c r="HOC512" s="65"/>
      <c r="HOF512" s="78"/>
      <c r="HOG512" s="78"/>
      <c r="HOH512" s="65"/>
      <c r="HOK512" s="78"/>
      <c r="HOL512" s="78"/>
      <c r="HOM512" s="65"/>
      <c r="HOP512" s="78"/>
      <c r="HOQ512" s="78"/>
      <c r="HOR512" s="65"/>
      <c r="HOU512" s="78"/>
      <c r="HOV512" s="78"/>
      <c r="HOW512" s="65"/>
      <c r="HOZ512" s="78"/>
      <c r="HPA512" s="78"/>
      <c r="HPB512" s="65"/>
      <c r="HPE512" s="78"/>
      <c r="HPF512" s="78"/>
      <c r="HPG512" s="65"/>
      <c r="HPJ512" s="78"/>
      <c r="HPK512" s="78"/>
      <c r="HPL512" s="65"/>
      <c r="HPO512" s="78"/>
      <c r="HPP512" s="78"/>
      <c r="HPQ512" s="65"/>
      <c r="HPT512" s="78"/>
      <c r="HPU512" s="78"/>
      <c r="HPV512" s="65"/>
      <c r="HPY512" s="78"/>
      <c r="HPZ512" s="78"/>
      <c r="HQA512" s="65"/>
      <c r="HQD512" s="78"/>
      <c r="HQE512" s="78"/>
      <c r="HQF512" s="65"/>
      <c r="HQI512" s="78"/>
      <c r="HQJ512" s="78"/>
      <c r="HQK512" s="65"/>
      <c r="HQN512" s="78"/>
      <c r="HQO512" s="78"/>
      <c r="HQP512" s="65"/>
      <c r="HQS512" s="78"/>
      <c r="HQT512" s="78"/>
      <c r="HQU512" s="65"/>
      <c r="HQX512" s="78"/>
      <c r="HQY512" s="78"/>
      <c r="HQZ512" s="65"/>
      <c r="HRC512" s="78"/>
      <c r="HRD512" s="78"/>
      <c r="HRE512" s="65"/>
      <c r="HRH512" s="78"/>
      <c r="HRI512" s="78"/>
      <c r="HRJ512" s="65"/>
      <c r="HRM512" s="78"/>
      <c r="HRN512" s="78"/>
      <c r="HRO512" s="65"/>
      <c r="HRR512" s="78"/>
      <c r="HRS512" s="78"/>
      <c r="HRT512" s="65"/>
      <c r="HRW512" s="78"/>
      <c r="HRX512" s="78"/>
      <c r="HRY512" s="65"/>
      <c r="HSB512" s="78"/>
      <c r="HSC512" s="78"/>
      <c r="HSD512" s="65"/>
      <c r="HSG512" s="78"/>
      <c r="HSH512" s="78"/>
      <c r="HSI512" s="65"/>
      <c r="HSL512" s="78"/>
      <c r="HSM512" s="78"/>
      <c r="HSN512" s="65"/>
      <c r="HSQ512" s="78"/>
      <c r="HSR512" s="78"/>
      <c r="HSS512" s="65"/>
      <c r="HSV512" s="78"/>
      <c r="HSW512" s="78"/>
      <c r="HSX512" s="65"/>
      <c r="HTA512" s="78"/>
      <c r="HTB512" s="78"/>
      <c r="HTC512" s="65"/>
      <c r="HTF512" s="78"/>
      <c r="HTG512" s="78"/>
      <c r="HTH512" s="65"/>
      <c r="HTK512" s="78"/>
      <c r="HTL512" s="78"/>
      <c r="HTM512" s="65"/>
      <c r="HTP512" s="78"/>
      <c r="HTQ512" s="78"/>
      <c r="HTR512" s="65"/>
      <c r="HTU512" s="78"/>
      <c r="HTV512" s="78"/>
      <c r="HTW512" s="65"/>
      <c r="HTZ512" s="78"/>
      <c r="HUA512" s="78"/>
      <c r="HUB512" s="65"/>
      <c r="HUE512" s="78"/>
      <c r="HUF512" s="78"/>
      <c r="HUG512" s="65"/>
      <c r="HUJ512" s="78"/>
      <c r="HUK512" s="78"/>
      <c r="HUL512" s="65"/>
      <c r="HUO512" s="78"/>
      <c r="HUP512" s="78"/>
      <c r="HUQ512" s="65"/>
      <c r="HUT512" s="78"/>
      <c r="HUU512" s="78"/>
      <c r="HUV512" s="65"/>
      <c r="HUY512" s="78"/>
      <c r="HUZ512" s="78"/>
      <c r="HVA512" s="65"/>
      <c r="HVD512" s="78"/>
      <c r="HVE512" s="78"/>
      <c r="HVF512" s="65"/>
      <c r="HVI512" s="78"/>
      <c r="HVJ512" s="78"/>
      <c r="HVK512" s="65"/>
      <c r="HVN512" s="78"/>
      <c r="HVO512" s="78"/>
      <c r="HVP512" s="65"/>
      <c r="HVS512" s="78"/>
      <c r="HVT512" s="78"/>
      <c r="HVU512" s="65"/>
      <c r="HVX512" s="78"/>
      <c r="HVY512" s="78"/>
      <c r="HVZ512" s="65"/>
      <c r="HWC512" s="78"/>
      <c r="HWD512" s="78"/>
      <c r="HWE512" s="65"/>
      <c r="HWH512" s="78"/>
      <c r="HWI512" s="78"/>
      <c r="HWJ512" s="65"/>
      <c r="HWM512" s="78"/>
      <c r="HWN512" s="78"/>
      <c r="HWO512" s="65"/>
      <c r="HWR512" s="78"/>
      <c r="HWS512" s="78"/>
      <c r="HWT512" s="65"/>
      <c r="HWW512" s="78"/>
      <c r="HWX512" s="78"/>
      <c r="HWY512" s="65"/>
      <c r="HXB512" s="78"/>
      <c r="HXC512" s="78"/>
      <c r="HXD512" s="65"/>
      <c r="HXG512" s="78"/>
      <c r="HXH512" s="78"/>
      <c r="HXI512" s="65"/>
      <c r="HXL512" s="78"/>
      <c r="HXM512" s="78"/>
      <c r="HXN512" s="65"/>
      <c r="HXQ512" s="78"/>
      <c r="HXR512" s="78"/>
      <c r="HXS512" s="65"/>
      <c r="HXV512" s="78"/>
      <c r="HXW512" s="78"/>
      <c r="HXX512" s="65"/>
      <c r="HYA512" s="78"/>
      <c r="HYB512" s="78"/>
      <c r="HYC512" s="65"/>
      <c r="HYF512" s="78"/>
      <c r="HYG512" s="78"/>
      <c r="HYH512" s="65"/>
      <c r="HYK512" s="78"/>
      <c r="HYL512" s="78"/>
      <c r="HYM512" s="65"/>
      <c r="HYP512" s="78"/>
      <c r="HYQ512" s="78"/>
      <c r="HYR512" s="65"/>
      <c r="HYU512" s="78"/>
      <c r="HYV512" s="78"/>
      <c r="HYW512" s="65"/>
      <c r="HYZ512" s="78"/>
      <c r="HZA512" s="78"/>
      <c r="HZB512" s="65"/>
      <c r="HZE512" s="78"/>
      <c r="HZF512" s="78"/>
      <c r="HZG512" s="65"/>
      <c r="HZJ512" s="78"/>
      <c r="HZK512" s="78"/>
      <c r="HZL512" s="65"/>
      <c r="HZO512" s="78"/>
      <c r="HZP512" s="78"/>
      <c r="HZQ512" s="65"/>
      <c r="HZT512" s="78"/>
      <c r="HZU512" s="78"/>
      <c r="HZV512" s="65"/>
      <c r="HZY512" s="78"/>
      <c r="HZZ512" s="78"/>
      <c r="IAA512" s="65"/>
      <c r="IAD512" s="78"/>
      <c r="IAE512" s="78"/>
      <c r="IAF512" s="65"/>
      <c r="IAI512" s="78"/>
      <c r="IAJ512" s="78"/>
      <c r="IAK512" s="65"/>
      <c r="IAN512" s="78"/>
      <c r="IAO512" s="78"/>
      <c r="IAP512" s="65"/>
      <c r="IAS512" s="78"/>
      <c r="IAT512" s="78"/>
      <c r="IAU512" s="65"/>
      <c r="IAX512" s="78"/>
      <c r="IAY512" s="78"/>
      <c r="IAZ512" s="65"/>
      <c r="IBC512" s="78"/>
      <c r="IBD512" s="78"/>
      <c r="IBE512" s="65"/>
      <c r="IBH512" s="78"/>
      <c r="IBI512" s="78"/>
      <c r="IBJ512" s="65"/>
      <c r="IBM512" s="78"/>
      <c r="IBN512" s="78"/>
      <c r="IBO512" s="65"/>
      <c r="IBR512" s="78"/>
      <c r="IBS512" s="78"/>
      <c r="IBT512" s="65"/>
      <c r="IBW512" s="78"/>
      <c r="IBX512" s="78"/>
      <c r="IBY512" s="65"/>
      <c r="ICB512" s="78"/>
      <c r="ICC512" s="78"/>
      <c r="ICD512" s="65"/>
      <c r="ICG512" s="78"/>
      <c r="ICH512" s="78"/>
      <c r="ICI512" s="65"/>
      <c r="ICL512" s="78"/>
      <c r="ICM512" s="78"/>
      <c r="ICN512" s="65"/>
      <c r="ICQ512" s="78"/>
      <c r="ICR512" s="78"/>
      <c r="ICS512" s="65"/>
      <c r="ICV512" s="78"/>
      <c r="ICW512" s="78"/>
      <c r="ICX512" s="65"/>
      <c r="IDA512" s="78"/>
      <c r="IDB512" s="78"/>
      <c r="IDC512" s="65"/>
      <c r="IDF512" s="78"/>
      <c r="IDG512" s="78"/>
      <c r="IDH512" s="65"/>
      <c r="IDK512" s="78"/>
      <c r="IDL512" s="78"/>
      <c r="IDM512" s="65"/>
      <c r="IDP512" s="78"/>
      <c r="IDQ512" s="78"/>
      <c r="IDR512" s="65"/>
      <c r="IDU512" s="78"/>
      <c r="IDV512" s="78"/>
      <c r="IDW512" s="65"/>
      <c r="IDZ512" s="78"/>
      <c r="IEA512" s="78"/>
      <c r="IEB512" s="65"/>
      <c r="IEE512" s="78"/>
      <c r="IEF512" s="78"/>
      <c r="IEG512" s="65"/>
      <c r="IEJ512" s="78"/>
      <c r="IEK512" s="78"/>
      <c r="IEL512" s="65"/>
      <c r="IEO512" s="78"/>
      <c r="IEP512" s="78"/>
      <c r="IEQ512" s="65"/>
      <c r="IET512" s="78"/>
      <c r="IEU512" s="78"/>
      <c r="IEV512" s="65"/>
      <c r="IEY512" s="78"/>
      <c r="IEZ512" s="78"/>
      <c r="IFA512" s="65"/>
      <c r="IFD512" s="78"/>
      <c r="IFE512" s="78"/>
      <c r="IFF512" s="65"/>
      <c r="IFI512" s="78"/>
      <c r="IFJ512" s="78"/>
      <c r="IFK512" s="65"/>
      <c r="IFN512" s="78"/>
      <c r="IFO512" s="78"/>
      <c r="IFP512" s="65"/>
      <c r="IFS512" s="78"/>
      <c r="IFT512" s="78"/>
      <c r="IFU512" s="65"/>
      <c r="IFX512" s="78"/>
      <c r="IFY512" s="78"/>
      <c r="IFZ512" s="65"/>
      <c r="IGC512" s="78"/>
      <c r="IGD512" s="78"/>
      <c r="IGE512" s="65"/>
      <c r="IGH512" s="78"/>
      <c r="IGI512" s="78"/>
      <c r="IGJ512" s="65"/>
      <c r="IGM512" s="78"/>
      <c r="IGN512" s="78"/>
      <c r="IGO512" s="65"/>
      <c r="IGR512" s="78"/>
      <c r="IGS512" s="78"/>
      <c r="IGT512" s="65"/>
      <c r="IGW512" s="78"/>
      <c r="IGX512" s="78"/>
      <c r="IGY512" s="65"/>
      <c r="IHB512" s="78"/>
      <c r="IHC512" s="78"/>
      <c r="IHD512" s="65"/>
      <c r="IHG512" s="78"/>
      <c r="IHH512" s="78"/>
      <c r="IHI512" s="65"/>
      <c r="IHL512" s="78"/>
      <c r="IHM512" s="78"/>
      <c r="IHN512" s="65"/>
      <c r="IHQ512" s="78"/>
      <c r="IHR512" s="78"/>
      <c r="IHS512" s="65"/>
      <c r="IHV512" s="78"/>
      <c r="IHW512" s="78"/>
      <c r="IHX512" s="65"/>
      <c r="IIA512" s="78"/>
      <c r="IIB512" s="78"/>
      <c r="IIC512" s="65"/>
      <c r="IIF512" s="78"/>
      <c r="IIG512" s="78"/>
      <c r="IIH512" s="65"/>
      <c r="IIK512" s="78"/>
      <c r="IIL512" s="78"/>
      <c r="IIM512" s="65"/>
      <c r="IIP512" s="78"/>
      <c r="IIQ512" s="78"/>
      <c r="IIR512" s="65"/>
      <c r="IIU512" s="78"/>
      <c r="IIV512" s="78"/>
      <c r="IIW512" s="65"/>
      <c r="IIZ512" s="78"/>
      <c r="IJA512" s="78"/>
      <c r="IJB512" s="65"/>
      <c r="IJE512" s="78"/>
      <c r="IJF512" s="78"/>
      <c r="IJG512" s="65"/>
      <c r="IJJ512" s="78"/>
      <c r="IJK512" s="78"/>
      <c r="IJL512" s="65"/>
      <c r="IJO512" s="78"/>
      <c r="IJP512" s="78"/>
      <c r="IJQ512" s="65"/>
      <c r="IJT512" s="78"/>
      <c r="IJU512" s="78"/>
      <c r="IJV512" s="65"/>
      <c r="IJY512" s="78"/>
      <c r="IJZ512" s="78"/>
      <c r="IKA512" s="65"/>
      <c r="IKD512" s="78"/>
      <c r="IKE512" s="78"/>
      <c r="IKF512" s="65"/>
      <c r="IKI512" s="78"/>
      <c r="IKJ512" s="78"/>
      <c r="IKK512" s="65"/>
      <c r="IKN512" s="78"/>
      <c r="IKO512" s="78"/>
      <c r="IKP512" s="65"/>
      <c r="IKS512" s="78"/>
      <c r="IKT512" s="78"/>
      <c r="IKU512" s="65"/>
      <c r="IKX512" s="78"/>
      <c r="IKY512" s="78"/>
      <c r="IKZ512" s="65"/>
      <c r="ILC512" s="78"/>
      <c r="ILD512" s="78"/>
      <c r="ILE512" s="65"/>
      <c r="ILH512" s="78"/>
      <c r="ILI512" s="78"/>
      <c r="ILJ512" s="65"/>
      <c r="ILM512" s="78"/>
      <c r="ILN512" s="78"/>
      <c r="ILO512" s="65"/>
      <c r="ILR512" s="78"/>
      <c r="ILS512" s="78"/>
      <c r="ILT512" s="65"/>
      <c r="ILW512" s="78"/>
      <c r="ILX512" s="78"/>
      <c r="ILY512" s="65"/>
      <c r="IMB512" s="78"/>
      <c r="IMC512" s="78"/>
      <c r="IMD512" s="65"/>
      <c r="IMG512" s="78"/>
      <c r="IMH512" s="78"/>
      <c r="IMI512" s="65"/>
      <c r="IML512" s="78"/>
      <c r="IMM512" s="78"/>
      <c r="IMN512" s="65"/>
      <c r="IMQ512" s="78"/>
      <c r="IMR512" s="78"/>
      <c r="IMS512" s="65"/>
      <c r="IMV512" s="78"/>
      <c r="IMW512" s="78"/>
      <c r="IMX512" s="65"/>
      <c r="INA512" s="78"/>
      <c r="INB512" s="78"/>
      <c r="INC512" s="65"/>
      <c r="INF512" s="78"/>
      <c r="ING512" s="78"/>
      <c r="INH512" s="65"/>
      <c r="INK512" s="78"/>
      <c r="INL512" s="78"/>
      <c r="INM512" s="65"/>
      <c r="INP512" s="78"/>
      <c r="INQ512" s="78"/>
      <c r="INR512" s="65"/>
      <c r="INU512" s="78"/>
      <c r="INV512" s="78"/>
      <c r="INW512" s="65"/>
      <c r="INZ512" s="78"/>
      <c r="IOA512" s="78"/>
      <c r="IOB512" s="65"/>
      <c r="IOE512" s="78"/>
      <c r="IOF512" s="78"/>
      <c r="IOG512" s="65"/>
      <c r="IOJ512" s="78"/>
      <c r="IOK512" s="78"/>
      <c r="IOL512" s="65"/>
      <c r="IOO512" s="78"/>
      <c r="IOP512" s="78"/>
      <c r="IOQ512" s="65"/>
      <c r="IOT512" s="78"/>
      <c r="IOU512" s="78"/>
      <c r="IOV512" s="65"/>
      <c r="IOY512" s="78"/>
      <c r="IOZ512" s="78"/>
      <c r="IPA512" s="65"/>
      <c r="IPD512" s="78"/>
      <c r="IPE512" s="78"/>
      <c r="IPF512" s="65"/>
      <c r="IPI512" s="78"/>
      <c r="IPJ512" s="78"/>
      <c r="IPK512" s="65"/>
      <c r="IPN512" s="78"/>
      <c r="IPO512" s="78"/>
      <c r="IPP512" s="65"/>
      <c r="IPS512" s="78"/>
      <c r="IPT512" s="78"/>
      <c r="IPU512" s="65"/>
      <c r="IPX512" s="78"/>
      <c r="IPY512" s="78"/>
      <c r="IPZ512" s="65"/>
      <c r="IQC512" s="78"/>
      <c r="IQD512" s="78"/>
      <c r="IQE512" s="65"/>
      <c r="IQH512" s="78"/>
      <c r="IQI512" s="78"/>
      <c r="IQJ512" s="65"/>
      <c r="IQM512" s="78"/>
      <c r="IQN512" s="78"/>
      <c r="IQO512" s="65"/>
      <c r="IQR512" s="78"/>
      <c r="IQS512" s="78"/>
      <c r="IQT512" s="65"/>
      <c r="IQW512" s="78"/>
      <c r="IQX512" s="78"/>
      <c r="IQY512" s="65"/>
      <c r="IRB512" s="78"/>
      <c r="IRC512" s="78"/>
      <c r="IRD512" s="65"/>
      <c r="IRG512" s="78"/>
      <c r="IRH512" s="78"/>
      <c r="IRI512" s="65"/>
      <c r="IRL512" s="78"/>
      <c r="IRM512" s="78"/>
      <c r="IRN512" s="65"/>
      <c r="IRQ512" s="78"/>
      <c r="IRR512" s="78"/>
      <c r="IRS512" s="65"/>
      <c r="IRV512" s="78"/>
      <c r="IRW512" s="78"/>
      <c r="IRX512" s="65"/>
      <c r="ISA512" s="78"/>
      <c r="ISB512" s="78"/>
      <c r="ISC512" s="65"/>
      <c r="ISF512" s="78"/>
      <c r="ISG512" s="78"/>
      <c r="ISH512" s="65"/>
      <c r="ISK512" s="78"/>
      <c r="ISL512" s="78"/>
      <c r="ISM512" s="65"/>
      <c r="ISP512" s="78"/>
      <c r="ISQ512" s="78"/>
      <c r="ISR512" s="65"/>
      <c r="ISU512" s="78"/>
      <c r="ISV512" s="78"/>
      <c r="ISW512" s="65"/>
      <c r="ISZ512" s="78"/>
      <c r="ITA512" s="78"/>
      <c r="ITB512" s="65"/>
      <c r="ITE512" s="78"/>
      <c r="ITF512" s="78"/>
      <c r="ITG512" s="65"/>
      <c r="ITJ512" s="78"/>
      <c r="ITK512" s="78"/>
      <c r="ITL512" s="65"/>
      <c r="ITO512" s="78"/>
      <c r="ITP512" s="78"/>
      <c r="ITQ512" s="65"/>
      <c r="ITT512" s="78"/>
      <c r="ITU512" s="78"/>
      <c r="ITV512" s="65"/>
      <c r="ITY512" s="78"/>
      <c r="ITZ512" s="78"/>
      <c r="IUA512" s="65"/>
      <c r="IUD512" s="78"/>
      <c r="IUE512" s="78"/>
      <c r="IUF512" s="65"/>
      <c r="IUI512" s="78"/>
      <c r="IUJ512" s="78"/>
      <c r="IUK512" s="65"/>
      <c r="IUN512" s="78"/>
      <c r="IUO512" s="78"/>
      <c r="IUP512" s="65"/>
      <c r="IUS512" s="78"/>
      <c r="IUT512" s="78"/>
      <c r="IUU512" s="65"/>
      <c r="IUX512" s="78"/>
      <c r="IUY512" s="78"/>
      <c r="IUZ512" s="65"/>
      <c r="IVC512" s="78"/>
      <c r="IVD512" s="78"/>
      <c r="IVE512" s="65"/>
      <c r="IVH512" s="78"/>
      <c r="IVI512" s="78"/>
      <c r="IVJ512" s="65"/>
      <c r="IVM512" s="78"/>
      <c r="IVN512" s="78"/>
      <c r="IVO512" s="65"/>
      <c r="IVR512" s="78"/>
      <c r="IVS512" s="78"/>
      <c r="IVT512" s="65"/>
      <c r="IVW512" s="78"/>
      <c r="IVX512" s="78"/>
      <c r="IVY512" s="65"/>
      <c r="IWB512" s="78"/>
      <c r="IWC512" s="78"/>
      <c r="IWD512" s="65"/>
      <c r="IWG512" s="78"/>
      <c r="IWH512" s="78"/>
      <c r="IWI512" s="65"/>
      <c r="IWL512" s="78"/>
      <c r="IWM512" s="78"/>
      <c r="IWN512" s="65"/>
      <c r="IWQ512" s="78"/>
      <c r="IWR512" s="78"/>
      <c r="IWS512" s="65"/>
      <c r="IWV512" s="78"/>
      <c r="IWW512" s="78"/>
      <c r="IWX512" s="65"/>
      <c r="IXA512" s="78"/>
      <c r="IXB512" s="78"/>
      <c r="IXC512" s="65"/>
      <c r="IXF512" s="78"/>
      <c r="IXG512" s="78"/>
      <c r="IXH512" s="65"/>
      <c r="IXK512" s="78"/>
      <c r="IXL512" s="78"/>
      <c r="IXM512" s="65"/>
      <c r="IXP512" s="78"/>
      <c r="IXQ512" s="78"/>
      <c r="IXR512" s="65"/>
      <c r="IXU512" s="78"/>
      <c r="IXV512" s="78"/>
      <c r="IXW512" s="65"/>
      <c r="IXZ512" s="78"/>
      <c r="IYA512" s="78"/>
      <c r="IYB512" s="65"/>
      <c r="IYE512" s="78"/>
      <c r="IYF512" s="78"/>
      <c r="IYG512" s="65"/>
      <c r="IYJ512" s="78"/>
      <c r="IYK512" s="78"/>
      <c r="IYL512" s="65"/>
      <c r="IYO512" s="78"/>
      <c r="IYP512" s="78"/>
      <c r="IYQ512" s="65"/>
      <c r="IYT512" s="78"/>
      <c r="IYU512" s="78"/>
      <c r="IYV512" s="65"/>
      <c r="IYY512" s="78"/>
      <c r="IYZ512" s="78"/>
      <c r="IZA512" s="65"/>
      <c r="IZD512" s="78"/>
      <c r="IZE512" s="78"/>
      <c r="IZF512" s="65"/>
      <c r="IZI512" s="78"/>
      <c r="IZJ512" s="78"/>
      <c r="IZK512" s="65"/>
      <c r="IZN512" s="78"/>
      <c r="IZO512" s="78"/>
      <c r="IZP512" s="65"/>
      <c r="IZS512" s="78"/>
      <c r="IZT512" s="78"/>
      <c r="IZU512" s="65"/>
      <c r="IZX512" s="78"/>
      <c r="IZY512" s="78"/>
      <c r="IZZ512" s="65"/>
      <c r="JAC512" s="78"/>
      <c r="JAD512" s="78"/>
      <c r="JAE512" s="65"/>
      <c r="JAH512" s="78"/>
      <c r="JAI512" s="78"/>
      <c r="JAJ512" s="65"/>
      <c r="JAM512" s="78"/>
      <c r="JAN512" s="78"/>
      <c r="JAO512" s="65"/>
      <c r="JAR512" s="78"/>
      <c r="JAS512" s="78"/>
      <c r="JAT512" s="65"/>
      <c r="JAW512" s="78"/>
      <c r="JAX512" s="78"/>
      <c r="JAY512" s="65"/>
      <c r="JBB512" s="78"/>
      <c r="JBC512" s="78"/>
      <c r="JBD512" s="65"/>
      <c r="JBG512" s="78"/>
      <c r="JBH512" s="78"/>
      <c r="JBI512" s="65"/>
      <c r="JBL512" s="78"/>
      <c r="JBM512" s="78"/>
      <c r="JBN512" s="65"/>
      <c r="JBQ512" s="78"/>
      <c r="JBR512" s="78"/>
      <c r="JBS512" s="65"/>
      <c r="JBV512" s="78"/>
      <c r="JBW512" s="78"/>
      <c r="JBX512" s="65"/>
      <c r="JCA512" s="78"/>
      <c r="JCB512" s="78"/>
      <c r="JCC512" s="65"/>
      <c r="JCF512" s="78"/>
      <c r="JCG512" s="78"/>
      <c r="JCH512" s="65"/>
      <c r="JCK512" s="78"/>
      <c r="JCL512" s="78"/>
      <c r="JCM512" s="65"/>
      <c r="JCP512" s="78"/>
      <c r="JCQ512" s="78"/>
      <c r="JCR512" s="65"/>
      <c r="JCU512" s="78"/>
      <c r="JCV512" s="78"/>
      <c r="JCW512" s="65"/>
      <c r="JCZ512" s="78"/>
      <c r="JDA512" s="78"/>
      <c r="JDB512" s="65"/>
      <c r="JDE512" s="78"/>
      <c r="JDF512" s="78"/>
      <c r="JDG512" s="65"/>
      <c r="JDJ512" s="78"/>
      <c r="JDK512" s="78"/>
      <c r="JDL512" s="65"/>
      <c r="JDO512" s="78"/>
      <c r="JDP512" s="78"/>
      <c r="JDQ512" s="65"/>
      <c r="JDT512" s="78"/>
      <c r="JDU512" s="78"/>
      <c r="JDV512" s="65"/>
      <c r="JDY512" s="78"/>
      <c r="JDZ512" s="78"/>
      <c r="JEA512" s="65"/>
      <c r="JED512" s="78"/>
      <c r="JEE512" s="78"/>
      <c r="JEF512" s="65"/>
      <c r="JEI512" s="78"/>
      <c r="JEJ512" s="78"/>
      <c r="JEK512" s="65"/>
      <c r="JEN512" s="78"/>
      <c r="JEO512" s="78"/>
      <c r="JEP512" s="65"/>
      <c r="JES512" s="78"/>
      <c r="JET512" s="78"/>
      <c r="JEU512" s="65"/>
      <c r="JEX512" s="78"/>
      <c r="JEY512" s="78"/>
      <c r="JEZ512" s="65"/>
      <c r="JFC512" s="78"/>
      <c r="JFD512" s="78"/>
      <c r="JFE512" s="65"/>
      <c r="JFH512" s="78"/>
      <c r="JFI512" s="78"/>
      <c r="JFJ512" s="65"/>
      <c r="JFM512" s="78"/>
      <c r="JFN512" s="78"/>
      <c r="JFO512" s="65"/>
      <c r="JFR512" s="78"/>
      <c r="JFS512" s="78"/>
      <c r="JFT512" s="65"/>
      <c r="JFW512" s="78"/>
      <c r="JFX512" s="78"/>
      <c r="JFY512" s="65"/>
      <c r="JGB512" s="78"/>
      <c r="JGC512" s="78"/>
      <c r="JGD512" s="65"/>
      <c r="JGG512" s="78"/>
      <c r="JGH512" s="78"/>
      <c r="JGI512" s="65"/>
      <c r="JGL512" s="78"/>
      <c r="JGM512" s="78"/>
      <c r="JGN512" s="65"/>
      <c r="JGQ512" s="78"/>
      <c r="JGR512" s="78"/>
      <c r="JGS512" s="65"/>
      <c r="JGV512" s="78"/>
      <c r="JGW512" s="78"/>
      <c r="JGX512" s="65"/>
      <c r="JHA512" s="78"/>
      <c r="JHB512" s="78"/>
      <c r="JHC512" s="65"/>
      <c r="JHF512" s="78"/>
      <c r="JHG512" s="78"/>
      <c r="JHH512" s="65"/>
      <c r="JHK512" s="78"/>
      <c r="JHL512" s="78"/>
      <c r="JHM512" s="65"/>
      <c r="JHP512" s="78"/>
      <c r="JHQ512" s="78"/>
      <c r="JHR512" s="65"/>
      <c r="JHU512" s="78"/>
      <c r="JHV512" s="78"/>
      <c r="JHW512" s="65"/>
      <c r="JHZ512" s="78"/>
      <c r="JIA512" s="78"/>
      <c r="JIB512" s="65"/>
      <c r="JIE512" s="78"/>
      <c r="JIF512" s="78"/>
      <c r="JIG512" s="65"/>
      <c r="JIJ512" s="78"/>
      <c r="JIK512" s="78"/>
      <c r="JIL512" s="65"/>
      <c r="JIO512" s="78"/>
      <c r="JIP512" s="78"/>
      <c r="JIQ512" s="65"/>
      <c r="JIT512" s="78"/>
      <c r="JIU512" s="78"/>
      <c r="JIV512" s="65"/>
      <c r="JIY512" s="78"/>
      <c r="JIZ512" s="78"/>
      <c r="JJA512" s="65"/>
      <c r="JJD512" s="78"/>
      <c r="JJE512" s="78"/>
      <c r="JJF512" s="65"/>
      <c r="JJI512" s="78"/>
      <c r="JJJ512" s="78"/>
      <c r="JJK512" s="65"/>
      <c r="JJN512" s="78"/>
      <c r="JJO512" s="78"/>
      <c r="JJP512" s="65"/>
      <c r="JJS512" s="78"/>
      <c r="JJT512" s="78"/>
      <c r="JJU512" s="65"/>
      <c r="JJX512" s="78"/>
      <c r="JJY512" s="78"/>
      <c r="JJZ512" s="65"/>
      <c r="JKC512" s="78"/>
      <c r="JKD512" s="78"/>
      <c r="JKE512" s="65"/>
      <c r="JKH512" s="78"/>
      <c r="JKI512" s="78"/>
      <c r="JKJ512" s="65"/>
      <c r="JKM512" s="78"/>
      <c r="JKN512" s="78"/>
      <c r="JKO512" s="65"/>
      <c r="JKR512" s="78"/>
      <c r="JKS512" s="78"/>
      <c r="JKT512" s="65"/>
      <c r="JKW512" s="78"/>
      <c r="JKX512" s="78"/>
      <c r="JKY512" s="65"/>
      <c r="JLB512" s="78"/>
      <c r="JLC512" s="78"/>
      <c r="JLD512" s="65"/>
      <c r="JLG512" s="78"/>
      <c r="JLH512" s="78"/>
      <c r="JLI512" s="65"/>
      <c r="JLL512" s="78"/>
      <c r="JLM512" s="78"/>
      <c r="JLN512" s="65"/>
      <c r="JLQ512" s="78"/>
      <c r="JLR512" s="78"/>
      <c r="JLS512" s="65"/>
      <c r="JLV512" s="78"/>
      <c r="JLW512" s="78"/>
      <c r="JLX512" s="65"/>
      <c r="JMA512" s="78"/>
      <c r="JMB512" s="78"/>
      <c r="JMC512" s="65"/>
      <c r="JMF512" s="78"/>
      <c r="JMG512" s="78"/>
      <c r="JMH512" s="65"/>
      <c r="JMK512" s="78"/>
      <c r="JML512" s="78"/>
      <c r="JMM512" s="65"/>
      <c r="JMP512" s="78"/>
      <c r="JMQ512" s="78"/>
      <c r="JMR512" s="65"/>
      <c r="JMU512" s="78"/>
      <c r="JMV512" s="78"/>
      <c r="JMW512" s="65"/>
      <c r="JMZ512" s="78"/>
      <c r="JNA512" s="78"/>
      <c r="JNB512" s="65"/>
      <c r="JNE512" s="78"/>
      <c r="JNF512" s="78"/>
      <c r="JNG512" s="65"/>
      <c r="JNJ512" s="78"/>
      <c r="JNK512" s="78"/>
      <c r="JNL512" s="65"/>
      <c r="JNO512" s="78"/>
      <c r="JNP512" s="78"/>
      <c r="JNQ512" s="65"/>
      <c r="JNT512" s="78"/>
      <c r="JNU512" s="78"/>
      <c r="JNV512" s="65"/>
      <c r="JNY512" s="78"/>
      <c r="JNZ512" s="78"/>
      <c r="JOA512" s="65"/>
      <c r="JOD512" s="78"/>
      <c r="JOE512" s="78"/>
      <c r="JOF512" s="65"/>
      <c r="JOI512" s="78"/>
      <c r="JOJ512" s="78"/>
      <c r="JOK512" s="65"/>
      <c r="JON512" s="78"/>
      <c r="JOO512" s="78"/>
      <c r="JOP512" s="65"/>
      <c r="JOS512" s="78"/>
      <c r="JOT512" s="78"/>
      <c r="JOU512" s="65"/>
      <c r="JOX512" s="78"/>
      <c r="JOY512" s="78"/>
      <c r="JOZ512" s="65"/>
      <c r="JPC512" s="78"/>
      <c r="JPD512" s="78"/>
      <c r="JPE512" s="65"/>
      <c r="JPH512" s="78"/>
      <c r="JPI512" s="78"/>
      <c r="JPJ512" s="65"/>
      <c r="JPM512" s="78"/>
      <c r="JPN512" s="78"/>
      <c r="JPO512" s="65"/>
      <c r="JPR512" s="78"/>
      <c r="JPS512" s="78"/>
      <c r="JPT512" s="65"/>
      <c r="JPW512" s="78"/>
      <c r="JPX512" s="78"/>
      <c r="JPY512" s="65"/>
      <c r="JQB512" s="78"/>
      <c r="JQC512" s="78"/>
      <c r="JQD512" s="65"/>
      <c r="JQG512" s="78"/>
      <c r="JQH512" s="78"/>
      <c r="JQI512" s="65"/>
      <c r="JQL512" s="78"/>
      <c r="JQM512" s="78"/>
      <c r="JQN512" s="65"/>
      <c r="JQQ512" s="78"/>
      <c r="JQR512" s="78"/>
      <c r="JQS512" s="65"/>
      <c r="JQV512" s="78"/>
      <c r="JQW512" s="78"/>
      <c r="JQX512" s="65"/>
      <c r="JRA512" s="78"/>
      <c r="JRB512" s="78"/>
      <c r="JRC512" s="65"/>
      <c r="JRF512" s="78"/>
      <c r="JRG512" s="78"/>
      <c r="JRH512" s="65"/>
      <c r="JRK512" s="78"/>
      <c r="JRL512" s="78"/>
      <c r="JRM512" s="65"/>
      <c r="JRP512" s="78"/>
      <c r="JRQ512" s="78"/>
      <c r="JRR512" s="65"/>
      <c r="JRU512" s="78"/>
      <c r="JRV512" s="78"/>
      <c r="JRW512" s="65"/>
      <c r="JRZ512" s="78"/>
      <c r="JSA512" s="78"/>
      <c r="JSB512" s="65"/>
      <c r="JSE512" s="78"/>
      <c r="JSF512" s="78"/>
      <c r="JSG512" s="65"/>
      <c r="JSJ512" s="78"/>
      <c r="JSK512" s="78"/>
      <c r="JSL512" s="65"/>
      <c r="JSO512" s="78"/>
      <c r="JSP512" s="78"/>
      <c r="JSQ512" s="65"/>
      <c r="JST512" s="78"/>
      <c r="JSU512" s="78"/>
      <c r="JSV512" s="65"/>
      <c r="JSY512" s="78"/>
      <c r="JSZ512" s="78"/>
      <c r="JTA512" s="65"/>
      <c r="JTD512" s="78"/>
      <c r="JTE512" s="78"/>
      <c r="JTF512" s="65"/>
      <c r="JTI512" s="78"/>
      <c r="JTJ512" s="78"/>
      <c r="JTK512" s="65"/>
      <c r="JTN512" s="78"/>
      <c r="JTO512" s="78"/>
      <c r="JTP512" s="65"/>
      <c r="JTS512" s="78"/>
      <c r="JTT512" s="78"/>
      <c r="JTU512" s="65"/>
      <c r="JTX512" s="78"/>
      <c r="JTY512" s="78"/>
      <c r="JTZ512" s="65"/>
      <c r="JUC512" s="78"/>
      <c r="JUD512" s="78"/>
      <c r="JUE512" s="65"/>
      <c r="JUH512" s="78"/>
      <c r="JUI512" s="78"/>
      <c r="JUJ512" s="65"/>
      <c r="JUM512" s="78"/>
      <c r="JUN512" s="78"/>
      <c r="JUO512" s="65"/>
      <c r="JUR512" s="78"/>
      <c r="JUS512" s="78"/>
      <c r="JUT512" s="65"/>
      <c r="JUW512" s="78"/>
      <c r="JUX512" s="78"/>
      <c r="JUY512" s="65"/>
      <c r="JVB512" s="78"/>
      <c r="JVC512" s="78"/>
      <c r="JVD512" s="65"/>
      <c r="JVG512" s="78"/>
      <c r="JVH512" s="78"/>
      <c r="JVI512" s="65"/>
      <c r="JVL512" s="78"/>
      <c r="JVM512" s="78"/>
      <c r="JVN512" s="65"/>
      <c r="JVQ512" s="78"/>
      <c r="JVR512" s="78"/>
      <c r="JVS512" s="65"/>
      <c r="JVV512" s="78"/>
      <c r="JVW512" s="78"/>
      <c r="JVX512" s="65"/>
      <c r="JWA512" s="78"/>
      <c r="JWB512" s="78"/>
      <c r="JWC512" s="65"/>
      <c r="JWF512" s="78"/>
      <c r="JWG512" s="78"/>
      <c r="JWH512" s="65"/>
      <c r="JWK512" s="78"/>
      <c r="JWL512" s="78"/>
      <c r="JWM512" s="65"/>
      <c r="JWP512" s="78"/>
      <c r="JWQ512" s="78"/>
      <c r="JWR512" s="65"/>
      <c r="JWU512" s="78"/>
      <c r="JWV512" s="78"/>
      <c r="JWW512" s="65"/>
      <c r="JWZ512" s="78"/>
      <c r="JXA512" s="78"/>
      <c r="JXB512" s="65"/>
      <c r="JXE512" s="78"/>
      <c r="JXF512" s="78"/>
      <c r="JXG512" s="65"/>
      <c r="JXJ512" s="78"/>
      <c r="JXK512" s="78"/>
      <c r="JXL512" s="65"/>
      <c r="JXO512" s="78"/>
      <c r="JXP512" s="78"/>
      <c r="JXQ512" s="65"/>
      <c r="JXT512" s="78"/>
      <c r="JXU512" s="78"/>
      <c r="JXV512" s="65"/>
      <c r="JXY512" s="78"/>
      <c r="JXZ512" s="78"/>
      <c r="JYA512" s="65"/>
      <c r="JYD512" s="78"/>
      <c r="JYE512" s="78"/>
      <c r="JYF512" s="65"/>
      <c r="JYI512" s="78"/>
      <c r="JYJ512" s="78"/>
      <c r="JYK512" s="65"/>
      <c r="JYN512" s="78"/>
      <c r="JYO512" s="78"/>
      <c r="JYP512" s="65"/>
      <c r="JYS512" s="78"/>
      <c r="JYT512" s="78"/>
      <c r="JYU512" s="65"/>
      <c r="JYX512" s="78"/>
      <c r="JYY512" s="78"/>
      <c r="JYZ512" s="65"/>
      <c r="JZC512" s="78"/>
      <c r="JZD512" s="78"/>
      <c r="JZE512" s="65"/>
      <c r="JZH512" s="78"/>
      <c r="JZI512" s="78"/>
      <c r="JZJ512" s="65"/>
      <c r="JZM512" s="78"/>
      <c r="JZN512" s="78"/>
      <c r="JZO512" s="65"/>
      <c r="JZR512" s="78"/>
      <c r="JZS512" s="78"/>
      <c r="JZT512" s="65"/>
      <c r="JZW512" s="78"/>
      <c r="JZX512" s="78"/>
      <c r="JZY512" s="65"/>
      <c r="KAB512" s="78"/>
      <c r="KAC512" s="78"/>
      <c r="KAD512" s="65"/>
      <c r="KAG512" s="78"/>
      <c r="KAH512" s="78"/>
      <c r="KAI512" s="65"/>
      <c r="KAL512" s="78"/>
      <c r="KAM512" s="78"/>
      <c r="KAN512" s="65"/>
      <c r="KAQ512" s="78"/>
      <c r="KAR512" s="78"/>
      <c r="KAS512" s="65"/>
      <c r="KAV512" s="78"/>
      <c r="KAW512" s="78"/>
      <c r="KAX512" s="65"/>
      <c r="KBA512" s="78"/>
      <c r="KBB512" s="78"/>
      <c r="KBC512" s="65"/>
      <c r="KBF512" s="78"/>
      <c r="KBG512" s="78"/>
      <c r="KBH512" s="65"/>
      <c r="KBK512" s="78"/>
      <c r="KBL512" s="78"/>
      <c r="KBM512" s="65"/>
      <c r="KBP512" s="78"/>
      <c r="KBQ512" s="78"/>
      <c r="KBR512" s="65"/>
      <c r="KBU512" s="78"/>
      <c r="KBV512" s="78"/>
      <c r="KBW512" s="65"/>
      <c r="KBZ512" s="78"/>
      <c r="KCA512" s="78"/>
      <c r="KCB512" s="65"/>
      <c r="KCE512" s="78"/>
      <c r="KCF512" s="78"/>
      <c r="KCG512" s="65"/>
      <c r="KCJ512" s="78"/>
      <c r="KCK512" s="78"/>
      <c r="KCL512" s="65"/>
      <c r="KCO512" s="78"/>
      <c r="KCP512" s="78"/>
      <c r="KCQ512" s="65"/>
      <c r="KCT512" s="78"/>
      <c r="KCU512" s="78"/>
      <c r="KCV512" s="65"/>
      <c r="KCY512" s="78"/>
      <c r="KCZ512" s="78"/>
      <c r="KDA512" s="65"/>
      <c r="KDD512" s="78"/>
      <c r="KDE512" s="78"/>
      <c r="KDF512" s="65"/>
      <c r="KDI512" s="78"/>
      <c r="KDJ512" s="78"/>
      <c r="KDK512" s="65"/>
      <c r="KDN512" s="78"/>
      <c r="KDO512" s="78"/>
      <c r="KDP512" s="65"/>
      <c r="KDS512" s="78"/>
      <c r="KDT512" s="78"/>
      <c r="KDU512" s="65"/>
      <c r="KDX512" s="78"/>
      <c r="KDY512" s="78"/>
      <c r="KDZ512" s="65"/>
      <c r="KEC512" s="78"/>
      <c r="KED512" s="78"/>
      <c r="KEE512" s="65"/>
      <c r="KEH512" s="78"/>
      <c r="KEI512" s="78"/>
      <c r="KEJ512" s="65"/>
      <c r="KEM512" s="78"/>
      <c r="KEN512" s="78"/>
      <c r="KEO512" s="65"/>
      <c r="KER512" s="78"/>
      <c r="KES512" s="78"/>
      <c r="KET512" s="65"/>
      <c r="KEW512" s="78"/>
      <c r="KEX512" s="78"/>
      <c r="KEY512" s="65"/>
      <c r="KFB512" s="78"/>
      <c r="KFC512" s="78"/>
      <c r="KFD512" s="65"/>
      <c r="KFG512" s="78"/>
      <c r="KFH512" s="78"/>
      <c r="KFI512" s="65"/>
      <c r="KFL512" s="78"/>
      <c r="KFM512" s="78"/>
      <c r="KFN512" s="65"/>
      <c r="KFQ512" s="78"/>
      <c r="KFR512" s="78"/>
      <c r="KFS512" s="65"/>
      <c r="KFV512" s="78"/>
      <c r="KFW512" s="78"/>
      <c r="KFX512" s="65"/>
      <c r="KGA512" s="78"/>
      <c r="KGB512" s="78"/>
      <c r="KGC512" s="65"/>
      <c r="KGF512" s="78"/>
      <c r="KGG512" s="78"/>
      <c r="KGH512" s="65"/>
      <c r="KGK512" s="78"/>
      <c r="KGL512" s="78"/>
      <c r="KGM512" s="65"/>
      <c r="KGP512" s="78"/>
      <c r="KGQ512" s="78"/>
      <c r="KGR512" s="65"/>
      <c r="KGU512" s="78"/>
      <c r="KGV512" s="78"/>
      <c r="KGW512" s="65"/>
      <c r="KGZ512" s="78"/>
      <c r="KHA512" s="78"/>
      <c r="KHB512" s="65"/>
      <c r="KHE512" s="78"/>
      <c r="KHF512" s="78"/>
      <c r="KHG512" s="65"/>
      <c r="KHJ512" s="78"/>
      <c r="KHK512" s="78"/>
      <c r="KHL512" s="65"/>
      <c r="KHO512" s="78"/>
      <c r="KHP512" s="78"/>
      <c r="KHQ512" s="65"/>
      <c r="KHT512" s="78"/>
      <c r="KHU512" s="78"/>
      <c r="KHV512" s="65"/>
      <c r="KHY512" s="78"/>
      <c r="KHZ512" s="78"/>
      <c r="KIA512" s="65"/>
      <c r="KID512" s="78"/>
      <c r="KIE512" s="78"/>
      <c r="KIF512" s="65"/>
      <c r="KII512" s="78"/>
      <c r="KIJ512" s="78"/>
      <c r="KIK512" s="65"/>
      <c r="KIN512" s="78"/>
      <c r="KIO512" s="78"/>
      <c r="KIP512" s="65"/>
      <c r="KIS512" s="78"/>
      <c r="KIT512" s="78"/>
      <c r="KIU512" s="65"/>
      <c r="KIX512" s="78"/>
      <c r="KIY512" s="78"/>
      <c r="KIZ512" s="65"/>
      <c r="KJC512" s="78"/>
      <c r="KJD512" s="78"/>
      <c r="KJE512" s="65"/>
      <c r="KJH512" s="78"/>
      <c r="KJI512" s="78"/>
      <c r="KJJ512" s="65"/>
      <c r="KJM512" s="78"/>
      <c r="KJN512" s="78"/>
      <c r="KJO512" s="65"/>
      <c r="KJR512" s="78"/>
      <c r="KJS512" s="78"/>
      <c r="KJT512" s="65"/>
      <c r="KJW512" s="78"/>
      <c r="KJX512" s="78"/>
      <c r="KJY512" s="65"/>
      <c r="KKB512" s="78"/>
      <c r="KKC512" s="78"/>
      <c r="KKD512" s="65"/>
      <c r="KKG512" s="78"/>
      <c r="KKH512" s="78"/>
      <c r="KKI512" s="65"/>
      <c r="KKL512" s="78"/>
      <c r="KKM512" s="78"/>
      <c r="KKN512" s="65"/>
      <c r="KKQ512" s="78"/>
      <c r="KKR512" s="78"/>
      <c r="KKS512" s="65"/>
      <c r="KKV512" s="78"/>
      <c r="KKW512" s="78"/>
      <c r="KKX512" s="65"/>
      <c r="KLA512" s="78"/>
      <c r="KLB512" s="78"/>
      <c r="KLC512" s="65"/>
      <c r="KLF512" s="78"/>
      <c r="KLG512" s="78"/>
      <c r="KLH512" s="65"/>
      <c r="KLK512" s="78"/>
      <c r="KLL512" s="78"/>
      <c r="KLM512" s="65"/>
      <c r="KLP512" s="78"/>
      <c r="KLQ512" s="78"/>
      <c r="KLR512" s="65"/>
      <c r="KLU512" s="78"/>
      <c r="KLV512" s="78"/>
      <c r="KLW512" s="65"/>
      <c r="KLZ512" s="78"/>
      <c r="KMA512" s="78"/>
      <c r="KMB512" s="65"/>
      <c r="KME512" s="78"/>
      <c r="KMF512" s="78"/>
      <c r="KMG512" s="65"/>
      <c r="KMJ512" s="78"/>
      <c r="KMK512" s="78"/>
      <c r="KML512" s="65"/>
      <c r="KMO512" s="78"/>
      <c r="KMP512" s="78"/>
      <c r="KMQ512" s="65"/>
      <c r="KMT512" s="78"/>
      <c r="KMU512" s="78"/>
      <c r="KMV512" s="65"/>
      <c r="KMY512" s="78"/>
      <c r="KMZ512" s="78"/>
      <c r="KNA512" s="65"/>
      <c r="KND512" s="78"/>
      <c r="KNE512" s="78"/>
      <c r="KNF512" s="65"/>
      <c r="KNI512" s="78"/>
      <c r="KNJ512" s="78"/>
      <c r="KNK512" s="65"/>
      <c r="KNN512" s="78"/>
      <c r="KNO512" s="78"/>
      <c r="KNP512" s="65"/>
      <c r="KNS512" s="78"/>
      <c r="KNT512" s="78"/>
      <c r="KNU512" s="65"/>
      <c r="KNX512" s="78"/>
      <c r="KNY512" s="78"/>
      <c r="KNZ512" s="65"/>
      <c r="KOC512" s="78"/>
      <c r="KOD512" s="78"/>
      <c r="KOE512" s="65"/>
      <c r="KOH512" s="78"/>
      <c r="KOI512" s="78"/>
      <c r="KOJ512" s="65"/>
      <c r="KOM512" s="78"/>
      <c r="KON512" s="78"/>
      <c r="KOO512" s="65"/>
      <c r="KOR512" s="78"/>
      <c r="KOS512" s="78"/>
      <c r="KOT512" s="65"/>
      <c r="KOW512" s="78"/>
      <c r="KOX512" s="78"/>
      <c r="KOY512" s="65"/>
      <c r="KPB512" s="78"/>
      <c r="KPC512" s="78"/>
      <c r="KPD512" s="65"/>
      <c r="KPG512" s="78"/>
      <c r="KPH512" s="78"/>
      <c r="KPI512" s="65"/>
      <c r="KPL512" s="78"/>
      <c r="KPM512" s="78"/>
      <c r="KPN512" s="65"/>
      <c r="KPQ512" s="78"/>
      <c r="KPR512" s="78"/>
      <c r="KPS512" s="65"/>
      <c r="KPV512" s="78"/>
      <c r="KPW512" s="78"/>
      <c r="KPX512" s="65"/>
      <c r="KQA512" s="78"/>
      <c r="KQB512" s="78"/>
      <c r="KQC512" s="65"/>
      <c r="KQF512" s="78"/>
      <c r="KQG512" s="78"/>
      <c r="KQH512" s="65"/>
      <c r="KQK512" s="78"/>
      <c r="KQL512" s="78"/>
      <c r="KQM512" s="65"/>
      <c r="KQP512" s="78"/>
      <c r="KQQ512" s="78"/>
      <c r="KQR512" s="65"/>
      <c r="KQU512" s="78"/>
      <c r="KQV512" s="78"/>
      <c r="KQW512" s="65"/>
      <c r="KQZ512" s="78"/>
      <c r="KRA512" s="78"/>
      <c r="KRB512" s="65"/>
      <c r="KRE512" s="78"/>
      <c r="KRF512" s="78"/>
      <c r="KRG512" s="65"/>
      <c r="KRJ512" s="78"/>
      <c r="KRK512" s="78"/>
      <c r="KRL512" s="65"/>
      <c r="KRO512" s="78"/>
      <c r="KRP512" s="78"/>
      <c r="KRQ512" s="65"/>
      <c r="KRT512" s="78"/>
      <c r="KRU512" s="78"/>
      <c r="KRV512" s="65"/>
      <c r="KRY512" s="78"/>
      <c r="KRZ512" s="78"/>
      <c r="KSA512" s="65"/>
      <c r="KSD512" s="78"/>
      <c r="KSE512" s="78"/>
      <c r="KSF512" s="65"/>
      <c r="KSI512" s="78"/>
      <c r="KSJ512" s="78"/>
      <c r="KSK512" s="65"/>
      <c r="KSN512" s="78"/>
      <c r="KSO512" s="78"/>
      <c r="KSP512" s="65"/>
      <c r="KSS512" s="78"/>
      <c r="KST512" s="78"/>
      <c r="KSU512" s="65"/>
      <c r="KSX512" s="78"/>
      <c r="KSY512" s="78"/>
      <c r="KSZ512" s="65"/>
      <c r="KTC512" s="78"/>
      <c r="KTD512" s="78"/>
      <c r="KTE512" s="65"/>
      <c r="KTH512" s="78"/>
      <c r="KTI512" s="78"/>
      <c r="KTJ512" s="65"/>
      <c r="KTM512" s="78"/>
      <c r="KTN512" s="78"/>
      <c r="KTO512" s="65"/>
      <c r="KTR512" s="78"/>
      <c r="KTS512" s="78"/>
      <c r="KTT512" s="65"/>
      <c r="KTW512" s="78"/>
      <c r="KTX512" s="78"/>
      <c r="KTY512" s="65"/>
      <c r="KUB512" s="78"/>
      <c r="KUC512" s="78"/>
      <c r="KUD512" s="65"/>
      <c r="KUG512" s="78"/>
      <c r="KUH512" s="78"/>
      <c r="KUI512" s="65"/>
      <c r="KUL512" s="78"/>
      <c r="KUM512" s="78"/>
      <c r="KUN512" s="65"/>
      <c r="KUQ512" s="78"/>
      <c r="KUR512" s="78"/>
      <c r="KUS512" s="65"/>
      <c r="KUV512" s="78"/>
      <c r="KUW512" s="78"/>
      <c r="KUX512" s="65"/>
      <c r="KVA512" s="78"/>
      <c r="KVB512" s="78"/>
      <c r="KVC512" s="65"/>
      <c r="KVF512" s="78"/>
      <c r="KVG512" s="78"/>
      <c r="KVH512" s="65"/>
      <c r="KVK512" s="78"/>
      <c r="KVL512" s="78"/>
      <c r="KVM512" s="65"/>
      <c r="KVP512" s="78"/>
      <c r="KVQ512" s="78"/>
      <c r="KVR512" s="65"/>
      <c r="KVU512" s="78"/>
      <c r="KVV512" s="78"/>
      <c r="KVW512" s="65"/>
      <c r="KVZ512" s="78"/>
      <c r="KWA512" s="78"/>
      <c r="KWB512" s="65"/>
      <c r="KWE512" s="78"/>
      <c r="KWF512" s="78"/>
      <c r="KWG512" s="65"/>
      <c r="KWJ512" s="78"/>
      <c r="KWK512" s="78"/>
      <c r="KWL512" s="65"/>
      <c r="KWO512" s="78"/>
      <c r="KWP512" s="78"/>
      <c r="KWQ512" s="65"/>
      <c r="KWT512" s="78"/>
      <c r="KWU512" s="78"/>
      <c r="KWV512" s="65"/>
      <c r="KWY512" s="78"/>
      <c r="KWZ512" s="78"/>
      <c r="KXA512" s="65"/>
      <c r="KXD512" s="78"/>
      <c r="KXE512" s="78"/>
      <c r="KXF512" s="65"/>
      <c r="KXI512" s="78"/>
      <c r="KXJ512" s="78"/>
      <c r="KXK512" s="65"/>
      <c r="KXN512" s="78"/>
      <c r="KXO512" s="78"/>
      <c r="KXP512" s="65"/>
      <c r="KXS512" s="78"/>
      <c r="KXT512" s="78"/>
      <c r="KXU512" s="65"/>
      <c r="KXX512" s="78"/>
      <c r="KXY512" s="78"/>
      <c r="KXZ512" s="65"/>
      <c r="KYC512" s="78"/>
      <c r="KYD512" s="78"/>
      <c r="KYE512" s="65"/>
      <c r="KYH512" s="78"/>
      <c r="KYI512" s="78"/>
      <c r="KYJ512" s="65"/>
      <c r="KYM512" s="78"/>
      <c r="KYN512" s="78"/>
      <c r="KYO512" s="65"/>
      <c r="KYR512" s="78"/>
      <c r="KYS512" s="78"/>
      <c r="KYT512" s="65"/>
      <c r="KYW512" s="78"/>
      <c r="KYX512" s="78"/>
      <c r="KYY512" s="65"/>
      <c r="KZB512" s="78"/>
      <c r="KZC512" s="78"/>
      <c r="KZD512" s="65"/>
      <c r="KZG512" s="78"/>
      <c r="KZH512" s="78"/>
      <c r="KZI512" s="65"/>
      <c r="KZL512" s="78"/>
      <c r="KZM512" s="78"/>
      <c r="KZN512" s="65"/>
      <c r="KZQ512" s="78"/>
      <c r="KZR512" s="78"/>
      <c r="KZS512" s="65"/>
      <c r="KZV512" s="78"/>
      <c r="KZW512" s="78"/>
      <c r="KZX512" s="65"/>
      <c r="LAA512" s="78"/>
      <c r="LAB512" s="78"/>
      <c r="LAC512" s="65"/>
      <c r="LAF512" s="78"/>
      <c r="LAG512" s="78"/>
      <c r="LAH512" s="65"/>
      <c r="LAK512" s="78"/>
      <c r="LAL512" s="78"/>
      <c r="LAM512" s="65"/>
      <c r="LAP512" s="78"/>
      <c r="LAQ512" s="78"/>
      <c r="LAR512" s="65"/>
      <c r="LAU512" s="78"/>
      <c r="LAV512" s="78"/>
      <c r="LAW512" s="65"/>
      <c r="LAZ512" s="78"/>
      <c r="LBA512" s="78"/>
      <c r="LBB512" s="65"/>
      <c r="LBE512" s="78"/>
      <c r="LBF512" s="78"/>
      <c r="LBG512" s="65"/>
      <c r="LBJ512" s="78"/>
      <c r="LBK512" s="78"/>
      <c r="LBL512" s="65"/>
      <c r="LBO512" s="78"/>
      <c r="LBP512" s="78"/>
      <c r="LBQ512" s="65"/>
      <c r="LBT512" s="78"/>
      <c r="LBU512" s="78"/>
      <c r="LBV512" s="65"/>
      <c r="LBY512" s="78"/>
      <c r="LBZ512" s="78"/>
      <c r="LCA512" s="65"/>
      <c r="LCD512" s="78"/>
      <c r="LCE512" s="78"/>
      <c r="LCF512" s="65"/>
      <c r="LCI512" s="78"/>
      <c r="LCJ512" s="78"/>
      <c r="LCK512" s="65"/>
      <c r="LCN512" s="78"/>
      <c r="LCO512" s="78"/>
      <c r="LCP512" s="65"/>
      <c r="LCS512" s="78"/>
      <c r="LCT512" s="78"/>
      <c r="LCU512" s="65"/>
      <c r="LCX512" s="78"/>
      <c r="LCY512" s="78"/>
      <c r="LCZ512" s="65"/>
      <c r="LDC512" s="78"/>
      <c r="LDD512" s="78"/>
      <c r="LDE512" s="65"/>
      <c r="LDH512" s="78"/>
      <c r="LDI512" s="78"/>
      <c r="LDJ512" s="65"/>
      <c r="LDM512" s="78"/>
      <c r="LDN512" s="78"/>
      <c r="LDO512" s="65"/>
      <c r="LDR512" s="78"/>
      <c r="LDS512" s="78"/>
      <c r="LDT512" s="65"/>
      <c r="LDW512" s="78"/>
      <c r="LDX512" s="78"/>
      <c r="LDY512" s="65"/>
      <c r="LEB512" s="78"/>
      <c r="LEC512" s="78"/>
      <c r="LED512" s="65"/>
      <c r="LEG512" s="78"/>
      <c r="LEH512" s="78"/>
      <c r="LEI512" s="65"/>
      <c r="LEL512" s="78"/>
      <c r="LEM512" s="78"/>
      <c r="LEN512" s="65"/>
      <c r="LEQ512" s="78"/>
      <c r="LER512" s="78"/>
      <c r="LES512" s="65"/>
      <c r="LEV512" s="78"/>
      <c r="LEW512" s="78"/>
      <c r="LEX512" s="65"/>
      <c r="LFA512" s="78"/>
      <c r="LFB512" s="78"/>
      <c r="LFC512" s="65"/>
      <c r="LFF512" s="78"/>
      <c r="LFG512" s="78"/>
      <c r="LFH512" s="65"/>
      <c r="LFK512" s="78"/>
      <c r="LFL512" s="78"/>
      <c r="LFM512" s="65"/>
      <c r="LFP512" s="78"/>
      <c r="LFQ512" s="78"/>
      <c r="LFR512" s="65"/>
      <c r="LFU512" s="78"/>
      <c r="LFV512" s="78"/>
      <c r="LFW512" s="65"/>
      <c r="LFZ512" s="78"/>
      <c r="LGA512" s="78"/>
      <c r="LGB512" s="65"/>
      <c r="LGE512" s="78"/>
      <c r="LGF512" s="78"/>
      <c r="LGG512" s="65"/>
      <c r="LGJ512" s="78"/>
      <c r="LGK512" s="78"/>
      <c r="LGL512" s="65"/>
      <c r="LGO512" s="78"/>
      <c r="LGP512" s="78"/>
      <c r="LGQ512" s="65"/>
      <c r="LGT512" s="78"/>
      <c r="LGU512" s="78"/>
      <c r="LGV512" s="65"/>
      <c r="LGY512" s="78"/>
      <c r="LGZ512" s="78"/>
      <c r="LHA512" s="65"/>
      <c r="LHD512" s="78"/>
      <c r="LHE512" s="78"/>
      <c r="LHF512" s="65"/>
      <c r="LHI512" s="78"/>
      <c r="LHJ512" s="78"/>
      <c r="LHK512" s="65"/>
      <c r="LHN512" s="78"/>
      <c r="LHO512" s="78"/>
      <c r="LHP512" s="65"/>
      <c r="LHS512" s="78"/>
      <c r="LHT512" s="78"/>
      <c r="LHU512" s="65"/>
      <c r="LHX512" s="78"/>
      <c r="LHY512" s="78"/>
      <c r="LHZ512" s="65"/>
      <c r="LIC512" s="78"/>
      <c r="LID512" s="78"/>
      <c r="LIE512" s="65"/>
      <c r="LIH512" s="78"/>
      <c r="LII512" s="78"/>
      <c r="LIJ512" s="65"/>
      <c r="LIM512" s="78"/>
      <c r="LIN512" s="78"/>
      <c r="LIO512" s="65"/>
      <c r="LIR512" s="78"/>
      <c r="LIS512" s="78"/>
      <c r="LIT512" s="65"/>
      <c r="LIW512" s="78"/>
      <c r="LIX512" s="78"/>
      <c r="LIY512" s="65"/>
      <c r="LJB512" s="78"/>
      <c r="LJC512" s="78"/>
      <c r="LJD512" s="65"/>
      <c r="LJG512" s="78"/>
      <c r="LJH512" s="78"/>
      <c r="LJI512" s="65"/>
      <c r="LJL512" s="78"/>
      <c r="LJM512" s="78"/>
      <c r="LJN512" s="65"/>
      <c r="LJQ512" s="78"/>
      <c r="LJR512" s="78"/>
      <c r="LJS512" s="65"/>
      <c r="LJV512" s="78"/>
      <c r="LJW512" s="78"/>
      <c r="LJX512" s="65"/>
      <c r="LKA512" s="78"/>
      <c r="LKB512" s="78"/>
      <c r="LKC512" s="65"/>
      <c r="LKF512" s="78"/>
      <c r="LKG512" s="78"/>
      <c r="LKH512" s="65"/>
      <c r="LKK512" s="78"/>
      <c r="LKL512" s="78"/>
      <c r="LKM512" s="65"/>
      <c r="LKP512" s="78"/>
      <c r="LKQ512" s="78"/>
      <c r="LKR512" s="65"/>
      <c r="LKU512" s="78"/>
      <c r="LKV512" s="78"/>
      <c r="LKW512" s="65"/>
      <c r="LKZ512" s="78"/>
      <c r="LLA512" s="78"/>
      <c r="LLB512" s="65"/>
      <c r="LLE512" s="78"/>
      <c r="LLF512" s="78"/>
      <c r="LLG512" s="65"/>
      <c r="LLJ512" s="78"/>
      <c r="LLK512" s="78"/>
      <c r="LLL512" s="65"/>
      <c r="LLO512" s="78"/>
      <c r="LLP512" s="78"/>
      <c r="LLQ512" s="65"/>
      <c r="LLT512" s="78"/>
      <c r="LLU512" s="78"/>
      <c r="LLV512" s="65"/>
      <c r="LLY512" s="78"/>
      <c r="LLZ512" s="78"/>
      <c r="LMA512" s="65"/>
      <c r="LMD512" s="78"/>
      <c r="LME512" s="78"/>
      <c r="LMF512" s="65"/>
      <c r="LMI512" s="78"/>
      <c r="LMJ512" s="78"/>
      <c r="LMK512" s="65"/>
      <c r="LMN512" s="78"/>
      <c r="LMO512" s="78"/>
      <c r="LMP512" s="65"/>
      <c r="LMS512" s="78"/>
      <c r="LMT512" s="78"/>
      <c r="LMU512" s="65"/>
      <c r="LMX512" s="78"/>
      <c r="LMY512" s="78"/>
      <c r="LMZ512" s="65"/>
      <c r="LNC512" s="78"/>
      <c r="LND512" s="78"/>
      <c r="LNE512" s="65"/>
      <c r="LNH512" s="78"/>
      <c r="LNI512" s="78"/>
      <c r="LNJ512" s="65"/>
      <c r="LNM512" s="78"/>
      <c r="LNN512" s="78"/>
      <c r="LNO512" s="65"/>
      <c r="LNR512" s="78"/>
      <c r="LNS512" s="78"/>
      <c r="LNT512" s="65"/>
      <c r="LNW512" s="78"/>
      <c r="LNX512" s="78"/>
      <c r="LNY512" s="65"/>
      <c r="LOB512" s="78"/>
      <c r="LOC512" s="78"/>
      <c r="LOD512" s="65"/>
      <c r="LOG512" s="78"/>
      <c r="LOH512" s="78"/>
      <c r="LOI512" s="65"/>
      <c r="LOL512" s="78"/>
      <c r="LOM512" s="78"/>
      <c r="LON512" s="65"/>
      <c r="LOQ512" s="78"/>
      <c r="LOR512" s="78"/>
      <c r="LOS512" s="65"/>
      <c r="LOV512" s="78"/>
      <c r="LOW512" s="78"/>
      <c r="LOX512" s="65"/>
      <c r="LPA512" s="78"/>
      <c r="LPB512" s="78"/>
      <c r="LPC512" s="65"/>
      <c r="LPF512" s="78"/>
      <c r="LPG512" s="78"/>
      <c r="LPH512" s="65"/>
      <c r="LPK512" s="78"/>
      <c r="LPL512" s="78"/>
      <c r="LPM512" s="65"/>
      <c r="LPP512" s="78"/>
      <c r="LPQ512" s="78"/>
      <c r="LPR512" s="65"/>
      <c r="LPU512" s="78"/>
      <c r="LPV512" s="78"/>
      <c r="LPW512" s="65"/>
      <c r="LPZ512" s="78"/>
      <c r="LQA512" s="78"/>
      <c r="LQB512" s="65"/>
      <c r="LQE512" s="78"/>
      <c r="LQF512" s="78"/>
      <c r="LQG512" s="65"/>
      <c r="LQJ512" s="78"/>
      <c r="LQK512" s="78"/>
      <c r="LQL512" s="65"/>
      <c r="LQO512" s="78"/>
      <c r="LQP512" s="78"/>
      <c r="LQQ512" s="65"/>
      <c r="LQT512" s="78"/>
      <c r="LQU512" s="78"/>
      <c r="LQV512" s="65"/>
      <c r="LQY512" s="78"/>
      <c r="LQZ512" s="78"/>
      <c r="LRA512" s="65"/>
      <c r="LRD512" s="78"/>
      <c r="LRE512" s="78"/>
      <c r="LRF512" s="65"/>
      <c r="LRI512" s="78"/>
      <c r="LRJ512" s="78"/>
      <c r="LRK512" s="65"/>
      <c r="LRN512" s="78"/>
      <c r="LRO512" s="78"/>
      <c r="LRP512" s="65"/>
      <c r="LRS512" s="78"/>
      <c r="LRT512" s="78"/>
      <c r="LRU512" s="65"/>
      <c r="LRX512" s="78"/>
      <c r="LRY512" s="78"/>
      <c r="LRZ512" s="65"/>
      <c r="LSC512" s="78"/>
      <c r="LSD512" s="78"/>
      <c r="LSE512" s="65"/>
      <c r="LSH512" s="78"/>
      <c r="LSI512" s="78"/>
      <c r="LSJ512" s="65"/>
      <c r="LSM512" s="78"/>
      <c r="LSN512" s="78"/>
      <c r="LSO512" s="65"/>
      <c r="LSR512" s="78"/>
      <c r="LSS512" s="78"/>
      <c r="LST512" s="65"/>
      <c r="LSW512" s="78"/>
      <c r="LSX512" s="78"/>
      <c r="LSY512" s="65"/>
      <c r="LTB512" s="78"/>
      <c r="LTC512" s="78"/>
      <c r="LTD512" s="65"/>
      <c r="LTG512" s="78"/>
      <c r="LTH512" s="78"/>
      <c r="LTI512" s="65"/>
      <c r="LTL512" s="78"/>
      <c r="LTM512" s="78"/>
      <c r="LTN512" s="65"/>
      <c r="LTQ512" s="78"/>
      <c r="LTR512" s="78"/>
      <c r="LTS512" s="65"/>
      <c r="LTV512" s="78"/>
      <c r="LTW512" s="78"/>
      <c r="LTX512" s="65"/>
      <c r="LUA512" s="78"/>
      <c r="LUB512" s="78"/>
      <c r="LUC512" s="65"/>
      <c r="LUF512" s="78"/>
      <c r="LUG512" s="78"/>
      <c r="LUH512" s="65"/>
      <c r="LUK512" s="78"/>
      <c r="LUL512" s="78"/>
      <c r="LUM512" s="65"/>
      <c r="LUP512" s="78"/>
      <c r="LUQ512" s="78"/>
      <c r="LUR512" s="65"/>
      <c r="LUU512" s="78"/>
      <c r="LUV512" s="78"/>
      <c r="LUW512" s="65"/>
      <c r="LUZ512" s="78"/>
      <c r="LVA512" s="78"/>
      <c r="LVB512" s="65"/>
      <c r="LVE512" s="78"/>
      <c r="LVF512" s="78"/>
      <c r="LVG512" s="65"/>
      <c r="LVJ512" s="78"/>
      <c r="LVK512" s="78"/>
      <c r="LVL512" s="65"/>
      <c r="LVO512" s="78"/>
      <c r="LVP512" s="78"/>
      <c r="LVQ512" s="65"/>
      <c r="LVT512" s="78"/>
      <c r="LVU512" s="78"/>
      <c r="LVV512" s="65"/>
      <c r="LVY512" s="78"/>
      <c r="LVZ512" s="78"/>
      <c r="LWA512" s="65"/>
      <c r="LWD512" s="78"/>
      <c r="LWE512" s="78"/>
      <c r="LWF512" s="65"/>
      <c r="LWI512" s="78"/>
      <c r="LWJ512" s="78"/>
      <c r="LWK512" s="65"/>
      <c r="LWN512" s="78"/>
      <c r="LWO512" s="78"/>
      <c r="LWP512" s="65"/>
      <c r="LWS512" s="78"/>
      <c r="LWT512" s="78"/>
      <c r="LWU512" s="65"/>
      <c r="LWX512" s="78"/>
      <c r="LWY512" s="78"/>
      <c r="LWZ512" s="65"/>
      <c r="LXC512" s="78"/>
      <c r="LXD512" s="78"/>
      <c r="LXE512" s="65"/>
      <c r="LXH512" s="78"/>
      <c r="LXI512" s="78"/>
      <c r="LXJ512" s="65"/>
      <c r="LXM512" s="78"/>
      <c r="LXN512" s="78"/>
      <c r="LXO512" s="65"/>
      <c r="LXR512" s="78"/>
      <c r="LXS512" s="78"/>
      <c r="LXT512" s="65"/>
      <c r="LXW512" s="78"/>
      <c r="LXX512" s="78"/>
      <c r="LXY512" s="65"/>
      <c r="LYB512" s="78"/>
      <c r="LYC512" s="78"/>
      <c r="LYD512" s="65"/>
      <c r="LYG512" s="78"/>
      <c r="LYH512" s="78"/>
      <c r="LYI512" s="65"/>
      <c r="LYL512" s="78"/>
      <c r="LYM512" s="78"/>
      <c r="LYN512" s="65"/>
      <c r="LYQ512" s="78"/>
      <c r="LYR512" s="78"/>
      <c r="LYS512" s="65"/>
      <c r="LYV512" s="78"/>
      <c r="LYW512" s="78"/>
      <c r="LYX512" s="65"/>
      <c r="LZA512" s="78"/>
      <c r="LZB512" s="78"/>
      <c r="LZC512" s="65"/>
      <c r="LZF512" s="78"/>
      <c r="LZG512" s="78"/>
      <c r="LZH512" s="65"/>
      <c r="LZK512" s="78"/>
      <c r="LZL512" s="78"/>
      <c r="LZM512" s="65"/>
      <c r="LZP512" s="78"/>
      <c r="LZQ512" s="78"/>
      <c r="LZR512" s="65"/>
      <c r="LZU512" s="78"/>
      <c r="LZV512" s="78"/>
      <c r="LZW512" s="65"/>
      <c r="LZZ512" s="78"/>
      <c r="MAA512" s="78"/>
      <c r="MAB512" s="65"/>
      <c r="MAE512" s="78"/>
      <c r="MAF512" s="78"/>
      <c r="MAG512" s="65"/>
      <c r="MAJ512" s="78"/>
      <c r="MAK512" s="78"/>
      <c r="MAL512" s="65"/>
      <c r="MAO512" s="78"/>
      <c r="MAP512" s="78"/>
      <c r="MAQ512" s="65"/>
      <c r="MAT512" s="78"/>
      <c r="MAU512" s="78"/>
      <c r="MAV512" s="65"/>
      <c r="MAY512" s="78"/>
      <c r="MAZ512" s="78"/>
      <c r="MBA512" s="65"/>
      <c r="MBD512" s="78"/>
      <c r="MBE512" s="78"/>
      <c r="MBF512" s="65"/>
      <c r="MBI512" s="78"/>
      <c r="MBJ512" s="78"/>
      <c r="MBK512" s="65"/>
      <c r="MBN512" s="78"/>
      <c r="MBO512" s="78"/>
      <c r="MBP512" s="65"/>
      <c r="MBS512" s="78"/>
      <c r="MBT512" s="78"/>
      <c r="MBU512" s="65"/>
      <c r="MBX512" s="78"/>
      <c r="MBY512" s="78"/>
      <c r="MBZ512" s="65"/>
      <c r="MCC512" s="78"/>
      <c r="MCD512" s="78"/>
      <c r="MCE512" s="65"/>
      <c r="MCH512" s="78"/>
      <c r="MCI512" s="78"/>
      <c r="MCJ512" s="65"/>
      <c r="MCM512" s="78"/>
      <c r="MCN512" s="78"/>
      <c r="MCO512" s="65"/>
      <c r="MCR512" s="78"/>
      <c r="MCS512" s="78"/>
      <c r="MCT512" s="65"/>
      <c r="MCW512" s="78"/>
      <c r="MCX512" s="78"/>
      <c r="MCY512" s="65"/>
      <c r="MDB512" s="78"/>
      <c r="MDC512" s="78"/>
      <c r="MDD512" s="65"/>
      <c r="MDG512" s="78"/>
      <c r="MDH512" s="78"/>
      <c r="MDI512" s="65"/>
      <c r="MDL512" s="78"/>
      <c r="MDM512" s="78"/>
      <c r="MDN512" s="65"/>
      <c r="MDQ512" s="78"/>
      <c r="MDR512" s="78"/>
      <c r="MDS512" s="65"/>
      <c r="MDV512" s="78"/>
      <c r="MDW512" s="78"/>
      <c r="MDX512" s="65"/>
      <c r="MEA512" s="78"/>
      <c r="MEB512" s="78"/>
      <c r="MEC512" s="65"/>
      <c r="MEF512" s="78"/>
      <c r="MEG512" s="78"/>
      <c r="MEH512" s="65"/>
      <c r="MEK512" s="78"/>
      <c r="MEL512" s="78"/>
      <c r="MEM512" s="65"/>
      <c r="MEP512" s="78"/>
      <c r="MEQ512" s="78"/>
      <c r="MER512" s="65"/>
      <c r="MEU512" s="78"/>
      <c r="MEV512" s="78"/>
      <c r="MEW512" s="65"/>
      <c r="MEZ512" s="78"/>
      <c r="MFA512" s="78"/>
      <c r="MFB512" s="65"/>
      <c r="MFE512" s="78"/>
      <c r="MFF512" s="78"/>
      <c r="MFG512" s="65"/>
      <c r="MFJ512" s="78"/>
      <c r="MFK512" s="78"/>
      <c r="MFL512" s="65"/>
      <c r="MFO512" s="78"/>
      <c r="MFP512" s="78"/>
      <c r="MFQ512" s="65"/>
      <c r="MFT512" s="78"/>
      <c r="MFU512" s="78"/>
      <c r="MFV512" s="65"/>
      <c r="MFY512" s="78"/>
      <c r="MFZ512" s="78"/>
      <c r="MGA512" s="65"/>
      <c r="MGD512" s="78"/>
      <c r="MGE512" s="78"/>
      <c r="MGF512" s="65"/>
      <c r="MGI512" s="78"/>
      <c r="MGJ512" s="78"/>
      <c r="MGK512" s="65"/>
      <c r="MGN512" s="78"/>
      <c r="MGO512" s="78"/>
      <c r="MGP512" s="65"/>
      <c r="MGS512" s="78"/>
      <c r="MGT512" s="78"/>
      <c r="MGU512" s="65"/>
      <c r="MGX512" s="78"/>
      <c r="MGY512" s="78"/>
      <c r="MGZ512" s="65"/>
      <c r="MHC512" s="78"/>
      <c r="MHD512" s="78"/>
      <c r="MHE512" s="65"/>
      <c r="MHH512" s="78"/>
      <c r="MHI512" s="78"/>
      <c r="MHJ512" s="65"/>
      <c r="MHM512" s="78"/>
      <c r="MHN512" s="78"/>
      <c r="MHO512" s="65"/>
      <c r="MHR512" s="78"/>
      <c r="MHS512" s="78"/>
      <c r="MHT512" s="65"/>
      <c r="MHW512" s="78"/>
      <c r="MHX512" s="78"/>
      <c r="MHY512" s="65"/>
      <c r="MIB512" s="78"/>
      <c r="MIC512" s="78"/>
      <c r="MID512" s="65"/>
      <c r="MIG512" s="78"/>
      <c r="MIH512" s="78"/>
      <c r="MII512" s="65"/>
      <c r="MIL512" s="78"/>
      <c r="MIM512" s="78"/>
      <c r="MIN512" s="65"/>
      <c r="MIQ512" s="78"/>
      <c r="MIR512" s="78"/>
      <c r="MIS512" s="65"/>
      <c r="MIV512" s="78"/>
      <c r="MIW512" s="78"/>
      <c r="MIX512" s="65"/>
      <c r="MJA512" s="78"/>
      <c r="MJB512" s="78"/>
      <c r="MJC512" s="65"/>
      <c r="MJF512" s="78"/>
      <c r="MJG512" s="78"/>
      <c r="MJH512" s="65"/>
      <c r="MJK512" s="78"/>
      <c r="MJL512" s="78"/>
      <c r="MJM512" s="65"/>
      <c r="MJP512" s="78"/>
      <c r="MJQ512" s="78"/>
      <c r="MJR512" s="65"/>
      <c r="MJU512" s="78"/>
      <c r="MJV512" s="78"/>
      <c r="MJW512" s="65"/>
      <c r="MJZ512" s="78"/>
      <c r="MKA512" s="78"/>
      <c r="MKB512" s="65"/>
      <c r="MKE512" s="78"/>
      <c r="MKF512" s="78"/>
      <c r="MKG512" s="65"/>
      <c r="MKJ512" s="78"/>
      <c r="MKK512" s="78"/>
      <c r="MKL512" s="65"/>
      <c r="MKO512" s="78"/>
      <c r="MKP512" s="78"/>
      <c r="MKQ512" s="65"/>
      <c r="MKT512" s="78"/>
      <c r="MKU512" s="78"/>
      <c r="MKV512" s="65"/>
      <c r="MKY512" s="78"/>
      <c r="MKZ512" s="78"/>
      <c r="MLA512" s="65"/>
      <c r="MLD512" s="78"/>
      <c r="MLE512" s="78"/>
      <c r="MLF512" s="65"/>
      <c r="MLI512" s="78"/>
      <c r="MLJ512" s="78"/>
      <c r="MLK512" s="65"/>
      <c r="MLN512" s="78"/>
      <c r="MLO512" s="78"/>
      <c r="MLP512" s="65"/>
      <c r="MLS512" s="78"/>
      <c r="MLT512" s="78"/>
      <c r="MLU512" s="65"/>
      <c r="MLX512" s="78"/>
      <c r="MLY512" s="78"/>
      <c r="MLZ512" s="65"/>
      <c r="MMC512" s="78"/>
      <c r="MMD512" s="78"/>
      <c r="MME512" s="65"/>
      <c r="MMH512" s="78"/>
      <c r="MMI512" s="78"/>
      <c r="MMJ512" s="65"/>
      <c r="MMM512" s="78"/>
      <c r="MMN512" s="78"/>
      <c r="MMO512" s="65"/>
      <c r="MMR512" s="78"/>
      <c r="MMS512" s="78"/>
      <c r="MMT512" s="65"/>
      <c r="MMW512" s="78"/>
      <c r="MMX512" s="78"/>
      <c r="MMY512" s="65"/>
      <c r="MNB512" s="78"/>
      <c r="MNC512" s="78"/>
      <c r="MND512" s="65"/>
      <c r="MNG512" s="78"/>
      <c r="MNH512" s="78"/>
      <c r="MNI512" s="65"/>
      <c r="MNL512" s="78"/>
      <c r="MNM512" s="78"/>
      <c r="MNN512" s="65"/>
      <c r="MNQ512" s="78"/>
      <c r="MNR512" s="78"/>
      <c r="MNS512" s="65"/>
      <c r="MNV512" s="78"/>
      <c r="MNW512" s="78"/>
      <c r="MNX512" s="65"/>
      <c r="MOA512" s="78"/>
      <c r="MOB512" s="78"/>
      <c r="MOC512" s="65"/>
      <c r="MOF512" s="78"/>
      <c r="MOG512" s="78"/>
      <c r="MOH512" s="65"/>
      <c r="MOK512" s="78"/>
      <c r="MOL512" s="78"/>
      <c r="MOM512" s="65"/>
      <c r="MOP512" s="78"/>
      <c r="MOQ512" s="78"/>
      <c r="MOR512" s="65"/>
      <c r="MOU512" s="78"/>
      <c r="MOV512" s="78"/>
      <c r="MOW512" s="65"/>
      <c r="MOZ512" s="78"/>
      <c r="MPA512" s="78"/>
      <c r="MPB512" s="65"/>
      <c r="MPE512" s="78"/>
      <c r="MPF512" s="78"/>
      <c r="MPG512" s="65"/>
      <c r="MPJ512" s="78"/>
      <c r="MPK512" s="78"/>
      <c r="MPL512" s="65"/>
      <c r="MPO512" s="78"/>
      <c r="MPP512" s="78"/>
      <c r="MPQ512" s="65"/>
      <c r="MPT512" s="78"/>
      <c r="MPU512" s="78"/>
      <c r="MPV512" s="65"/>
      <c r="MPY512" s="78"/>
      <c r="MPZ512" s="78"/>
      <c r="MQA512" s="65"/>
      <c r="MQD512" s="78"/>
      <c r="MQE512" s="78"/>
      <c r="MQF512" s="65"/>
      <c r="MQI512" s="78"/>
      <c r="MQJ512" s="78"/>
      <c r="MQK512" s="65"/>
      <c r="MQN512" s="78"/>
      <c r="MQO512" s="78"/>
      <c r="MQP512" s="65"/>
      <c r="MQS512" s="78"/>
      <c r="MQT512" s="78"/>
      <c r="MQU512" s="65"/>
      <c r="MQX512" s="78"/>
      <c r="MQY512" s="78"/>
      <c r="MQZ512" s="65"/>
      <c r="MRC512" s="78"/>
      <c r="MRD512" s="78"/>
      <c r="MRE512" s="65"/>
      <c r="MRH512" s="78"/>
      <c r="MRI512" s="78"/>
      <c r="MRJ512" s="65"/>
      <c r="MRM512" s="78"/>
      <c r="MRN512" s="78"/>
      <c r="MRO512" s="65"/>
      <c r="MRR512" s="78"/>
      <c r="MRS512" s="78"/>
      <c r="MRT512" s="65"/>
      <c r="MRW512" s="78"/>
      <c r="MRX512" s="78"/>
      <c r="MRY512" s="65"/>
      <c r="MSB512" s="78"/>
      <c r="MSC512" s="78"/>
      <c r="MSD512" s="65"/>
      <c r="MSG512" s="78"/>
      <c r="MSH512" s="78"/>
      <c r="MSI512" s="65"/>
      <c r="MSL512" s="78"/>
      <c r="MSM512" s="78"/>
      <c r="MSN512" s="65"/>
      <c r="MSQ512" s="78"/>
      <c r="MSR512" s="78"/>
      <c r="MSS512" s="65"/>
      <c r="MSV512" s="78"/>
      <c r="MSW512" s="78"/>
      <c r="MSX512" s="65"/>
      <c r="MTA512" s="78"/>
      <c r="MTB512" s="78"/>
      <c r="MTC512" s="65"/>
      <c r="MTF512" s="78"/>
      <c r="MTG512" s="78"/>
      <c r="MTH512" s="65"/>
      <c r="MTK512" s="78"/>
      <c r="MTL512" s="78"/>
      <c r="MTM512" s="65"/>
      <c r="MTP512" s="78"/>
      <c r="MTQ512" s="78"/>
      <c r="MTR512" s="65"/>
      <c r="MTU512" s="78"/>
      <c r="MTV512" s="78"/>
      <c r="MTW512" s="65"/>
      <c r="MTZ512" s="78"/>
      <c r="MUA512" s="78"/>
      <c r="MUB512" s="65"/>
      <c r="MUE512" s="78"/>
      <c r="MUF512" s="78"/>
      <c r="MUG512" s="65"/>
      <c r="MUJ512" s="78"/>
      <c r="MUK512" s="78"/>
      <c r="MUL512" s="65"/>
      <c r="MUO512" s="78"/>
      <c r="MUP512" s="78"/>
      <c r="MUQ512" s="65"/>
      <c r="MUT512" s="78"/>
      <c r="MUU512" s="78"/>
      <c r="MUV512" s="65"/>
      <c r="MUY512" s="78"/>
      <c r="MUZ512" s="78"/>
      <c r="MVA512" s="65"/>
      <c r="MVD512" s="78"/>
      <c r="MVE512" s="78"/>
      <c r="MVF512" s="65"/>
      <c r="MVI512" s="78"/>
      <c r="MVJ512" s="78"/>
      <c r="MVK512" s="65"/>
      <c r="MVN512" s="78"/>
      <c r="MVO512" s="78"/>
      <c r="MVP512" s="65"/>
      <c r="MVS512" s="78"/>
      <c r="MVT512" s="78"/>
      <c r="MVU512" s="65"/>
      <c r="MVX512" s="78"/>
      <c r="MVY512" s="78"/>
      <c r="MVZ512" s="65"/>
      <c r="MWC512" s="78"/>
      <c r="MWD512" s="78"/>
      <c r="MWE512" s="65"/>
      <c r="MWH512" s="78"/>
      <c r="MWI512" s="78"/>
      <c r="MWJ512" s="65"/>
      <c r="MWM512" s="78"/>
      <c r="MWN512" s="78"/>
      <c r="MWO512" s="65"/>
      <c r="MWR512" s="78"/>
      <c r="MWS512" s="78"/>
      <c r="MWT512" s="65"/>
      <c r="MWW512" s="78"/>
      <c r="MWX512" s="78"/>
      <c r="MWY512" s="65"/>
      <c r="MXB512" s="78"/>
      <c r="MXC512" s="78"/>
      <c r="MXD512" s="65"/>
      <c r="MXG512" s="78"/>
      <c r="MXH512" s="78"/>
      <c r="MXI512" s="65"/>
      <c r="MXL512" s="78"/>
      <c r="MXM512" s="78"/>
      <c r="MXN512" s="65"/>
      <c r="MXQ512" s="78"/>
      <c r="MXR512" s="78"/>
      <c r="MXS512" s="65"/>
      <c r="MXV512" s="78"/>
      <c r="MXW512" s="78"/>
      <c r="MXX512" s="65"/>
      <c r="MYA512" s="78"/>
      <c r="MYB512" s="78"/>
      <c r="MYC512" s="65"/>
      <c r="MYF512" s="78"/>
      <c r="MYG512" s="78"/>
      <c r="MYH512" s="65"/>
      <c r="MYK512" s="78"/>
      <c r="MYL512" s="78"/>
      <c r="MYM512" s="65"/>
      <c r="MYP512" s="78"/>
      <c r="MYQ512" s="78"/>
      <c r="MYR512" s="65"/>
      <c r="MYU512" s="78"/>
      <c r="MYV512" s="78"/>
      <c r="MYW512" s="65"/>
      <c r="MYZ512" s="78"/>
      <c r="MZA512" s="78"/>
      <c r="MZB512" s="65"/>
      <c r="MZE512" s="78"/>
      <c r="MZF512" s="78"/>
      <c r="MZG512" s="65"/>
      <c r="MZJ512" s="78"/>
      <c r="MZK512" s="78"/>
      <c r="MZL512" s="65"/>
      <c r="MZO512" s="78"/>
      <c r="MZP512" s="78"/>
      <c r="MZQ512" s="65"/>
      <c r="MZT512" s="78"/>
      <c r="MZU512" s="78"/>
      <c r="MZV512" s="65"/>
      <c r="MZY512" s="78"/>
      <c r="MZZ512" s="78"/>
      <c r="NAA512" s="65"/>
      <c r="NAD512" s="78"/>
      <c r="NAE512" s="78"/>
      <c r="NAF512" s="65"/>
      <c r="NAI512" s="78"/>
      <c r="NAJ512" s="78"/>
      <c r="NAK512" s="65"/>
      <c r="NAN512" s="78"/>
      <c r="NAO512" s="78"/>
      <c r="NAP512" s="65"/>
      <c r="NAS512" s="78"/>
      <c r="NAT512" s="78"/>
      <c r="NAU512" s="65"/>
      <c r="NAX512" s="78"/>
      <c r="NAY512" s="78"/>
      <c r="NAZ512" s="65"/>
      <c r="NBC512" s="78"/>
      <c r="NBD512" s="78"/>
      <c r="NBE512" s="65"/>
      <c r="NBH512" s="78"/>
      <c r="NBI512" s="78"/>
      <c r="NBJ512" s="65"/>
      <c r="NBM512" s="78"/>
      <c r="NBN512" s="78"/>
      <c r="NBO512" s="65"/>
      <c r="NBR512" s="78"/>
      <c r="NBS512" s="78"/>
      <c r="NBT512" s="65"/>
      <c r="NBW512" s="78"/>
      <c r="NBX512" s="78"/>
      <c r="NBY512" s="65"/>
      <c r="NCB512" s="78"/>
      <c r="NCC512" s="78"/>
      <c r="NCD512" s="65"/>
      <c r="NCG512" s="78"/>
      <c r="NCH512" s="78"/>
      <c r="NCI512" s="65"/>
      <c r="NCL512" s="78"/>
      <c r="NCM512" s="78"/>
      <c r="NCN512" s="65"/>
      <c r="NCQ512" s="78"/>
      <c r="NCR512" s="78"/>
      <c r="NCS512" s="65"/>
      <c r="NCV512" s="78"/>
      <c r="NCW512" s="78"/>
      <c r="NCX512" s="65"/>
      <c r="NDA512" s="78"/>
      <c r="NDB512" s="78"/>
      <c r="NDC512" s="65"/>
      <c r="NDF512" s="78"/>
      <c r="NDG512" s="78"/>
      <c r="NDH512" s="65"/>
      <c r="NDK512" s="78"/>
      <c r="NDL512" s="78"/>
      <c r="NDM512" s="65"/>
      <c r="NDP512" s="78"/>
      <c r="NDQ512" s="78"/>
      <c r="NDR512" s="65"/>
      <c r="NDU512" s="78"/>
      <c r="NDV512" s="78"/>
      <c r="NDW512" s="65"/>
      <c r="NDZ512" s="78"/>
      <c r="NEA512" s="78"/>
      <c r="NEB512" s="65"/>
      <c r="NEE512" s="78"/>
      <c r="NEF512" s="78"/>
      <c r="NEG512" s="65"/>
      <c r="NEJ512" s="78"/>
      <c r="NEK512" s="78"/>
      <c r="NEL512" s="65"/>
      <c r="NEO512" s="78"/>
      <c r="NEP512" s="78"/>
      <c r="NEQ512" s="65"/>
      <c r="NET512" s="78"/>
      <c r="NEU512" s="78"/>
      <c r="NEV512" s="65"/>
      <c r="NEY512" s="78"/>
      <c r="NEZ512" s="78"/>
      <c r="NFA512" s="65"/>
      <c r="NFD512" s="78"/>
      <c r="NFE512" s="78"/>
      <c r="NFF512" s="65"/>
      <c r="NFI512" s="78"/>
      <c r="NFJ512" s="78"/>
      <c r="NFK512" s="65"/>
      <c r="NFN512" s="78"/>
      <c r="NFO512" s="78"/>
      <c r="NFP512" s="65"/>
      <c r="NFS512" s="78"/>
      <c r="NFT512" s="78"/>
      <c r="NFU512" s="65"/>
      <c r="NFX512" s="78"/>
      <c r="NFY512" s="78"/>
      <c r="NFZ512" s="65"/>
      <c r="NGC512" s="78"/>
      <c r="NGD512" s="78"/>
      <c r="NGE512" s="65"/>
      <c r="NGH512" s="78"/>
      <c r="NGI512" s="78"/>
      <c r="NGJ512" s="65"/>
      <c r="NGM512" s="78"/>
      <c r="NGN512" s="78"/>
      <c r="NGO512" s="65"/>
      <c r="NGR512" s="78"/>
      <c r="NGS512" s="78"/>
      <c r="NGT512" s="65"/>
      <c r="NGW512" s="78"/>
      <c r="NGX512" s="78"/>
      <c r="NGY512" s="65"/>
      <c r="NHB512" s="78"/>
      <c r="NHC512" s="78"/>
      <c r="NHD512" s="65"/>
      <c r="NHG512" s="78"/>
      <c r="NHH512" s="78"/>
      <c r="NHI512" s="65"/>
      <c r="NHL512" s="78"/>
      <c r="NHM512" s="78"/>
      <c r="NHN512" s="65"/>
      <c r="NHQ512" s="78"/>
      <c r="NHR512" s="78"/>
      <c r="NHS512" s="65"/>
      <c r="NHV512" s="78"/>
      <c r="NHW512" s="78"/>
      <c r="NHX512" s="65"/>
      <c r="NIA512" s="78"/>
      <c r="NIB512" s="78"/>
      <c r="NIC512" s="65"/>
      <c r="NIF512" s="78"/>
      <c r="NIG512" s="78"/>
      <c r="NIH512" s="65"/>
      <c r="NIK512" s="78"/>
      <c r="NIL512" s="78"/>
      <c r="NIM512" s="65"/>
      <c r="NIP512" s="78"/>
      <c r="NIQ512" s="78"/>
      <c r="NIR512" s="65"/>
      <c r="NIU512" s="78"/>
      <c r="NIV512" s="78"/>
      <c r="NIW512" s="65"/>
      <c r="NIZ512" s="78"/>
      <c r="NJA512" s="78"/>
      <c r="NJB512" s="65"/>
      <c r="NJE512" s="78"/>
      <c r="NJF512" s="78"/>
      <c r="NJG512" s="65"/>
      <c r="NJJ512" s="78"/>
      <c r="NJK512" s="78"/>
      <c r="NJL512" s="65"/>
      <c r="NJO512" s="78"/>
      <c r="NJP512" s="78"/>
      <c r="NJQ512" s="65"/>
      <c r="NJT512" s="78"/>
      <c r="NJU512" s="78"/>
      <c r="NJV512" s="65"/>
      <c r="NJY512" s="78"/>
      <c r="NJZ512" s="78"/>
      <c r="NKA512" s="65"/>
      <c r="NKD512" s="78"/>
      <c r="NKE512" s="78"/>
      <c r="NKF512" s="65"/>
      <c r="NKI512" s="78"/>
      <c r="NKJ512" s="78"/>
      <c r="NKK512" s="65"/>
      <c r="NKN512" s="78"/>
      <c r="NKO512" s="78"/>
      <c r="NKP512" s="65"/>
      <c r="NKS512" s="78"/>
      <c r="NKT512" s="78"/>
      <c r="NKU512" s="65"/>
      <c r="NKX512" s="78"/>
      <c r="NKY512" s="78"/>
      <c r="NKZ512" s="65"/>
      <c r="NLC512" s="78"/>
      <c r="NLD512" s="78"/>
      <c r="NLE512" s="65"/>
      <c r="NLH512" s="78"/>
      <c r="NLI512" s="78"/>
      <c r="NLJ512" s="65"/>
      <c r="NLM512" s="78"/>
      <c r="NLN512" s="78"/>
      <c r="NLO512" s="65"/>
      <c r="NLR512" s="78"/>
      <c r="NLS512" s="78"/>
      <c r="NLT512" s="65"/>
      <c r="NLW512" s="78"/>
      <c r="NLX512" s="78"/>
      <c r="NLY512" s="65"/>
      <c r="NMB512" s="78"/>
      <c r="NMC512" s="78"/>
      <c r="NMD512" s="65"/>
      <c r="NMG512" s="78"/>
      <c r="NMH512" s="78"/>
      <c r="NMI512" s="65"/>
      <c r="NML512" s="78"/>
      <c r="NMM512" s="78"/>
      <c r="NMN512" s="65"/>
      <c r="NMQ512" s="78"/>
      <c r="NMR512" s="78"/>
      <c r="NMS512" s="65"/>
      <c r="NMV512" s="78"/>
      <c r="NMW512" s="78"/>
      <c r="NMX512" s="65"/>
      <c r="NNA512" s="78"/>
      <c r="NNB512" s="78"/>
      <c r="NNC512" s="65"/>
      <c r="NNF512" s="78"/>
      <c r="NNG512" s="78"/>
      <c r="NNH512" s="65"/>
      <c r="NNK512" s="78"/>
      <c r="NNL512" s="78"/>
      <c r="NNM512" s="65"/>
      <c r="NNP512" s="78"/>
      <c r="NNQ512" s="78"/>
      <c r="NNR512" s="65"/>
      <c r="NNU512" s="78"/>
      <c r="NNV512" s="78"/>
      <c r="NNW512" s="65"/>
      <c r="NNZ512" s="78"/>
      <c r="NOA512" s="78"/>
      <c r="NOB512" s="65"/>
      <c r="NOE512" s="78"/>
      <c r="NOF512" s="78"/>
      <c r="NOG512" s="65"/>
      <c r="NOJ512" s="78"/>
      <c r="NOK512" s="78"/>
      <c r="NOL512" s="65"/>
      <c r="NOO512" s="78"/>
      <c r="NOP512" s="78"/>
      <c r="NOQ512" s="65"/>
      <c r="NOT512" s="78"/>
      <c r="NOU512" s="78"/>
      <c r="NOV512" s="65"/>
      <c r="NOY512" s="78"/>
      <c r="NOZ512" s="78"/>
      <c r="NPA512" s="65"/>
      <c r="NPD512" s="78"/>
      <c r="NPE512" s="78"/>
      <c r="NPF512" s="65"/>
      <c r="NPI512" s="78"/>
      <c r="NPJ512" s="78"/>
      <c r="NPK512" s="65"/>
      <c r="NPN512" s="78"/>
      <c r="NPO512" s="78"/>
      <c r="NPP512" s="65"/>
      <c r="NPS512" s="78"/>
      <c r="NPT512" s="78"/>
      <c r="NPU512" s="65"/>
      <c r="NPX512" s="78"/>
      <c r="NPY512" s="78"/>
      <c r="NPZ512" s="65"/>
      <c r="NQC512" s="78"/>
      <c r="NQD512" s="78"/>
      <c r="NQE512" s="65"/>
      <c r="NQH512" s="78"/>
      <c r="NQI512" s="78"/>
      <c r="NQJ512" s="65"/>
      <c r="NQM512" s="78"/>
      <c r="NQN512" s="78"/>
      <c r="NQO512" s="65"/>
      <c r="NQR512" s="78"/>
      <c r="NQS512" s="78"/>
      <c r="NQT512" s="65"/>
      <c r="NQW512" s="78"/>
      <c r="NQX512" s="78"/>
      <c r="NQY512" s="65"/>
      <c r="NRB512" s="78"/>
      <c r="NRC512" s="78"/>
      <c r="NRD512" s="65"/>
      <c r="NRG512" s="78"/>
      <c r="NRH512" s="78"/>
      <c r="NRI512" s="65"/>
      <c r="NRL512" s="78"/>
      <c r="NRM512" s="78"/>
      <c r="NRN512" s="65"/>
      <c r="NRQ512" s="78"/>
      <c r="NRR512" s="78"/>
      <c r="NRS512" s="65"/>
      <c r="NRV512" s="78"/>
      <c r="NRW512" s="78"/>
      <c r="NRX512" s="65"/>
      <c r="NSA512" s="78"/>
      <c r="NSB512" s="78"/>
      <c r="NSC512" s="65"/>
      <c r="NSF512" s="78"/>
      <c r="NSG512" s="78"/>
      <c r="NSH512" s="65"/>
      <c r="NSK512" s="78"/>
      <c r="NSL512" s="78"/>
      <c r="NSM512" s="65"/>
      <c r="NSP512" s="78"/>
      <c r="NSQ512" s="78"/>
      <c r="NSR512" s="65"/>
      <c r="NSU512" s="78"/>
      <c r="NSV512" s="78"/>
      <c r="NSW512" s="65"/>
      <c r="NSZ512" s="78"/>
      <c r="NTA512" s="78"/>
      <c r="NTB512" s="65"/>
      <c r="NTE512" s="78"/>
      <c r="NTF512" s="78"/>
      <c r="NTG512" s="65"/>
      <c r="NTJ512" s="78"/>
      <c r="NTK512" s="78"/>
      <c r="NTL512" s="65"/>
      <c r="NTO512" s="78"/>
      <c r="NTP512" s="78"/>
      <c r="NTQ512" s="65"/>
      <c r="NTT512" s="78"/>
      <c r="NTU512" s="78"/>
      <c r="NTV512" s="65"/>
      <c r="NTY512" s="78"/>
      <c r="NTZ512" s="78"/>
      <c r="NUA512" s="65"/>
      <c r="NUD512" s="78"/>
      <c r="NUE512" s="78"/>
      <c r="NUF512" s="65"/>
      <c r="NUI512" s="78"/>
      <c r="NUJ512" s="78"/>
      <c r="NUK512" s="65"/>
      <c r="NUN512" s="78"/>
      <c r="NUO512" s="78"/>
      <c r="NUP512" s="65"/>
      <c r="NUS512" s="78"/>
      <c r="NUT512" s="78"/>
      <c r="NUU512" s="65"/>
      <c r="NUX512" s="78"/>
      <c r="NUY512" s="78"/>
      <c r="NUZ512" s="65"/>
      <c r="NVC512" s="78"/>
      <c r="NVD512" s="78"/>
      <c r="NVE512" s="65"/>
      <c r="NVH512" s="78"/>
      <c r="NVI512" s="78"/>
      <c r="NVJ512" s="65"/>
      <c r="NVM512" s="78"/>
      <c r="NVN512" s="78"/>
      <c r="NVO512" s="65"/>
      <c r="NVR512" s="78"/>
      <c r="NVS512" s="78"/>
      <c r="NVT512" s="65"/>
      <c r="NVW512" s="78"/>
      <c r="NVX512" s="78"/>
      <c r="NVY512" s="65"/>
      <c r="NWB512" s="78"/>
      <c r="NWC512" s="78"/>
      <c r="NWD512" s="65"/>
      <c r="NWG512" s="78"/>
      <c r="NWH512" s="78"/>
      <c r="NWI512" s="65"/>
      <c r="NWL512" s="78"/>
      <c r="NWM512" s="78"/>
      <c r="NWN512" s="65"/>
      <c r="NWQ512" s="78"/>
      <c r="NWR512" s="78"/>
      <c r="NWS512" s="65"/>
      <c r="NWV512" s="78"/>
      <c r="NWW512" s="78"/>
      <c r="NWX512" s="65"/>
      <c r="NXA512" s="78"/>
      <c r="NXB512" s="78"/>
      <c r="NXC512" s="65"/>
      <c r="NXF512" s="78"/>
      <c r="NXG512" s="78"/>
      <c r="NXH512" s="65"/>
      <c r="NXK512" s="78"/>
      <c r="NXL512" s="78"/>
      <c r="NXM512" s="65"/>
      <c r="NXP512" s="78"/>
      <c r="NXQ512" s="78"/>
      <c r="NXR512" s="65"/>
      <c r="NXU512" s="78"/>
      <c r="NXV512" s="78"/>
      <c r="NXW512" s="65"/>
      <c r="NXZ512" s="78"/>
      <c r="NYA512" s="78"/>
      <c r="NYB512" s="65"/>
      <c r="NYE512" s="78"/>
      <c r="NYF512" s="78"/>
      <c r="NYG512" s="65"/>
      <c r="NYJ512" s="78"/>
      <c r="NYK512" s="78"/>
      <c r="NYL512" s="65"/>
      <c r="NYO512" s="78"/>
      <c r="NYP512" s="78"/>
      <c r="NYQ512" s="65"/>
      <c r="NYT512" s="78"/>
      <c r="NYU512" s="78"/>
      <c r="NYV512" s="65"/>
      <c r="NYY512" s="78"/>
      <c r="NYZ512" s="78"/>
      <c r="NZA512" s="65"/>
      <c r="NZD512" s="78"/>
      <c r="NZE512" s="78"/>
      <c r="NZF512" s="65"/>
      <c r="NZI512" s="78"/>
      <c r="NZJ512" s="78"/>
      <c r="NZK512" s="65"/>
      <c r="NZN512" s="78"/>
      <c r="NZO512" s="78"/>
      <c r="NZP512" s="65"/>
      <c r="NZS512" s="78"/>
      <c r="NZT512" s="78"/>
      <c r="NZU512" s="65"/>
      <c r="NZX512" s="78"/>
      <c r="NZY512" s="78"/>
      <c r="NZZ512" s="65"/>
      <c r="OAC512" s="78"/>
      <c r="OAD512" s="78"/>
      <c r="OAE512" s="65"/>
      <c r="OAH512" s="78"/>
      <c r="OAI512" s="78"/>
      <c r="OAJ512" s="65"/>
      <c r="OAM512" s="78"/>
      <c r="OAN512" s="78"/>
      <c r="OAO512" s="65"/>
      <c r="OAR512" s="78"/>
      <c r="OAS512" s="78"/>
      <c r="OAT512" s="65"/>
      <c r="OAW512" s="78"/>
      <c r="OAX512" s="78"/>
      <c r="OAY512" s="65"/>
      <c r="OBB512" s="78"/>
      <c r="OBC512" s="78"/>
      <c r="OBD512" s="65"/>
      <c r="OBG512" s="78"/>
      <c r="OBH512" s="78"/>
      <c r="OBI512" s="65"/>
      <c r="OBL512" s="78"/>
      <c r="OBM512" s="78"/>
      <c r="OBN512" s="65"/>
      <c r="OBQ512" s="78"/>
      <c r="OBR512" s="78"/>
      <c r="OBS512" s="65"/>
      <c r="OBV512" s="78"/>
      <c r="OBW512" s="78"/>
      <c r="OBX512" s="65"/>
      <c r="OCA512" s="78"/>
      <c r="OCB512" s="78"/>
      <c r="OCC512" s="65"/>
      <c r="OCF512" s="78"/>
      <c r="OCG512" s="78"/>
      <c r="OCH512" s="65"/>
      <c r="OCK512" s="78"/>
      <c r="OCL512" s="78"/>
      <c r="OCM512" s="65"/>
      <c r="OCP512" s="78"/>
      <c r="OCQ512" s="78"/>
      <c r="OCR512" s="65"/>
      <c r="OCU512" s="78"/>
      <c r="OCV512" s="78"/>
      <c r="OCW512" s="65"/>
      <c r="OCZ512" s="78"/>
      <c r="ODA512" s="78"/>
      <c r="ODB512" s="65"/>
      <c r="ODE512" s="78"/>
      <c r="ODF512" s="78"/>
      <c r="ODG512" s="65"/>
      <c r="ODJ512" s="78"/>
      <c r="ODK512" s="78"/>
      <c r="ODL512" s="65"/>
      <c r="ODO512" s="78"/>
      <c r="ODP512" s="78"/>
      <c r="ODQ512" s="65"/>
      <c r="ODT512" s="78"/>
      <c r="ODU512" s="78"/>
      <c r="ODV512" s="65"/>
      <c r="ODY512" s="78"/>
      <c r="ODZ512" s="78"/>
      <c r="OEA512" s="65"/>
      <c r="OED512" s="78"/>
      <c r="OEE512" s="78"/>
      <c r="OEF512" s="65"/>
      <c r="OEI512" s="78"/>
      <c r="OEJ512" s="78"/>
      <c r="OEK512" s="65"/>
      <c r="OEN512" s="78"/>
      <c r="OEO512" s="78"/>
      <c r="OEP512" s="65"/>
      <c r="OES512" s="78"/>
      <c r="OET512" s="78"/>
      <c r="OEU512" s="65"/>
      <c r="OEX512" s="78"/>
      <c r="OEY512" s="78"/>
      <c r="OEZ512" s="65"/>
      <c r="OFC512" s="78"/>
      <c r="OFD512" s="78"/>
      <c r="OFE512" s="65"/>
      <c r="OFH512" s="78"/>
      <c r="OFI512" s="78"/>
      <c r="OFJ512" s="65"/>
      <c r="OFM512" s="78"/>
      <c r="OFN512" s="78"/>
      <c r="OFO512" s="65"/>
      <c r="OFR512" s="78"/>
      <c r="OFS512" s="78"/>
      <c r="OFT512" s="65"/>
      <c r="OFW512" s="78"/>
      <c r="OFX512" s="78"/>
      <c r="OFY512" s="65"/>
      <c r="OGB512" s="78"/>
      <c r="OGC512" s="78"/>
      <c r="OGD512" s="65"/>
      <c r="OGG512" s="78"/>
      <c r="OGH512" s="78"/>
      <c r="OGI512" s="65"/>
      <c r="OGL512" s="78"/>
      <c r="OGM512" s="78"/>
      <c r="OGN512" s="65"/>
      <c r="OGQ512" s="78"/>
      <c r="OGR512" s="78"/>
      <c r="OGS512" s="65"/>
      <c r="OGV512" s="78"/>
      <c r="OGW512" s="78"/>
      <c r="OGX512" s="65"/>
      <c r="OHA512" s="78"/>
      <c r="OHB512" s="78"/>
      <c r="OHC512" s="65"/>
      <c r="OHF512" s="78"/>
      <c r="OHG512" s="78"/>
      <c r="OHH512" s="65"/>
      <c r="OHK512" s="78"/>
      <c r="OHL512" s="78"/>
      <c r="OHM512" s="65"/>
      <c r="OHP512" s="78"/>
      <c r="OHQ512" s="78"/>
      <c r="OHR512" s="65"/>
      <c r="OHU512" s="78"/>
      <c r="OHV512" s="78"/>
      <c r="OHW512" s="65"/>
      <c r="OHZ512" s="78"/>
      <c r="OIA512" s="78"/>
      <c r="OIB512" s="65"/>
      <c r="OIE512" s="78"/>
      <c r="OIF512" s="78"/>
      <c r="OIG512" s="65"/>
      <c r="OIJ512" s="78"/>
      <c r="OIK512" s="78"/>
      <c r="OIL512" s="65"/>
      <c r="OIO512" s="78"/>
      <c r="OIP512" s="78"/>
      <c r="OIQ512" s="65"/>
      <c r="OIT512" s="78"/>
      <c r="OIU512" s="78"/>
      <c r="OIV512" s="65"/>
      <c r="OIY512" s="78"/>
      <c r="OIZ512" s="78"/>
      <c r="OJA512" s="65"/>
      <c r="OJD512" s="78"/>
      <c r="OJE512" s="78"/>
      <c r="OJF512" s="65"/>
      <c r="OJI512" s="78"/>
      <c r="OJJ512" s="78"/>
      <c r="OJK512" s="65"/>
      <c r="OJN512" s="78"/>
      <c r="OJO512" s="78"/>
      <c r="OJP512" s="65"/>
      <c r="OJS512" s="78"/>
      <c r="OJT512" s="78"/>
      <c r="OJU512" s="65"/>
      <c r="OJX512" s="78"/>
      <c r="OJY512" s="78"/>
      <c r="OJZ512" s="65"/>
      <c r="OKC512" s="78"/>
      <c r="OKD512" s="78"/>
      <c r="OKE512" s="65"/>
      <c r="OKH512" s="78"/>
      <c r="OKI512" s="78"/>
      <c r="OKJ512" s="65"/>
      <c r="OKM512" s="78"/>
      <c r="OKN512" s="78"/>
      <c r="OKO512" s="65"/>
      <c r="OKR512" s="78"/>
      <c r="OKS512" s="78"/>
      <c r="OKT512" s="65"/>
      <c r="OKW512" s="78"/>
      <c r="OKX512" s="78"/>
      <c r="OKY512" s="65"/>
      <c r="OLB512" s="78"/>
      <c r="OLC512" s="78"/>
      <c r="OLD512" s="65"/>
      <c r="OLG512" s="78"/>
      <c r="OLH512" s="78"/>
      <c r="OLI512" s="65"/>
      <c r="OLL512" s="78"/>
      <c r="OLM512" s="78"/>
      <c r="OLN512" s="65"/>
      <c r="OLQ512" s="78"/>
      <c r="OLR512" s="78"/>
      <c r="OLS512" s="65"/>
      <c r="OLV512" s="78"/>
      <c r="OLW512" s="78"/>
      <c r="OLX512" s="65"/>
      <c r="OMA512" s="78"/>
      <c r="OMB512" s="78"/>
      <c r="OMC512" s="65"/>
      <c r="OMF512" s="78"/>
      <c r="OMG512" s="78"/>
      <c r="OMH512" s="65"/>
      <c r="OMK512" s="78"/>
      <c r="OML512" s="78"/>
      <c r="OMM512" s="65"/>
      <c r="OMP512" s="78"/>
      <c r="OMQ512" s="78"/>
      <c r="OMR512" s="65"/>
      <c r="OMU512" s="78"/>
      <c r="OMV512" s="78"/>
      <c r="OMW512" s="65"/>
      <c r="OMZ512" s="78"/>
      <c r="ONA512" s="78"/>
      <c r="ONB512" s="65"/>
      <c r="ONE512" s="78"/>
      <c r="ONF512" s="78"/>
      <c r="ONG512" s="65"/>
      <c r="ONJ512" s="78"/>
      <c r="ONK512" s="78"/>
      <c r="ONL512" s="65"/>
      <c r="ONO512" s="78"/>
      <c r="ONP512" s="78"/>
      <c r="ONQ512" s="65"/>
      <c r="ONT512" s="78"/>
      <c r="ONU512" s="78"/>
      <c r="ONV512" s="65"/>
      <c r="ONY512" s="78"/>
      <c r="ONZ512" s="78"/>
      <c r="OOA512" s="65"/>
      <c r="OOD512" s="78"/>
      <c r="OOE512" s="78"/>
      <c r="OOF512" s="65"/>
      <c r="OOI512" s="78"/>
      <c r="OOJ512" s="78"/>
      <c r="OOK512" s="65"/>
      <c r="OON512" s="78"/>
      <c r="OOO512" s="78"/>
      <c r="OOP512" s="65"/>
      <c r="OOS512" s="78"/>
      <c r="OOT512" s="78"/>
      <c r="OOU512" s="65"/>
      <c r="OOX512" s="78"/>
      <c r="OOY512" s="78"/>
      <c r="OOZ512" s="65"/>
      <c r="OPC512" s="78"/>
      <c r="OPD512" s="78"/>
      <c r="OPE512" s="65"/>
      <c r="OPH512" s="78"/>
      <c r="OPI512" s="78"/>
      <c r="OPJ512" s="65"/>
      <c r="OPM512" s="78"/>
      <c r="OPN512" s="78"/>
      <c r="OPO512" s="65"/>
      <c r="OPR512" s="78"/>
      <c r="OPS512" s="78"/>
      <c r="OPT512" s="65"/>
      <c r="OPW512" s="78"/>
      <c r="OPX512" s="78"/>
      <c r="OPY512" s="65"/>
      <c r="OQB512" s="78"/>
      <c r="OQC512" s="78"/>
      <c r="OQD512" s="65"/>
      <c r="OQG512" s="78"/>
      <c r="OQH512" s="78"/>
      <c r="OQI512" s="65"/>
      <c r="OQL512" s="78"/>
      <c r="OQM512" s="78"/>
      <c r="OQN512" s="65"/>
      <c r="OQQ512" s="78"/>
      <c r="OQR512" s="78"/>
      <c r="OQS512" s="65"/>
      <c r="OQV512" s="78"/>
      <c r="OQW512" s="78"/>
      <c r="OQX512" s="65"/>
      <c r="ORA512" s="78"/>
      <c r="ORB512" s="78"/>
      <c r="ORC512" s="65"/>
      <c r="ORF512" s="78"/>
      <c r="ORG512" s="78"/>
      <c r="ORH512" s="65"/>
      <c r="ORK512" s="78"/>
      <c r="ORL512" s="78"/>
      <c r="ORM512" s="65"/>
      <c r="ORP512" s="78"/>
      <c r="ORQ512" s="78"/>
      <c r="ORR512" s="65"/>
      <c r="ORU512" s="78"/>
      <c r="ORV512" s="78"/>
      <c r="ORW512" s="65"/>
      <c r="ORZ512" s="78"/>
      <c r="OSA512" s="78"/>
      <c r="OSB512" s="65"/>
      <c r="OSE512" s="78"/>
      <c r="OSF512" s="78"/>
      <c r="OSG512" s="65"/>
      <c r="OSJ512" s="78"/>
      <c r="OSK512" s="78"/>
      <c r="OSL512" s="65"/>
      <c r="OSO512" s="78"/>
      <c r="OSP512" s="78"/>
      <c r="OSQ512" s="65"/>
      <c r="OST512" s="78"/>
      <c r="OSU512" s="78"/>
      <c r="OSV512" s="65"/>
      <c r="OSY512" s="78"/>
      <c r="OSZ512" s="78"/>
      <c r="OTA512" s="65"/>
      <c r="OTD512" s="78"/>
      <c r="OTE512" s="78"/>
      <c r="OTF512" s="65"/>
      <c r="OTI512" s="78"/>
      <c r="OTJ512" s="78"/>
      <c r="OTK512" s="65"/>
      <c r="OTN512" s="78"/>
      <c r="OTO512" s="78"/>
      <c r="OTP512" s="65"/>
      <c r="OTS512" s="78"/>
      <c r="OTT512" s="78"/>
      <c r="OTU512" s="65"/>
      <c r="OTX512" s="78"/>
      <c r="OTY512" s="78"/>
      <c r="OTZ512" s="65"/>
      <c r="OUC512" s="78"/>
      <c r="OUD512" s="78"/>
      <c r="OUE512" s="65"/>
      <c r="OUH512" s="78"/>
      <c r="OUI512" s="78"/>
      <c r="OUJ512" s="65"/>
      <c r="OUM512" s="78"/>
      <c r="OUN512" s="78"/>
      <c r="OUO512" s="65"/>
      <c r="OUR512" s="78"/>
      <c r="OUS512" s="78"/>
      <c r="OUT512" s="65"/>
      <c r="OUW512" s="78"/>
      <c r="OUX512" s="78"/>
      <c r="OUY512" s="65"/>
      <c r="OVB512" s="78"/>
      <c r="OVC512" s="78"/>
      <c r="OVD512" s="65"/>
      <c r="OVG512" s="78"/>
      <c r="OVH512" s="78"/>
      <c r="OVI512" s="65"/>
      <c r="OVL512" s="78"/>
      <c r="OVM512" s="78"/>
      <c r="OVN512" s="65"/>
      <c r="OVQ512" s="78"/>
      <c r="OVR512" s="78"/>
      <c r="OVS512" s="65"/>
      <c r="OVV512" s="78"/>
      <c r="OVW512" s="78"/>
      <c r="OVX512" s="65"/>
      <c r="OWA512" s="78"/>
      <c r="OWB512" s="78"/>
      <c r="OWC512" s="65"/>
      <c r="OWF512" s="78"/>
      <c r="OWG512" s="78"/>
      <c r="OWH512" s="65"/>
      <c r="OWK512" s="78"/>
      <c r="OWL512" s="78"/>
      <c r="OWM512" s="65"/>
      <c r="OWP512" s="78"/>
      <c r="OWQ512" s="78"/>
      <c r="OWR512" s="65"/>
      <c r="OWU512" s="78"/>
      <c r="OWV512" s="78"/>
      <c r="OWW512" s="65"/>
      <c r="OWZ512" s="78"/>
      <c r="OXA512" s="78"/>
      <c r="OXB512" s="65"/>
      <c r="OXE512" s="78"/>
      <c r="OXF512" s="78"/>
      <c r="OXG512" s="65"/>
      <c r="OXJ512" s="78"/>
      <c r="OXK512" s="78"/>
      <c r="OXL512" s="65"/>
      <c r="OXO512" s="78"/>
      <c r="OXP512" s="78"/>
      <c r="OXQ512" s="65"/>
      <c r="OXT512" s="78"/>
      <c r="OXU512" s="78"/>
      <c r="OXV512" s="65"/>
      <c r="OXY512" s="78"/>
      <c r="OXZ512" s="78"/>
      <c r="OYA512" s="65"/>
      <c r="OYD512" s="78"/>
      <c r="OYE512" s="78"/>
      <c r="OYF512" s="65"/>
      <c r="OYI512" s="78"/>
      <c r="OYJ512" s="78"/>
      <c r="OYK512" s="65"/>
      <c r="OYN512" s="78"/>
      <c r="OYO512" s="78"/>
      <c r="OYP512" s="65"/>
      <c r="OYS512" s="78"/>
      <c r="OYT512" s="78"/>
      <c r="OYU512" s="65"/>
      <c r="OYX512" s="78"/>
      <c r="OYY512" s="78"/>
      <c r="OYZ512" s="65"/>
      <c r="OZC512" s="78"/>
      <c r="OZD512" s="78"/>
      <c r="OZE512" s="65"/>
      <c r="OZH512" s="78"/>
      <c r="OZI512" s="78"/>
      <c r="OZJ512" s="65"/>
      <c r="OZM512" s="78"/>
      <c r="OZN512" s="78"/>
      <c r="OZO512" s="65"/>
      <c r="OZR512" s="78"/>
      <c r="OZS512" s="78"/>
      <c r="OZT512" s="65"/>
      <c r="OZW512" s="78"/>
      <c r="OZX512" s="78"/>
      <c r="OZY512" s="65"/>
      <c r="PAB512" s="78"/>
      <c r="PAC512" s="78"/>
      <c r="PAD512" s="65"/>
      <c r="PAG512" s="78"/>
      <c r="PAH512" s="78"/>
      <c r="PAI512" s="65"/>
      <c r="PAL512" s="78"/>
      <c r="PAM512" s="78"/>
      <c r="PAN512" s="65"/>
      <c r="PAQ512" s="78"/>
      <c r="PAR512" s="78"/>
      <c r="PAS512" s="65"/>
      <c r="PAV512" s="78"/>
      <c r="PAW512" s="78"/>
      <c r="PAX512" s="65"/>
      <c r="PBA512" s="78"/>
      <c r="PBB512" s="78"/>
      <c r="PBC512" s="65"/>
      <c r="PBF512" s="78"/>
      <c r="PBG512" s="78"/>
      <c r="PBH512" s="65"/>
      <c r="PBK512" s="78"/>
      <c r="PBL512" s="78"/>
      <c r="PBM512" s="65"/>
      <c r="PBP512" s="78"/>
      <c r="PBQ512" s="78"/>
      <c r="PBR512" s="65"/>
      <c r="PBU512" s="78"/>
      <c r="PBV512" s="78"/>
      <c r="PBW512" s="65"/>
      <c r="PBZ512" s="78"/>
      <c r="PCA512" s="78"/>
      <c r="PCB512" s="65"/>
      <c r="PCE512" s="78"/>
      <c r="PCF512" s="78"/>
      <c r="PCG512" s="65"/>
      <c r="PCJ512" s="78"/>
      <c r="PCK512" s="78"/>
      <c r="PCL512" s="65"/>
      <c r="PCO512" s="78"/>
      <c r="PCP512" s="78"/>
      <c r="PCQ512" s="65"/>
      <c r="PCT512" s="78"/>
      <c r="PCU512" s="78"/>
      <c r="PCV512" s="65"/>
      <c r="PCY512" s="78"/>
      <c r="PCZ512" s="78"/>
      <c r="PDA512" s="65"/>
      <c r="PDD512" s="78"/>
      <c r="PDE512" s="78"/>
      <c r="PDF512" s="65"/>
      <c r="PDI512" s="78"/>
      <c r="PDJ512" s="78"/>
      <c r="PDK512" s="65"/>
      <c r="PDN512" s="78"/>
      <c r="PDO512" s="78"/>
      <c r="PDP512" s="65"/>
      <c r="PDS512" s="78"/>
      <c r="PDT512" s="78"/>
      <c r="PDU512" s="65"/>
      <c r="PDX512" s="78"/>
      <c r="PDY512" s="78"/>
      <c r="PDZ512" s="65"/>
      <c r="PEC512" s="78"/>
      <c r="PED512" s="78"/>
      <c r="PEE512" s="65"/>
      <c r="PEH512" s="78"/>
      <c r="PEI512" s="78"/>
      <c r="PEJ512" s="65"/>
      <c r="PEM512" s="78"/>
      <c r="PEN512" s="78"/>
      <c r="PEO512" s="65"/>
      <c r="PER512" s="78"/>
      <c r="PES512" s="78"/>
      <c r="PET512" s="65"/>
      <c r="PEW512" s="78"/>
      <c r="PEX512" s="78"/>
      <c r="PEY512" s="65"/>
      <c r="PFB512" s="78"/>
      <c r="PFC512" s="78"/>
      <c r="PFD512" s="65"/>
      <c r="PFG512" s="78"/>
      <c r="PFH512" s="78"/>
      <c r="PFI512" s="65"/>
      <c r="PFL512" s="78"/>
      <c r="PFM512" s="78"/>
      <c r="PFN512" s="65"/>
      <c r="PFQ512" s="78"/>
      <c r="PFR512" s="78"/>
      <c r="PFS512" s="65"/>
      <c r="PFV512" s="78"/>
      <c r="PFW512" s="78"/>
      <c r="PFX512" s="65"/>
      <c r="PGA512" s="78"/>
      <c r="PGB512" s="78"/>
      <c r="PGC512" s="65"/>
      <c r="PGF512" s="78"/>
      <c r="PGG512" s="78"/>
      <c r="PGH512" s="65"/>
      <c r="PGK512" s="78"/>
      <c r="PGL512" s="78"/>
      <c r="PGM512" s="65"/>
      <c r="PGP512" s="78"/>
      <c r="PGQ512" s="78"/>
      <c r="PGR512" s="65"/>
      <c r="PGU512" s="78"/>
      <c r="PGV512" s="78"/>
      <c r="PGW512" s="65"/>
      <c r="PGZ512" s="78"/>
      <c r="PHA512" s="78"/>
      <c r="PHB512" s="65"/>
      <c r="PHE512" s="78"/>
      <c r="PHF512" s="78"/>
      <c r="PHG512" s="65"/>
      <c r="PHJ512" s="78"/>
      <c r="PHK512" s="78"/>
      <c r="PHL512" s="65"/>
      <c r="PHO512" s="78"/>
      <c r="PHP512" s="78"/>
      <c r="PHQ512" s="65"/>
      <c r="PHT512" s="78"/>
      <c r="PHU512" s="78"/>
      <c r="PHV512" s="65"/>
      <c r="PHY512" s="78"/>
      <c r="PHZ512" s="78"/>
      <c r="PIA512" s="65"/>
      <c r="PID512" s="78"/>
      <c r="PIE512" s="78"/>
      <c r="PIF512" s="65"/>
      <c r="PII512" s="78"/>
      <c r="PIJ512" s="78"/>
      <c r="PIK512" s="65"/>
      <c r="PIN512" s="78"/>
      <c r="PIO512" s="78"/>
      <c r="PIP512" s="65"/>
      <c r="PIS512" s="78"/>
      <c r="PIT512" s="78"/>
      <c r="PIU512" s="65"/>
      <c r="PIX512" s="78"/>
      <c r="PIY512" s="78"/>
      <c r="PIZ512" s="65"/>
      <c r="PJC512" s="78"/>
      <c r="PJD512" s="78"/>
      <c r="PJE512" s="65"/>
      <c r="PJH512" s="78"/>
      <c r="PJI512" s="78"/>
      <c r="PJJ512" s="65"/>
      <c r="PJM512" s="78"/>
      <c r="PJN512" s="78"/>
      <c r="PJO512" s="65"/>
      <c r="PJR512" s="78"/>
      <c r="PJS512" s="78"/>
      <c r="PJT512" s="65"/>
      <c r="PJW512" s="78"/>
      <c r="PJX512" s="78"/>
      <c r="PJY512" s="65"/>
      <c r="PKB512" s="78"/>
      <c r="PKC512" s="78"/>
      <c r="PKD512" s="65"/>
      <c r="PKG512" s="78"/>
      <c r="PKH512" s="78"/>
      <c r="PKI512" s="65"/>
      <c r="PKL512" s="78"/>
      <c r="PKM512" s="78"/>
      <c r="PKN512" s="65"/>
      <c r="PKQ512" s="78"/>
      <c r="PKR512" s="78"/>
      <c r="PKS512" s="65"/>
      <c r="PKV512" s="78"/>
      <c r="PKW512" s="78"/>
      <c r="PKX512" s="65"/>
      <c r="PLA512" s="78"/>
      <c r="PLB512" s="78"/>
      <c r="PLC512" s="65"/>
      <c r="PLF512" s="78"/>
      <c r="PLG512" s="78"/>
      <c r="PLH512" s="65"/>
      <c r="PLK512" s="78"/>
      <c r="PLL512" s="78"/>
      <c r="PLM512" s="65"/>
      <c r="PLP512" s="78"/>
      <c r="PLQ512" s="78"/>
      <c r="PLR512" s="65"/>
      <c r="PLU512" s="78"/>
      <c r="PLV512" s="78"/>
      <c r="PLW512" s="65"/>
      <c r="PLZ512" s="78"/>
      <c r="PMA512" s="78"/>
      <c r="PMB512" s="65"/>
      <c r="PME512" s="78"/>
      <c r="PMF512" s="78"/>
      <c r="PMG512" s="65"/>
      <c r="PMJ512" s="78"/>
      <c r="PMK512" s="78"/>
      <c r="PML512" s="65"/>
      <c r="PMO512" s="78"/>
      <c r="PMP512" s="78"/>
      <c r="PMQ512" s="65"/>
      <c r="PMT512" s="78"/>
      <c r="PMU512" s="78"/>
      <c r="PMV512" s="65"/>
      <c r="PMY512" s="78"/>
      <c r="PMZ512" s="78"/>
      <c r="PNA512" s="65"/>
      <c r="PND512" s="78"/>
      <c r="PNE512" s="78"/>
      <c r="PNF512" s="65"/>
      <c r="PNI512" s="78"/>
      <c r="PNJ512" s="78"/>
      <c r="PNK512" s="65"/>
      <c r="PNN512" s="78"/>
      <c r="PNO512" s="78"/>
      <c r="PNP512" s="65"/>
      <c r="PNS512" s="78"/>
      <c r="PNT512" s="78"/>
      <c r="PNU512" s="65"/>
      <c r="PNX512" s="78"/>
      <c r="PNY512" s="78"/>
      <c r="PNZ512" s="65"/>
      <c r="POC512" s="78"/>
      <c r="POD512" s="78"/>
      <c r="POE512" s="65"/>
      <c r="POH512" s="78"/>
      <c r="POI512" s="78"/>
      <c r="POJ512" s="65"/>
      <c r="POM512" s="78"/>
      <c r="PON512" s="78"/>
      <c r="POO512" s="65"/>
      <c r="POR512" s="78"/>
      <c r="POS512" s="78"/>
      <c r="POT512" s="65"/>
      <c r="POW512" s="78"/>
      <c r="POX512" s="78"/>
      <c r="POY512" s="65"/>
      <c r="PPB512" s="78"/>
      <c r="PPC512" s="78"/>
      <c r="PPD512" s="65"/>
      <c r="PPG512" s="78"/>
      <c r="PPH512" s="78"/>
      <c r="PPI512" s="65"/>
      <c r="PPL512" s="78"/>
      <c r="PPM512" s="78"/>
      <c r="PPN512" s="65"/>
      <c r="PPQ512" s="78"/>
      <c r="PPR512" s="78"/>
      <c r="PPS512" s="65"/>
      <c r="PPV512" s="78"/>
      <c r="PPW512" s="78"/>
      <c r="PPX512" s="65"/>
      <c r="PQA512" s="78"/>
      <c r="PQB512" s="78"/>
      <c r="PQC512" s="65"/>
      <c r="PQF512" s="78"/>
      <c r="PQG512" s="78"/>
      <c r="PQH512" s="65"/>
      <c r="PQK512" s="78"/>
      <c r="PQL512" s="78"/>
      <c r="PQM512" s="65"/>
      <c r="PQP512" s="78"/>
      <c r="PQQ512" s="78"/>
      <c r="PQR512" s="65"/>
      <c r="PQU512" s="78"/>
      <c r="PQV512" s="78"/>
      <c r="PQW512" s="65"/>
      <c r="PQZ512" s="78"/>
      <c r="PRA512" s="78"/>
      <c r="PRB512" s="65"/>
      <c r="PRE512" s="78"/>
      <c r="PRF512" s="78"/>
      <c r="PRG512" s="65"/>
      <c r="PRJ512" s="78"/>
      <c r="PRK512" s="78"/>
      <c r="PRL512" s="65"/>
      <c r="PRO512" s="78"/>
      <c r="PRP512" s="78"/>
      <c r="PRQ512" s="65"/>
      <c r="PRT512" s="78"/>
      <c r="PRU512" s="78"/>
      <c r="PRV512" s="65"/>
      <c r="PRY512" s="78"/>
      <c r="PRZ512" s="78"/>
      <c r="PSA512" s="65"/>
      <c r="PSD512" s="78"/>
      <c r="PSE512" s="78"/>
      <c r="PSF512" s="65"/>
      <c r="PSI512" s="78"/>
      <c r="PSJ512" s="78"/>
      <c r="PSK512" s="65"/>
      <c r="PSN512" s="78"/>
      <c r="PSO512" s="78"/>
      <c r="PSP512" s="65"/>
      <c r="PSS512" s="78"/>
      <c r="PST512" s="78"/>
      <c r="PSU512" s="65"/>
      <c r="PSX512" s="78"/>
      <c r="PSY512" s="78"/>
      <c r="PSZ512" s="65"/>
      <c r="PTC512" s="78"/>
      <c r="PTD512" s="78"/>
      <c r="PTE512" s="65"/>
      <c r="PTH512" s="78"/>
      <c r="PTI512" s="78"/>
      <c r="PTJ512" s="65"/>
      <c r="PTM512" s="78"/>
      <c r="PTN512" s="78"/>
      <c r="PTO512" s="65"/>
      <c r="PTR512" s="78"/>
      <c r="PTS512" s="78"/>
      <c r="PTT512" s="65"/>
      <c r="PTW512" s="78"/>
      <c r="PTX512" s="78"/>
      <c r="PTY512" s="65"/>
      <c r="PUB512" s="78"/>
      <c r="PUC512" s="78"/>
      <c r="PUD512" s="65"/>
      <c r="PUG512" s="78"/>
      <c r="PUH512" s="78"/>
      <c r="PUI512" s="65"/>
      <c r="PUL512" s="78"/>
      <c r="PUM512" s="78"/>
      <c r="PUN512" s="65"/>
      <c r="PUQ512" s="78"/>
      <c r="PUR512" s="78"/>
      <c r="PUS512" s="65"/>
      <c r="PUV512" s="78"/>
      <c r="PUW512" s="78"/>
      <c r="PUX512" s="65"/>
      <c r="PVA512" s="78"/>
      <c r="PVB512" s="78"/>
      <c r="PVC512" s="65"/>
      <c r="PVF512" s="78"/>
      <c r="PVG512" s="78"/>
      <c r="PVH512" s="65"/>
      <c r="PVK512" s="78"/>
      <c r="PVL512" s="78"/>
      <c r="PVM512" s="65"/>
      <c r="PVP512" s="78"/>
      <c r="PVQ512" s="78"/>
      <c r="PVR512" s="65"/>
      <c r="PVU512" s="78"/>
      <c r="PVV512" s="78"/>
      <c r="PVW512" s="65"/>
      <c r="PVZ512" s="78"/>
      <c r="PWA512" s="78"/>
      <c r="PWB512" s="65"/>
      <c r="PWE512" s="78"/>
      <c r="PWF512" s="78"/>
      <c r="PWG512" s="65"/>
      <c r="PWJ512" s="78"/>
      <c r="PWK512" s="78"/>
      <c r="PWL512" s="65"/>
      <c r="PWO512" s="78"/>
      <c r="PWP512" s="78"/>
      <c r="PWQ512" s="65"/>
      <c r="PWT512" s="78"/>
      <c r="PWU512" s="78"/>
      <c r="PWV512" s="65"/>
      <c r="PWY512" s="78"/>
      <c r="PWZ512" s="78"/>
      <c r="PXA512" s="65"/>
      <c r="PXD512" s="78"/>
      <c r="PXE512" s="78"/>
      <c r="PXF512" s="65"/>
      <c r="PXI512" s="78"/>
      <c r="PXJ512" s="78"/>
      <c r="PXK512" s="65"/>
      <c r="PXN512" s="78"/>
      <c r="PXO512" s="78"/>
      <c r="PXP512" s="65"/>
      <c r="PXS512" s="78"/>
      <c r="PXT512" s="78"/>
      <c r="PXU512" s="65"/>
      <c r="PXX512" s="78"/>
      <c r="PXY512" s="78"/>
      <c r="PXZ512" s="65"/>
      <c r="PYC512" s="78"/>
      <c r="PYD512" s="78"/>
      <c r="PYE512" s="65"/>
      <c r="PYH512" s="78"/>
      <c r="PYI512" s="78"/>
      <c r="PYJ512" s="65"/>
      <c r="PYM512" s="78"/>
      <c r="PYN512" s="78"/>
      <c r="PYO512" s="65"/>
      <c r="PYR512" s="78"/>
      <c r="PYS512" s="78"/>
      <c r="PYT512" s="65"/>
      <c r="PYW512" s="78"/>
      <c r="PYX512" s="78"/>
      <c r="PYY512" s="65"/>
      <c r="PZB512" s="78"/>
      <c r="PZC512" s="78"/>
      <c r="PZD512" s="65"/>
      <c r="PZG512" s="78"/>
      <c r="PZH512" s="78"/>
      <c r="PZI512" s="65"/>
      <c r="PZL512" s="78"/>
      <c r="PZM512" s="78"/>
      <c r="PZN512" s="65"/>
      <c r="PZQ512" s="78"/>
      <c r="PZR512" s="78"/>
      <c r="PZS512" s="65"/>
      <c r="PZV512" s="78"/>
      <c r="PZW512" s="78"/>
      <c r="PZX512" s="65"/>
      <c r="QAA512" s="78"/>
      <c r="QAB512" s="78"/>
      <c r="QAC512" s="65"/>
      <c r="QAF512" s="78"/>
      <c r="QAG512" s="78"/>
      <c r="QAH512" s="65"/>
      <c r="QAK512" s="78"/>
      <c r="QAL512" s="78"/>
      <c r="QAM512" s="65"/>
      <c r="QAP512" s="78"/>
      <c r="QAQ512" s="78"/>
      <c r="QAR512" s="65"/>
      <c r="QAU512" s="78"/>
      <c r="QAV512" s="78"/>
      <c r="QAW512" s="65"/>
      <c r="QAZ512" s="78"/>
      <c r="QBA512" s="78"/>
      <c r="QBB512" s="65"/>
      <c r="QBE512" s="78"/>
      <c r="QBF512" s="78"/>
      <c r="QBG512" s="65"/>
      <c r="QBJ512" s="78"/>
      <c r="QBK512" s="78"/>
      <c r="QBL512" s="65"/>
      <c r="QBO512" s="78"/>
      <c r="QBP512" s="78"/>
      <c r="QBQ512" s="65"/>
      <c r="QBT512" s="78"/>
      <c r="QBU512" s="78"/>
      <c r="QBV512" s="65"/>
      <c r="QBY512" s="78"/>
      <c r="QBZ512" s="78"/>
      <c r="QCA512" s="65"/>
      <c r="QCD512" s="78"/>
      <c r="QCE512" s="78"/>
      <c r="QCF512" s="65"/>
      <c r="QCI512" s="78"/>
      <c r="QCJ512" s="78"/>
      <c r="QCK512" s="65"/>
      <c r="QCN512" s="78"/>
      <c r="QCO512" s="78"/>
      <c r="QCP512" s="65"/>
      <c r="QCS512" s="78"/>
      <c r="QCT512" s="78"/>
      <c r="QCU512" s="65"/>
      <c r="QCX512" s="78"/>
      <c r="QCY512" s="78"/>
      <c r="QCZ512" s="65"/>
      <c r="QDC512" s="78"/>
      <c r="QDD512" s="78"/>
      <c r="QDE512" s="65"/>
      <c r="QDH512" s="78"/>
      <c r="QDI512" s="78"/>
      <c r="QDJ512" s="65"/>
      <c r="QDM512" s="78"/>
      <c r="QDN512" s="78"/>
      <c r="QDO512" s="65"/>
      <c r="QDR512" s="78"/>
      <c r="QDS512" s="78"/>
      <c r="QDT512" s="65"/>
      <c r="QDW512" s="78"/>
      <c r="QDX512" s="78"/>
      <c r="QDY512" s="65"/>
      <c r="QEB512" s="78"/>
      <c r="QEC512" s="78"/>
      <c r="QED512" s="65"/>
      <c r="QEG512" s="78"/>
      <c r="QEH512" s="78"/>
      <c r="QEI512" s="65"/>
      <c r="QEL512" s="78"/>
      <c r="QEM512" s="78"/>
      <c r="QEN512" s="65"/>
      <c r="QEQ512" s="78"/>
      <c r="QER512" s="78"/>
      <c r="QES512" s="65"/>
      <c r="QEV512" s="78"/>
      <c r="QEW512" s="78"/>
      <c r="QEX512" s="65"/>
      <c r="QFA512" s="78"/>
      <c r="QFB512" s="78"/>
      <c r="QFC512" s="65"/>
      <c r="QFF512" s="78"/>
      <c r="QFG512" s="78"/>
      <c r="QFH512" s="65"/>
      <c r="QFK512" s="78"/>
      <c r="QFL512" s="78"/>
      <c r="QFM512" s="65"/>
      <c r="QFP512" s="78"/>
      <c r="QFQ512" s="78"/>
      <c r="QFR512" s="65"/>
      <c r="QFU512" s="78"/>
      <c r="QFV512" s="78"/>
      <c r="QFW512" s="65"/>
      <c r="QFZ512" s="78"/>
      <c r="QGA512" s="78"/>
      <c r="QGB512" s="65"/>
      <c r="QGE512" s="78"/>
      <c r="QGF512" s="78"/>
      <c r="QGG512" s="65"/>
      <c r="QGJ512" s="78"/>
      <c r="QGK512" s="78"/>
      <c r="QGL512" s="65"/>
      <c r="QGO512" s="78"/>
      <c r="QGP512" s="78"/>
      <c r="QGQ512" s="65"/>
      <c r="QGT512" s="78"/>
      <c r="QGU512" s="78"/>
      <c r="QGV512" s="65"/>
      <c r="QGY512" s="78"/>
      <c r="QGZ512" s="78"/>
      <c r="QHA512" s="65"/>
      <c r="QHD512" s="78"/>
      <c r="QHE512" s="78"/>
      <c r="QHF512" s="65"/>
      <c r="QHI512" s="78"/>
      <c r="QHJ512" s="78"/>
      <c r="QHK512" s="65"/>
      <c r="QHN512" s="78"/>
      <c r="QHO512" s="78"/>
      <c r="QHP512" s="65"/>
      <c r="QHS512" s="78"/>
      <c r="QHT512" s="78"/>
      <c r="QHU512" s="65"/>
      <c r="QHX512" s="78"/>
      <c r="QHY512" s="78"/>
      <c r="QHZ512" s="65"/>
      <c r="QIC512" s="78"/>
      <c r="QID512" s="78"/>
      <c r="QIE512" s="65"/>
      <c r="QIH512" s="78"/>
      <c r="QII512" s="78"/>
      <c r="QIJ512" s="65"/>
      <c r="QIM512" s="78"/>
      <c r="QIN512" s="78"/>
      <c r="QIO512" s="65"/>
      <c r="QIR512" s="78"/>
      <c r="QIS512" s="78"/>
      <c r="QIT512" s="65"/>
      <c r="QIW512" s="78"/>
      <c r="QIX512" s="78"/>
      <c r="QIY512" s="65"/>
      <c r="QJB512" s="78"/>
      <c r="QJC512" s="78"/>
      <c r="QJD512" s="65"/>
      <c r="QJG512" s="78"/>
      <c r="QJH512" s="78"/>
      <c r="QJI512" s="65"/>
      <c r="QJL512" s="78"/>
      <c r="QJM512" s="78"/>
      <c r="QJN512" s="65"/>
      <c r="QJQ512" s="78"/>
      <c r="QJR512" s="78"/>
      <c r="QJS512" s="65"/>
      <c r="QJV512" s="78"/>
      <c r="QJW512" s="78"/>
      <c r="QJX512" s="65"/>
      <c r="QKA512" s="78"/>
      <c r="QKB512" s="78"/>
      <c r="QKC512" s="65"/>
      <c r="QKF512" s="78"/>
      <c r="QKG512" s="78"/>
      <c r="QKH512" s="65"/>
      <c r="QKK512" s="78"/>
      <c r="QKL512" s="78"/>
      <c r="QKM512" s="65"/>
      <c r="QKP512" s="78"/>
      <c r="QKQ512" s="78"/>
      <c r="QKR512" s="65"/>
      <c r="QKU512" s="78"/>
      <c r="QKV512" s="78"/>
      <c r="QKW512" s="65"/>
      <c r="QKZ512" s="78"/>
      <c r="QLA512" s="78"/>
      <c r="QLB512" s="65"/>
      <c r="QLE512" s="78"/>
      <c r="QLF512" s="78"/>
      <c r="QLG512" s="65"/>
      <c r="QLJ512" s="78"/>
      <c r="QLK512" s="78"/>
      <c r="QLL512" s="65"/>
      <c r="QLO512" s="78"/>
      <c r="QLP512" s="78"/>
      <c r="QLQ512" s="65"/>
      <c r="QLT512" s="78"/>
      <c r="QLU512" s="78"/>
      <c r="QLV512" s="65"/>
      <c r="QLY512" s="78"/>
      <c r="QLZ512" s="78"/>
      <c r="QMA512" s="65"/>
      <c r="QMD512" s="78"/>
      <c r="QME512" s="78"/>
      <c r="QMF512" s="65"/>
      <c r="QMI512" s="78"/>
      <c r="QMJ512" s="78"/>
      <c r="QMK512" s="65"/>
      <c r="QMN512" s="78"/>
      <c r="QMO512" s="78"/>
      <c r="QMP512" s="65"/>
      <c r="QMS512" s="78"/>
      <c r="QMT512" s="78"/>
      <c r="QMU512" s="65"/>
      <c r="QMX512" s="78"/>
      <c r="QMY512" s="78"/>
      <c r="QMZ512" s="65"/>
      <c r="QNC512" s="78"/>
      <c r="QND512" s="78"/>
      <c r="QNE512" s="65"/>
      <c r="QNH512" s="78"/>
      <c r="QNI512" s="78"/>
      <c r="QNJ512" s="65"/>
      <c r="QNM512" s="78"/>
      <c r="QNN512" s="78"/>
      <c r="QNO512" s="65"/>
      <c r="QNR512" s="78"/>
      <c r="QNS512" s="78"/>
      <c r="QNT512" s="65"/>
      <c r="QNW512" s="78"/>
      <c r="QNX512" s="78"/>
      <c r="QNY512" s="65"/>
      <c r="QOB512" s="78"/>
      <c r="QOC512" s="78"/>
      <c r="QOD512" s="65"/>
      <c r="QOG512" s="78"/>
      <c r="QOH512" s="78"/>
      <c r="QOI512" s="65"/>
      <c r="QOL512" s="78"/>
      <c r="QOM512" s="78"/>
      <c r="QON512" s="65"/>
      <c r="QOQ512" s="78"/>
      <c r="QOR512" s="78"/>
      <c r="QOS512" s="65"/>
      <c r="QOV512" s="78"/>
      <c r="QOW512" s="78"/>
      <c r="QOX512" s="65"/>
      <c r="QPA512" s="78"/>
      <c r="QPB512" s="78"/>
      <c r="QPC512" s="65"/>
      <c r="QPF512" s="78"/>
      <c r="QPG512" s="78"/>
      <c r="QPH512" s="65"/>
      <c r="QPK512" s="78"/>
      <c r="QPL512" s="78"/>
      <c r="QPM512" s="65"/>
      <c r="QPP512" s="78"/>
      <c r="QPQ512" s="78"/>
      <c r="QPR512" s="65"/>
      <c r="QPU512" s="78"/>
      <c r="QPV512" s="78"/>
      <c r="QPW512" s="65"/>
      <c r="QPZ512" s="78"/>
      <c r="QQA512" s="78"/>
      <c r="QQB512" s="65"/>
      <c r="QQE512" s="78"/>
      <c r="QQF512" s="78"/>
      <c r="QQG512" s="65"/>
      <c r="QQJ512" s="78"/>
      <c r="QQK512" s="78"/>
      <c r="QQL512" s="65"/>
      <c r="QQO512" s="78"/>
      <c r="QQP512" s="78"/>
      <c r="QQQ512" s="65"/>
      <c r="QQT512" s="78"/>
      <c r="QQU512" s="78"/>
      <c r="QQV512" s="65"/>
      <c r="QQY512" s="78"/>
      <c r="QQZ512" s="78"/>
      <c r="QRA512" s="65"/>
      <c r="QRD512" s="78"/>
      <c r="QRE512" s="78"/>
      <c r="QRF512" s="65"/>
      <c r="QRI512" s="78"/>
      <c r="QRJ512" s="78"/>
      <c r="QRK512" s="65"/>
      <c r="QRN512" s="78"/>
      <c r="QRO512" s="78"/>
      <c r="QRP512" s="65"/>
      <c r="QRS512" s="78"/>
      <c r="QRT512" s="78"/>
      <c r="QRU512" s="65"/>
      <c r="QRX512" s="78"/>
      <c r="QRY512" s="78"/>
      <c r="QRZ512" s="65"/>
      <c r="QSC512" s="78"/>
      <c r="QSD512" s="78"/>
      <c r="QSE512" s="65"/>
      <c r="QSH512" s="78"/>
      <c r="QSI512" s="78"/>
      <c r="QSJ512" s="65"/>
      <c r="QSM512" s="78"/>
      <c r="QSN512" s="78"/>
      <c r="QSO512" s="65"/>
      <c r="QSR512" s="78"/>
      <c r="QSS512" s="78"/>
      <c r="QST512" s="65"/>
      <c r="QSW512" s="78"/>
      <c r="QSX512" s="78"/>
      <c r="QSY512" s="65"/>
      <c r="QTB512" s="78"/>
      <c r="QTC512" s="78"/>
      <c r="QTD512" s="65"/>
      <c r="QTG512" s="78"/>
      <c r="QTH512" s="78"/>
      <c r="QTI512" s="65"/>
      <c r="QTL512" s="78"/>
      <c r="QTM512" s="78"/>
      <c r="QTN512" s="65"/>
      <c r="QTQ512" s="78"/>
      <c r="QTR512" s="78"/>
      <c r="QTS512" s="65"/>
      <c r="QTV512" s="78"/>
      <c r="QTW512" s="78"/>
      <c r="QTX512" s="65"/>
      <c r="QUA512" s="78"/>
      <c r="QUB512" s="78"/>
      <c r="QUC512" s="65"/>
      <c r="QUF512" s="78"/>
      <c r="QUG512" s="78"/>
      <c r="QUH512" s="65"/>
      <c r="QUK512" s="78"/>
      <c r="QUL512" s="78"/>
      <c r="QUM512" s="65"/>
      <c r="QUP512" s="78"/>
      <c r="QUQ512" s="78"/>
      <c r="QUR512" s="65"/>
      <c r="QUU512" s="78"/>
      <c r="QUV512" s="78"/>
      <c r="QUW512" s="65"/>
      <c r="QUZ512" s="78"/>
      <c r="QVA512" s="78"/>
      <c r="QVB512" s="65"/>
      <c r="QVE512" s="78"/>
      <c r="QVF512" s="78"/>
      <c r="QVG512" s="65"/>
      <c r="QVJ512" s="78"/>
      <c r="QVK512" s="78"/>
      <c r="QVL512" s="65"/>
      <c r="QVO512" s="78"/>
      <c r="QVP512" s="78"/>
      <c r="QVQ512" s="65"/>
      <c r="QVT512" s="78"/>
      <c r="QVU512" s="78"/>
      <c r="QVV512" s="65"/>
      <c r="QVY512" s="78"/>
      <c r="QVZ512" s="78"/>
      <c r="QWA512" s="65"/>
      <c r="QWD512" s="78"/>
      <c r="QWE512" s="78"/>
      <c r="QWF512" s="65"/>
      <c r="QWI512" s="78"/>
      <c r="QWJ512" s="78"/>
      <c r="QWK512" s="65"/>
      <c r="QWN512" s="78"/>
      <c r="QWO512" s="78"/>
      <c r="QWP512" s="65"/>
      <c r="QWS512" s="78"/>
      <c r="QWT512" s="78"/>
      <c r="QWU512" s="65"/>
      <c r="QWX512" s="78"/>
      <c r="QWY512" s="78"/>
      <c r="QWZ512" s="65"/>
      <c r="QXC512" s="78"/>
      <c r="QXD512" s="78"/>
      <c r="QXE512" s="65"/>
      <c r="QXH512" s="78"/>
      <c r="QXI512" s="78"/>
      <c r="QXJ512" s="65"/>
      <c r="QXM512" s="78"/>
      <c r="QXN512" s="78"/>
      <c r="QXO512" s="65"/>
      <c r="QXR512" s="78"/>
      <c r="QXS512" s="78"/>
      <c r="QXT512" s="65"/>
      <c r="QXW512" s="78"/>
      <c r="QXX512" s="78"/>
      <c r="QXY512" s="65"/>
      <c r="QYB512" s="78"/>
      <c r="QYC512" s="78"/>
      <c r="QYD512" s="65"/>
      <c r="QYG512" s="78"/>
      <c r="QYH512" s="78"/>
      <c r="QYI512" s="65"/>
      <c r="QYL512" s="78"/>
      <c r="QYM512" s="78"/>
      <c r="QYN512" s="65"/>
      <c r="QYQ512" s="78"/>
      <c r="QYR512" s="78"/>
      <c r="QYS512" s="65"/>
      <c r="QYV512" s="78"/>
      <c r="QYW512" s="78"/>
      <c r="QYX512" s="65"/>
      <c r="QZA512" s="78"/>
      <c r="QZB512" s="78"/>
      <c r="QZC512" s="65"/>
      <c r="QZF512" s="78"/>
      <c r="QZG512" s="78"/>
      <c r="QZH512" s="65"/>
      <c r="QZK512" s="78"/>
      <c r="QZL512" s="78"/>
      <c r="QZM512" s="65"/>
      <c r="QZP512" s="78"/>
      <c r="QZQ512" s="78"/>
      <c r="QZR512" s="65"/>
      <c r="QZU512" s="78"/>
      <c r="QZV512" s="78"/>
      <c r="QZW512" s="65"/>
      <c r="QZZ512" s="78"/>
      <c r="RAA512" s="78"/>
      <c r="RAB512" s="65"/>
      <c r="RAE512" s="78"/>
      <c r="RAF512" s="78"/>
      <c r="RAG512" s="65"/>
      <c r="RAJ512" s="78"/>
      <c r="RAK512" s="78"/>
      <c r="RAL512" s="65"/>
      <c r="RAO512" s="78"/>
      <c r="RAP512" s="78"/>
      <c r="RAQ512" s="65"/>
      <c r="RAT512" s="78"/>
      <c r="RAU512" s="78"/>
      <c r="RAV512" s="65"/>
      <c r="RAY512" s="78"/>
      <c r="RAZ512" s="78"/>
      <c r="RBA512" s="65"/>
      <c r="RBD512" s="78"/>
      <c r="RBE512" s="78"/>
      <c r="RBF512" s="65"/>
      <c r="RBI512" s="78"/>
      <c r="RBJ512" s="78"/>
      <c r="RBK512" s="65"/>
      <c r="RBN512" s="78"/>
      <c r="RBO512" s="78"/>
      <c r="RBP512" s="65"/>
      <c r="RBS512" s="78"/>
      <c r="RBT512" s="78"/>
      <c r="RBU512" s="65"/>
      <c r="RBX512" s="78"/>
      <c r="RBY512" s="78"/>
      <c r="RBZ512" s="65"/>
      <c r="RCC512" s="78"/>
      <c r="RCD512" s="78"/>
      <c r="RCE512" s="65"/>
      <c r="RCH512" s="78"/>
      <c r="RCI512" s="78"/>
      <c r="RCJ512" s="65"/>
      <c r="RCM512" s="78"/>
      <c r="RCN512" s="78"/>
      <c r="RCO512" s="65"/>
      <c r="RCR512" s="78"/>
      <c r="RCS512" s="78"/>
      <c r="RCT512" s="65"/>
      <c r="RCW512" s="78"/>
      <c r="RCX512" s="78"/>
      <c r="RCY512" s="65"/>
      <c r="RDB512" s="78"/>
      <c r="RDC512" s="78"/>
      <c r="RDD512" s="65"/>
      <c r="RDG512" s="78"/>
      <c r="RDH512" s="78"/>
      <c r="RDI512" s="65"/>
      <c r="RDL512" s="78"/>
      <c r="RDM512" s="78"/>
      <c r="RDN512" s="65"/>
      <c r="RDQ512" s="78"/>
      <c r="RDR512" s="78"/>
      <c r="RDS512" s="65"/>
      <c r="RDV512" s="78"/>
      <c r="RDW512" s="78"/>
      <c r="RDX512" s="65"/>
      <c r="REA512" s="78"/>
      <c r="REB512" s="78"/>
      <c r="REC512" s="65"/>
      <c r="REF512" s="78"/>
      <c r="REG512" s="78"/>
      <c r="REH512" s="65"/>
      <c r="REK512" s="78"/>
      <c r="REL512" s="78"/>
      <c r="REM512" s="65"/>
      <c r="REP512" s="78"/>
      <c r="REQ512" s="78"/>
      <c r="RER512" s="65"/>
      <c r="REU512" s="78"/>
      <c r="REV512" s="78"/>
      <c r="REW512" s="65"/>
      <c r="REZ512" s="78"/>
      <c r="RFA512" s="78"/>
      <c r="RFB512" s="65"/>
      <c r="RFE512" s="78"/>
      <c r="RFF512" s="78"/>
      <c r="RFG512" s="65"/>
      <c r="RFJ512" s="78"/>
      <c r="RFK512" s="78"/>
      <c r="RFL512" s="65"/>
      <c r="RFO512" s="78"/>
      <c r="RFP512" s="78"/>
      <c r="RFQ512" s="65"/>
      <c r="RFT512" s="78"/>
      <c r="RFU512" s="78"/>
      <c r="RFV512" s="65"/>
      <c r="RFY512" s="78"/>
      <c r="RFZ512" s="78"/>
      <c r="RGA512" s="65"/>
      <c r="RGD512" s="78"/>
      <c r="RGE512" s="78"/>
      <c r="RGF512" s="65"/>
      <c r="RGI512" s="78"/>
      <c r="RGJ512" s="78"/>
      <c r="RGK512" s="65"/>
      <c r="RGN512" s="78"/>
      <c r="RGO512" s="78"/>
      <c r="RGP512" s="65"/>
      <c r="RGS512" s="78"/>
      <c r="RGT512" s="78"/>
      <c r="RGU512" s="65"/>
      <c r="RGX512" s="78"/>
      <c r="RGY512" s="78"/>
      <c r="RGZ512" s="65"/>
      <c r="RHC512" s="78"/>
      <c r="RHD512" s="78"/>
      <c r="RHE512" s="65"/>
      <c r="RHH512" s="78"/>
      <c r="RHI512" s="78"/>
      <c r="RHJ512" s="65"/>
      <c r="RHM512" s="78"/>
      <c r="RHN512" s="78"/>
      <c r="RHO512" s="65"/>
      <c r="RHR512" s="78"/>
      <c r="RHS512" s="78"/>
      <c r="RHT512" s="65"/>
      <c r="RHW512" s="78"/>
      <c r="RHX512" s="78"/>
      <c r="RHY512" s="65"/>
      <c r="RIB512" s="78"/>
      <c r="RIC512" s="78"/>
      <c r="RID512" s="65"/>
      <c r="RIG512" s="78"/>
      <c r="RIH512" s="78"/>
      <c r="RII512" s="65"/>
      <c r="RIL512" s="78"/>
      <c r="RIM512" s="78"/>
      <c r="RIN512" s="65"/>
      <c r="RIQ512" s="78"/>
      <c r="RIR512" s="78"/>
      <c r="RIS512" s="65"/>
      <c r="RIV512" s="78"/>
      <c r="RIW512" s="78"/>
      <c r="RIX512" s="65"/>
      <c r="RJA512" s="78"/>
      <c r="RJB512" s="78"/>
      <c r="RJC512" s="65"/>
      <c r="RJF512" s="78"/>
      <c r="RJG512" s="78"/>
      <c r="RJH512" s="65"/>
      <c r="RJK512" s="78"/>
      <c r="RJL512" s="78"/>
      <c r="RJM512" s="65"/>
      <c r="RJP512" s="78"/>
      <c r="RJQ512" s="78"/>
      <c r="RJR512" s="65"/>
      <c r="RJU512" s="78"/>
      <c r="RJV512" s="78"/>
      <c r="RJW512" s="65"/>
      <c r="RJZ512" s="78"/>
      <c r="RKA512" s="78"/>
      <c r="RKB512" s="65"/>
      <c r="RKE512" s="78"/>
      <c r="RKF512" s="78"/>
      <c r="RKG512" s="65"/>
      <c r="RKJ512" s="78"/>
      <c r="RKK512" s="78"/>
      <c r="RKL512" s="65"/>
      <c r="RKO512" s="78"/>
      <c r="RKP512" s="78"/>
      <c r="RKQ512" s="65"/>
      <c r="RKT512" s="78"/>
      <c r="RKU512" s="78"/>
      <c r="RKV512" s="65"/>
      <c r="RKY512" s="78"/>
      <c r="RKZ512" s="78"/>
      <c r="RLA512" s="65"/>
      <c r="RLD512" s="78"/>
      <c r="RLE512" s="78"/>
      <c r="RLF512" s="65"/>
      <c r="RLI512" s="78"/>
      <c r="RLJ512" s="78"/>
      <c r="RLK512" s="65"/>
      <c r="RLN512" s="78"/>
      <c r="RLO512" s="78"/>
      <c r="RLP512" s="65"/>
      <c r="RLS512" s="78"/>
      <c r="RLT512" s="78"/>
      <c r="RLU512" s="65"/>
      <c r="RLX512" s="78"/>
      <c r="RLY512" s="78"/>
      <c r="RLZ512" s="65"/>
      <c r="RMC512" s="78"/>
      <c r="RMD512" s="78"/>
      <c r="RME512" s="65"/>
      <c r="RMH512" s="78"/>
      <c r="RMI512" s="78"/>
      <c r="RMJ512" s="65"/>
      <c r="RMM512" s="78"/>
      <c r="RMN512" s="78"/>
      <c r="RMO512" s="65"/>
      <c r="RMR512" s="78"/>
      <c r="RMS512" s="78"/>
      <c r="RMT512" s="65"/>
      <c r="RMW512" s="78"/>
      <c r="RMX512" s="78"/>
      <c r="RMY512" s="65"/>
      <c r="RNB512" s="78"/>
      <c r="RNC512" s="78"/>
      <c r="RND512" s="65"/>
      <c r="RNG512" s="78"/>
      <c r="RNH512" s="78"/>
      <c r="RNI512" s="65"/>
      <c r="RNL512" s="78"/>
      <c r="RNM512" s="78"/>
      <c r="RNN512" s="65"/>
      <c r="RNQ512" s="78"/>
      <c r="RNR512" s="78"/>
      <c r="RNS512" s="65"/>
      <c r="RNV512" s="78"/>
      <c r="RNW512" s="78"/>
      <c r="RNX512" s="65"/>
      <c r="ROA512" s="78"/>
      <c r="ROB512" s="78"/>
      <c r="ROC512" s="65"/>
      <c r="ROF512" s="78"/>
      <c r="ROG512" s="78"/>
      <c r="ROH512" s="65"/>
      <c r="ROK512" s="78"/>
      <c r="ROL512" s="78"/>
      <c r="ROM512" s="65"/>
      <c r="ROP512" s="78"/>
      <c r="ROQ512" s="78"/>
      <c r="ROR512" s="65"/>
      <c r="ROU512" s="78"/>
      <c r="ROV512" s="78"/>
      <c r="ROW512" s="65"/>
      <c r="ROZ512" s="78"/>
      <c r="RPA512" s="78"/>
      <c r="RPB512" s="65"/>
      <c r="RPE512" s="78"/>
      <c r="RPF512" s="78"/>
      <c r="RPG512" s="65"/>
      <c r="RPJ512" s="78"/>
      <c r="RPK512" s="78"/>
      <c r="RPL512" s="65"/>
      <c r="RPO512" s="78"/>
      <c r="RPP512" s="78"/>
      <c r="RPQ512" s="65"/>
      <c r="RPT512" s="78"/>
      <c r="RPU512" s="78"/>
      <c r="RPV512" s="65"/>
      <c r="RPY512" s="78"/>
      <c r="RPZ512" s="78"/>
      <c r="RQA512" s="65"/>
      <c r="RQD512" s="78"/>
      <c r="RQE512" s="78"/>
      <c r="RQF512" s="65"/>
      <c r="RQI512" s="78"/>
      <c r="RQJ512" s="78"/>
      <c r="RQK512" s="65"/>
      <c r="RQN512" s="78"/>
      <c r="RQO512" s="78"/>
      <c r="RQP512" s="65"/>
      <c r="RQS512" s="78"/>
      <c r="RQT512" s="78"/>
      <c r="RQU512" s="65"/>
      <c r="RQX512" s="78"/>
      <c r="RQY512" s="78"/>
      <c r="RQZ512" s="65"/>
      <c r="RRC512" s="78"/>
      <c r="RRD512" s="78"/>
      <c r="RRE512" s="65"/>
      <c r="RRH512" s="78"/>
      <c r="RRI512" s="78"/>
      <c r="RRJ512" s="65"/>
      <c r="RRM512" s="78"/>
      <c r="RRN512" s="78"/>
      <c r="RRO512" s="65"/>
      <c r="RRR512" s="78"/>
      <c r="RRS512" s="78"/>
      <c r="RRT512" s="65"/>
      <c r="RRW512" s="78"/>
      <c r="RRX512" s="78"/>
      <c r="RRY512" s="65"/>
      <c r="RSB512" s="78"/>
      <c r="RSC512" s="78"/>
      <c r="RSD512" s="65"/>
      <c r="RSG512" s="78"/>
      <c r="RSH512" s="78"/>
      <c r="RSI512" s="65"/>
      <c r="RSL512" s="78"/>
      <c r="RSM512" s="78"/>
      <c r="RSN512" s="65"/>
      <c r="RSQ512" s="78"/>
      <c r="RSR512" s="78"/>
      <c r="RSS512" s="65"/>
      <c r="RSV512" s="78"/>
      <c r="RSW512" s="78"/>
      <c r="RSX512" s="65"/>
      <c r="RTA512" s="78"/>
      <c r="RTB512" s="78"/>
      <c r="RTC512" s="65"/>
      <c r="RTF512" s="78"/>
      <c r="RTG512" s="78"/>
      <c r="RTH512" s="65"/>
      <c r="RTK512" s="78"/>
      <c r="RTL512" s="78"/>
      <c r="RTM512" s="65"/>
      <c r="RTP512" s="78"/>
      <c r="RTQ512" s="78"/>
      <c r="RTR512" s="65"/>
      <c r="RTU512" s="78"/>
      <c r="RTV512" s="78"/>
      <c r="RTW512" s="65"/>
      <c r="RTZ512" s="78"/>
      <c r="RUA512" s="78"/>
      <c r="RUB512" s="65"/>
      <c r="RUE512" s="78"/>
      <c r="RUF512" s="78"/>
      <c r="RUG512" s="65"/>
      <c r="RUJ512" s="78"/>
      <c r="RUK512" s="78"/>
      <c r="RUL512" s="65"/>
      <c r="RUO512" s="78"/>
      <c r="RUP512" s="78"/>
      <c r="RUQ512" s="65"/>
      <c r="RUT512" s="78"/>
      <c r="RUU512" s="78"/>
      <c r="RUV512" s="65"/>
      <c r="RUY512" s="78"/>
      <c r="RUZ512" s="78"/>
      <c r="RVA512" s="65"/>
      <c r="RVD512" s="78"/>
      <c r="RVE512" s="78"/>
      <c r="RVF512" s="65"/>
      <c r="RVI512" s="78"/>
      <c r="RVJ512" s="78"/>
      <c r="RVK512" s="65"/>
      <c r="RVN512" s="78"/>
      <c r="RVO512" s="78"/>
      <c r="RVP512" s="65"/>
      <c r="RVS512" s="78"/>
      <c r="RVT512" s="78"/>
      <c r="RVU512" s="65"/>
      <c r="RVX512" s="78"/>
      <c r="RVY512" s="78"/>
      <c r="RVZ512" s="65"/>
      <c r="RWC512" s="78"/>
      <c r="RWD512" s="78"/>
      <c r="RWE512" s="65"/>
      <c r="RWH512" s="78"/>
      <c r="RWI512" s="78"/>
      <c r="RWJ512" s="65"/>
      <c r="RWM512" s="78"/>
      <c r="RWN512" s="78"/>
      <c r="RWO512" s="65"/>
      <c r="RWR512" s="78"/>
      <c r="RWS512" s="78"/>
      <c r="RWT512" s="65"/>
      <c r="RWW512" s="78"/>
      <c r="RWX512" s="78"/>
      <c r="RWY512" s="65"/>
      <c r="RXB512" s="78"/>
      <c r="RXC512" s="78"/>
      <c r="RXD512" s="65"/>
      <c r="RXG512" s="78"/>
      <c r="RXH512" s="78"/>
      <c r="RXI512" s="65"/>
      <c r="RXL512" s="78"/>
      <c r="RXM512" s="78"/>
      <c r="RXN512" s="65"/>
      <c r="RXQ512" s="78"/>
      <c r="RXR512" s="78"/>
      <c r="RXS512" s="65"/>
      <c r="RXV512" s="78"/>
      <c r="RXW512" s="78"/>
      <c r="RXX512" s="65"/>
      <c r="RYA512" s="78"/>
      <c r="RYB512" s="78"/>
      <c r="RYC512" s="65"/>
      <c r="RYF512" s="78"/>
      <c r="RYG512" s="78"/>
      <c r="RYH512" s="65"/>
      <c r="RYK512" s="78"/>
      <c r="RYL512" s="78"/>
      <c r="RYM512" s="65"/>
      <c r="RYP512" s="78"/>
      <c r="RYQ512" s="78"/>
      <c r="RYR512" s="65"/>
      <c r="RYU512" s="78"/>
      <c r="RYV512" s="78"/>
      <c r="RYW512" s="65"/>
      <c r="RYZ512" s="78"/>
      <c r="RZA512" s="78"/>
      <c r="RZB512" s="65"/>
      <c r="RZE512" s="78"/>
      <c r="RZF512" s="78"/>
      <c r="RZG512" s="65"/>
      <c r="RZJ512" s="78"/>
      <c r="RZK512" s="78"/>
      <c r="RZL512" s="65"/>
      <c r="RZO512" s="78"/>
      <c r="RZP512" s="78"/>
      <c r="RZQ512" s="65"/>
      <c r="RZT512" s="78"/>
      <c r="RZU512" s="78"/>
      <c r="RZV512" s="65"/>
      <c r="RZY512" s="78"/>
      <c r="RZZ512" s="78"/>
      <c r="SAA512" s="65"/>
      <c r="SAD512" s="78"/>
      <c r="SAE512" s="78"/>
      <c r="SAF512" s="65"/>
      <c r="SAI512" s="78"/>
      <c r="SAJ512" s="78"/>
      <c r="SAK512" s="65"/>
      <c r="SAN512" s="78"/>
      <c r="SAO512" s="78"/>
      <c r="SAP512" s="65"/>
      <c r="SAS512" s="78"/>
      <c r="SAT512" s="78"/>
      <c r="SAU512" s="65"/>
      <c r="SAX512" s="78"/>
      <c r="SAY512" s="78"/>
      <c r="SAZ512" s="65"/>
      <c r="SBC512" s="78"/>
      <c r="SBD512" s="78"/>
      <c r="SBE512" s="65"/>
      <c r="SBH512" s="78"/>
      <c r="SBI512" s="78"/>
      <c r="SBJ512" s="65"/>
      <c r="SBM512" s="78"/>
      <c r="SBN512" s="78"/>
      <c r="SBO512" s="65"/>
      <c r="SBR512" s="78"/>
      <c r="SBS512" s="78"/>
      <c r="SBT512" s="65"/>
      <c r="SBW512" s="78"/>
      <c r="SBX512" s="78"/>
      <c r="SBY512" s="65"/>
      <c r="SCB512" s="78"/>
      <c r="SCC512" s="78"/>
      <c r="SCD512" s="65"/>
      <c r="SCG512" s="78"/>
      <c r="SCH512" s="78"/>
      <c r="SCI512" s="65"/>
      <c r="SCL512" s="78"/>
      <c r="SCM512" s="78"/>
      <c r="SCN512" s="65"/>
      <c r="SCQ512" s="78"/>
      <c r="SCR512" s="78"/>
      <c r="SCS512" s="65"/>
      <c r="SCV512" s="78"/>
      <c r="SCW512" s="78"/>
      <c r="SCX512" s="65"/>
      <c r="SDA512" s="78"/>
      <c r="SDB512" s="78"/>
      <c r="SDC512" s="65"/>
      <c r="SDF512" s="78"/>
      <c r="SDG512" s="78"/>
      <c r="SDH512" s="65"/>
      <c r="SDK512" s="78"/>
      <c r="SDL512" s="78"/>
      <c r="SDM512" s="65"/>
      <c r="SDP512" s="78"/>
      <c r="SDQ512" s="78"/>
      <c r="SDR512" s="65"/>
      <c r="SDU512" s="78"/>
      <c r="SDV512" s="78"/>
      <c r="SDW512" s="65"/>
      <c r="SDZ512" s="78"/>
      <c r="SEA512" s="78"/>
      <c r="SEB512" s="65"/>
      <c r="SEE512" s="78"/>
      <c r="SEF512" s="78"/>
      <c r="SEG512" s="65"/>
      <c r="SEJ512" s="78"/>
      <c r="SEK512" s="78"/>
      <c r="SEL512" s="65"/>
      <c r="SEO512" s="78"/>
      <c r="SEP512" s="78"/>
      <c r="SEQ512" s="65"/>
      <c r="SET512" s="78"/>
      <c r="SEU512" s="78"/>
      <c r="SEV512" s="65"/>
      <c r="SEY512" s="78"/>
      <c r="SEZ512" s="78"/>
      <c r="SFA512" s="65"/>
      <c r="SFD512" s="78"/>
      <c r="SFE512" s="78"/>
      <c r="SFF512" s="65"/>
      <c r="SFI512" s="78"/>
      <c r="SFJ512" s="78"/>
      <c r="SFK512" s="65"/>
      <c r="SFN512" s="78"/>
      <c r="SFO512" s="78"/>
      <c r="SFP512" s="65"/>
      <c r="SFS512" s="78"/>
      <c r="SFT512" s="78"/>
      <c r="SFU512" s="65"/>
      <c r="SFX512" s="78"/>
      <c r="SFY512" s="78"/>
      <c r="SFZ512" s="65"/>
      <c r="SGC512" s="78"/>
      <c r="SGD512" s="78"/>
      <c r="SGE512" s="65"/>
      <c r="SGH512" s="78"/>
      <c r="SGI512" s="78"/>
      <c r="SGJ512" s="65"/>
      <c r="SGM512" s="78"/>
      <c r="SGN512" s="78"/>
      <c r="SGO512" s="65"/>
      <c r="SGR512" s="78"/>
      <c r="SGS512" s="78"/>
      <c r="SGT512" s="65"/>
      <c r="SGW512" s="78"/>
      <c r="SGX512" s="78"/>
      <c r="SGY512" s="65"/>
      <c r="SHB512" s="78"/>
      <c r="SHC512" s="78"/>
      <c r="SHD512" s="65"/>
      <c r="SHG512" s="78"/>
      <c r="SHH512" s="78"/>
      <c r="SHI512" s="65"/>
      <c r="SHL512" s="78"/>
      <c r="SHM512" s="78"/>
      <c r="SHN512" s="65"/>
      <c r="SHQ512" s="78"/>
      <c r="SHR512" s="78"/>
      <c r="SHS512" s="65"/>
      <c r="SHV512" s="78"/>
      <c r="SHW512" s="78"/>
      <c r="SHX512" s="65"/>
      <c r="SIA512" s="78"/>
      <c r="SIB512" s="78"/>
      <c r="SIC512" s="65"/>
      <c r="SIF512" s="78"/>
      <c r="SIG512" s="78"/>
      <c r="SIH512" s="65"/>
      <c r="SIK512" s="78"/>
      <c r="SIL512" s="78"/>
      <c r="SIM512" s="65"/>
      <c r="SIP512" s="78"/>
      <c r="SIQ512" s="78"/>
      <c r="SIR512" s="65"/>
      <c r="SIU512" s="78"/>
      <c r="SIV512" s="78"/>
      <c r="SIW512" s="65"/>
      <c r="SIZ512" s="78"/>
      <c r="SJA512" s="78"/>
      <c r="SJB512" s="65"/>
      <c r="SJE512" s="78"/>
      <c r="SJF512" s="78"/>
      <c r="SJG512" s="65"/>
      <c r="SJJ512" s="78"/>
      <c r="SJK512" s="78"/>
      <c r="SJL512" s="65"/>
      <c r="SJO512" s="78"/>
      <c r="SJP512" s="78"/>
      <c r="SJQ512" s="65"/>
      <c r="SJT512" s="78"/>
      <c r="SJU512" s="78"/>
      <c r="SJV512" s="65"/>
      <c r="SJY512" s="78"/>
      <c r="SJZ512" s="78"/>
      <c r="SKA512" s="65"/>
      <c r="SKD512" s="78"/>
      <c r="SKE512" s="78"/>
      <c r="SKF512" s="65"/>
      <c r="SKI512" s="78"/>
      <c r="SKJ512" s="78"/>
      <c r="SKK512" s="65"/>
      <c r="SKN512" s="78"/>
      <c r="SKO512" s="78"/>
      <c r="SKP512" s="65"/>
      <c r="SKS512" s="78"/>
      <c r="SKT512" s="78"/>
      <c r="SKU512" s="65"/>
      <c r="SKX512" s="78"/>
      <c r="SKY512" s="78"/>
      <c r="SKZ512" s="65"/>
      <c r="SLC512" s="78"/>
      <c r="SLD512" s="78"/>
      <c r="SLE512" s="65"/>
      <c r="SLH512" s="78"/>
      <c r="SLI512" s="78"/>
      <c r="SLJ512" s="65"/>
      <c r="SLM512" s="78"/>
      <c r="SLN512" s="78"/>
      <c r="SLO512" s="65"/>
      <c r="SLR512" s="78"/>
      <c r="SLS512" s="78"/>
      <c r="SLT512" s="65"/>
      <c r="SLW512" s="78"/>
      <c r="SLX512" s="78"/>
      <c r="SLY512" s="65"/>
      <c r="SMB512" s="78"/>
      <c r="SMC512" s="78"/>
      <c r="SMD512" s="65"/>
      <c r="SMG512" s="78"/>
      <c r="SMH512" s="78"/>
      <c r="SMI512" s="65"/>
      <c r="SML512" s="78"/>
      <c r="SMM512" s="78"/>
      <c r="SMN512" s="65"/>
      <c r="SMQ512" s="78"/>
      <c r="SMR512" s="78"/>
      <c r="SMS512" s="65"/>
      <c r="SMV512" s="78"/>
      <c r="SMW512" s="78"/>
      <c r="SMX512" s="65"/>
      <c r="SNA512" s="78"/>
      <c r="SNB512" s="78"/>
      <c r="SNC512" s="65"/>
      <c r="SNF512" s="78"/>
      <c r="SNG512" s="78"/>
      <c r="SNH512" s="65"/>
      <c r="SNK512" s="78"/>
      <c r="SNL512" s="78"/>
      <c r="SNM512" s="65"/>
      <c r="SNP512" s="78"/>
      <c r="SNQ512" s="78"/>
      <c r="SNR512" s="65"/>
      <c r="SNU512" s="78"/>
      <c r="SNV512" s="78"/>
      <c r="SNW512" s="65"/>
      <c r="SNZ512" s="78"/>
      <c r="SOA512" s="78"/>
      <c r="SOB512" s="65"/>
      <c r="SOE512" s="78"/>
      <c r="SOF512" s="78"/>
      <c r="SOG512" s="65"/>
      <c r="SOJ512" s="78"/>
      <c r="SOK512" s="78"/>
      <c r="SOL512" s="65"/>
      <c r="SOO512" s="78"/>
      <c r="SOP512" s="78"/>
      <c r="SOQ512" s="65"/>
      <c r="SOT512" s="78"/>
      <c r="SOU512" s="78"/>
      <c r="SOV512" s="65"/>
      <c r="SOY512" s="78"/>
      <c r="SOZ512" s="78"/>
      <c r="SPA512" s="65"/>
      <c r="SPD512" s="78"/>
      <c r="SPE512" s="78"/>
      <c r="SPF512" s="65"/>
      <c r="SPI512" s="78"/>
      <c r="SPJ512" s="78"/>
      <c r="SPK512" s="65"/>
      <c r="SPN512" s="78"/>
      <c r="SPO512" s="78"/>
      <c r="SPP512" s="65"/>
      <c r="SPS512" s="78"/>
      <c r="SPT512" s="78"/>
      <c r="SPU512" s="65"/>
      <c r="SPX512" s="78"/>
      <c r="SPY512" s="78"/>
      <c r="SPZ512" s="65"/>
      <c r="SQC512" s="78"/>
      <c r="SQD512" s="78"/>
      <c r="SQE512" s="65"/>
      <c r="SQH512" s="78"/>
      <c r="SQI512" s="78"/>
      <c r="SQJ512" s="65"/>
      <c r="SQM512" s="78"/>
      <c r="SQN512" s="78"/>
      <c r="SQO512" s="65"/>
      <c r="SQR512" s="78"/>
      <c r="SQS512" s="78"/>
      <c r="SQT512" s="65"/>
      <c r="SQW512" s="78"/>
      <c r="SQX512" s="78"/>
      <c r="SQY512" s="65"/>
      <c r="SRB512" s="78"/>
      <c r="SRC512" s="78"/>
      <c r="SRD512" s="65"/>
      <c r="SRG512" s="78"/>
      <c r="SRH512" s="78"/>
      <c r="SRI512" s="65"/>
      <c r="SRL512" s="78"/>
      <c r="SRM512" s="78"/>
      <c r="SRN512" s="65"/>
      <c r="SRQ512" s="78"/>
      <c r="SRR512" s="78"/>
      <c r="SRS512" s="65"/>
      <c r="SRV512" s="78"/>
      <c r="SRW512" s="78"/>
      <c r="SRX512" s="65"/>
      <c r="SSA512" s="78"/>
      <c r="SSB512" s="78"/>
      <c r="SSC512" s="65"/>
      <c r="SSF512" s="78"/>
      <c r="SSG512" s="78"/>
      <c r="SSH512" s="65"/>
      <c r="SSK512" s="78"/>
      <c r="SSL512" s="78"/>
      <c r="SSM512" s="65"/>
      <c r="SSP512" s="78"/>
      <c r="SSQ512" s="78"/>
      <c r="SSR512" s="65"/>
      <c r="SSU512" s="78"/>
      <c r="SSV512" s="78"/>
      <c r="SSW512" s="65"/>
      <c r="SSZ512" s="78"/>
      <c r="STA512" s="78"/>
      <c r="STB512" s="65"/>
      <c r="STE512" s="78"/>
      <c r="STF512" s="78"/>
      <c r="STG512" s="65"/>
      <c r="STJ512" s="78"/>
      <c r="STK512" s="78"/>
      <c r="STL512" s="65"/>
      <c r="STO512" s="78"/>
      <c r="STP512" s="78"/>
      <c r="STQ512" s="65"/>
      <c r="STT512" s="78"/>
      <c r="STU512" s="78"/>
      <c r="STV512" s="65"/>
      <c r="STY512" s="78"/>
      <c r="STZ512" s="78"/>
      <c r="SUA512" s="65"/>
      <c r="SUD512" s="78"/>
      <c r="SUE512" s="78"/>
      <c r="SUF512" s="65"/>
      <c r="SUI512" s="78"/>
      <c r="SUJ512" s="78"/>
      <c r="SUK512" s="65"/>
      <c r="SUN512" s="78"/>
      <c r="SUO512" s="78"/>
      <c r="SUP512" s="65"/>
      <c r="SUS512" s="78"/>
      <c r="SUT512" s="78"/>
      <c r="SUU512" s="65"/>
      <c r="SUX512" s="78"/>
      <c r="SUY512" s="78"/>
      <c r="SUZ512" s="65"/>
      <c r="SVC512" s="78"/>
      <c r="SVD512" s="78"/>
      <c r="SVE512" s="65"/>
      <c r="SVH512" s="78"/>
      <c r="SVI512" s="78"/>
      <c r="SVJ512" s="65"/>
      <c r="SVM512" s="78"/>
      <c r="SVN512" s="78"/>
      <c r="SVO512" s="65"/>
      <c r="SVR512" s="78"/>
      <c r="SVS512" s="78"/>
      <c r="SVT512" s="65"/>
      <c r="SVW512" s="78"/>
      <c r="SVX512" s="78"/>
      <c r="SVY512" s="65"/>
      <c r="SWB512" s="78"/>
      <c r="SWC512" s="78"/>
      <c r="SWD512" s="65"/>
      <c r="SWG512" s="78"/>
      <c r="SWH512" s="78"/>
      <c r="SWI512" s="65"/>
      <c r="SWL512" s="78"/>
      <c r="SWM512" s="78"/>
      <c r="SWN512" s="65"/>
      <c r="SWQ512" s="78"/>
      <c r="SWR512" s="78"/>
      <c r="SWS512" s="65"/>
      <c r="SWV512" s="78"/>
      <c r="SWW512" s="78"/>
      <c r="SWX512" s="65"/>
      <c r="SXA512" s="78"/>
      <c r="SXB512" s="78"/>
      <c r="SXC512" s="65"/>
      <c r="SXF512" s="78"/>
      <c r="SXG512" s="78"/>
      <c r="SXH512" s="65"/>
      <c r="SXK512" s="78"/>
      <c r="SXL512" s="78"/>
      <c r="SXM512" s="65"/>
      <c r="SXP512" s="78"/>
      <c r="SXQ512" s="78"/>
      <c r="SXR512" s="65"/>
      <c r="SXU512" s="78"/>
      <c r="SXV512" s="78"/>
      <c r="SXW512" s="65"/>
      <c r="SXZ512" s="78"/>
      <c r="SYA512" s="78"/>
      <c r="SYB512" s="65"/>
      <c r="SYE512" s="78"/>
      <c r="SYF512" s="78"/>
      <c r="SYG512" s="65"/>
      <c r="SYJ512" s="78"/>
      <c r="SYK512" s="78"/>
      <c r="SYL512" s="65"/>
      <c r="SYO512" s="78"/>
      <c r="SYP512" s="78"/>
      <c r="SYQ512" s="65"/>
      <c r="SYT512" s="78"/>
      <c r="SYU512" s="78"/>
      <c r="SYV512" s="65"/>
      <c r="SYY512" s="78"/>
      <c r="SYZ512" s="78"/>
      <c r="SZA512" s="65"/>
      <c r="SZD512" s="78"/>
      <c r="SZE512" s="78"/>
      <c r="SZF512" s="65"/>
      <c r="SZI512" s="78"/>
      <c r="SZJ512" s="78"/>
      <c r="SZK512" s="65"/>
      <c r="SZN512" s="78"/>
      <c r="SZO512" s="78"/>
      <c r="SZP512" s="65"/>
      <c r="SZS512" s="78"/>
      <c r="SZT512" s="78"/>
      <c r="SZU512" s="65"/>
      <c r="SZX512" s="78"/>
      <c r="SZY512" s="78"/>
      <c r="SZZ512" s="65"/>
      <c r="TAC512" s="78"/>
      <c r="TAD512" s="78"/>
      <c r="TAE512" s="65"/>
      <c r="TAH512" s="78"/>
      <c r="TAI512" s="78"/>
      <c r="TAJ512" s="65"/>
      <c r="TAM512" s="78"/>
      <c r="TAN512" s="78"/>
      <c r="TAO512" s="65"/>
      <c r="TAR512" s="78"/>
      <c r="TAS512" s="78"/>
      <c r="TAT512" s="65"/>
      <c r="TAW512" s="78"/>
      <c r="TAX512" s="78"/>
      <c r="TAY512" s="65"/>
      <c r="TBB512" s="78"/>
      <c r="TBC512" s="78"/>
      <c r="TBD512" s="65"/>
      <c r="TBG512" s="78"/>
      <c r="TBH512" s="78"/>
      <c r="TBI512" s="65"/>
      <c r="TBL512" s="78"/>
      <c r="TBM512" s="78"/>
      <c r="TBN512" s="65"/>
      <c r="TBQ512" s="78"/>
      <c r="TBR512" s="78"/>
      <c r="TBS512" s="65"/>
      <c r="TBV512" s="78"/>
      <c r="TBW512" s="78"/>
      <c r="TBX512" s="65"/>
      <c r="TCA512" s="78"/>
      <c r="TCB512" s="78"/>
      <c r="TCC512" s="65"/>
      <c r="TCF512" s="78"/>
      <c r="TCG512" s="78"/>
      <c r="TCH512" s="65"/>
      <c r="TCK512" s="78"/>
      <c r="TCL512" s="78"/>
      <c r="TCM512" s="65"/>
      <c r="TCP512" s="78"/>
      <c r="TCQ512" s="78"/>
      <c r="TCR512" s="65"/>
      <c r="TCU512" s="78"/>
      <c r="TCV512" s="78"/>
      <c r="TCW512" s="65"/>
      <c r="TCZ512" s="78"/>
      <c r="TDA512" s="78"/>
      <c r="TDB512" s="65"/>
      <c r="TDE512" s="78"/>
      <c r="TDF512" s="78"/>
      <c r="TDG512" s="65"/>
      <c r="TDJ512" s="78"/>
      <c r="TDK512" s="78"/>
      <c r="TDL512" s="65"/>
      <c r="TDO512" s="78"/>
      <c r="TDP512" s="78"/>
      <c r="TDQ512" s="65"/>
      <c r="TDT512" s="78"/>
      <c r="TDU512" s="78"/>
      <c r="TDV512" s="65"/>
      <c r="TDY512" s="78"/>
      <c r="TDZ512" s="78"/>
      <c r="TEA512" s="65"/>
      <c r="TED512" s="78"/>
      <c r="TEE512" s="78"/>
      <c r="TEF512" s="65"/>
      <c r="TEI512" s="78"/>
      <c r="TEJ512" s="78"/>
      <c r="TEK512" s="65"/>
      <c r="TEN512" s="78"/>
      <c r="TEO512" s="78"/>
      <c r="TEP512" s="65"/>
      <c r="TES512" s="78"/>
      <c r="TET512" s="78"/>
      <c r="TEU512" s="65"/>
      <c r="TEX512" s="78"/>
      <c r="TEY512" s="78"/>
      <c r="TEZ512" s="65"/>
      <c r="TFC512" s="78"/>
      <c r="TFD512" s="78"/>
      <c r="TFE512" s="65"/>
      <c r="TFH512" s="78"/>
      <c r="TFI512" s="78"/>
      <c r="TFJ512" s="65"/>
      <c r="TFM512" s="78"/>
      <c r="TFN512" s="78"/>
      <c r="TFO512" s="65"/>
      <c r="TFR512" s="78"/>
      <c r="TFS512" s="78"/>
      <c r="TFT512" s="65"/>
      <c r="TFW512" s="78"/>
      <c r="TFX512" s="78"/>
      <c r="TFY512" s="65"/>
      <c r="TGB512" s="78"/>
      <c r="TGC512" s="78"/>
      <c r="TGD512" s="65"/>
      <c r="TGG512" s="78"/>
      <c r="TGH512" s="78"/>
      <c r="TGI512" s="65"/>
      <c r="TGL512" s="78"/>
      <c r="TGM512" s="78"/>
      <c r="TGN512" s="65"/>
      <c r="TGQ512" s="78"/>
      <c r="TGR512" s="78"/>
      <c r="TGS512" s="65"/>
      <c r="TGV512" s="78"/>
      <c r="TGW512" s="78"/>
      <c r="TGX512" s="65"/>
      <c r="THA512" s="78"/>
      <c r="THB512" s="78"/>
      <c r="THC512" s="65"/>
      <c r="THF512" s="78"/>
      <c r="THG512" s="78"/>
      <c r="THH512" s="65"/>
      <c r="THK512" s="78"/>
      <c r="THL512" s="78"/>
      <c r="THM512" s="65"/>
      <c r="THP512" s="78"/>
      <c r="THQ512" s="78"/>
      <c r="THR512" s="65"/>
      <c r="THU512" s="78"/>
      <c r="THV512" s="78"/>
      <c r="THW512" s="65"/>
      <c r="THZ512" s="78"/>
      <c r="TIA512" s="78"/>
      <c r="TIB512" s="65"/>
      <c r="TIE512" s="78"/>
      <c r="TIF512" s="78"/>
      <c r="TIG512" s="65"/>
      <c r="TIJ512" s="78"/>
      <c r="TIK512" s="78"/>
      <c r="TIL512" s="65"/>
      <c r="TIO512" s="78"/>
      <c r="TIP512" s="78"/>
      <c r="TIQ512" s="65"/>
      <c r="TIT512" s="78"/>
      <c r="TIU512" s="78"/>
      <c r="TIV512" s="65"/>
      <c r="TIY512" s="78"/>
      <c r="TIZ512" s="78"/>
      <c r="TJA512" s="65"/>
      <c r="TJD512" s="78"/>
      <c r="TJE512" s="78"/>
      <c r="TJF512" s="65"/>
      <c r="TJI512" s="78"/>
      <c r="TJJ512" s="78"/>
      <c r="TJK512" s="65"/>
      <c r="TJN512" s="78"/>
      <c r="TJO512" s="78"/>
      <c r="TJP512" s="65"/>
      <c r="TJS512" s="78"/>
      <c r="TJT512" s="78"/>
      <c r="TJU512" s="65"/>
      <c r="TJX512" s="78"/>
      <c r="TJY512" s="78"/>
      <c r="TJZ512" s="65"/>
      <c r="TKC512" s="78"/>
      <c r="TKD512" s="78"/>
      <c r="TKE512" s="65"/>
      <c r="TKH512" s="78"/>
      <c r="TKI512" s="78"/>
      <c r="TKJ512" s="65"/>
      <c r="TKM512" s="78"/>
      <c r="TKN512" s="78"/>
      <c r="TKO512" s="65"/>
      <c r="TKR512" s="78"/>
      <c r="TKS512" s="78"/>
      <c r="TKT512" s="65"/>
      <c r="TKW512" s="78"/>
      <c r="TKX512" s="78"/>
      <c r="TKY512" s="65"/>
      <c r="TLB512" s="78"/>
      <c r="TLC512" s="78"/>
      <c r="TLD512" s="65"/>
      <c r="TLG512" s="78"/>
      <c r="TLH512" s="78"/>
      <c r="TLI512" s="65"/>
      <c r="TLL512" s="78"/>
      <c r="TLM512" s="78"/>
      <c r="TLN512" s="65"/>
      <c r="TLQ512" s="78"/>
      <c r="TLR512" s="78"/>
      <c r="TLS512" s="65"/>
      <c r="TLV512" s="78"/>
      <c r="TLW512" s="78"/>
      <c r="TLX512" s="65"/>
      <c r="TMA512" s="78"/>
      <c r="TMB512" s="78"/>
      <c r="TMC512" s="65"/>
      <c r="TMF512" s="78"/>
      <c r="TMG512" s="78"/>
      <c r="TMH512" s="65"/>
      <c r="TMK512" s="78"/>
      <c r="TML512" s="78"/>
      <c r="TMM512" s="65"/>
      <c r="TMP512" s="78"/>
      <c r="TMQ512" s="78"/>
      <c r="TMR512" s="65"/>
      <c r="TMU512" s="78"/>
      <c r="TMV512" s="78"/>
      <c r="TMW512" s="65"/>
      <c r="TMZ512" s="78"/>
      <c r="TNA512" s="78"/>
      <c r="TNB512" s="65"/>
      <c r="TNE512" s="78"/>
      <c r="TNF512" s="78"/>
      <c r="TNG512" s="65"/>
      <c r="TNJ512" s="78"/>
      <c r="TNK512" s="78"/>
      <c r="TNL512" s="65"/>
      <c r="TNO512" s="78"/>
      <c r="TNP512" s="78"/>
      <c r="TNQ512" s="65"/>
      <c r="TNT512" s="78"/>
      <c r="TNU512" s="78"/>
      <c r="TNV512" s="65"/>
      <c r="TNY512" s="78"/>
      <c r="TNZ512" s="78"/>
      <c r="TOA512" s="65"/>
      <c r="TOD512" s="78"/>
      <c r="TOE512" s="78"/>
      <c r="TOF512" s="65"/>
      <c r="TOI512" s="78"/>
      <c r="TOJ512" s="78"/>
      <c r="TOK512" s="65"/>
      <c r="TON512" s="78"/>
      <c r="TOO512" s="78"/>
      <c r="TOP512" s="65"/>
      <c r="TOS512" s="78"/>
      <c r="TOT512" s="78"/>
      <c r="TOU512" s="65"/>
      <c r="TOX512" s="78"/>
      <c r="TOY512" s="78"/>
      <c r="TOZ512" s="65"/>
      <c r="TPC512" s="78"/>
      <c r="TPD512" s="78"/>
      <c r="TPE512" s="65"/>
      <c r="TPH512" s="78"/>
      <c r="TPI512" s="78"/>
      <c r="TPJ512" s="65"/>
      <c r="TPM512" s="78"/>
      <c r="TPN512" s="78"/>
      <c r="TPO512" s="65"/>
      <c r="TPR512" s="78"/>
      <c r="TPS512" s="78"/>
      <c r="TPT512" s="65"/>
      <c r="TPW512" s="78"/>
      <c r="TPX512" s="78"/>
      <c r="TPY512" s="65"/>
      <c r="TQB512" s="78"/>
      <c r="TQC512" s="78"/>
      <c r="TQD512" s="65"/>
      <c r="TQG512" s="78"/>
      <c r="TQH512" s="78"/>
      <c r="TQI512" s="65"/>
      <c r="TQL512" s="78"/>
      <c r="TQM512" s="78"/>
      <c r="TQN512" s="65"/>
      <c r="TQQ512" s="78"/>
      <c r="TQR512" s="78"/>
      <c r="TQS512" s="65"/>
      <c r="TQV512" s="78"/>
      <c r="TQW512" s="78"/>
      <c r="TQX512" s="65"/>
      <c r="TRA512" s="78"/>
      <c r="TRB512" s="78"/>
      <c r="TRC512" s="65"/>
      <c r="TRF512" s="78"/>
      <c r="TRG512" s="78"/>
      <c r="TRH512" s="65"/>
      <c r="TRK512" s="78"/>
      <c r="TRL512" s="78"/>
      <c r="TRM512" s="65"/>
      <c r="TRP512" s="78"/>
      <c r="TRQ512" s="78"/>
      <c r="TRR512" s="65"/>
      <c r="TRU512" s="78"/>
      <c r="TRV512" s="78"/>
      <c r="TRW512" s="65"/>
      <c r="TRZ512" s="78"/>
      <c r="TSA512" s="78"/>
      <c r="TSB512" s="65"/>
      <c r="TSE512" s="78"/>
      <c r="TSF512" s="78"/>
      <c r="TSG512" s="65"/>
      <c r="TSJ512" s="78"/>
      <c r="TSK512" s="78"/>
      <c r="TSL512" s="65"/>
      <c r="TSO512" s="78"/>
      <c r="TSP512" s="78"/>
      <c r="TSQ512" s="65"/>
      <c r="TST512" s="78"/>
      <c r="TSU512" s="78"/>
      <c r="TSV512" s="65"/>
      <c r="TSY512" s="78"/>
      <c r="TSZ512" s="78"/>
      <c r="TTA512" s="65"/>
      <c r="TTD512" s="78"/>
      <c r="TTE512" s="78"/>
      <c r="TTF512" s="65"/>
      <c r="TTI512" s="78"/>
      <c r="TTJ512" s="78"/>
      <c r="TTK512" s="65"/>
      <c r="TTN512" s="78"/>
      <c r="TTO512" s="78"/>
      <c r="TTP512" s="65"/>
      <c r="TTS512" s="78"/>
      <c r="TTT512" s="78"/>
      <c r="TTU512" s="65"/>
      <c r="TTX512" s="78"/>
      <c r="TTY512" s="78"/>
      <c r="TTZ512" s="65"/>
      <c r="TUC512" s="78"/>
      <c r="TUD512" s="78"/>
      <c r="TUE512" s="65"/>
      <c r="TUH512" s="78"/>
      <c r="TUI512" s="78"/>
      <c r="TUJ512" s="65"/>
      <c r="TUM512" s="78"/>
      <c r="TUN512" s="78"/>
      <c r="TUO512" s="65"/>
      <c r="TUR512" s="78"/>
      <c r="TUS512" s="78"/>
      <c r="TUT512" s="65"/>
      <c r="TUW512" s="78"/>
      <c r="TUX512" s="78"/>
      <c r="TUY512" s="65"/>
      <c r="TVB512" s="78"/>
      <c r="TVC512" s="78"/>
      <c r="TVD512" s="65"/>
      <c r="TVG512" s="78"/>
      <c r="TVH512" s="78"/>
      <c r="TVI512" s="65"/>
      <c r="TVL512" s="78"/>
      <c r="TVM512" s="78"/>
      <c r="TVN512" s="65"/>
      <c r="TVQ512" s="78"/>
      <c r="TVR512" s="78"/>
      <c r="TVS512" s="65"/>
      <c r="TVV512" s="78"/>
      <c r="TVW512" s="78"/>
      <c r="TVX512" s="65"/>
      <c r="TWA512" s="78"/>
      <c r="TWB512" s="78"/>
      <c r="TWC512" s="65"/>
      <c r="TWF512" s="78"/>
      <c r="TWG512" s="78"/>
      <c r="TWH512" s="65"/>
      <c r="TWK512" s="78"/>
      <c r="TWL512" s="78"/>
      <c r="TWM512" s="65"/>
      <c r="TWP512" s="78"/>
      <c r="TWQ512" s="78"/>
      <c r="TWR512" s="65"/>
      <c r="TWU512" s="78"/>
      <c r="TWV512" s="78"/>
      <c r="TWW512" s="65"/>
      <c r="TWZ512" s="78"/>
      <c r="TXA512" s="78"/>
      <c r="TXB512" s="65"/>
      <c r="TXE512" s="78"/>
      <c r="TXF512" s="78"/>
      <c r="TXG512" s="65"/>
      <c r="TXJ512" s="78"/>
      <c r="TXK512" s="78"/>
      <c r="TXL512" s="65"/>
      <c r="TXO512" s="78"/>
      <c r="TXP512" s="78"/>
      <c r="TXQ512" s="65"/>
      <c r="TXT512" s="78"/>
      <c r="TXU512" s="78"/>
      <c r="TXV512" s="65"/>
      <c r="TXY512" s="78"/>
      <c r="TXZ512" s="78"/>
      <c r="TYA512" s="65"/>
      <c r="TYD512" s="78"/>
      <c r="TYE512" s="78"/>
      <c r="TYF512" s="65"/>
      <c r="TYI512" s="78"/>
      <c r="TYJ512" s="78"/>
      <c r="TYK512" s="65"/>
      <c r="TYN512" s="78"/>
      <c r="TYO512" s="78"/>
      <c r="TYP512" s="65"/>
      <c r="TYS512" s="78"/>
      <c r="TYT512" s="78"/>
      <c r="TYU512" s="65"/>
      <c r="TYX512" s="78"/>
      <c r="TYY512" s="78"/>
      <c r="TYZ512" s="65"/>
      <c r="TZC512" s="78"/>
      <c r="TZD512" s="78"/>
      <c r="TZE512" s="65"/>
      <c r="TZH512" s="78"/>
      <c r="TZI512" s="78"/>
      <c r="TZJ512" s="65"/>
      <c r="TZM512" s="78"/>
      <c r="TZN512" s="78"/>
      <c r="TZO512" s="65"/>
      <c r="TZR512" s="78"/>
      <c r="TZS512" s="78"/>
      <c r="TZT512" s="65"/>
      <c r="TZW512" s="78"/>
      <c r="TZX512" s="78"/>
      <c r="TZY512" s="65"/>
      <c r="UAB512" s="78"/>
      <c r="UAC512" s="78"/>
      <c r="UAD512" s="65"/>
      <c r="UAG512" s="78"/>
      <c r="UAH512" s="78"/>
      <c r="UAI512" s="65"/>
      <c r="UAL512" s="78"/>
      <c r="UAM512" s="78"/>
      <c r="UAN512" s="65"/>
      <c r="UAQ512" s="78"/>
      <c r="UAR512" s="78"/>
      <c r="UAS512" s="65"/>
      <c r="UAV512" s="78"/>
      <c r="UAW512" s="78"/>
      <c r="UAX512" s="65"/>
      <c r="UBA512" s="78"/>
      <c r="UBB512" s="78"/>
      <c r="UBC512" s="65"/>
      <c r="UBF512" s="78"/>
      <c r="UBG512" s="78"/>
      <c r="UBH512" s="65"/>
      <c r="UBK512" s="78"/>
      <c r="UBL512" s="78"/>
      <c r="UBM512" s="65"/>
      <c r="UBP512" s="78"/>
      <c r="UBQ512" s="78"/>
      <c r="UBR512" s="65"/>
      <c r="UBU512" s="78"/>
      <c r="UBV512" s="78"/>
      <c r="UBW512" s="65"/>
      <c r="UBZ512" s="78"/>
      <c r="UCA512" s="78"/>
      <c r="UCB512" s="65"/>
      <c r="UCE512" s="78"/>
      <c r="UCF512" s="78"/>
      <c r="UCG512" s="65"/>
      <c r="UCJ512" s="78"/>
      <c r="UCK512" s="78"/>
      <c r="UCL512" s="65"/>
      <c r="UCO512" s="78"/>
      <c r="UCP512" s="78"/>
      <c r="UCQ512" s="65"/>
      <c r="UCT512" s="78"/>
      <c r="UCU512" s="78"/>
      <c r="UCV512" s="65"/>
      <c r="UCY512" s="78"/>
      <c r="UCZ512" s="78"/>
      <c r="UDA512" s="65"/>
      <c r="UDD512" s="78"/>
      <c r="UDE512" s="78"/>
      <c r="UDF512" s="65"/>
      <c r="UDI512" s="78"/>
      <c r="UDJ512" s="78"/>
      <c r="UDK512" s="65"/>
      <c r="UDN512" s="78"/>
      <c r="UDO512" s="78"/>
      <c r="UDP512" s="65"/>
      <c r="UDS512" s="78"/>
      <c r="UDT512" s="78"/>
      <c r="UDU512" s="65"/>
      <c r="UDX512" s="78"/>
      <c r="UDY512" s="78"/>
      <c r="UDZ512" s="65"/>
      <c r="UEC512" s="78"/>
      <c r="UED512" s="78"/>
      <c r="UEE512" s="65"/>
      <c r="UEH512" s="78"/>
      <c r="UEI512" s="78"/>
      <c r="UEJ512" s="65"/>
      <c r="UEM512" s="78"/>
      <c r="UEN512" s="78"/>
      <c r="UEO512" s="65"/>
      <c r="UER512" s="78"/>
      <c r="UES512" s="78"/>
      <c r="UET512" s="65"/>
      <c r="UEW512" s="78"/>
      <c r="UEX512" s="78"/>
      <c r="UEY512" s="65"/>
      <c r="UFB512" s="78"/>
      <c r="UFC512" s="78"/>
      <c r="UFD512" s="65"/>
      <c r="UFG512" s="78"/>
      <c r="UFH512" s="78"/>
      <c r="UFI512" s="65"/>
      <c r="UFL512" s="78"/>
      <c r="UFM512" s="78"/>
      <c r="UFN512" s="65"/>
      <c r="UFQ512" s="78"/>
      <c r="UFR512" s="78"/>
      <c r="UFS512" s="65"/>
      <c r="UFV512" s="78"/>
      <c r="UFW512" s="78"/>
      <c r="UFX512" s="65"/>
      <c r="UGA512" s="78"/>
      <c r="UGB512" s="78"/>
      <c r="UGC512" s="65"/>
      <c r="UGF512" s="78"/>
      <c r="UGG512" s="78"/>
      <c r="UGH512" s="65"/>
      <c r="UGK512" s="78"/>
      <c r="UGL512" s="78"/>
      <c r="UGM512" s="65"/>
      <c r="UGP512" s="78"/>
      <c r="UGQ512" s="78"/>
      <c r="UGR512" s="65"/>
      <c r="UGU512" s="78"/>
      <c r="UGV512" s="78"/>
      <c r="UGW512" s="65"/>
      <c r="UGZ512" s="78"/>
      <c r="UHA512" s="78"/>
      <c r="UHB512" s="65"/>
      <c r="UHE512" s="78"/>
      <c r="UHF512" s="78"/>
      <c r="UHG512" s="65"/>
      <c r="UHJ512" s="78"/>
      <c r="UHK512" s="78"/>
      <c r="UHL512" s="65"/>
      <c r="UHO512" s="78"/>
      <c r="UHP512" s="78"/>
      <c r="UHQ512" s="65"/>
      <c r="UHT512" s="78"/>
      <c r="UHU512" s="78"/>
      <c r="UHV512" s="65"/>
      <c r="UHY512" s="78"/>
      <c r="UHZ512" s="78"/>
      <c r="UIA512" s="65"/>
      <c r="UID512" s="78"/>
      <c r="UIE512" s="78"/>
      <c r="UIF512" s="65"/>
      <c r="UII512" s="78"/>
      <c r="UIJ512" s="78"/>
      <c r="UIK512" s="65"/>
      <c r="UIN512" s="78"/>
      <c r="UIO512" s="78"/>
      <c r="UIP512" s="65"/>
      <c r="UIS512" s="78"/>
      <c r="UIT512" s="78"/>
      <c r="UIU512" s="65"/>
      <c r="UIX512" s="78"/>
      <c r="UIY512" s="78"/>
      <c r="UIZ512" s="65"/>
      <c r="UJC512" s="78"/>
      <c r="UJD512" s="78"/>
      <c r="UJE512" s="65"/>
      <c r="UJH512" s="78"/>
      <c r="UJI512" s="78"/>
      <c r="UJJ512" s="65"/>
      <c r="UJM512" s="78"/>
      <c r="UJN512" s="78"/>
      <c r="UJO512" s="65"/>
      <c r="UJR512" s="78"/>
      <c r="UJS512" s="78"/>
      <c r="UJT512" s="65"/>
      <c r="UJW512" s="78"/>
      <c r="UJX512" s="78"/>
      <c r="UJY512" s="65"/>
      <c r="UKB512" s="78"/>
      <c r="UKC512" s="78"/>
      <c r="UKD512" s="65"/>
      <c r="UKG512" s="78"/>
      <c r="UKH512" s="78"/>
      <c r="UKI512" s="65"/>
      <c r="UKL512" s="78"/>
      <c r="UKM512" s="78"/>
      <c r="UKN512" s="65"/>
      <c r="UKQ512" s="78"/>
      <c r="UKR512" s="78"/>
      <c r="UKS512" s="65"/>
      <c r="UKV512" s="78"/>
      <c r="UKW512" s="78"/>
      <c r="UKX512" s="65"/>
      <c r="ULA512" s="78"/>
      <c r="ULB512" s="78"/>
      <c r="ULC512" s="65"/>
      <c r="ULF512" s="78"/>
      <c r="ULG512" s="78"/>
      <c r="ULH512" s="65"/>
      <c r="ULK512" s="78"/>
      <c r="ULL512" s="78"/>
      <c r="ULM512" s="65"/>
      <c r="ULP512" s="78"/>
      <c r="ULQ512" s="78"/>
      <c r="ULR512" s="65"/>
      <c r="ULU512" s="78"/>
      <c r="ULV512" s="78"/>
      <c r="ULW512" s="65"/>
      <c r="ULZ512" s="78"/>
      <c r="UMA512" s="78"/>
      <c r="UMB512" s="65"/>
      <c r="UME512" s="78"/>
      <c r="UMF512" s="78"/>
      <c r="UMG512" s="65"/>
      <c r="UMJ512" s="78"/>
      <c r="UMK512" s="78"/>
      <c r="UML512" s="65"/>
      <c r="UMO512" s="78"/>
      <c r="UMP512" s="78"/>
      <c r="UMQ512" s="65"/>
      <c r="UMT512" s="78"/>
      <c r="UMU512" s="78"/>
      <c r="UMV512" s="65"/>
      <c r="UMY512" s="78"/>
      <c r="UMZ512" s="78"/>
      <c r="UNA512" s="65"/>
      <c r="UND512" s="78"/>
      <c r="UNE512" s="78"/>
      <c r="UNF512" s="65"/>
      <c r="UNI512" s="78"/>
      <c r="UNJ512" s="78"/>
      <c r="UNK512" s="65"/>
      <c r="UNN512" s="78"/>
      <c r="UNO512" s="78"/>
      <c r="UNP512" s="65"/>
      <c r="UNS512" s="78"/>
      <c r="UNT512" s="78"/>
      <c r="UNU512" s="65"/>
      <c r="UNX512" s="78"/>
      <c r="UNY512" s="78"/>
      <c r="UNZ512" s="65"/>
      <c r="UOC512" s="78"/>
      <c r="UOD512" s="78"/>
      <c r="UOE512" s="65"/>
      <c r="UOH512" s="78"/>
      <c r="UOI512" s="78"/>
      <c r="UOJ512" s="65"/>
      <c r="UOM512" s="78"/>
      <c r="UON512" s="78"/>
      <c r="UOO512" s="65"/>
      <c r="UOR512" s="78"/>
      <c r="UOS512" s="78"/>
      <c r="UOT512" s="65"/>
      <c r="UOW512" s="78"/>
      <c r="UOX512" s="78"/>
      <c r="UOY512" s="65"/>
      <c r="UPB512" s="78"/>
      <c r="UPC512" s="78"/>
      <c r="UPD512" s="65"/>
      <c r="UPG512" s="78"/>
      <c r="UPH512" s="78"/>
      <c r="UPI512" s="65"/>
      <c r="UPL512" s="78"/>
      <c r="UPM512" s="78"/>
      <c r="UPN512" s="65"/>
      <c r="UPQ512" s="78"/>
      <c r="UPR512" s="78"/>
      <c r="UPS512" s="65"/>
      <c r="UPV512" s="78"/>
      <c r="UPW512" s="78"/>
      <c r="UPX512" s="65"/>
      <c r="UQA512" s="78"/>
      <c r="UQB512" s="78"/>
      <c r="UQC512" s="65"/>
      <c r="UQF512" s="78"/>
      <c r="UQG512" s="78"/>
      <c r="UQH512" s="65"/>
      <c r="UQK512" s="78"/>
      <c r="UQL512" s="78"/>
      <c r="UQM512" s="65"/>
      <c r="UQP512" s="78"/>
      <c r="UQQ512" s="78"/>
      <c r="UQR512" s="65"/>
      <c r="UQU512" s="78"/>
      <c r="UQV512" s="78"/>
      <c r="UQW512" s="65"/>
      <c r="UQZ512" s="78"/>
      <c r="URA512" s="78"/>
      <c r="URB512" s="65"/>
      <c r="URE512" s="78"/>
      <c r="URF512" s="78"/>
      <c r="URG512" s="65"/>
      <c r="URJ512" s="78"/>
      <c r="URK512" s="78"/>
      <c r="URL512" s="65"/>
      <c r="URO512" s="78"/>
      <c r="URP512" s="78"/>
      <c r="URQ512" s="65"/>
      <c r="URT512" s="78"/>
      <c r="URU512" s="78"/>
      <c r="URV512" s="65"/>
      <c r="URY512" s="78"/>
      <c r="URZ512" s="78"/>
      <c r="USA512" s="65"/>
      <c r="USD512" s="78"/>
      <c r="USE512" s="78"/>
      <c r="USF512" s="65"/>
      <c r="USI512" s="78"/>
      <c r="USJ512" s="78"/>
      <c r="USK512" s="65"/>
      <c r="USN512" s="78"/>
      <c r="USO512" s="78"/>
      <c r="USP512" s="65"/>
      <c r="USS512" s="78"/>
      <c r="UST512" s="78"/>
      <c r="USU512" s="65"/>
      <c r="USX512" s="78"/>
      <c r="USY512" s="78"/>
      <c r="USZ512" s="65"/>
      <c r="UTC512" s="78"/>
      <c r="UTD512" s="78"/>
      <c r="UTE512" s="65"/>
      <c r="UTH512" s="78"/>
      <c r="UTI512" s="78"/>
      <c r="UTJ512" s="65"/>
      <c r="UTM512" s="78"/>
      <c r="UTN512" s="78"/>
      <c r="UTO512" s="65"/>
      <c r="UTR512" s="78"/>
      <c r="UTS512" s="78"/>
      <c r="UTT512" s="65"/>
      <c r="UTW512" s="78"/>
      <c r="UTX512" s="78"/>
      <c r="UTY512" s="65"/>
      <c r="UUB512" s="78"/>
      <c r="UUC512" s="78"/>
      <c r="UUD512" s="65"/>
      <c r="UUG512" s="78"/>
      <c r="UUH512" s="78"/>
      <c r="UUI512" s="65"/>
      <c r="UUL512" s="78"/>
      <c r="UUM512" s="78"/>
      <c r="UUN512" s="65"/>
      <c r="UUQ512" s="78"/>
      <c r="UUR512" s="78"/>
      <c r="UUS512" s="65"/>
      <c r="UUV512" s="78"/>
      <c r="UUW512" s="78"/>
      <c r="UUX512" s="65"/>
      <c r="UVA512" s="78"/>
      <c r="UVB512" s="78"/>
      <c r="UVC512" s="65"/>
      <c r="UVF512" s="78"/>
      <c r="UVG512" s="78"/>
      <c r="UVH512" s="65"/>
      <c r="UVK512" s="78"/>
      <c r="UVL512" s="78"/>
      <c r="UVM512" s="65"/>
      <c r="UVP512" s="78"/>
      <c r="UVQ512" s="78"/>
      <c r="UVR512" s="65"/>
      <c r="UVU512" s="78"/>
      <c r="UVV512" s="78"/>
      <c r="UVW512" s="65"/>
      <c r="UVZ512" s="78"/>
      <c r="UWA512" s="78"/>
      <c r="UWB512" s="65"/>
      <c r="UWE512" s="78"/>
      <c r="UWF512" s="78"/>
      <c r="UWG512" s="65"/>
      <c r="UWJ512" s="78"/>
      <c r="UWK512" s="78"/>
      <c r="UWL512" s="65"/>
      <c r="UWO512" s="78"/>
      <c r="UWP512" s="78"/>
      <c r="UWQ512" s="65"/>
      <c r="UWT512" s="78"/>
      <c r="UWU512" s="78"/>
      <c r="UWV512" s="65"/>
      <c r="UWY512" s="78"/>
      <c r="UWZ512" s="78"/>
      <c r="UXA512" s="65"/>
      <c r="UXD512" s="78"/>
      <c r="UXE512" s="78"/>
      <c r="UXF512" s="65"/>
      <c r="UXI512" s="78"/>
      <c r="UXJ512" s="78"/>
      <c r="UXK512" s="65"/>
      <c r="UXN512" s="78"/>
      <c r="UXO512" s="78"/>
      <c r="UXP512" s="65"/>
      <c r="UXS512" s="78"/>
      <c r="UXT512" s="78"/>
      <c r="UXU512" s="65"/>
      <c r="UXX512" s="78"/>
      <c r="UXY512" s="78"/>
      <c r="UXZ512" s="65"/>
      <c r="UYC512" s="78"/>
      <c r="UYD512" s="78"/>
      <c r="UYE512" s="65"/>
      <c r="UYH512" s="78"/>
      <c r="UYI512" s="78"/>
      <c r="UYJ512" s="65"/>
      <c r="UYM512" s="78"/>
      <c r="UYN512" s="78"/>
      <c r="UYO512" s="65"/>
      <c r="UYR512" s="78"/>
      <c r="UYS512" s="78"/>
      <c r="UYT512" s="65"/>
      <c r="UYW512" s="78"/>
      <c r="UYX512" s="78"/>
      <c r="UYY512" s="65"/>
      <c r="UZB512" s="78"/>
      <c r="UZC512" s="78"/>
      <c r="UZD512" s="65"/>
      <c r="UZG512" s="78"/>
      <c r="UZH512" s="78"/>
      <c r="UZI512" s="65"/>
      <c r="UZL512" s="78"/>
      <c r="UZM512" s="78"/>
      <c r="UZN512" s="65"/>
      <c r="UZQ512" s="78"/>
      <c r="UZR512" s="78"/>
      <c r="UZS512" s="65"/>
      <c r="UZV512" s="78"/>
      <c r="UZW512" s="78"/>
      <c r="UZX512" s="65"/>
      <c r="VAA512" s="78"/>
      <c r="VAB512" s="78"/>
      <c r="VAC512" s="65"/>
      <c r="VAF512" s="78"/>
      <c r="VAG512" s="78"/>
      <c r="VAH512" s="65"/>
      <c r="VAK512" s="78"/>
      <c r="VAL512" s="78"/>
      <c r="VAM512" s="65"/>
      <c r="VAP512" s="78"/>
      <c r="VAQ512" s="78"/>
      <c r="VAR512" s="65"/>
      <c r="VAU512" s="78"/>
      <c r="VAV512" s="78"/>
      <c r="VAW512" s="65"/>
      <c r="VAZ512" s="78"/>
      <c r="VBA512" s="78"/>
      <c r="VBB512" s="65"/>
      <c r="VBE512" s="78"/>
      <c r="VBF512" s="78"/>
      <c r="VBG512" s="65"/>
      <c r="VBJ512" s="78"/>
      <c r="VBK512" s="78"/>
      <c r="VBL512" s="65"/>
      <c r="VBO512" s="78"/>
      <c r="VBP512" s="78"/>
      <c r="VBQ512" s="65"/>
      <c r="VBT512" s="78"/>
      <c r="VBU512" s="78"/>
      <c r="VBV512" s="65"/>
      <c r="VBY512" s="78"/>
      <c r="VBZ512" s="78"/>
      <c r="VCA512" s="65"/>
      <c r="VCD512" s="78"/>
      <c r="VCE512" s="78"/>
      <c r="VCF512" s="65"/>
      <c r="VCI512" s="78"/>
      <c r="VCJ512" s="78"/>
      <c r="VCK512" s="65"/>
      <c r="VCN512" s="78"/>
      <c r="VCO512" s="78"/>
      <c r="VCP512" s="65"/>
      <c r="VCS512" s="78"/>
      <c r="VCT512" s="78"/>
      <c r="VCU512" s="65"/>
      <c r="VCX512" s="78"/>
      <c r="VCY512" s="78"/>
      <c r="VCZ512" s="65"/>
      <c r="VDC512" s="78"/>
      <c r="VDD512" s="78"/>
      <c r="VDE512" s="65"/>
      <c r="VDH512" s="78"/>
      <c r="VDI512" s="78"/>
      <c r="VDJ512" s="65"/>
      <c r="VDM512" s="78"/>
      <c r="VDN512" s="78"/>
      <c r="VDO512" s="65"/>
      <c r="VDR512" s="78"/>
      <c r="VDS512" s="78"/>
      <c r="VDT512" s="65"/>
      <c r="VDW512" s="78"/>
      <c r="VDX512" s="78"/>
      <c r="VDY512" s="65"/>
      <c r="VEB512" s="78"/>
      <c r="VEC512" s="78"/>
      <c r="VED512" s="65"/>
      <c r="VEG512" s="78"/>
      <c r="VEH512" s="78"/>
      <c r="VEI512" s="65"/>
      <c r="VEL512" s="78"/>
      <c r="VEM512" s="78"/>
      <c r="VEN512" s="65"/>
      <c r="VEQ512" s="78"/>
      <c r="VER512" s="78"/>
      <c r="VES512" s="65"/>
      <c r="VEV512" s="78"/>
      <c r="VEW512" s="78"/>
      <c r="VEX512" s="65"/>
      <c r="VFA512" s="78"/>
      <c r="VFB512" s="78"/>
      <c r="VFC512" s="65"/>
      <c r="VFF512" s="78"/>
      <c r="VFG512" s="78"/>
      <c r="VFH512" s="65"/>
      <c r="VFK512" s="78"/>
      <c r="VFL512" s="78"/>
      <c r="VFM512" s="65"/>
      <c r="VFP512" s="78"/>
      <c r="VFQ512" s="78"/>
      <c r="VFR512" s="65"/>
      <c r="VFU512" s="78"/>
      <c r="VFV512" s="78"/>
      <c r="VFW512" s="65"/>
      <c r="VFZ512" s="78"/>
      <c r="VGA512" s="78"/>
      <c r="VGB512" s="65"/>
      <c r="VGE512" s="78"/>
      <c r="VGF512" s="78"/>
      <c r="VGG512" s="65"/>
      <c r="VGJ512" s="78"/>
      <c r="VGK512" s="78"/>
      <c r="VGL512" s="65"/>
      <c r="VGO512" s="78"/>
      <c r="VGP512" s="78"/>
      <c r="VGQ512" s="65"/>
      <c r="VGT512" s="78"/>
      <c r="VGU512" s="78"/>
      <c r="VGV512" s="65"/>
      <c r="VGY512" s="78"/>
      <c r="VGZ512" s="78"/>
      <c r="VHA512" s="65"/>
      <c r="VHD512" s="78"/>
      <c r="VHE512" s="78"/>
      <c r="VHF512" s="65"/>
      <c r="VHI512" s="78"/>
      <c r="VHJ512" s="78"/>
      <c r="VHK512" s="65"/>
      <c r="VHN512" s="78"/>
      <c r="VHO512" s="78"/>
      <c r="VHP512" s="65"/>
      <c r="VHS512" s="78"/>
      <c r="VHT512" s="78"/>
      <c r="VHU512" s="65"/>
      <c r="VHX512" s="78"/>
      <c r="VHY512" s="78"/>
      <c r="VHZ512" s="65"/>
      <c r="VIC512" s="78"/>
      <c r="VID512" s="78"/>
      <c r="VIE512" s="65"/>
      <c r="VIH512" s="78"/>
      <c r="VII512" s="78"/>
      <c r="VIJ512" s="65"/>
      <c r="VIM512" s="78"/>
      <c r="VIN512" s="78"/>
      <c r="VIO512" s="65"/>
      <c r="VIR512" s="78"/>
      <c r="VIS512" s="78"/>
      <c r="VIT512" s="65"/>
      <c r="VIW512" s="78"/>
      <c r="VIX512" s="78"/>
      <c r="VIY512" s="65"/>
      <c r="VJB512" s="78"/>
      <c r="VJC512" s="78"/>
      <c r="VJD512" s="65"/>
      <c r="VJG512" s="78"/>
      <c r="VJH512" s="78"/>
      <c r="VJI512" s="65"/>
      <c r="VJL512" s="78"/>
      <c r="VJM512" s="78"/>
      <c r="VJN512" s="65"/>
      <c r="VJQ512" s="78"/>
      <c r="VJR512" s="78"/>
      <c r="VJS512" s="65"/>
      <c r="VJV512" s="78"/>
      <c r="VJW512" s="78"/>
      <c r="VJX512" s="65"/>
      <c r="VKA512" s="78"/>
      <c r="VKB512" s="78"/>
      <c r="VKC512" s="65"/>
      <c r="VKF512" s="78"/>
      <c r="VKG512" s="78"/>
      <c r="VKH512" s="65"/>
      <c r="VKK512" s="78"/>
      <c r="VKL512" s="78"/>
      <c r="VKM512" s="65"/>
      <c r="VKP512" s="78"/>
      <c r="VKQ512" s="78"/>
      <c r="VKR512" s="65"/>
      <c r="VKU512" s="78"/>
      <c r="VKV512" s="78"/>
      <c r="VKW512" s="65"/>
      <c r="VKZ512" s="78"/>
      <c r="VLA512" s="78"/>
      <c r="VLB512" s="65"/>
      <c r="VLE512" s="78"/>
      <c r="VLF512" s="78"/>
      <c r="VLG512" s="65"/>
      <c r="VLJ512" s="78"/>
      <c r="VLK512" s="78"/>
      <c r="VLL512" s="65"/>
      <c r="VLO512" s="78"/>
      <c r="VLP512" s="78"/>
      <c r="VLQ512" s="65"/>
      <c r="VLT512" s="78"/>
      <c r="VLU512" s="78"/>
      <c r="VLV512" s="65"/>
      <c r="VLY512" s="78"/>
      <c r="VLZ512" s="78"/>
      <c r="VMA512" s="65"/>
      <c r="VMD512" s="78"/>
      <c r="VME512" s="78"/>
      <c r="VMF512" s="65"/>
      <c r="VMI512" s="78"/>
      <c r="VMJ512" s="78"/>
      <c r="VMK512" s="65"/>
      <c r="VMN512" s="78"/>
      <c r="VMO512" s="78"/>
      <c r="VMP512" s="65"/>
      <c r="VMS512" s="78"/>
      <c r="VMT512" s="78"/>
      <c r="VMU512" s="65"/>
      <c r="VMX512" s="78"/>
      <c r="VMY512" s="78"/>
      <c r="VMZ512" s="65"/>
      <c r="VNC512" s="78"/>
      <c r="VND512" s="78"/>
      <c r="VNE512" s="65"/>
      <c r="VNH512" s="78"/>
      <c r="VNI512" s="78"/>
      <c r="VNJ512" s="65"/>
      <c r="VNM512" s="78"/>
      <c r="VNN512" s="78"/>
      <c r="VNO512" s="65"/>
      <c r="VNR512" s="78"/>
      <c r="VNS512" s="78"/>
      <c r="VNT512" s="65"/>
      <c r="VNW512" s="78"/>
      <c r="VNX512" s="78"/>
      <c r="VNY512" s="65"/>
      <c r="VOB512" s="78"/>
      <c r="VOC512" s="78"/>
      <c r="VOD512" s="65"/>
      <c r="VOG512" s="78"/>
      <c r="VOH512" s="78"/>
      <c r="VOI512" s="65"/>
      <c r="VOL512" s="78"/>
      <c r="VOM512" s="78"/>
      <c r="VON512" s="65"/>
      <c r="VOQ512" s="78"/>
      <c r="VOR512" s="78"/>
      <c r="VOS512" s="65"/>
      <c r="VOV512" s="78"/>
      <c r="VOW512" s="78"/>
      <c r="VOX512" s="65"/>
      <c r="VPA512" s="78"/>
      <c r="VPB512" s="78"/>
      <c r="VPC512" s="65"/>
      <c r="VPF512" s="78"/>
      <c r="VPG512" s="78"/>
      <c r="VPH512" s="65"/>
      <c r="VPK512" s="78"/>
      <c r="VPL512" s="78"/>
      <c r="VPM512" s="65"/>
      <c r="VPP512" s="78"/>
      <c r="VPQ512" s="78"/>
      <c r="VPR512" s="65"/>
      <c r="VPU512" s="78"/>
      <c r="VPV512" s="78"/>
      <c r="VPW512" s="65"/>
      <c r="VPZ512" s="78"/>
      <c r="VQA512" s="78"/>
      <c r="VQB512" s="65"/>
      <c r="VQE512" s="78"/>
      <c r="VQF512" s="78"/>
      <c r="VQG512" s="65"/>
      <c r="VQJ512" s="78"/>
      <c r="VQK512" s="78"/>
      <c r="VQL512" s="65"/>
      <c r="VQO512" s="78"/>
      <c r="VQP512" s="78"/>
      <c r="VQQ512" s="65"/>
      <c r="VQT512" s="78"/>
      <c r="VQU512" s="78"/>
      <c r="VQV512" s="65"/>
      <c r="VQY512" s="78"/>
      <c r="VQZ512" s="78"/>
      <c r="VRA512" s="65"/>
      <c r="VRD512" s="78"/>
      <c r="VRE512" s="78"/>
      <c r="VRF512" s="65"/>
      <c r="VRI512" s="78"/>
      <c r="VRJ512" s="78"/>
      <c r="VRK512" s="65"/>
      <c r="VRN512" s="78"/>
      <c r="VRO512" s="78"/>
      <c r="VRP512" s="65"/>
      <c r="VRS512" s="78"/>
      <c r="VRT512" s="78"/>
      <c r="VRU512" s="65"/>
      <c r="VRX512" s="78"/>
      <c r="VRY512" s="78"/>
      <c r="VRZ512" s="65"/>
      <c r="VSC512" s="78"/>
      <c r="VSD512" s="78"/>
      <c r="VSE512" s="65"/>
      <c r="VSH512" s="78"/>
      <c r="VSI512" s="78"/>
      <c r="VSJ512" s="65"/>
      <c r="VSM512" s="78"/>
      <c r="VSN512" s="78"/>
      <c r="VSO512" s="65"/>
      <c r="VSR512" s="78"/>
      <c r="VSS512" s="78"/>
      <c r="VST512" s="65"/>
      <c r="VSW512" s="78"/>
      <c r="VSX512" s="78"/>
      <c r="VSY512" s="65"/>
      <c r="VTB512" s="78"/>
      <c r="VTC512" s="78"/>
      <c r="VTD512" s="65"/>
      <c r="VTG512" s="78"/>
      <c r="VTH512" s="78"/>
      <c r="VTI512" s="65"/>
      <c r="VTL512" s="78"/>
      <c r="VTM512" s="78"/>
      <c r="VTN512" s="65"/>
      <c r="VTQ512" s="78"/>
      <c r="VTR512" s="78"/>
      <c r="VTS512" s="65"/>
      <c r="VTV512" s="78"/>
      <c r="VTW512" s="78"/>
      <c r="VTX512" s="65"/>
      <c r="VUA512" s="78"/>
      <c r="VUB512" s="78"/>
      <c r="VUC512" s="65"/>
      <c r="VUF512" s="78"/>
      <c r="VUG512" s="78"/>
      <c r="VUH512" s="65"/>
      <c r="VUK512" s="78"/>
      <c r="VUL512" s="78"/>
      <c r="VUM512" s="65"/>
      <c r="VUP512" s="78"/>
      <c r="VUQ512" s="78"/>
      <c r="VUR512" s="65"/>
      <c r="VUU512" s="78"/>
      <c r="VUV512" s="78"/>
      <c r="VUW512" s="65"/>
      <c r="VUZ512" s="78"/>
      <c r="VVA512" s="78"/>
      <c r="VVB512" s="65"/>
      <c r="VVE512" s="78"/>
      <c r="VVF512" s="78"/>
      <c r="VVG512" s="65"/>
      <c r="VVJ512" s="78"/>
      <c r="VVK512" s="78"/>
      <c r="VVL512" s="65"/>
      <c r="VVO512" s="78"/>
      <c r="VVP512" s="78"/>
      <c r="VVQ512" s="65"/>
      <c r="VVT512" s="78"/>
      <c r="VVU512" s="78"/>
      <c r="VVV512" s="65"/>
      <c r="VVY512" s="78"/>
      <c r="VVZ512" s="78"/>
      <c r="VWA512" s="65"/>
      <c r="VWD512" s="78"/>
      <c r="VWE512" s="78"/>
      <c r="VWF512" s="65"/>
      <c r="VWI512" s="78"/>
      <c r="VWJ512" s="78"/>
      <c r="VWK512" s="65"/>
      <c r="VWN512" s="78"/>
      <c r="VWO512" s="78"/>
      <c r="VWP512" s="65"/>
      <c r="VWS512" s="78"/>
      <c r="VWT512" s="78"/>
      <c r="VWU512" s="65"/>
      <c r="VWX512" s="78"/>
      <c r="VWY512" s="78"/>
      <c r="VWZ512" s="65"/>
      <c r="VXC512" s="78"/>
      <c r="VXD512" s="78"/>
      <c r="VXE512" s="65"/>
      <c r="VXH512" s="78"/>
      <c r="VXI512" s="78"/>
      <c r="VXJ512" s="65"/>
      <c r="VXM512" s="78"/>
      <c r="VXN512" s="78"/>
      <c r="VXO512" s="65"/>
      <c r="VXR512" s="78"/>
      <c r="VXS512" s="78"/>
      <c r="VXT512" s="65"/>
      <c r="VXW512" s="78"/>
      <c r="VXX512" s="78"/>
      <c r="VXY512" s="65"/>
      <c r="VYB512" s="78"/>
      <c r="VYC512" s="78"/>
      <c r="VYD512" s="65"/>
      <c r="VYG512" s="78"/>
      <c r="VYH512" s="78"/>
      <c r="VYI512" s="65"/>
      <c r="VYL512" s="78"/>
      <c r="VYM512" s="78"/>
      <c r="VYN512" s="65"/>
      <c r="VYQ512" s="78"/>
      <c r="VYR512" s="78"/>
      <c r="VYS512" s="65"/>
      <c r="VYV512" s="78"/>
      <c r="VYW512" s="78"/>
      <c r="VYX512" s="65"/>
      <c r="VZA512" s="78"/>
      <c r="VZB512" s="78"/>
      <c r="VZC512" s="65"/>
      <c r="VZF512" s="78"/>
      <c r="VZG512" s="78"/>
      <c r="VZH512" s="65"/>
      <c r="VZK512" s="78"/>
      <c r="VZL512" s="78"/>
      <c r="VZM512" s="65"/>
      <c r="VZP512" s="78"/>
      <c r="VZQ512" s="78"/>
      <c r="VZR512" s="65"/>
      <c r="VZU512" s="78"/>
      <c r="VZV512" s="78"/>
      <c r="VZW512" s="65"/>
      <c r="VZZ512" s="78"/>
      <c r="WAA512" s="78"/>
      <c r="WAB512" s="65"/>
      <c r="WAE512" s="78"/>
      <c r="WAF512" s="78"/>
      <c r="WAG512" s="65"/>
      <c r="WAJ512" s="78"/>
      <c r="WAK512" s="78"/>
      <c r="WAL512" s="65"/>
      <c r="WAO512" s="78"/>
      <c r="WAP512" s="78"/>
      <c r="WAQ512" s="65"/>
      <c r="WAT512" s="78"/>
      <c r="WAU512" s="78"/>
      <c r="WAV512" s="65"/>
      <c r="WAY512" s="78"/>
      <c r="WAZ512" s="78"/>
      <c r="WBA512" s="65"/>
      <c r="WBD512" s="78"/>
      <c r="WBE512" s="78"/>
      <c r="WBF512" s="65"/>
      <c r="WBI512" s="78"/>
      <c r="WBJ512" s="78"/>
      <c r="WBK512" s="65"/>
      <c r="WBN512" s="78"/>
      <c r="WBO512" s="78"/>
      <c r="WBP512" s="65"/>
      <c r="WBS512" s="78"/>
      <c r="WBT512" s="78"/>
      <c r="WBU512" s="65"/>
      <c r="WBX512" s="78"/>
      <c r="WBY512" s="78"/>
      <c r="WBZ512" s="65"/>
      <c r="WCC512" s="78"/>
      <c r="WCD512" s="78"/>
      <c r="WCE512" s="65"/>
      <c r="WCH512" s="78"/>
      <c r="WCI512" s="78"/>
      <c r="WCJ512" s="65"/>
      <c r="WCM512" s="78"/>
      <c r="WCN512" s="78"/>
      <c r="WCO512" s="65"/>
      <c r="WCR512" s="78"/>
      <c r="WCS512" s="78"/>
      <c r="WCT512" s="65"/>
      <c r="WCW512" s="78"/>
      <c r="WCX512" s="78"/>
      <c r="WCY512" s="65"/>
      <c r="WDB512" s="78"/>
      <c r="WDC512" s="78"/>
      <c r="WDD512" s="65"/>
      <c r="WDG512" s="78"/>
      <c r="WDH512" s="78"/>
      <c r="WDI512" s="65"/>
      <c r="WDL512" s="78"/>
      <c r="WDM512" s="78"/>
      <c r="WDN512" s="65"/>
      <c r="WDQ512" s="78"/>
      <c r="WDR512" s="78"/>
      <c r="WDS512" s="65"/>
      <c r="WDV512" s="78"/>
      <c r="WDW512" s="78"/>
      <c r="WDX512" s="65"/>
      <c r="WEA512" s="78"/>
      <c r="WEB512" s="78"/>
      <c r="WEC512" s="65"/>
      <c r="WEF512" s="78"/>
      <c r="WEG512" s="78"/>
      <c r="WEH512" s="65"/>
      <c r="WEK512" s="78"/>
      <c r="WEL512" s="78"/>
      <c r="WEM512" s="65"/>
      <c r="WEP512" s="78"/>
      <c r="WEQ512" s="78"/>
      <c r="WER512" s="65"/>
      <c r="WEU512" s="78"/>
      <c r="WEV512" s="78"/>
      <c r="WEW512" s="65"/>
      <c r="WEZ512" s="78"/>
      <c r="WFA512" s="78"/>
      <c r="WFB512" s="65"/>
      <c r="WFE512" s="78"/>
      <c r="WFF512" s="78"/>
      <c r="WFG512" s="65"/>
      <c r="WFJ512" s="78"/>
      <c r="WFK512" s="78"/>
      <c r="WFL512" s="65"/>
      <c r="WFO512" s="78"/>
      <c r="WFP512" s="78"/>
      <c r="WFQ512" s="65"/>
      <c r="WFT512" s="78"/>
      <c r="WFU512" s="78"/>
      <c r="WFV512" s="65"/>
      <c r="WFY512" s="78"/>
      <c r="WFZ512" s="78"/>
      <c r="WGA512" s="65"/>
      <c r="WGD512" s="78"/>
      <c r="WGE512" s="78"/>
      <c r="WGF512" s="65"/>
      <c r="WGI512" s="78"/>
      <c r="WGJ512" s="78"/>
      <c r="WGK512" s="65"/>
      <c r="WGN512" s="78"/>
      <c r="WGO512" s="78"/>
      <c r="WGP512" s="65"/>
      <c r="WGS512" s="78"/>
      <c r="WGT512" s="78"/>
      <c r="WGU512" s="65"/>
      <c r="WGX512" s="78"/>
      <c r="WGY512" s="78"/>
      <c r="WGZ512" s="65"/>
      <c r="WHC512" s="78"/>
      <c r="WHD512" s="78"/>
      <c r="WHE512" s="65"/>
      <c r="WHH512" s="78"/>
      <c r="WHI512" s="78"/>
      <c r="WHJ512" s="65"/>
      <c r="WHM512" s="78"/>
      <c r="WHN512" s="78"/>
      <c r="WHO512" s="65"/>
      <c r="WHR512" s="78"/>
      <c r="WHS512" s="78"/>
      <c r="WHT512" s="65"/>
      <c r="WHW512" s="78"/>
      <c r="WHX512" s="78"/>
      <c r="WHY512" s="65"/>
      <c r="WIB512" s="78"/>
      <c r="WIC512" s="78"/>
      <c r="WID512" s="65"/>
      <c r="WIG512" s="78"/>
      <c r="WIH512" s="78"/>
      <c r="WII512" s="65"/>
      <c r="WIL512" s="78"/>
      <c r="WIM512" s="78"/>
      <c r="WIN512" s="65"/>
      <c r="WIQ512" s="78"/>
      <c r="WIR512" s="78"/>
      <c r="WIS512" s="65"/>
      <c r="WIV512" s="78"/>
      <c r="WIW512" s="78"/>
      <c r="WIX512" s="65"/>
      <c r="WJA512" s="78"/>
      <c r="WJB512" s="78"/>
      <c r="WJC512" s="65"/>
      <c r="WJF512" s="78"/>
      <c r="WJG512" s="78"/>
      <c r="WJH512" s="65"/>
      <c r="WJK512" s="78"/>
      <c r="WJL512" s="78"/>
      <c r="WJM512" s="65"/>
      <c r="WJP512" s="78"/>
      <c r="WJQ512" s="78"/>
      <c r="WJR512" s="65"/>
      <c r="WJU512" s="78"/>
      <c r="WJV512" s="78"/>
      <c r="WJW512" s="65"/>
      <c r="WJZ512" s="78"/>
      <c r="WKA512" s="78"/>
      <c r="WKB512" s="65"/>
      <c r="WKE512" s="78"/>
      <c r="WKF512" s="78"/>
      <c r="WKG512" s="65"/>
      <c r="WKJ512" s="78"/>
      <c r="WKK512" s="78"/>
      <c r="WKL512" s="65"/>
      <c r="WKO512" s="78"/>
      <c r="WKP512" s="78"/>
      <c r="WKQ512" s="65"/>
      <c r="WKT512" s="78"/>
      <c r="WKU512" s="78"/>
      <c r="WKV512" s="65"/>
      <c r="WKY512" s="78"/>
      <c r="WKZ512" s="78"/>
      <c r="WLA512" s="65"/>
      <c r="WLD512" s="78"/>
      <c r="WLE512" s="78"/>
      <c r="WLF512" s="65"/>
      <c r="WLI512" s="78"/>
      <c r="WLJ512" s="78"/>
      <c r="WLK512" s="65"/>
      <c r="WLN512" s="78"/>
      <c r="WLO512" s="78"/>
      <c r="WLP512" s="65"/>
      <c r="WLS512" s="78"/>
      <c r="WLT512" s="78"/>
      <c r="WLU512" s="65"/>
      <c r="WLX512" s="78"/>
      <c r="WLY512" s="78"/>
      <c r="WLZ512" s="65"/>
      <c r="WMC512" s="78"/>
      <c r="WMD512" s="78"/>
      <c r="WME512" s="65"/>
      <c r="WMH512" s="78"/>
      <c r="WMI512" s="78"/>
      <c r="WMJ512" s="65"/>
      <c r="WMM512" s="78"/>
      <c r="WMN512" s="78"/>
      <c r="WMO512" s="65"/>
      <c r="WMR512" s="78"/>
      <c r="WMS512" s="78"/>
      <c r="WMT512" s="65"/>
      <c r="WMW512" s="78"/>
      <c r="WMX512" s="78"/>
      <c r="WMY512" s="65"/>
      <c r="WNB512" s="78"/>
      <c r="WNC512" s="78"/>
      <c r="WND512" s="65"/>
      <c r="WNG512" s="78"/>
      <c r="WNH512" s="78"/>
      <c r="WNI512" s="65"/>
      <c r="WNL512" s="78"/>
      <c r="WNM512" s="78"/>
      <c r="WNN512" s="65"/>
      <c r="WNQ512" s="78"/>
      <c r="WNR512" s="78"/>
      <c r="WNS512" s="65"/>
      <c r="WNV512" s="78"/>
      <c r="WNW512" s="78"/>
      <c r="WNX512" s="65"/>
      <c r="WOA512" s="78"/>
      <c r="WOB512" s="78"/>
      <c r="WOC512" s="65"/>
      <c r="WOF512" s="78"/>
      <c r="WOG512" s="78"/>
      <c r="WOH512" s="65"/>
      <c r="WOK512" s="78"/>
      <c r="WOL512" s="78"/>
      <c r="WOM512" s="65"/>
      <c r="WOP512" s="78"/>
      <c r="WOQ512" s="78"/>
      <c r="WOR512" s="65"/>
      <c r="WOU512" s="78"/>
      <c r="WOV512" s="78"/>
      <c r="WOW512" s="65"/>
      <c r="WOZ512" s="78"/>
      <c r="WPA512" s="78"/>
      <c r="WPB512" s="65"/>
      <c r="WPE512" s="78"/>
      <c r="WPF512" s="78"/>
      <c r="WPG512" s="65"/>
      <c r="WPJ512" s="78"/>
      <c r="WPK512" s="78"/>
      <c r="WPL512" s="65"/>
      <c r="WPO512" s="78"/>
      <c r="WPP512" s="78"/>
      <c r="WPQ512" s="65"/>
      <c r="WPT512" s="78"/>
      <c r="WPU512" s="78"/>
      <c r="WPV512" s="65"/>
      <c r="WPY512" s="78"/>
      <c r="WPZ512" s="78"/>
      <c r="WQA512" s="65"/>
      <c r="WQD512" s="78"/>
      <c r="WQE512" s="78"/>
      <c r="WQF512" s="65"/>
      <c r="WQI512" s="78"/>
      <c r="WQJ512" s="78"/>
      <c r="WQK512" s="65"/>
      <c r="WQN512" s="78"/>
      <c r="WQO512" s="78"/>
      <c r="WQP512" s="65"/>
      <c r="WQS512" s="78"/>
      <c r="WQT512" s="78"/>
      <c r="WQU512" s="65"/>
      <c r="WQX512" s="78"/>
      <c r="WQY512" s="78"/>
      <c r="WQZ512" s="65"/>
      <c r="WRC512" s="78"/>
      <c r="WRD512" s="78"/>
      <c r="WRE512" s="65"/>
      <c r="WRH512" s="78"/>
      <c r="WRI512" s="78"/>
      <c r="WRJ512" s="65"/>
      <c r="WRM512" s="78"/>
      <c r="WRN512" s="78"/>
      <c r="WRO512" s="65"/>
      <c r="WRR512" s="78"/>
      <c r="WRS512" s="78"/>
      <c r="WRT512" s="65"/>
      <c r="WRW512" s="78"/>
      <c r="WRX512" s="78"/>
      <c r="WRY512" s="65"/>
      <c r="WSB512" s="78"/>
      <c r="WSC512" s="78"/>
      <c r="WSD512" s="65"/>
      <c r="WSG512" s="78"/>
      <c r="WSH512" s="78"/>
      <c r="WSI512" s="65"/>
      <c r="WSL512" s="78"/>
      <c r="WSM512" s="78"/>
      <c r="WSN512" s="65"/>
      <c r="WSQ512" s="78"/>
      <c r="WSR512" s="78"/>
      <c r="WSS512" s="65"/>
      <c r="WSV512" s="78"/>
      <c r="WSW512" s="78"/>
      <c r="WSX512" s="65"/>
      <c r="WTA512" s="78"/>
      <c r="WTB512" s="78"/>
      <c r="WTC512" s="65"/>
      <c r="WTF512" s="78"/>
      <c r="WTG512" s="78"/>
      <c r="WTH512" s="65"/>
      <c r="WTK512" s="78"/>
      <c r="WTL512" s="78"/>
      <c r="WTM512" s="65"/>
      <c r="WTP512" s="78"/>
      <c r="WTQ512" s="78"/>
      <c r="WTR512" s="65"/>
      <c r="WTU512" s="78"/>
      <c r="WTV512" s="78"/>
      <c r="WTW512" s="65"/>
      <c r="WTZ512" s="78"/>
      <c r="WUA512" s="78"/>
      <c r="WUB512" s="65"/>
      <c r="WUE512" s="78"/>
      <c r="WUF512" s="78"/>
      <c r="WUG512" s="65"/>
      <c r="WUJ512" s="78"/>
      <c r="WUK512" s="78"/>
      <c r="WUL512" s="65"/>
      <c r="WUO512" s="78"/>
      <c r="WUP512" s="78"/>
      <c r="WUQ512" s="65"/>
      <c r="WUT512" s="78"/>
      <c r="WUU512" s="78"/>
      <c r="WUV512" s="65"/>
      <c r="WUY512" s="78"/>
      <c r="WUZ512" s="78"/>
      <c r="WVA512" s="65"/>
      <c r="WVD512" s="78"/>
      <c r="WVE512" s="78"/>
      <c r="WVF512" s="65"/>
      <c r="WVI512" s="78"/>
      <c r="WVJ512" s="78"/>
      <c r="WVK512" s="65"/>
      <c r="WVN512" s="78"/>
      <c r="WVO512" s="78"/>
      <c r="WVP512" s="65"/>
      <c r="WVS512" s="78"/>
      <c r="WVT512" s="78"/>
      <c r="WVU512" s="65"/>
      <c r="WVX512" s="78"/>
      <c r="WVY512" s="78"/>
      <c r="WVZ512" s="65"/>
      <c r="WWC512" s="78"/>
      <c r="WWD512" s="78"/>
      <c r="WWE512" s="65"/>
      <c r="WWH512" s="78"/>
      <c r="WWI512" s="78"/>
      <c r="WWJ512" s="65"/>
      <c r="WWM512" s="78"/>
      <c r="WWN512" s="78"/>
      <c r="WWO512" s="65"/>
      <c r="WWR512" s="78"/>
      <c r="WWS512" s="78"/>
      <c r="WWT512" s="65"/>
      <c r="WWW512" s="78"/>
      <c r="WWX512" s="78"/>
      <c r="WWY512" s="65"/>
      <c r="WXB512" s="78"/>
      <c r="WXC512" s="78"/>
      <c r="WXD512" s="65"/>
      <c r="WXG512" s="78"/>
      <c r="WXH512" s="78"/>
      <c r="WXI512" s="65"/>
      <c r="WXL512" s="78"/>
      <c r="WXM512" s="78"/>
      <c r="WXN512" s="65"/>
      <c r="WXQ512" s="78"/>
      <c r="WXR512" s="78"/>
      <c r="WXS512" s="65"/>
      <c r="WXV512" s="78"/>
      <c r="WXW512" s="78"/>
      <c r="WXX512" s="65"/>
      <c r="WYA512" s="78"/>
      <c r="WYB512" s="78"/>
      <c r="WYC512" s="65"/>
      <c r="WYF512" s="78"/>
      <c r="WYG512" s="78"/>
      <c r="WYH512" s="65"/>
      <c r="WYK512" s="78"/>
      <c r="WYL512" s="78"/>
      <c r="WYM512" s="65"/>
      <c r="WYP512" s="78"/>
      <c r="WYQ512" s="78"/>
      <c r="WYR512" s="65"/>
      <c r="WYU512" s="78"/>
      <c r="WYV512" s="78"/>
      <c r="WYW512" s="65"/>
      <c r="WYZ512" s="78"/>
      <c r="WZA512" s="78"/>
      <c r="WZB512" s="65"/>
      <c r="WZE512" s="78"/>
      <c r="WZF512" s="78"/>
      <c r="WZG512" s="65"/>
      <c r="WZJ512" s="78"/>
      <c r="WZK512" s="78"/>
      <c r="WZL512" s="65"/>
      <c r="WZO512" s="78"/>
      <c r="WZP512" s="78"/>
      <c r="WZQ512" s="65"/>
      <c r="WZT512" s="78"/>
      <c r="WZU512" s="78"/>
      <c r="WZV512" s="65"/>
      <c r="WZY512" s="78"/>
      <c r="WZZ512" s="78"/>
      <c r="XAA512" s="65"/>
      <c r="XAD512" s="78"/>
      <c r="XAE512" s="78"/>
      <c r="XAF512" s="65"/>
      <c r="XAI512" s="78"/>
      <c r="XAJ512" s="78"/>
      <c r="XAK512" s="65"/>
      <c r="XAN512" s="78"/>
      <c r="XAO512" s="78"/>
      <c r="XAP512" s="65"/>
      <c r="XAS512" s="78"/>
      <c r="XAT512" s="78"/>
      <c r="XAU512" s="65"/>
      <c r="XAX512" s="78"/>
      <c r="XAY512" s="78"/>
      <c r="XAZ512" s="65"/>
      <c r="XBC512" s="78"/>
      <c r="XBD512" s="78"/>
      <c r="XBE512" s="65"/>
      <c r="XBH512" s="78"/>
      <c r="XBI512" s="78"/>
      <c r="XBJ512" s="65"/>
      <c r="XBM512" s="78"/>
      <c r="XBN512" s="78"/>
      <c r="XBO512" s="65"/>
      <c r="XBR512" s="78"/>
      <c r="XBS512" s="78"/>
      <c r="XBT512" s="65"/>
      <c r="XBW512" s="78"/>
      <c r="XBX512" s="78"/>
      <c r="XBY512" s="65"/>
      <c r="XCB512" s="78"/>
      <c r="XCC512" s="78"/>
      <c r="XCD512" s="65"/>
      <c r="XCG512" s="78"/>
      <c r="XCH512" s="78"/>
      <c r="XCI512" s="65"/>
      <c r="XCL512" s="78"/>
      <c r="XCM512" s="78"/>
      <c r="XCN512" s="65"/>
      <c r="XCQ512" s="78"/>
      <c r="XCR512" s="78"/>
      <c r="XCS512" s="65"/>
      <c r="XCV512" s="78"/>
      <c r="XCW512" s="78"/>
      <c r="XCX512" s="65"/>
      <c r="XDA512" s="78"/>
      <c r="XDB512" s="78"/>
      <c r="XDC512" s="65"/>
      <c r="XDF512" s="78"/>
      <c r="XDG512" s="78"/>
      <c r="XDH512" s="65"/>
      <c r="XDK512" s="78"/>
      <c r="XDL512" s="78"/>
      <c r="XDM512" s="65"/>
      <c r="XDP512" s="78"/>
      <c r="XDQ512" s="78"/>
      <c r="XDR512" s="65"/>
      <c r="XDU512" s="78"/>
      <c r="XDV512" s="78"/>
      <c r="XDW512" s="65"/>
      <c r="XDZ512" s="78"/>
      <c r="XEA512" s="78"/>
      <c r="XEB512" s="65"/>
      <c r="XEE512" s="78"/>
      <c r="XEF512" s="78"/>
      <c r="XEG512" s="65"/>
      <c r="XEJ512" s="78"/>
      <c r="XEK512" s="78"/>
      <c r="XEL512" s="65"/>
      <c r="XEO512" s="78"/>
      <c r="XEP512" s="78"/>
      <c r="XEQ512" s="65"/>
      <c r="XET512" s="78"/>
      <c r="XEU512" s="78"/>
      <c r="XEV512" s="65"/>
      <c r="XEY512" s="78"/>
      <c r="XEZ512" s="78"/>
      <c r="XFA512" s="65"/>
      <c r="XFD512" s="78"/>
    </row>
    <row r="513" spans="1:5" x14ac:dyDescent="0.25">
      <c r="A513" s="273" t="s">
        <v>51</v>
      </c>
      <c r="B513" s="258"/>
      <c r="C513" s="258"/>
      <c r="D513" s="258"/>
      <c r="E513" s="258"/>
    </row>
    <row r="514" spans="1:5" ht="14.45" customHeight="1" x14ac:dyDescent="0.25">
      <c r="A514" s="158" t="s">
        <v>31</v>
      </c>
      <c r="B514" s="159"/>
      <c r="C514" s="159"/>
      <c r="D514" s="159"/>
      <c r="E514" s="160"/>
    </row>
    <row r="515" spans="1:5" x14ac:dyDescent="0.25">
      <c r="A515" s="161" t="s">
        <v>32</v>
      </c>
      <c r="B515" s="161"/>
      <c r="C515" s="161"/>
      <c r="D515" s="161"/>
      <c r="E515" s="161"/>
    </row>
    <row r="516" spans="1:5" x14ac:dyDescent="0.25">
      <c r="A516" s="285" t="s">
        <v>33</v>
      </c>
      <c r="B516" s="285" t="s">
        <v>34</v>
      </c>
      <c r="C516" s="285" t="s">
        <v>35</v>
      </c>
      <c r="D516" s="286" t="s">
        <v>0</v>
      </c>
      <c r="E516" s="286" t="s">
        <v>1</v>
      </c>
    </row>
    <row r="517" spans="1:5" x14ac:dyDescent="0.25">
      <c r="A517" s="287" t="s">
        <v>36</v>
      </c>
      <c r="B517" s="289">
        <v>44467</v>
      </c>
      <c r="C517" s="289">
        <v>46294</v>
      </c>
      <c r="D517" s="290">
        <v>3.45013310380623E-2</v>
      </c>
      <c r="E517" s="291">
        <v>2</v>
      </c>
    </row>
    <row r="518" spans="1:5" x14ac:dyDescent="0.25">
      <c r="A518" s="287" t="s">
        <v>37</v>
      </c>
      <c r="B518" s="289">
        <v>44432</v>
      </c>
      <c r="C518" s="289">
        <v>46259</v>
      </c>
      <c r="D518" s="290">
        <v>3.4244607452814997E-2</v>
      </c>
      <c r="E518" s="291">
        <v>2</v>
      </c>
    </row>
    <row r="519" spans="1:5" x14ac:dyDescent="0.25">
      <c r="A519" s="288" t="s">
        <v>38</v>
      </c>
      <c r="B519" s="289">
        <v>44404</v>
      </c>
      <c r="C519" s="289">
        <v>46231</v>
      </c>
      <c r="D519" s="290">
        <v>3.4314050106467181E-2</v>
      </c>
      <c r="E519" s="291">
        <v>2</v>
      </c>
    </row>
    <row r="520" spans="1:5" x14ac:dyDescent="0.25">
      <c r="A520" s="288" t="s">
        <v>39</v>
      </c>
      <c r="B520" s="289">
        <v>44376</v>
      </c>
      <c r="C520" s="289">
        <v>46203</v>
      </c>
      <c r="D520" s="290">
        <v>3.4647354685447648E-2</v>
      </c>
      <c r="E520" s="291">
        <v>2</v>
      </c>
    </row>
    <row r="521" spans="1:5" x14ac:dyDescent="0.25">
      <c r="A521" s="288" t="s">
        <v>40</v>
      </c>
      <c r="B521" s="289">
        <v>44341</v>
      </c>
      <c r="C521" s="289">
        <v>46168</v>
      </c>
      <c r="D521" s="290">
        <v>3.4753892040334397E-2</v>
      </c>
      <c r="E521" s="291">
        <v>2</v>
      </c>
    </row>
    <row r="523" spans="1:5" x14ac:dyDescent="0.25">
      <c r="A523" s="102" t="s">
        <v>839</v>
      </c>
      <c r="B523" s="103"/>
      <c r="C523" s="103"/>
      <c r="D523" s="103"/>
      <c r="E523" s="103"/>
    </row>
    <row r="524" spans="1:5" ht="14.45" customHeight="1" x14ac:dyDescent="0.25">
      <c r="A524" s="293" t="s">
        <v>958</v>
      </c>
      <c r="B524" s="294"/>
      <c r="C524" s="141" t="s">
        <v>3</v>
      </c>
      <c r="D524" s="141" t="s">
        <v>959</v>
      </c>
      <c r="E524" s="141"/>
    </row>
    <row r="525" spans="1:5" x14ac:dyDescent="0.25">
      <c r="A525" s="295" t="s">
        <v>1151</v>
      </c>
      <c r="B525" s="296"/>
      <c r="C525" s="144"/>
      <c r="D525" s="144"/>
      <c r="E525" s="144"/>
    </row>
    <row r="526" spans="1:5" x14ac:dyDescent="0.25">
      <c r="A526" s="297" t="s">
        <v>6</v>
      </c>
      <c r="B526" s="298"/>
      <c r="C526" s="147"/>
      <c r="D526" s="147"/>
      <c r="E526" s="147"/>
    </row>
    <row r="527" spans="1:5" x14ac:dyDescent="0.25">
      <c r="A527" s="299" t="s">
        <v>7</v>
      </c>
      <c r="B527" s="314" t="s">
        <v>960</v>
      </c>
      <c r="C527" s="308"/>
      <c r="D527" s="309"/>
      <c r="E527" s="300"/>
    </row>
    <row r="528" spans="1:5" x14ac:dyDescent="0.25">
      <c r="A528" s="301"/>
      <c r="B528" s="315" t="s">
        <v>9</v>
      </c>
      <c r="C528" s="310"/>
      <c r="D528" s="311"/>
      <c r="E528" s="302"/>
    </row>
    <row r="529" spans="1:2046 2049:3071 3074:4096 4099:7166 7169:8191 8194:9216 9219:12286 12289:13311 13314:14336 14339:16384" x14ac:dyDescent="0.25">
      <c r="A529" s="299" t="s">
        <v>10</v>
      </c>
      <c r="B529" s="316" t="s">
        <v>11</v>
      </c>
      <c r="C529" s="303">
        <v>5930</v>
      </c>
      <c r="D529" s="312">
        <v>5530</v>
      </c>
      <c r="E529" s="304" t="s">
        <v>14</v>
      </c>
    </row>
    <row r="530" spans="1:2046 2049:3071 3074:4096 4099:7166 7169:8191 8194:9216 9219:12286 12289:13311 13314:14336 14339:16384" x14ac:dyDescent="0.25">
      <c r="A530" s="305"/>
      <c r="B530" s="317" t="s">
        <v>15</v>
      </c>
      <c r="C530" s="313">
        <v>-0.40709828234912299</v>
      </c>
      <c r="D530" s="313">
        <v>-0.17900413587210501</v>
      </c>
      <c r="E530" s="306"/>
    </row>
    <row r="531" spans="1:2046 2049:3071 3074:4096 4099:7166 7169:8191 8194:9216 9219:12286 12289:13311 13314:14336 14339:16384" x14ac:dyDescent="0.25">
      <c r="A531" s="299" t="s">
        <v>16</v>
      </c>
      <c r="B531" s="316" t="s">
        <v>11</v>
      </c>
      <c r="C531" s="303">
        <v>8080</v>
      </c>
      <c r="D531" s="303">
        <v>9020</v>
      </c>
      <c r="E531" s="304" t="s">
        <v>14</v>
      </c>
    </row>
    <row r="532" spans="1:2046 2049:3071 3074:4096 4099:7166 7169:8191 8194:9216 9219:12286 12289:13311 13314:14336 14339:16384" x14ac:dyDescent="0.25">
      <c r="A532" s="305"/>
      <c r="B532" s="317" t="s">
        <v>15</v>
      </c>
      <c r="C532" s="313">
        <v>-0.191929689109751</v>
      </c>
      <c r="D532" s="313">
        <v>-3.3599999999999998E-2</v>
      </c>
      <c r="E532" s="306"/>
    </row>
    <row r="533" spans="1:2046 2049:3071 3074:4096 4099:7166 7169:8191 8194:9216 9219:12286 12289:13311 13314:14336 14339:16384" x14ac:dyDescent="0.25">
      <c r="A533" s="299" t="s">
        <v>19</v>
      </c>
      <c r="B533" s="316" t="s">
        <v>11</v>
      </c>
      <c r="C533" s="303">
        <v>9880</v>
      </c>
      <c r="D533" s="303">
        <v>11530</v>
      </c>
      <c r="E533" s="304" t="s">
        <v>14</v>
      </c>
    </row>
    <row r="534" spans="1:2046 2049:3071 3074:4096 4099:7166 7169:8191 8194:9216 9219:12286 12289:13311 13314:14336 14339:16384" x14ac:dyDescent="0.25">
      <c r="A534" s="305"/>
      <c r="B534" s="317" t="s">
        <v>15</v>
      </c>
      <c r="C534" s="313">
        <v>-1.15236008194801E-2</v>
      </c>
      <c r="D534" s="313">
        <v>4.87E-2</v>
      </c>
      <c r="E534" s="306"/>
    </row>
    <row r="535" spans="1:2046 2049:3071 3074:4096 4099:7166 7169:8191 8194:9216 9219:12286 12289:13311 13314:14336 14339:16384" x14ac:dyDescent="0.25">
      <c r="A535" s="299" t="s">
        <v>22</v>
      </c>
      <c r="B535" s="316" t="s">
        <v>11</v>
      </c>
      <c r="C535" s="303">
        <v>12550</v>
      </c>
      <c r="D535" s="303">
        <v>14320</v>
      </c>
      <c r="E535" s="304" t="s">
        <v>14</v>
      </c>
    </row>
    <row r="536" spans="1:2046 2049:3071 3074:4096 4099:7166 7169:8191 8194:9216 9219:12286 12289:13311 13314:14336 14339:16384" x14ac:dyDescent="0.25">
      <c r="A536" s="305"/>
      <c r="B536" s="317" t="s">
        <v>15</v>
      </c>
      <c r="C536" s="313">
        <v>0.25541641989931901</v>
      </c>
      <c r="D536" s="313">
        <v>0.12720000000000001</v>
      </c>
      <c r="E536" s="306"/>
    </row>
    <row r="537" spans="1:2046 2049:3071 3074:4096 4099:7166 7169:8191 8194:9216 9219:12286 12289:13311 13314:14336 14339:16384" ht="34.15" customHeight="1" x14ac:dyDescent="0.25">
      <c r="A537" s="154" t="s">
        <v>25</v>
      </c>
      <c r="B537" s="154"/>
      <c r="C537" s="154"/>
      <c r="D537" s="154"/>
      <c r="E537" s="154"/>
    </row>
    <row r="538" spans="1:2046 2049:3071 3074:4096 4099:7166 7169:8191 8194:9216 9219:12286 12289:13311 13314:14336 14339:16384" x14ac:dyDescent="0.25">
      <c r="A538" s="307" t="s">
        <v>26</v>
      </c>
      <c r="B538" s="292"/>
      <c r="C538" s="292"/>
      <c r="D538" s="292"/>
      <c r="E538" s="292"/>
    </row>
    <row r="539" spans="1:2046 2049:3071 3074:4096 4099:7166 7169:8191 8194:9216 9219:12286 12289:13311 13314:14336 14339:16384" x14ac:dyDescent="0.25">
      <c r="A539" s="337" t="s">
        <v>1188</v>
      </c>
      <c r="B539" s="318"/>
      <c r="C539" s="318"/>
      <c r="D539" s="87"/>
      <c r="E539" s="87"/>
    </row>
    <row r="540" spans="1:2046 2049:3071 3074:4096 4099:7166 7169:8191 8194:9216 9219:12286 12289:13311 13314:14336 14339:16384" x14ac:dyDescent="0.25">
      <c r="A540" s="337" t="s">
        <v>1232</v>
      </c>
      <c r="B540" s="318"/>
      <c r="C540" s="318"/>
      <c r="D540" s="87"/>
      <c r="E540" s="87"/>
      <c r="F540" s="65"/>
      <c r="I540" s="78"/>
      <c r="J540" s="78"/>
      <c r="K540" s="65"/>
      <c r="N540" s="78"/>
      <c r="O540" s="78"/>
      <c r="P540" s="65"/>
      <c r="S540" s="78"/>
      <c r="T540" s="78"/>
      <c r="U540" s="65"/>
      <c r="X540" s="78"/>
      <c r="Y540" s="78"/>
      <c r="Z540" s="65"/>
      <c r="AC540" s="78"/>
      <c r="AD540" s="78"/>
      <c r="AE540" s="65"/>
      <c r="AH540" s="78"/>
      <c r="AI540" s="78"/>
      <c r="AJ540" s="65"/>
      <c r="AM540" s="78"/>
      <c r="AN540" s="78"/>
      <c r="AO540" s="65"/>
      <c r="AR540" s="78"/>
      <c r="AS540" s="78"/>
      <c r="AT540" s="65"/>
      <c r="AW540" s="78"/>
      <c r="AX540" s="78"/>
      <c r="AY540" s="65"/>
      <c r="BB540" s="78"/>
      <c r="BC540" s="78"/>
      <c r="BD540" s="65"/>
      <c r="BG540" s="78"/>
      <c r="BH540" s="78"/>
      <c r="BI540" s="65"/>
      <c r="BL540" s="78"/>
      <c r="BM540" s="78"/>
      <c r="BN540" s="65"/>
      <c r="BQ540" s="78"/>
      <c r="BR540" s="78"/>
      <c r="BS540" s="65"/>
      <c r="BV540" s="78"/>
      <c r="BW540" s="78"/>
      <c r="BX540" s="65"/>
      <c r="CA540" s="78"/>
      <c r="CB540" s="78"/>
      <c r="CC540" s="65"/>
      <c r="CF540" s="78"/>
      <c r="CG540" s="78"/>
      <c r="CH540" s="65"/>
      <c r="CK540" s="78"/>
      <c r="CL540" s="78"/>
      <c r="CM540" s="65"/>
      <c r="CP540" s="78"/>
      <c r="CQ540" s="78"/>
      <c r="CR540" s="65"/>
      <c r="CU540" s="78"/>
      <c r="CV540" s="78"/>
      <c r="CW540" s="65"/>
      <c r="CZ540" s="78"/>
      <c r="DA540" s="78"/>
      <c r="DB540" s="65"/>
      <c r="DE540" s="78"/>
      <c r="DF540" s="78"/>
      <c r="DG540" s="65"/>
      <c r="DJ540" s="78"/>
      <c r="DK540" s="78"/>
      <c r="DL540" s="65"/>
      <c r="DO540" s="78"/>
      <c r="DP540" s="78"/>
      <c r="DQ540" s="65"/>
      <c r="DT540" s="78"/>
      <c r="DU540" s="78"/>
      <c r="DV540" s="65"/>
      <c r="DY540" s="78"/>
      <c r="DZ540" s="78"/>
      <c r="EA540" s="65"/>
      <c r="ED540" s="78"/>
      <c r="EE540" s="78"/>
      <c r="EF540" s="65"/>
      <c r="EI540" s="78"/>
      <c r="EJ540" s="78"/>
      <c r="EK540" s="65"/>
      <c r="EN540" s="78"/>
      <c r="EO540" s="78"/>
      <c r="EP540" s="65"/>
      <c r="ES540" s="78"/>
      <c r="ET540" s="78"/>
      <c r="EU540" s="65"/>
      <c r="EX540" s="78"/>
      <c r="EY540" s="78"/>
      <c r="EZ540" s="65"/>
      <c r="FC540" s="78"/>
      <c r="FD540" s="78"/>
      <c r="FE540" s="65"/>
      <c r="FH540" s="78"/>
      <c r="FI540" s="78"/>
      <c r="FJ540" s="65"/>
      <c r="FM540" s="78"/>
      <c r="FN540" s="78"/>
      <c r="FO540" s="65"/>
      <c r="FR540" s="78"/>
      <c r="FS540" s="78"/>
      <c r="FT540" s="65"/>
      <c r="FW540" s="78"/>
      <c r="FX540" s="78"/>
      <c r="FY540" s="65"/>
      <c r="GB540" s="78"/>
      <c r="GC540" s="78"/>
      <c r="GD540" s="65"/>
      <c r="GG540" s="78"/>
      <c r="GH540" s="78"/>
      <c r="GI540" s="65"/>
      <c r="GL540" s="78"/>
      <c r="GM540" s="78"/>
      <c r="GN540" s="65"/>
      <c r="GQ540" s="78"/>
      <c r="GR540" s="78"/>
      <c r="GS540" s="65"/>
      <c r="GV540" s="78"/>
      <c r="GW540" s="78"/>
      <c r="GX540" s="65"/>
      <c r="HA540" s="78"/>
      <c r="HB540" s="78"/>
      <c r="HC540" s="65"/>
      <c r="HF540" s="78"/>
      <c r="HG540" s="78"/>
      <c r="HH540" s="65"/>
      <c r="HK540" s="78"/>
      <c r="HL540" s="78"/>
      <c r="HM540" s="65"/>
      <c r="HP540" s="78"/>
      <c r="HQ540" s="78"/>
      <c r="HR540" s="65"/>
      <c r="HU540" s="78"/>
      <c r="HV540" s="78"/>
      <c r="HW540" s="65"/>
      <c r="HZ540" s="78"/>
      <c r="IA540" s="78"/>
      <c r="IB540" s="65"/>
      <c r="IE540" s="78"/>
      <c r="IF540" s="78"/>
      <c r="IG540" s="65"/>
      <c r="IJ540" s="78"/>
      <c r="IK540" s="78"/>
      <c r="IL540" s="65"/>
      <c r="IO540" s="78"/>
      <c r="IP540" s="78"/>
      <c r="IQ540" s="65"/>
      <c r="IT540" s="78"/>
      <c r="IU540" s="78"/>
      <c r="IV540" s="65"/>
      <c r="IY540" s="78"/>
      <c r="IZ540" s="78"/>
      <c r="JA540" s="65"/>
      <c r="JD540" s="78"/>
      <c r="JE540" s="78"/>
      <c r="JF540" s="65"/>
      <c r="JI540" s="78"/>
      <c r="JJ540" s="78"/>
      <c r="JK540" s="65"/>
      <c r="JN540" s="78"/>
      <c r="JO540" s="78"/>
      <c r="JP540" s="65"/>
      <c r="JS540" s="78"/>
      <c r="JT540" s="78"/>
      <c r="JU540" s="65"/>
      <c r="JX540" s="78"/>
      <c r="JY540" s="78"/>
      <c r="JZ540" s="65"/>
      <c r="KC540" s="78"/>
      <c r="KD540" s="78"/>
      <c r="KE540" s="65"/>
      <c r="KH540" s="78"/>
      <c r="KI540" s="78"/>
      <c r="KJ540" s="65"/>
      <c r="KM540" s="78"/>
      <c r="KN540" s="78"/>
      <c r="KO540" s="65"/>
      <c r="KR540" s="78"/>
      <c r="KS540" s="78"/>
      <c r="KT540" s="65"/>
      <c r="KW540" s="78"/>
      <c r="KX540" s="78"/>
      <c r="KY540" s="65"/>
      <c r="LB540" s="78"/>
      <c r="LC540" s="78"/>
      <c r="LD540" s="65"/>
      <c r="LG540" s="78"/>
      <c r="LH540" s="78"/>
      <c r="LI540" s="65"/>
      <c r="LL540" s="78"/>
      <c r="LM540" s="78"/>
      <c r="LN540" s="65"/>
      <c r="LQ540" s="78"/>
      <c r="LR540" s="78"/>
      <c r="LS540" s="65"/>
      <c r="LV540" s="78"/>
      <c r="LW540" s="78"/>
      <c r="LX540" s="65"/>
      <c r="MA540" s="78"/>
      <c r="MB540" s="78"/>
      <c r="MC540" s="65"/>
      <c r="MF540" s="78"/>
      <c r="MG540" s="78"/>
      <c r="MH540" s="65"/>
      <c r="MK540" s="78"/>
      <c r="ML540" s="78"/>
      <c r="MM540" s="65"/>
      <c r="MP540" s="78"/>
      <c r="MQ540" s="78"/>
      <c r="MR540" s="65"/>
      <c r="MU540" s="78"/>
      <c r="MV540" s="78"/>
      <c r="MW540" s="65"/>
      <c r="MZ540" s="78"/>
      <c r="NA540" s="78"/>
      <c r="NB540" s="65"/>
      <c r="NE540" s="78"/>
      <c r="NF540" s="78"/>
      <c r="NG540" s="65"/>
      <c r="NJ540" s="78"/>
      <c r="NK540" s="78"/>
      <c r="NL540" s="65"/>
      <c r="NO540" s="78"/>
      <c r="NP540" s="78"/>
      <c r="NQ540" s="65"/>
      <c r="NT540" s="78"/>
      <c r="NU540" s="78"/>
      <c r="NV540" s="65"/>
      <c r="NY540" s="78"/>
      <c r="NZ540" s="78"/>
      <c r="OA540" s="65"/>
      <c r="OD540" s="78"/>
      <c r="OE540" s="78"/>
      <c r="OF540" s="65"/>
      <c r="OI540" s="78"/>
      <c r="OJ540" s="78"/>
      <c r="OK540" s="65"/>
      <c r="ON540" s="78"/>
      <c r="OO540" s="78"/>
      <c r="OP540" s="65"/>
      <c r="OS540" s="78"/>
      <c r="OT540" s="78"/>
      <c r="OU540" s="65"/>
      <c r="OX540" s="78"/>
      <c r="OY540" s="78"/>
      <c r="OZ540" s="65"/>
      <c r="PC540" s="78"/>
      <c r="PD540" s="78"/>
      <c r="PE540" s="65"/>
      <c r="PH540" s="78"/>
      <c r="PI540" s="78"/>
      <c r="PJ540" s="65"/>
      <c r="PM540" s="78"/>
      <c r="PN540" s="78"/>
      <c r="PO540" s="65"/>
      <c r="PR540" s="78"/>
      <c r="PS540" s="78"/>
      <c r="PT540" s="65"/>
      <c r="PW540" s="78"/>
      <c r="PX540" s="78"/>
      <c r="PY540" s="65"/>
      <c r="QB540" s="78"/>
      <c r="QC540" s="78"/>
      <c r="QD540" s="65"/>
      <c r="QG540" s="78"/>
      <c r="QH540" s="78"/>
      <c r="QI540" s="65"/>
      <c r="QL540" s="78"/>
      <c r="QM540" s="78"/>
      <c r="QN540" s="65"/>
      <c r="QQ540" s="78"/>
      <c r="QR540" s="78"/>
      <c r="QS540" s="65"/>
      <c r="QV540" s="78"/>
      <c r="QW540" s="78"/>
      <c r="QX540" s="65"/>
      <c r="RA540" s="78"/>
      <c r="RB540" s="78"/>
      <c r="RC540" s="65"/>
      <c r="RF540" s="78"/>
      <c r="RG540" s="78"/>
      <c r="RH540" s="65"/>
      <c r="RK540" s="78"/>
      <c r="RL540" s="78"/>
      <c r="RM540" s="65"/>
      <c r="RP540" s="78"/>
      <c r="RQ540" s="78"/>
      <c r="RR540" s="65"/>
      <c r="RU540" s="78"/>
      <c r="RV540" s="78"/>
      <c r="RW540" s="65"/>
      <c r="RZ540" s="78"/>
      <c r="SA540" s="78"/>
      <c r="SB540" s="65"/>
      <c r="SE540" s="78"/>
      <c r="SF540" s="78"/>
      <c r="SG540" s="65"/>
      <c r="SJ540" s="78"/>
      <c r="SK540" s="78"/>
      <c r="SL540" s="65"/>
      <c r="SO540" s="78"/>
      <c r="SP540" s="78"/>
      <c r="SQ540" s="65"/>
      <c r="ST540" s="78"/>
      <c r="SU540" s="78"/>
      <c r="SV540" s="65"/>
      <c r="SY540" s="78"/>
      <c r="SZ540" s="78"/>
      <c r="TA540" s="65"/>
      <c r="TD540" s="78"/>
      <c r="TE540" s="78"/>
      <c r="TF540" s="65"/>
      <c r="TI540" s="78"/>
      <c r="TJ540" s="78"/>
      <c r="TK540" s="65"/>
      <c r="TN540" s="78"/>
      <c r="TO540" s="78"/>
      <c r="TP540" s="65"/>
      <c r="TS540" s="78"/>
      <c r="TT540" s="78"/>
      <c r="TU540" s="65"/>
      <c r="TX540" s="78"/>
      <c r="TY540" s="78"/>
      <c r="TZ540" s="65"/>
      <c r="UC540" s="78"/>
      <c r="UD540" s="78"/>
      <c r="UE540" s="65"/>
      <c r="UH540" s="78"/>
      <c r="UI540" s="78"/>
      <c r="UJ540" s="65"/>
      <c r="UM540" s="78"/>
      <c r="UN540" s="78"/>
      <c r="UO540" s="65"/>
      <c r="UR540" s="78"/>
      <c r="US540" s="78"/>
      <c r="UT540" s="65"/>
      <c r="UW540" s="78"/>
      <c r="UX540" s="78"/>
      <c r="UY540" s="65"/>
      <c r="VB540" s="78"/>
      <c r="VC540" s="78"/>
      <c r="VD540" s="65"/>
      <c r="VG540" s="78"/>
      <c r="VH540" s="78"/>
      <c r="VI540" s="65"/>
      <c r="VL540" s="78"/>
      <c r="VM540" s="78"/>
      <c r="VN540" s="65"/>
      <c r="VQ540" s="78"/>
      <c r="VR540" s="78"/>
      <c r="VS540" s="65"/>
      <c r="VV540" s="78"/>
      <c r="VW540" s="78"/>
      <c r="VX540" s="65"/>
      <c r="WA540" s="78"/>
      <c r="WB540" s="78"/>
      <c r="WC540" s="65"/>
      <c r="WF540" s="78"/>
      <c r="WG540" s="78"/>
      <c r="WH540" s="65"/>
      <c r="WK540" s="78"/>
      <c r="WL540" s="78"/>
      <c r="WM540" s="65"/>
      <c r="WP540" s="78"/>
      <c r="WQ540" s="78"/>
      <c r="WR540" s="65"/>
      <c r="WU540" s="78"/>
      <c r="WV540" s="78"/>
      <c r="WW540" s="65"/>
      <c r="WZ540" s="78"/>
      <c r="XA540" s="78"/>
      <c r="XB540" s="65"/>
      <c r="XE540" s="78"/>
      <c r="XF540" s="78"/>
      <c r="XG540" s="65"/>
      <c r="XJ540" s="78"/>
      <c r="XK540" s="78"/>
      <c r="XL540" s="65"/>
      <c r="XO540" s="78"/>
      <c r="XP540" s="78"/>
      <c r="XQ540" s="65"/>
      <c r="XT540" s="78"/>
      <c r="XU540" s="78"/>
      <c r="XV540" s="65"/>
      <c r="XY540" s="78"/>
      <c r="XZ540" s="78"/>
      <c r="YA540" s="65"/>
      <c r="YD540" s="78"/>
      <c r="YE540" s="78"/>
      <c r="YF540" s="65"/>
      <c r="YI540" s="78"/>
      <c r="YJ540" s="78"/>
      <c r="YK540" s="65"/>
      <c r="YN540" s="78"/>
      <c r="YO540" s="78"/>
      <c r="YP540" s="65"/>
      <c r="YS540" s="78"/>
      <c r="YT540" s="78"/>
      <c r="YU540" s="65"/>
      <c r="YX540" s="78"/>
      <c r="YY540" s="78"/>
      <c r="YZ540" s="65"/>
      <c r="ZC540" s="78"/>
      <c r="ZD540" s="78"/>
      <c r="ZE540" s="65"/>
      <c r="ZH540" s="78"/>
      <c r="ZI540" s="78"/>
      <c r="ZJ540" s="65"/>
      <c r="ZM540" s="78"/>
      <c r="ZN540" s="78"/>
      <c r="ZO540" s="65"/>
      <c r="ZR540" s="78"/>
      <c r="ZS540" s="78"/>
      <c r="ZT540" s="65"/>
      <c r="ZW540" s="78"/>
      <c r="ZX540" s="78"/>
      <c r="ZY540" s="65"/>
      <c r="AAB540" s="78"/>
      <c r="AAC540" s="78"/>
      <c r="AAD540" s="65"/>
      <c r="AAG540" s="78"/>
      <c r="AAH540" s="78"/>
      <c r="AAI540" s="65"/>
      <c r="AAL540" s="78"/>
      <c r="AAM540" s="78"/>
      <c r="AAN540" s="65"/>
      <c r="AAQ540" s="78"/>
      <c r="AAR540" s="78"/>
      <c r="AAS540" s="65"/>
      <c r="AAV540" s="78"/>
      <c r="AAW540" s="78"/>
      <c r="AAX540" s="65"/>
      <c r="ABA540" s="78"/>
      <c r="ABB540" s="78"/>
      <c r="ABC540" s="65"/>
      <c r="ABF540" s="78"/>
      <c r="ABG540" s="78"/>
      <c r="ABH540" s="65"/>
      <c r="ABK540" s="78"/>
      <c r="ABL540" s="78"/>
      <c r="ABM540" s="65"/>
      <c r="ABP540" s="78"/>
      <c r="ABQ540" s="78"/>
      <c r="ABR540" s="65"/>
      <c r="ABU540" s="78"/>
      <c r="ABV540" s="78"/>
      <c r="ABW540" s="65"/>
      <c r="ABZ540" s="78"/>
      <c r="ACA540" s="78"/>
      <c r="ACB540" s="65"/>
      <c r="ACE540" s="78"/>
      <c r="ACF540" s="78"/>
      <c r="ACG540" s="65"/>
      <c r="ACJ540" s="78"/>
      <c r="ACK540" s="78"/>
      <c r="ACL540" s="65"/>
      <c r="ACO540" s="78"/>
      <c r="ACP540" s="78"/>
      <c r="ACQ540" s="65"/>
      <c r="ACT540" s="78"/>
      <c r="ACU540" s="78"/>
      <c r="ACV540" s="65"/>
      <c r="ACY540" s="78"/>
      <c r="ACZ540" s="78"/>
      <c r="ADA540" s="65"/>
      <c r="ADD540" s="78"/>
      <c r="ADE540" s="78"/>
      <c r="ADF540" s="65"/>
      <c r="ADI540" s="78"/>
      <c r="ADJ540" s="78"/>
      <c r="ADK540" s="65"/>
      <c r="ADN540" s="78"/>
      <c r="ADO540" s="78"/>
      <c r="ADP540" s="65"/>
      <c r="ADS540" s="78"/>
      <c r="ADT540" s="78"/>
      <c r="ADU540" s="65"/>
      <c r="ADX540" s="78"/>
      <c r="ADY540" s="78"/>
      <c r="ADZ540" s="65"/>
      <c r="AEC540" s="78"/>
      <c r="AED540" s="78"/>
      <c r="AEE540" s="65"/>
      <c r="AEH540" s="78"/>
      <c r="AEI540" s="78"/>
      <c r="AEJ540" s="65"/>
      <c r="AEM540" s="78"/>
      <c r="AEN540" s="78"/>
      <c r="AEO540" s="65"/>
      <c r="AER540" s="78"/>
      <c r="AES540" s="78"/>
      <c r="AET540" s="65"/>
      <c r="AEW540" s="78"/>
      <c r="AEX540" s="78"/>
      <c r="AEY540" s="65"/>
      <c r="AFB540" s="78"/>
      <c r="AFC540" s="78"/>
      <c r="AFD540" s="65"/>
      <c r="AFG540" s="78"/>
      <c r="AFH540" s="78"/>
      <c r="AFI540" s="65"/>
      <c r="AFL540" s="78"/>
      <c r="AFM540" s="78"/>
      <c r="AFN540" s="65"/>
      <c r="AFQ540" s="78"/>
      <c r="AFR540" s="78"/>
      <c r="AFS540" s="65"/>
      <c r="AFV540" s="78"/>
      <c r="AFW540" s="78"/>
      <c r="AFX540" s="65"/>
      <c r="AGA540" s="78"/>
      <c r="AGB540" s="78"/>
      <c r="AGC540" s="65"/>
      <c r="AGF540" s="78"/>
      <c r="AGG540" s="78"/>
      <c r="AGH540" s="65"/>
      <c r="AGK540" s="78"/>
      <c r="AGL540" s="78"/>
      <c r="AGM540" s="65"/>
      <c r="AGP540" s="78"/>
      <c r="AGQ540" s="78"/>
      <c r="AGR540" s="65"/>
      <c r="AGU540" s="78"/>
      <c r="AGV540" s="78"/>
      <c r="AGW540" s="65"/>
      <c r="AGZ540" s="78"/>
      <c r="AHA540" s="78"/>
      <c r="AHB540" s="65"/>
      <c r="AHE540" s="78"/>
      <c r="AHF540" s="78"/>
      <c r="AHG540" s="65"/>
      <c r="AHJ540" s="78"/>
      <c r="AHK540" s="78"/>
      <c r="AHL540" s="65"/>
      <c r="AHO540" s="78"/>
      <c r="AHP540" s="78"/>
      <c r="AHQ540" s="65"/>
      <c r="AHT540" s="78"/>
      <c r="AHU540" s="78"/>
      <c r="AHV540" s="65"/>
      <c r="AHY540" s="78"/>
      <c r="AHZ540" s="78"/>
      <c r="AIA540" s="65"/>
      <c r="AID540" s="78"/>
      <c r="AIE540" s="78"/>
      <c r="AIF540" s="65"/>
      <c r="AII540" s="78"/>
      <c r="AIJ540" s="78"/>
      <c r="AIK540" s="65"/>
      <c r="AIN540" s="78"/>
      <c r="AIO540" s="78"/>
      <c r="AIP540" s="65"/>
      <c r="AIS540" s="78"/>
      <c r="AIT540" s="78"/>
      <c r="AIU540" s="65"/>
      <c r="AIX540" s="78"/>
      <c r="AIY540" s="78"/>
      <c r="AIZ540" s="65"/>
      <c r="AJC540" s="78"/>
      <c r="AJD540" s="78"/>
      <c r="AJE540" s="65"/>
      <c r="AJH540" s="78"/>
      <c r="AJI540" s="78"/>
      <c r="AJJ540" s="65"/>
      <c r="AJM540" s="78"/>
      <c r="AJN540" s="78"/>
      <c r="AJO540" s="65"/>
      <c r="AJR540" s="78"/>
      <c r="AJS540" s="78"/>
      <c r="AJT540" s="65"/>
      <c r="AJW540" s="78"/>
      <c r="AJX540" s="78"/>
      <c r="AJY540" s="65"/>
      <c r="AKB540" s="78"/>
      <c r="AKC540" s="78"/>
      <c r="AKD540" s="65"/>
      <c r="AKG540" s="78"/>
      <c r="AKH540" s="78"/>
      <c r="AKI540" s="65"/>
      <c r="AKL540" s="78"/>
      <c r="AKM540" s="78"/>
      <c r="AKN540" s="65"/>
      <c r="AKQ540" s="78"/>
      <c r="AKR540" s="78"/>
      <c r="AKS540" s="65"/>
      <c r="AKV540" s="78"/>
      <c r="AKW540" s="78"/>
      <c r="AKX540" s="65"/>
      <c r="ALA540" s="78"/>
      <c r="ALB540" s="78"/>
      <c r="ALC540" s="65"/>
      <c r="ALF540" s="78"/>
      <c r="ALG540" s="78"/>
      <c r="ALH540" s="65"/>
      <c r="ALK540" s="78"/>
      <c r="ALL540" s="78"/>
      <c r="ALM540" s="65"/>
      <c r="ALP540" s="78"/>
      <c r="ALQ540" s="78"/>
      <c r="ALR540" s="65"/>
      <c r="ALU540" s="78"/>
      <c r="ALV540" s="78"/>
      <c r="ALW540" s="65"/>
      <c r="ALZ540" s="78"/>
      <c r="AMA540" s="78"/>
      <c r="AMB540" s="65"/>
      <c r="AME540" s="78"/>
      <c r="AMF540" s="78"/>
      <c r="AMG540" s="65"/>
      <c r="AMJ540" s="78"/>
      <c r="AMK540" s="78"/>
      <c r="AML540" s="65"/>
      <c r="AMO540" s="78"/>
      <c r="AMP540" s="78"/>
      <c r="AMQ540" s="65"/>
      <c r="AMT540" s="78"/>
      <c r="AMU540" s="78"/>
      <c r="AMV540" s="65"/>
      <c r="AMY540" s="78"/>
      <c r="AMZ540" s="78"/>
      <c r="ANA540" s="65"/>
      <c r="AND540" s="78"/>
      <c r="ANE540" s="78"/>
      <c r="ANF540" s="65"/>
      <c r="ANI540" s="78"/>
      <c r="ANJ540" s="78"/>
      <c r="ANK540" s="65"/>
      <c r="ANN540" s="78"/>
      <c r="ANO540" s="78"/>
      <c r="ANP540" s="65"/>
      <c r="ANS540" s="78"/>
      <c r="ANT540" s="78"/>
      <c r="ANU540" s="65"/>
      <c r="ANX540" s="78"/>
      <c r="ANY540" s="78"/>
      <c r="ANZ540" s="65"/>
      <c r="AOC540" s="78"/>
      <c r="AOD540" s="78"/>
      <c r="AOE540" s="65"/>
      <c r="AOH540" s="78"/>
      <c r="AOI540" s="78"/>
      <c r="AOJ540" s="65"/>
      <c r="AOM540" s="78"/>
      <c r="AON540" s="78"/>
      <c r="AOO540" s="65"/>
      <c r="AOR540" s="78"/>
      <c r="AOS540" s="78"/>
      <c r="AOT540" s="65"/>
      <c r="AOW540" s="78"/>
      <c r="AOX540" s="78"/>
      <c r="AOY540" s="65"/>
      <c r="APB540" s="78"/>
      <c r="APC540" s="78"/>
      <c r="APD540" s="65"/>
      <c r="APG540" s="78"/>
      <c r="APH540" s="78"/>
      <c r="API540" s="65"/>
      <c r="APL540" s="78"/>
      <c r="APM540" s="78"/>
      <c r="APN540" s="65"/>
      <c r="APQ540" s="78"/>
      <c r="APR540" s="78"/>
      <c r="APS540" s="65"/>
      <c r="APV540" s="78"/>
      <c r="APW540" s="78"/>
      <c r="APX540" s="65"/>
      <c r="AQA540" s="78"/>
      <c r="AQB540" s="78"/>
      <c r="AQC540" s="65"/>
      <c r="AQF540" s="78"/>
      <c r="AQG540" s="78"/>
      <c r="AQH540" s="65"/>
      <c r="AQK540" s="78"/>
      <c r="AQL540" s="78"/>
      <c r="AQM540" s="65"/>
      <c r="AQP540" s="78"/>
      <c r="AQQ540" s="78"/>
      <c r="AQR540" s="65"/>
      <c r="AQU540" s="78"/>
      <c r="AQV540" s="78"/>
      <c r="AQW540" s="65"/>
      <c r="AQZ540" s="78"/>
      <c r="ARA540" s="78"/>
      <c r="ARB540" s="65"/>
      <c r="ARE540" s="78"/>
      <c r="ARF540" s="78"/>
      <c r="ARG540" s="65"/>
      <c r="ARJ540" s="78"/>
      <c r="ARK540" s="78"/>
      <c r="ARL540" s="65"/>
      <c r="ARO540" s="78"/>
      <c r="ARP540" s="78"/>
      <c r="ARQ540" s="65"/>
      <c r="ART540" s="78"/>
      <c r="ARU540" s="78"/>
      <c r="ARV540" s="65"/>
      <c r="ARY540" s="78"/>
      <c r="ARZ540" s="78"/>
      <c r="ASA540" s="65"/>
      <c r="ASD540" s="78"/>
      <c r="ASE540" s="78"/>
      <c r="ASF540" s="65"/>
      <c r="ASI540" s="78"/>
      <c r="ASJ540" s="78"/>
      <c r="ASK540" s="65"/>
      <c r="ASN540" s="78"/>
      <c r="ASO540" s="78"/>
      <c r="ASP540" s="65"/>
      <c r="ASS540" s="78"/>
      <c r="AST540" s="78"/>
      <c r="ASU540" s="65"/>
      <c r="ASX540" s="78"/>
      <c r="ASY540" s="78"/>
      <c r="ASZ540" s="65"/>
      <c r="ATC540" s="78"/>
      <c r="ATD540" s="78"/>
      <c r="ATE540" s="65"/>
      <c r="ATH540" s="78"/>
      <c r="ATI540" s="78"/>
      <c r="ATJ540" s="65"/>
      <c r="ATM540" s="78"/>
      <c r="ATN540" s="78"/>
      <c r="ATO540" s="65"/>
      <c r="ATR540" s="78"/>
      <c r="ATS540" s="78"/>
      <c r="ATT540" s="65"/>
      <c r="ATW540" s="78"/>
      <c r="ATX540" s="78"/>
      <c r="ATY540" s="65"/>
      <c r="AUB540" s="78"/>
      <c r="AUC540" s="78"/>
      <c r="AUD540" s="65"/>
      <c r="AUG540" s="78"/>
      <c r="AUH540" s="78"/>
      <c r="AUI540" s="65"/>
      <c r="AUL540" s="78"/>
      <c r="AUM540" s="78"/>
      <c r="AUN540" s="65"/>
      <c r="AUQ540" s="78"/>
      <c r="AUR540" s="78"/>
      <c r="AUS540" s="65"/>
      <c r="AUV540" s="78"/>
      <c r="AUW540" s="78"/>
      <c r="AUX540" s="65"/>
      <c r="AVA540" s="78"/>
      <c r="AVB540" s="78"/>
      <c r="AVC540" s="65"/>
      <c r="AVF540" s="78"/>
      <c r="AVG540" s="78"/>
      <c r="AVH540" s="65"/>
      <c r="AVK540" s="78"/>
      <c r="AVL540" s="78"/>
      <c r="AVM540" s="65"/>
      <c r="AVP540" s="78"/>
      <c r="AVQ540" s="78"/>
      <c r="AVR540" s="65"/>
      <c r="AVU540" s="78"/>
      <c r="AVV540" s="78"/>
      <c r="AVW540" s="65"/>
      <c r="AVZ540" s="78"/>
      <c r="AWA540" s="78"/>
      <c r="AWB540" s="65"/>
      <c r="AWE540" s="78"/>
      <c r="AWF540" s="78"/>
      <c r="AWG540" s="65"/>
      <c r="AWJ540" s="78"/>
      <c r="AWK540" s="78"/>
      <c r="AWL540" s="65"/>
      <c r="AWO540" s="78"/>
      <c r="AWP540" s="78"/>
      <c r="AWQ540" s="65"/>
      <c r="AWT540" s="78"/>
      <c r="AWU540" s="78"/>
      <c r="AWV540" s="65"/>
      <c r="AWY540" s="78"/>
      <c r="AWZ540" s="78"/>
      <c r="AXA540" s="65"/>
      <c r="AXD540" s="78"/>
      <c r="AXE540" s="78"/>
      <c r="AXF540" s="65"/>
      <c r="AXI540" s="78"/>
      <c r="AXJ540" s="78"/>
      <c r="AXK540" s="65"/>
      <c r="AXN540" s="78"/>
      <c r="AXO540" s="78"/>
      <c r="AXP540" s="65"/>
      <c r="AXS540" s="78"/>
      <c r="AXT540" s="78"/>
      <c r="AXU540" s="65"/>
      <c r="AXX540" s="78"/>
      <c r="AXY540" s="78"/>
      <c r="AXZ540" s="65"/>
      <c r="AYC540" s="78"/>
      <c r="AYD540" s="78"/>
      <c r="AYE540" s="65"/>
      <c r="AYH540" s="78"/>
      <c r="AYI540" s="78"/>
      <c r="AYJ540" s="65"/>
      <c r="AYM540" s="78"/>
      <c r="AYN540" s="78"/>
      <c r="AYO540" s="65"/>
      <c r="AYR540" s="78"/>
      <c r="AYS540" s="78"/>
      <c r="AYT540" s="65"/>
      <c r="AYW540" s="78"/>
      <c r="AYX540" s="78"/>
      <c r="AYY540" s="65"/>
      <c r="AZB540" s="78"/>
      <c r="AZC540" s="78"/>
      <c r="AZD540" s="65"/>
      <c r="AZG540" s="78"/>
      <c r="AZH540" s="78"/>
      <c r="AZI540" s="65"/>
      <c r="AZL540" s="78"/>
      <c r="AZM540" s="78"/>
      <c r="AZN540" s="65"/>
      <c r="AZQ540" s="78"/>
      <c r="AZR540" s="78"/>
      <c r="AZS540" s="65"/>
      <c r="AZV540" s="78"/>
      <c r="AZW540" s="78"/>
      <c r="AZX540" s="65"/>
      <c r="BAA540" s="78"/>
      <c r="BAB540" s="78"/>
      <c r="BAC540" s="65"/>
      <c r="BAF540" s="78"/>
      <c r="BAG540" s="78"/>
      <c r="BAH540" s="65"/>
      <c r="BAK540" s="78"/>
      <c r="BAL540" s="78"/>
      <c r="BAM540" s="65"/>
      <c r="BAP540" s="78"/>
      <c r="BAQ540" s="78"/>
      <c r="BAR540" s="65"/>
      <c r="BAU540" s="78"/>
      <c r="BAV540" s="78"/>
      <c r="BAW540" s="65"/>
      <c r="BAZ540" s="78"/>
      <c r="BBA540" s="78"/>
      <c r="BBB540" s="65"/>
      <c r="BBE540" s="78"/>
      <c r="BBF540" s="78"/>
      <c r="BBG540" s="65"/>
      <c r="BBJ540" s="78"/>
      <c r="BBK540" s="78"/>
      <c r="BBL540" s="65"/>
      <c r="BBO540" s="78"/>
      <c r="BBP540" s="78"/>
      <c r="BBQ540" s="65"/>
      <c r="BBT540" s="78"/>
      <c r="BBU540" s="78"/>
      <c r="BBV540" s="65"/>
      <c r="BBY540" s="78"/>
      <c r="BBZ540" s="78"/>
      <c r="BCA540" s="65"/>
      <c r="BCD540" s="78"/>
      <c r="BCE540" s="78"/>
      <c r="BCF540" s="65"/>
      <c r="BCI540" s="78"/>
      <c r="BCJ540" s="78"/>
      <c r="BCK540" s="65"/>
      <c r="BCN540" s="78"/>
      <c r="BCO540" s="78"/>
      <c r="BCP540" s="65"/>
      <c r="BCS540" s="78"/>
      <c r="BCT540" s="78"/>
      <c r="BCU540" s="65"/>
      <c r="BCX540" s="78"/>
      <c r="BCY540" s="78"/>
      <c r="BCZ540" s="65"/>
      <c r="BDC540" s="78"/>
      <c r="BDD540" s="78"/>
      <c r="BDE540" s="65"/>
      <c r="BDH540" s="78"/>
      <c r="BDI540" s="78"/>
      <c r="BDJ540" s="65"/>
      <c r="BDM540" s="78"/>
      <c r="BDN540" s="78"/>
      <c r="BDO540" s="65"/>
      <c r="BDR540" s="78"/>
      <c r="BDS540" s="78"/>
      <c r="BDT540" s="65"/>
      <c r="BDW540" s="78"/>
      <c r="BDX540" s="78"/>
      <c r="BDY540" s="65"/>
      <c r="BEB540" s="78"/>
      <c r="BEC540" s="78"/>
      <c r="BED540" s="65"/>
      <c r="BEG540" s="78"/>
      <c r="BEH540" s="78"/>
      <c r="BEI540" s="65"/>
      <c r="BEL540" s="78"/>
      <c r="BEM540" s="78"/>
      <c r="BEN540" s="65"/>
      <c r="BEQ540" s="78"/>
      <c r="BER540" s="78"/>
      <c r="BES540" s="65"/>
      <c r="BEV540" s="78"/>
      <c r="BEW540" s="78"/>
      <c r="BEX540" s="65"/>
      <c r="BFA540" s="78"/>
      <c r="BFB540" s="78"/>
      <c r="BFC540" s="65"/>
      <c r="BFF540" s="78"/>
      <c r="BFG540" s="78"/>
      <c r="BFH540" s="65"/>
      <c r="BFK540" s="78"/>
      <c r="BFL540" s="78"/>
      <c r="BFM540" s="65"/>
      <c r="BFP540" s="78"/>
      <c r="BFQ540" s="78"/>
      <c r="BFR540" s="65"/>
      <c r="BFU540" s="78"/>
      <c r="BFV540" s="78"/>
      <c r="BFW540" s="65"/>
      <c r="BFZ540" s="78"/>
      <c r="BGA540" s="78"/>
      <c r="BGB540" s="65"/>
      <c r="BGE540" s="78"/>
      <c r="BGF540" s="78"/>
      <c r="BGG540" s="65"/>
      <c r="BGJ540" s="78"/>
      <c r="BGK540" s="78"/>
      <c r="BGL540" s="65"/>
      <c r="BGO540" s="78"/>
      <c r="BGP540" s="78"/>
      <c r="BGQ540" s="65"/>
      <c r="BGT540" s="78"/>
      <c r="BGU540" s="78"/>
      <c r="BGV540" s="65"/>
      <c r="BGY540" s="78"/>
      <c r="BGZ540" s="78"/>
      <c r="BHA540" s="65"/>
      <c r="BHD540" s="78"/>
      <c r="BHE540" s="78"/>
      <c r="BHF540" s="65"/>
      <c r="BHI540" s="78"/>
      <c r="BHJ540" s="78"/>
      <c r="BHK540" s="65"/>
      <c r="BHN540" s="78"/>
      <c r="BHO540" s="78"/>
      <c r="BHP540" s="65"/>
      <c r="BHS540" s="78"/>
      <c r="BHT540" s="78"/>
      <c r="BHU540" s="65"/>
      <c r="BHX540" s="78"/>
      <c r="BHY540" s="78"/>
      <c r="BHZ540" s="65"/>
      <c r="BIC540" s="78"/>
      <c r="BID540" s="78"/>
      <c r="BIE540" s="65"/>
      <c r="BIH540" s="78"/>
      <c r="BII540" s="78"/>
      <c r="BIJ540" s="65"/>
      <c r="BIM540" s="78"/>
      <c r="BIN540" s="78"/>
      <c r="BIO540" s="65"/>
      <c r="BIR540" s="78"/>
      <c r="BIS540" s="78"/>
      <c r="BIT540" s="65"/>
      <c r="BIW540" s="78"/>
      <c r="BIX540" s="78"/>
      <c r="BIY540" s="65"/>
      <c r="BJB540" s="78"/>
      <c r="BJC540" s="78"/>
      <c r="BJD540" s="65"/>
      <c r="BJG540" s="78"/>
      <c r="BJH540" s="78"/>
      <c r="BJI540" s="65"/>
      <c r="BJL540" s="78"/>
      <c r="BJM540" s="78"/>
      <c r="BJN540" s="65"/>
      <c r="BJQ540" s="78"/>
      <c r="BJR540" s="78"/>
      <c r="BJS540" s="65"/>
      <c r="BJV540" s="78"/>
      <c r="BJW540" s="78"/>
      <c r="BJX540" s="65"/>
      <c r="BKA540" s="78"/>
      <c r="BKB540" s="78"/>
      <c r="BKC540" s="65"/>
      <c r="BKF540" s="78"/>
      <c r="BKG540" s="78"/>
      <c r="BKH540" s="65"/>
      <c r="BKK540" s="78"/>
      <c r="BKL540" s="78"/>
      <c r="BKM540" s="65"/>
      <c r="BKP540" s="78"/>
      <c r="BKQ540" s="78"/>
      <c r="BKR540" s="65"/>
      <c r="BKU540" s="78"/>
      <c r="BKV540" s="78"/>
      <c r="BKW540" s="65"/>
      <c r="BKZ540" s="78"/>
      <c r="BLA540" s="78"/>
      <c r="BLB540" s="65"/>
      <c r="BLE540" s="78"/>
      <c r="BLF540" s="78"/>
      <c r="BLG540" s="65"/>
      <c r="BLJ540" s="78"/>
      <c r="BLK540" s="78"/>
      <c r="BLL540" s="65"/>
      <c r="BLO540" s="78"/>
      <c r="BLP540" s="78"/>
      <c r="BLQ540" s="65"/>
      <c r="BLT540" s="78"/>
      <c r="BLU540" s="78"/>
      <c r="BLV540" s="65"/>
      <c r="BLY540" s="78"/>
      <c r="BLZ540" s="78"/>
      <c r="BMA540" s="65"/>
      <c r="BMD540" s="78"/>
      <c r="BME540" s="78"/>
      <c r="BMF540" s="65"/>
      <c r="BMI540" s="78"/>
      <c r="BMJ540" s="78"/>
      <c r="BMK540" s="65"/>
      <c r="BMN540" s="78"/>
      <c r="BMO540" s="78"/>
      <c r="BMP540" s="65"/>
      <c r="BMS540" s="78"/>
      <c r="BMT540" s="78"/>
      <c r="BMU540" s="65"/>
      <c r="BMX540" s="78"/>
      <c r="BMY540" s="78"/>
      <c r="BMZ540" s="65"/>
      <c r="BNC540" s="78"/>
      <c r="BND540" s="78"/>
      <c r="BNE540" s="65"/>
      <c r="BNH540" s="78"/>
      <c r="BNI540" s="78"/>
      <c r="BNJ540" s="65"/>
      <c r="BNM540" s="78"/>
      <c r="BNN540" s="78"/>
      <c r="BNO540" s="65"/>
      <c r="BNR540" s="78"/>
      <c r="BNS540" s="78"/>
      <c r="BNT540" s="65"/>
      <c r="BNW540" s="78"/>
      <c r="BNX540" s="78"/>
      <c r="BNY540" s="65"/>
      <c r="BOB540" s="78"/>
      <c r="BOC540" s="78"/>
      <c r="BOD540" s="65"/>
      <c r="BOG540" s="78"/>
      <c r="BOH540" s="78"/>
      <c r="BOI540" s="65"/>
      <c r="BOL540" s="78"/>
      <c r="BOM540" s="78"/>
      <c r="BON540" s="65"/>
      <c r="BOQ540" s="78"/>
      <c r="BOR540" s="78"/>
      <c r="BOS540" s="65"/>
      <c r="BOV540" s="78"/>
      <c r="BOW540" s="78"/>
      <c r="BOX540" s="65"/>
      <c r="BPA540" s="78"/>
      <c r="BPB540" s="78"/>
      <c r="BPC540" s="65"/>
      <c r="BPF540" s="78"/>
      <c r="BPG540" s="78"/>
      <c r="BPH540" s="65"/>
      <c r="BPK540" s="78"/>
      <c r="BPL540" s="78"/>
      <c r="BPM540" s="65"/>
      <c r="BPP540" s="78"/>
      <c r="BPQ540" s="78"/>
      <c r="BPR540" s="65"/>
      <c r="BPU540" s="78"/>
      <c r="BPV540" s="78"/>
      <c r="BPW540" s="65"/>
      <c r="BPZ540" s="78"/>
      <c r="BQA540" s="78"/>
      <c r="BQB540" s="65"/>
      <c r="BQE540" s="78"/>
      <c r="BQF540" s="78"/>
      <c r="BQG540" s="65"/>
      <c r="BQJ540" s="78"/>
      <c r="BQK540" s="78"/>
      <c r="BQL540" s="65"/>
      <c r="BQO540" s="78"/>
      <c r="BQP540" s="78"/>
      <c r="BQQ540" s="65"/>
      <c r="BQT540" s="78"/>
      <c r="BQU540" s="78"/>
      <c r="BQV540" s="65"/>
      <c r="BQY540" s="78"/>
      <c r="BQZ540" s="78"/>
      <c r="BRA540" s="65"/>
      <c r="BRD540" s="78"/>
      <c r="BRE540" s="78"/>
      <c r="BRF540" s="65"/>
      <c r="BRI540" s="78"/>
      <c r="BRJ540" s="78"/>
      <c r="BRK540" s="65"/>
      <c r="BRN540" s="78"/>
      <c r="BRO540" s="78"/>
      <c r="BRP540" s="65"/>
      <c r="BRS540" s="78"/>
      <c r="BRT540" s="78"/>
      <c r="BRU540" s="65"/>
      <c r="BRX540" s="78"/>
      <c r="BRY540" s="78"/>
      <c r="BRZ540" s="65"/>
      <c r="BSC540" s="78"/>
      <c r="BSD540" s="78"/>
      <c r="BSE540" s="65"/>
      <c r="BSH540" s="78"/>
      <c r="BSI540" s="78"/>
      <c r="BSJ540" s="65"/>
      <c r="BSM540" s="78"/>
      <c r="BSN540" s="78"/>
      <c r="BSO540" s="65"/>
      <c r="BSR540" s="78"/>
      <c r="BSS540" s="78"/>
      <c r="BST540" s="65"/>
      <c r="BSW540" s="78"/>
      <c r="BSX540" s="78"/>
      <c r="BSY540" s="65"/>
      <c r="BTB540" s="78"/>
      <c r="BTC540" s="78"/>
      <c r="BTD540" s="65"/>
      <c r="BTG540" s="78"/>
      <c r="BTH540" s="78"/>
      <c r="BTI540" s="65"/>
      <c r="BTL540" s="78"/>
      <c r="BTM540" s="78"/>
      <c r="BTN540" s="65"/>
      <c r="BTQ540" s="78"/>
      <c r="BTR540" s="78"/>
      <c r="BTS540" s="65"/>
      <c r="BTV540" s="78"/>
      <c r="BTW540" s="78"/>
      <c r="BTX540" s="65"/>
      <c r="BUA540" s="78"/>
      <c r="BUB540" s="78"/>
      <c r="BUC540" s="65"/>
      <c r="BUF540" s="78"/>
      <c r="BUG540" s="78"/>
      <c r="BUH540" s="65"/>
      <c r="BUK540" s="78"/>
      <c r="BUL540" s="78"/>
      <c r="BUM540" s="65"/>
      <c r="BUP540" s="78"/>
      <c r="BUQ540" s="78"/>
      <c r="BUR540" s="65"/>
      <c r="BUU540" s="78"/>
      <c r="BUV540" s="78"/>
      <c r="BUW540" s="65"/>
      <c r="BUZ540" s="78"/>
      <c r="BVA540" s="78"/>
      <c r="BVB540" s="65"/>
      <c r="BVE540" s="78"/>
      <c r="BVF540" s="78"/>
      <c r="BVG540" s="65"/>
      <c r="BVJ540" s="78"/>
      <c r="BVK540" s="78"/>
      <c r="BVL540" s="65"/>
      <c r="BVO540" s="78"/>
      <c r="BVP540" s="78"/>
      <c r="BVQ540" s="65"/>
      <c r="BVT540" s="78"/>
      <c r="BVU540" s="78"/>
      <c r="BVV540" s="65"/>
      <c r="BVY540" s="78"/>
      <c r="BVZ540" s="78"/>
      <c r="BWA540" s="65"/>
      <c r="BWD540" s="78"/>
      <c r="BWE540" s="78"/>
      <c r="BWF540" s="65"/>
      <c r="BWI540" s="78"/>
      <c r="BWJ540" s="78"/>
      <c r="BWK540" s="65"/>
      <c r="BWN540" s="78"/>
      <c r="BWO540" s="78"/>
      <c r="BWP540" s="65"/>
      <c r="BWS540" s="78"/>
      <c r="BWT540" s="78"/>
      <c r="BWU540" s="65"/>
      <c r="BWX540" s="78"/>
      <c r="BWY540" s="78"/>
      <c r="BWZ540" s="65"/>
      <c r="BXC540" s="78"/>
      <c r="BXD540" s="78"/>
      <c r="BXE540" s="65"/>
      <c r="BXH540" s="78"/>
      <c r="BXI540" s="78"/>
      <c r="BXJ540" s="65"/>
      <c r="BXM540" s="78"/>
      <c r="BXN540" s="78"/>
      <c r="BXO540" s="65"/>
      <c r="BXR540" s="78"/>
      <c r="BXS540" s="78"/>
      <c r="BXT540" s="65"/>
      <c r="BXW540" s="78"/>
      <c r="BXX540" s="78"/>
      <c r="BXY540" s="65"/>
      <c r="BYB540" s="78"/>
      <c r="BYC540" s="78"/>
      <c r="BYD540" s="65"/>
      <c r="BYG540" s="78"/>
      <c r="BYH540" s="78"/>
      <c r="BYI540" s="65"/>
      <c r="BYL540" s="78"/>
      <c r="BYM540" s="78"/>
      <c r="BYN540" s="65"/>
      <c r="BYQ540" s="78"/>
      <c r="BYR540" s="78"/>
      <c r="BYS540" s="65"/>
      <c r="BYV540" s="78"/>
      <c r="BYW540" s="78"/>
      <c r="BYX540" s="65"/>
      <c r="BZA540" s="78"/>
      <c r="BZB540" s="78"/>
      <c r="BZC540" s="65"/>
      <c r="BZF540" s="78"/>
      <c r="BZG540" s="78"/>
      <c r="BZH540" s="65"/>
      <c r="BZK540" s="78"/>
      <c r="BZL540" s="78"/>
      <c r="BZM540" s="65"/>
      <c r="BZP540" s="78"/>
      <c r="BZQ540" s="78"/>
      <c r="BZR540" s="65"/>
      <c r="BZU540" s="78"/>
      <c r="BZV540" s="78"/>
      <c r="BZW540" s="65"/>
      <c r="BZZ540" s="78"/>
      <c r="CAA540" s="78"/>
      <c r="CAB540" s="65"/>
      <c r="CAE540" s="78"/>
      <c r="CAF540" s="78"/>
      <c r="CAG540" s="65"/>
      <c r="CAJ540" s="78"/>
      <c r="CAK540" s="78"/>
      <c r="CAL540" s="65"/>
      <c r="CAO540" s="78"/>
      <c r="CAP540" s="78"/>
      <c r="CAQ540" s="65"/>
      <c r="CAT540" s="78"/>
      <c r="CAU540" s="78"/>
      <c r="CAV540" s="65"/>
      <c r="CAY540" s="78"/>
      <c r="CAZ540" s="78"/>
      <c r="CBA540" s="65"/>
      <c r="CBD540" s="78"/>
      <c r="CBE540" s="78"/>
      <c r="CBF540" s="65"/>
      <c r="CBI540" s="78"/>
      <c r="CBJ540" s="78"/>
      <c r="CBK540" s="65"/>
      <c r="CBN540" s="78"/>
      <c r="CBO540" s="78"/>
      <c r="CBP540" s="65"/>
      <c r="CBS540" s="78"/>
      <c r="CBT540" s="78"/>
      <c r="CBU540" s="65"/>
      <c r="CBX540" s="78"/>
      <c r="CBY540" s="78"/>
      <c r="CBZ540" s="65"/>
      <c r="CCC540" s="78"/>
      <c r="CCD540" s="78"/>
      <c r="CCE540" s="65"/>
      <c r="CCH540" s="78"/>
      <c r="CCI540" s="78"/>
      <c r="CCJ540" s="65"/>
      <c r="CCM540" s="78"/>
      <c r="CCN540" s="78"/>
      <c r="CCO540" s="65"/>
      <c r="CCR540" s="78"/>
      <c r="CCS540" s="78"/>
      <c r="CCT540" s="65"/>
      <c r="CCW540" s="78"/>
      <c r="CCX540" s="78"/>
      <c r="CCY540" s="65"/>
      <c r="CDB540" s="78"/>
      <c r="CDC540" s="78"/>
      <c r="CDD540" s="65"/>
      <c r="CDG540" s="78"/>
      <c r="CDH540" s="78"/>
      <c r="CDI540" s="65"/>
      <c r="CDL540" s="78"/>
      <c r="CDM540" s="78"/>
      <c r="CDN540" s="65"/>
      <c r="CDQ540" s="78"/>
      <c r="CDR540" s="78"/>
      <c r="CDS540" s="65"/>
      <c r="CDV540" s="78"/>
      <c r="CDW540" s="78"/>
      <c r="CDX540" s="65"/>
      <c r="CEA540" s="78"/>
      <c r="CEB540" s="78"/>
      <c r="CEC540" s="65"/>
      <c r="CEF540" s="78"/>
      <c r="CEG540" s="78"/>
      <c r="CEH540" s="65"/>
      <c r="CEK540" s="78"/>
      <c r="CEL540" s="78"/>
      <c r="CEM540" s="65"/>
      <c r="CEP540" s="78"/>
      <c r="CEQ540" s="78"/>
      <c r="CER540" s="65"/>
      <c r="CEU540" s="78"/>
      <c r="CEV540" s="78"/>
      <c r="CEW540" s="65"/>
      <c r="CEZ540" s="78"/>
      <c r="CFA540" s="78"/>
      <c r="CFB540" s="65"/>
      <c r="CFE540" s="78"/>
      <c r="CFF540" s="78"/>
      <c r="CFG540" s="65"/>
      <c r="CFJ540" s="78"/>
      <c r="CFK540" s="78"/>
      <c r="CFL540" s="65"/>
      <c r="CFO540" s="78"/>
      <c r="CFP540" s="78"/>
      <c r="CFQ540" s="65"/>
      <c r="CFT540" s="78"/>
      <c r="CFU540" s="78"/>
      <c r="CFV540" s="65"/>
      <c r="CFY540" s="78"/>
      <c r="CFZ540" s="78"/>
      <c r="CGA540" s="65"/>
      <c r="CGD540" s="78"/>
      <c r="CGE540" s="78"/>
      <c r="CGF540" s="65"/>
      <c r="CGI540" s="78"/>
      <c r="CGJ540" s="78"/>
      <c r="CGK540" s="65"/>
      <c r="CGN540" s="78"/>
      <c r="CGO540" s="78"/>
      <c r="CGP540" s="65"/>
      <c r="CGS540" s="78"/>
      <c r="CGT540" s="78"/>
      <c r="CGU540" s="65"/>
      <c r="CGX540" s="78"/>
      <c r="CGY540" s="78"/>
      <c r="CGZ540" s="65"/>
      <c r="CHC540" s="78"/>
      <c r="CHD540" s="78"/>
      <c r="CHE540" s="65"/>
      <c r="CHH540" s="78"/>
      <c r="CHI540" s="78"/>
      <c r="CHJ540" s="65"/>
      <c r="CHM540" s="78"/>
      <c r="CHN540" s="78"/>
      <c r="CHO540" s="65"/>
      <c r="CHR540" s="78"/>
      <c r="CHS540" s="78"/>
      <c r="CHT540" s="65"/>
      <c r="CHW540" s="78"/>
      <c r="CHX540" s="78"/>
      <c r="CHY540" s="65"/>
      <c r="CIB540" s="78"/>
      <c r="CIC540" s="78"/>
      <c r="CID540" s="65"/>
      <c r="CIG540" s="78"/>
      <c r="CIH540" s="78"/>
      <c r="CII540" s="65"/>
      <c r="CIL540" s="78"/>
      <c r="CIM540" s="78"/>
      <c r="CIN540" s="65"/>
      <c r="CIQ540" s="78"/>
      <c r="CIR540" s="78"/>
      <c r="CIS540" s="65"/>
      <c r="CIV540" s="78"/>
      <c r="CIW540" s="78"/>
      <c r="CIX540" s="65"/>
      <c r="CJA540" s="78"/>
      <c r="CJB540" s="78"/>
      <c r="CJC540" s="65"/>
      <c r="CJF540" s="78"/>
      <c r="CJG540" s="78"/>
      <c r="CJH540" s="65"/>
      <c r="CJK540" s="78"/>
      <c r="CJL540" s="78"/>
      <c r="CJM540" s="65"/>
      <c r="CJP540" s="78"/>
      <c r="CJQ540" s="78"/>
      <c r="CJR540" s="65"/>
      <c r="CJU540" s="78"/>
      <c r="CJV540" s="78"/>
      <c r="CJW540" s="65"/>
      <c r="CJZ540" s="78"/>
      <c r="CKA540" s="78"/>
      <c r="CKB540" s="65"/>
      <c r="CKE540" s="78"/>
      <c r="CKF540" s="78"/>
      <c r="CKG540" s="65"/>
      <c r="CKJ540" s="78"/>
      <c r="CKK540" s="78"/>
      <c r="CKL540" s="65"/>
      <c r="CKO540" s="78"/>
      <c r="CKP540" s="78"/>
      <c r="CKQ540" s="65"/>
      <c r="CKT540" s="78"/>
      <c r="CKU540" s="78"/>
      <c r="CKV540" s="65"/>
      <c r="CKY540" s="78"/>
      <c r="CKZ540" s="78"/>
      <c r="CLA540" s="65"/>
      <c r="CLD540" s="78"/>
      <c r="CLE540" s="78"/>
      <c r="CLF540" s="65"/>
      <c r="CLI540" s="78"/>
      <c r="CLJ540" s="78"/>
      <c r="CLK540" s="65"/>
      <c r="CLN540" s="78"/>
      <c r="CLO540" s="78"/>
      <c r="CLP540" s="65"/>
      <c r="CLS540" s="78"/>
      <c r="CLT540" s="78"/>
      <c r="CLU540" s="65"/>
      <c r="CLX540" s="78"/>
      <c r="CLY540" s="78"/>
      <c r="CLZ540" s="65"/>
      <c r="CMC540" s="78"/>
      <c r="CMD540" s="78"/>
      <c r="CME540" s="65"/>
      <c r="CMH540" s="78"/>
      <c r="CMI540" s="78"/>
      <c r="CMJ540" s="65"/>
      <c r="CMM540" s="78"/>
      <c r="CMN540" s="78"/>
      <c r="CMO540" s="65"/>
      <c r="CMR540" s="78"/>
      <c r="CMS540" s="78"/>
      <c r="CMT540" s="65"/>
      <c r="CMW540" s="78"/>
      <c r="CMX540" s="78"/>
      <c r="CMY540" s="65"/>
      <c r="CNB540" s="78"/>
      <c r="CNC540" s="78"/>
      <c r="CND540" s="65"/>
      <c r="CNG540" s="78"/>
      <c r="CNH540" s="78"/>
      <c r="CNI540" s="65"/>
      <c r="CNL540" s="78"/>
      <c r="CNM540" s="78"/>
      <c r="CNN540" s="65"/>
      <c r="CNQ540" s="78"/>
      <c r="CNR540" s="78"/>
      <c r="CNS540" s="65"/>
      <c r="CNV540" s="78"/>
      <c r="CNW540" s="78"/>
      <c r="CNX540" s="65"/>
      <c r="COA540" s="78"/>
      <c r="COB540" s="78"/>
      <c r="COC540" s="65"/>
      <c r="COF540" s="78"/>
      <c r="COG540" s="78"/>
      <c r="COH540" s="65"/>
      <c r="COK540" s="78"/>
      <c r="COL540" s="78"/>
      <c r="COM540" s="65"/>
      <c r="COP540" s="78"/>
      <c r="COQ540" s="78"/>
      <c r="COR540" s="65"/>
      <c r="COU540" s="78"/>
      <c r="COV540" s="78"/>
      <c r="COW540" s="65"/>
      <c r="COZ540" s="78"/>
      <c r="CPA540" s="78"/>
      <c r="CPB540" s="65"/>
      <c r="CPE540" s="78"/>
      <c r="CPF540" s="78"/>
      <c r="CPG540" s="65"/>
      <c r="CPJ540" s="78"/>
      <c r="CPK540" s="78"/>
      <c r="CPL540" s="65"/>
      <c r="CPO540" s="78"/>
      <c r="CPP540" s="78"/>
      <c r="CPQ540" s="65"/>
      <c r="CPT540" s="78"/>
      <c r="CPU540" s="78"/>
      <c r="CPV540" s="65"/>
      <c r="CPY540" s="78"/>
      <c r="CPZ540" s="78"/>
      <c r="CQA540" s="65"/>
      <c r="CQD540" s="78"/>
      <c r="CQE540" s="78"/>
      <c r="CQF540" s="65"/>
      <c r="CQI540" s="78"/>
      <c r="CQJ540" s="78"/>
      <c r="CQK540" s="65"/>
      <c r="CQN540" s="78"/>
      <c r="CQO540" s="78"/>
      <c r="CQP540" s="65"/>
      <c r="CQS540" s="78"/>
      <c r="CQT540" s="78"/>
      <c r="CQU540" s="65"/>
      <c r="CQX540" s="78"/>
      <c r="CQY540" s="78"/>
      <c r="CQZ540" s="65"/>
      <c r="CRC540" s="78"/>
      <c r="CRD540" s="78"/>
      <c r="CRE540" s="65"/>
      <c r="CRH540" s="78"/>
      <c r="CRI540" s="78"/>
      <c r="CRJ540" s="65"/>
      <c r="CRM540" s="78"/>
      <c r="CRN540" s="78"/>
      <c r="CRO540" s="65"/>
      <c r="CRR540" s="78"/>
      <c r="CRS540" s="78"/>
      <c r="CRT540" s="65"/>
      <c r="CRW540" s="78"/>
      <c r="CRX540" s="78"/>
      <c r="CRY540" s="65"/>
      <c r="CSB540" s="78"/>
      <c r="CSC540" s="78"/>
      <c r="CSD540" s="65"/>
      <c r="CSG540" s="78"/>
      <c r="CSH540" s="78"/>
      <c r="CSI540" s="65"/>
      <c r="CSL540" s="78"/>
      <c r="CSM540" s="78"/>
      <c r="CSN540" s="65"/>
      <c r="CSQ540" s="78"/>
      <c r="CSR540" s="78"/>
      <c r="CSS540" s="65"/>
      <c r="CSV540" s="78"/>
      <c r="CSW540" s="78"/>
      <c r="CSX540" s="65"/>
      <c r="CTA540" s="78"/>
      <c r="CTB540" s="78"/>
      <c r="CTC540" s="65"/>
      <c r="CTF540" s="78"/>
      <c r="CTG540" s="78"/>
      <c r="CTH540" s="65"/>
      <c r="CTK540" s="78"/>
      <c r="CTL540" s="78"/>
      <c r="CTM540" s="65"/>
      <c r="CTP540" s="78"/>
      <c r="CTQ540" s="78"/>
      <c r="CTR540" s="65"/>
      <c r="CTU540" s="78"/>
      <c r="CTV540" s="78"/>
      <c r="CTW540" s="65"/>
      <c r="CTZ540" s="78"/>
      <c r="CUA540" s="78"/>
      <c r="CUB540" s="65"/>
      <c r="CUE540" s="78"/>
      <c r="CUF540" s="78"/>
      <c r="CUG540" s="65"/>
      <c r="CUJ540" s="78"/>
      <c r="CUK540" s="78"/>
      <c r="CUL540" s="65"/>
      <c r="CUO540" s="78"/>
      <c r="CUP540" s="78"/>
      <c r="CUQ540" s="65"/>
      <c r="CUT540" s="78"/>
      <c r="CUU540" s="78"/>
      <c r="CUV540" s="65"/>
      <c r="CUY540" s="78"/>
      <c r="CUZ540" s="78"/>
      <c r="CVA540" s="65"/>
      <c r="CVD540" s="78"/>
      <c r="CVE540" s="78"/>
      <c r="CVF540" s="65"/>
      <c r="CVI540" s="78"/>
      <c r="CVJ540" s="78"/>
      <c r="CVK540" s="65"/>
      <c r="CVN540" s="78"/>
      <c r="CVO540" s="78"/>
      <c r="CVP540" s="65"/>
      <c r="CVS540" s="78"/>
      <c r="CVT540" s="78"/>
      <c r="CVU540" s="65"/>
      <c r="CVX540" s="78"/>
      <c r="CVY540" s="78"/>
      <c r="CVZ540" s="65"/>
      <c r="CWC540" s="78"/>
      <c r="CWD540" s="78"/>
      <c r="CWE540" s="65"/>
      <c r="CWH540" s="78"/>
      <c r="CWI540" s="78"/>
      <c r="CWJ540" s="65"/>
      <c r="CWM540" s="78"/>
      <c r="CWN540" s="78"/>
      <c r="CWO540" s="65"/>
      <c r="CWR540" s="78"/>
      <c r="CWS540" s="78"/>
      <c r="CWT540" s="65"/>
      <c r="CWW540" s="78"/>
      <c r="CWX540" s="78"/>
      <c r="CWY540" s="65"/>
      <c r="CXB540" s="78"/>
      <c r="CXC540" s="78"/>
      <c r="CXD540" s="65"/>
      <c r="CXG540" s="78"/>
      <c r="CXH540" s="78"/>
      <c r="CXI540" s="65"/>
      <c r="CXL540" s="78"/>
      <c r="CXM540" s="78"/>
      <c r="CXN540" s="65"/>
      <c r="CXQ540" s="78"/>
      <c r="CXR540" s="78"/>
      <c r="CXS540" s="65"/>
      <c r="CXV540" s="78"/>
      <c r="CXW540" s="78"/>
      <c r="CXX540" s="65"/>
      <c r="CYA540" s="78"/>
      <c r="CYB540" s="78"/>
      <c r="CYC540" s="65"/>
      <c r="CYF540" s="78"/>
      <c r="CYG540" s="78"/>
      <c r="CYH540" s="65"/>
      <c r="CYK540" s="78"/>
      <c r="CYL540" s="78"/>
      <c r="CYM540" s="65"/>
      <c r="CYP540" s="78"/>
      <c r="CYQ540" s="78"/>
      <c r="CYR540" s="65"/>
      <c r="CYU540" s="78"/>
      <c r="CYV540" s="78"/>
      <c r="CYW540" s="65"/>
      <c r="CYZ540" s="78"/>
      <c r="CZA540" s="78"/>
      <c r="CZB540" s="65"/>
      <c r="CZE540" s="78"/>
      <c r="CZF540" s="78"/>
      <c r="CZG540" s="65"/>
      <c r="CZJ540" s="78"/>
      <c r="CZK540" s="78"/>
      <c r="CZL540" s="65"/>
      <c r="CZO540" s="78"/>
      <c r="CZP540" s="78"/>
      <c r="CZQ540" s="65"/>
      <c r="CZT540" s="78"/>
      <c r="CZU540" s="78"/>
      <c r="CZV540" s="65"/>
      <c r="CZY540" s="78"/>
      <c r="CZZ540" s="78"/>
      <c r="DAA540" s="65"/>
      <c r="DAD540" s="78"/>
      <c r="DAE540" s="78"/>
      <c r="DAF540" s="65"/>
      <c r="DAI540" s="78"/>
      <c r="DAJ540" s="78"/>
      <c r="DAK540" s="65"/>
      <c r="DAN540" s="78"/>
      <c r="DAO540" s="78"/>
      <c r="DAP540" s="65"/>
      <c r="DAS540" s="78"/>
      <c r="DAT540" s="78"/>
      <c r="DAU540" s="65"/>
      <c r="DAX540" s="78"/>
      <c r="DAY540" s="78"/>
      <c r="DAZ540" s="65"/>
      <c r="DBC540" s="78"/>
      <c r="DBD540" s="78"/>
      <c r="DBE540" s="65"/>
      <c r="DBH540" s="78"/>
      <c r="DBI540" s="78"/>
      <c r="DBJ540" s="65"/>
      <c r="DBM540" s="78"/>
      <c r="DBN540" s="78"/>
      <c r="DBO540" s="65"/>
      <c r="DBR540" s="78"/>
      <c r="DBS540" s="78"/>
      <c r="DBT540" s="65"/>
      <c r="DBW540" s="78"/>
      <c r="DBX540" s="78"/>
      <c r="DBY540" s="65"/>
      <c r="DCB540" s="78"/>
      <c r="DCC540" s="78"/>
      <c r="DCD540" s="65"/>
      <c r="DCG540" s="78"/>
      <c r="DCH540" s="78"/>
      <c r="DCI540" s="65"/>
      <c r="DCL540" s="78"/>
      <c r="DCM540" s="78"/>
      <c r="DCN540" s="65"/>
      <c r="DCQ540" s="78"/>
      <c r="DCR540" s="78"/>
      <c r="DCS540" s="65"/>
      <c r="DCV540" s="78"/>
      <c r="DCW540" s="78"/>
      <c r="DCX540" s="65"/>
      <c r="DDA540" s="78"/>
      <c r="DDB540" s="78"/>
      <c r="DDC540" s="65"/>
      <c r="DDF540" s="78"/>
      <c r="DDG540" s="78"/>
      <c r="DDH540" s="65"/>
      <c r="DDK540" s="78"/>
      <c r="DDL540" s="78"/>
      <c r="DDM540" s="65"/>
      <c r="DDP540" s="78"/>
      <c r="DDQ540" s="78"/>
      <c r="DDR540" s="65"/>
      <c r="DDU540" s="78"/>
      <c r="DDV540" s="78"/>
      <c r="DDW540" s="65"/>
      <c r="DDZ540" s="78"/>
      <c r="DEA540" s="78"/>
      <c r="DEB540" s="65"/>
      <c r="DEE540" s="78"/>
      <c r="DEF540" s="78"/>
      <c r="DEG540" s="65"/>
      <c r="DEJ540" s="78"/>
      <c r="DEK540" s="78"/>
      <c r="DEL540" s="65"/>
      <c r="DEO540" s="78"/>
      <c r="DEP540" s="78"/>
      <c r="DEQ540" s="65"/>
      <c r="DET540" s="78"/>
      <c r="DEU540" s="78"/>
      <c r="DEV540" s="65"/>
      <c r="DEY540" s="78"/>
      <c r="DEZ540" s="78"/>
      <c r="DFA540" s="65"/>
      <c r="DFD540" s="78"/>
      <c r="DFE540" s="78"/>
      <c r="DFF540" s="65"/>
      <c r="DFI540" s="78"/>
      <c r="DFJ540" s="78"/>
      <c r="DFK540" s="65"/>
      <c r="DFN540" s="78"/>
      <c r="DFO540" s="78"/>
      <c r="DFP540" s="65"/>
      <c r="DFS540" s="78"/>
      <c r="DFT540" s="78"/>
      <c r="DFU540" s="65"/>
      <c r="DFX540" s="78"/>
      <c r="DFY540" s="78"/>
      <c r="DFZ540" s="65"/>
      <c r="DGC540" s="78"/>
      <c r="DGD540" s="78"/>
      <c r="DGE540" s="65"/>
      <c r="DGH540" s="78"/>
      <c r="DGI540" s="78"/>
      <c r="DGJ540" s="65"/>
      <c r="DGM540" s="78"/>
      <c r="DGN540" s="78"/>
      <c r="DGO540" s="65"/>
      <c r="DGR540" s="78"/>
      <c r="DGS540" s="78"/>
      <c r="DGT540" s="65"/>
      <c r="DGW540" s="78"/>
      <c r="DGX540" s="78"/>
      <c r="DGY540" s="65"/>
      <c r="DHB540" s="78"/>
      <c r="DHC540" s="78"/>
      <c r="DHD540" s="65"/>
      <c r="DHG540" s="78"/>
      <c r="DHH540" s="78"/>
      <c r="DHI540" s="65"/>
      <c r="DHL540" s="78"/>
      <c r="DHM540" s="78"/>
      <c r="DHN540" s="65"/>
      <c r="DHQ540" s="78"/>
      <c r="DHR540" s="78"/>
      <c r="DHS540" s="65"/>
      <c r="DHV540" s="78"/>
      <c r="DHW540" s="78"/>
      <c r="DHX540" s="65"/>
      <c r="DIA540" s="78"/>
      <c r="DIB540" s="78"/>
      <c r="DIC540" s="65"/>
      <c r="DIF540" s="78"/>
      <c r="DIG540" s="78"/>
      <c r="DIH540" s="65"/>
      <c r="DIK540" s="78"/>
      <c r="DIL540" s="78"/>
      <c r="DIM540" s="65"/>
      <c r="DIP540" s="78"/>
      <c r="DIQ540" s="78"/>
      <c r="DIR540" s="65"/>
      <c r="DIU540" s="78"/>
      <c r="DIV540" s="78"/>
      <c r="DIW540" s="65"/>
      <c r="DIZ540" s="78"/>
      <c r="DJA540" s="78"/>
      <c r="DJB540" s="65"/>
      <c r="DJE540" s="78"/>
      <c r="DJF540" s="78"/>
      <c r="DJG540" s="65"/>
      <c r="DJJ540" s="78"/>
      <c r="DJK540" s="78"/>
      <c r="DJL540" s="65"/>
      <c r="DJO540" s="78"/>
      <c r="DJP540" s="78"/>
      <c r="DJQ540" s="65"/>
      <c r="DJT540" s="78"/>
      <c r="DJU540" s="78"/>
      <c r="DJV540" s="65"/>
      <c r="DJY540" s="78"/>
      <c r="DJZ540" s="78"/>
      <c r="DKA540" s="65"/>
      <c r="DKD540" s="78"/>
      <c r="DKE540" s="78"/>
      <c r="DKF540" s="65"/>
      <c r="DKI540" s="78"/>
      <c r="DKJ540" s="78"/>
      <c r="DKK540" s="65"/>
      <c r="DKN540" s="78"/>
      <c r="DKO540" s="78"/>
      <c r="DKP540" s="65"/>
      <c r="DKS540" s="78"/>
      <c r="DKT540" s="78"/>
      <c r="DKU540" s="65"/>
      <c r="DKX540" s="78"/>
      <c r="DKY540" s="78"/>
      <c r="DKZ540" s="65"/>
      <c r="DLC540" s="78"/>
      <c r="DLD540" s="78"/>
      <c r="DLE540" s="65"/>
      <c r="DLH540" s="78"/>
      <c r="DLI540" s="78"/>
      <c r="DLJ540" s="65"/>
      <c r="DLM540" s="78"/>
      <c r="DLN540" s="78"/>
      <c r="DLO540" s="65"/>
      <c r="DLR540" s="78"/>
      <c r="DLS540" s="78"/>
      <c r="DLT540" s="65"/>
      <c r="DLW540" s="78"/>
      <c r="DLX540" s="78"/>
      <c r="DLY540" s="65"/>
      <c r="DMB540" s="78"/>
      <c r="DMC540" s="78"/>
      <c r="DMD540" s="65"/>
      <c r="DMG540" s="78"/>
      <c r="DMH540" s="78"/>
      <c r="DMI540" s="65"/>
      <c r="DML540" s="78"/>
      <c r="DMM540" s="78"/>
      <c r="DMN540" s="65"/>
      <c r="DMQ540" s="78"/>
      <c r="DMR540" s="78"/>
      <c r="DMS540" s="65"/>
      <c r="DMV540" s="78"/>
      <c r="DMW540" s="78"/>
      <c r="DMX540" s="65"/>
      <c r="DNA540" s="78"/>
      <c r="DNB540" s="78"/>
      <c r="DNC540" s="65"/>
      <c r="DNF540" s="78"/>
      <c r="DNG540" s="78"/>
      <c r="DNH540" s="65"/>
      <c r="DNK540" s="78"/>
      <c r="DNL540" s="78"/>
      <c r="DNM540" s="65"/>
      <c r="DNP540" s="78"/>
      <c r="DNQ540" s="78"/>
      <c r="DNR540" s="65"/>
      <c r="DNU540" s="78"/>
      <c r="DNV540" s="78"/>
      <c r="DNW540" s="65"/>
      <c r="DNZ540" s="78"/>
      <c r="DOA540" s="78"/>
      <c r="DOB540" s="65"/>
      <c r="DOE540" s="78"/>
      <c r="DOF540" s="78"/>
      <c r="DOG540" s="65"/>
      <c r="DOJ540" s="78"/>
      <c r="DOK540" s="78"/>
      <c r="DOL540" s="65"/>
      <c r="DOO540" s="78"/>
      <c r="DOP540" s="78"/>
      <c r="DOQ540" s="65"/>
      <c r="DOT540" s="78"/>
      <c r="DOU540" s="78"/>
      <c r="DOV540" s="65"/>
      <c r="DOY540" s="78"/>
      <c r="DOZ540" s="78"/>
      <c r="DPA540" s="65"/>
      <c r="DPD540" s="78"/>
      <c r="DPE540" s="78"/>
      <c r="DPF540" s="65"/>
      <c r="DPI540" s="78"/>
      <c r="DPJ540" s="78"/>
      <c r="DPK540" s="65"/>
      <c r="DPN540" s="78"/>
      <c r="DPO540" s="78"/>
      <c r="DPP540" s="65"/>
      <c r="DPS540" s="78"/>
      <c r="DPT540" s="78"/>
      <c r="DPU540" s="65"/>
      <c r="DPX540" s="78"/>
      <c r="DPY540" s="78"/>
      <c r="DPZ540" s="65"/>
      <c r="DQC540" s="78"/>
      <c r="DQD540" s="78"/>
      <c r="DQE540" s="65"/>
      <c r="DQH540" s="78"/>
      <c r="DQI540" s="78"/>
      <c r="DQJ540" s="65"/>
      <c r="DQM540" s="78"/>
      <c r="DQN540" s="78"/>
      <c r="DQO540" s="65"/>
      <c r="DQR540" s="78"/>
      <c r="DQS540" s="78"/>
      <c r="DQT540" s="65"/>
      <c r="DQW540" s="78"/>
      <c r="DQX540" s="78"/>
      <c r="DQY540" s="65"/>
      <c r="DRB540" s="78"/>
      <c r="DRC540" s="78"/>
      <c r="DRD540" s="65"/>
      <c r="DRG540" s="78"/>
      <c r="DRH540" s="78"/>
      <c r="DRI540" s="65"/>
      <c r="DRL540" s="78"/>
      <c r="DRM540" s="78"/>
      <c r="DRN540" s="65"/>
      <c r="DRQ540" s="78"/>
      <c r="DRR540" s="78"/>
      <c r="DRS540" s="65"/>
      <c r="DRV540" s="78"/>
      <c r="DRW540" s="78"/>
      <c r="DRX540" s="65"/>
      <c r="DSA540" s="78"/>
      <c r="DSB540" s="78"/>
      <c r="DSC540" s="65"/>
      <c r="DSF540" s="78"/>
      <c r="DSG540" s="78"/>
      <c r="DSH540" s="65"/>
      <c r="DSK540" s="78"/>
      <c r="DSL540" s="78"/>
      <c r="DSM540" s="65"/>
      <c r="DSP540" s="78"/>
      <c r="DSQ540" s="78"/>
      <c r="DSR540" s="65"/>
      <c r="DSU540" s="78"/>
      <c r="DSV540" s="78"/>
      <c r="DSW540" s="65"/>
      <c r="DSZ540" s="78"/>
      <c r="DTA540" s="78"/>
      <c r="DTB540" s="65"/>
      <c r="DTE540" s="78"/>
      <c r="DTF540" s="78"/>
      <c r="DTG540" s="65"/>
      <c r="DTJ540" s="78"/>
      <c r="DTK540" s="78"/>
      <c r="DTL540" s="65"/>
      <c r="DTO540" s="78"/>
      <c r="DTP540" s="78"/>
      <c r="DTQ540" s="65"/>
      <c r="DTT540" s="78"/>
      <c r="DTU540" s="78"/>
      <c r="DTV540" s="65"/>
      <c r="DTY540" s="78"/>
      <c r="DTZ540" s="78"/>
      <c r="DUA540" s="65"/>
      <c r="DUD540" s="78"/>
      <c r="DUE540" s="78"/>
      <c r="DUF540" s="65"/>
      <c r="DUI540" s="78"/>
      <c r="DUJ540" s="78"/>
      <c r="DUK540" s="65"/>
      <c r="DUN540" s="78"/>
      <c r="DUO540" s="78"/>
      <c r="DUP540" s="65"/>
      <c r="DUS540" s="78"/>
      <c r="DUT540" s="78"/>
      <c r="DUU540" s="65"/>
      <c r="DUX540" s="78"/>
      <c r="DUY540" s="78"/>
      <c r="DUZ540" s="65"/>
      <c r="DVC540" s="78"/>
      <c r="DVD540" s="78"/>
      <c r="DVE540" s="65"/>
      <c r="DVH540" s="78"/>
      <c r="DVI540" s="78"/>
      <c r="DVJ540" s="65"/>
      <c r="DVM540" s="78"/>
      <c r="DVN540" s="78"/>
      <c r="DVO540" s="65"/>
      <c r="DVR540" s="78"/>
      <c r="DVS540" s="78"/>
      <c r="DVT540" s="65"/>
      <c r="DVW540" s="78"/>
      <c r="DVX540" s="78"/>
      <c r="DVY540" s="65"/>
      <c r="DWB540" s="78"/>
      <c r="DWC540" s="78"/>
      <c r="DWD540" s="65"/>
      <c r="DWG540" s="78"/>
      <c r="DWH540" s="78"/>
      <c r="DWI540" s="65"/>
      <c r="DWL540" s="78"/>
      <c r="DWM540" s="78"/>
      <c r="DWN540" s="65"/>
      <c r="DWQ540" s="78"/>
      <c r="DWR540" s="78"/>
      <c r="DWS540" s="65"/>
      <c r="DWV540" s="78"/>
      <c r="DWW540" s="78"/>
      <c r="DWX540" s="65"/>
      <c r="DXA540" s="78"/>
      <c r="DXB540" s="78"/>
      <c r="DXC540" s="65"/>
      <c r="DXF540" s="78"/>
      <c r="DXG540" s="78"/>
      <c r="DXH540" s="65"/>
      <c r="DXK540" s="78"/>
      <c r="DXL540" s="78"/>
      <c r="DXM540" s="65"/>
      <c r="DXP540" s="78"/>
      <c r="DXQ540" s="78"/>
      <c r="DXR540" s="65"/>
      <c r="DXU540" s="78"/>
      <c r="DXV540" s="78"/>
      <c r="DXW540" s="65"/>
      <c r="DXZ540" s="78"/>
      <c r="DYA540" s="78"/>
      <c r="DYB540" s="65"/>
      <c r="DYE540" s="78"/>
      <c r="DYF540" s="78"/>
      <c r="DYG540" s="65"/>
      <c r="DYJ540" s="78"/>
      <c r="DYK540" s="78"/>
      <c r="DYL540" s="65"/>
      <c r="DYO540" s="78"/>
      <c r="DYP540" s="78"/>
      <c r="DYQ540" s="65"/>
      <c r="DYT540" s="78"/>
      <c r="DYU540" s="78"/>
      <c r="DYV540" s="65"/>
      <c r="DYY540" s="78"/>
      <c r="DYZ540" s="78"/>
      <c r="DZA540" s="65"/>
      <c r="DZD540" s="78"/>
      <c r="DZE540" s="78"/>
      <c r="DZF540" s="65"/>
      <c r="DZI540" s="78"/>
      <c r="DZJ540" s="78"/>
      <c r="DZK540" s="65"/>
      <c r="DZN540" s="78"/>
      <c r="DZO540" s="78"/>
      <c r="DZP540" s="65"/>
      <c r="DZS540" s="78"/>
      <c r="DZT540" s="78"/>
      <c r="DZU540" s="65"/>
      <c r="DZX540" s="78"/>
      <c r="DZY540" s="78"/>
      <c r="DZZ540" s="65"/>
      <c r="EAC540" s="78"/>
      <c r="EAD540" s="78"/>
      <c r="EAE540" s="65"/>
      <c r="EAH540" s="78"/>
      <c r="EAI540" s="78"/>
      <c r="EAJ540" s="65"/>
      <c r="EAM540" s="78"/>
      <c r="EAN540" s="78"/>
      <c r="EAO540" s="65"/>
      <c r="EAR540" s="78"/>
      <c r="EAS540" s="78"/>
      <c r="EAT540" s="65"/>
      <c r="EAW540" s="78"/>
      <c r="EAX540" s="78"/>
      <c r="EAY540" s="65"/>
      <c r="EBB540" s="78"/>
      <c r="EBC540" s="78"/>
      <c r="EBD540" s="65"/>
      <c r="EBG540" s="78"/>
      <c r="EBH540" s="78"/>
      <c r="EBI540" s="65"/>
      <c r="EBL540" s="78"/>
      <c r="EBM540" s="78"/>
      <c r="EBN540" s="65"/>
      <c r="EBQ540" s="78"/>
      <c r="EBR540" s="78"/>
      <c r="EBS540" s="65"/>
      <c r="EBV540" s="78"/>
      <c r="EBW540" s="78"/>
      <c r="EBX540" s="65"/>
      <c r="ECA540" s="78"/>
      <c r="ECB540" s="78"/>
      <c r="ECC540" s="65"/>
      <c r="ECF540" s="78"/>
      <c r="ECG540" s="78"/>
      <c r="ECH540" s="65"/>
      <c r="ECK540" s="78"/>
      <c r="ECL540" s="78"/>
      <c r="ECM540" s="65"/>
      <c r="ECP540" s="78"/>
      <c r="ECQ540" s="78"/>
      <c r="ECR540" s="65"/>
      <c r="ECU540" s="78"/>
      <c r="ECV540" s="78"/>
      <c r="ECW540" s="65"/>
      <c r="ECZ540" s="78"/>
      <c r="EDA540" s="78"/>
      <c r="EDB540" s="65"/>
      <c r="EDE540" s="78"/>
      <c r="EDF540" s="78"/>
      <c r="EDG540" s="65"/>
      <c r="EDJ540" s="78"/>
      <c r="EDK540" s="78"/>
      <c r="EDL540" s="65"/>
      <c r="EDO540" s="78"/>
      <c r="EDP540" s="78"/>
      <c r="EDQ540" s="65"/>
      <c r="EDT540" s="78"/>
      <c r="EDU540" s="78"/>
      <c r="EDV540" s="65"/>
      <c r="EDY540" s="78"/>
      <c r="EDZ540" s="78"/>
      <c r="EEA540" s="65"/>
      <c r="EED540" s="78"/>
      <c r="EEE540" s="78"/>
      <c r="EEF540" s="65"/>
      <c r="EEI540" s="78"/>
      <c r="EEJ540" s="78"/>
      <c r="EEK540" s="65"/>
      <c r="EEN540" s="78"/>
      <c r="EEO540" s="78"/>
      <c r="EEP540" s="65"/>
      <c r="EES540" s="78"/>
      <c r="EET540" s="78"/>
      <c r="EEU540" s="65"/>
      <c r="EEX540" s="78"/>
      <c r="EEY540" s="78"/>
      <c r="EEZ540" s="65"/>
      <c r="EFC540" s="78"/>
      <c r="EFD540" s="78"/>
      <c r="EFE540" s="65"/>
      <c r="EFH540" s="78"/>
      <c r="EFI540" s="78"/>
      <c r="EFJ540" s="65"/>
      <c r="EFM540" s="78"/>
      <c r="EFN540" s="78"/>
      <c r="EFO540" s="65"/>
      <c r="EFR540" s="78"/>
      <c r="EFS540" s="78"/>
      <c r="EFT540" s="65"/>
      <c r="EFW540" s="78"/>
      <c r="EFX540" s="78"/>
      <c r="EFY540" s="65"/>
      <c r="EGB540" s="78"/>
      <c r="EGC540" s="78"/>
      <c r="EGD540" s="65"/>
      <c r="EGG540" s="78"/>
      <c r="EGH540" s="78"/>
      <c r="EGI540" s="65"/>
      <c r="EGL540" s="78"/>
      <c r="EGM540" s="78"/>
      <c r="EGN540" s="65"/>
      <c r="EGQ540" s="78"/>
      <c r="EGR540" s="78"/>
      <c r="EGS540" s="65"/>
      <c r="EGV540" s="78"/>
      <c r="EGW540" s="78"/>
      <c r="EGX540" s="65"/>
      <c r="EHA540" s="78"/>
      <c r="EHB540" s="78"/>
      <c r="EHC540" s="65"/>
      <c r="EHF540" s="78"/>
      <c r="EHG540" s="78"/>
      <c r="EHH540" s="65"/>
      <c r="EHK540" s="78"/>
      <c r="EHL540" s="78"/>
      <c r="EHM540" s="65"/>
      <c r="EHP540" s="78"/>
      <c r="EHQ540" s="78"/>
      <c r="EHR540" s="65"/>
      <c r="EHU540" s="78"/>
      <c r="EHV540" s="78"/>
      <c r="EHW540" s="65"/>
      <c r="EHZ540" s="78"/>
      <c r="EIA540" s="78"/>
      <c r="EIB540" s="65"/>
      <c r="EIE540" s="78"/>
      <c r="EIF540" s="78"/>
      <c r="EIG540" s="65"/>
      <c r="EIJ540" s="78"/>
      <c r="EIK540" s="78"/>
      <c r="EIL540" s="65"/>
      <c r="EIO540" s="78"/>
      <c r="EIP540" s="78"/>
      <c r="EIQ540" s="65"/>
      <c r="EIT540" s="78"/>
      <c r="EIU540" s="78"/>
      <c r="EIV540" s="65"/>
      <c r="EIY540" s="78"/>
      <c r="EIZ540" s="78"/>
      <c r="EJA540" s="65"/>
      <c r="EJD540" s="78"/>
      <c r="EJE540" s="78"/>
      <c r="EJF540" s="65"/>
      <c r="EJI540" s="78"/>
      <c r="EJJ540" s="78"/>
      <c r="EJK540" s="65"/>
      <c r="EJN540" s="78"/>
      <c r="EJO540" s="78"/>
      <c r="EJP540" s="65"/>
      <c r="EJS540" s="78"/>
      <c r="EJT540" s="78"/>
      <c r="EJU540" s="65"/>
      <c r="EJX540" s="78"/>
      <c r="EJY540" s="78"/>
      <c r="EJZ540" s="65"/>
      <c r="EKC540" s="78"/>
      <c r="EKD540" s="78"/>
      <c r="EKE540" s="65"/>
      <c r="EKH540" s="78"/>
      <c r="EKI540" s="78"/>
      <c r="EKJ540" s="65"/>
      <c r="EKM540" s="78"/>
      <c r="EKN540" s="78"/>
      <c r="EKO540" s="65"/>
      <c r="EKR540" s="78"/>
      <c r="EKS540" s="78"/>
      <c r="EKT540" s="65"/>
      <c r="EKW540" s="78"/>
      <c r="EKX540" s="78"/>
      <c r="EKY540" s="65"/>
      <c r="ELB540" s="78"/>
      <c r="ELC540" s="78"/>
      <c r="ELD540" s="65"/>
      <c r="ELG540" s="78"/>
      <c r="ELH540" s="78"/>
      <c r="ELI540" s="65"/>
      <c r="ELL540" s="78"/>
      <c r="ELM540" s="78"/>
      <c r="ELN540" s="65"/>
      <c r="ELQ540" s="78"/>
      <c r="ELR540" s="78"/>
      <c r="ELS540" s="65"/>
      <c r="ELV540" s="78"/>
      <c r="ELW540" s="78"/>
      <c r="ELX540" s="65"/>
      <c r="EMA540" s="78"/>
      <c r="EMB540" s="78"/>
      <c r="EMC540" s="65"/>
      <c r="EMF540" s="78"/>
      <c r="EMG540" s="78"/>
      <c r="EMH540" s="65"/>
      <c r="EMK540" s="78"/>
      <c r="EML540" s="78"/>
      <c r="EMM540" s="65"/>
      <c r="EMP540" s="78"/>
      <c r="EMQ540" s="78"/>
      <c r="EMR540" s="65"/>
      <c r="EMU540" s="78"/>
      <c r="EMV540" s="78"/>
      <c r="EMW540" s="65"/>
      <c r="EMZ540" s="78"/>
      <c r="ENA540" s="78"/>
      <c r="ENB540" s="65"/>
      <c r="ENE540" s="78"/>
      <c r="ENF540" s="78"/>
      <c r="ENG540" s="65"/>
      <c r="ENJ540" s="78"/>
      <c r="ENK540" s="78"/>
      <c r="ENL540" s="65"/>
      <c r="ENO540" s="78"/>
      <c r="ENP540" s="78"/>
      <c r="ENQ540" s="65"/>
      <c r="ENT540" s="78"/>
      <c r="ENU540" s="78"/>
      <c r="ENV540" s="65"/>
      <c r="ENY540" s="78"/>
      <c r="ENZ540" s="78"/>
      <c r="EOA540" s="65"/>
      <c r="EOD540" s="78"/>
      <c r="EOE540" s="78"/>
      <c r="EOF540" s="65"/>
      <c r="EOI540" s="78"/>
      <c r="EOJ540" s="78"/>
      <c r="EOK540" s="65"/>
      <c r="EON540" s="78"/>
      <c r="EOO540" s="78"/>
      <c r="EOP540" s="65"/>
      <c r="EOS540" s="78"/>
      <c r="EOT540" s="78"/>
      <c r="EOU540" s="65"/>
      <c r="EOX540" s="78"/>
      <c r="EOY540" s="78"/>
      <c r="EOZ540" s="65"/>
      <c r="EPC540" s="78"/>
      <c r="EPD540" s="78"/>
      <c r="EPE540" s="65"/>
      <c r="EPH540" s="78"/>
      <c r="EPI540" s="78"/>
      <c r="EPJ540" s="65"/>
      <c r="EPM540" s="78"/>
      <c r="EPN540" s="78"/>
      <c r="EPO540" s="65"/>
      <c r="EPR540" s="78"/>
      <c r="EPS540" s="78"/>
      <c r="EPT540" s="65"/>
      <c r="EPW540" s="78"/>
      <c r="EPX540" s="78"/>
      <c r="EPY540" s="65"/>
      <c r="EQB540" s="78"/>
      <c r="EQC540" s="78"/>
      <c r="EQD540" s="65"/>
      <c r="EQG540" s="78"/>
      <c r="EQH540" s="78"/>
      <c r="EQI540" s="65"/>
      <c r="EQL540" s="78"/>
      <c r="EQM540" s="78"/>
      <c r="EQN540" s="65"/>
      <c r="EQQ540" s="78"/>
      <c r="EQR540" s="78"/>
      <c r="EQS540" s="65"/>
      <c r="EQV540" s="78"/>
      <c r="EQW540" s="78"/>
      <c r="EQX540" s="65"/>
      <c r="ERA540" s="78"/>
      <c r="ERB540" s="78"/>
      <c r="ERC540" s="65"/>
      <c r="ERF540" s="78"/>
      <c r="ERG540" s="78"/>
      <c r="ERH540" s="65"/>
      <c r="ERK540" s="78"/>
      <c r="ERL540" s="78"/>
      <c r="ERM540" s="65"/>
      <c r="ERP540" s="78"/>
      <c r="ERQ540" s="78"/>
      <c r="ERR540" s="65"/>
      <c r="ERU540" s="78"/>
      <c r="ERV540" s="78"/>
      <c r="ERW540" s="65"/>
      <c r="ERZ540" s="78"/>
      <c r="ESA540" s="78"/>
      <c r="ESB540" s="65"/>
      <c r="ESE540" s="78"/>
      <c r="ESF540" s="78"/>
      <c r="ESG540" s="65"/>
      <c r="ESJ540" s="78"/>
      <c r="ESK540" s="78"/>
      <c r="ESL540" s="65"/>
      <c r="ESO540" s="78"/>
      <c r="ESP540" s="78"/>
      <c r="ESQ540" s="65"/>
      <c r="EST540" s="78"/>
      <c r="ESU540" s="78"/>
      <c r="ESV540" s="65"/>
      <c r="ESY540" s="78"/>
      <c r="ESZ540" s="78"/>
      <c r="ETA540" s="65"/>
      <c r="ETD540" s="78"/>
      <c r="ETE540" s="78"/>
      <c r="ETF540" s="65"/>
      <c r="ETI540" s="78"/>
      <c r="ETJ540" s="78"/>
      <c r="ETK540" s="65"/>
      <c r="ETN540" s="78"/>
      <c r="ETO540" s="78"/>
      <c r="ETP540" s="65"/>
      <c r="ETS540" s="78"/>
      <c r="ETT540" s="78"/>
      <c r="ETU540" s="65"/>
      <c r="ETX540" s="78"/>
      <c r="ETY540" s="78"/>
      <c r="ETZ540" s="65"/>
      <c r="EUC540" s="78"/>
      <c r="EUD540" s="78"/>
      <c r="EUE540" s="65"/>
      <c r="EUH540" s="78"/>
      <c r="EUI540" s="78"/>
      <c r="EUJ540" s="65"/>
      <c r="EUM540" s="78"/>
      <c r="EUN540" s="78"/>
      <c r="EUO540" s="65"/>
      <c r="EUR540" s="78"/>
      <c r="EUS540" s="78"/>
      <c r="EUT540" s="65"/>
      <c r="EUW540" s="78"/>
      <c r="EUX540" s="78"/>
      <c r="EUY540" s="65"/>
      <c r="EVB540" s="78"/>
      <c r="EVC540" s="78"/>
      <c r="EVD540" s="65"/>
      <c r="EVG540" s="78"/>
      <c r="EVH540" s="78"/>
      <c r="EVI540" s="65"/>
      <c r="EVL540" s="78"/>
      <c r="EVM540" s="78"/>
      <c r="EVN540" s="65"/>
      <c r="EVQ540" s="78"/>
      <c r="EVR540" s="78"/>
      <c r="EVS540" s="65"/>
      <c r="EVV540" s="78"/>
      <c r="EVW540" s="78"/>
      <c r="EVX540" s="65"/>
      <c r="EWA540" s="78"/>
      <c r="EWB540" s="78"/>
      <c r="EWC540" s="65"/>
      <c r="EWF540" s="78"/>
      <c r="EWG540" s="78"/>
      <c r="EWH540" s="65"/>
      <c r="EWK540" s="78"/>
      <c r="EWL540" s="78"/>
      <c r="EWM540" s="65"/>
      <c r="EWP540" s="78"/>
      <c r="EWQ540" s="78"/>
      <c r="EWR540" s="65"/>
      <c r="EWU540" s="78"/>
      <c r="EWV540" s="78"/>
      <c r="EWW540" s="65"/>
      <c r="EWZ540" s="78"/>
      <c r="EXA540" s="78"/>
      <c r="EXB540" s="65"/>
      <c r="EXE540" s="78"/>
      <c r="EXF540" s="78"/>
      <c r="EXG540" s="65"/>
      <c r="EXJ540" s="78"/>
      <c r="EXK540" s="78"/>
      <c r="EXL540" s="65"/>
      <c r="EXO540" s="78"/>
      <c r="EXP540" s="78"/>
      <c r="EXQ540" s="65"/>
      <c r="EXT540" s="78"/>
      <c r="EXU540" s="78"/>
      <c r="EXV540" s="65"/>
      <c r="EXY540" s="78"/>
      <c r="EXZ540" s="78"/>
      <c r="EYA540" s="65"/>
      <c r="EYD540" s="78"/>
      <c r="EYE540" s="78"/>
      <c r="EYF540" s="65"/>
      <c r="EYI540" s="78"/>
      <c r="EYJ540" s="78"/>
      <c r="EYK540" s="65"/>
      <c r="EYN540" s="78"/>
      <c r="EYO540" s="78"/>
      <c r="EYP540" s="65"/>
      <c r="EYS540" s="78"/>
      <c r="EYT540" s="78"/>
      <c r="EYU540" s="65"/>
      <c r="EYX540" s="78"/>
      <c r="EYY540" s="78"/>
      <c r="EYZ540" s="65"/>
      <c r="EZC540" s="78"/>
      <c r="EZD540" s="78"/>
      <c r="EZE540" s="65"/>
      <c r="EZH540" s="78"/>
      <c r="EZI540" s="78"/>
      <c r="EZJ540" s="65"/>
      <c r="EZM540" s="78"/>
      <c r="EZN540" s="78"/>
      <c r="EZO540" s="65"/>
      <c r="EZR540" s="78"/>
      <c r="EZS540" s="78"/>
      <c r="EZT540" s="65"/>
      <c r="EZW540" s="78"/>
      <c r="EZX540" s="78"/>
      <c r="EZY540" s="65"/>
      <c r="FAB540" s="78"/>
      <c r="FAC540" s="78"/>
      <c r="FAD540" s="65"/>
      <c r="FAG540" s="78"/>
      <c r="FAH540" s="78"/>
      <c r="FAI540" s="65"/>
      <c r="FAL540" s="78"/>
      <c r="FAM540" s="78"/>
      <c r="FAN540" s="65"/>
      <c r="FAQ540" s="78"/>
      <c r="FAR540" s="78"/>
      <c r="FAS540" s="65"/>
      <c r="FAV540" s="78"/>
      <c r="FAW540" s="78"/>
      <c r="FAX540" s="65"/>
      <c r="FBA540" s="78"/>
      <c r="FBB540" s="78"/>
      <c r="FBC540" s="65"/>
      <c r="FBF540" s="78"/>
      <c r="FBG540" s="78"/>
      <c r="FBH540" s="65"/>
      <c r="FBK540" s="78"/>
      <c r="FBL540" s="78"/>
      <c r="FBM540" s="65"/>
      <c r="FBP540" s="78"/>
      <c r="FBQ540" s="78"/>
      <c r="FBR540" s="65"/>
      <c r="FBU540" s="78"/>
      <c r="FBV540" s="78"/>
      <c r="FBW540" s="65"/>
      <c r="FBZ540" s="78"/>
      <c r="FCA540" s="78"/>
      <c r="FCB540" s="65"/>
      <c r="FCE540" s="78"/>
      <c r="FCF540" s="78"/>
      <c r="FCG540" s="65"/>
      <c r="FCJ540" s="78"/>
      <c r="FCK540" s="78"/>
      <c r="FCL540" s="65"/>
      <c r="FCO540" s="78"/>
      <c r="FCP540" s="78"/>
      <c r="FCQ540" s="65"/>
      <c r="FCT540" s="78"/>
      <c r="FCU540" s="78"/>
      <c r="FCV540" s="65"/>
      <c r="FCY540" s="78"/>
      <c r="FCZ540" s="78"/>
      <c r="FDA540" s="65"/>
      <c r="FDD540" s="78"/>
      <c r="FDE540" s="78"/>
      <c r="FDF540" s="65"/>
      <c r="FDI540" s="78"/>
      <c r="FDJ540" s="78"/>
      <c r="FDK540" s="65"/>
      <c r="FDN540" s="78"/>
      <c r="FDO540" s="78"/>
      <c r="FDP540" s="65"/>
      <c r="FDS540" s="78"/>
      <c r="FDT540" s="78"/>
      <c r="FDU540" s="65"/>
      <c r="FDX540" s="78"/>
      <c r="FDY540" s="78"/>
      <c r="FDZ540" s="65"/>
      <c r="FEC540" s="78"/>
      <c r="FED540" s="78"/>
      <c r="FEE540" s="65"/>
      <c r="FEH540" s="78"/>
      <c r="FEI540" s="78"/>
      <c r="FEJ540" s="65"/>
      <c r="FEM540" s="78"/>
      <c r="FEN540" s="78"/>
      <c r="FEO540" s="65"/>
      <c r="FER540" s="78"/>
      <c r="FES540" s="78"/>
      <c r="FET540" s="65"/>
      <c r="FEW540" s="78"/>
      <c r="FEX540" s="78"/>
      <c r="FEY540" s="65"/>
      <c r="FFB540" s="78"/>
      <c r="FFC540" s="78"/>
      <c r="FFD540" s="65"/>
      <c r="FFG540" s="78"/>
      <c r="FFH540" s="78"/>
      <c r="FFI540" s="65"/>
      <c r="FFL540" s="78"/>
      <c r="FFM540" s="78"/>
      <c r="FFN540" s="65"/>
      <c r="FFQ540" s="78"/>
      <c r="FFR540" s="78"/>
      <c r="FFS540" s="65"/>
      <c r="FFV540" s="78"/>
      <c r="FFW540" s="78"/>
      <c r="FFX540" s="65"/>
      <c r="FGA540" s="78"/>
      <c r="FGB540" s="78"/>
      <c r="FGC540" s="65"/>
      <c r="FGF540" s="78"/>
      <c r="FGG540" s="78"/>
      <c r="FGH540" s="65"/>
      <c r="FGK540" s="78"/>
      <c r="FGL540" s="78"/>
      <c r="FGM540" s="65"/>
      <c r="FGP540" s="78"/>
      <c r="FGQ540" s="78"/>
      <c r="FGR540" s="65"/>
      <c r="FGU540" s="78"/>
      <c r="FGV540" s="78"/>
      <c r="FGW540" s="65"/>
      <c r="FGZ540" s="78"/>
      <c r="FHA540" s="78"/>
      <c r="FHB540" s="65"/>
      <c r="FHE540" s="78"/>
      <c r="FHF540" s="78"/>
      <c r="FHG540" s="65"/>
      <c r="FHJ540" s="78"/>
      <c r="FHK540" s="78"/>
      <c r="FHL540" s="65"/>
      <c r="FHO540" s="78"/>
      <c r="FHP540" s="78"/>
      <c r="FHQ540" s="65"/>
      <c r="FHT540" s="78"/>
      <c r="FHU540" s="78"/>
      <c r="FHV540" s="65"/>
      <c r="FHY540" s="78"/>
      <c r="FHZ540" s="78"/>
      <c r="FIA540" s="65"/>
      <c r="FID540" s="78"/>
      <c r="FIE540" s="78"/>
      <c r="FIF540" s="65"/>
      <c r="FII540" s="78"/>
      <c r="FIJ540" s="78"/>
      <c r="FIK540" s="65"/>
      <c r="FIN540" s="78"/>
      <c r="FIO540" s="78"/>
      <c r="FIP540" s="65"/>
      <c r="FIS540" s="78"/>
      <c r="FIT540" s="78"/>
      <c r="FIU540" s="65"/>
      <c r="FIX540" s="78"/>
      <c r="FIY540" s="78"/>
      <c r="FIZ540" s="65"/>
      <c r="FJC540" s="78"/>
      <c r="FJD540" s="78"/>
      <c r="FJE540" s="65"/>
      <c r="FJH540" s="78"/>
      <c r="FJI540" s="78"/>
      <c r="FJJ540" s="65"/>
      <c r="FJM540" s="78"/>
      <c r="FJN540" s="78"/>
      <c r="FJO540" s="65"/>
      <c r="FJR540" s="78"/>
      <c r="FJS540" s="78"/>
      <c r="FJT540" s="65"/>
      <c r="FJW540" s="78"/>
      <c r="FJX540" s="78"/>
      <c r="FJY540" s="65"/>
      <c r="FKB540" s="78"/>
      <c r="FKC540" s="78"/>
      <c r="FKD540" s="65"/>
      <c r="FKG540" s="78"/>
      <c r="FKH540" s="78"/>
      <c r="FKI540" s="65"/>
      <c r="FKL540" s="78"/>
      <c r="FKM540" s="78"/>
      <c r="FKN540" s="65"/>
      <c r="FKQ540" s="78"/>
      <c r="FKR540" s="78"/>
      <c r="FKS540" s="65"/>
      <c r="FKV540" s="78"/>
      <c r="FKW540" s="78"/>
      <c r="FKX540" s="65"/>
      <c r="FLA540" s="78"/>
      <c r="FLB540" s="78"/>
      <c r="FLC540" s="65"/>
      <c r="FLF540" s="78"/>
      <c r="FLG540" s="78"/>
      <c r="FLH540" s="65"/>
      <c r="FLK540" s="78"/>
      <c r="FLL540" s="78"/>
      <c r="FLM540" s="65"/>
      <c r="FLP540" s="78"/>
      <c r="FLQ540" s="78"/>
      <c r="FLR540" s="65"/>
      <c r="FLU540" s="78"/>
      <c r="FLV540" s="78"/>
      <c r="FLW540" s="65"/>
      <c r="FLZ540" s="78"/>
      <c r="FMA540" s="78"/>
      <c r="FMB540" s="65"/>
      <c r="FME540" s="78"/>
      <c r="FMF540" s="78"/>
      <c r="FMG540" s="65"/>
      <c r="FMJ540" s="78"/>
      <c r="FMK540" s="78"/>
      <c r="FML540" s="65"/>
      <c r="FMO540" s="78"/>
      <c r="FMP540" s="78"/>
      <c r="FMQ540" s="65"/>
      <c r="FMT540" s="78"/>
      <c r="FMU540" s="78"/>
      <c r="FMV540" s="65"/>
      <c r="FMY540" s="78"/>
      <c r="FMZ540" s="78"/>
      <c r="FNA540" s="65"/>
      <c r="FND540" s="78"/>
      <c r="FNE540" s="78"/>
      <c r="FNF540" s="65"/>
      <c r="FNI540" s="78"/>
      <c r="FNJ540" s="78"/>
      <c r="FNK540" s="65"/>
      <c r="FNN540" s="78"/>
      <c r="FNO540" s="78"/>
      <c r="FNP540" s="65"/>
      <c r="FNS540" s="78"/>
      <c r="FNT540" s="78"/>
      <c r="FNU540" s="65"/>
      <c r="FNX540" s="78"/>
      <c r="FNY540" s="78"/>
      <c r="FNZ540" s="65"/>
      <c r="FOC540" s="78"/>
      <c r="FOD540" s="78"/>
      <c r="FOE540" s="65"/>
      <c r="FOH540" s="78"/>
      <c r="FOI540" s="78"/>
      <c r="FOJ540" s="65"/>
      <c r="FOM540" s="78"/>
      <c r="FON540" s="78"/>
      <c r="FOO540" s="65"/>
      <c r="FOR540" s="78"/>
      <c r="FOS540" s="78"/>
      <c r="FOT540" s="65"/>
      <c r="FOW540" s="78"/>
      <c r="FOX540" s="78"/>
      <c r="FOY540" s="65"/>
      <c r="FPB540" s="78"/>
      <c r="FPC540" s="78"/>
      <c r="FPD540" s="65"/>
      <c r="FPG540" s="78"/>
      <c r="FPH540" s="78"/>
      <c r="FPI540" s="65"/>
      <c r="FPL540" s="78"/>
      <c r="FPM540" s="78"/>
      <c r="FPN540" s="65"/>
      <c r="FPQ540" s="78"/>
      <c r="FPR540" s="78"/>
      <c r="FPS540" s="65"/>
      <c r="FPV540" s="78"/>
      <c r="FPW540" s="78"/>
      <c r="FPX540" s="65"/>
      <c r="FQA540" s="78"/>
      <c r="FQB540" s="78"/>
      <c r="FQC540" s="65"/>
      <c r="FQF540" s="78"/>
      <c r="FQG540" s="78"/>
      <c r="FQH540" s="65"/>
      <c r="FQK540" s="78"/>
      <c r="FQL540" s="78"/>
      <c r="FQM540" s="65"/>
      <c r="FQP540" s="78"/>
      <c r="FQQ540" s="78"/>
      <c r="FQR540" s="65"/>
      <c r="FQU540" s="78"/>
      <c r="FQV540" s="78"/>
      <c r="FQW540" s="65"/>
      <c r="FQZ540" s="78"/>
      <c r="FRA540" s="78"/>
      <c r="FRB540" s="65"/>
      <c r="FRE540" s="78"/>
      <c r="FRF540" s="78"/>
      <c r="FRG540" s="65"/>
      <c r="FRJ540" s="78"/>
      <c r="FRK540" s="78"/>
      <c r="FRL540" s="65"/>
      <c r="FRO540" s="78"/>
      <c r="FRP540" s="78"/>
      <c r="FRQ540" s="65"/>
      <c r="FRT540" s="78"/>
      <c r="FRU540" s="78"/>
      <c r="FRV540" s="65"/>
      <c r="FRY540" s="78"/>
      <c r="FRZ540" s="78"/>
      <c r="FSA540" s="65"/>
      <c r="FSD540" s="78"/>
      <c r="FSE540" s="78"/>
      <c r="FSF540" s="65"/>
      <c r="FSI540" s="78"/>
      <c r="FSJ540" s="78"/>
      <c r="FSK540" s="65"/>
      <c r="FSN540" s="78"/>
      <c r="FSO540" s="78"/>
      <c r="FSP540" s="65"/>
      <c r="FSS540" s="78"/>
      <c r="FST540" s="78"/>
      <c r="FSU540" s="65"/>
      <c r="FSX540" s="78"/>
      <c r="FSY540" s="78"/>
      <c r="FSZ540" s="65"/>
      <c r="FTC540" s="78"/>
      <c r="FTD540" s="78"/>
      <c r="FTE540" s="65"/>
      <c r="FTH540" s="78"/>
      <c r="FTI540" s="78"/>
      <c r="FTJ540" s="65"/>
      <c r="FTM540" s="78"/>
      <c r="FTN540" s="78"/>
      <c r="FTO540" s="65"/>
      <c r="FTR540" s="78"/>
      <c r="FTS540" s="78"/>
      <c r="FTT540" s="65"/>
      <c r="FTW540" s="78"/>
      <c r="FTX540" s="78"/>
      <c r="FTY540" s="65"/>
      <c r="FUB540" s="78"/>
      <c r="FUC540" s="78"/>
      <c r="FUD540" s="65"/>
      <c r="FUG540" s="78"/>
      <c r="FUH540" s="78"/>
      <c r="FUI540" s="65"/>
      <c r="FUL540" s="78"/>
      <c r="FUM540" s="78"/>
      <c r="FUN540" s="65"/>
      <c r="FUQ540" s="78"/>
      <c r="FUR540" s="78"/>
      <c r="FUS540" s="65"/>
      <c r="FUV540" s="78"/>
      <c r="FUW540" s="78"/>
      <c r="FUX540" s="65"/>
      <c r="FVA540" s="78"/>
      <c r="FVB540" s="78"/>
      <c r="FVC540" s="65"/>
      <c r="FVF540" s="78"/>
      <c r="FVG540" s="78"/>
      <c r="FVH540" s="65"/>
      <c r="FVK540" s="78"/>
      <c r="FVL540" s="78"/>
      <c r="FVM540" s="65"/>
      <c r="FVP540" s="78"/>
      <c r="FVQ540" s="78"/>
      <c r="FVR540" s="65"/>
      <c r="FVU540" s="78"/>
      <c r="FVV540" s="78"/>
      <c r="FVW540" s="65"/>
      <c r="FVZ540" s="78"/>
      <c r="FWA540" s="78"/>
      <c r="FWB540" s="65"/>
      <c r="FWE540" s="78"/>
      <c r="FWF540" s="78"/>
      <c r="FWG540" s="65"/>
      <c r="FWJ540" s="78"/>
      <c r="FWK540" s="78"/>
      <c r="FWL540" s="65"/>
      <c r="FWO540" s="78"/>
      <c r="FWP540" s="78"/>
      <c r="FWQ540" s="65"/>
      <c r="FWT540" s="78"/>
      <c r="FWU540" s="78"/>
      <c r="FWV540" s="65"/>
      <c r="FWY540" s="78"/>
      <c r="FWZ540" s="78"/>
      <c r="FXA540" s="65"/>
      <c r="FXD540" s="78"/>
      <c r="FXE540" s="78"/>
      <c r="FXF540" s="65"/>
      <c r="FXI540" s="78"/>
      <c r="FXJ540" s="78"/>
      <c r="FXK540" s="65"/>
      <c r="FXN540" s="78"/>
      <c r="FXO540" s="78"/>
      <c r="FXP540" s="65"/>
      <c r="FXS540" s="78"/>
      <c r="FXT540" s="78"/>
      <c r="FXU540" s="65"/>
      <c r="FXX540" s="78"/>
      <c r="FXY540" s="78"/>
      <c r="FXZ540" s="65"/>
      <c r="FYC540" s="78"/>
      <c r="FYD540" s="78"/>
      <c r="FYE540" s="65"/>
      <c r="FYH540" s="78"/>
      <c r="FYI540" s="78"/>
      <c r="FYJ540" s="65"/>
      <c r="FYM540" s="78"/>
      <c r="FYN540" s="78"/>
      <c r="FYO540" s="65"/>
      <c r="FYR540" s="78"/>
      <c r="FYS540" s="78"/>
      <c r="FYT540" s="65"/>
      <c r="FYW540" s="78"/>
      <c r="FYX540" s="78"/>
      <c r="FYY540" s="65"/>
      <c r="FZB540" s="78"/>
      <c r="FZC540" s="78"/>
      <c r="FZD540" s="65"/>
      <c r="FZG540" s="78"/>
      <c r="FZH540" s="78"/>
      <c r="FZI540" s="65"/>
      <c r="FZL540" s="78"/>
      <c r="FZM540" s="78"/>
      <c r="FZN540" s="65"/>
      <c r="FZQ540" s="78"/>
      <c r="FZR540" s="78"/>
      <c r="FZS540" s="65"/>
      <c r="FZV540" s="78"/>
      <c r="FZW540" s="78"/>
      <c r="FZX540" s="65"/>
      <c r="GAA540" s="78"/>
      <c r="GAB540" s="78"/>
      <c r="GAC540" s="65"/>
      <c r="GAF540" s="78"/>
      <c r="GAG540" s="78"/>
      <c r="GAH540" s="65"/>
      <c r="GAK540" s="78"/>
      <c r="GAL540" s="78"/>
      <c r="GAM540" s="65"/>
      <c r="GAP540" s="78"/>
      <c r="GAQ540" s="78"/>
      <c r="GAR540" s="65"/>
      <c r="GAU540" s="78"/>
      <c r="GAV540" s="78"/>
      <c r="GAW540" s="65"/>
      <c r="GAZ540" s="78"/>
      <c r="GBA540" s="78"/>
      <c r="GBB540" s="65"/>
      <c r="GBE540" s="78"/>
      <c r="GBF540" s="78"/>
      <c r="GBG540" s="65"/>
      <c r="GBJ540" s="78"/>
      <c r="GBK540" s="78"/>
      <c r="GBL540" s="65"/>
      <c r="GBO540" s="78"/>
      <c r="GBP540" s="78"/>
      <c r="GBQ540" s="65"/>
      <c r="GBT540" s="78"/>
      <c r="GBU540" s="78"/>
      <c r="GBV540" s="65"/>
      <c r="GBY540" s="78"/>
      <c r="GBZ540" s="78"/>
      <c r="GCA540" s="65"/>
      <c r="GCD540" s="78"/>
      <c r="GCE540" s="78"/>
      <c r="GCF540" s="65"/>
      <c r="GCI540" s="78"/>
      <c r="GCJ540" s="78"/>
      <c r="GCK540" s="65"/>
      <c r="GCN540" s="78"/>
      <c r="GCO540" s="78"/>
      <c r="GCP540" s="65"/>
      <c r="GCS540" s="78"/>
      <c r="GCT540" s="78"/>
      <c r="GCU540" s="65"/>
      <c r="GCX540" s="78"/>
      <c r="GCY540" s="78"/>
      <c r="GCZ540" s="65"/>
      <c r="GDC540" s="78"/>
      <c r="GDD540" s="78"/>
      <c r="GDE540" s="65"/>
      <c r="GDH540" s="78"/>
      <c r="GDI540" s="78"/>
      <c r="GDJ540" s="65"/>
      <c r="GDM540" s="78"/>
      <c r="GDN540" s="78"/>
      <c r="GDO540" s="65"/>
      <c r="GDR540" s="78"/>
      <c r="GDS540" s="78"/>
      <c r="GDT540" s="65"/>
      <c r="GDW540" s="78"/>
      <c r="GDX540" s="78"/>
      <c r="GDY540" s="65"/>
      <c r="GEB540" s="78"/>
      <c r="GEC540" s="78"/>
      <c r="GED540" s="65"/>
      <c r="GEG540" s="78"/>
      <c r="GEH540" s="78"/>
      <c r="GEI540" s="65"/>
      <c r="GEL540" s="78"/>
      <c r="GEM540" s="78"/>
      <c r="GEN540" s="65"/>
      <c r="GEQ540" s="78"/>
      <c r="GER540" s="78"/>
      <c r="GES540" s="65"/>
      <c r="GEV540" s="78"/>
      <c r="GEW540" s="78"/>
      <c r="GEX540" s="65"/>
      <c r="GFA540" s="78"/>
      <c r="GFB540" s="78"/>
      <c r="GFC540" s="65"/>
      <c r="GFF540" s="78"/>
      <c r="GFG540" s="78"/>
      <c r="GFH540" s="65"/>
      <c r="GFK540" s="78"/>
      <c r="GFL540" s="78"/>
      <c r="GFM540" s="65"/>
      <c r="GFP540" s="78"/>
      <c r="GFQ540" s="78"/>
      <c r="GFR540" s="65"/>
      <c r="GFU540" s="78"/>
      <c r="GFV540" s="78"/>
      <c r="GFW540" s="65"/>
      <c r="GFZ540" s="78"/>
      <c r="GGA540" s="78"/>
      <c r="GGB540" s="65"/>
      <c r="GGE540" s="78"/>
      <c r="GGF540" s="78"/>
      <c r="GGG540" s="65"/>
      <c r="GGJ540" s="78"/>
      <c r="GGK540" s="78"/>
      <c r="GGL540" s="65"/>
      <c r="GGO540" s="78"/>
      <c r="GGP540" s="78"/>
      <c r="GGQ540" s="65"/>
      <c r="GGT540" s="78"/>
      <c r="GGU540" s="78"/>
      <c r="GGV540" s="65"/>
      <c r="GGY540" s="78"/>
      <c r="GGZ540" s="78"/>
      <c r="GHA540" s="65"/>
      <c r="GHD540" s="78"/>
      <c r="GHE540" s="78"/>
      <c r="GHF540" s="65"/>
      <c r="GHI540" s="78"/>
      <c r="GHJ540" s="78"/>
      <c r="GHK540" s="65"/>
      <c r="GHN540" s="78"/>
      <c r="GHO540" s="78"/>
      <c r="GHP540" s="65"/>
      <c r="GHS540" s="78"/>
      <c r="GHT540" s="78"/>
      <c r="GHU540" s="65"/>
      <c r="GHX540" s="78"/>
      <c r="GHY540" s="78"/>
      <c r="GHZ540" s="65"/>
      <c r="GIC540" s="78"/>
      <c r="GID540" s="78"/>
      <c r="GIE540" s="65"/>
      <c r="GIH540" s="78"/>
      <c r="GII540" s="78"/>
      <c r="GIJ540" s="65"/>
      <c r="GIM540" s="78"/>
      <c r="GIN540" s="78"/>
      <c r="GIO540" s="65"/>
      <c r="GIR540" s="78"/>
      <c r="GIS540" s="78"/>
      <c r="GIT540" s="65"/>
      <c r="GIW540" s="78"/>
      <c r="GIX540" s="78"/>
      <c r="GIY540" s="65"/>
      <c r="GJB540" s="78"/>
      <c r="GJC540" s="78"/>
      <c r="GJD540" s="65"/>
      <c r="GJG540" s="78"/>
      <c r="GJH540" s="78"/>
      <c r="GJI540" s="65"/>
      <c r="GJL540" s="78"/>
      <c r="GJM540" s="78"/>
      <c r="GJN540" s="65"/>
      <c r="GJQ540" s="78"/>
      <c r="GJR540" s="78"/>
      <c r="GJS540" s="65"/>
      <c r="GJV540" s="78"/>
      <c r="GJW540" s="78"/>
      <c r="GJX540" s="65"/>
      <c r="GKA540" s="78"/>
      <c r="GKB540" s="78"/>
      <c r="GKC540" s="65"/>
      <c r="GKF540" s="78"/>
      <c r="GKG540" s="78"/>
      <c r="GKH540" s="65"/>
      <c r="GKK540" s="78"/>
      <c r="GKL540" s="78"/>
      <c r="GKM540" s="65"/>
      <c r="GKP540" s="78"/>
      <c r="GKQ540" s="78"/>
      <c r="GKR540" s="65"/>
      <c r="GKU540" s="78"/>
      <c r="GKV540" s="78"/>
      <c r="GKW540" s="65"/>
      <c r="GKZ540" s="78"/>
      <c r="GLA540" s="78"/>
      <c r="GLB540" s="65"/>
      <c r="GLE540" s="78"/>
      <c r="GLF540" s="78"/>
      <c r="GLG540" s="65"/>
      <c r="GLJ540" s="78"/>
      <c r="GLK540" s="78"/>
      <c r="GLL540" s="65"/>
      <c r="GLO540" s="78"/>
      <c r="GLP540" s="78"/>
      <c r="GLQ540" s="65"/>
      <c r="GLT540" s="78"/>
      <c r="GLU540" s="78"/>
      <c r="GLV540" s="65"/>
      <c r="GLY540" s="78"/>
      <c r="GLZ540" s="78"/>
      <c r="GMA540" s="65"/>
      <c r="GMD540" s="78"/>
      <c r="GME540" s="78"/>
      <c r="GMF540" s="65"/>
      <c r="GMI540" s="78"/>
      <c r="GMJ540" s="78"/>
      <c r="GMK540" s="65"/>
      <c r="GMN540" s="78"/>
      <c r="GMO540" s="78"/>
      <c r="GMP540" s="65"/>
      <c r="GMS540" s="78"/>
      <c r="GMT540" s="78"/>
      <c r="GMU540" s="65"/>
      <c r="GMX540" s="78"/>
      <c r="GMY540" s="78"/>
      <c r="GMZ540" s="65"/>
      <c r="GNC540" s="78"/>
      <c r="GND540" s="78"/>
      <c r="GNE540" s="65"/>
      <c r="GNH540" s="78"/>
      <c r="GNI540" s="78"/>
      <c r="GNJ540" s="65"/>
      <c r="GNM540" s="78"/>
      <c r="GNN540" s="78"/>
      <c r="GNO540" s="65"/>
      <c r="GNR540" s="78"/>
      <c r="GNS540" s="78"/>
      <c r="GNT540" s="65"/>
      <c r="GNW540" s="78"/>
      <c r="GNX540" s="78"/>
      <c r="GNY540" s="65"/>
      <c r="GOB540" s="78"/>
      <c r="GOC540" s="78"/>
      <c r="GOD540" s="65"/>
      <c r="GOG540" s="78"/>
      <c r="GOH540" s="78"/>
      <c r="GOI540" s="65"/>
      <c r="GOL540" s="78"/>
      <c r="GOM540" s="78"/>
      <c r="GON540" s="65"/>
      <c r="GOQ540" s="78"/>
      <c r="GOR540" s="78"/>
      <c r="GOS540" s="65"/>
      <c r="GOV540" s="78"/>
      <c r="GOW540" s="78"/>
      <c r="GOX540" s="65"/>
      <c r="GPA540" s="78"/>
      <c r="GPB540" s="78"/>
      <c r="GPC540" s="65"/>
      <c r="GPF540" s="78"/>
      <c r="GPG540" s="78"/>
      <c r="GPH540" s="65"/>
      <c r="GPK540" s="78"/>
      <c r="GPL540" s="78"/>
      <c r="GPM540" s="65"/>
      <c r="GPP540" s="78"/>
      <c r="GPQ540" s="78"/>
      <c r="GPR540" s="65"/>
      <c r="GPU540" s="78"/>
      <c r="GPV540" s="78"/>
      <c r="GPW540" s="65"/>
      <c r="GPZ540" s="78"/>
      <c r="GQA540" s="78"/>
      <c r="GQB540" s="65"/>
      <c r="GQE540" s="78"/>
      <c r="GQF540" s="78"/>
      <c r="GQG540" s="65"/>
      <c r="GQJ540" s="78"/>
      <c r="GQK540" s="78"/>
      <c r="GQL540" s="65"/>
      <c r="GQO540" s="78"/>
      <c r="GQP540" s="78"/>
      <c r="GQQ540" s="65"/>
      <c r="GQT540" s="78"/>
      <c r="GQU540" s="78"/>
      <c r="GQV540" s="65"/>
      <c r="GQY540" s="78"/>
      <c r="GQZ540" s="78"/>
      <c r="GRA540" s="65"/>
      <c r="GRD540" s="78"/>
      <c r="GRE540" s="78"/>
      <c r="GRF540" s="65"/>
      <c r="GRI540" s="78"/>
      <c r="GRJ540" s="78"/>
      <c r="GRK540" s="65"/>
      <c r="GRN540" s="78"/>
      <c r="GRO540" s="78"/>
      <c r="GRP540" s="65"/>
      <c r="GRS540" s="78"/>
      <c r="GRT540" s="78"/>
      <c r="GRU540" s="65"/>
      <c r="GRX540" s="78"/>
      <c r="GRY540" s="78"/>
      <c r="GRZ540" s="65"/>
      <c r="GSC540" s="78"/>
      <c r="GSD540" s="78"/>
      <c r="GSE540" s="65"/>
      <c r="GSH540" s="78"/>
      <c r="GSI540" s="78"/>
      <c r="GSJ540" s="65"/>
      <c r="GSM540" s="78"/>
      <c r="GSN540" s="78"/>
      <c r="GSO540" s="65"/>
      <c r="GSR540" s="78"/>
      <c r="GSS540" s="78"/>
      <c r="GST540" s="65"/>
      <c r="GSW540" s="78"/>
      <c r="GSX540" s="78"/>
      <c r="GSY540" s="65"/>
      <c r="GTB540" s="78"/>
      <c r="GTC540" s="78"/>
      <c r="GTD540" s="65"/>
      <c r="GTG540" s="78"/>
      <c r="GTH540" s="78"/>
      <c r="GTI540" s="65"/>
      <c r="GTL540" s="78"/>
      <c r="GTM540" s="78"/>
      <c r="GTN540" s="65"/>
      <c r="GTQ540" s="78"/>
      <c r="GTR540" s="78"/>
      <c r="GTS540" s="65"/>
      <c r="GTV540" s="78"/>
      <c r="GTW540" s="78"/>
      <c r="GTX540" s="65"/>
      <c r="GUA540" s="78"/>
      <c r="GUB540" s="78"/>
      <c r="GUC540" s="65"/>
      <c r="GUF540" s="78"/>
      <c r="GUG540" s="78"/>
      <c r="GUH540" s="65"/>
      <c r="GUK540" s="78"/>
      <c r="GUL540" s="78"/>
      <c r="GUM540" s="65"/>
      <c r="GUP540" s="78"/>
      <c r="GUQ540" s="78"/>
      <c r="GUR540" s="65"/>
      <c r="GUU540" s="78"/>
      <c r="GUV540" s="78"/>
      <c r="GUW540" s="65"/>
      <c r="GUZ540" s="78"/>
      <c r="GVA540" s="78"/>
      <c r="GVB540" s="65"/>
      <c r="GVE540" s="78"/>
      <c r="GVF540" s="78"/>
      <c r="GVG540" s="65"/>
      <c r="GVJ540" s="78"/>
      <c r="GVK540" s="78"/>
      <c r="GVL540" s="65"/>
      <c r="GVO540" s="78"/>
      <c r="GVP540" s="78"/>
      <c r="GVQ540" s="65"/>
      <c r="GVT540" s="78"/>
      <c r="GVU540" s="78"/>
      <c r="GVV540" s="65"/>
      <c r="GVY540" s="78"/>
      <c r="GVZ540" s="78"/>
      <c r="GWA540" s="65"/>
      <c r="GWD540" s="78"/>
      <c r="GWE540" s="78"/>
      <c r="GWF540" s="65"/>
      <c r="GWI540" s="78"/>
      <c r="GWJ540" s="78"/>
      <c r="GWK540" s="65"/>
      <c r="GWN540" s="78"/>
      <c r="GWO540" s="78"/>
      <c r="GWP540" s="65"/>
      <c r="GWS540" s="78"/>
      <c r="GWT540" s="78"/>
      <c r="GWU540" s="65"/>
      <c r="GWX540" s="78"/>
      <c r="GWY540" s="78"/>
      <c r="GWZ540" s="65"/>
      <c r="GXC540" s="78"/>
      <c r="GXD540" s="78"/>
      <c r="GXE540" s="65"/>
      <c r="GXH540" s="78"/>
      <c r="GXI540" s="78"/>
      <c r="GXJ540" s="65"/>
      <c r="GXM540" s="78"/>
      <c r="GXN540" s="78"/>
      <c r="GXO540" s="65"/>
      <c r="GXR540" s="78"/>
      <c r="GXS540" s="78"/>
      <c r="GXT540" s="65"/>
      <c r="GXW540" s="78"/>
      <c r="GXX540" s="78"/>
      <c r="GXY540" s="65"/>
      <c r="GYB540" s="78"/>
      <c r="GYC540" s="78"/>
      <c r="GYD540" s="65"/>
      <c r="GYG540" s="78"/>
      <c r="GYH540" s="78"/>
      <c r="GYI540" s="65"/>
      <c r="GYL540" s="78"/>
      <c r="GYM540" s="78"/>
      <c r="GYN540" s="65"/>
      <c r="GYQ540" s="78"/>
      <c r="GYR540" s="78"/>
      <c r="GYS540" s="65"/>
      <c r="GYV540" s="78"/>
      <c r="GYW540" s="78"/>
      <c r="GYX540" s="65"/>
      <c r="GZA540" s="78"/>
      <c r="GZB540" s="78"/>
      <c r="GZC540" s="65"/>
      <c r="GZF540" s="78"/>
      <c r="GZG540" s="78"/>
      <c r="GZH540" s="65"/>
      <c r="GZK540" s="78"/>
      <c r="GZL540" s="78"/>
      <c r="GZM540" s="65"/>
      <c r="GZP540" s="78"/>
      <c r="GZQ540" s="78"/>
      <c r="GZR540" s="65"/>
      <c r="GZU540" s="78"/>
      <c r="GZV540" s="78"/>
      <c r="GZW540" s="65"/>
      <c r="GZZ540" s="78"/>
      <c r="HAA540" s="78"/>
      <c r="HAB540" s="65"/>
      <c r="HAE540" s="78"/>
      <c r="HAF540" s="78"/>
      <c r="HAG540" s="65"/>
      <c r="HAJ540" s="78"/>
      <c r="HAK540" s="78"/>
      <c r="HAL540" s="65"/>
      <c r="HAO540" s="78"/>
      <c r="HAP540" s="78"/>
      <c r="HAQ540" s="65"/>
      <c r="HAT540" s="78"/>
      <c r="HAU540" s="78"/>
      <c r="HAV540" s="65"/>
      <c r="HAY540" s="78"/>
      <c r="HAZ540" s="78"/>
      <c r="HBA540" s="65"/>
      <c r="HBD540" s="78"/>
      <c r="HBE540" s="78"/>
      <c r="HBF540" s="65"/>
      <c r="HBI540" s="78"/>
      <c r="HBJ540" s="78"/>
      <c r="HBK540" s="65"/>
      <c r="HBN540" s="78"/>
      <c r="HBO540" s="78"/>
      <c r="HBP540" s="65"/>
      <c r="HBS540" s="78"/>
      <c r="HBT540" s="78"/>
      <c r="HBU540" s="65"/>
      <c r="HBX540" s="78"/>
      <c r="HBY540" s="78"/>
      <c r="HBZ540" s="65"/>
      <c r="HCC540" s="78"/>
      <c r="HCD540" s="78"/>
      <c r="HCE540" s="65"/>
      <c r="HCH540" s="78"/>
      <c r="HCI540" s="78"/>
      <c r="HCJ540" s="65"/>
      <c r="HCM540" s="78"/>
      <c r="HCN540" s="78"/>
      <c r="HCO540" s="65"/>
      <c r="HCR540" s="78"/>
      <c r="HCS540" s="78"/>
      <c r="HCT540" s="65"/>
      <c r="HCW540" s="78"/>
      <c r="HCX540" s="78"/>
      <c r="HCY540" s="65"/>
      <c r="HDB540" s="78"/>
      <c r="HDC540" s="78"/>
      <c r="HDD540" s="65"/>
      <c r="HDG540" s="78"/>
      <c r="HDH540" s="78"/>
      <c r="HDI540" s="65"/>
      <c r="HDL540" s="78"/>
      <c r="HDM540" s="78"/>
      <c r="HDN540" s="65"/>
      <c r="HDQ540" s="78"/>
      <c r="HDR540" s="78"/>
      <c r="HDS540" s="65"/>
      <c r="HDV540" s="78"/>
      <c r="HDW540" s="78"/>
      <c r="HDX540" s="65"/>
      <c r="HEA540" s="78"/>
      <c r="HEB540" s="78"/>
      <c r="HEC540" s="65"/>
      <c r="HEF540" s="78"/>
      <c r="HEG540" s="78"/>
      <c r="HEH540" s="65"/>
      <c r="HEK540" s="78"/>
      <c r="HEL540" s="78"/>
      <c r="HEM540" s="65"/>
      <c r="HEP540" s="78"/>
      <c r="HEQ540" s="78"/>
      <c r="HER540" s="65"/>
      <c r="HEU540" s="78"/>
      <c r="HEV540" s="78"/>
      <c r="HEW540" s="65"/>
      <c r="HEZ540" s="78"/>
      <c r="HFA540" s="78"/>
      <c r="HFB540" s="65"/>
      <c r="HFE540" s="78"/>
      <c r="HFF540" s="78"/>
      <c r="HFG540" s="65"/>
      <c r="HFJ540" s="78"/>
      <c r="HFK540" s="78"/>
      <c r="HFL540" s="65"/>
      <c r="HFO540" s="78"/>
      <c r="HFP540" s="78"/>
      <c r="HFQ540" s="65"/>
      <c r="HFT540" s="78"/>
      <c r="HFU540" s="78"/>
      <c r="HFV540" s="65"/>
      <c r="HFY540" s="78"/>
      <c r="HFZ540" s="78"/>
      <c r="HGA540" s="65"/>
      <c r="HGD540" s="78"/>
      <c r="HGE540" s="78"/>
      <c r="HGF540" s="65"/>
      <c r="HGI540" s="78"/>
      <c r="HGJ540" s="78"/>
      <c r="HGK540" s="65"/>
      <c r="HGN540" s="78"/>
      <c r="HGO540" s="78"/>
      <c r="HGP540" s="65"/>
      <c r="HGS540" s="78"/>
      <c r="HGT540" s="78"/>
      <c r="HGU540" s="65"/>
      <c r="HGX540" s="78"/>
      <c r="HGY540" s="78"/>
      <c r="HGZ540" s="65"/>
      <c r="HHC540" s="78"/>
      <c r="HHD540" s="78"/>
      <c r="HHE540" s="65"/>
      <c r="HHH540" s="78"/>
      <c r="HHI540" s="78"/>
      <c r="HHJ540" s="65"/>
      <c r="HHM540" s="78"/>
      <c r="HHN540" s="78"/>
      <c r="HHO540" s="65"/>
      <c r="HHR540" s="78"/>
      <c r="HHS540" s="78"/>
      <c r="HHT540" s="65"/>
      <c r="HHW540" s="78"/>
      <c r="HHX540" s="78"/>
      <c r="HHY540" s="65"/>
      <c r="HIB540" s="78"/>
      <c r="HIC540" s="78"/>
      <c r="HID540" s="65"/>
      <c r="HIG540" s="78"/>
      <c r="HIH540" s="78"/>
      <c r="HII540" s="65"/>
      <c r="HIL540" s="78"/>
      <c r="HIM540" s="78"/>
      <c r="HIN540" s="65"/>
      <c r="HIQ540" s="78"/>
      <c r="HIR540" s="78"/>
      <c r="HIS540" s="65"/>
      <c r="HIV540" s="78"/>
      <c r="HIW540" s="78"/>
      <c r="HIX540" s="65"/>
      <c r="HJA540" s="78"/>
      <c r="HJB540" s="78"/>
      <c r="HJC540" s="65"/>
      <c r="HJF540" s="78"/>
      <c r="HJG540" s="78"/>
      <c r="HJH540" s="65"/>
      <c r="HJK540" s="78"/>
      <c r="HJL540" s="78"/>
      <c r="HJM540" s="65"/>
      <c r="HJP540" s="78"/>
      <c r="HJQ540" s="78"/>
      <c r="HJR540" s="65"/>
      <c r="HJU540" s="78"/>
      <c r="HJV540" s="78"/>
      <c r="HJW540" s="65"/>
      <c r="HJZ540" s="78"/>
      <c r="HKA540" s="78"/>
      <c r="HKB540" s="65"/>
      <c r="HKE540" s="78"/>
      <c r="HKF540" s="78"/>
      <c r="HKG540" s="65"/>
      <c r="HKJ540" s="78"/>
      <c r="HKK540" s="78"/>
      <c r="HKL540" s="65"/>
      <c r="HKO540" s="78"/>
      <c r="HKP540" s="78"/>
      <c r="HKQ540" s="65"/>
      <c r="HKT540" s="78"/>
      <c r="HKU540" s="78"/>
      <c r="HKV540" s="65"/>
      <c r="HKY540" s="78"/>
      <c r="HKZ540" s="78"/>
      <c r="HLA540" s="65"/>
      <c r="HLD540" s="78"/>
      <c r="HLE540" s="78"/>
      <c r="HLF540" s="65"/>
      <c r="HLI540" s="78"/>
      <c r="HLJ540" s="78"/>
      <c r="HLK540" s="65"/>
      <c r="HLN540" s="78"/>
      <c r="HLO540" s="78"/>
      <c r="HLP540" s="65"/>
      <c r="HLS540" s="78"/>
      <c r="HLT540" s="78"/>
      <c r="HLU540" s="65"/>
      <c r="HLX540" s="78"/>
      <c r="HLY540" s="78"/>
      <c r="HLZ540" s="65"/>
      <c r="HMC540" s="78"/>
      <c r="HMD540" s="78"/>
      <c r="HME540" s="65"/>
      <c r="HMH540" s="78"/>
      <c r="HMI540" s="78"/>
      <c r="HMJ540" s="65"/>
      <c r="HMM540" s="78"/>
      <c r="HMN540" s="78"/>
      <c r="HMO540" s="65"/>
      <c r="HMR540" s="78"/>
      <c r="HMS540" s="78"/>
      <c r="HMT540" s="65"/>
      <c r="HMW540" s="78"/>
      <c r="HMX540" s="78"/>
      <c r="HMY540" s="65"/>
      <c r="HNB540" s="78"/>
      <c r="HNC540" s="78"/>
      <c r="HND540" s="65"/>
      <c r="HNG540" s="78"/>
      <c r="HNH540" s="78"/>
      <c r="HNI540" s="65"/>
      <c r="HNL540" s="78"/>
      <c r="HNM540" s="78"/>
      <c r="HNN540" s="65"/>
      <c r="HNQ540" s="78"/>
      <c r="HNR540" s="78"/>
      <c r="HNS540" s="65"/>
      <c r="HNV540" s="78"/>
      <c r="HNW540" s="78"/>
      <c r="HNX540" s="65"/>
      <c r="HOA540" s="78"/>
      <c r="HOB540" s="78"/>
      <c r="HOC540" s="65"/>
      <c r="HOF540" s="78"/>
      <c r="HOG540" s="78"/>
      <c r="HOH540" s="65"/>
      <c r="HOK540" s="78"/>
      <c r="HOL540" s="78"/>
      <c r="HOM540" s="65"/>
      <c r="HOP540" s="78"/>
      <c r="HOQ540" s="78"/>
      <c r="HOR540" s="65"/>
      <c r="HOU540" s="78"/>
      <c r="HOV540" s="78"/>
      <c r="HOW540" s="65"/>
      <c r="HOZ540" s="78"/>
      <c r="HPA540" s="78"/>
      <c r="HPB540" s="65"/>
      <c r="HPE540" s="78"/>
      <c r="HPF540" s="78"/>
      <c r="HPG540" s="65"/>
      <c r="HPJ540" s="78"/>
      <c r="HPK540" s="78"/>
      <c r="HPL540" s="65"/>
      <c r="HPO540" s="78"/>
      <c r="HPP540" s="78"/>
      <c r="HPQ540" s="65"/>
      <c r="HPT540" s="78"/>
      <c r="HPU540" s="78"/>
      <c r="HPV540" s="65"/>
      <c r="HPY540" s="78"/>
      <c r="HPZ540" s="78"/>
      <c r="HQA540" s="65"/>
      <c r="HQD540" s="78"/>
      <c r="HQE540" s="78"/>
      <c r="HQF540" s="65"/>
      <c r="HQI540" s="78"/>
      <c r="HQJ540" s="78"/>
      <c r="HQK540" s="65"/>
      <c r="HQN540" s="78"/>
      <c r="HQO540" s="78"/>
      <c r="HQP540" s="65"/>
      <c r="HQS540" s="78"/>
      <c r="HQT540" s="78"/>
      <c r="HQU540" s="65"/>
      <c r="HQX540" s="78"/>
      <c r="HQY540" s="78"/>
      <c r="HQZ540" s="65"/>
      <c r="HRC540" s="78"/>
      <c r="HRD540" s="78"/>
      <c r="HRE540" s="65"/>
      <c r="HRH540" s="78"/>
      <c r="HRI540" s="78"/>
      <c r="HRJ540" s="65"/>
      <c r="HRM540" s="78"/>
      <c r="HRN540" s="78"/>
      <c r="HRO540" s="65"/>
      <c r="HRR540" s="78"/>
      <c r="HRS540" s="78"/>
      <c r="HRT540" s="65"/>
      <c r="HRW540" s="78"/>
      <c r="HRX540" s="78"/>
      <c r="HRY540" s="65"/>
      <c r="HSB540" s="78"/>
      <c r="HSC540" s="78"/>
      <c r="HSD540" s="65"/>
      <c r="HSG540" s="78"/>
      <c r="HSH540" s="78"/>
      <c r="HSI540" s="65"/>
      <c r="HSL540" s="78"/>
      <c r="HSM540" s="78"/>
      <c r="HSN540" s="65"/>
      <c r="HSQ540" s="78"/>
      <c r="HSR540" s="78"/>
      <c r="HSS540" s="65"/>
      <c r="HSV540" s="78"/>
      <c r="HSW540" s="78"/>
      <c r="HSX540" s="65"/>
      <c r="HTA540" s="78"/>
      <c r="HTB540" s="78"/>
      <c r="HTC540" s="65"/>
      <c r="HTF540" s="78"/>
      <c r="HTG540" s="78"/>
      <c r="HTH540" s="65"/>
      <c r="HTK540" s="78"/>
      <c r="HTL540" s="78"/>
      <c r="HTM540" s="65"/>
      <c r="HTP540" s="78"/>
      <c r="HTQ540" s="78"/>
      <c r="HTR540" s="65"/>
      <c r="HTU540" s="78"/>
      <c r="HTV540" s="78"/>
      <c r="HTW540" s="65"/>
      <c r="HTZ540" s="78"/>
      <c r="HUA540" s="78"/>
      <c r="HUB540" s="65"/>
      <c r="HUE540" s="78"/>
      <c r="HUF540" s="78"/>
      <c r="HUG540" s="65"/>
      <c r="HUJ540" s="78"/>
      <c r="HUK540" s="78"/>
      <c r="HUL540" s="65"/>
      <c r="HUO540" s="78"/>
      <c r="HUP540" s="78"/>
      <c r="HUQ540" s="65"/>
      <c r="HUT540" s="78"/>
      <c r="HUU540" s="78"/>
      <c r="HUV540" s="65"/>
      <c r="HUY540" s="78"/>
      <c r="HUZ540" s="78"/>
      <c r="HVA540" s="65"/>
      <c r="HVD540" s="78"/>
      <c r="HVE540" s="78"/>
      <c r="HVF540" s="65"/>
      <c r="HVI540" s="78"/>
      <c r="HVJ540" s="78"/>
      <c r="HVK540" s="65"/>
      <c r="HVN540" s="78"/>
      <c r="HVO540" s="78"/>
      <c r="HVP540" s="65"/>
      <c r="HVS540" s="78"/>
      <c r="HVT540" s="78"/>
      <c r="HVU540" s="65"/>
      <c r="HVX540" s="78"/>
      <c r="HVY540" s="78"/>
      <c r="HVZ540" s="65"/>
      <c r="HWC540" s="78"/>
      <c r="HWD540" s="78"/>
      <c r="HWE540" s="65"/>
      <c r="HWH540" s="78"/>
      <c r="HWI540" s="78"/>
      <c r="HWJ540" s="65"/>
      <c r="HWM540" s="78"/>
      <c r="HWN540" s="78"/>
      <c r="HWO540" s="65"/>
      <c r="HWR540" s="78"/>
      <c r="HWS540" s="78"/>
      <c r="HWT540" s="65"/>
      <c r="HWW540" s="78"/>
      <c r="HWX540" s="78"/>
      <c r="HWY540" s="65"/>
      <c r="HXB540" s="78"/>
      <c r="HXC540" s="78"/>
      <c r="HXD540" s="65"/>
      <c r="HXG540" s="78"/>
      <c r="HXH540" s="78"/>
      <c r="HXI540" s="65"/>
      <c r="HXL540" s="78"/>
      <c r="HXM540" s="78"/>
      <c r="HXN540" s="65"/>
      <c r="HXQ540" s="78"/>
      <c r="HXR540" s="78"/>
      <c r="HXS540" s="65"/>
      <c r="HXV540" s="78"/>
      <c r="HXW540" s="78"/>
      <c r="HXX540" s="65"/>
      <c r="HYA540" s="78"/>
      <c r="HYB540" s="78"/>
      <c r="HYC540" s="65"/>
      <c r="HYF540" s="78"/>
      <c r="HYG540" s="78"/>
      <c r="HYH540" s="65"/>
      <c r="HYK540" s="78"/>
      <c r="HYL540" s="78"/>
      <c r="HYM540" s="65"/>
      <c r="HYP540" s="78"/>
      <c r="HYQ540" s="78"/>
      <c r="HYR540" s="65"/>
      <c r="HYU540" s="78"/>
      <c r="HYV540" s="78"/>
      <c r="HYW540" s="65"/>
      <c r="HYZ540" s="78"/>
      <c r="HZA540" s="78"/>
      <c r="HZB540" s="65"/>
      <c r="HZE540" s="78"/>
      <c r="HZF540" s="78"/>
      <c r="HZG540" s="65"/>
      <c r="HZJ540" s="78"/>
      <c r="HZK540" s="78"/>
      <c r="HZL540" s="65"/>
      <c r="HZO540" s="78"/>
      <c r="HZP540" s="78"/>
      <c r="HZQ540" s="65"/>
      <c r="HZT540" s="78"/>
      <c r="HZU540" s="78"/>
      <c r="HZV540" s="65"/>
      <c r="HZY540" s="78"/>
      <c r="HZZ540" s="78"/>
      <c r="IAA540" s="65"/>
      <c r="IAD540" s="78"/>
      <c r="IAE540" s="78"/>
      <c r="IAF540" s="65"/>
      <c r="IAI540" s="78"/>
      <c r="IAJ540" s="78"/>
      <c r="IAK540" s="65"/>
      <c r="IAN540" s="78"/>
      <c r="IAO540" s="78"/>
      <c r="IAP540" s="65"/>
      <c r="IAS540" s="78"/>
      <c r="IAT540" s="78"/>
      <c r="IAU540" s="65"/>
      <c r="IAX540" s="78"/>
      <c r="IAY540" s="78"/>
      <c r="IAZ540" s="65"/>
      <c r="IBC540" s="78"/>
      <c r="IBD540" s="78"/>
      <c r="IBE540" s="65"/>
      <c r="IBH540" s="78"/>
      <c r="IBI540" s="78"/>
      <c r="IBJ540" s="65"/>
      <c r="IBM540" s="78"/>
      <c r="IBN540" s="78"/>
      <c r="IBO540" s="65"/>
      <c r="IBR540" s="78"/>
      <c r="IBS540" s="78"/>
      <c r="IBT540" s="65"/>
      <c r="IBW540" s="78"/>
      <c r="IBX540" s="78"/>
      <c r="IBY540" s="65"/>
      <c r="ICB540" s="78"/>
      <c r="ICC540" s="78"/>
      <c r="ICD540" s="65"/>
      <c r="ICG540" s="78"/>
      <c r="ICH540" s="78"/>
      <c r="ICI540" s="65"/>
      <c r="ICL540" s="78"/>
      <c r="ICM540" s="78"/>
      <c r="ICN540" s="65"/>
      <c r="ICQ540" s="78"/>
      <c r="ICR540" s="78"/>
      <c r="ICS540" s="65"/>
      <c r="ICV540" s="78"/>
      <c r="ICW540" s="78"/>
      <c r="ICX540" s="65"/>
      <c r="IDA540" s="78"/>
      <c r="IDB540" s="78"/>
      <c r="IDC540" s="65"/>
      <c r="IDF540" s="78"/>
      <c r="IDG540" s="78"/>
      <c r="IDH540" s="65"/>
      <c r="IDK540" s="78"/>
      <c r="IDL540" s="78"/>
      <c r="IDM540" s="65"/>
      <c r="IDP540" s="78"/>
      <c r="IDQ540" s="78"/>
      <c r="IDR540" s="65"/>
      <c r="IDU540" s="78"/>
      <c r="IDV540" s="78"/>
      <c r="IDW540" s="65"/>
      <c r="IDZ540" s="78"/>
      <c r="IEA540" s="78"/>
      <c r="IEB540" s="65"/>
      <c r="IEE540" s="78"/>
      <c r="IEF540" s="78"/>
      <c r="IEG540" s="65"/>
      <c r="IEJ540" s="78"/>
      <c r="IEK540" s="78"/>
      <c r="IEL540" s="65"/>
      <c r="IEO540" s="78"/>
      <c r="IEP540" s="78"/>
      <c r="IEQ540" s="65"/>
      <c r="IET540" s="78"/>
      <c r="IEU540" s="78"/>
      <c r="IEV540" s="65"/>
      <c r="IEY540" s="78"/>
      <c r="IEZ540" s="78"/>
      <c r="IFA540" s="65"/>
      <c r="IFD540" s="78"/>
      <c r="IFE540" s="78"/>
      <c r="IFF540" s="65"/>
      <c r="IFI540" s="78"/>
      <c r="IFJ540" s="78"/>
      <c r="IFK540" s="65"/>
      <c r="IFN540" s="78"/>
      <c r="IFO540" s="78"/>
      <c r="IFP540" s="65"/>
      <c r="IFS540" s="78"/>
      <c r="IFT540" s="78"/>
      <c r="IFU540" s="65"/>
      <c r="IFX540" s="78"/>
      <c r="IFY540" s="78"/>
      <c r="IFZ540" s="65"/>
      <c r="IGC540" s="78"/>
      <c r="IGD540" s="78"/>
      <c r="IGE540" s="65"/>
      <c r="IGH540" s="78"/>
      <c r="IGI540" s="78"/>
      <c r="IGJ540" s="65"/>
      <c r="IGM540" s="78"/>
      <c r="IGN540" s="78"/>
      <c r="IGO540" s="65"/>
      <c r="IGR540" s="78"/>
      <c r="IGS540" s="78"/>
      <c r="IGT540" s="65"/>
      <c r="IGW540" s="78"/>
      <c r="IGX540" s="78"/>
      <c r="IGY540" s="65"/>
      <c r="IHB540" s="78"/>
      <c r="IHC540" s="78"/>
      <c r="IHD540" s="65"/>
      <c r="IHG540" s="78"/>
      <c r="IHH540" s="78"/>
      <c r="IHI540" s="65"/>
      <c r="IHL540" s="78"/>
      <c r="IHM540" s="78"/>
      <c r="IHN540" s="65"/>
      <c r="IHQ540" s="78"/>
      <c r="IHR540" s="78"/>
      <c r="IHS540" s="65"/>
      <c r="IHV540" s="78"/>
      <c r="IHW540" s="78"/>
      <c r="IHX540" s="65"/>
      <c r="IIA540" s="78"/>
      <c r="IIB540" s="78"/>
      <c r="IIC540" s="65"/>
      <c r="IIF540" s="78"/>
      <c r="IIG540" s="78"/>
      <c r="IIH540" s="65"/>
      <c r="IIK540" s="78"/>
      <c r="IIL540" s="78"/>
      <c r="IIM540" s="65"/>
      <c r="IIP540" s="78"/>
      <c r="IIQ540" s="78"/>
      <c r="IIR540" s="65"/>
      <c r="IIU540" s="78"/>
      <c r="IIV540" s="78"/>
      <c r="IIW540" s="65"/>
      <c r="IIZ540" s="78"/>
      <c r="IJA540" s="78"/>
      <c r="IJB540" s="65"/>
      <c r="IJE540" s="78"/>
      <c r="IJF540" s="78"/>
      <c r="IJG540" s="65"/>
      <c r="IJJ540" s="78"/>
      <c r="IJK540" s="78"/>
      <c r="IJL540" s="65"/>
      <c r="IJO540" s="78"/>
      <c r="IJP540" s="78"/>
      <c r="IJQ540" s="65"/>
      <c r="IJT540" s="78"/>
      <c r="IJU540" s="78"/>
      <c r="IJV540" s="65"/>
      <c r="IJY540" s="78"/>
      <c r="IJZ540" s="78"/>
      <c r="IKA540" s="65"/>
      <c r="IKD540" s="78"/>
      <c r="IKE540" s="78"/>
      <c r="IKF540" s="65"/>
      <c r="IKI540" s="78"/>
      <c r="IKJ540" s="78"/>
      <c r="IKK540" s="65"/>
      <c r="IKN540" s="78"/>
      <c r="IKO540" s="78"/>
      <c r="IKP540" s="65"/>
      <c r="IKS540" s="78"/>
      <c r="IKT540" s="78"/>
      <c r="IKU540" s="65"/>
      <c r="IKX540" s="78"/>
      <c r="IKY540" s="78"/>
      <c r="IKZ540" s="65"/>
      <c r="ILC540" s="78"/>
      <c r="ILD540" s="78"/>
      <c r="ILE540" s="65"/>
      <c r="ILH540" s="78"/>
      <c r="ILI540" s="78"/>
      <c r="ILJ540" s="65"/>
      <c r="ILM540" s="78"/>
      <c r="ILN540" s="78"/>
      <c r="ILO540" s="65"/>
      <c r="ILR540" s="78"/>
      <c r="ILS540" s="78"/>
      <c r="ILT540" s="65"/>
      <c r="ILW540" s="78"/>
      <c r="ILX540" s="78"/>
      <c r="ILY540" s="65"/>
      <c r="IMB540" s="78"/>
      <c r="IMC540" s="78"/>
      <c r="IMD540" s="65"/>
      <c r="IMG540" s="78"/>
      <c r="IMH540" s="78"/>
      <c r="IMI540" s="65"/>
      <c r="IML540" s="78"/>
      <c r="IMM540" s="78"/>
      <c r="IMN540" s="65"/>
      <c r="IMQ540" s="78"/>
      <c r="IMR540" s="78"/>
      <c r="IMS540" s="65"/>
      <c r="IMV540" s="78"/>
      <c r="IMW540" s="78"/>
      <c r="IMX540" s="65"/>
      <c r="INA540" s="78"/>
      <c r="INB540" s="78"/>
      <c r="INC540" s="65"/>
      <c r="INF540" s="78"/>
      <c r="ING540" s="78"/>
      <c r="INH540" s="65"/>
      <c r="INK540" s="78"/>
      <c r="INL540" s="78"/>
      <c r="INM540" s="65"/>
      <c r="INP540" s="78"/>
      <c r="INQ540" s="78"/>
      <c r="INR540" s="65"/>
      <c r="INU540" s="78"/>
      <c r="INV540" s="78"/>
      <c r="INW540" s="65"/>
      <c r="INZ540" s="78"/>
      <c r="IOA540" s="78"/>
      <c r="IOB540" s="65"/>
      <c r="IOE540" s="78"/>
      <c r="IOF540" s="78"/>
      <c r="IOG540" s="65"/>
      <c r="IOJ540" s="78"/>
      <c r="IOK540" s="78"/>
      <c r="IOL540" s="65"/>
      <c r="IOO540" s="78"/>
      <c r="IOP540" s="78"/>
      <c r="IOQ540" s="65"/>
      <c r="IOT540" s="78"/>
      <c r="IOU540" s="78"/>
      <c r="IOV540" s="65"/>
      <c r="IOY540" s="78"/>
      <c r="IOZ540" s="78"/>
      <c r="IPA540" s="65"/>
      <c r="IPD540" s="78"/>
      <c r="IPE540" s="78"/>
      <c r="IPF540" s="65"/>
      <c r="IPI540" s="78"/>
      <c r="IPJ540" s="78"/>
      <c r="IPK540" s="65"/>
      <c r="IPN540" s="78"/>
      <c r="IPO540" s="78"/>
      <c r="IPP540" s="65"/>
      <c r="IPS540" s="78"/>
      <c r="IPT540" s="78"/>
      <c r="IPU540" s="65"/>
      <c r="IPX540" s="78"/>
      <c r="IPY540" s="78"/>
      <c r="IPZ540" s="65"/>
      <c r="IQC540" s="78"/>
      <c r="IQD540" s="78"/>
      <c r="IQE540" s="65"/>
      <c r="IQH540" s="78"/>
      <c r="IQI540" s="78"/>
      <c r="IQJ540" s="65"/>
      <c r="IQM540" s="78"/>
      <c r="IQN540" s="78"/>
      <c r="IQO540" s="65"/>
      <c r="IQR540" s="78"/>
      <c r="IQS540" s="78"/>
      <c r="IQT540" s="65"/>
      <c r="IQW540" s="78"/>
      <c r="IQX540" s="78"/>
      <c r="IQY540" s="65"/>
      <c r="IRB540" s="78"/>
      <c r="IRC540" s="78"/>
      <c r="IRD540" s="65"/>
      <c r="IRG540" s="78"/>
      <c r="IRH540" s="78"/>
      <c r="IRI540" s="65"/>
      <c r="IRL540" s="78"/>
      <c r="IRM540" s="78"/>
      <c r="IRN540" s="65"/>
      <c r="IRQ540" s="78"/>
      <c r="IRR540" s="78"/>
      <c r="IRS540" s="65"/>
      <c r="IRV540" s="78"/>
      <c r="IRW540" s="78"/>
      <c r="IRX540" s="65"/>
      <c r="ISA540" s="78"/>
      <c r="ISB540" s="78"/>
      <c r="ISC540" s="65"/>
      <c r="ISF540" s="78"/>
      <c r="ISG540" s="78"/>
      <c r="ISH540" s="65"/>
      <c r="ISK540" s="78"/>
      <c r="ISL540" s="78"/>
      <c r="ISM540" s="65"/>
      <c r="ISP540" s="78"/>
      <c r="ISQ540" s="78"/>
      <c r="ISR540" s="65"/>
      <c r="ISU540" s="78"/>
      <c r="ISV540" s="78"/>
      <c r="ISW540" s="65"/>
      <c r="ISZ540" s="78"/>
      <c r="ITA540" s="78"/>
      <c r="ITB540" s="65"/>
      <c r="ITE540" s="78"/>
      <c r="ITF540" s="78"/>
      <c r="ITG540" s="65"/>
      <c r="ITJ540" s="78"/>
      <c r="ITK540" s="78"/>
      <c r="ITL540" s="65"/>
      <c r="ITO540" s="78"/>
      <c r="ITP540" s="78"/>
      <c r="ITQ540" s="65"/>
      <c r="ITT540" s="78"/>
      <c r="ITU540" s="78"/>
      <c r="ITV540" s="65"/>
      <c r="ITY540" s="78"/>
      <c r="ITZ540" s="78"/>
      <c r="IUA540" s="65"/>
      <c r="IUD540" s="78"/>
      <c r="IUE540" s="78"/>
      <c r="IUF540" s="65"/>
      <c r="IUI540" s="78"/>
      <c r="IUJ540" s="78"/>
      <c r="IUK540" s="65"/>
      <c r="IUN540" s="78"/>
      <c r="IUO540" s="78"/>
      <c r="IUP540" s="65"/>
      <c r="IUS540" s="78"/>
      <c r="IUT540" s="78"/>
      <c r="IUU540" s="65"/>
      <c r="IUX540" s="78"/>
      <c r="IUY540" s="78"/>
      <c r="IUZ540" s="65"/>
      <c r="IVC540" s="78"/>
      <c r="IVD540" s="78"/>
      <c r="IVE540" s="65"/>
      <c r="IVH540" s="78"/>
      <c r="IVI540" s="78"/>
      <c r="IVJ540" s="65"/>
      <c r="IVM540" s="78"/>
      <c r="IVN540" s="78"/>
      <c r="IVO540" s="65"/>
      <c r="IVR540" s="78"/>
      <c r="IVS540" s="78"/>
      <c r="IVT540" s="65"/>
      <c r="IVW540" s="78"/>
      <c r="IVX540" s="78"/>
      <c r="IVY540" s="65"/>
      <c r="IWB540" s="78"/>
      <c r="IWC540" s="78"/>
      <c r="IWD540" s="65"/>
      <c r="IWG540" s="78"/>
      <c r="IWH540" s="78"/>
      <c r="IWI540" s="65"/>
      <c r="IWL540" s="78"/>
      <c r="IWM540" s="78"/>
      <c r="IWN540" s="65"/>
      <c r="IWQ540" s="78"/>
      <c r="IWR540" s="78"/>
      <c r="IWS540" s="65"/>
      <c r="IWV540" s="78"/>
      <c r="IWW540" s="78"/>
      <c r="IWX540" s="65"/>
      <c r="IXA540" s="78"/>
      <c r="IXB540" s="78"/>
      <c r="IXC540" s="65"/>
      <c r="IXF540" s="78"/>
      <c r="IXG540" s="78"/>
      <c r="IXH540" s="65"/>
      <c r="IXK540" s="78"/>
      <c r="IXL540" s="78"/>
      <c r="IXM540" s="65"/>
      <c r="IXP540" s="78"/>
      <c r="IXQ540" s="78"/>
      <c r="IXR540" s="65"/>
      <c r="IXU540" s="78"/>
      <c r="IXV540" s="78"/>
      <c r="IXW540" s="65"/>
      <c r="IXZ540" s="78"/>
      <c r="IYA540" s="78"/>
      <c r="IYB540" s="65"/>
      <c r="IYE540" s="78"/>
      <c r="IYF540" s="78"/>
      <c r="IYG540" s="65"/>
      <c r="IYJ540" s="78"/>
      <c r="IYK540" s="78"/>
      <c r="IYL540" s="65"/>
      <c r="IYO540" s="78"/>
      <c r="IYP540" s="78"/>
      <c r="IYQ540" s="65"/>
      <c r="IYT540" s="78"/>
      <c r="IYU540" s="78"/>
      <c r="IYV540" s="65"/>
      <c r="IYY540" s="78"/>
      <c r="IYZ540" s="78"/>
      <c r="IZA540" s="65"/>
      <c r="IZD540" s="78"/>
      <c r="IZE540" s="78"/>
      <c r="IZF540" s="65"/>
      <c r="IZI540" s="78"/>
      <c r="IZJ540" s="78"/>
      <c r="IZK540" s="65"/>
      <c r="IZN540" s="78"/>
      <c r="IZO540" s="78"/>
      <c r="IZP540" s="65"/>
      <c r="IZS540" s="78"/>
      <c r="IZT540" s="78"/>
      <c r="IZU540" s="65"/>
      <c r="IZX540" s="78"/>
      <c r="IZY540" s="78"/>
      <c r="IZZ540" s="65"/>
      <c r="JAC540" s="78"/>
      <c r="JAD540" s="78"/>
      <c r="JAE540" s="65"/>
      <c r="JAH540" s="78"/>
      <c r="JAI540" s="78"/>
      <c r="JAJ540" s="65"/>
      <c r="JAM540" s="78"/>
      <c r="JAN540" s="78"/>
      <c r="JAO540" s="65"/>
      <c r="JAR540" s="78"/>
      <c r="JAS540" s="78"/>
      <c r="JAT540" s="65"/>
      <c r="JAW540" s="78"/>
      <c r="JAX540" s="78"/>
      <c r="JAY540" s="65"/>
      <c r="JBB540" s="78"/>
      <c r="JBC540" s="78"/>
      <c r="JBD540" s="65"/>
      <c r="JBG540" s="78"/>
      <c r="JBH540" s="78"/>
      <c r="JBI540" s="65"/>
      <c r="JBL540" s="78"/>
      <c r="JBM540" s="78"/>
      <c r="JBN540" s="65"/>
      <c r="JBQ540" s="78"/>
      <c r="JBR540" s="78"/>
      <c r="JBS540" s="65"/>
      <c r="JBV540" s="78"/>
      <c r="JBW540" s="78"/>
      <c r="JBX540" s="65"/>
      <c r="JCA540" s="78"/>
      <c r="JCB540" s="78"/>
      <c r="JCC540" s="65"/>
      <c r="JCF540" s="78"/>
      <c r="JCG540" s="78"/>
      <c r="JCH540" s="65"/>
      <c r="JCK540" s="78"/>
      <c r="JCL540" s="78"/>
      <c r="JCM540" s="65"/>
      <c r="JCP540" s="78"/>
      <c r="JCQ540" s="78"/>
      <c r="JCR540" s="65"/>
      <c r="JCU540" s="78"/>
      <c r="JCV540" s="78"/>
      <c r="JCW540" s="65"/>
      <c r="JCZ540" s="78"/>
      <c r="JDA540" s="78"/>
      <c r="JDB540" s="65"/>
      <c r="JDE540" s="78"/>
      <c r="JDF540" s="78"/>
      <c r="JDG540" s="65"/>
      <c r="JDJ540" s="78"/>
      <c r="JDK540" s="78"/>
      <c r="JDL540" s="65"/>
      <c r="JDO540" s="78"/>
      <c r="JDP540" s="78"/>
      <c r="JDQ540" s="65"/>
      <c r="JDT540" s="78"/>
      <c r="JDU540" s="78"/>
      <c r="JDV540" s="65"/>
      <c r="JDY540" s="78"/>
      <c r="JDZ540" s="78"/>
      <c r="JEA540" s="65"/>
      <c r="JED540" s="78"/>
      <c r="JEE540" s="78"/>
      <c r="JEF540" s="65"/>
      <c r="JEI540" s="78"/>
      <c r="JEJ540" s="78"/>
      <c r="JEK540" s="65"/>
      <c r="JEN540" s="78"/>
      <c r="JEO540" s="78"/>
      <c r="JEP540" s="65"/>
      <c r="JES540" s="78"/>
      <c r="JET540" s="78"/>
      <c r="JEU540" s="65"/>
      <c r="JEX540" s="78"/>
      <c r="JEY540" s="78"/>
      <c r="JEZ540" s="65"/>
      <c r="JFC540" s="78"/>
      <c r="JFD540" s="78"/>
      <c r="JFE540" s="65"/>
      <c r="JFH540" s="78"/>
      <c r="JFI540" s="78"/>
      <c r="JFJ540" s="65"/>
      <c r="JFM540" s="78"/>
      <c r="JFN540" s="78"/>
      <c r="JFO540" s="65"/>
      <c r="JFR540" s="78"/>
      <c r="JFS540" s="78"/>
      <c r="JFT540" s="65"/>
      <c r="JFW540" s="78"/>
      <c r="JFX540" s="78"/>
      <c r="JFY540" s="65"/>
      <c r="JGB540" s="78"/>
      <c r="JGC540" s="78"/>
      <c r="JGD540" s="65"/>
      <c r="JGG540" s="78"/>
      <c r="JGH540" s="78"/>
      <c r="JGI540" s="65"/>
      <c r="JGL540" s="78"/>
      <c r="JGM540" s="78"/>
      <c r="JGN540" s="65"/>
      <c r="JGQ540" s="78"/>
      <c r="JGR540" s="78"/>
      <c r="JGS540" s="65"/>
      <c r="JGV540" s="78"/>
      <c r="JGW540" s="78"/>
      <c r="JGX540" s="65"/>
      <c r="JHA540" s="78"/>
      <c r="JHB540" s="78"/>
      <c r="JHC540" s="65"/>
      <c r="JHF540" s="78"/>
      <c r="JHG540" s="78"/>
      <c r="JHH540" s="65"/>
      <c r="JHK540" s="78"/>
      <c r="JHL540" s="78"/>
      <c r="JHM540" s="65"/>
      <c r="JHP540" s="78"/>
      <c r="JHQ540" s="78"/>
      <c r="JHR540" s="65"/>
      <c r="JHU540" s="78"/>
      <c r="JHV540" s="78"/>
      <c r="JHW540" s="65"/>
      <c r="JHZ540" s="78"/>
      <c r="JIA540" s="78"/>
      <c r="JIB540" s="65"/>
      <c r="JIE540" s="78"/>
      <c r="JIF540" s="78"/>
      <c r="JIG540" s="65"/>
      <c r="JIJ540" s="78"/>
      <c r="JIK540" s="78"/>
      <c r="JIL540" s="65"/>
      <c r="JIO540" s="78"/>
      <c r="JIP540" s="78"/>
      <c r="JIQ540" s="65"/>
      <c r="JIT540" s="78"/>
      <c r="JIU540" s="78"/>
      <c r="JIV540" s="65"/>
      <c r="JIY540" s="78"/>
      <c r="JIZ540" s="78"/>
      <c r="JJA540" s="65"/>
      <c r="JJD540" s="78"/>
      <c r="JJE540" s="78"/>
      <c r="JJF540" s="65"/>
      <c r="JJI540" s="78"/>
      <c r="JJJ540" s="78"/>
      <c r="JJK540" s="65"/>
      <c r="JJN540" s="78"/>
      <c r="JJO540" s="78"/>
      <c r="JJP540" s="65"/>
      <c r="JJS540" s="78"/>
      <c r="JJT540" s="78"/>
      <c r="JJU540" s="65"/>
      <c r="JJX540" s="78"/>
      <c r="JJY540" s="78"/>
      <c r="JJZ540" s="65"/>
      <c r="JKC540" s="78"/>
      <c r="JKD540" s="78"/>
      <c r="JKE540" s="65"/>
      <c r="JKH540" s="78"/>
      <c r="JKI540" s="78"/>
      <c r="JKJ540" s="65"/>
      <c r="JKM540" s="78"/>
      <c r="JKN540" s="78"/>
      <c r="JKO540" s="65"/>
      <c r="JKR540" s="78"/>
      <c r="JKS540" s="78"/>
      <c r="JKT540" s="65"/>
      <c r="JKW540" s="78"/>
      <c r="JKX540" s="78"/>
      <c r="JKY540" s="65"/>
      <c r="JLB540" s="78"/>
      <c r="JLC540" s="78"/>
      <c r="JLD540" s="65"/>
      <c r="JLG540" s="78"/>
      <c r="JLH540" s="78"/>
      <c r="JLI540" s="65"/>
      <c r="JLL540" s="78"/>
      <c r="JLM540" s="78"/>
      <c r="JLN540" s="65"/>
      <c r="JLQ540" s="78"/>
      <c r="JLR540" s="78"/>
      <c r="JLS540" s="65"/>
      <c r="JLV540" s="78"/>
      <c r="JLW540" s="78"/>
      <c r="JLX540" s="65"/>
      <c r="JMA540" s="78"/>
      <c r="JMB540" s="78"/>
      <c r="JMC540" s="65"/>
      <c r="JMF540" s="78"/>
      <c r="JMG540" s="78"/>
      <c r="JMH540" s="65"/>
      <c r="JMK540" s="78"/>
      <c r="JML540" s="78"/>
      <c r="JMM540" s="65"/>
      <c r="JMP540" s="78"/>
      <c r="JMQ540" s="78"/>
      <c r="JMR540" s="65"/>
      <c r="JMU540" s="78"/>
      <c r="JMV540" s="78"/>
      <c r="JMW540" s="65"/>
      <c r="JMZ540" s="78"/>
      <c r="JNA540" s="78"/>
      <c r="JNB540" s="65"/>
      <c r="JNE540" s="78"/>
      <c r="JNF540" s="78"/>
      <c r="JNG540" s="65"/>
      <c r="JNJ540" s="78"/>
      <c r="JNK540" s="78"/>
      <c r="JNL540" s="65"/>
      <c r="JNO540" s="78"/>
      <c r="JNP540" s="78"/>
      <c r="JNQ540" s="65"/>
      <c r="JNT540" s="78"/>
      <c r="JNU540" s="78"/>
      <c r="JNV540" s="65"/>
      <c r="JNY540" s="78"/>
      <c r="JNZ540" s="78"/>
      <c r="JOA540" s="65"/>
      <c r="JOD540" s="78"/>
      <c r="JOE540" s="78"/>
      <c r="JOF540" s="65"/>
      <c r="JOI540" s="78"/>
      <c r="JOJ540" s="78"/>
      <c r="JOK540" s="65"/>
      <c r="JON540" s="78"/>
      <c r="JOO540" s="78"/>
      <c r="JOP540" s="65"/>
      <c r="JOS540" s="78"/>
      <c r="JOT540" s="78"/>
      <c r="JOU540" s="65"/>
      <c r="JOX540" s="78"/>
      <c r="JOY540" s="78"/>
      <c r="JOZ540" s="65"/>
      <c r="JPC540" s="78"/>
      <c r="JPD540" s="78"/>
      <c r="JPE540" s="65"/>
      <c r="JPH540" s="78"/>
      <c r="JPI540" s="78"/>
      <c r="JPJ540" s="65"/>
      <c r="JPM540" s="78"/>
      <c r="JPN540" s="78"/>
      <c r="JPO540" s="65"/>
      <c r="JPR540" s="78"/>
      <c r="JPS540" s="78"/>
      <c r="JPT540" s="65"/>
      <c r="JPW540" s="78"/>
      <c r="JPX540" s="78"/>
      <c r="JPY540" s="65"/>
      <c r="JQB540" s="78"/>
      <c r="JQC540" s="78"/>
      <c r="JQD540" s="65"/>
      <c r="JQG540" s="78"/>
      <c r="JQH540" s="78"/>
      <c r="JQI540" s="65"/>
      <c r="JQL540" s="78"/>
      <c r="JQM540" s="78"/>
      <c r="JQN540" s="65"/>
      <c r="JQQ540" s="78"/>
      <c r="JQR540" s="78"/>
      <c r="JQS540" s="65"/>
      <c r="JQV540" s="78"/>
      <c r="JQW540" s="78"/>
      <c r="JQX540" s="65"/>
      <c r="JRA540" s="78"/>
      <c r="JRB540" s="78"/>
      <c r="JRC540" s="65"/>
      <c r="JRF540" s="78"/>
      <c r="JRG540" s="78"/>
      <c r="JRH540" s="65"/>
      <c r="JRK540" s="78"/>
      <c r="JRL540" s="78"/>
      <c r="JRM540" s="65"/>
      <c r="JRP540" s="78"/>
      <c r="JRQ540" s="78"/>
      <c r="JRR540" s="65"/>
      <c r="JRU540" s="78"/>
      <c r="JRV540" s="78"/>
      <c r="JRW540" s="65"/>
      <c r="JRZ540" s="78"/>
      <c r="JSA540" s="78"/>
      <c r="JSB540" s="65"/>
      <c r="JSE540" s="78"/>
      <c r="JSF540" s="78"/>
      <c r="JSG540" s="65"/>
      <c r="JSJ540" s="78"/>
      <c r="JSK540" s="78"/>
      <c r="JSL540" s="65"/>
      <c r="JSO540" s="78"/>
      <c r="JSP540" s="78"/>
      <c r="JSQ540" s="65"/>
      <c r="JST540" s="78"/>
      <c r="JSU540" s="78"/>
      <c r="JSV540" s="65"/>
      <c r="JSY540" s="78"/>
      <c r="JSZ540" s="78"/>
      <c r="JTA540" s="65"/>
      <c r="JTD540" s="78"/>
      <c r="JTE540" s="78"/>
      <c r="JTF540" s="65"/>
      <c r="JTI540" s="78"/>
      <c r="JTJ540" s="78"/>
      <c r="JTK540" s="65"/>
      <c r="JTN540" s="78"/>
      <c r="JTO540" s="78"/>
      <c r="JTP540" s="65"/>
      <c r="JTS540" s="78"/>
      <c r="JTT540" s="78"/>
      <c r="JTU540" s="65"/>
      <c r="JTX540" s="78"/>
      <c r="JTY540" s="78"/>
      <c r="JTZ540" s="65"/>
      <c r="JUC540" s="78"/>
      <c r="JUD540" s="78"/>
      <c r="JUE540" s="65"/>
      <c r="JUH540" s="78"/>
      <c r="JUI540" s="78"/>
      <c r="JUJ540" s="65"/>
      <c r="JUM540" s="78"/>
      <c r="JUN540" s="78"/>
      <c r="JUO540" s="65"/>
      <c r="JUR540" s="78"/>
      <c r="JUS540" s="78"/>
      <c r="JUT540" s="65"/>
      <c r="JUW540" s="78"/>
      <c r="JUX540" s="78"/>
      <c r="JUY540" s="65"/>
      <c r="JVB540" s="78"/>
      <c r="JVC540" s="78"/>
      <c r="JVD540" s="65"/>
      <c r="JVG540" s="78"/>
      <c r="JVH540" s="78"/>
      <c r="JVI540" s="65"/>
      <c r="JVL540" s="78"/>
      <c r="JVM540" s="78"/>
      <c r="JVN540" s="65"/>
      <c r="JVQ540" s="78"/>
      <c r="JVR540" s="78"/>
      <c r="JVS540" s="65"/>
      <c r="JVV540" s="78"/>
      <c r="JVW540" s="78"/>
      <c r="JVX540" s="65"/>
      <c r="JWA540" s="78"/>
      <c r="JWB540" s="78"/>
      <c r="JWC540" s="65"/>
      <c r="JWF540" s="78"/>
      <c r="JWG540" s="78"/>
      <c r="JWH540" s="65"/>
      <c r="JWK540" s="78"/>
      <c r="JWL540" s="78"/>
      <c r="JWM540" s="65"/>
      <c r="JWP540" s="78"/>
      <c r="JWQ540" s="78"/>
      <c r="JWR540" s="65"/>
      <c r="JWU540" s="78"/>
      <c r="JWV540" s="78"/>
      <c r="JWW540" s="65"/>
      <c r="JWZ540" s="78"/>
      <c r="JXA540" s="78"/>
      <c r="JXB540" s="65"/>
      <c r="JXE540" s="78"/>
      <c r="JXF540" s="78"/>
      <c r="JXG540" s="65"/>
      <c r="JXJ540" s="78"/>
      <c r="JXK540" s="78"/>
      <c r="JXL540" s="65"/>
      <c r="JXO540" s="78"/>
      <c r="JXP540" s="78"/>
      <c r="JXQ540" s="65"/>
      <c r="JXT540" s="78"/>
      <c r="JXU540" s="78"/>
      <c r="JXV540" s="65"/>
      <c r="JXY540" s="78"/>
      <c r="JXZ540" s="78"/>
      <c r="JYA540" s="65"/>
      <c r="JYD540" s="78"/>
      <c r="JYE540" s="78"/>
      <c r="JYF540" s="65"/>
      <c r="JYI540" s="78"/>
      <c r="JYJ540" s="78"/>
      <c r="JYK540" s="65"/>
      <c r="JYN540" s="78"/>
      <c r="JYO540" s="78"/>
      <c r="JYP540" s="65"/>
      <c r="JYS540" s="78"/>
      <c r="JYT540" s="78"/>
      <c r="JYU540" s="65"/>
      <c r="JYX540" s="78"/>
      <c r="JYY540" s="78"/>
      <c r="JYZ540" s="65"/>
      <c r="JZC540" s="78"/>
      <c r="JZD540" s="78"/>
      <c r="JZE540" s="65"/>
      <c r="JZH540" s="78"/>
      <c r="JZI540" s="78"/>
      <c r="JZJ540" s="65"/>
      <c r="JZM540" s="78"/>
      <c r="JZN540" s="78"/>
      <c r="JZO540" s="65"/>
      <c r="JZR540" s="78"/>
      <c r="JZS540" s="78"/>
      <c r="JZT540" s="65"/>
      <c r="JZW540" s="78"/>
      <c r="JZX540" s="78"/>
      <c r="JZY540" s="65"/>
      <c r="KAB540" s="78"/>
      <c r="KAC540" s="78"/>
      <c r="KAD540" s="65"/>
      <c r="KAG540" s="78"/>
      <c r="KAH540" s="78"/>
      <c r="KAI540" s="65"/>
      <c r="KAL540" s="78"/>
      <c r="KAM540" s="78"/>
      <c r="KAN540" s="65"/>
      <c r="KAQ540" s="78"/>
      <c r="KAR540" s="78"/>
      <c r="KAS540" s="65"/>
      <c r="KAV540" s="78"/>
      <c r="KAW540" s="78"/>
      <c r="KAX540" s="65"/>
      <c r="KBA540" s="78"/>
      <c r="KBB540" s="78"/>
      <c r="KBC540" s="65"/>
      <c r="KBF540" s="78"/>
      <c r="KBG540" s="78"/>
      <c r="KBH540" s="65"/>
      <c r="KBK540" s="78"/>
      <c r="KBL540" s="78"/>
      <c r="KBM540" s="65"/>
      <c r="KBP540" s="78"/>
      <c r="KBQ540" s="78"/>
      <c r="KBR540" s="65"/>
      <c r="KBU540" s="78"/>
      <c r="KBV540" s="78"/>
      <c r="KBW540" s="65"/>
      <c r="KBZ540" s="78"/>
      <c r="KCA540" s="78"/>
      <c r="KCB540" s="65"/>
      <c r="KCE540" s="78"/>
      <c r="KCF540" s="78"/>
      <c r="KCG540" s="65"/>
      <c r="KCJ540" s="78"/>
      <c r="KCK540" s="78"/>
      <c r="KCL540" s="65"/>
      <c r="KCO540" s="78"/>
      <c r="KCP540" s="78"/>
      <c r="KCQ540" s="65"/>
      <c r="KCT540" s="78"/>
      <c r="KCU540" s="78"/>
      <c r="KCV540" s="65"/>
      <c r="KCY540" s="78"/>
      <c r="KCZ540" s="78"/>
      <c r="KDA540" s="65"/>
      <c r="KDD540" s="78"/>
      <c r="KDE540" s="78"/>
      <c r="KDF540" s="65"/>
      <c r="KDI540" s="78"/>
      <c r="KDJ540" s="78"/>
      <c r="KDK540" s="65"/>
      <c r="KDN540" s="78"/>
      <c r="KDO540" s="78"/>
      <c r="KDP540" s="65"/>
      <c r="KDS540" s="78"/>
      <c r="KDT540" s="78"/>
      <c r="KDU540" s="65"/>
      <c r="KDX540" s="78"/>
      <c r="KDY540" s="78"/>
      <c r="KDZ540" s="65"/>
      <c r="KEC540" s="78"/>
      <c r="KED540" s="78"/>
      <c r="KEE540" s="65"/>
      <c r="KEH540" s="78"/>
      <c r="KEI540" s="78"/>
      <c r="KEJ540" s="65"/>
      <c r="KEM540" s="78"/>
      <c r="KEN540" s="78"/>
      <c r="KEO540" s="65"/>
      <c r="KER540" s="78"/>
      <c r="KES540" s="78"/>
      <c r="KET540" s="65"/>
      <c r="KEW540" s="78"/>
      <c r="KEX540" s="78"/>
      <c r="KEY540" s="65"/>
      <c r="KFB540" s="78"/>
      <c r="KFC540" s="78"/>
      <c r="KFD540" s="65"/>
      <c r="KFG540" s="78"/>
      <c r="KFH540" s="78"/>
      <c r="KFI540" s="65"/>
      <c r="KFL540" s="78"/>
      <c r="KFM540" s="78"/>
      <c r="KFN540" s="65"/>
      <c r="KFQ540" s="78"/>
      <c r="KFR540" s="78"/>
      <c r="KFS540" s="65"/>
      <c r="KFV540" s="78"/>
      <c r="KFW540" s="78"/>
      <c r="KFX540" s="65"/>
      <c r="KGA540" s="78"/>
      <c r="KGB540" s="78"/>
      <c r="KGC540" s="65"/>
      <c r="KGF540" s="78"/>
      <c r="KGG540" s="78"/>
      <c r="KGH540" s="65"/>
      <c r="KGK540" s="78"/>
      <c r="KGL540" s="78"/>
      <c r="KGM540" s="65"/>
      <c r="KGP540" s="78"/>
      <c r="KGQ540" s="78"/>
      <c r="KGR540" s="65"/>
      <c r="KGU540" s="78"/>
      <c r="KGV540" s="78"/>
      <c r="KGW540" s="65"/>
      <c r="KGZ540" s="78"/>
      <c r="KHA540" s="78"/>
      <c r="KHB540" s="65"/>
      <c r="KHE540" s="78"/>
      <c r="KHF540" s="78"/>
      <c r="KHG540" s="65"/>
      <c r="KHJ540" s="78"/>
      <c r="KHK540" s="78"/>
      <c r="KHL540" s="65"/>
      <c r="KHO540" s="78"/>
      <c r="KHP540" s="78"/>
      <c r="KHQ540" s="65"/>
      <c r="KHT540" s="78"/>
      <c r="KHU540" s="78"/>
      <c r="KHV540" s="65"/>
      <c r="KHY540" s="78"/>
      <c r="KHZ540" s="78"/>
      <c r="KIA540" s="65"/>
      <c r="KID540" s="78"/>
      <c r="KIE540" s="78"/>
      <c r="KIF540" s="65"/>
      <c r="KII540" s="78"/>
      <c r="KIJ540" s="78"/>
      <c r="KIK540" s="65"/>
      <c r="KIN540" s="78"/>
      <c r="KIO540" s="78"/>
      <c r="KIP540" s="65"/>
      <c r="KIS540" s="78"/>
      <c r="KIT540" s="78"/>
      <c r="KIU540" s="65"/>
      <c r="KIX540" s="78"/>
      <c r="KIY540" s="78"/>
      <c r="KIZ540" s="65"/>
      <c r="KJC540" s="78"/>
      <c r="KJD540" s="78"/>
      <c r="KJE540" s="65"/>
      <c r="KJH540" s="78"/>
      <c r="KJI540" s="78"/>
      <c r="KJJ540" s="65"/>
      <c r="KJM540" s="78"/>
      <c r="KJN540" s="78"/>
      <c r="KJO540" s="65"/>
      <c r="KJR540" s="78"/>
      <c r="KJS540" s="78"/>
      <c r="KJT540" s="65"/>
      <c r="KJW540" s="78"/>
      <c r="KJX540" s="78"/>
      <c r="KJY540" s="65"/>
      <c r="KKB540" s="78"/>
      <c r="KKC540" s="78"/>
      <c r="KKD540" s="65"/>
      <c r="KKG540" s="78"/>
      <c r="KKH540" s="78"/>
      <c r="KKI540" s="65"/>
      <c r="KKL540" s="78"/>
      <c r="KKM540" s="78"/>
      <c r="KKN540" s="65"/>
      <c r="KKQ540" s="78"/>
      <c r="KKR540" s="78"/>
      <c r="KKS540" s="65"/>
      <c r="KKV540" s="78"/>
      <c r="KKW540" s="78"/>
      <c r="KKX540" s="65"/>
      <c r="KLA540" s="78"/>
      <c r="KLB540" s="78"/>
      <c r="KLC540" s="65"/>
      <c r="KLF540" s="78"/>
      <c r="KLG540" s="78"/>
      <c r="KLH540" s="65"/>
      <c r="KLK540" s="78"/>
      <c r="KLL540" s="78"/>
      <c r="KLM540" s="65"/>
      <c r="KLP540" s="78"/>
      <c r="KLQ540" s="78"/>
      <c r="KLR540" s="65"/>
      <c r="KLU540" s="78"/>
      <c r="KLV540" s="78"/>
      <c r="KLW540" s="65"/>
      <c r="KLZ540" s="78"/>
      <c r="KMA540" s="78"/>
      <c r="KMB540" s="65"/>
      <c r="KME540" s="78"/>
      <c r="KMF540" s="78"/>
      <c r="KMG540" s="65"/>
      <c r="KMJ540" s="78"/>
      <c r="KMK540" s="78"/>
      <c r="KML540" s="65"/>
      <c r="KMO540" s="78"/>
      <c r="KMP540" s="78"/>
      <c r="KMQ540" s="65"/>
      <c r="KMT540" s="78"/>
      <c r="KMU540" s="78"/>
      <c r="KMV540" s="65"/>
      <c r="KMY540" s="78"/>
      <c r="KMZ540" s="78"/>
      <c r="KNA540" s="65"/>
      <c r="KND540" s="78"/>
      <c r="KNE540" s="78"/>
      <c r="KNF540" s="65"/>
      <c r="KNI540" s="78"/>
      <c r="KNJ540" s="78"/>
      <c r="KNK540" s="65"/>
      <c r="KNN540" s="78"/>
      <c r="KNO540" s="78"/>
      <c r="KNP540" s="65"/>
      <c r="KNS540" s="78"/>
      <c r="KNT540" s="78"/>
      <c r="KNU540" s="65"/>
      <c r="KNX540" s="78"/>
      <c r="KNY540" s="78"/>
      <c r="KNZ540" s="65"/>
      <c r="KOC540" s="78"/>
      <c r="KOD540" s="78"/>
      <c r="KOE540" s="65"/>
      <c r="KOH540" s="78"/>
      <c r="KOI540" s="78"/>
      <c r="KOJ540" s="65"/>
      <c r="KOM540" s="78"/>
      <c r="KON540" s="78"/>
      <c r="KOO540" s="65"/>
      <c r="KOR540" s="78"/>
      <c r="KOS540" s="78"/>
      <c r="KOT540" s="65"/>
      <c r="KOW540" s="78"/>
      <c r="KOX540" s="78"/>
      <c r="KOY540" s="65"/>
      <c r="KPB540" s="78"/>
      <c r="KPC540" s="78"/>
      <c r="KPD540" s="65"/>
      <c r="KPG540" s="78"/>
      <c r="KPH540" s="78"/>
      <c r="KPI540" s="65"/>
      <c r="KPL540" s="78"/>
      <c r="KPM540" s="78"/>
      <c r="KPN540" s="65"/>
      <c r="KPQ540" s="78"/>
      <c r="KPR540" s="78"/>
      <c r="KPS540" s="65"/>
      <c r="KPV540" s="78"/>
      <c r="KPW540" s="78"/>
      <c r="KPX540" s="65"/>
      <c r="KQA540" s="78"/>
      <c r="KQB540" s="78"/>
      <c r="KQC540" s="65"/>
      <c r="KQF540" s="78"/>
      <c r="KQG540" s="78"/>
      <c r="KQH540" s="65"/>
      <c r="KQK540" s="78"/>
      <c r="KQL540" s="78"/>
      <c r="KQM540" s="65"/>
      <c r="KQP540" s="78"/>
      <c r="KQQ540" s="78"/>
      <c r="KQR540" s="65"/>
      <c r="KQU540" s="78"/>
      <c r="KQV540" s="78"/>
      <c r="KQW540" s="65"/>
      <c r="KQZ540" s="78"/>
      <c r="KRA540" s="78"/>
      <c r="KRB540" s="65"/>
      <c r="KRE540" s="78"/>
      <c r="KRF540" s="78"/>
      <c r="KRG540" s="65"/>
      <c r="KRJ540" s="78"/>
      <c r="KRK540" s="78"/>
      <c r="KRL540" s="65"/>
      <c r="KRO540" s="78"/>
      <c r="KRP540" s="78"/>
      <c r="KRQ540" s="65"/>
      <c r="KRT540" s="78"/>
      <c r="KRU540" s="78"/>
      <c r="KRV540" s="65"/>
      <c r="KRY540" s="78"/>
      <c r="KRZ540" s="78"/>
      <c r="KSA540" s="65"/>
      <c r="KSD540" s="78"/>
      <c r="KSE540" s="78"/>
      <c r="KSF540" s="65"/>
      <c r="KSI540" s="78"/>
      <c r="KSJ540" s="78"/>
      <c r="KSK540" s="65"/>
      <c r="KSN540" s="78"/>
      <c r="KSO540" s="78"/>
      <c r="KSP540" s="65"/>
      <c r="KSS540" s="78"/>
      <c r="KST540" s="78"/>
      <c r="KSU540" s="65"/>
      <c r="KSX540" s="78"/>
      <c r="KSY540" s="78"/>
      <c r="KSZ540" s="65"/>
      <c r="KTC540" s="78"/>
      <c r="KTD540" s="78"/>
      <c r="KTE540" s="65"/>
      <c r="KTH540" s="78"/>
      <c r="KTI540" s="78"/>
      <c r="KTJ540" s="65"/>
      <c r="KTM540" s="78"/>
      <c r="KTN540" s="78"/>
      <c r="KTO540" s="65"/>
      <c r="KTR540" s="78"/>
      <c r="KTS540" s="78"/>
      <c r="KTT540" s="65"/>
      <c r="KTW540" s="78"/>
      <c r="KTX540" s="78"/>
      <c r="KTY540" s="65"/>
      <c r="KUB540" s="78"/>
      <c r="KUC540" s="78"/>
      <c r="KUD540" s="65"/>
      <c r="KUG540" s="78"/>
      <c r="KUH540" s="78"/>
      <c r="KUI540" s="65"/>
      <c r="KUL540" s="78"/>
      <c r="KUM540" s="78"/>
      <c r="KUN540" s="65"/>
      <c r="KUQ540" s="78"/>
      <c r="KUR540" s="78"/>
      <c r="KUS540" s="65"/>
      <c r="KUV540" s="78"/>
      <c r="KUW540" s="78"/>
      <c r="KUX540" s="65"/>
      <c r="KVA540" s="78"/>
      <c r="KVB540" s="78"/>
      <c r="KVC540" s="65"/>
      <c r="KVF540" s="78"/>
      <c r="KVG540" s="78"/>
      <c r="KVH540" s="65"/>
      <c r="KVK540" s="78"/>
      <c r="KVL540" s="78"/>
      <c r="KVM540" s="65"/>
      <c r="KVP540" s="78"/>
      <c r="KVQ540" s="78"/>
      <c r="KVR540" s="65"/>
      <c r="KVU540" s="78"/>
      <c r="KVV540" s="78"/>
      <c r="KVW540" s="65"/>
      <c r="KVZ540" s="78"/>
      <c r="KWA540" s="78"/>
      <c r="KWB540" s="65"/>
      <c r="KWE540" s="78"/>
      <c r="KWF540" s="78"/>
      <c r="KWG540" s="65"/>
      <c r="KWJ540" s="78"/>
      <c r="KWK540" s="78"/>
      <c r="KWL540" s="65"/>
      <c r="KWO540" s="78"/>
      <c r="KWP540" s="78"/>
      <c r="KWQ540" s="65"/>
      <c r="KWT540" s="78"/>
      <c r="KWU540" s="78"/>
      <c r="KWV540" s="65"/>
      <c r="KWY540" s="78"/>
      <c r="KWZ540" s="78"/>
      <c r="KXA540" s="65"/>
      <c r="KXD540" s="78"/>
      <c r="KXE540" s="78"/>
      <c r="KXF540" s="65"/>
      <c r="KXI540" s="78"/>
      <c r="KXJ540" s="78"/>
      <c r="KXK540" s="65"/>
      <c r="KXN540" s="78"/>
      <c r="KXO540" s="78"/>
      <c r="KXP540" s="65"/>
      <c r="KXS540" s="78"/>
      <c r="KXT540" s="78"/>
      <c r="KXU540" s="65"/>
      <c r="KXX540" s="78"/>
      <c r="KXY540" s="78"/>
      <c r="KXZ540" s="65"/>
      <c r="KYC540" s="78"/>
      <c r="KYD540" s="78"/>
      <c r="KYE540" s="65"/>
      <c r="KYH540" s="78"/>
      <c r="KYI540" s="78"/>
      <c r="KYJ540" s="65"/>
      <c r="KYM540" s="78"/>
      <c r="KYN540" s="78"/>
      <c r="KYO540" s="65"/>
      <c r="KYR540" s="78"/>
      <c r="KYS540" s="78"/>
      <c r="KYT540" s="65"/>
      <c r="KYW540" s="78"/>
      <c r="KYX540" s="78"/>
      <c r="KYY540" s="65"/>
      <c r="KZB540" s="78"/>
      <c r="KZC540" s="78"/>
      <c r="KZD540" s="65"/>
      <c r="KZG540" s="78"/>
      <c r="KZH540" s="78"/>
      <c r="KZI540" s="65"/>
      <c r="KZL540" s="78"/>
      <c r="KZM540" s="78"/>
      <c r="KZN540" s="65"/>
      <c r="KZQ540" s="78"/>
      <c r="KZR540" s="78"/>
      <c r="KZS540" s="65"/>
      <c r="KZV540" s="78"/>
      <c r="KZW540" s="78"/>
      <c r="KZX540" s="65"/>
      <c r="LAA540" s="78"/>
      <c r="LAB540" s="78"/>
      <c r="LAC540" s="65"/>
      <c r="LAF540" s="78"/>
      <c r="LAG540" s="78"/>
      <c r="LAH540" s="65"/>
      <c r="LAK540" s="78"/>
      <c r="LAL540" s="78"/>
      <c r="LAM540" s="65"/>
      <c r="LAP540" s="78"/>
      <c r="LAQ540" s="78"/>
      <c r="LAR540" s="65"/>
      <c r="LAU540" s="78"/>
      <c r="LAV540" s="78"/>
      <c r="LAW540" s="65"/>
      <c r="LAZ540" s="78"/>
      <c r="LBA540" s="78"/>
      <c r="LBB540" s="65"/>
      <c r="LBE540" s="78"/>
      <c r="LBF540" s="78"/>
      <c r="LBG540" s="65"/>
      <c r="LBJ540" s="78"/>
      <c r="LBK540" s="78"/>
      <c r="LBL540" s="65"/>
      <c r="LBO540" s="78"/>
      <c r="LBP540" s="78"/>
      <c r="LBQ540" s="65"/>
      <c r="LBT540" s="78"/>
      <c r="LBU540" s="78"/>
      <c r="LBV540" s="65"/>
      <c r="LBY540" s="78"/>
      <c r="LBZ540" s="78"/>
      <c r="LCA540" s="65"/>
      <c r="LCD540" s="78"/>
      <c r="LCE540" s="78"/>
      <c r="LCF540" s="65"/>
      <c r="LCI540" s="78"/>
      <c r="LCJ540" s="78"/>
      <c r="LCK540" s="65"/>
      <c r="LCN540" s="78"/>
      <c r="LCO540" s="78"/>
      <c r="LCP540" s="65"/>
      <c r="LCS540" s="78"/>
      <c r="LCT540" s="78"/>
      <c r="LCU540" s="65"/>
      <c r="LCX540" s="78"/>
      <c r="LCY540" s="78"/>
      <c r="LCZ540" s="65"/>
      <c r="LDC540" s="78"/>
      <c r="LDD540" s="78"/>
      <c r="LDE540" s="65"/>
      <c r="LDH540" s="78"/>
      <c r="LDI540" s="78"/>
      <c r="LDJ540" s="65"/>
      <c r="LDM540" s="78"/>
      <c r="LDN540" s="78"/>
      <c r="LDO540" s="65"/>
      <c r="LDR540" s="78"/>
      <c r="LDS540" s="78"/>
      <c r="LDT540" s="65"/>
      <c r="LDW540" s="78"/>
      <c r="LDX540" s="78"/>
      <c r="LDY540" s="65"/>
      <c r="LEB540" s="78"/>
      <c r="LEC540" s="78"/>
      <c r="LED540" s="65"/>
      <c r="LEG540" s="78"/>
      <c r="LEH540" s="78"/>
      <c r="LEI540" s="65"/>
      <c r="LEL540" s="78"/>
      <c r="LEM540" s="78"/>
      <c r="LEN540" s="65"/>
      <c r="LEQ540" s="78"/>
      <c r="LER540" s="78"/>
      <c r="LES540" s="65"/>
      <c r="LEV540" s="78"/>
      <c r="LEW540" s="78"/>
      <c r="LEX540" s="65"/>
      <c r="LFA540" s="78"/>
      <c r="LFB540" s="78"/>
      <c r="LFC540" s="65"/>
      <c r="LFF540" s="78"/>
      <c r="LFG540" s="78"/>
      <c r="LFH540" s="65"/>
      <c r="LFK540" s="78"/>
      <c r="LFL540" s="78"/>
      <c r="LFM540" s="65"/>
      <c r="LFP540" s="78"/>
      <c r="LFQ540" s="78"/>
      <c r="LFR540" s="65"/>
      <c r="LFU540" s="78"/>
      <c r="LFV540" s="78"/>
      <c r="LFW540" s="65"/>
      <c r="LFZ540" s="78"/>
      <c r="LGA540" s="78"/>
      <c r="LGB540" s="65"/>
      <c r="LGE540" s="78"/>
      <c r="LGF540" s="78"/>
      <c r="LGG540" s="65"/>
      <c r="LGJ540" s="78"/>
      <c r="LGK540" s="78"/>
      <c r="LGL540" s="65"/>
      <c r="LGO540" s="78"/>
      <c r="LGP540" s="78"/>
      <c r="LGQ540" s="65"/>
      <c r="LGT540" s="78"/>
      <c r="LGU540" s="78"/>
      <c r="LGV540" s="65"/>
      <c r="LGY540" s="78"/>
      <c r="LGZ540" s="78"/>
      <c r="LHA540" s="65"/>
      <c r="LHD540" s="78"/>
      <c r="LHE540" s="78"/>
      <c r="LHF540" s="65"/>
      <c r="LHI540" s="78"/>
      <c r="LHJ540" s="78"/>
      <c r="LHK540" s="65"/>
      <c r="LHN540" s="78"/>
      <c r="LHO540" s="78"/>
      <c r="LHP540" s="65"/>
      <c r="LHS540" s="78"/>
      <c r="LHT540" s="78"/>
      <c r="LHU540" s="65"/>
      <c r="LHX540" s="78"/>
      <c r="LHY540" s="78"/>
      <c r="LHZ540" s="65"/>
      <c r="LIC540" s="78"/>
      <c r="LID540" s="78"/>
      <c r="LIE540" s="65"/>
      <c r="LIH540" s="78"/>
      <c r="LII540" s="78"/>
      <c r="LIJ540" s="65"/>
      <c r="LIM540" s="78"/>
      <c r="LIN540" s="78"/>
      <c r="LIO540" s="65"/>
      <c r="LIR540" s="78"/>
      <c r="LIS540" s="78"/>
      <c r="LIT540" s="65"/>
      <c r="LIW540" s="78"/>
      <c r="LIX540" s="78"/>
      <c r="LIY540" s="65"/>
      <c r="LJB540" s="78"/>
      <c r="LJC540" s="78"/>
      <c r="LJD540" s="65"/>
      <c r="LJG540" s="78"/>
      <c r="LJH540" s="78"/>
      <c r="LJI540" s="65"/>
      <c r="LJL540" s="78"/>
      <c r="LJM540" s="78"/>
      <c r="LJN540" s="65"/>
      <c r="LJQ540" s="78"/>
      <c r="LJR540" s="78"/>
      <c r="LJS540" s="65"/>
      <c r="LJV540" s="78"/>
      <c r="LJW540" s="78"/>
      <c r="LJX540" s="65"/>
      <c r="LKA540" s="78"/>
      <c r="LKB540" s="78"/>
      <c r="LKC540" s="65"/>
      <c r="LKF540" s="78"/>
      <c r="LKG540" s="78"/>
      <c r="LKH540" s="65"/>
      <c r="LKK540" s="78"/>
      <c r="LKL540" s="78"/>
      <c r="LKM540" s="65"/>
      <c r="LKP540" s="78"/>
      <c r="LKQ540" s="78"/>
      <c r="LKR540" s="65"/>
      <c r="LKU540" s="78"/>
      <c r="LKV540" s="78"/>
      <c r="LKW540" s="65"/>
      <c r="LKZ540" s="78"/>
      <c r="LLA540" s="78"/>
      <c r="LLB540" s="65"/>
      <c r="LLE540" s="78"/>
      <c r="LLF540" s="78"/>
      <c r="LLG540" s="65"/>
      <c r="LLJ540" s="78"/>
      <c r="LLK540" s="78"/>
      <c r="LLL540" s="65"/>
      <c r="LLO540" s="78"/>
      <c r="LLP540" s="78"/>
      <c r="LLQ540" s="65"/>
      <c r="LLT540" s="78"/>
      <c r="LLU540" s="78"/>
      <c r="LLV540" s="65"/>
      <c r="LLY540" s="78"/>
      <c r="LLZ540" s="78"/>
      <c r="LMA540" s="65"/>
      <c r="LMD540" s="78"/>
      <c r="LME540" s="78"/>
      <c r="LMF540" s="65"/>
      <c r="LMI540" s="78"/>
      <c r="LMJ540" s="78"/>
      <c r="LMK540" s="65"/>
      <c r="LMN540" s="78"/>
      <c r="LMO540" s="78"/>
      <c r="LMP540" s="65"/>
      <c r="LMS540" s="78"/>
      <c r="LMT540" s="78"/>
      <c r="LMU540" s="65"/>
      <c r="LMX540" s="78"/>
      <c r="LMY540" s="78"/>
      <c r="LMZ540" s="65"/>
      <c r="LNC540" s="78"/>
      <c r="LND540" s="78"/>
      <c r="LNE540" s="65"/>
      <c r="LNH540" s="78"/>
      <c r="LNI540" s="78"/>
      <c r="LNJ540" s="65"/>
      <c r="LNM540" s="78"/>
      <c r="LNN540" s="78"/>
      <c r="LNO540" s="65"/>
      <c r="LNR540" s="78"/>
      <c r="LNS540" s="78"/>
      <c r="LNT540" s="65"/>
      <c r="LNW540" s="78"/>
      <c r="LNX540" s="78"/>
      <c r="LNY540" s="65"/>
      <c r="LOB540" s="78"/>
      <c r="LOC540" s="78"/>
      <c r="LOD540" s="65"/>
      <c r="LOG540" s="78"/>
      <c r="LOH540" s="78"/>
      <c r="LOI540" s="65"/>
      <c r="LOL540" s="78"/>
      <c r="LOM540" s="78"/>
      <c r="LON540" s="65"/>
      <c r="LOQ540" s="78"/>
      <c r="LOR540" s="78"/>
      <c r="LOS540" s="65"/>
      <c r="LOV540" s="78"/>
      <c r="LOW540" s="78"/>
      <c r="LOX540" s="65"/>
      <c r="LPA540" s="78"/>
      <c r="LPB540" s="78"/>
      <c r="LPC540" s="65"/>
      <c r="LPF540" s="78"/>
      <c r="LPG540" s="78"/>
      <c r="LPH540" s="65"/>
      <c r="LPK540" s="78"/>
      <c r="LPL540" s="78"/>
      <c r="LPM540" s="65"/>
      <c r="LPP540" s="78"/>
      <c r="LPQ540" s="78"/>
      <c r="LPR540" s="65"/>
      <c r="LPU540" s="78"/>
      <c r="LPV540" s="78"/>
      <c r="LPW540" s="65"/>
      <c r="LPZ540" s="78"/>
      <c r="LQA540" s="78"/>
      <c r="LQB540" s="65"/>
      <c r="LQE540" s="78"/>
      <c r="LQF540" s="78"/>
      <c r="LQG540" s="65"/>
      <c r="LQJ540" s="78"/>
      <c r="LQK540" s="78"/>
      <c r="LQL540" s="65"/>
      <c r="LQO540" s="78"/>
      <c r="LQP540" s="78"/>
      <c r="LQQ540" s="65"/>
      <c r="LQT540" s="78"/>
      <c r="LQU540" s="78"/>
      <c r="LQV540" s="65"/>
      <c r="LQY540" s="78"/>
      <c r="LQZ540" s="78"/>
      <c r="LRA540" s="65"/>
      <c r="LRD540" s="78"/>
      <c r="LRE540" s="78"/>
      <c r="LRF540" s="65"/>
      <c r="LRI540" s="78"/>
      <c r="LRJ540" s="78"/>
      <c r="LRK540" s="65"/>
      <c r="LRN540" s="78"/>
      <c r="LRO540" s="78"/>
      <c r="LRP540" s="65"/>
      <c r="LRS540" s="78"/>
      <c r="LRT540" s="78"/>
      <c r="LRU540" s="65"/>
      <c r="LRX540" s="78"/>
      <c r="LRY540" s="78"/>
      <c r="LRZ540" s="65"/>
      <c r="LSC540" s="78"/>
      <c r="LSD540" s="78"/>
      <c r="LSE540" s="65"/>
      <c r="LSH540" s="78"/>
      <c r="LSI540" s="78"/>
      <c r="LSJ540" s="65"/>
      <c r="LSM540" s="78"/>
      <c r="LSN540" s="78"/>
      <c r="LSO540" s="65"/>
      <c r="LSR540" s="78"/>
      <c r="LSS540" s="78"/>
      <c r="LST540" s="65"/>
      <c r="LSW540" s="78"/>
      <c r="LSX540" s="78"/>
      <c r="LSY540" s="65"/>
      <c r="LTB540" s="78"/>
      <c r="LTC540" s="78"/>
      <c r="LTD540" s="65"/>
      <c r="LTG540" s="78"/>
      <c r="LTH540" s="78"/>
      <c r="LTI540" s="65"/>
      <c r="LTL540" s="78"/>
      <c r="LTM540" s="78"/>
      <c r="LTN540" s="65"/>
      <c r="LTQ540" s="78"/>
      <c r="LTR540" s="78"/>
      <c r="LTS540" s="65"/>
      <c r="LTV540" s="78"/>
      <c r="LTW540" s="78"/>
      <c r="LTX540" s="65"/>
      <c r="LUA540" s="78"/>
      <c r="LUB540" s="78"/>
      <c r="LUC540" s="65"/>
      <c r="LUF540" s="78"/>
      <c r="LUG540" s="78"/>
      <c r="LUH540" s="65"/>
      <c r="LUK540" s="78"/>
      <c r="LUL540" s="78"/>
      <c r="LUM540" s="65"/>
      <c r="LUP540" s="78"/>
      <c r="LUQ540" s="78"/>
      <c r="LUR540" s="65"/>
      <c r="LUU540" s="78"/>
      <c r="LUV540" s="78"/>
      <c r="LUW540" s="65"/>
      <c r="LUZ540" s="78"/>
      <c r="LVA540" s="78"/>
      <c r="LVB540" s="65"/>
      <c r="LVE540" s="78"/>
      <c r="LVF540" s="78"/>
      <c r="LVG540" s="65"/>
      <c r="LVJ540" s="78"/>
      <c r="LVK540" s="78"/>
      <c r="LVL540" s="65"/>
      <c r="LVO540" s="78"/>
      <c r="LVP540" s="78"/>
      <c r="LVQ540" s="65"/>
      <c r="LVT540" s="78"/>
      <c r="LVU540" s="78"/>
      <c r="LVV540" s="65"/>
      <c r="LVY540" s="78"/>
      <c r="LVZ540" s="78"/>
      <c r="LWA540" s="65"/>
      <c r="LWD540" s="78"/>
      <c r="LWE540" s="78"/>
      <c r="LWF540" s="65"/>
      <c r="LWI540" s="78"/>
      <c r="LWJ540" s="78"/>
      <c r="LWK540" s="65"/>
      <c r="LWN540" s="78"/>
      <c r="LWO540" s="78"/>
      <c r="LWP540" s="65"/>
      <c r="LWS540" s="78"/>
      <c r="LWT540" s="78"/>
      <c r="LWU540" s="65"/>
      <c r="LWX540" s="78"/>
      <c r="LWY540" s="78"/>
      <c r="LWZ540" s="65"/>
      <c r="LXC540" s="78"/>
      <c r="LXD540" s="78"/>
      <c r="LXE540" s="65"/>
      <c r="LXH540" s="78"/>
      <c r="LXI540" s="78"/>
      <c r="LXJ540" s="65"/>
      <c r="LXM540" s="78"/>
      <c r="LXN540" s="78"/>
      <c r="LXO540" s="65"/>
      <c r="LXR540" s="78"/>
      <c r="LXS540" s="78"/>
      <c r="LXT540" s="65"/>
      <c r="LXW540" s="78"/>
      <c r="LXX540" s="78"/>
      <c r="LXY540" s="65"/>
      <c r="LYB540" s="78"/>
      <c r="LYC540" s="78"/>
      <c r="LYD540" s="65"/>
      <c r="LYG540" s="78"/>
      <c r="LYH540" s="78"/>
      <c r="LYI540" s="65"/>
      <c r="LYL540" s="78"/>
      <c r="LYM540" s="78"/>
      <c r="LYN540" s="65"/>
      <c r="LYQ540" s="78"/>
      <c r="LYR540" s="78"/>
      <c r="LYS540" s="65"/>
      <c r="LYV540" s="78"/>
      <c r="LYW540" s="78"/>
      <c r="LYX540" s="65"/>
      <c r="LZA540" s="78"/>
      <c r="LZB540" s="78"/>
      <c r="LZC540" s="65"/>
      <c r="LZF540" s="78"/>
      <c r="LZG540" s="78"/>
      <c r="LZH540" s="65"/>
      <c r="LZK540" s="78"/>
      <c r="LZL540" s="78"/>
      <c r="LZM540" s="65"/>
      <c r="LZP540" s="78"/>
      <c r="LZQ540" s="78"/>
      <c r="LZR540" s="65"/>
      <c r="LZU540" s="78"/>
      <c r="LZV540" s="78"/>
      <c r="LZW540" s="65"/>
      <c r="LZZ540" s="78"/>
      <c r="MAA540" s="78"/>
      <c r="MAB540" s="65"/>
      <c r="MAE540" s="78"/>
      <c r="MAF540" s="78"/>
      <c r="MAG540" s="65"/>
      <c r="MAJ540" s="78"/>
      <c r="MAK540" s="78"/>
      <c r="MAL540" s="65"/>
      <c r="MAO540" s="78"/>
      <c r="MAP540" s="78"/>
      <c r="MAQ540" s="65"/>
      <c r="MAT540" s="78"/>
      <c r="MAU540" s="78"/>
      <c r="MAV540" s="65"/>
      <c r="MAY540" s="78"/>
      <c r="MAZ540" s="78"/>
      <c r="MBA540" s="65"/>
      <c r="MBD540" s="78"/>
      <c r="MBE540" s="78"/>
      <c r="MBF540" s="65"/>
      <c r="MBI540" s="78"/>
      <c r="MBJ540" s="78"/>
      <c r="MBK540" s="65"/>
      <c r="MBN540" s="78"/>
      <c r="MBO540" s="78"/>
      <c r="MBP540" s="65"/>
      <c r="MBS540" s="78"/>
      <c r="MBT540" s="78"/>
      <c r="MBU540" s="65"/>
      <c r="MBX540" s="78"/>
      <c r="MBY540" s="78"/>
      <c r="MBZ540" s="65"/>
      <c r="MCC540" s="78"/>
      <c r="MCD540" s="78"/>
      <c r="MCE540" s="65"/>
      <c r="MCH540" s="78"/>
      <c r="MCI540" s="78"/>
      <c r="MCJ540" s="65"/>
      <c r="MCM540" s="78"/>
      <c r="MCN540" s="78"/>
      <c r="MCO540" s="65"/>
      <c r="MCR540" s="78"/>
      <c r="MCS540" s="78"/>
      <c r="MCT540" s="65"/>
      <c r="MCW540" s="78"/>
      <c r="MCX540" s="78"/>
      <c r="MCY540" s="65"/>
      <c r="MDB540" s="78"/>
      <c r="MDC540" s="78"/>
      <c r="MDD540" s="65"/>
      <c r="MDG540" s="78"/>
      <c r="MDH540" s="78"/>
      <c r="MDI540" s="65"/>
      <c r="MDL540" s="78"/>
      <c r="MDM540" s="78"/>
      <c r="MDN540" s="65"/>
      <c r="MDQ540" s="78"/>
      <c r="MDR540" s="78"/>
      <c r="MDS540" s="65"/>
      <c r="MDV540" s="78"/>
      <c r="MDW540" s="78"/>
      <c r="MDX540" s="65"/>
      <c r="MEA540" s="78"/>
      <c r="MEB540" s="78"/>
      <c r="MEC540" s="65"/>
      <c r="MEF540" s="78"/>
      <c r="MEG540" s="78"/>
      <c r="MEH540" s="65"/>
      <c r="MEK540" s="78"/>
      <c r="MEL540" s="78"/>
      <c r="MEM540" s="65"/>
      <c r="MEP540" s="78"/>
      <c r="MEQ540" s="78"/>
      <c r="MER540" s="65"/>
      <c r="MEU540" s="78"/>
      <c r="MEV540" s="78"/>
      <c r="MEW540" s="65"/>
      <c r="MEZ540" s="78"/>
      <c r="MFA540" s="78"/>
      <c r="MFB540" s="65"/>
      <c r="MFE540" s="78"/>
      <c r="MFF540" s="78"/>
      <c r="MFG540" s="65"/>
      <c r="MFJ540" s="78"/>
      <c r="MFK540" s="78"/>
      <c r="MFL540" s="65"/>
      <c r="MFO540" s="78"/>
      <c r="MFP540" s="78"/>
      <c r="MFQ540" s="65"/>
      <c r="MFT540" s="78"/>
      <c r="MFU540" s="78"/>
      <c r="MFV540" s="65"/>
      <c r="MFY540" s="78"/>
      <c r="MFZ540" s="78"/>
      <c r="MGA540" s="65"/>
      <c r="MGD540" s="78"/>
      <c r="MGE540" s="78"/>
      <c r="MGF540" s="65"/>
      <c r="MGI540" s="78"/>
      <c r="MGJ540" s="78"/>
      <c r="MGK540" s="65"/>
      <c r="MGN540" s="78"/>
      <c r="MGO540" s="78"/>
      <c r="MGP540" s="65"/>
      <c r="MGS540" s="78"/>
      <c r="MGT540" s="78"/>
      <c r="MGU540" s="65"/>
      <c r="MGX540" s="78"/>
      <c r="MGY540" s="78"/>
      <c r="MGZ540" s="65"/>
      <c r="MHC540" s="78"/>
      <c r="MHD540" s="78"/>
      <c r="MHE540" s="65"/>
      <c r="MHH540" s="78"/>
      <c r="MHI540" s="78"/>
      <c r="MHJ540" s="65"/>
      <c r="MHM540" s="78"/>
      <c r="MHN540" s="78"/>
      <c r="MHO540" s="65"/>
      <c r="MHR540" s="78"/>
      <c r="MHS540" s="78"/>
      <c r="MHT540" s="65"/>
      <c r="MHW540" s="78"/>
      <c r="MHX540" s="78"/>
      <c r="MHY540" s="65"/>
      <c r="MIB540" s="78"/>
      <c r="MIC540" s="78"/>
      <c r="MID540" s="65"/>
      <c r="MIG540" s="78"/>
      <c r="MIH540" s="78"/>
      <c r="MII540" s="65"/>
      <c r="MIL540" s="78"/>
      <c r="MIM540" s="78"/>
      <c r="MIN540" s="65"/>
      <c r="MIQ540" s="78"/>
      <c r="MIR540" s="78"/>
      <c r="MIS540" s="65"/>
      <c r="MIV540" s="78"/>
      <c r="MIW540" s="78"/>
      <c r="MIX540" s="65"/>
      <c r="MJA540" s="78"/>
      <c r="MJB540" s="78"/>
      <c r="MJC540" s="65"/>
      <c r="MJF540" s="78"/>
      <c r="MJG540" s="78"/>
      <c r="MJH540" s="65"/>
      <c r="MJK540" s="78"/>
      <c r="MJL540" s="78"/>
      <c r="MJM540" s="65"/>
      <c r="MJP540" s="78"/>
      <c r="MJQ540" s="78"/>
      <c r="MJR540" s="65"/>
      <c r="MJU540" s="78"/>
      <c r="MJV540" s="78"/>
      <c r="MJW540" s="65"/>
      <c r="MJZ540" s="78"/>
      <c r="MKA540" s="78"/>
      <c r="MKB540" s="65"/>
      <c r="MKE540" s="78"/>
      <c r="MKF540" s="78"/>
      <c r="MKG540" s="65"/>
      <c r="MKJ540" s="78"/>
      <c r="MKK540" s="78"/>
      <c r="MKL540" s="65"/>
      <c r="MKO540" s="78"/>
      <c r="MKP540" s="78"/>
      <c r="MKQ540" s="65"/>
      <c r="MKT540" s="78"/>
      <c r="MKU540" s="78"/>
      <c r="MKV540" s="65"/>
      <c r="MKY540" s="78"/>
      <c r="MKZ540" s="78"/>
      <c r="MLA540" s="65"/>
      <c r="MLD540" s="78"/>
      <c r="MLE540" s="78"/>
      <c r="MLF540" s="65"/>
      <c r="MLI540" s="78"/>
      <c r="MLJ540" s="78"/>
      <c r="MLK540" s="65"/>
      <c r="MLN540" s="78"/>
      <c r="MLO540" s="78"/>
      <c r="MLP540" s="65"/>
      <c r="MLS540" s="78"/>
      <c r="MLT540" s="78"/>
      <c r="MLU540" s="65"/>
      <c r="MLX540" s="78"/>
      <c r="MLY540" s="78"/>
      <c r="MLZ540" s="65"/>
      <c r="MMC540" s="78"/>
      <c r="MMD540" s="78"/>
      <c r="MME540" s="65"/>
      <c r="MMH540" s="78"/>
      <c r="MMI540" s="78"/>
      <c r="MMJ540" s="65"/>
      <c r="MMM540" s="78"/>
      <c r="MMN540" s="78"/>
      <c r="MMO540" s="65"/>
      <c r="MMR540" s="78"/>
      <c r="MMS540" s="78"/>
      <c r="MMT540" s="65"/>
      <c r="MMW540" s="78"/>
      <c r="MMX540" s="78"/>
      <c r="MMY540" s="65"/>
      <c r="MNB540" s="78"/>
      <c r="MNC540" s="78"/>
      <c r="MND540" s="65"/>
      <c r="MNG540" s="78"/>
      <c r="MNH540" s="78"/>
      <c r="MNI540" s="65"/>
      <c r="MNL540" s="78"/>
      <c r="MNM540" s="78"/>
      <c r="MNN540" s="65"/>
      <c r="MNQ540" s="78"/>
      <c r="MNR540" s="78"/>
      <c r="MNS540" s="65"/>
      <c r="MNV540" s="78"/>
      <c r="MNW540" s="78"/>
      <c r="MNX540" s="65"/>
      <c r="MOA540" s="78"/>
      <c r="MOB540" s="78"/>
      <c r="MOC540" s="65"/>
      <c r="MOF540" s="78"/>
      <c r="MOG540" s="78"/>
      <c r="MOH540" s="65"/>
      <c r="MOK540" s="78"/>
      <c r="MOL540" s="78"/>
      <c r="MOM540" s="65"/>
      <c r="MOP540" s="78"/>
      <c r="MOQ540" s="78"/>
      <c r="MOR540" s="65"/>
      <c r="MOU540" s="78"/>
      <c r="MOV540" s="78"/>
      <c r="MOW540" s="65"/>
      <c r="MOZ540" s="78"/>
      <c r="MPA540" s="78"/>
      <c r="MPB540" s="65"/>
      <c r="MPE540" s="78"/>
      <c r="MPF540" s="78"/>
      <c r="MPG540" s="65"/>
      <c r="MPJ540" s="78"/>
      <c r="MPK540" s="78"/>
      <c r="MPL540" s="65"/>
      <c r="MPO540" s="78"/>
      <c r="MPP540" s="78"/>
      <c r="MPQ540" s="65"/>
      <c r="MPT540" s="78"/>
      <c r="MPU540" s="78"/>
      <c r="MPV540" s="65"/>
      <c r="MPY540" s="78"/>
      <c r="MPZ540" s="78"/>
      <c r="MQA540" s="65"/>
      <c r="MQD540" s="78"/>
      <c r="MQE540" s="78"/>
      <c r="MQF540" s="65"/>
      <c r="MQI540" s="78"/>
      <c r="MQJ540" s="78"/>
      <c r="MQK540" s="65"/>
      <c r="MQN540" s="78"/>
      <c r="MQO540" s="78"/>
      <c r="MQP540" s="65"/>
      <c r="MQS540" s="78"/>
      <c r="MQT540" s="78"/>
      <c r="MQU540" s="65"/>
      <c r="MQX540" s="78"/>
      <c r="MQY540" s="78"/>
      <c r="MQZ540" s="65"/>
      <c r="MRC540" s="78"/>
      <c r="MRD540" s="78"/>
      <c r="MRE540" s="65"/>
      <c r="MRH540" s="78"/>
      <c r="MRI540" s="78"/>
      <c r="MRJ540" s="65"/>
      <c r="MRM540" s="78"/>
      <c r="MRN540" s="78"/>
      <c r="MRO540" s="65"/>
      <c r="MRR540" s="78"/>
      <c r="MRS540" s="78"/>
      <c r="MRT540" s="65"/>
      <c r="MRW540" s="78"/>
      <c r="MRX540" s="78"/>
      <c r="MRY540" s="65"/>
      <c r="MSB540" s="78"/>
      <c r="MSC540" s="78"/>
      <c r="MSD540" s="65"/>
      <c r="MSG540" s="78"/>
      <c r="MSH540" s="78"/>
      <c r="MSI540" s="65"/>
      <c r="MSL540" s="78"/>
      <c r="MSM540" s="78"/>
      <c r="MSN540" s="65"/>
      <c r="MSQ540" s="78"/>
      <c r="MSR540" s="78"/>
      <c r="MSS540" s="65"/>
      <c r="MSV540" s="78"/>
      <c r="MSW540" s="78"/>
      <c r="MSX540" s="65"/>
      <c r="MTA540" s="78"/>
      <c r="MTB540" s="78"/>
      <c r="MTC540" s="65"/>
      <c r="MTF540" s="78"/>
      <c r="MTG540" s="78"/>
      <c r="MTH540" s="65"/>
      <c r="MTK540" s="78"/>
      <c r="MTL540" s="78"/>
      <c r="MTM540" s="65"/>
      <c r="MTP540" s="78"/>
      <c r="MTQ540" s="78"/>
      <c r="MTR540" s="65"/>
      <c r="MTU540" s="78"/>
      <c r="MTV540" s="78"/>
      <c r="MTW540" s="65"/>
      <c r="MTZ540" s="78"/>
      <c r="MUA540" s="78"/>
      <c r="MUB540" s="65"/>
      <c r="MUE540" s="78"/>
      <c r="MUF540" s="78"/>
      <c r="MUG540" s="65"/>
      <c r="MUJ540" s="78"/>
      <c r="MUK540" s="78"/>
      <c r="MUL540" s="65"/>
      <c r="MUO540" s="78"/>
      <c r="MUP540" s="78"/>
      <c r="MUQ540" s="65"/>
      <c r="MUT540" s="78"/>
      <c r="MUU540" s="78"/>
      <c r="MUV540" s="65"/>
      <c r="MUY540" s="78"/>
      <c r="MUZ540" s="78"/>
      <c r="MVA540" s="65"/>
      <c r="MVD540" s="78"/>
      <c r="MVE540" s="78"/>
      <c r="MVF540" s="65"/>
      <c r="MVI540" s="78"/>
      <c r="MVJ540" s="78"/>
      <c r="MVK540" s="65"/>
      <c r="MVN540" s="78"/>
      <c r="MVO540" s="78"/>
      <c r="MVP540" s="65"/>
      <c r="MVS540" s="78"/>
      <c r="MVT540" s="78"/>
      <c r="MVU540" s="65"/>
      <c r="MVX540" s="78"/>
      <c r="MVY540" s="78"/>
      <c r="MVZ540" s="65"/>
      <c r="MWC540" s="78"/>
      <c r="MWD540" s="78"/>
      <c r="MWE540" s="65"/>
      <c r="MWH540" s="78"/>
      <c r="MWI540" s="78"/>
      <c r="MWJ540" s="65"/>
      <c r="MWM540" s="78"/>
      <c r="MWN540" s="78"/>
      <c r="MWO540" s="65"/>
      <c r="MWR540" s="78"/>
      <c r="MWS540" s="78"/>
      <c r="MWT540" s="65"/>
      <c r="MWW540" s="78"/>
      <c r="MWX540" s="78"/>
      <c r="MWY540" s="65"/>
      <c r="MXB540" s="78"/>
      <c r="MXC540" s="78"/>
      <c r="MXD540" s="65"/>
      <c r="MXG540" s="78"/>
      <c r="MXH540" s="78"/>
      <c r="MXI540" s="65"/>
      <c r="MXL540" s="78"/>
      <c r="MXM540" s="78"/>
      <c r="MXN540" s="65"/>
      <c r="MXQ540" s="78"/>
      <c r="MXR540" s="78"/>
      <c r="MXS540" s="65"/>
      <c r="MXV540" s="78"/>
      <c r="MXW540" s="78"/>
      <c r="MXX540" s="65"/>
      <c r="MYA540" s="78"/>
      <c r="MYB540" s="78"/>
      <c r="MYC540" s="65"/>
      <c r="MYF540" s="78"/>
      <c r="MYG540" s="78"/>
      <c r="MYH540" s="65"/>
      <c r="MYK540" s="78"/>
      <c r="MYL540" s="78"/>
      <c r="MYM540" s="65"/>
      <c r="MYP540" s="78"/>
      <c r="MYQ540" s="78"/>
      <c r="MYR540" s="65"/>
      <c r="MYU540" s="78"/>
      <c r="MYV540" s="78"/>
      <c r="MYW540" s="65"/>
      <c r="MYZ540" s="78"/>
      <c r="MZA540" s="78"/>
      <c r="MZB540" s="65"/>
      <c r="MZE540" s="78"/>
      <c r="MZF540" s="78"/>
      <c r="MZG540" s="65"/>
      <c r="MZJ540" s="78"/>
      <c r="MZK540" s="78"/>
      <c r="MZL540" s="65"/>
      <c r="MZO540" s="78"/>
      <c r="MZP540" s="78"/>
      <c r="MZQ540" s="65"/>
      <c r="MZT540" s="78"/>
      <c r="MZU540" s="78"/>
      <c r="MZV540" s="65"/>
      <c r="MZY540" s="78"/>
      <c r="MZZ540" s="78"/>
      <c r="NAA540" s="65"/>
      <c r="NAD540" s="78"/>
      <c r="NAE540" s="78"/>
      <c r="NAF540" s="65"/>
      <c r="NAI540" s="78"/>
      <c r="NAJ540" s="78"/>
      <c r="NAK540" s="65"/>
      <c r="NAN540" s="78"/>
      <c r="NAO540" s="78"/>
      <c r="NAP540" s="65"/>
      <c r="NAS540" s="78"/>
      <c r="NAT540" s="78"/>
      <c r="NAU540" s="65"/>
      <c r="NAX540" s="78"/>
      <c r="NAY540" s="78"/>
      <c r="NAZ540" s="65"/>
      <c r="NBC540" s="78"/>
      <c r="NBD540" s="78"/>
      <c r="NBE540" s="65"/>
      <c r="NBH540" s="78"/>
      <c r="NBI540" s="78"/>
      <c r="NBJ540" s="65"/>
      <c r="NBM540" s="78"/>
      <c r="NBN540" s="78"/>
      <c r="NBO540" s="65"/>
      <c r="NBR540" s="78"/>
      <c r="NBS540" s="78"/>
      <c r="NBT540" s="65"/>
      <c r="NBW540" s="78"/>
      <c r="NBX540" s="78"/>
      <c r="NBY540" s="65"/>
      <c r="NCB540" s="78"/>
      <c r="NCC540" s="78"/>
      <c r="NCD540" s="65"/>
      <c r="NCG540" s="78"/>
      <c r="NCH540" s="78"/>
      <c r="NCI540" s="65"/>
      <c r="NCL540" s="78"/>
      <c r="NCM540" s="78"/>
      <c r="NCN540" s="65"/>
      <c r="NCQ540" s="78"/>
      <c r="NCR540" s="78"/>
      <c r="NCS540" s="65"/>
      <c r="NCV540" s="78"/>
      <c r="NCW540" s="78"/>
      <c r="NCX540" s="65"/>
      <c r="NDA540" s="78"/>
      <c r="NDB540" s="78"/>
      <c r="NDC540" s="65"/>
      <c r="NDF540" s="78"/>
      <c r="NDG540" s="78"/>
      <c r="NDH540" s="65"/>
      <c r="NDK540" s="78"/>
      <c r="NDL540" s="78"/>
      <c r="NDM540" s="65"/>
      <c r="NDP540" s="78"/>
      <c r="NDQ540" s="78"/>
      <c r="NDR540" s="65"/>
      <c r="NDU540" s="78"/>
      <c r="NDV540" s="78"/>
      <c r="NDW540" s="65"/>
      <c r="NDZ540" s="78"/>
      <c r="NEA540" s="78"/>
      <c r="NEB540" s="65"/>
      <c r="NEE540" s="78"/>
      <c r="NEF540" s="78"/>
      <c r="NEG540" s="65"/>
      <c r="NEJ540" s="78"/>
      <c r="NEK540" s="78"/>
      <c r="NEL540" s="65"/>
      <c r="NEO540" s="78"/>
      <c r="NEP540" s="78"/>
      <c r="NEQ540" s="65"/>
      <c r="NET540" s="78"/>
      <c r="NEU540" s="78"/>
      <c r="NEV540" s="65"/>
      <c r="NEY540" s="78"/>
      <c r="NEZ540" s="78"/>
      <c r="NFA540" s="65"/>
      <c r="NFD540" s="78"/>
      <c r="NFE540" s="78"/>
      <c r="NFF540" s="65"/>
      <c r="NFI540" s="78"/>
      <c r="NFJ540" s="78"/>
      <c r="NFK540" s="65"/>
      <c r="NFN540" s="78"/>
      <c r="NFO540" s="78"/>
      <c r="NFP540" s="65"/>
      <c r="NFS540" s="78"/>
      <c r="NFT540" s="78"/>
      <c r="NFU540" s="65"/>
      <c r="NFX540" s="78"/>
      <c r="NFY540" s="78"/>
      <c r="NFZ540" s="65"/>
      <c r="NGC540" s="78"/>
      <c r="NGD540" s="78"/>
      <c r="NGE540" s="65"/>
      <c r="NGH540" s="78"/>
      <c r="NGI540" s="78"/>
      <c r="NGJ540" s="65"/>
      <c r="NGM540" s="78"/>
      <c r="NGN540" s="78"/>
      <c r="NGO540" s="65"/>
      <c r="NGR540" s="78"/>
      <c r="NGS540" s="78"/>
      <c r="NGT540" s="65"/>
      <c r="NGW540" s="78"/>
      <c r="NGX540" s="78"/>
      <c r="NGY540" s="65"/>
      <c r="NHB540" s="78"/>
      <c r="NHC540" s="78"/>
      <c r="NHD540" s="65"/>
      <c r="NHG540" s="78"/>
      <c r="NHH540" s="78"/>
      <c r="NHI540" s="65"/>
      <c r="NHL540" s="78"/>
      <c r="NHM540" s="78"/>
      <c r="NHN540" s="65"/>
      <c r="NHQ540" s="78"/>
      <c r="NHR540" s="78"/>
      <c r="NHS540" s="65"/>
      <c r="NHV540" s="78"/>
      <c r="NHW540" s="78"/>
      <c r="NHX540" s="65"/>
      <c r="NIA540" s="78"/>
      <c r="NIB540" s="78"/>
      <c r="NIC540" s="65"/>
      <c r="NIF540" s="78"/>
      <c r="NIG540" s="78"/>
      <c r="NIH540" s="65"/>
      <c r="NIK540" s="78"/>
      <c r="NIL540" s="78"/>
      <c r="NIM540" s="65"/>
      <c r="NIP540" s="78"/>
      <c r="NIQ540" s="78"/>
      <c r="NIR540" s="65"/>
      <c r="NIU540" s="78"/>
      <c r="NIV540" s="78"/>
      <c r="NIW540" s="65"/>
      <c r="NIZ540" s="78"/>
      <c r="NJA540" s="78"/>
      <c r="NJB540" s="65"/>
      <c r="NJE540" s="78"/>
      <c r="NJF540" s="78"/>
      <c r="NJG540" s="65"/>
      <c r="NJJ540" s="78"/>
      <c r="NJK540" s="78"/>
      <c r="NJL540" s="65"/>
      <c r="NJO540" s="78"/>
      <c r="NJP540" s="78"/>
      <c r="NJQ540" s="65"/>
      <c r="NJT540" s="78"/>
      <c r="NJU540" s="78"/>
      <c r="NJV540" s="65"/>
      <c r="NJY540" s="78"/>
      <c r="NJZ540" s="78"/>
      <c r="NKA540" s="65"/>
      <c r="NKD540" s="78"/>
      <c r="NKE540" s="78"/>
      <c r="NKF540" s="65"/>
      <c r="NKI540" s="78"/>
      <c r="NKJ540" s="78"/>
      <c r="NKK540" s="65"/>
      <c r="NKN540" s="78"/>
      <c r="NKO540" s="78"/>
      <c r="NKP540" s="65"/>
      <c r="NKS540" s="78"/>
      <c r="NKT540" s="78"/>
      <c r="NKU540" s="65"/>
      <c r="NKX540" s="78"/>
      <c r="NKY540" s="78"/>
      <c r="NKZ540" s="65"/>
      <c r="NLC540" s="78"/>
      <c r="NLD540" s="78"/>
      <c r="NLE540" s="65"/>
      <c r="NLH540" s="78"/>
      <c r="NLI540" s="78"/>
      <c r="NLJ540" s="65"/>
      <c r="NLM540" s="78"/>
      <c r="NLN540" s="78"/>
      <c r="NLO540" s="65"/>
      <c r="NLR540" s="78"/>
      <c r="NLS540" s="78"/>
      <c r="NLT540" s="65"/>
      <c r="NLW540" s="78"/>
      <c r="NLX540" s="78"/>
      <c r="NLY540" s="65"/>
      <c r="NMB540" s="78"/>
      <c r="NMC540" s="78"/>
      <c r="NMD540" s="65"/>
      <c r="NMG540" s="78"/>
      <c r="NMH540" s="78"/>
      <c r="NMI540" s="65"/>
      <c r="NML540" s="78"/>
      <c r="NMM540" s="78"/>
      <c r="NMN540" s="65"/>
      <c r="NMQ540" s="78"/>
      <c r="NMR540" s="78"/>
      <c r="NMS540" s="65"/>
      <c r="NMV540" s="78"/>
      <c r="NMW540" s="78"/>
      <c r="NMX540" s="65"/>
      <c r="NNA540" s="78"/>
      <c r="NNB540" s="78"/>
      <c r="NNC540" s="65"/>
      <c r="NNF540" s="78"/>
      <c r="NNG540" s="78"/>
      <c r="NNH540" s="65"/>
      <c r="NNK540" s="78"/>
      <c r="NNL540" s="78"/>
      <c r="NNM540" s="65"/>
      <c r="NNP540" s="78"/>
      <c r="NNQ540" s="78"/>
      <c r="NNR540" s="65"/>
      <c r="NNU540" s="78"/>
      <c r="NNV540" s="78"/>
      <c r="NNW540" s="65"/>
      <c r="NNZ540" s="78"/>
      <c r="NOA540" s="78"/>
      <c r="NOB540" s="65"/>
      <c r="NOE540" s="78"/>
      <c r="NOF540" s="78"/>
      <c r="NOG540" s="65"/>
      <c r="NOJ540" s="78"/>
      <c r="NOK540" s="78"/>
      <c r="NOL540" s="65"/>
      <c r="NOO540" s="78"/>
      <c r="NOP540" s="78"/>
      <c r="NOQ540" s="65"/>
      <c r="NOT540" s="78"/>
      <c r="NOU540" s="78"/>
      <c r="NOV540" s="65"/>
      <c r="NOY540" s="78"/>
      <c r="NOZ540" s="78"/>
      <c r="NPA540" s="65"/>
      <c r="NPD540" s="78"/>
      <c r="NPE540" s="78"/>
      <c r="NPF540" s="65"/>
      <c r="NPI540" s="78"/>
      <c r="NPJ540" s="78"/>
      <c r="NPK540" s="65"/>
      <c r="NPN540" s="78"/>
      <c r="NPO540" s="78"/>
      <c r="NPP540" s="65"/>
      <c r="NPS540" s="78"/>
      <c r="NPT540" s="78"/>
      <c r="NPU540" s="65"/>
      <c r="NPX540" s="78"/>
      <c r="NPY540" s="78"/>
      <c r="NPZ540" s="65"/>
      <c r="NQC540" s="78"/>
      <c r="NQD540" s="78"/>
      <c r="NQE540" s="65"/>
      <c r="NQH540" s="78"/>
      <c r="NQI540" s="78"/>
      <c r="NQJ540" s="65"/>
      <c r="NQM540" s="78"/>
      <c r="NQN540" s="78"/>
      <c r="NQO540" s="65"/>
      <c r="NQR540" s="78"/>
      <c r="NQS540" s="78"/>
      <c r="NQT540" s="65"/>
      <c r="NQW540" s="78"/>
      <c r="NQX540" s="78"/>
      <c r="NQY540" s="65"/>
      <c r="NRB540" s="78"/>
      <c r="NRC540" s="78"/>
      <c r="NRD540" s="65"/>
      <c r="NRG540" s="78"/>
      <c r="NRH540" s="78"/>
      <c r="NRI540" s="65"/>
      <c r="NRL540" s="78"/>
      <c r="NRM540" s="78"/>
      <c r="NRN540" s="65"/>
      <c r="NRQ540" s="78"/>
      <c r="NRR540" s="78"/>
      <c r="NRS540" s="65"/>
      <c r="NRV540" s="78"/>
      <c r="NRW540" s="78"/>
      <c r="NRX540" s="65"/>
      <c r="NSA540" s="78"/>
      <c r="NSB540" s="78"/>
      <c r="NSC540" s="65"/>
      <c r="NSF540" s="78"/>
      <c r="NSG540" s="78"/>
      <c r="NSH540" s="65"/>
      <c r="NSK540" s="78"/>
      <c r="NSL540" s="78"/>
      <c r="NSM540" s="65"/>
      <c r="NSP540" s="78"/>
      <c r="NSQ540" s="78"/>
      <c r="NSR540" s="65"/>
      <c r="NSU540" s="78"/>
      <c r="NSV540" s="78"/>
      <c r="NSW540" s="65"/>
      <c r="NSZ540" s="78"/>
      <c r="NTA540" s="78"/>
      <c r="NTB540" s="65"/>
      <c r="NTE540" s="78"/>
      <c r="NTF540" s="78"/>
      <c r="NTG540" s="65"/>
      <c r="NTJ540" s="78"/>
      <c r="NTK540" s="78"/>
      <c r="NTL540" s="65"/>
      <c r="NTO540" s="78"/>
      <c r="NTP540" s="78"/>
      <c r="NTQ540" s="65"/>
      <c r="NTT540" s="78"/>
      <c r="NTU540" s="78"/>
      <c r="NTV540" s="65"/>
      <c r="NTY540" s="78"/>
      <c r="NTZ540" s="78"/>
      <c r="NUA540" s="65"/>
      <c r="NUD540" s="78"/>
      <c r="NUE540" s="78"/>
      <c r="NUF540" s="65"/>
      <c r="NUI540" s="78"/>
      <c r="NUJ540" s="78"/>
      <c r="NUK540" s="65"/>
      <c r="NUN540" s="78"/>
      <c r="NUO540" s="78"/>
      <c r="NUP540" s="65"/>
      <c r="NUS540" s="78"/>
      <c r="NUT540" s="78"/>
      <c r="NUU540" s="65"/>
      <c r="NUX540" s="78"/>
      <c r="NUY540" s="78"/>
      <c r="NUZ540" s="65"/>
      <c r="NVC540" s="78"/>
      <c r="NVD540" s="78"/>
      <c r="NVE540" s="65"/>
      <c r="NVH540" s="78"/>
      <c r="NVI540" s="78"/>
      <c r="NVJ540" s="65"/>
      <c r="NVM540" s="78"/>
      <c r="NVN540" s="78"/>
      <c r="NVO540" s="65"/>
      <c r="NVR540" s="78"/>
      <c r="NVS540" s="78"/>
      <c r="NVT540" s="65"/>
      <c r="NVW540" s="78"/>
      <c r="NVX540" s="78"/>
      <c r="NVY540" s="65"/>
      <c r="NWB540" s="78"/>
      <c r="NWC540" s="78"/>
      <c r="NWD540" s="65"/>
      <c r="NWG540" s="78"/>
      <c r="NWH540" s="78"/>
      <c r="NWI540" s="65"/>
      <c r="NWL540" s="78"/>
      <c r="NWM540" s="78"/>
      <c r="NWN540" s="65"/>
      <c r="NWQ540" s="78"/>
      <c r="NWR540" s="78"/>
      <c r="NWS540" s="65"/>
      <c r="NWV540" s="78"/>
      <c r="NWW540" s="78"/>
      <c r="NWX540" s="65"/>
      <c r="NXA540" s="78"/>
      <c r="NXB540" s="78"/>
      <c r="NXC540" s="65"/>
      <c r="NXF540" s="78"/>
      <c r="NXG540" s="78"/>
      <c r="NXH540" s="65"/>
      <c r="NXK540" s="78"/>
      <c r="NXL540" s="78"/>
      <c r="NXM540" s="65"/>
      <c r="NXP540" s="78"/>
      <c r="NXQ540" s="78"/>
      <c r="NXR540" s="65"/>
      <c r="NXU540" s="78"/>
      <c r="NXV540" s="78"/>
      <c r="NXW540" s="65"/>
      <c r="NXZ540" s="78"/>
      <c r="NYA540" s="78"/>
      <c r="NYB540" s="65"/>
      <c r="NYE540" s="78"/>
      <c r="NYF540" s="78"/>
      <c r="NYG540" s="65"/>
      <c r="NYJ540" s="78"/>
      <c r="NYK540" s="78"/>
      <c r="NYL540" s="65"/>
      <c r="NYO540" s="78"/>
      <c r="NYP540" s="78"/>
      <c r="NYQ540" s="65"/>
      <c r="NYT540" s="78"/>
      <c r="NYU540" s="78"/>
      <c r="NYV540" s="65"/>
      <c r="NYY540" s="78"/>
      <c r="NYZ540" s="78"/>
      <c r="NZA540" s="65"/>
      <c r="NZD540" s="78"/>
      <c r="NZE540" s="78"/>
      <c r="NZF540" s="65"/>
      <c r="NZI540" s="78"/>
      <c r="NZJ540" s="78"/>
      <c r="NZK540" s="65"/>
      <c r="NZN540" s="78"/>
      <c r="NZO540" s="78"/>
      <c r="NZP540" s="65"/>
      <c r="NZS540" s="78"/>
      <c r="NZT540" s="78"/>
      <c r="NZU540" s="65"/>
      <c r="NZX540" s="78"/>
      <c r="NZY540" s="78"/>
      <c r="NZZ540" s="65"/>
      <c r="OAC540" s="78"/>
      <c r="OAD540" s="78"/>
      <c r="OAE540" s="65"/>
      <c r="OAH540" s="78"/>
      <c r="OAI540" s="78"/>
      <c r="OAJ540" s="65"/>
      <c r="OAM540" s="78"/>
      <c r="OAN540" s="78"/>
      <c r="OAO540" s="65"/>
      <c r="OAR540" s="78"/>
      <c r="OAS540" s="78"/>
      <c r="OAT540" s="65"/>
      <c r="OAW540" s="78"/>
      <c r="OAX540" s="78"/>
      <c r="OAY540" s="65"/>
      <c r="OBB540" s="78"/>
      <c r="OBC540" s="78"/>
      <c r="OBD540" s="65"/>
      <c r="OBG540" s="78"/>
      <c r="OBH540" s="78"/>
      <c r="OBI540" s="65"/>
      <c r="OBL540" s="78"/>
      <c r="OBM540" s="78"/>
      <c r="OBN540" s="65"/>
      <c r="OBQ540" s="78"/>
      <c r="OBR540" s="78"/>
      <c r="OBS540" s="65"/>
      <c r="OBV540" s="78"/>
      <c r="OBW540" s="78"/>
      <c r="OBX540" s="65"/>
      <c r="OCA540" s="78"/>
      <c r="OCB540" s="78"/>
      <c r="OCC540" s="65"/>
      <c r="OCF540" s="78"/>
      <c r="OCG540" s="78"/>
      <c r="OCH540" s="65"/>
      <c r="OCK540" s="78"/>
      <c r="OCL540" s="78"/>
      <c r="OCM540" s="65"/>
      <c r="OCP540" s="78"/>
      <c r="OCQ540" s="78"/>
      <c r="OCR540" s="65"/>
      <c r="OCU540" s="78"/>
      <c r="OCV540" s="78"/>
      <c r="OCW540" s="65"/>
      <c r="OCZ540" s="78"/>
      <c r="ODA540" s="78"/>
      <c r="ODB540" s="65"/>
      <c r="ODE540" s="78"/>
      <c r="ODF540" s="78"/>
      <c r="ODG540" s="65"/>
      <c r="ODJ540" s="78"/>
      <c r="ODK540" s="78"/>
      <c r="ODL540" s="65"/>
      <c r="ODO540" s="78"/>
      <c r="ODP540" s="78"/>
      <c r="ODQ540" s="65"/>
      <c r="ODT540" s="78"/>
      <c r="ODU540" s="78"/>
      <c r="ODV540" s="65"/>
      <c r="ODY540" s="78"/>
      <c r="ODZ540" s="78"/>
      <c r="OEA540" s="65"/>
      <c r="OED540" s="78"/>
      <c r="OEE540" s="78"/>
      <c r="OEF540" s="65"/>
      <c r="OEI540" s="78"/>
      <c r="OEJ540" s="78"/>
      <c r="OEK540" s="65"/>
      <c r="OEN540" s="78"/>
      <c r="OEO540" s="78"/>
      <c r="OEP540" s="65"/>
      <c r="OES540" s="78"/>
      <c r="OET540" s="78"/>
      <c r="OEU540" s="65"/>
      <c r="OEX540" s="78"/>
      <c r="OEY540" s="78"/>
      <c r="OEZ540" s="65"/>
      <c r="OFC540" s="78"/>
      <c r="OFD540" s="78"/>
      <c r="OFE540" s="65"/>
      <c r="OFH540" s="78"/>
      <c r="OFI540" s="78"/>
      <c r="OFJ540" s="65"/>
      <c r="OFM540" s="78"/>
      <c r="OFN540" s="78"/>
      <c r="OFO540" s="65"/>
      <c r="OFR540" s="78"/>
      <c r="OFS540" s="78"/>
      <c r="OFT540" s="65"/>
      <c r="OFW540" s="78"/>
      <c r="OFX540" s="78"/>
      <c r="OFY540" s="65"/>
      <c r="OGB540" s="78"/>
      <c r="OGC540" s="78"/>
      <c r="OGD540" s="65"/>
      <c r="OGG540" s="78"/>
      <c r="OGH540" s="78"/>
      <c r="OGI540" s="65"/>
      <c r="OGL540" s="78"/>
      <c r="OGM540" s="78"/>
      <c r="OGN540" s="65"/>
      <c r="OGQ540" s="78"/>
      <c r="OGR540" s="78"/>
      <c r="OGS540" s="65"/>
      <c r="OGV540" s="78"/>
      <c r="OGW540" s="78"/>
      <c r="OGX540" s="65"/>
      <c r="OHA540" s="78"/>
      <c r="OHB540" s="78"/>
      <c r="OHC540" s="65"/>
      <c r="OHF540" s="78"/>
      <c r="OHG540" s="78"/>
      <c r="OHH540" s="65"/>
      <c r="OHK540" s="78"/>
      <c r="OHL540" s="78"/>
      <c r="OHM540" s="65"/>
      <c r="OHP540" s="78"/>
      <c r="OHQ540" s="78"/>
      <c r="OHR540" s="65"/>
      <c r="OHU540" s="78"/>
      <c r="OHV540" s="78"/>
      <c r="OHW540" s="65"/>
      <c r="OHZ540" s="78"/>
      <c r="OIA540" s="78"/>
      <c r="OIB540" s="65"/>
      <c r="OIE540" s="78"/>
      <c r="OIF540" s="78"/>
      <c r="OIG540" s="65"/>
      <c r="OIJ540" s="78"/>
      <c r="OIK540" s="78"/>
      <c r="OIL540" s="65"/>
      <c r="OIO540" s="78"/>
      <c r="OIP540" s="78"/>
      <c r="OIQ540" s="65"/>
      <c r="OIT540" s="78"/>
      <c r="OIU540" s="78"/>
      <c r="OIV540" s="65"/>
      <c r="OIY540" s="78"/>
      <c r="OIZ540" s="78"/>
      <c r="OJA540" s="65"/>
      <c r="OJD540" s="78"/>
      <c r="OJE540" s="78"/>
      <c r="OJF540" s="65"/>
      <c r="OJI540" s="78"/>
      <c r="OJJ540" s="78"/>
      <c r="OJK540" s="65"/>
      <c r="OJN540" s="78"/>
      <c r="OJO540" s="78"/>
      <c r="OJP540" s="65"/>
      <c r="OJS540" s="78"/>
      <c r="OJT540" s="78"/>
      <c r="OJU540" s="65"/>
      <c r="OJX540" s="78"/>
      <c r="OJY540" s="78"/>
      <c r="OJZ540" s="65"/>
      <c r="OKC540" s="78"/>
      <c r="OKD540" s="78"/>
      <c r="OKE540" s="65"/>
      <c r="OKH540" s="78"/>
      <c r="OKI540" s="78"/>
      <c r="OKJ540" s="65"/>
      <c r="OKM540" s="78"/>
      <c r="OKN540" s="78"/>
      <c r="OKO540" s="65"/>
      <c r="OKR540" s="78"/>
      <c r="OKS540" s="78"/>
      <c r="OKT540" s="65"/>
      <c r="OKW540" s="78"/>
      <c r="OKX540" s="78"/>
      <c r="OKY540" s="65"/>
      <c r="OLB540" s="78"/>
      <c r="OLC540" s="78"/>
      <c r="OLD540" s="65"/>
      <c r="OLG540" s="78"/>
      <c r="OLH540" s="78"/>
      <c r="OLI540" s="65"/>
      <c r="OLL540" s="78"/>
      <c r="OLM540" s="78"/>
      <c r="OLN540" s="65"/>
      <c r="OLQ540" s="78"/>
      <c r="OLR540" s="78"/>
      <c r="OLS540" s="65"/>
      <c r="OLV540" s="78"/>
      <c r="OLW540" s="78"/>
      <c r="OLX540" s="65"/>
      <c r="OMA540" s="78"/>
      <c r="OMB540" s="78"/>
      <c r="OMC540" s="65"/>
      <c r="OMF540" s="78"/>
      <c r="OMG540" s="78"/>
      <c r="OMH540" s="65"/>
      <c r="OMK540" s="78"/>
      <c r="OML540" s="78"/>
      <c r="OMM540" s="65"/>
      <c r="OMP540" s="78"/>
      <c r="OMQ540" s="78"/>
      <c r="OMR540" s="65"/>
      <c r="OMU540" s="78"/>
      <c r="OMV540" s="78"/>
      <c r="OMW540" s="65"/>
      <c r="OMZ540" s="78"/>
      <c r="ONA540" s="78"/>
      <c r="ONB540" s="65"/>
      <c r="ONE540" s="78"/>
      <c r="ONF540" s="78"/>
      <c r="ONG540" s="65"/>
      <c r="ONJ540" s="78"/>
      <c r="ONK540" s="78"/>
      <c r="ONL540" s="65"/>
      <c r="ONO540" s="78"/>
      <c r="ONP540" s="78"/>
      <c r="ONQ540" s="65"/>
      <c r="ONT540" s="78"/>
      <c r="ONU540" s="78"/>
      <c r="ONV540" s="65"/>
      <c r="ONY540" s="78"/>
      <c r="ONZ540" s="78"/>
      <c r="OOA540" s="65"/>
      <c r="OOD540" s="78"/>
      <c r="OOE540" s="78"/>
      <c r="OOF540" s="65"/>
      <c r="OOI540" s="78"/>
      <c r="OOJ540" s="78"/>
      <c r="OOK540" s="65"/>
      <c r="OON540" s="78"/>
      <c r="OOO540" s="78"/>
      <c r="OOP540" s="65"/>
      <c r="OOS540" s="78"/>
      <c r="OOT540" s="78"/>
      <c r="OOU540" s="65"/>
      <c r="OOX540" s="78"/>
      <c r="OOY540" s="78"/>
      <c r="OOZ540" s="65"/>
      <c r="OPC540" s="78"/>
      <c r="OPD540" s="78"/>
      <c r="OPE540" s="65"/>
      <c r="OPH540" s="78"/>
      <c r="OPI540" s="78"/>
      <c r="OPJ540" s="65"/>
      <c r="OPM540" s="78"/>
      <c r="OPN540" s="78"/>
      <c r="OPO540" s="65"/>
      <c r="OPR540" s="78"/>
      <c r="OPS540" s="78"/>
      <c r="OPT540" s="65"/>
      <c r="OPW540" s="78"/>
      <c r="OPX540" s="78"/>
      <c r="OPY540" s="65"/>
      <c r="OQB540" s="78"/>
      <c r="OQC540" s="78"/>
      <c r="OQD540" s="65"/>
      <c r="OQG540" s="78"/>
      <c r="OQH540" s="78"/>
      <c r="OQI540" s="65"/>
      <c r="OQL540" s="78"/>
      <c r="OQM540" s="78"/>
      <c r="OQN540" s="65"/>
      <c r="OQQ540" s="78"/>
      <c r="OQR540" s="78"/>
      <c r="OQS540" s="65"/>
      <c r="OQV540" s="78"/>
      <c r="OQW540" s="78"/>
      <c r="OQX540" s="65"/>
      <c r="ORA540" s="78"/>
      <c r="ORB540" s="78"/>
      <c r="ORC540" s="65"/>
      <c r="ORF540" s="78"/>
      <c r="ORG540" s="78"/>
      <c r="ORH540" s="65"/>
      <c r="ORK540" s="78"/>
      <c r="ORL540" s="78"/>
      <c r="ORM540" s="65"/>
      <c r="ORP540" s="78"/>
      <c r="ORQ540" s="78"/>
      <c r="ORR540" s="65"/>
      <c r="ORU540" s="78"/>
      <c r="ORV540" s="78"/>
      <c r="ORW540" s="65"/>
      <c r="ORZ540" s="78"/>
      <c r="OSA540" s="78"/>
      <c r="OSB540" s="65"/>
      <c r="OSE540" s="78"/>
      <c r="OSF540" s="78"/>
      <c r="OSG540" s="65"/>
      <c r="OSJ540" s="78"/>
      <c r="OSK540" s="78"/>
      <c r="OSL540" s="65"/>
      <c r="OSO540" s="78"/>
      <c r="OSP540" s="78"/>
      <c r="OSQ540" s="65"/>
      <c r="OST540" s="78"/>
      <c r="OSU540" s="78"/>
      <c r="OSV540" s="65"/>
      <c r="OSY540" s="78"/>
      <c r="OSZ540" s="78"/>
      <c r="OTA540" s="65"/>
      <c r="OTD540" s="78"/>
      <c r="OTE540" s="78"/>
      <c r="OTF540" s="65"/>
      <c r="OTI540" s="78"/>
      <c r="OTJ540" s="78"/>
      <c r="OTK540" s="65"/>
      <c r="OTN540" s="78"/>
      <c r="OTO540" s="78"/>
      <c r="OTP540" s="65"/>
      <c r="OTS540" s="78"/>
      <c r="OTT540" s="78"/>
      <c r="OTU540" s="65"/>
      <c r="OTX540" s="78"/>
      <c r="OTY540" s="78"/>
      <c r="OTZ540" s="65"/>
      <c r="OUC540" s="78"/>
      <c r="OUD540" s="78"/>
      <c r="OUE540" s="65"/>
      <c r="OUH540" s="78"/>
      <c r="OUI540" s="78"/>
      <c r="OUJ540" s="65"/>
      <c r="OUM540" s="78"/>
      <c r="OUN540" s="78"/>
      <c r="OUO540" s="65"/>
      <c r="OUR540" s="78"/>
      <c r="OUS540" s="78"/>
      <c r="OUT540" s="65"/>
      <c r="OUW540" s="78"/>
      <c r="OUX540" s="78"/>
      <c r="OUY540" s="65"/>
      <c r="OVB540" s="78"/>
      <c r="OVC540" s="78"/>
      <c r="OVD540" s="65"/>
      <c r="OVG540" s="78"/>
      <c r="OVH540" s="78"/>
      <c r="OVI540" s="65"/>
      <c r="OVL540" s="78"/>
      <c r="OVM540" s="78"/>
      <c r="OVN540" s="65"/>
      <c r="OVQ540" s="78"/>
      <c r="OVR540" s="78"/>
      <c r="OVS540" s="65"/>
      <c r="OVV540" s="78"/>
      <c r="OVW540" s="78"/>
      <c r="OVX540" s="65"/>
      <c r="OWA540" s="78"/>
      <c r="OWB540" s="78"/>
      <c r="OWC540" s="65"/>
      <c r="OWF540" s="78"/>
      <c r="OWG540" s="78"/>
      <c r="OWH540" s="65"/>
      <c r="OWK540" s="78"/>
      <c r="OWL540" s="78"/>
      <c r="OWM540" s="65"/>
      <c r="OWP540" s="78"/>
      <c r="OWQ540" s="78"/>
      <c r="OWR540" s="65"/>
      <c r="OWU540" s="78"/>
      <c r="OWV540" s="78"/>
      <c r="OWW540" s="65"/>
      <c r="OWZ540" s="78"/>
      <c r="OXA540" s="78"/>
      <c r="OXB540" s="65"/>
      <c r="OXE540" s="78"/>
      <c r="OXF540" s="78"/>
      <c r="OXG540" s="65"/>
      <c r="OXJ540" s="78"/>
      <c r="OXK540" s="78"/>
      <c r="OXL540" s="65"/>
      <c r="OXO540" s="78"/>
      <c r="OXP540" s="78"/>
      <c r="OXQ540" s="65"/>
      <c r="OXT540" s="78"/>
      <c r="OXU540" s="78"/>
      <c r="OXV540" s="65"/>
      <c r="OXY540" s="78"/>
      <c r="OXZ540" s="78"/>
      <c r="OYA540" s="65"/>
      <c r="OYD540" s="78"/>
      <c r="OYE540" s="78"/>
      <c r="OYF540" s="65"/>
      <c r="OYI540" s="78"/>
      <c r="OYJ540" s="78"/>
      <c r="OYK540" s="65"/>
      <c r="OYN540" s="78"/>
      <c r="OYO540" s="78"/>
      <c r="OYP540" s="65"/>
      <c r="OYS540" s="78"/>
      <c r="OYT540" s="78"/>
      <c r="OYU540" s="65"/>
      <c r="OYX540" s="78"/>
      <c r="OYY540" s="78"/>
      <c r="OYZ540" s="65"/>
      <c r="OZC540" s="78"/>
      <c r="OZD540" s="78"/>
      <c r="OZE540" s="65"/>
      <c r="OZH540" s="78"/>
      <c r="OZI540" s="78"/>
      <c r="OZJ540" s="65"/>
      <c r="OZM540" s="78"/>
      <c r="OZN540" s="78"/>
      <c r="OZO540" s="65"/>
      <c r="OZR540" s="78"/>
      <c r="OZS540" s="78"/>
      <c r="OZT540" s="65"/>
      <c r="OZW540" s="78"/>
      <c r="OZX540" s="78"/>
      <c r="OZY540" s="65"/>
      <c r="PAB540" s="78"/>
      <c r="PAC540" s="78"/>
      <c r="PAD540" s="65"/>
      <c r="PAG540" s="78"/>
      <c r="PAH540" s="78"/>
      <c r="PAI540" s="65"/>
      <c r="PAL540" s="78"/>
      <c r="PAM540" s="78"/>
      <c r="PAN540" s="65"/>
      <c r="PAQ540" s="78"/>
      <c r="PAR540" s="78"/>
      <c r="PAS540" s="65"/>
      <c r="PAV540" s="78"/>
      <c r="PAW540" s="78"/>
      <c r="PAX540" s="65"/>
      <c r="PBA540" s="78"/>
      <c r="PBB540" s="78"/>
      <c r="PBC540" s="65"/>
      <c r="PBF540" s="78"/>
      <c r="PBG540" s="78"/>
      <c r="PBH540" s="65"/>
      <c r="PBK540" s="78"/>
      <c r="PBL540" s="78"/>
      <c r="PBM540" s="65"/>
      <c r="PBP540" s="78"/>
      <c r="PBQ540" s="78"/>
      <c r="PBR540" s="65"/>
      <c r="PBU540" s="78"/>
      <c r="PBV540" s="78"/>
      <c r="PBW540" s="65"/>
      <c r="PBZ540" s="78"/>
      <c r="PCA540" s="78"/>
      <c r="PCB540" s="65"/>
      <c r="PCE540" s="78"/>
      <c r="PCF540" s="78"/>
      <c r="PCG540" s="65"/>
      <c r="PCJ540" s="78"/>
      <c r="PCK540" s="78"/>
      <c r="PCL540" s="65"/>
      <c r="PCO540" s="78"/>
      <c r="PCP540" s="78"/>
      <c r="PCQ540" s="65"/>
      <c r="PCT540" s="78"/>
      <c r="PCU540" s="78"/>
      <c r="PCV540" s="65"/>
      <c r="PCY540" s="78"/>
      <c r="PCZ540" s="78"/>
      <c r="PDA540" s="65"/>
      <c r="PDD540" s="78"/>
      <c r="PDE540" s="78"/>
      <c r="PDF540" s="65"/>
      <c r="PDI540" s="78"/>
      <c r="PDJ540" s="78"/>
      <c r="PDK540" s="65"/>
      <c r="PDN540" s="78"/>
      <c r="PDO540" s="78"/>
      <c r="PDP540" s="65"/>
      <c r="PDS540" s="78"/>
      <c r="PDT540" s="78"/>
      <c r="PDU540" s="65"/>
      <c r="PDX540" s="78"/>
      <c r="PDY540" s="78"/>
      <c r="PDZ540" s="65"/>
      <c r="PEC540" s="78"/>
      <c r="PED540" s="78"/>
      <c r="PEE540" s="65"/>
      <c r="PEH540" s="78"/>
      <c r="PEI540" s="78"/>
      <c r="PEJ540" s="65"/>
      <c r="PEM540" s="78"/>
      <c r="PEN540" s="78"/>
      <c r="PEO540" s="65"/>
      <c r="PER540" s="78"/>
      <c r="PES540" s="78"/>
      <c r="PET540" s="65"/>
      <c r="PEW540" s="78"/>
      <c r="PEX540" s="78"/>
      <c r="PEY540" s="65"/>
      <c r="PFB540" s="78"/>
      <c r="PFC540" s="78"/>
      <c r="PFD540" s="65"/>
      <c r="PFG540" s="78"/>
      <c r="PFH540" s="78"/>
      <c r="PFI540" s="65"/>
      <c r="PFL540" s="78"/>
      <c r="PFM540" s="78"/>
      <c r="PFN540" s="65"/>
      <c r="PFQ540" s="78"/>
      <c r="PFR540" s="78"/>
      <c r="PFS540" s="65"/>
      <c r="PFV540" s="78"/>
      <c r="PFW540" s="78"/>
      <c r="PFX540" s="65"/>
      <c r="PGA540" s="78"/>
      <c r="PGB540" s="78"/>
      <c r="PGC540" s="65"/>
      <c r="PGF540" s="78"/>
      <c r="PGG540" s="78"/>
      <c r="PGH540" s="65"/>
      <c r="PGK540" s="78"/>
      <c r="PGL540" s="78"/>
      <c r="PGM540" s="65"/>
      <c r="PGP540" s="78"/>
      <c r="PGQ540" s="78"/>
      <c r="PGR540" s="65"/>
      <c r="PGU540" s="78"/>
      <c r="PGV540" s="78"/>
      <c r="PGW540" s="65"/>
      <c r="PGZ540" s="78"/>
      <c r="PHA540" s="78"/>
      <c r="PHB540" s="65"/>
      <c r="PHE540" s="78"/>
      <c r="PHF540" s="78"/>
      <c r="PHG540" s="65"/>
      <c r="PHJ540" s="78"/>
      <c r="PHK540" s="78"/>
      <c r="PHL540" s="65"/>
      <c r="PHO540" s="78"/>
      <c r="PHP540" s="78"/>
      <c r="PHQ540" s="65"/>
      <c r="PHT540" s="78"/>
      <c r="PHU540" s="78"/>
      <c r="PHV540" s="65"/>
      <c r="PHY540" s="78"/>
      <c r="PHZ540" s="78"/>
      <c r="PIA540" s="65"/>
      <c r="PID540" s="78"/>
      <c r="PIE540" s="78"/>
      <c r="PIF540" s="65"/>
      <c r="PII540" s="78"/>
      <c r="PIJ540" s="78"/>
      <c r="PIK540" s="65"/>
      <c r="PIN540" s="78"/>
      <c r="PIO540" s="78"/>
      <c r="PIP540" s="65"/>
      <c r="PIS540" s="78"/>
      <c r="PIT540" s="78"/>
      <c r="PIU540" s="65"/>
      <c r="PIX540" s="78"/>
      <c r="PIY540" s="78"/>
      <c r="PIZ540" s="65"/>
      <c r="PJC540" s="78"/>
      <c r="PJD540" s="78"/>
      <c r="PJE540" s="65"/>
      <c r="PJH540" s="78"/>
      <c r="PJI540" s="78"/>
      <c r="PJJ540" s="65"/>
      <c r="PJM540" s="78"/>
      <c r="PJN540" s="78"/>
      <c r="PJO540" s="65"/>
      <c r="PJR540" s="78"/>
      <c r="PJS540" s="78"/>
      <c r="PJT540" s="65"/>
      <c r="PJW540" s="78"/>
      <c r="PJX540" s="78"/>
      <c r="PJY540" s="65"/>
      <c r="PKB540" s="78"/>
      <c r="PKC540" s="78"/>
      <c r="PKD540" s="65"/>
      <c r="PKG540" s="78"/>
      <c r="PKH540" s="78"/>
      <c r="PKI540" s="65"/>
      <c r="PKL540" s="78"/>
      <c r="PKM540" s="78"/>
      <c r="PKN540" s="65"/>
      <c r="PKQ540" s="78"/>
      <c r="PKR540" s="78"/>
      <c r="PKS540" s="65"/>
      <c r="PKV540" s="78"/>
      <c r="PKW540" s="78"/>
      <c r="PKX540" s="65"/>
      <c r="PLA540" s="78"/>
      <c r="PLB540" s="78"/>
      <c r="PLC540" s="65"/>
      <c r="PLF540" s="78"/>
      <c r="PLG540" s="78"/>
      <c r="PLH540" s="65"/>
      <c r="PLK540" s="78"/>
      <c r="PLL540" s="78"/>
      <c r="PLM540" s="65"/>
      <c r="PLP540" s="78"/>
      <c r="PLQ540" s="78"/>
      <c r="PLR540" s="65"/>
      <c r="PLU540" s="78"/>
      <c r="PLV540" s="78"/>
      <c r="PLW540" s="65"/>
      <c r="PLZ540" s="78"/>
      <c r="PMA540" s="78"/>
      <c r="PMB540" s="65"/>
      <c r="PME540" s="78"/>
      <c r="PMF540" s="78"/>
      <c r="PMG540" s="65"/>
      <c r="PMJ540" s="78"/>
      <c r="PMK540" s="78"/>
      <c r="PML540" s="65"/>
      <c r="PMO540" s="78"/>
      <c r="PMP540" s="78"/>
      <c r="PMQ540" s="65"/>
      <c r="PMT540" s="78"/>
      <c r="PMU540" s="78"/>
      <c r="PMV540" s="65"/>
      <c r="PMY540" s="78"/>
      <c r="PMZ540" s="78"/>
      <c r="PNA540" s="65"/>
      <c r="PND540" s="78"/>
      <c r="PNE540" s="78"/>
      <c r="PNF540" s="65"/>
      <c r="PNI540" s="78"/>
      <c r="PNJ540" s="78"/>
      <c r="PNK540" s="65"/>
      <c r="PNN540" s="78"/>
      <c r="PNO540" s="78"/>
      <c r="PNP540" s="65"/>
      <c r="PNS540" s="78"/>
      <c r="PNT540" s="78"/>
      <c r="PNU540" s="65"/>
      <c r="PNX540" s="78"/>
      <c r="PNY540" s="78"/>
      <c r="PNZ540" s="65"/>
      <c r="POC540" s="78"/>
      <c r="POD540" s="78"/>
      <c r="POE540" s="65"/>
      <c r="POH540" s="78"/>
      <c r="POI540" s="78"/>
      <c r="POJ540" s="65"/>
      <c r="POM540" s="78"/>
      <c r="PON540" s="78"/>
      <c r="POO540" s="65"/>
      <c r="POR540" s="78"/>
      <c r="POS540" s="78"/>
      <c r="POT540" s="65"/>
      <c r="POW540" s="78"/>
      <c r="POX540" s="78"/>
      <c r="POY540" s="65"/>
      <c r="PPB540" s="78"/>
      <c r="PPC540" s="78"/>
      <c r="PPD540" s="65"/>
      <c r="PPG540" s="78"/>
      <c r="PPH540" s="78"/>
      <c r="PPI540" s="65"/>
      <c r="PPL540" s="78"/>
      <c r="PPM540" s="78"/>
      <c r="PPN540" s="65"/>
      <c r="PPQ540" s="78"/>
      <c r="PPR540" s="78"/>
      <c r="PPS540" s="65"/>
      <c r="PPV540" s="78"/>
      <c r="PPW540" s="78"/>
      <c r="PPX540" s="65"/>
      <c r="PQA540" s="78"/>
      <c r="PQB540" s="78"/>
      <c r="PQC540" s="65"/>
      <c r="PQF540" s="78"/>
      <c r="PQG540" s="78"/>
      <c r="PQH540" s="65"/>
      <c r="PQK540" s="78"/>
      <c r="PQL540" s="78"/>
      <c r="PQM540" s="65"/>
      <c r="PQP540" s="78"/>
      <c r="PQQ540" s="78"/>
      <c r="PQR540" s="65"/>
      <c r="PQU540" s="78"/>
      <c r="PQV540" s="78"/>
      <c r="PQW540" s="65"/>
      <c r="PQZ540" s="78"/>
      <c r="PRA540" s="78"/>
      <c r="PRB540" s="65"/>
      <c r="PRE540" s="78"/>
      <c r="PRF540" s="78"/>
      <c r="PRG540" s="65"/>
      <c r="PRJ540" s="78"/>
      <c r="PRK540" s="78"/>
      <c r="PRL540" s="65"/>
      <c r="PRO540" s="78"/>
      <c r="PRP540" s="78"/>
      <c r="PRQ540" s="65"/>
      <c r="PRT540" s="78"/>
      <c r="PRU540" s="78"/>
      <c r="PRV540" s="65"/>
      <c r="PRY540" s="78"/>
      <c r="PRZ540" s="78"/>
      <c r="PSA540" s="65"/>
      <c r="PSD540" s="78"/>
      <c r="PSE540" s="78"/>
      <c r="PSF540" s="65"/>
      <c r="PSI540" s="78"/>
      <c r="PSJ540" s="78"/>
      <c r="PSK540" s="65"/>
      <c r="PSN540" s="78"/>
      <c r="PSO540" s="78"/>
      <c r="PSP540" s="65"/>
      <c r="PSS540" s="78"/>
      <c r="PST540" s="78"/>
      <c r="PSU540" s="65"/>
      <c r="PSX540" s="78"/>
      <c r="PSY540" s="78"/>
      <c r="PSZ540" s="65"/>
      <c r="PTC540" s="78"/>
      <c r="PTD540" s="78"/>
      <c r="PTE540" s="65"/>
      <c r="PTH540" s="78"/>
      <c r="PTI540" s="78"/>
      <c r="PTJ540" s="65"/>
      <c r="PTM540" s="78"/>
      <c r="PTN540" s="78"/>
      <c r="PTO540" s="65"/>
      <c r="PTR540" s="78"/>
      <c r="PTS540" s="78"/>
      <c r="PTT540" s="65"/>
      <c r="PTW540" s="78"/>
      <c r="PTX540" s="78"/>
      <c r="PTY540" s="65"/>
      <c r="PUB540" s="78"/>
      <c r="PUC540" s="78"/>
      <c r="PUD540" s="65"/>
      <c r="PUG540" s="78"/>
      <c r="PUH540" s="78"/>
      <c r="PUI540" s="65"/>
      <c r="PUL540" s="78"/>
      <c r="PUM540" s="78"/>
      <c r="PUN540" s="65"/>
      <c r="PUQ540" s="78"/>
      <c r="PUR540" s="78"/>
      <c r="PUS540" s="65"/>
      <c r="PUV540" s="78"/>
      <c r="PUW540" s="78"/>
      <c r="PUX540" s="65"/>
      <c r="PVA540" s="78"/>
      <c r="PVB540" s="78"/>
      <c r="PVC540" s="65"/>
      <c r="PVF540" s="78"/>
      <c r="PVG540" s="78"/>
      <c r="PVH540" s="65"/>
      <c r="PVK540" s="78"/>
      <c r="PVL540" s="78"/>
      <c r="PVM540" s="65"/>
      <c r="PVP540" s="78"/>
      <c r="PVQ540" s="78"/>
      <c r="PVR540" s="65"/>
      <c r="PVU540" s="78"/>
      <c r="PVV540" s="78"/>
      <c r="PVW540" s="65"/>
      <c r="PVZ540" s="78"/>
      <c r="PWA540" s="78"/>
      <c r="PWB540" s="65"/>
      <c r="PWE540" s="78"/>
      <c r="PWF540" s="78"/>
      <c r="PWG540" s="65"/>
      <c r="PWJ540" s="78"/>
      <c r="PWK540" s="78"/>
      <c r="PWL540" s="65"/>
      <c r="PWO540" s="78"/>
      <c r="PWP540" s="78"/>
      <c r="PWQ540" s="65"/>
      <c r="PWT540" s="78"/>
      <c r="PWU540" s="78"/>
      <c r="PWV540" s="65"/>
      <c r="PWY540" s="78"/>
      <c r="PWZ540" s="78"/>
      <c r="PXA540" s="65"/>
      <c r="PXD540" s="78"/>
      <c r="PXE540" s="78"/>
      <c r="PXF540" s="65"/>
      <c r="PXI540" s="78"/>
      <c r="PXJ540" s="78"/>
      <c r="PXK540" s="65"/>
      <c r="PXN540" s="78"/>
      <c r="PXO540" s="78"/>
      <c r="PXP540" s="65"/>
      <c r="PXS540" s="78"/>
      <c r="PXT540" s="78"/>
      <c r="PXU540" s="65"/>
      <c r="PXX540" s="78"/>
      <c r="PXY540" s="78"/>
      <c r="PXZ540" s="65"/>
      <c r="PYC540" s="78"/>
      <c r="PYD540" s="78"/>
      <c r="PYE540" s="65"/>
      <c r="PYH540" s="78"/>
      <c r="PYI540" s="78"/>
      <c r="PYJ540" s="65"/>
      <c r="PYM540" s="78"/>
      <c r="PYN540" s="78"/>
      <c r="PYO540" s="65"/>
      <c r="PYR540" s="78"/>
      <c r="PYS540" s="78"/>
      <c r="PYT540" s="65"/>
      <c r="PYW540" s="78"/>
      <c r="PYX540" s="78"/>
      <c r="PYY540" s="65"/>
      <c r="PZB540" s="78"/>
      <c r="PZC540" s="78"/>
      <c r="PZD540" s="65"/>
      <c r="PZG540" s="78"/>
      <c r="PZH540" s="78"/>
      <c r="PZI540" s="65"/>
      <c r="PZL540" s="78"/>
      <c r="PZM540" s="78"/>
      <c r="PZN540" s="65"/>
      <c r="PZQ540" s="78"/>
      <c r="PZR540" s="78"/>
      <c r="PZS540" s="65"/>
      <c r="PZV540" s="78"/>
      <c r="PZW540" s="78"/>
      <c r="PZX540" s="65"/>
      <c r="QAA540" s="78"/>
      <c r="QAB540" s="78"/>
      <c r="QAC540" s="65"/>
      <c r="QAF540" s="78"/>
      <c r="QAG540" s="78"/>
      <c r="QAH540" s="65"/>
      <c r="QAK540" s="78"/>
      <c r="QAL540" s="78"/>
      <c r="QAM540" s="65"/>
      <c r="QAP540" s="78"/>
      <c r="QAQ540" s="78"/>
      <c r="QAR540" s="65"/>
      <c r="QAU540" s="78"/>
      <c r="QAV540" s="78"/>
      <c r="QAW540" s="65"/>
      <c r="QAZ540" s="78"/>
      <c r="QBA540" s="78"/>
      <c r="QBB540" s="65"/>
      <c r="QBE540" s="78"/>
      <c r="QBF540" s="78"/>
      <c r="QBG540" s="65"/>
      <c r="QBJ540" s="78"/>
      <c r="QBK540" s="78"/>
      <c r="QBL540" s="65"/>
      <c r="QBO540" s="78"/>
      <c r="QBP540" s="78"/>
      <c r="QBQ540" s="65"/>
      <c r="QBT540" s="78"/>
      <c r="QBU540" s="78"/>
      <c r="QBV540" s="65"/>
      <c r="QBY540" s="78"/>
      <c r="QBZ540" s="78"/>
      <c r="QCA540" s="65"/>
      <c r="QCD540" s="78"/>
      <c r="QCE540" s="78"/>
      <c r="QCF540" s="65"/>
      <c r="QCI540" s="78"/>
      <c r="QCJ540" s="78"/>
      <c r="QCK540" s="65"/>
      <c r="QCN540" s="78"/>
      <c r="QCO540" s="78"/>
      <c r="QCP540" s="65"/>
      <c r="QCS540" s="78"/>
      <c r="QCT540" s="78"/>
      <c r="QCU540" s="65"/>
      <c r="QCX540" s="78"/>
      <c r="QCY540" s="78"/>
      <c r="QCZ540" s="65"/>
      <c r="QDC540" s="78"/>
      <c r="QDD540" s="78"/>
      <c r="QDE540" s="65"/>
      <c r="QDH540" s="78"/>
      <c r="QDI540" s="78"/>
      <c r="QDJ540" s="65"/>
      <c r="QDM540" s="78"/>
      <c r="QDN540" s="78"/>
      <c r="QDO540" s="65"/>
      <c r="QDR540" s="78"/>
      <c r="QDS540" s="78"/>
      <c r="QDT540" s="65"/>
      <c r="QDW540" s="78"/>
      <c r="QDX540" s="78"/>
      <c r="QDY540" s="65"/>
      <c r="QEB540" s="78"/>
      <c r="QEC540" s="78"/>
      <c r="QED540" s="65"/>
      <c r="QEG540" s="78"/>
      <c r="QEH540" s="78"/>
      <c r="QEI540" s="65"/>
      <c r="QEL540" s="78"/>
      <c r="QEM540" s="78"/>
      <c r="QEN540" s="65"/>
      <c r="QEQ540" s="78"/>
      <c r="QER540" s="78"/>
      <c r="QES540" s="65"/>
      <c r="QEV540" s="78"/>
      <c r="QEW540" s="78"/>
      <c r="QEX540" s="65"/>
      <c r="QFA540" s="78"/>
      <c r="QFB540" s="78"/>
      <c r="QFC540" s="65"/>
      <c r="QFF540" s="78"/>
      <c r="QFG540" s="78"/>
      <c r="QFH540" s="65"/>
      <c r="QFK540" s="78"/>
      <c r="QFL540" s="78"/>
      <c r="QFM540" s="65"/>
      <c r="QFP540" s="78"/>
      <c r="QFQ540" s="78"/>
      <c r="QFR540" s="65"/>
      <c r="QFU540" s="78"/>
      <c r="QFV540" s="78"/>
      <c r="QFW540" s="65"/>
      <c r="QFZ540" s="78"/>
      <c r="QGA540" s="78"/>
      <c r="QGB540" s="65"/>
      <c r="QGE540" s="78"/>
      <c r="QGF540" s="78"/>
      <c r="QGG540" s="65"/>
      <c r="QGJ540" s="78"/>
      <c r="QGK540" s="78"/>
      <c r="QGL540" s="65"/>
      <c r="QGO540" s="78"/>
      <c r="QGP540" s="78"/>
      <c r="QGQ540" s="65"/>
      <c r="QGT540" s="78"/>
      <c r="QGU540" s="78"/>
      <c r="QGV540" s="65"/>
      <c r="QGY540" s="78"/>
      <c r="QGZ540" s="78"/>
      <c r="QHA540" s="65"/>
      <c r="QHD540" s="78"/>
      <c r="QHE540" s="78"/>
      <c r="QHF540" s="65"/>
      <c r="QHI540" s="78"/>
      <c r="QHJ540" s="78"/>
      <c r="QHK540" s="65"/>
      <c r="QHN540" s="78"/>
      <c r="QHO540" s="78"/>
      <c r="QHP540" s="65"/>
      <c r="QHS540" s="78"/>
      <c r="QHT540" s="78"/>
      <c r="QHU540" s="65"/>
      <c r="QHX540" s="78"/>
      <c r="QHY540" s="78"/>
      <c r="QHZ540" s="65"/>
      <c r="QIC540" s="78"/>
      <c r="QID540" s="78"/>
      <c r="QIE540" s="65"/>
      <c r="QIH540" s="78"/>
      <c r="QII540" s="78"/>
      <c r="QIJ540" s="65"/>
      <c r="QIM540" s="78"/>
      <c r="QIN540" s="78"/>
      <c r="QIO540" s="65"/>
      <c r="QIR540" s="78"/>
      <c r="QIS540" s="78"/>
      <c r="QIT540" s="65"/>
      <c r="QIW540" s="78"/>
      <c r="QIX540" s="78"/>
      <c r="QIY540" s="65"/>
      <c r="QJB540" s="78"/>
      <c r="QJC540" s="78"/>
      <c r="QJD540" s="65"/>
      <c r="QJG540" s="78"/>
      <c r="QJH540" s="78"/>
      <c r="QJI540" s="65"/>
      <c r="QJL540" s="78"/>
      <c r="QJM540" s="78"/>
      <c r="QJN540" s="65"/>
      <c r="QJQ540" s="78"/>
      <c r="QJR540" s="78"/>
      <c r="QJS540" s="65"/>
      <c r="QJV540" s="78"/>
      <c r="QJW540" s="78"/>
      <c r="QJX540" s="65"/>
      <c r="QKA540" s="78"/>
      <c r="QKB540" s="78"/>
      <c r="QKC540" s="65"/>
      <c r="QKF540" s="78"/>
      <c r="QKG540" s="78"/>
      <c r="QKH540" s="65"/>
      <c r="QKK540" s="78"/>
      <c r="QKL540" s="78"/>
      <c r="QKM540" s="65"/>
      <c r="QKP540" s="78"/>
      <c r="QKQ540" s="78"/>
      <c r="QKR540" s="65"/>
      <c r="QKU540" s="78"/>
      <c r="QKV540" s="78"/>
      <c r="QKW540" s="65"/>
      <c r="QKZ540" s="78"/>
      <c r="QLA540" s="78"/>
      <c r="QLB540" s="65"/>
      <c r="QLE540" s="78"/>
      <c r="QLF540" s="78"/>
      <c r="QLG540" s="65"/>
      <c r="QLJ540" s="78"/>
      <c r="QLK540" s="78"/>
      <c r="QLL540" s="65"/>
      <c r="QLO540" s="78"/>
      <c r="QLP540" s="78"/>
      <c r="QLQ540" s="65"/>
      <c r="QLT540" s="78"/>
      <c r="QLU540" s="78"/>
      <c r="QLV540" s="65"/>
      <c r="QLY540" s="78"/>
      <c r="QLZ540" s="78"/>
      <c r="QMA540" s="65"/>
      <c r="QMD540" s="78"/>
      <c r="QME540" s="78"/>
      <c r="QMF540" s="65"/>
      <c r="QMI540" s="78"/>
      <c r="QMJ540" s="78"/>
      <c r="QMK540" s="65"/>
      <c r="QMN540" s="78"/>
      <c r="QMO540" s="78"/>
      <c r="QMP540" s="65"/>
      <c r="QMS540" s="78"/>
      <c r="QMT540" s="78"/>
      <c r="QMU540" s="65"/>
      <c r="QMX540" s="78"/>
      <c r="QMY540" s="78"/>
      <c r="QMZ540" s="65"/>
      <c r="QNC540" s="78"/>
      <c r="QND540" s="78"/>
      <c r="QNE540" s="65"/>
      <c r="QNH540" s="78"/>
      <c r="QNI540" s="78"/>
      <c r="QNJ540" s="65"/>
      <c r="QNM540" s="78"/>
      <c r="QNN540" s="78"/>
      <c r="QNO540" s="65"/>
      <c r="QNR540" s="78"/>
      <c r="QNS540" s="78"/>
      <c r="QNT540" s="65"/>
      <c r="QNW540" s="78"/>
      <c r="QNX540" s="78"/>
      <c r="QNY540" s="65"/>
      <c r="QOB540" s="78"/>
      <c r="QOC540" s="78"/>
      <c r="QOD540" s="65"/>
      <c r="QOG540" s="78"/>
      <c r="QOH540" s="78"/>
      <c r="QOI540" s="65"/>
      <c r="QOL540" s="78"/>
      <c r="QOM540" s="78"/>
      <c r="QON540" s="65"/>
      <c r="QOQ540" s="78"/>
      <c r="QOR540" s="78"/>
      <c r="QOS540" s="65"/>
      <c r="QOV540" s="78"/>
      <c r="QOW540" s="78"/>
      <c r="QOX540" s="65"/>
      <c r="QPA540" s="78"/>
      <c r="QPB540" s="78"/>
      <c r="QPC540" s="65"/>
      <c r="QPF540" s="78"/>
      <c r="QPG540" s="78"/>
      <c r="QPH540" s="65"/>
      <c r="QPK540" s="78"/>
      <c r="QPL540" s="78"/>
      <c r="QPM540" s="65"/>
      <c r="QPP540" s="78"/>
      <c r="QPQ540" s="78"/>
      <c r="QPR540" s="65"/>
      <c r="QPU540" s="78"/>
      <c r="QPV540" s="78"/>
      <c r="QPW540" s="65"/>
      <c r="QPZ540" s="78"/>
      <c r="QQA540" s="78"/>
      <c r="QQB540" s="65"/>
      <c r="QQE540" s="78"/>
      <c r="QQF540" s="78"/>
      <c r="QQG540" s="65"/>
      <c r="QQJ540" s="78"/>
      <c r="QQK540" s="78"/>
      <c r="QQL540" s="65"/>
      <c r="QQO540" s="78"/>
      <c r="QQP540" s="78"/>
      <c r="QQQ540" s="65"/>
      <c r="QQT540" s="78"/>
      <c r="QQU540" s="78"/>
      <c r="QQV540" s="65"/>
      <c r="QQY540" s="78"/>
      <c r="QQZ540" s="78"/>
      <c r="QRA540" s="65"/>
      <c r="QRD540" s="78"/>
      <c r="QRE540" s="78"/>
      <c r="QRF540" s="65"/>
      <c r="QRI540" s="78"/>
      <c r="QRJ540" s="78"/>
      <c r="QRK540" s="65"/>
      <c r="QRN540" s="78"/>
      <c r="QRO540" s="78"/>
      <c r="QRP540" s="65"/>
      <c r="QRS540" s="78"/>
      <c r="QRT540" s="78"/>
      <c r="QRU540" s="65"/>
      <c r="QRX540" s="78"/>
      <c r="QRY540" s="78"/>
      <c r="QRZ540" s="65"/>
      <c r="QSC540" s="78"/>
      <c r="QSD540" s="78"/>
      <c r="QSE540" s="65"/>
      <c r="QSH540" s="78"/>
      <c r="QSI540" s="78"/>
      <c r="QSJ540" s="65"/>
      <c r="QSM540" s="78"/>
      <c r="QSN540" s="78"/>
      <c r="QSO540" s="65"/>
      <c r="QSR540" s="78"/>
      <c r="QSS540" s="78"/>
      <c r="QST540" s="65"/>
      <c r="QSW540" s="78"/>
      <c r="QSX540" s="78"/>
      <c r="QSY540" s="65"/>
      <c r="QTB540" s="78"/>
      <c r="QTC540" s="78"/>
      <c r="QTD540" s="65"/>
      <c r="QTG540" s="78"/>
      <c r="QTH540" s="78"/>
      <c r="QTI540" s="65"/>
      <c r="QTL540" s="78"/>
      <c r="QTM540" s="78"/>
      <c r="QTN540" s="65"/>
      <c r="QTQ540" s="78"/>
      <c r="QTR540" s="78"/>
      <c r="QTS540" s="65"/>
      <c r="QTV540" s="78"/>
      <c r="QTW540" s="78"/>
      <c r="QTX540" s="65"/>
      <c r="QUA540" s="78"/>
      <c r="QUB540" s="78"/>
      <c r="QUC540" s="65"/>
      <c r="QUF540" s="78"/>
      <c r="QUG540" s="78"/>
      <c r="QUH540" s="65"/>
      <c r="QUK540" s="78"/>
      <c r="QUL540" s="78"/>
      <c r="QUM540" s="65"/>
      <c r="QUP540" s="78"/>
      <c r="QUQ540" s="78"/>
      <c r="QUR540" s="65"/>
      <c r="QUU540" s="78"/>
      <c r="QUV540" s="78"/>
      <c r="QUW540" s="65"/>
      <c r="QUZ540" s="78"/>
      <c r="QVA540" s="78"/>
      <c r="QVB540" s="65"/>
      <c r="QVE540" s="78"/>
      <c r="QVF540" s="78"/>
      <c r="QVG540" s="65"/>
      <c r="QVJ540" s="78"/>
      <c r="QVK540" s="78"/>
      <c r="QVL540" s="65"/>
      <c r="QVO540" s="78"/>
      <c r="QVP540" s="78"/>
      <c r="QVQ540" s="65"/>
      <c r="QVT540" s="78"/>
      <c r="QVU540" s="78"/>
      <c r="QVV540" s="65"/>
      <c r="QVY540" s="78"/>
      <c r="QVZ540" s="78"/>
      <c r="QWA540" s="65"/>
      <c r="QWD540" s="78"/>
      <c r="QWE540" s="78"/>
      <c r="QWF540" s="65"/>
      <c r="QWI540" s="78"/>
      <c r="QWJ540" s="78"/>
      <c r="QWK540" s="65"/>
      <c r="QWN540" s="78"/>
      <c r="QWO540" s="78"/>
      <c r="QWP540" s="65"/>
      <c r="QWS540" s="78"/>
      <c r="QWT540" s="78"/>
      <c r="QWU540" s="65"/>
      <c r="QWX540" s="78"/>
      <c r="QWY540" s="78"/>
      <c r="QWZ540" s="65"/>
      <c r="QXC540" s="78"/>
      <c r="QXD540" s="78"/>
      <c r="QXE540" s="65"/>
      <c r="QXH540" s="78"/>
      <c r="QXI540" s="78"/>
      <c r="QXJ540" s="65"/>
      <c r="QXM540" s="78"/>
      <c r="QXN540" s="78"/>
      <c r="QXO540" s="65"/>
      <c r="QXR540" s="78"/>
      <c r="QXS540" s="78"/>
      <c r="QXT540" s="65"/>
      <c r="QXW540" s="78"/>
      <c r="QXX540" s="78"/>
      <c r="QXY540" s="65"/>
      <c r="QYB540" s="78"/>
      <c r="QYC540" s="78"/>
      <c r="QYD540" s="65"/>
      <c r="QYG540" s="78"/>
      <c r="QYH540" s="78"/>
      <c r="QYI540" s="65"/>
      <c r="QYL540" s="78"/>
      <c r="QYM540" s="78"/>
      <c r="QYN540" s="65"/>
      <c r="QYQ540" s="78"/>
      <c r="QYR540" s="78"/>
      <c r="QYS540" s="65"/>
      <c r="QYV540" s="78"/>
      <c r="QYW540" s="78"/>
      <c r="QYX540" s="65"/>
      <c r="QZA540" s="78"/>
      <c r="QZB540" s="78"/>
      <c r="QZC540" s="65"/>
      <c r="QZF540" s="78"/>
      <c r="QZG540" s="78"/>
      <c r="QZH540" s="65"/>
      <c r="QZK540" s="78"/>
      <c r="QZL540" s="78"/>
      <c r="QZM540" s="65"/>
      <c r="QZP540" s="78"/>
      <c r="QZQ540" s="78"/>
      <c r="QZR540" s="65"/>
      <c r="QZU540" s="78"/>
      <c r="QZV540" s="78"/>
      <c r="QZW540" s="65"/>
      <c r="QZZ540" s="78"/>
      <c r="RAA540" s="78"/>
      <c r="RAB540" s="65"/>
      <c r="RAE540" s="78"/>
      <c r="RAF540" s="78"/>
      <c r="RAG540" s="65"/>
      <c r="RAJ540" s="78"/>
      <c r="RAK540" s="78"/>
      <c r="RAL540" s="65"/>
      <c r="RAO540" s="78"/>
      <c r="RAP540" s="78"/>
      <c r="RAQ540" s="65"/>
      <c r="RAT540" s="78"/>
      <c r="RAU540" s="78"/>
      <c r="RAV540" s="65"/>
      <c r="RAY540" s="78"/>
      <c r="RAZ540" s="78"/>
      <c r="RBA540" s="65"/>
      <c r="RBD540" s="78"/>
      <c r="RBE540" s="78"/>
      <c r="RBF540" s="65"/>
      <c r="RBI540" s="78"/>
      <c r="RBJ540" s="78"/>
      <c r="RBK540" s="65"/>
      <c r="RBN540" s="78"/>
      <c r="RBO540" s="78"/>
      <c r="RBP540" s="65"/>
      <c r="RBS540" s="78"/>
      <c r="RBT540" s="78"/>
      <c r="RBU540" s="65"/>
      <c r="RBX540" s="78"/>
      <c r="RBY540" s="78"/>
      <c r="RBZ540" s="65"/>
      <c r="RCC540" s="78"/>
      <c r="RCD540" s="78"/>
      <c r="RCE540" s="65"/>
      <c r="RCH540" s="78"/>
      <c r="RCI540" s="78"/>
      <c r="RCJ540" s="65"/>
      <c r="RCM540" s="78"/>
      <c r="RCN540" s="78"/>
      <c r="RCO540" s="65"/>
      <c r="RCR540" s="78"/>
      <c r="RCS540" s="78"/>
      <c r="RCT540" s="65"/>
      <c r="RCW540" s="78"/>
      <c r="RCX540" s="78"/>
      <c r="RCY540" s="65"/>
      <c r="RDB540" s="78"/>
      <c r="RDC540" s="78"/>
      <c r="RDD540" s="65"/>
      <c r="RDG540" s="78"/>
      <c r="RDH540" s="78"/>
      <c r="RDI540" s="65"/>
      <c r="RDL540" s="78"/>
      <c r="RDM540" s="78"/>
      <c r="RDN540" s="65"/>
      <c r="RDQ540" s="78"/>
      <c r="RDR540" s="78"/>
      <c r="RDS540" s="65"/>
      <c r="RDV540" s="78"/>
      <c r="RDW540" s="78"/>
      <c r="RDX540" s="65"/>
      <c r="REA540" s="78"/>
      <c r="REB540" s="78"/>
      <c r="REC540" s="65"/>
      <c r="REF540" s="78"/>
      <c r="REG540" s="78"/>
      <c r="REH540" s="65"/>
      <c r="REK540" s="78"/>
      <c r="REL540" s="78"/>
      <c r="REM540" s="65"/>
      <c r="REP540" s="78"/>
      <c r="REQ540" s="78"/>
      <c r="RER540" s="65"/>
      <c r="REU540" s="78"/>
      <c r="REV540" s="78"/>
      <c r="REW540" s="65"/>
      <c r="REZ540" s="78"/>
      <c r="RFA540" s="78"/>
      <c r="RFB540" s="65"/>
      <c r="RFE540" s="78"/>
      <c r="RFF540" s="78"/>
      <c r="RFG540" s="65"/>
      <c r="RFJ540" s="78"/>
      <c r="RFK540" s="78"/>
      <c r="RFL540" s="65"/>
      <c r="RFO540" s="78"/>
      <c r="RFP540" s="78"/>
      <c r="RFQ540" s="65"/>
      <c r="RFT540" s="78"/>
      <c r="RFU540" s="78"/>
      <c r="RFV540" s="65"/>
      <c r="RFY540" s="78"/>
      <c r="RFZ540" s="78"/>
      <c r="RGA540" s="65"/>
      <c r="RGD540" s="78"/>
      <c r="RGE540" s="78"/>
      <c r="RGF540" s="65"/>
      <c r="RGI540" s="78"/>
      <c r="RGJ540" s="78"/>
      <c r="RGK540" s="65"/>
      <c r="RGN540" s="78"/>
      <c r="RGO540" s="78"/>
      <c r="RGP540" s="65"/>
      <c r="RGS540" s="78"/>
      <c r="RGT540" s="78"/>
      <c r="RGU540" s="65"/>
      <c r="RGX540" s="78"/>
      <c r="RGY540" s="78"/>
      <c r="RGZ540" s="65"/>
      <c r="RHC540" s="78"/>
      <c r="RHD540" s="78"/>
      <c r="RHE540" s="65"/>
      <c r="RHH540" s="78"/>
      <c r="RHI540" s="78"/>
      <c r="RHJ540" s="65"/>
      <c r="RHM540" s="78"/>
      <c r="RHN540" s="78"/>
      <c r="RHO540" s="65"/>
      <c r="RHR540" s="78"/>
      <c r="RHS540" s="78"/>
      <c r="RHT540" s="65"/>
      <c r="RHW540" s="78"/>
      <c r="RHX540" s="78"/>
      <c r="RHY540" s="65"/>
      <c r="RIB540" s="78"/>
      <c r="RIC540" s="78"/>
      <c r="RID540" s="65"/>
      <c r="RIG540" s="78"/>
      <c r="RIH540" s="78"/>
      <c r="RII540" s="65"/>
      <c r="RIL540" s="78"/>
      <c r="RIM540" s="78"/>
      <c r="RIN540" s="65"/>
      <c r="RIQ540" s="78"/>
      <c r="RIR540" s="78"/>
      <c r="RIS540" s="65"/>
      <c r="RIV540" s="78"/>
      <c r="RIW540" s="78"/>
      <c r="RIX540" s="65"/>
      <c r="RJA540" s="78"/>
      <c r="RJB540" s="78"/>
      <c r="RJC540" s="65"/>
      <c r="RJF540" s="78"/>
      <c r="RJG540" s="78"/>
      <c r="RJH540" s="65"/>
      <c r="RJK540" s="78"/>
      <c r="RJL540" s="78"/>
      <c r="RJM540" s="65"/>
      <c r="RJP540" s="78"/>
      <c r="RJQ540" s="78"/>
      <c r="RJR540" s="65"/>
      <c r="RJU540" s="78"/>
      <c r="RJV540" s="78"/>
      <c r="RJW540" s="65"/>
      <c r="RJZ540" s="78"/>
      <c r="RKA540" s="78"/>
      <c r="RKB540" s="65"/>
      <c r="RKE540" s="78"/>
      <c r="RKF540" s="78"/>
      <c r="RKG540" s="65"/>
      <c r="RKJ540" s="78"/>
      <c r="RKK540" s="78"/>
      <c r="RKL540" s="65"/>
      <c r="RKO540" s="78"/>
      <c r="RKP540" s="78"/>
      <c r="RKQ540" s="65"/>
      <c r="RKT540" s="78"/>
      <c r="RKU540" s="78"/>
      <c r="RKV540" s="65"/>
      <c r="RKY540" s="78"/>
      <c r="RKZ540" s="78"/>
      <c r="RLA540" s="65"/>
      <c r="RLD540" s="78"/>
      <c r="RLE540" s="78"/>
      <c r="RLF540" s="65"/>
      <c r="RLI540" s="78"/>
      <c r="RLJ540" s="78"/>
      <c r="RLK540" s="65"/>
      <c r="RLN540" s="78"/>
      <c r="RLO540" s="78"/>
      <c r="RLP540" s="65"/>
      <c r="RLS540" s="78"/>
      <c r="RLT540" s="78"/>
      <c r="RLU540" s="65"/>
      <c r="RLX540" s="78"/>
      <c r="RLY540" s="78"/>
      <c r="RLZ540" s="65"/>
      <c r="RMC540" s="78"/>
      <c r="RMD540" s="78"/>
      <c r="RME540" s="65"/>
      <c r="RMH540" s="78"/>
      <c r="RMI540" s="78"/>
      <c r="RMJ540" s="65"/>
      <c r="RMM540" s="78"/>
      <c r="RMN540" s="78"/>
      <c r="RMO540" s="65"/>
      <c r="RMR540" s="78"/>
      <c r="RMS540" s="78"/>
      <c r="RMT540" s="65"/>
      <c r="RMW540" s="78"/>
      <c r="RMX540" s="78"/>
      <c r="RMY540" s="65"/>
      <c r="RNB540" s="78"/>
      <c r="RNC540" s="78"/>
      <c r="RND540" s="65"/>
      <c r="RNG540" s="78"/>
      <c r="RNH540" s="78"/>
      <c r="RNI540" s="65"/>
      <c r="RNL540" s="78"/>
      <c r="RNM540" s="78"/>
      <c r="RNN540" s="65"/>
      <c r="RNQ540" s="78"/>
      <c r="RNR540" s="78"/>
      <c r="RNS540" s="65"/>
      <c r="RNV540" s="78"/>
      <c r="RNW540" s="78"/>
      <c r="RNX540" s="65"/>
      <c r="ROA540" s="78"/>
      <c r="ROB540" s="78"/>
      <c r="ROC540" s="65"/>
      <c r="ROF540" s="78"/>
      <c r="ROG540" s="78"/>
      <c r="ROH540" s="65"/>
      <c r="ROK540" s="78"/>
      <c r="ROL540" s="78"/>
      <c r="ROM540" s="65"/>
      <c r="ROP540" s="78"/>
      <c r="ROQ540" s="78"/>
      <c r="ROR540" s="65"/>
      <c r="ROU540" s="78"/>
      <c r="ROV540" s="78"/>
      <c r="ROW540" s="65"/>
      <c r="ROZ540" s="78"/>
      <c r="RPA540" s="78"/>
      <c r="RPB540" s="65"/>
      <c r="RPE540" s="78"/>
      <c r="RPF540" s="78"/>
      <c r="RPG540" s="65"/>
      <c r="RPJ540" s="78"/>
      <c r="RPK540" s="78"/>
      <c r="RPL540" s="65"/>
      <c r="RPO540" s="78"/>
      <c r="RPP540" s="78"/>
      <c r="RPQ540" s="65"/>
      <c r="RPT540" s="78"/>
      <c r="RPU540" s="78"/>
      <c r="RPV540" s="65"/>
      <c r="RPY540" s="78"/>
      <c r="RPZ540" s="78"/>
      <c r="RQA540" s="65"/>
      <c r="RQD540" s="78"/>
      <c r="RQE540" s="78"/>
      <c r="RQF540" s="65"/>
      <c r="RQI540" s="78"/>
      <c r="RQJ540" s="78"/>
      <c r="RQK540" s="65"/>
      <c r="RQN540" s="78"/>
      <c r="RQO540" s="78"/>
      <c r="RQP540" s="65"/>
      <c r="RQS540" s="78"/>
      <c r="RQT540" s="78"/>
      <c r="RQU540" s="65"/>
      <c r="RQX540" s="78"/>
      <c r="RQY540" s="78"/>
      <c r="RQZ540" s="65"/>
      <c r="RRC540" s="78"/>
      <c r="RRD540" s="78"/>
      <c r="RRE540" s="65"/>
      <c r="RRH540" s="78"/>
      <c r="RRI540" s="78"/>
      <c r="RRJ540" s="65"/>
      <c r="RRM540" s="78"/>
      <c r="RRN540" s="78"/>
      <c r="RRO540" s="65"/>
      <c r="RRR540" s="78"/>
      <c r="RRS540" s="78"/>
      <c r="RRT540" s="65"/>
      <c r="RRW540" s="78"/>
      <c r="RRX540" s="78"/>
      <c r="RRY540" s="65"/>
      <c r="RSB540" s="78"/>
      <c r="RSC540" s="78"/>
      <c r="RSD540" s="65"/>
      <c r="RSG540" s="78"/>
      <c r="RSH540" s="78"/>
      <c r="RSI540" s="65"/>
      <c r="RSL540" s="78"/>
      <c r="RSM540" s="78"/>
      <c r="RSN540" s="65"/>
      <c r="RSQ540" s="78"/>
      <c r="RSR540" s="78"/>
      <c r="RSS540" s="65"/>
      <c r="RSV540" s="78"/>
      <c r="RSW540" s="78"/>
      <c r="RSX540" s="65"/>
      <c r="RTA540" s="78"/>
      <c r="RTB540" s="78"/>
      <c r="RTC540" s="65"/>
      <c r="RTF540" s="78"/>
      <c r="RTG540" s="78"/>
      <c r="RTH540" s="65"/>
      <c r="RTK540" s="78"/>
      <c r="RTL540" s="78"/>
      <c r="RTM540" s="65"/>
      <c r="RTP540" s="78"/>
      <c r="RTQ540" s="78"/>
      <c r="RTR540" s="65"/>
      <c r="RTU540" s="78"/>
      <c r="RTV540" s="78"/>
      <c r="RTW540" s="65"/>
      <c r="RTZ540" s="78"/>
      <c r="RUA540" s="78"/>
      <c r="RUB540" s="65"/>
      <c r="RUE540" s="78"/>
      <c r="RUF540" s="78"/>
      <c r="RUG540" s="65"/>
      <c r="RUJ540" s="78"/>
      <c r="RUK540" s="78"/>
      <c r="RUL540" s="65"/>
      <c r="RUO540" s="78"/>
      <c r="RUP540" s="78"/>
      <c r="RUQ540" s="65"/>
      <c r="RUT540" s="78"/>
      <c r="RUU540" s="78"/>
      <c r="RUV540" s="65"/>
      <c r="RUY540" s="78"/>
      <c r="RUZ540" s="78"/>
      <c r="RVA540" s="65"/>
      <c r="RVD540" s="78"/>
      <c r="RVE540" s="78"/>
      <c r="RVF540" s="65"/>
      <c r="RVI540" s="78"/>
      <c r="RVJ540" s="78"/>
      <c r="RVK540" s="65"/>
      <c r="RVN540" s="78"/>
      <c r="RVO540" s="78"/>
      <c r="RVP540" s="65"/>
      <c r="RVS540" s="78"/>
      <c r="RVT540" s="78"/>
      <c r="RVU540" s="65"/>
      <c r="RVX540" s="78"/>
      <c r="RVY540" s="78"/>
      <c r="RVZ540" s="65"/>
      <c r="RWC540" s="78"/>
      <c r="RWD540" s="78"/>
      <c r="RWE540" s="65"/>
      <c r="RWH540" s="78"/>
      <c r="RWI540" s="78"/>
      <c r="RWJ540" s="65"/>
      <c r="RWM540" s="78"/>
      <c r="RWN540" s="78"/>
      <c r="RWO540" s="65"/>
      <c r="RWR540" s="78"/>
      <c r="RWS540" s="78"/>
      <c r="RWT540" s="65"/>
      <c r="RWW540" s="78"/>
      <c r="RWX540" s="78"/>
      <c r="RWY540" s="65"/>
      <c r="RXB540" s="78"/>
      <c r="RXC540" s="78"/>
      <c r="RXD540" s="65"/>
      <c r="RXG540" s="78"/>
      <c r="RXH540" s="78"/>
      <c r="RXI540" s="65"/>
      <c r="RXL540" s="78"/>
      <c r="RXM540" s="78"/>
      <c r="RXN540" s="65"/>
      <c r="RXQ540" s="78"/>
      <c r="RXR540" s="78"/>
      <c r="RXS540" s="65"/>
      <c r="RXV540" s="78"/>
      <c r="RXW540" s="78"/>
      <c r="RXX540" s="65"/>
      <c r="RYA540" s="78"/>
      <c r="RYB540" s="78"/>
      <c r="RYC540" s="65"/>
      <c r="RYF540" s="78"/>
      <c r="RYG540" s="78"/>
      <c r="RYH540" s="65"/>
      <c r="RYK540" s="78"/>
      <c r="RYL540" s="78"/>
      <c r="RYM540" s="65"/>
      <c r="RYP540" s="78"/>
      <c r="RYQ540" s="78"/>
      <c r="RYR540" s="65"/>
      <c r="RYU540" s="78"/>
      <c r="RYV540" s="78"/>
      <c r="RYW540" s="65"/>
      <c r="RYZ540" s="78"/>
      <c r="RZA540" s="78"/>
      <c r="RZB540" s="65"/>
      <c r="RZE540" s="78"/>
      <c r="RZF540" s="78"/>
      <c r="RZG540" s="65"/>
      <c r="RZJ540" s="78"/>
      <c r="RZK540" s="78"/>
      <c r="RZL540" s="65"/>
      <c r="RZO540" s="78"/>
      <c r="RZP540" s="78"/>
      <c r="RZQ540" s="65"/>
      <c r="RZT540" s="78"/>
      <c r="RZU540" s="78"/>
      <c r="RZV540" s="65"/>
      <c r="RZY540" s="78"/>
      <c r="RZZ540" s="78"/>
      <c r="SAA540" s="65"/>
      <c r="SAD540" s="78"/>
      <c r="SAE540" s="78"/>
      <c r="SAF540" s="65"/>
      <c r="SAI540" s="78"/>
      <c r="SAJ540" s="78"/>
      <c r="SAK540" s="65"/>
      <c r="SAN540" s="78"/>
      <c r="SAO540" s="78"/>
      <c r="SAP540" s="65"/>
      <c r="SAS540" s="78"/>
      <c r="SAT540" s="78"/>
      <c r="SAU540" s="65"/>
      <c r="SAX540" s="78"/>
      <c r="SAY540" s="78"/>
      <c r="SAZ540" s="65"/>
      <c r="SBC540" s="78"/>
      <c r="SBD540" s="78"/>
      <c r="SBE540" s="65"/>
      <c r="SBH540" s="78"/>
      <c r="SBI540" s="78"/>
      <c r="SBJ540" s="65"/>
      <c r="SBM540" s="78"/>
      <c r="SBN540" s="78"/>
      <c r="SBO540" s="65"/>
      <c r="SBR540" s="78"/>
      <c r="SBS540" s="78"/>
      <c r="SBT540" s="65"/>
      <c r="SBW540" s="78"/>
      <c r="SBX540" s="78"/>
      <c r="SBY540" s="65"/>
      <c r="SCB540" s="78"/>
      <c r="SCC540" s="78"/>
      <c r="SCD540" s="65"/>
      <c r="SCG540" s="78"/>
      <c r="SCH540" s="78"/>
      <c r="SCI540" s="65"/>
      <c r="SCL540" s="78"/>
      <c r="SCM540" s="78"/>
      <c r="SCN540" s="65"/>
      <c r="SCQ540" s="78"/>
      <c r="SCR540" s="78"/>
      <c r="SCS540" s="65"/>
      <c r="SCV540" s="78"/>
      <c r="SCW540" s="78"/>
      <c r="SCX540" s="65"/>
      <c r="SDA540" s="78"/>
      <c r="SDB540" s="78"/>
      <c r="SDC540" s="65"/>
      <c r="SDF540" s="78"/>
      <c r="SDG540" s="78"/>
      <c r="SDH540" s="65"/>
      <c r="SDK540" s="78"/>
      <c r="SDL540" s="78"/>
      <c r="SDM540" s="65"/>
      <c r="SDP540" s="78"/>
      <c r="SDQ540" s="78"/>
      <c r="SDR540" s="65"/>
      <c r="SDU540" s="78"/>
      <c r="SDV540" s="78"/>
      <c r="SDW540" s="65"/>
      <c r="SDZ540" s="78"/>
      <c r="SEA540" s="78"/>
      <c r="SEB540" s="65"/>
      <c r="SEE540" s="78"/>
      <c r="SEF540" s="78"/>
      <c r="SEG540" s="65"/>
      <c r="SEJ540" s="78"/>
      <c r="SEK540" s="78"/>
      <c r="SEL540" s="65"/>
      <c r="SEO540" s="78"/>
      <c r="SEP540" s="78"/>
      <c r="SEQ540" s="65"/>
      <c r="SET540" s="78"/>
      <c r="SEU540" s="78"/>
      <c r="SEV540" s="65"/>
      <c r="SEY540" s="78"/>
      <c r="SEZ540" s="78"/>
      <c r="SFA540" s="65"/>
      <c r="SFD540" s="78"/>
      <c r="SFE540" s="78"/>
      <c r="SFF540" s="65"/>
      <c r="SFI540" s="78"/>
      <c r="SFJ540" s="78"/>
      <c r="SFK540" s="65"/>
      <c r="SFN540" s="78"/>
      <c r="SFO540" s="78"/>
      <c r="SFP540" s="65"/>
      <c r="SFS540" s="78"/>
      <c r="SFT540" s="78"/>
      <c r="SFU540" s="65"/>
      <c r="SFX540" s="78"/>
      <c r="SFY540" s="78"/>
      <c r="SFZ540" s="65"/>
      <c r="SGC540" s="78"/>
      <c r="SGD540" s="78"/>
      <c r="SGE540" s="65"/>
      <c r="SGH540" s="78"/>
      <c r="SGI540" s="78"/>
      <c r="SGJ540" s="65"/>
      <c r="SGM540" s="78"/>
      <c r="SGN540" s="78"/>
      <c r="SGO540" s="65"/>
      <c r="SGR540" s="78"/>
      <c r="SGS540" s="78"/>
      <c r="SGT540" s="65"/>
      <c r="SGW540" s="78"/>
      <c r="SGX540" s="78"/>
      <c r="SGY540" s="65"/>
      <c r="SHB540" s="78"/>
      <c r="SHC540" s="78"/>
      <c r="SHD540" s="65"/>
      <c r="SHG540" s="78"/>
      <c r="SHH540" s="78"/>
      <c r="SHI540" s="65"/>
      <c r="SHL540" s="78"/>
      <c r="SHM540" s="78"/>
      <c r="SHN540" s="65"/>
      <c r="SHQ540" s="78"/>
      <c r="SHR540" s="78"/>
      <c r="SHS540" s="65"/>
      <c r="SHV540" s="78"/>
      <c r="SHW540" s="78"/>
      <c r="SHX540" s="65"/>
      <c r="SIA540" s="78"/>
      <c r="SIB540" s="78"/>
      <c r="SIC540" s="65"/>
      <c r="SIF540" s="78"/>
      <c r="SIG540" s="78"/>
      <c r="SIH540" s="65"/>
      <c r="SIK540" s="78"/>
      <c r="SIL540" s="78"/>
      <c r="SIM540" s="65"/>
      <c r="SIP540" s="78"/>
      <c r="SIQ540" s="78"/>
      <c r="SIR540" s="65"/>
      <c r="SIU540" s="78"/>
      <c r="SIV540" s="78"/>
      <c r="SIW540" s="65"/>
      <c r="SIZ540" s="78"/>
      <c r="SJA540" s="78"/>
      <c r="SJB540" s="65"/>
      <c r="SJE540" s="78"/>
      <c r="SJF540" s="78"/>
      <c r="SJG540" s="65"/>
      <c r="SJJ540" s="78"/>
      <c r="SJK540" s="78"/>
      <c r="SJL540" s="65"/>
      <c r="SJO540" s="78"/>
      <c r="SJP540" s="78"/>
      <c r="SJQ540" s="65"/>
      <c r="SJT540" s="78"/>
      <c r="SJU540" s="78"/>
      <c r="SJV540" s="65"/>
      <c r="SJY540" s="78"/>
      <c r="SJZ540" s="78"/>
      <c r="SKA540" s="65"/>
      <c r="SKD540" s="78"/>
      <c r="SKE540" s="78"/>
      <c r="SKF540" s="65"/>
      <c r="SKI540" s="78"/>
      <c r="SKJ540" s="78"/>
      <c r="SKK540" s="65"/>
      <c r="SKN540" s="78"/>
      <c r="SKO540" s="78"/>
      <c r="SKP540" s="65"/>
      <c r="SKS540" s="78"/>
      <c r="SKT540" s="78"/>
      <c r="SKU540" s="65"/>
      <c r="SKX540" s="78"/>
      <c r="SKY540" s="78"/>
      <c r="SKZ540" s="65"/>
      <c r="SLC540" s="78"/>
      <c r="SLD540" s="78"/>
      <c r="SLE540" s="65"/>
      <c r="SLH540" s="78"/>
      <c r="SLI540" s="78"/>
      <c r="SLJ540" s="65"/>
      <c r="SLM540" s="78"/>
      <c r="SLN540" s="78"/>
      <c r="SLO540" s="65"/>
      <c r="SLR540" s="78"/>
      <c r="SLS540" s="78"/>
      <c r="SLT540" s="65"/>
      <c r="SLW540" s="78"/>
      <c r="SLX540" s="78"/>
      <c r="SLY540" s="65"/>
      <c r="SMB540" s="78"/>
      <c r="SMC540" s="78"/>
      <c r="SMD540" s="65"/>
      <c r="SMG540" s="78"/>
      <c r="SMH540" s="78"/>
      <c r="SMI540" s="65"/>
      <c r="SML540" s="78"/>
      <c r="SMM540" s="78"/>
      <c r="SMN540" s="65"/>
      <c r="SMQ540" s="78"/>
      <c r="SMR540" s="78"/>
      <c r="SMS540" s="65"/>
      <c r="SMV540" s="78"/>
      <c r="SMW540" s="78"/>
      <c r="SMX540" s="65"/>
      <c r="SNA540" s="78"/>
      <c r="SNB540" s="78"/>
      <c r="SNC540" s="65"/>
      <c r="SNF540" s="78"/>
      <c r="SNG540" s="78"/>
      <c r="SNH540" s="65"/>
      <c r="SNK540" s="78"/>
      <c r="SNL540" s="78"/>
      <c r="SNM540" s="65"/>
      <c r="SNP540" s="78"/>
      <c r="SNQ540" s="78"/>
      <c r="SNR540" s="65"/>
      <c r="SNU540" s="78"/>
      <c r="SNV540" s="78"/>
      <c r="SNW540" s="65"/>
      <c r="SNZ540" s="78"/>
      <c r="SOA540" s="78"/>
      <c r="SOB540" s="65"/>
      <c r="SOE540" s="78"/>
      <c r="SOF540" s="78"/>
      <c r="SOG540" s="65"/>
      <c r="SOJ540" s="78"/>
      <c r="SOK540" s="78"/>
      <c r="SOL540" s="65"/>
      <c r="SOO540" s="78"/>
      <c r="SOP540" s="78"/>
      <c r="SOQ540" s="65"/>
      <c r="SOT540" s="78"/>
      <c r="SOU540" s="78"/>
      <c r="SOV540" s="65"/>
      <c r="SOY540" s="78"/>
      <c r="SOZ540" s="78"/>
      <c r="SPA540" s="65"/>
      <c r="SPD540" s="78"/>
      <c r="SPE540" s="78"/>
      <c r="SPF540" s="65"/>
      <c r="SPI540" s="78"/>
      <c r="SPJ540" s="78"/>
      <c r="SPK540" s="65"/>
      <c r="SPN540" s="78"/>
      <c r="SPO540" s="78"/>
      <c r="SPP540" s="65"/>
      <c r="SPS540" s="78"/>
      <c r="SPT540" s="78"/>
      <c r="SPU540" s="65"/>
      <c r="SPX540" s="78"/>
      <c r="SPY540" s="78"/>
      <c r="SPZ540" s="65"/>
      <c r="SQC540" s="78"/>
      <c r="SQD540" s="78"/>
      <c r="SQE540" s="65"/>
      <c r="SQH540" s="78"/>
      <c r="SQI540" s="78"/>
      <c r="SQJ540" s="65"/>
      <c r="SQM540" s="78"/>
      <c r="SQN540" s="78"/>
      <c r="SQO540" s="65"/>
      <c r="SQR540" s="78"/>
      <c r="SQS540" s="78"/>
      <c r="SQT540" s="65"/>
      <c r="SQW540" s="78"/>
      <c r="SQX540" s="78"/>
      <c r="SQY540" s="65"/>
      <c r="SRB540" s="78"/>
      <c r="SRC540" s="78"/>
      <c r="SRD540" s="65"/>
      <c r="SRG540" s="78"/>
      <c r="SRH540" s="78"/>
      <c r="SRI540" s="65"/>
      <c r="SRL540" s="78"/>
      <c r="SRM540" s="78"/>
      <c r="SRN540" s="65"/>
      <c r="SRQ540" s="78"/>
      <c r="SRR540" s="78"/>
      <c r="SRS540" s="65"/>
      <c r="SRV540" s="78"/>
      <c r="SRW540" s="78"/>
      <c r="SRX540" s="65"/>
      <c r="SSA540" s="78"/>
      <c r="SSB540" s="78"/>
      <c r="SSC540" s="65"/>
      <c r="SSF540" s="78"/>
      <c r="SSG540" s="78"/>
      <c r="SSH540" s="65"/>
      <c r="SSK540" s="78"/>
      <c r="SSL540" s="78"/>
      <c r="SSM540" s="65"/>
      <c r="SSP540" s="78"/>
      <c r="SSQ540" s="78"/>
      <c r="SSR540" s="65"/>
      <c r="SSU540" s="78"/>
      <c r="SSV540" s="78"/>
      <c r="SSW540" s="65"/>
      <c r="SSZ540" s="78"/>
      <c r="STA540" s="78"/>
      <c r="STB540" s="65"/>
      <c r="STE540" s="78"/>
      <c r="STF540" s="78"/>
      <c r="STG540" s="65"/>
      <c r="STJ540" s="78"/>
      <c r="STK540" s="78"/>
      <c r="STL540" s="65"/>
      <c r="STO540" s="78"/>
      <c r="STP540" s="78"/>
      <c r="STQ540" s="65"/>
      <c r="STT540" s="78"/>
      <c r="STU540" s="78"/>
      <c r="STV540" s="65"/>
      <c r="STY540" s="78"/>
      <c r="STZ540" s="78"/>
      <c r="SUA540" s="65"/>
      <c r="SUD540" s="78"/>
      <c r="SUE540" s="78"/>
      <c r="SUF540" s="65"/>
      <c r="SUI540" s="78"/>
      <c r="SUJ540" s="78"/>
      <c r="SUK540" s="65"/>
      <c r="SUN540" s="78"/>
      <c r="SUO540" s="78"/>
      <c r="SUP540" s="65"/>
      <c r="SUS540" s="78"/>
      <c r="SUT540" s="78"/>
      <c r="SUU540" s="65"/>
      <c r="SUX540" s="78"/>
      <c r="SUY540" s="78"/>
      <c r="SUZ540" s="65"/>
      <c r="SVC540" s="78"/>
      <c r="SVD540" s="78"/>
      <c r="SVE540" s="65"/>
      <c r="SVH540" s="78"/>
      <c r="SVI540" s="78"/>
      <c r="SVJ540" s="65"/>
      <c r="SVM540" s="78"/>
      <c r="SVN540" s="78"/>
      <c r="SVO540" s="65"/>
      <c r="SVR540" s="78"/>
      <c r="SVS540" s="78"/>
      <c r="SVT540" s="65"/>
      <c r="SVW540" s="78"/>
      <c r="SVX540" s="78"/>
      <c r="SVY540" s="65"/>
      <c r="SWB540" s="78"/>
      <c r="SWC540" s="78"/>
      <c r="SWD540" s="65"/>
      <c r="SWG540" s="78"/>
      <c r="SWH540" s="78"/>
      <c r="SWI540" s="65"/>
      <c r="SWL540" s="78"/>
      <c r="SWM540" s="78"/>
      <c r="SWN540" s="65"/>
      <c r="SWQ540" s="78"/>
      <c r="SWR540" s="78"/>
      <c r="SWS540" s="65"/>
      <c r="SWV540" s="78"/>
      <c r="SWW540" s="78"/>
      <c r="SWX540" s="65"/>
      <c r="SXA540" s="78"/>
      <c r="SXB540" s="78"/>
      <c r="SXC540" s="65"/>
      <c r="SXF540" s="78"/>
      <c r="SXG540" s="78"/>
      <c r="SXH540" s="65"/>
      <c r="SXK540" s="78"/>
      <c r="SXL540" s="78"/>
      <c r="SXM540" s="65"/>
      <c r="SXP540" s="78"/>
      <c r="SXQ540" s="78"/>
      <c r="SXR540" s="65"/>
      <c r="SXU540" s="78"/>
      <c r="SXV540" s="78"/>
      <c r="SXW540" s="65"/>
      <c r="SXZ540" s="78"/>
      <c r="SYA540" s="78"/>
      <c r="SYB540" s="65"/>
      <c r="SYE540" s="78"/>
      <c r="SYF540" s="78"/>
      <c r="SYG540" s="65"/>
      <c r="SYJ540" s="78"/>
      <c r="SYK540" s="78"/>
      <c r="SYL540" s="65"/>
      <c r="SYO540" s="78"/>
      <c r="SYP540" s="78"/>
      <c r="SYQ540" s="65"/>
      <c r="SYT540" s="78"/>
      <c r="SYU540" s="78"/>
      <c r="SYV540" s="65"/>
      <c r="SYY540" s="78"/>
      <c r="SYZ540" s="78"/>
      <c r="SZA540" s="65"/>
      <c r="SZD540" s="78"/>
      <c r="SZE540" s="78"/>
      <c r="SZF540" s="65"/>
      <c r="SZI540" s="78"/>
      <c r="SZJ540" s="78"/>
      <c r="SZK540" s="65"/>
      <c r="SZN540" s="78"/>
      <c r="SZO540" s="78"/>
      <c r="SZP540" s="65"/>
      <c r="SZS540" s="78"/>
      <c r="SZT540" s="78"/>
      <c r="SZU540" s="65"/>
      <c r="SZX540" s="78"/>
      <c r="SZY540" s="78"/>
      <c r="SZZ540" s="65"/>
      <c r="TAC540" s="78"/>
      <c r="TAD540" s="78"/>
      <c r="TAE540" s="65"/>
      <c r="TAH540" s="78"/>
      <c r="TAI540" s="78"/>
      <c r="TAJ540" s="65"/>
      <c r="TAM540" s="78"/>
      <c r="TAN540" s="78"/>
      <c r="TAO540" s="65"/>
      <c r="TAR540" s="78"/>
      <c r="TAS540" s="78"/>
      <c r="TAT540" s="65"/>
      <c r="TAW540" s="78"/>
      <c r="TAX540" s="78"/>
      <c r="TAY540" s="65"/>
      <c r="TBB540" s="78"/>
      <c r="TBC540" s="78"/>
      <c r="TBD540" s="65"/>
      <c r="TBG540" s="78"/>
      <c r="TBH540" s="78"/>
      <c r="TBI540" s="65"/>
      <c r="TBL540" s="78"/>
      <c r="TBM540" s="78"/>
      <c r="TBN540" s="65"/>
      <c r="TBQ540" s="78"/>
      <c r="TBR540" s="78"/>
      <c r="TBS540" s="65"/>
      <c r="TBV540" s="78"/>
      <c r="TBW540" s="78"/>
      <c r="TBX540" s="65"/>
      <c r="TCA540" s="78"/>
      <c r="TCB540" s="78"/>
      <c r="TCC540" s="65"/>
      <c r="TCF540" s="78"/>
      <c r="TCG540" s="78"/>
      <c r="TCH540" s="65"/>
      <c r="TCK540" s="78"/>
      <c r="TCL540" s="78"/>
      <c r="TCM540" s="65"/>
      <c r="TCP540" s="78"/>
      <c r="TCQ540" s="78"/>
      <c r="TCR540" s="65"/>
      <c r="TCU540" s="78"/>
      <c r="TCV540" s="78"/>
      <c r="TCW540" s="65"/>
      <c r="TCZ540" s="78"/>
      <c r="TDA540" s="78"/>
      <c r="TDB540" s="65"/>
      <c r="TDE540" s="78"/>
      <c r="TDF540" s="78"/>
      <c r="TDG540" s="65"/>
      <c r="TDJ540" s="78"/>
      <c r="TDK540" s="78"/>
      <c r="TDL540" s="65"/>
      <c r="TDO540" s="78"/>
      <c r="TDP540" s="78"/>
      <c r="TDQ540" s="65"/>
      <c r="TDT540" s="78"/>
      <c r="TDU540" s="78"/>
      <c r="TDV540" s="65"/>
      <c r="TDY540" s="78"/>
      <c r="TDZ540" s="78"/>
      <c r="TEA540" s="65"/>
      <c r="TED540" s="78"/>
      <c r="TEE540" s="78"/>
      <c r="TEF540" s="65"/>
      <c r="TEI540" s="78"/>
      <c r="TEJ540" s="78"/>
      <c r="TEK540" s="65"/>
      <c r="TEN540" s="78"/>
      <c r="TEO540" s="78"/>
      <c r="TEP540" s="65"/>
      <c r="TES540" s="78"/>
      <c r="TET540" s="78"/>
      <c r="TEU540" s="65"/>
      <c r="TEX540" s="78"/>
      <c r="TEY540" s="78"/>
      <c r="TEZ540" s="65"/>
      <c r="TFC540" s="78"/>
      <c r="TFD540" s="78"/>
      <c r="TFE540" s="65"/>
      <c r="TFH540" s="78"/>
      <c r="TFI540" s="78"/>
      <c r="TFJ540" s="65"/>
      <c r="TFM540" s="78"/>
      <c r="TFN540" s="78"/>
      <c r="TFO540" s="65"/>
      <c r="TFR540" s="78"/>
      <c r="TFS540" s="78"/>
      <c r="TFT540" s="65"/>
      <c r="TFW540" s="78"/>
      <c r="TFX540" s="78"/>
      <c r="TFY540" s="65"/>
      <c r="TGB540" s="78"/>
      <c r="TGC540" s="78"/>
      <c r="TGD540" s="65"/>
      <c r="TGG540" s="78"/>
      <c r="TGH540" s="78"/>
      <c r="TGI540" s="65"/>
      <c r="TGL540" s="78"/>
      <c r="TGM540" s="78"/>
      <c r="TGN540" s="65"/>
      <c r="TGQ540" s="78"/>
      <c r="TGR540" s="78"/>
      <c r="TGS540" s="65"/>
      <c r="TGV540" s="78"/>
      <c r="TGW540" s="78"/>
      <c r="TGX540" s="65"/>
      <c r="THA540" s="78"/>
      <c r="THB540" s="78"/>
      <c r="THC540" s="65"/>
      <c r="THF540" s="78"/>
      <c r="THG540" s="78"/>
      <c r="THH540" s="65"/>
      <c r="THK540" s="78"/>
      <c r="THL540" s="78"/>
      <c r="THM540" s="65"/>
      <c r="THP540" s="78"/>
      <c r="THQ540" s="78"/>
      <c r="THR540" s="65"/>
      <c r="THU540" s="78"/>
      <c r="THV540" s="78"/>
      <c r="THW540" s="65"/>
      <c r="THZ540" s="78"/>
      <c r="TIA540" s="78"/>
      <c r="TIB540" s="65"/>
      <c r="TIE540" s="78"/>
      <c r="TIF540" s="78"/>
      <c r="TIG540" s="65"/>
      <c r="TIJ540" s="78"/>
      <c r="TIK540" s="78"/>
      <c r="TIL540" s="65"/>
      <c r="TIO540" s="78"/>
      <c r="TIP540" s="78"/>
      <c r="TIQ540" s="65"/>
      <c r="TIT540" s="78"/>
      <c r="TIU540" s="78"/>
      <c r="TIV540" s="65"/>
      <c r="TIY540" s="78"/>
      <c r="TIZ540" s="78"/>
      <c r="TJA540" s="65"/>
      <c r="TJD540" s="78"/>
      <c r="TJE540" s="78"/>
      <c r="TJF540" s="65"/>
      <c r="TJI540" s="78"/>
      <c r="TJJ540" s="78"/>
      <c r="TJK540" s="65"/>
      <c r="TJN540" s="78"/>
      <c r="TJO540" s="78"/>
      <c r="TJP540" s="65"/>
      <c r="TJS540" s="78"/>
      <c r="TJT540" s="78"/>
      <c r="TJU540" s="65"/>
      <c r="TJX540" s="78"/>
      <c r="TJY540" s="78"/>
      <c r="TJZ540" s="65"/>
      <c r="TKC540" s="78"/>
      <c r="TKD540" s="78"/>
      <c r="TKE540" s="65"/>
      <c r="TKH540" s="78"/>
      <c r="TKI540" s="78"/>
      <c r="TKJ540" s="65"/>
      <c r="TKM540" s="78"/>
      <c r="TKN540" s="78"/>
      <c r="TKO540" s="65"/>
      <c r="TKR540" s="78"/>
      <c r="TKS540" s="78"/>
      <c r="TKT540" s="65"/>
      <c r="TKW540" s="78"/>
      <c r="TKX540" s="78"/>
      <c r="TKY540" s="65"/>
      <c r="TLB540" s="78"/>
      <c r="TLC540" s="78"/>
      <c r="TLD540" s="65"/>
      <c r="TLG540" s="78"/>
      <c r="TLH540" s="78"/>
      <c r="TLI540" s="65"/>
      <c r="TLL540" s="78"/>
      <c r="TLM540" s="78"/>
      <c r="TLN540" s="65"/>
      <c r="TLQ540" s="78"/>
      <c r="TLR540" s="78"/>
      <c r="TLS540" s="65"/>
      <c r="TLV540" s="78"/>
      <c r="TLW540" s="78"/>
      <c r="TLX540" s="65"/>
      <c r="TMA540" s="78"/>
      <c r="TMB540" s="78"/>
      <c r="TMC540" s="65"/>
      <c r="TMF540" s="78"/>
      <c r="TMG540" s="78"/>
      <c r="TMH540" s="65"/>
      <c r="TMK540" s="78"/>
      <c r="TML540" s="78"/>
      <c r="TMM540" s="65"/>
      <c r="TMP540" s="78"/>
      <c r="TMQ540" s="78"/>
      <c r="TMR540" s="65"/>
      <c r="TMU540" s="78"/>
      <c r="TMV540" s="78"/>
      <c r="TMW540" s="65"/>
      <c r="TMZ540" s="78"/>
      <c r="TNA540" s="78"/>
      <c r="TNB540" s="65"/>
      <c r="TNE540" s="78"/>
      <c r="TNF540" s="78"/>
      <c r="TNG540" s="65"/>
      <c r="TNJ540" s="78"/>
      <c r="TNK540" s="78"/>
      <c r="TNL540" s="65"/>
      <c r="TNO540" s="78"/>
      <c r="TNP540" s="78"/>
      <c r="TNQ540" s="65"/>
      <c r="TNT540" s="78"/>
      <c r="TNU540" s="78"/>
      <c r="TNV540" s="65"/>
      <c r="TNY540" s="78"/>
      <c r="TNZ540" s="78"/>
      <c r="TOA540" s="65"/>
      <c r="TOD540" s="78"/>
      <c r="TOE540" s="78"/>
      <c r="TOF540" s="65"/>
      <c r="TOI540" s="78"/>
      <c r="TOJ540" s="78"/>
      <c r="TOK540" s="65"/>
      <c r="TON540" s="78"/>
      <c r="TOO540" s="78"/>
      <c r="TOP540" s="65"/>
      <c r="TOS540" s="78"/>
      <c r="TOT540" s="78"/>
      <c r="TOU540" s="65"/>
      <c r="TOX540" s="78"/>
      <c r="TOY540" s="78"/>
      <c r="TOZ540" s="65"/>
      <c r="TPC540" s="78"/>
      <c r="TPD540" s="78"/>
      <c r="TPE540" s="65"/>
      <c r="TPH540" s="78"/>
      <c r="TPI540" s="78"/>
      <c r="TPJ540" s="65"/>
      <c r="TPM540" s="78"/>
      <c r="TPN540" s="78"/>
      <c r="TPO540" s="65"/>
      <c r="TPR540" s="78"/>
      <c r="TPS540" s="78"/>
      <c r="TPT540" s="65"/>
      <c r="TPW540" s="78"/>
      <c r="TPX540" s="78"/>
      <c r="TPY540" s="65"/>
      <c r="TQB540" s="78"/>
      <c r="TQC540" s="78"/>
      <c r="TQD540" s="65"/>
      <c r="TQG540" s="78"/>
      <c r="TQH540" s="78"/>
      <c r="TQI540" s="65"/>
      <c r="TQL540" s="78"/>
      <c r="TQM540" s="78"/>
      <c r="TQN540" s="65"/>
      <c r="TQQ540" s="78"/>
      <c r="TQR540" s="78"/>
      <c r="TQS540" s="65"/>
      <c r="TQV540" s="78"/>
      <c r="TQW540" s="78"/>
      <c r="TQX540" s="65"/>
      <c r="TRA540" s="78"/>
      <c r="TRB540" s="78"/>
      <c r="TRC540" s="65"/>
      <c r="TRF540" s="78"/>
      <c r="TRG540" s="78"/>
      <c r="TRH540" s="65"/>
      <c r="TRK540" s="78"/>
      <c r="TRL540" s="78"/>
      <c r="TRM540" s="65"/>
      <c r="TRP540" s="78"/>
      <c r="TRQ540" s="78"/>
      <c r="TRR540" s="65"/>
      <c r="TRU540" s="78"/>
      <c r="TRV540" s="78"/>
      <c r="TRW540" s="65"/>
      <c r="TRZ540" s="78"/>
      <c r="TSA540" s="78"/>
      <c r="TSB540" s="65"/>
      <c r="TSE540" s="78"/>
      <c r="TSF540" s="78"/>
      <c r="TSG540" s="65"/>
      <c r="TSJ540" s="78"/>
      <c r="TSK540" s="78"/>
      <c r="TSL540" s="65"/>
      <c r="TSO540" s="78"/>
      <c r="TSP540" s="78"/>
      <c r="TSQ540" s="65"/>
      <c r="TST540" s="78"/>
      <c r="TSU540" s="78"/>
      <c r="TSV540" s="65"/>
      <c r="TSY540" s="78"/>
      <c r="TSZ540" s="78"/>
      <c r="TTA540" s="65"/>
      <c r="TTD540" s="78"/>
      <c r="TTE540" s="78"/>
      <c r="TTF540" s="65"/>
      <c r="TTI540" s="78"/>
      <c r="TTJ540" s="78"/>
      <c r="TTK540" s="65"/>
      <c r="TTN540" s="78"/>
      <c r="TTO540" s="78"/>
      <c r="TTP540" s="65"/>
      <c r="TTS540" s="78"/>
      <c r="TTT540" s="78"/>
      <c r="TTU540" s="65"/>
      <c r="TTX540" s="78"/>
      <c r="TTY540" s="78"/>
      <c r="TTZ540" s="65"/>
      <c r="TUC540" s="78"/>
      <c r="TUD540" s="78"/>
      <c r="TUE540" s="65"/>
      <c r="TUH540" s="78"/>
      <c r="TUI540" s="78"/>
      <c r="TUJ540" s="65"/>
      <c r="TUM540" s="78"/>
      <c r="TUN540" s="78"/>
      <c r="TUO540" s="65"/>
      <c r="TUR540" s="78"/>
      <c r="TUS540" s="78"/>
      <c r="TUT540" s="65"/>
      <c r="TUW540" s="78"/>
      <c r="TUX540" s="78"/>
      <c r="TUY540" s="65"/>
      <c r="TVB540" s="78"/>
      <c r="TVC540" s="78"/>
      <c r="TVD540" s="65"/>
      <c r="TVG540" s="78"/>
      <c r="TVH540" s="78"/>
      <c r="TVI540" s="65"/>
      <c r="TVL540" s="78"/>
      <c r="TVM540" s="78"/>
      <c r="TVN540" s="65"/>
      <c r="TVQ540" s="78"/>
      <c r="TVR540" s="78"/>
      <c r="TVS540" s="65"/>
      <c r="TVV540" s="78"/>
      <c r="TVW540" s="78"/>
      <c r="TVX540" s="65"/>
      <c r="TWA540" s="78"/>
      <c r="TWB540" s="78"/>
      <c r="TWC540" s="65"/>
      <c r="TWF540" s="78"/>
      <c r="TWG540" s="78"/>
      <c r="TWH540" s="65"/>
      <c r="TWK540" s="78"/>
      <c r="TWL540" s="78"/>
      <c r="TWM540" s="65"/>
      <c r="TWP540" s="78"/>
      <c r="TWQ540" s="78"/>
      <c r="TWR540" s="65"/>
      <c r="TWU540" s="78"/>
      <c r="TWV540" s="78"/>
      <c r="TWW540" s="65"/>
      <c r="TWZ540" s="78"/>
      <c r="TXA540" s="78"/>
      <c r="TXB540" s="65"/>
      <c r="TXE540" s="78"/>
      <c r="TXF540" s="78"/>
      <c r="TXG540" s="65"/>
      <c r="TXJ540" s="78"/>
      <c r="TXK540" s="78"/>
      <c r="TXL540" s="65"/>
      <c r="TXO540" s="78"/>
      <c r="TXP540" s="78"/>
      <c r="TXQ540" s="65"/>
      <c r="TXT540" s="78"/>
      <c r="TXU540" s="78"/>
      <c r="TXV540" s="65"/>
      <c r="TXY540" s="78"/>
      <c r="TXZ540" s="78"/>
      <c r="TYA540" s="65"/>
      <c r="TYD540" s="78"/>
      <c r="TYE540" s="78"/>
      <c r="TYF540" s="65"/>
      <c r="TYI540" s="78"/>
      <c r="TYJ540" s="78"/>
      <c r="TYK540" s="65"/>
      <c r="TYN540" s="78"/>
      <c r="TYO540" s="78"/>
      <c r="TYP540" s="65"/>
      <c r="TYS540" s="78"/>
      <c r="TYT540" s="78"/>
      <c r="TYU540" s="65"/>
      <c r="TYX540" s="78"/>
      <c r="TYY540" s="78"/>
      <c r="TYZ540" s="65"/>
      <c r="TZC540" s="78"/>
      <c r="TZD540" s="78"/>
      <c r="TZE540" s="65"/>
      <c r="TZH540" s="78"/>
      <c r="TZI540" s="78"/>
      <c r="TZJ540" s="65"/>
      <c r="TZM540" s="78"/>
      <c r="TZN540" s="78"/>
      <c r="TZO540" s="65"/>
      <c r="TZR540" s="78"/>
      <c r="TZS540" s="78"/>
      <c r="TZT540" s="65"/>
      <c r="TZW540" s="78"/>
      <c r="TZX540" s="78"/>
      <c r="TZY540" s="65"/>
      <c r="UAB540" s="78"/>
      <c r="UAC540" s="78"/>
      <c r="UAD540" s="65"/>
      <c r="UAG540" s="78"/>
      <c r="UAH540" s="78"/>
      <c r="UAI540" s="65"/>
      <c r="UAL540" s="78"/>
      <c r="UAM540" s="78"/>
      <c r="UAN540" s="65"/>
      <c r="UAQ540" s="78"/>
      <c r="UAR540" s="78"/>
      <c r="UAS540" s="65"/>
      <c r="UAV540" s="78"/>
      <c r="UAW540" s="78"/>
      <c r="UAX540" s="65"/>
      <c r="UBA540" s="78"/>
      <c r="UBB540" s="78"/>
      <c r="UBC540" s="65"/>
      <c r="UBF540" s="78"/>
      <c r="UBG540" s="78"/>
      <c r="UBH540" s="65"/>
      <c r="UBK540" s="78"/>
      <c r="UBL540" s="78"/>
      <c r="UBM540" s="65"/>
      <c r="UBP540" s="78"/>
      <c r="UBQ540" s="78"/>
      <c r="UBR540" s="65"/>
      <c r="UBU540" s="78"/>
      <c r="UBV540" s="78"/>
      <c r="UBW540" s="65"/>
      <c r="UBZ540" s="78"/>
      <c r="UCA540" s="78"/>
      <c r="UCB540" s="65"/>
      <c r="UCE540" s="78"/>
      <c r="UCF540" s="78"/>
      <c r="UCG540" s="65"/>
      <c r="UCJ540" s="78"/>
      <c r="UCK540" s="78"/>
      <c r="UCL540" s="65"/>
      <c r="UCO540" s="78"/>
      <c r="UCP540" s="78"/>
      <c r="UCQ540" s="65"/>
      <c r="UCT540" s="78"/>
      <c r="UCU540" s="78"/>
      <c r="UCV540" s="65"/>
      <c r="UCY540" s="78"/>
      <c r="UCZ540" s="78"/>
      <c r="UDA540" s="65"/>
      <c r="UDD540" s="78"/>
      <c r="UDE540" s="78"/>
      <c r="UDF540" s="65"/>
      <c r="UDI540" s="78"/>
      <c r="UDJ540" s="78"/>
      <c r="UDK540" s="65"/>
      <c r="UDN540" s="78"/>
      <c r="UDO540" s="78"/>
      <c r="UDP540" s="65"/>
      <c r="UDS540" s="78"/>
      <c r="UDT540" s="78"/>
      <c r="UDU540" s="65"/>
      <c r="UDX540" s="78"/>
      <c r="UDY540" s="78"/>
      <c r="UDZ540" s="65"/>
      <c r="UEC540" s="78"/>
      <c r="UED540" s="78"/>
      <c r="UEE540" s="65"/>
      <c r="UEH540" s="78"/>
      <c r="UEI540" s="78"/>
      <c r="UEJ540" s="65"/>
      <c r="UEM540" s="78"/>
      <c r="UEN540" s="78"/>
      <c r="UEO540" s="65"/>
      <c r="UER540" s="78"/>
      <c r="UES540" s="78"/>
      <c r="UET540" s="65"/>
      <c r="UEW540" s="78"/>
      <c r="UEX540" s="78"/>
      <c r="UEY540" s="65"/>
      <c r="UFB540" s="78"/>
      <c r="UFC540" s="78"/>
      <c r="UFD540" s="65"/>
      <c r="UFG540" s="78"/>
      <c r="UFH540" s="78"/>
      <c r="UFI540" s="65"/>
      <c r="UFL540" s="78"/>
      <c r="UFM540" s="78"/>
      <c r="UFN540" s="65"/>
      <c r="UFQ540" s="78"/>
      <c r="UFR540" s="78"/>
      <c r="UFS540" s="65"/>
      <c r="UFV540" s="78"/>
      <c r="UFW540" s="78"/>
      <c r="UFX540" s="65"/>
      <c r="UGA540" s="78"/>
      <c r="UGB540" s="78"/>
      <c r="UGC540" s="65"/>
      <c r="UGF540" s="78"/>
      <c r="UGG540" s="78"/>
      <c r="UGH540" s="65"/>
      <c r="UGK540" s="78"/>
      <c r="UGL540" s="78"/>
      <c r="UGM540" s="65"/>
      <c r="UGP540" s="78"/>
      <c r="UGQ540" s="78"/>
      <c r="UGR540" s="65"/>
      <c r="UGU540" s="78"/>
      <c r="UGV540" s="78"/>
      <c r="UGW540" s="65"/>
      <c r="UGZ540" s="78"/>
      <c r="UHA540" s="78"/>
      <c r="UHB540" s="65"/>
      <c r="UHE540" s="78"/>
      <c r="UHF540" s="78"/>
      <c r="UHG540" s="65"/>
      <c r="UHJ540" s="78"/>
      <c r="UHK540" s="78"/>
      <c r="UHL540" s="65"/>
      <c r="UHO540" s="78"/>
      <c r="UHP540" s="78"/>
      <c r="UHQ540" s="65"/>
      <c r="UHT540" s="78"/>
      <c r="UHU540" s="78"/>
      <c r="UHV540" s="65"/>
      <c r="UHY540" s="78"/>
      <c r="UHZ540" s="78"/>
      <c r="UIA540" s="65"/>
      <c r="UID540" s="78"/>
      <c r="UIE540" s="78"/>
      <c r="UIF540" s="65"/>
      <c r="UII540" s="78"/>
      <c r="UIJ540" s="78"/>
      <c r="UIK540" s="65"/>
      <c r="UIN540" s="78"/>
      <c r="UIO540" s="78"/>
      <c r="UIP540" s="65"/>
      <c r="UIS540" s="78"/>
      <c r="UIT540" s="78"/>
      <c r="UIU540" s="65"/>
      <c r="UIX540" s="78"/>
      <c r="UIY540" s="78"/>
      <c r="UIZ540" s="65"/>
      <c r="UJC540" s="78"/>
      <c r="UJD540" s="78"/>
      <c r="UJE540" s="65"/>
      <c r="UJH540" s="78"/>
      <c r="UJI540" s="78"/>
      <c r="UJJ540" s="65"/>
      <c r="UJM540" s="78"/>
      <c r="UJN540" s="78"/>
      <c r="UJO540" s="65"/>
      <c r="UJR540" s="78"/>
      <c r="UJS540" s="78"/>
      <c r="UJT540" s="65"/>
      <c r="UJW540" s="78"/>
      <c r="UJX540" s="78"/>
      <c r="UJY540" s="65"/>
      <c r="UKB540" s="78"/>
      <c r="UKC540" s="78"/>
      <c r="UKD540" s="65"/>
      <c r="UKG540" s="78"/>
      <c r="UKH540" s="78"/>
      <c r="UKI540" s="65"/>
      <c r="UKL540" s="78"/>
      <c r="UKM540" s="78"/>
      <c r="UKN540" s="65"/>
      <c r="UKQ540" s="78"/>
      <c r="UKR540" s="78"/>
      <c r="UKS540" s="65"/>
      <c r="UKV540" s="78"/>
      <c r="UKW540" s="78"/>
      <c r="UKX540" s="65"/>
      <c r="ULA540" s="78"/>
      <c r="ULB540" s="78"/>
      <c r="ULC540" s="65"/>
      <c r="ULF540" s="78"/>
      <c r="ULG540" s="78"/>
      <c r="ULH540" s="65"/>
      <c r="ULK540" s="78"/>
      <c r="ULL540" s="78"/>
      <c r="ULM540" s="65"/>
      <c r="ULP540" s="78"/>
      <c r="ULQ540" s="78"/>
      <c r="ULR540" s="65"/>
      <c r="ULU540" s="78"/>
      <c r="ULV540" s="78"/>
      <c r="ULW540" s="65"/>
      <c r="ULZ540" s="78"/>
      <c r="UMA540" s="78"/>
      <c r="UMB540" s="65"/>
      <c r="UME540" s="78"/>
      <c r="UMF540" s="78"/>
      <c r="UMG540" s="65"/>
      <c r="UMJ540" s="78"/>
      <c r="UMK540" s="78"/>
      <c r="UML540" s="65"/>
      <c r="UMO540" s="78"/>
      <c r="UMP540" s="78"/>
      <c r="UMQ540" s="65"/>
      <c r="UMT540" s="78"/>
      <c r="UMU540" s="78"/>
      <c r="UMV540" s="65"/>
      <c r="UMY540" s="78"/>
      <c r="UMZ540" s="78"/>
      <c r="UNA540" s="65"/>
      <c r="UND540" s="78"/>
      <c r="UNE540" s="78"/>
      <c r="UNF540" s="65"/>
      <c r="UNI540" s="78"/>
      <c r="UNJ540" s="78"/>
      <c r="UNK540" s="65"/>
      <c r="UNN540" s="78"/>
      <c r="UNO540" s="78"/>
      <c r="UNP540" s="65"/>
      <c r="UNS540" s="78"/>
      <c r="UNT540" s="78"/>
      <c r="UNU540" s="65"/>
      <c r="UNX540" s="78"/>
      <c r="UNY540" s="78"/>
      <c r="UNZ540" s="65"/>
      <c r="UOC540" s="78"/>
      <c r="UOD540" s="78"/>
      <c r="UOE540" s="65"/>
      <c r="UOH540" s="78"/>
      <c r="UOI540" s="78"/>
      <c r="UOJ540" s="65"/>
      <c r="UOM540" s="78"/>
      <c r="UON540" s="78"/>
      <c r="UOO540" s="65"/>
      <c r="UOR540" s="78"/>
      <c r="UOS540" s="78"/>
      <c r="UOT540" s="65"/>
      <c r="UOW540" s="78"/>
      <c r="UOX540" s="78"/>
      <c r="UOY540" s="65"/>
      <c r="UPB540" s="78"/>
      <c r="UPC540" s="78"/>
      <c r="UPD540" s="65"/>
      <c r="UPG540" s="78"/>
      <c r="UPH540" s="78"/>
      <c r="UPI540" s="65"/>
      <c r="UPL540" s="78"/>
      <c r="UPM540" s="78"/>
      <c r="UPN540" s="65"/>
      <c r="UPQ540" s="78"/>
      <c r="UPR540" s="78"/>
      <c r="UPS540" s="65"/>
      <c r="UPV540" s="78"/>
      <c r="UPW540" s="78"/>
      <c r="UPX540" s="65"/>
      <c r="UQA540" s="78"/>
      <c r="UQB540" s="78"/>
      <c r="UQC540" s="65"/>
      <c r="UQF540" s="78"/>
      <c r="UQG540" s="78"/>
      <c r="UQH540" s="65"/>
      <c r="UQK540" s="78"/>
      <c r="UQL540" s="78"/>
      <c r="UQM540" s="65"/>
      <c r="UQP540" s="78"/>
      <c r="UQQ540" s="78"/>
      <c r="UQR540" s="65"/>
      <c r="UQU540" s="78"/>
      <c r="UQV540" s="78"/>
      <c r="UQW540" s="65"/>
      <c r="UQZ540" s="78"/>
      <c r="URA540" s="78"/>
      <c r="URB540" s="65"/>
      <c r="URE540" s="78"/>
      <c r="URF540" s="78"/>
      <c r="URG540" s="65"/>
      <c r="URJ540" s="78"/>
      <c r="URK540" s="78"/>
      <c r="URL540" s="65"/>
      <c r="URO540" s="78"/>
      <c r="URP540" s="78"/>
      <c r="URQ540" s="65"/>
      <c r="URT540" s="78"/>
      <c r="URU540" s="78"/>
      <c r="URV540" s="65"/>
      <c r="URY540" s="78"/>
      <c r="URZ540" s="78"/>
      <c r="USA540" s="65"/>
      <c r="USD540" s="78"/>
      <c r="USE540" s="78"/>
      <c r="USF540" s="65"/>
      <c r="USI540" s="78"/>
      <c r="USJ540" s="78"/>
      <c r="USK540" s="65"/>
      <c r="USN540" s="78"/>
      <c r="USO540" s="78"/>
      <c r="USP540" s="65"/>
      <c r="USS540" s="78"/>
      <c r="UST540" s="78"/>
      <c r="USU540" s="65"/>
      <c r="USX540" s="78"/>
      <c r="USY540" s="78"/>
      <c r="USZ540" s="65"/>
      <c r="UTC540" s="78"/>
      <c r="UTD540" s="78"/>
      <c r="UTE540" s="65"/>
      <c r="UTH540" s="78"/>
      <c r="UTI540" s="78"/>
      <c r="UTJ540" s="65"/>
      <c r="UTM540" s="78"/>
      <c r="UTN540" s="78"/>
      <c r="UTO540" s="65"/>
      <c r="UTR540" s="78"/>
      <c r="UTS540" s="78"/>
      <c r="UTT540" s="65"/>
      <c r="UTW540" s="78"/>
      <c r="UTX540" s="78"/>
      <c r="UTY540" s="65"/>
      <c r="UUB540" s="78"/>
      <c r="UUC540" s="78"/>
      <c r="UUD540" s="65"/>
      <c r="UUG540" s="78"/>
      <c r="UUH540" s="78"/>
      <c r="UUI540" s="65"/>
      <c r="UUL540" s="78"/>
      <c r="UUM540" s="78"/>
      <c r="UUN540" s="65"/>
      <c r="UUQ540" s="78"/>
      <c r="UUR540" s="78"/>
      <c r="UUS540" s="65"/>
      <c r="UUV540" s="78"/>
      <c r="UUW540" s="78"/>
      <c r="UUX540" s="65"/>
      <c r="UVA540" s="78"/>
      <c r="UVB540" s="78"/>
      <c r="UVC540" s="65"/>
      <c r="UVF540" s="78"/>
      <c r="UVG540" s="78"/>
      <c r="UVH540" s="65"/>
      <c r="UVK540" s="78"/>
      <c r="UVL540" s="78"/>
      <c r="UVM540" s="65"/>
      <c r="UVP540" s="78"/>
      <c r="UVQ540" s="78"/>
      <c r="UVR540" s="65"/>
      <c r="UVU540" s="78"/>
      <c r="UVV540" s="78"/>
      <c r="UVW540" s="65"/>
      <c r="UVZ540" s="78"/>
      <c r="UWA540" s="78"/>
      <c r="UWB540" s="65"/>
      <c r="UWE540" s="78"/>
      <c r="UWF540" s="78"/>
      <c r="UWG540" s="65"/>
      <c r="UWJ540" s="78"/>
      <c r="UWK540" s="78"/>
      <c r="UWL540" s="65"/>
      <c r="UWO540" s="78"/>
      <c r="UWP540" s="78"/>
      <c r="UWQ540" s="65"/>
      <c r="UWT540" s="78"/>
      <c r="UWU540" s="78"/>
      <c r="UWV540" s="65"/>
      <c r="UWY540" s="78"/>
      <c r="UWZ540" s="78"/>
      <c r="UXA540" s="65"/>
      <c r="UXD540" s="78"/>
      <c r="UXE540" s="78"/>
      <c r="UXF540" s="65"/>
      <c r="UXI540" s="78"/>
      <c r="UXJ540" s="78"/>
      <c r="UXK540" s="65"/>
      <c r="UXN540" s="78"/>
      <c r="UXO540" s="78"/>
      <c r="UXP540" s="65"/>
      <c r="UXS540" s="78"/>
      <c r="UXT540" s="78"/>
      <c r="UXU540" s="65"/>
      <c r="UXX540" s="78"/>
      <c r="UXY540" s="78"/>
      <c r="UXZ540" s="65"/>
      <c r="UYC540" s="78"/>
      <c r="UYD540" s="78"/>
      <c r="UYE540" s="65"/>
      <c r="UYH540" s="78"/>
      <c r="UYI540" s="78"/>
      <c r="UYJ540" s="65"/>
      <c r="UYM540" s="78"/>
      <c r="UYN540" s="78"/>
      <c r="UYO540" s="65"/>
      <c r="UYR540" s="78"/>
      <c r="UYS540" s="78"/>
      <c r="UYT540" s="65"/>
      <c r="UYW540" s="78"/>
      <c r="UYX540" s="78"/>
      <c r="UYY540" s="65"/>
      <c r="UZB540" s="78"/>
      <c r="UZC540" s="78"/>
      <c r="UZD540" s="65"/>
      <c r="UZG540" s="78"/>
      <c r="UZH540" s="78"/>
      <c r="UZI540" s="65"/>
      <c r="UZL540" s="78"/>
      <c r="UZM540" s="78"/>
      <c r="UZN540" s="65"/>
      <c r="UZQ540" s="78"/>
      <c r="UZR540" s="78"/>
      <c r="UZS540" s="65"/>
      <c r="UZV540" s="78"/>
      <c r="UZW540" s="78"/>
      <c r="UZX540" s="65"/>
      <c r="VAA540" s="78"/>
      <c r="VAB540" s="78"/>
      <c r="VAC540" s="65"/>
      <c r="VAF540" s="78"/>
      <c r="VAG540" s="78"/>
      <c r="VAH540" s="65"/>
      <c r="VAK540" s="78"/>
      <c r="VAL540" s="78"/>
      <c r="VAM540" s="65"/>
      <c r="VAP540" s="78"/>
      <c r="VAQ540" s="78"/>
      <c r="VAR540" s="65"/>
      <c r="VAU540" s="78"/>
      <c r="VAV540" s="78"/>
      <c r="VAW540" s="65"/>
      <c r="VAZ540" s="78"/>
      <c r="VBA540" s="78"/>
      <c r="VBB540" s="65"/>
      <c r="VBE540" s="78"/>
      <c r="VBF540" s="78"/>
      <c r="VBG540" s="65"/>
      <c r="VBJ540" s="78"/>
      <c r="VBK540" s="78"/>
      <c r="VBL540" s="65"/>
      <c r="VBO540" s="78"/>
      <c r="VBP540" s="78"/>
      <c r="VBQ540" s="65"/>
      <c r="VBT540" s="78"/>
      <c r="VBU540" s="78"/>
      <c r="VBV540" s="65"/>
      <c r="VBY540" s="78"/>
      <c r="VBZ540" s="78"/>
      <c r="VCA540" s="65"/>
      <c r="VCD540" s="78"/>
      <c r="VCE540" s="78"/>
      <c r="VCF540" s="65"/>
      <c r="VCI540" s="78"/>
      <c r="VCJ540" s="78"/>
      <c r="VCK540" s="65"/>
      <c r="VCN540" s="78"/>
      <c r="VCO540" s="78"/>
      <c r="VCP540" s="65"/>
      <c r="VCS540" s="78"/>
      <c r="VCT540" s="78"/>
      <c r="VCU540" s="65"/>
      <c r="VCX540" s="78"/>
      <c r="VCY540" s="78"/>
      <c r="VCZ540" s="65"/>
      <c r="VDC540" s="78"/>
      <c r="VDD540" s="78"/>
      <c r="VDE540" s="65"/>
      <c r="VDH540" s="78"/>
      <c r="VDI540" s="78"/>
      <c r="VDJ540" s="65"/>
      <c r="VDM540" s="78"/>
      <c r="VDN540" s="78"/>
      <c r="VDO540" s="65"/>
      <c r="VDR540" s="78"/>
      <c r="VDS540" s="78"/>
      <c r="VDT540" s="65"/>
      <c r="VDW540" s="78"/>
      <c r="VDX540" s="78"/>
      <c r="VDY540" s="65"/>
      <c r="VEB540" s="78"/>
      <c r="VEC540" s="78"/>
      <c r="VED540" s="65"/>
      <c r="VEG540" s="78"/>
      <c r="VEH540" s="78"/>
      <c r="VEI540" s="65"/>
      <c r="VEL540" s="78"/>
      <c r="VEM540" s="78"/>
      <c r="VEN540" s="65"/>
      <c r="VEQ540" s="78"/>
      <c r="VER540" s="78"/>
      <c r="VES540" s="65"/>
      <c r="VEV540" s="78"/>
      <c r="VEW540" s="78"/>
      <c r="VEX540" s="65"/>
      <c r="VFA540" s="78"/>
      <c r="VFB540" s="78"/>
      <c r="VFC540" s="65"/>
      <c r="VFF540" s="78"/>
      <c r="VFG540" s="78"/>
      <c r="VFH540" s="65"/>
      <c r="VFK540" s="78"/>
      <c r="VFL540" s="78"/>
      <c r="VFM540" s="65"/>
      <c r="VFP540" s="78"/>
      <c r="VFQ540" s="78"/>
      <c r="VFR540" s="65"/>
      <c r="VFU540" s="78"/>
      <c r="VFV540" s="78"/>
      <c r="VFW540" s="65"/>
      <c r="VFZ540" s="78"/>
      <c r="VGA540" s="78"/>
      <c r="VGB540" s="65"/>
      <c r="VGE540" s="78"/>
      <c r="VGF540" s="78"/>
      <c r="VGG540" s="65"/>
      <c r="VGJ540" s="78"/>
      <c r="VGK540" s="78"/>
      <c r="VGL540" s="65"/>
      <c r="VGO540" s="78"/>
      <c r="VGP540" s="78"/>
      <c r="VGQ540" s="65"/>
      <c r="VGT540" s="78"/>
      <c r="VGU540" s="78"/>
      <c r="VGV540" s="65"/>
      <c r="VGY540" s="78"/>
      <c r="VGZ540" s="78"/>
      <c r="VHA540" s="65"/>
      <c r="VHD540" s="78"/>
      <c r="VHE540" s="78"/>
      <c r="VHF540" s="65"/>
      <c r="VHI540" s="78"/>
      <c r="VHJ540" s="78"/>
      <c r="VHK540" s="65"/>
      <c r="VHN540" s="78"/>
      <c r="VHO540" s="78"/>
      <c r="VHP540" s="65"/>
      <c r="VHS540" s="78"/>
      <c r="VHT540" s="78"/>
      <c r="VHU540" s="65"/>
      <c r="VHX540" s="78"/>
      <c r="VHY540" s="78"/>
      <c r="VHZ540" s="65"/>
      <c r="VIC540" s="78"/>
      <c r="VID540" s="78"/>
      <c r="VIE540" s="65"/>
      <c r="VIH540" s="78"/>
      <c r="VII540" s="78"/>
      <c r="VIJ540" s="65"/>
      <c r="VIM540" s="78"/>
      <c r="VIN540" s="78"/>
      <c r="VIO540" s="65"/>
      <c r="VIR540" s="78"/>
      <c r="VIS540" s="78"/>
      <c r="VIT540" s="65"/>
      <c r="VIW540" s="78"/>
      <c r="VIX540" s="78"/>
      <c r="VIY540" s="65"/>
      <c r="VJB540" s="78"/>
      <c r="VJC540" s="78"/>
      <c r="VJD540" s="65"/>
      <c r="VJG540" s="78"/>
      <c r="VJH540" s="78"/>
      <c r="VJI540" s="65"/>
      <c r="VJL540" s="78"/>
      <c r="VJM540" s="78"/>
      <c r="VJN540" s="65"/>
      <c r="VJQ540" s="78"/>
      <c r="VJR540" s="78"/>
      <c r="VJS540" s="65"/>
      <c r="VJV540" s="78"/>
      <c r="VJW540" s="78"/>
      <c r="VJX540" s="65"/>
      <c r="VKA540" s="78"/>
      <c r="VKB540" s="78"/>
      <c r="VKC540" s="65"/>
      <c r="VKF540" s="78"/>
      <c r="VKG540" s="78"/>
      <c r="VKH540" s="65"/>
      <c r="VKK540" s="78"/>
      <c r="VKL540" s="78"/>
      <c r="VKM540" s="65"/>
      <c r="VKP540" s="78"/>
      <c r="VKQ540" s="78"/>
      <c r="VKR540" s="65"/>
      <c r="VKU540" s="78"/>
      <c r="VKV540" s="78"/>
      <c r="VKW540" s="65"/>
      <c r="VKZ540" s="78"/>
      <c r="VLA540" s="78"/>
      <c r="VLB540" s="65"/>
      <c r="VLE540" s="78"/>
      <c r="VLF540" s="78"/>
      <c r="VLG540" s="65"/>
      <c r="VLJ540" s="78"/>
      <c r="VLK540" s="78"/>
      <c r="VLL540" s="65"/>
      <c r="VLO540" s="78"/>
      <c r="VLP540" s="78"/>
      <c r="VLQ540" s="65"/>
      <c r="VLT540" s="78"/>
      <c r="VLU540" s="78"/>
      <c r="VLV540" s="65"/>
      <c r="VLY540" s="78"/>
      <c r="VLZ540" s="78"/>
      <c r="VMA540" s="65"/>
      <c r="VMD540" s="78"/>
      <c r="VME540" s="78"/>
      <c r="VMF540" s="65"/>
      <c r="VMI540" s="78"/>
      <c r="VMJ540" s="78"/>
      <c r="VMK540" s="65"/>
      <c r="VMN540" s="78"/>
      <c r="VMO540" s="78"/>
      <c r="VMP540" s="65"/>
      <c r="VMS540" s="78"/>
      <c r="VMT540" s="78"/>
      <c r="VMU540" s="65"/>
      <c r="VMX540" s="78"/>
      <c r="VMY540" s="78"/>
      <c r="VMZ540" s="65"/>
      <c r="VNC540" s="78"/>
      <c r="VND540" s="78"/>
      <c r="VNE540" s="65"/>
      <c r="VNH540" s="78"/>
      <c r="VNI540" s="78"/>
      <c r="VNJ540" s="65"/>
      <c r="VNM540" s="78"/>
      <c r="VNN540" s="78"/>
      <c r="VNO540" s="65"/>
      <c r="VNR540" s="78"/>
      <c r="VNS540" s="78"/>
      <c r="VNT540" s="65"/>
      <c r="VNW540" s="78"/>
      <c r="VNX540" s="78"/>
      <c r="VNY540" s="65"/>
      <c r="VOB540" s="78"/>
      <c r="VOC540" s="78"/>
      <c r="VOD540" s="65"/>
      <c r="VOG540" s="78"/>
      <c r="VOH540" s="78"/>
      <c r="VOI540" s="65"/>
      <c r="VOL540" s="78"/>
      <c r="VOM540" s="78"/>
      <c r="VON540" s="65"/>
      <c r="VOQ540" s="78"/>
      <c r="VOR540" s="78"/>
      <c r="VOS540" s="65"/>
      <c r="VOV540" s="78"/>
      <c r="VOW540" s="78"/>
      <c r="VOX540" s="65"/>
      <c r="VPA540" s="78"/>
      <c r="VPB540" s="78"/>
      <c r="VPC540" s="65"/>
      <c r="VPF540" s="78"/>
      <c r="VPG540" s="78"/>
      <c r="VPH540" s="65"/>
      <c r="VPK540" s="78"/>
      <c r="VPL540" s="78"/>
      <c r="VPM540" s="65"/>
      <c r="VPP540" s="78"/>
      <c r="VPQ540" s="78"/>
      <c r="VPR540" s="65"/>
      <c r="VPU540" s="78"/>
      <c r="VPV540" s="78"/>
      <c r="VPW540" s="65"/>
      <c r="VPZ540" s="78"/>
      <c r="VQA540" s="78"/>
      <c r="VQB540" s="65"/>
      <c r="VQE540" s="78"/>
      <c r="VQF540" s="78"/>
      <c r="VQG540" s="65"/>
      <c r="VQJ540" s="78"/>
      <c r="VQK540" s="78"/>
      <c r="VQL540" s="65"/>
      <c r="VQO540" s="78"/>
      <c r="VQP540" s="78"/>
      <c r="VQQ540" s="65"/>
      <c r="VQT540" s="78"/>
      <c r="VQU540" s="78"/>
      <c r="VQV540" s="65"/>
      <c r="VQY540" s="78"/>
      <c r="VQZ540" s="78"/>
      <c r="VRA540" s="65"/>
      <c r="VRD540" s="78"/>
      <c r="VRE540" s="78"/>
      <c r="VRF540" s="65"/>
      <c r="VRI540" s="78"/>
      <c r="VRJ540" s="78"/>
      <c r="VRK540" s="65"/>
      <c r="VRN540" s="78"/>
      <c r="VRO540" s="78"/>
      <c r="VRP540" s="65"/>
      <c r="VRS540" s="78"/>
      <c r="VRT540" s="78"/>
      <c r="VRU540" s="65"/>
      <c r="VRX540" s="78"/>
      <c r="VRY540" s="78"/>
      <c r="VRZ540" s="65"/>
      <c r="VSC540" s="78"/>
      <c r="VSD540" s="78"/>
      <c r="VSE540" s="65"/>
      <c r="VSH540" s="78"/>
      <c r="VSI540" s="78"/>
      <c r="VSJ540" s="65"/>
      <c r="VSM540" s="78"/>
      <c r="VSN540" s="78"/>
      <c r="VSO540" s="65"/>
      <c r="VSR540" s="78"/>
      <c r="VSS540" s="78"/>
      <c r="VST540" s="65"/>
      <c r="VSW540" s="78"/>
      <c r="VSX540" s="78"/>
      <c r="VSY540" s="65"/>
      <c r="VTB540" s="78"/>
      <c r="VTC540" s="78"/>
      <c r="VTD540" s="65"/>
      <c r="VTG540" s="78"/>
      <c r="VTH540" s="78"/>
      <c r="VTI540" s="65"/>
      <c r="VTL540" s="78"/>
      <c r="VTM540" s="78"/>
      <c r="VTN540" s="65"/>
      <c r="VTQ540" s="78"/>
      <c r="VTR540" s="78"/>
      <c r="VTS540" s="65"/>
      <c r="VTV540" s="78"/>
      <c r="VTW540" s="78"/>
      <c r="VTX540" s="65"/>
      <c r="VUA540" s="78"/>
      <c r="VUB540" s="78"/>
      <c r="VUC540" s="65"/>
      <c r="VUF540" s="78"/>
      <c r="VUG540" s="78"/>
      <c r="VUH540" s="65"/>
      <c r="VUK540" s="78"/>
      <c r="VUL540" s="78"/>
      <c r="VUM540" s="65"/>
      <c r="VUP540" s="78"/>
      <c r="VUQ540" s="78"/>
      <c r="VUR540" s="65"/>
      <c r="VUU540" s="78"/>
      <c r="VUV540" s="78"/>
      <c r="VUW540" s="65"/>
      <c r="VUZ540" s="78"/>
      <c r="VVA540" s="78"/>
      <c r="VVB540" s="65"/>
      <c r="VVE540" s="78"/>
      <c r="VVF540" s="78"/>
      <c r="VVG540" s="65"/>
      <c r="VVJ540" s="78"/>
      <c r="VVK540" s="78"/>
      <c r="VVL540" s="65"/>
      <c r="VVO540" s="78"/>
      <c r="VVP540" s="78"/>
      <c r="VVQ540" s="65"/>
      <c r="VVT540" s="78"/>
      <c r="VVU540" s="78"/>
      <c r="VVV540" s="65"/>
      <c r="VVY540" s="78"/>
      <c r="VVZ540" s="78"/>
      <c r="VWA540" s="65"/>
      <c r="VWD540" s="78"/>
      <c r="VWE540" s="78"/>
      <c r="VWF540" s="65"/>
      <c r="VWI540" s="78"/>
      <c r="VWJ540" s="78"/>
      <c r="VWK540" s="65"/>
      <c r="VWN540" s="78"/>
      <c r="VWO540" s="78"/>
      <c r="VWP540" s="65"/>
      <c r="VWS540" s="78"/>
      <c r="VWT540" s="78"/>
      <c r="VWU540" s="65"/>
      <c r="VWX540" s="78"/>
      <c r="VWY540" s="78"/>
      <c r="VWZ540" s="65"/>
      <c r="VXC540" s="78"/>
      <c r="VXD540" s="78"/>
      <c r="VXE540" s="65"/>
      <c r="VXH540" s="78"/>
      <c r="VXI540" s="78"/>
      <c r="VXJ540" s="65"/>
      <c r="VXM540" s="78"/>
      <c r="VXN540" s="78"/>
      <c r="VXO540" s="65"/>
      <c r="VXR540" s="78"/>
      <c r="VXS540" s="78"/>
      <c r="VXT540" s="65"/>
      <c r="VXW540" s="78"/>
      <c r="VXX540" s="78"/>
      <c r="VXY540" s="65"/>
      <c r="VYB540" s="78"/>
      <c r="VYC540" s="78"/>
      <c r="VYD540" s="65"/>
      <c r="VYG540" s="78"/>
      <c r="VYH540" s="78"/>
      <c r="VYI540" s="65"/>
      <c r="VYL540" s="78"/>
      <c r="VYM540" s="78"/>
      <c r="VYN540" s="65"/>
      <c r="VYQ540" s="78"/>
      <c r="VYR540" s="78"/>
      <c r="VYS540" s="65"/>
      <c r="VYV540" s="78"/>
      <c r="VYW540" s="78"/>
      <c r="VYX540" s="65"/>
      <c r="VZA540" s="78"/>
      <c r="VZB540" s="78"/>
      <c r="VZC540" s="65"/>
      <c r="VZF540" s="78"/>
      <c r="VZG540" s="78"/>
      <c r="VZH540" s="65"/>
      <c r="VZK540" s="78"/>
      <c r="VZL540" s="78"/>
      <c r="VZM540" s="65"/>
      <c r="VZP540" s="78"/>
      <c r="VZQ540" s="78"/>
      <c r="VZR540" s="65"/>
      <c r="VZU540" s="78"/>
      <c r="VZV540" s="78"/>
      <c r="VZW540" s="65"/>
      <c r="VZZ540" s="78"/>
      <c r="WAA540" s="78"/>
      <c r="WAB540" s="65"/>
      <c r="WAE540" s="78"/>
      <c r="WAF540" s="78"/>
      <c r="WAG540" s="65"/>
      <c r="WAJ540" s="78"/>
      <c r="WAK540" s="78"/>
      <c r="WAL540" s="65"/>
      <c r="WAO540" s="78"/>
      <c r="WAP540" s="78"/>
      <c r="WAQ540" s="65"/>
      <c r="WAT540" s="78"/>
      <c r="WAU540" s="78"/>
      <c r="WAV540" s="65"/>
      <c r="WAY540" s="78"/>
      <c r="WAZ540" s="78"/>
      <c r="WBA540" s="65"/>
      <c r="WBD540" s="78"/>
      <c r="WBE540" s="78"/>
      <c r="WBF540" s="65"/>
      <c r="WBI540" s="78"/>
      <c r="WBJ540" s="78"/>
      <c r="WBK540" s="65"/>
      <c r="WBN540" s="78"/>
      <c r="WBO540" s="78"/>
      <c r="WBP540" s="65"/>
      <c r="WBS540" s="78"/>
      <c r="WBT540" s="78"/>
      <c r="WBU540" s="65"/>
      <c r="WBX540" s="78"/>
      <c r="WBY540" s="78"/>
      <c r="WBZ540" s="65"/>
      <c r="WCC540" s="78"/>
      <c r="WCD540" s="78"/>
      <c r="WCE540" s="65"/>
      <c r="WCH540" s="78"/>
      <c r="WCI540" s="78"/>
      <c r="WCJ540" s="65"/>
      <c r="WCM540" s="78"/>
      <c r="WCN540" s="78"/>
      <c r="WCO540" s="65"/>
      <c r="WCR540" s="78"/>
      <c r="WCS540" s="78"/>
      <c r="WCT540" s="65"/>
      <c r="WCW540" s="78"/>
      <c r="WCX540" s="78"/>
      <c r="WCY540" s="65"/>
      <c r="WDB540" s="78"/>
      <c r="WDC540" s="78"/>
      <c r="WDD540" s="65"/>
      <c r="WDG540" s="78"/>
      <c r="WDH540" s="78"/>
      <c r="WDI540" s="65"/>
      <c r="WDL540" s="78"/>
      <c r="WDM540" s="78"/>
      <c r="WDN540" s="65"/>
      <c r="WDQ540" s="78"/>
      <c r="WDR540" s="78"/>
      <c r="WDS540" s="65"/>
      <c r="WDV540" s="78"/>
      <c r="WDW540" s="78"/>
      <c r="WDX540" s="65"/>
      <c r="WEA540" s="78"/>
      <c r="WEB540" s="78"/>
      <c r="WEC540" s="65"/>
      <c r="WEF540" s="78"/>
      <c r="WEG540" s="78"/>
      <c r="WEH540" s="65"/>
      <c r="WEK540" s="78"/>
      <c r="WEL540" s="78"/>
      <c r="WEM540" s="65"/>
      <c r="WEP540" s="78"/>
      <c r="WEQ540" s="78"/>
      <c r="WER540" s="65"/>
      <c r="WEU540" s="78"/>
      <c r="WEV540" s="78"/>
      <c r="WEW540" s="65"/>
      <c r="WEZ540" s="78"/>
      <c r="WFA540" s="78"/>
      <c r="WFB540" s="65"/>
      <c r="WFE540" s="78"/>
      <c r="WFF540" s="78"/>
      <c r="WFG540" s="65"/>
      <c r="WFJ540" s="78"/>
      <c r="WFK540" s="78"/>
      <c r="WFL540" s="65"/>
      <c r="WFO540" s="78"/>
      <c r="WFP540" s="78"/>
      <c r="WFQ540" s="65"/>
      <c r="WFT540" s="78"/>
      <c r="WFU540" s="78"/>
      <c r="WFV540" s="65"/>
      <c r="WFY540" s="78"/>
      <c r="WFZ540" s="78"/>
      <c r="WGA540" s="65"/>
      <c r="WGD540" s="78"/>
      <c r="WGE540" s="78"/>
      <c r="WGF540" s="65"/>
      <c r="WGI540" s="78"/>
      <c r="WGJ540" s="78"/>
      <c r="WGK540" s="65"/>
      <c r="WGN540" s="78"/>
      <c r="WGO540" s="78"/>
      <c r="WGP540" s="65"/>
      <c r="WGS540" s="78"/>
      <c r="WGT540" s="78"/>
      <c r="WGU540" s="65"/>
      <c r="WGX540" s="78"/>
      <c r="WGY540" s="78"/>
      <c r="WGZ540" s="65"/>
      <c r="WHC540" s="78"/>
      <c r="WHD540" s="78"/>
      <c r="WHE540" s="65"/>
      <c r="WHH540" s="78"/>
      <c r="WHI540" s="78"/>
      <c r="WHJ540" s="65"/>
      <c r="WHM540" s="78"/>
      <c r="WHN540" s="78"/>
      <c r="WHO540" s="65"/>
      <c r="WHR540" s="78"/>
      <c r="WHS540" s="78"/>
      <c r="WHT540" s="65"/>
      <c r="WHW540" s="78"/>
      <c r="WHX540" s="78"/>
      <c r="WHY540" s="65"/>
      <c r="WIB540" s="78"/>
      <c r="WIC540" s="78"/>
      <c r="WID540" s="65"/>
      <c r="WIG540" s="78"/>
      <c r="WIH540" s="78"/>
      <c r="WII540" s="65"/>
      <c r="WIL540" s="78"/>
      <c r="WIM540" s="78"/>
      <c r="WIN540" s="65"/>
      <c r="WIQ540" s="78"/>
      <c r="WIR540" s="78"/>
      <c r="WIS540" s="65"/>
      <c r="WIV540" s="78"/>
      <c r="WIW540" s="78"/>
      <c r="WIX540" s="65"/>
      <c r="WJA540" s="78"/>
      <c r="WJB540" s="78"/>
      <c r="WJC540" s="65"/>
      <c r="WJF540" s="78"/>
      <c r="WJG540" s="78"/>
      <c r="WJH540" s="65"/>
      <c r="WJK540" s="78"/>
      <c r="WJL540" s="78"/>
      <c r="WJM540" s="65"/>
      <c r="WJP540" s="78"/>
      <c r="WJQ540" s="78"/>
      <c r="WJR540" s="65"/>
      <c r="WJU540" s="78"/>
      <c r="WJV540" s="78"/>
      <c r="WJW540" s="65"/>
      <c r="WJZ540" s="78"/>
      <c r="WKA540" s="78"/>
      <c r="WKB540" s="65"/>
      <c r="WKE540" s="78"/>
      <c r="WKF540" s="78"/>
      <c r="WKG540" s="65"/>
      <c r="WKJ540" s="78"/>
      <c r="WKK540" s="78"/>
      <c r="WKL540" s="65"/>
      <c r="WKO540" s="78"/>
      <c r="WKP540" s="78"/>
      <c r="WKQ540" s="65"/>
      <c r="WKT540" s="78"/>
      <c r="WKU540" s="78"/>
      <c r="WKV540" s="65"/>
      <c r="WKY540" s="78"/>
      <c r="WKZ540" s="78"/>
      <c r="WLA540" s="65"/>
      <c r="WLD540" s="78"/>
      <c r="WLE540" s="78"/>
      <c r="WLF540" s="65"/>
      <c r="WLI540" s="78"/>
      <c r="WLJ540" s="78"/>
      <c r="WLK540" s="65"/>
      <c r="WLN540" s="78"/>
      <c r="WLO540" s="78"/>
      <c r="WLP540" s="65"/>
      <c r="WLS540" s="78"/>
      <c r="WLT540" s="78"/>
      <c r="WLU540" s="65"/>
      <c r="WLX540" s="78"/>
      <c r="WLY540" s="78"/>
      <c r="WLZ540" s="65"/>
      <c r="WMC540" s="78"/>
      <c r="WMD540" s="78"/>
      <c r="WME540" s="65"/>
      <c r="WMH540" s="78"/>
      <c r="WMI540" s="78"/>
      <c r="WMJ540" s="65"/>
      <c r="WMM540" s="78"/>
      <c r="WMN540" s="78"/>
      <c r="WMO540" s="65"/>
      <c r="WMR540" s="78"/>
      <c r="WMS540" s="78"/>
      <c r="WMT540" s="65"/>
      <c r="WMW540" s="78"/>
      <c r="WMX540" s="78"/>
      <c r="WMY540" s="65"/>
      <c r="WNB540" s="78"/>
      <c r="WNC540" s="78"/>
      <c r="WND540" s="65"/>
      <c r="WNG540" s="78"/>
      <c r="WNH540" s="78"/>
      <c r="WNI540" s="65"/>
      <c r="WNL540" s="78"/>
      <c r="WNM540" s="78"/>
      <c r="WNN540" s="65"/>
      <c r="WNQ540" s="78"/>
      <c r="WNR540" s="78"/>
      <c r="WNS540" s="65"/>
      <c r="WNV540" s="78"/>
      <c r="WNW540" s="78"/>
      <c r="WNX540" s="65"/>
      <c r="WOA540" s="78"/>
      <c r="WOB540" s="78"/>
      <c r="WOC540" s="65"/>
      <c r="WOF540" s="78"/>
      <c r="WOG540" s="78"/>
      <c r="WOH540" s="65"/>
      <c r="WOK540" s="78"/>
      <c r="WOL540" s="78"/>
      <c r="WOM540" s="65"/>
      <c r="WOP540" s="78"/>
      <c r="WOQ540" s="78"/>
      <c r="WOR540" s="65"/>
      <c r="WOU540" s="78"/>
      <c r="WOV540" s="78"/>
      <c r="WOW540" s="65"/>
      <c r="WOZ540" s="78"/>
      <c r="WPA540" s="78"/>
      <c r="WPB540" s="65"/>
      <c r="WPE540" s="78"/>
      <c r="WPF540" s="78"/>
      <c r="WPG540" s="65"/>
      <c r="WPJ540" s="78"/>
      <c r="WPK540" s="78"/>
      <c r="WPL540" s="65"/>
      <c r="WPO540" s="78"/>
      <c r="WPP540" s="78"/>
      <c r="WPQ540" s="65"/>
      <c r="WPT540" s="78"/>
      <c r="WPU540" s="78"/>
      <c r="WPV540" s="65"/>
      <c r="WPY540" s="78"/>
      <c r="WPZ540" s="78"/>
      <c r="WQA540" s="65"/>
      <c r="WQD540" s="78"/>
      <c r="WQE540" s="78"/>
      <c r="WQF540" s="65"/>
      <c r="WQI540" s="78"/>
      <c r="WQJ540" s="78"/>
      <c r="WQK540" s="65"/>
      <c r="WQN540" s="78"/>
      <c r="WQO540" s="78"/>
      <c r="WQP540" s="65"/>
      <c r="WQS540" s="78"/>
      <c r="WQT540" s="78"/>
      <c r="WQU540" s="65"/>
      <c r="WQX540" s="78"/>
      <c r="WQY540" s="78"/>
      <c r="WQZ540" s="65"/>
      <c r="WRC540" s="78"/>
      <c r="WRD540" s="78"/>
      <c r="WRE540" s="65"/>
      <c r="WRH540" s="78"/>
      <c r="WRI540" s="78"/>
      <c r="WRJ540" s="65"/>
      <c r="WRM540" s="78"/>
      <c r="WRN540" s="78"/>
      <c r="WRO540" s="65"/>
      <c r="WRR540" s="78"/>
      <c r="WRS540" s="78"/>
      <c r="WRT540" s="65"/>
      <c r="WRW540" s="78"/>
      <c r="WRX540" s="78"/>
      <c r="WRY540" s="65"/>
      <c r="WSB540" s="78"/>
      <c r="WSC540" s="78"/>
      <c r="WSD540" s="65"/>
      <c r="WSG540" s="78"/>
      <c r="WSH540" s="78"/>
      <c r="WSI540" s="65"/>
      <c r="WSL540" s="78"/>
      <c r="WSM540" s="78"/>
      <c r="WSN540" s="65"/>
      <c r="WSQ540" s="78"/>
      <c r="WSR540" s="78"/>
      <c r="WSS540" s="65"/>
      <c r="WSV540" s="78"/>
      <c r="WSW540" s="78"/>
      <c r="WSX540" s="65"/>
      <c r="WTA540" s="78"/>
      <c r="WTB540" s="78"/>
      <c r="WTC540" s="65"/>
      <c r="WTF540" s="78"/>
      <c r="WTG540" s="78"/>
      <c r="WTH540" s="65"/>
      <c r="WTK540" s="78"/>
      <c r="WTL540" s="78"/>
      <c r="WTM540" s="65"/>
      <c r="WTP540" s="78"/>
      <c r="WTQ540" s="78"/>
      <c r="WTR540" s="65"/>
      <c r="WTU540" s="78"/>
      <c r="WTV540" s="78"/>
      <c r="WTW540" s="65"/>
      <c r="WTZ540" s="78"/>
      <c r="WUA540" s="78"/>
      <c r="WUB540" s="65"/>
      <c r="WUE540" s="78"/>
      <c r="WUF540" s="78"/>
      <c r="WUG540" s="65"/>
      <c r="WUJ540" s="78"/>
      <c r="WUK540" s="78"/>
      <c r="WUL540" s="65"/>
      <c r="WUO540" s="78"/>
      <c r="WUP540" s="78"/>
      <c r="WUQ540" s="65"/>
      <c r="WUT540" s="78"/>
      <c r="WUU540" s="78"/>
      <c r="WUV540" s="65"/>
      <c r="WUY540" s="78"/>
      <c r="WUZ540" s="78"/>
      <c r="WVA540" s="65"/>
      <c r="WVD540" s="78"/>
      <c r="WVE540" s="78"/>
      <c r="WVF540" s="65"/>
      <c r="WVI540" s="78"/>
      <c r="WVJ540" s="78"/>
      <c r="WVK540" s="65"/>
      <c r="WVN540" s="78"/>
      <c r="WVO540" s="78"/>
      <c r="WVP540" s="65"/>
      <c r="WVS540" s="78"/>
      <c r="WVT540" s="78"/>
      <c r="WVU540" s="65"/>
      <c r="WVX540" s="78"/>
      <c r="WVY540" s="78"/>
      <c r="WVZ540" s="65"/>
      <c r="WWC540" s="78"/>
      <c r="WWD540" s="78"/>
      <c r="WWE540" s="65"/>
      <c r="WWH540" s="78"/>
      <c r="WWI540" s="78"/>
      <c r="WWJ540" s="65"/>
      <c r="WWM540" s="78"/>
      <c r="WWN540" s="78"/>
      <c r="WWO540" s="65"/>
      <c r="WWR540" s="78"/>
      <c r="WWS540" s="78"/>
      <c r="WWT540" s="65"/>
      <c r="WWW540" s="78"/>
      <c r="WWX540" s="78"/>
      <c r="WWY540" s="65"/>
      <c r="WXB540" s="78"/>
      <c r="WXC540" s="78"/>
      <c r="WXD540" s="65"/>
      <c r="WXG540" s="78"/>
      <c r="WXH540" s="78"/>
      <c r="WXI540" s="65"/>
      <c r="WXL540" s="78"/>
      <c r="WXM540" s="78"/>
      <c r="WXN540" s="65"/>
      <c r="WXQ540" s="78"/>
      <c r="WXR540" s="78"/>
      <c r="WXS540" s="65"/>
      <c r="WXV540" s="78"/>
      <c r="WXW540" s="78"/>
      <c r="WXX540" s="65"/>
      <c r="WYA540" s="78"/>
      <c r="WYB540" s="78"/>
      <c r="WYC540" s="65"/>
      <c r="WYF540" s="78"/>
      <c r="WYG540" s="78"/>
      <c r="WYH540" s="65"/>
      <c r="WYK540" s="78"/>
      <c r="WYL540" s="78"/>
      <c r="WYM540" s="65"/>
      <c r="WYP540" s="78"/>
      <c r="WYQ540" s="78"/>
      <c r="WYR540" s="65"/>
      <c r="WYU540" s="78"/>
      <c r="WYV540" s="78"/>
      <c r="WYW540" s="65"/>
      <c r="WYZ540" s="78"/>
      <c r="WZA540" s="78"/>
      <c r="WZB540" s="65"/>
      <c r="WZE540" s="78"/>
      <c r="WZF540" s="78"/>
      <c r="WZG540" s="65"/>
      <c r="WZJ540" s="78"/>
      <c r="WZK540" s="78"/>
      <c r="WZL540" s="65"/>
      <c r="WZO540" s="78"/>
      <c r="WZP540" s="78"/>
      <c r="WZQ540" s="65"/>
      <c r="WZT540" s="78"/>
      <c r="WZU540" s="78"/>
      <c r="WZV540" s="65"/>
      <c r="WZY540" s="78"/>
      <c r="WZZ540" s="78"/>
      <c r="XAA540" s="65"/>
      <c r="XAD540" s="78"/>
      <c r="XAE540" s="78"/>
      <c r="XAF540" s="65"/>
      <c r="XAI540" s="78"/>
      <c r="XAJ540" s="78"/>
      <c r="XAK540" s="65"/>
      <c r="XAN540" s="78"/>
      <c r="XAO540" s="78"/>
      <c r="XAP540" s="65"/>
      <c r="XAS540" s="78"/>
      <c r="XAT540" s="78"/>
      <c r="XAU540" s="65"/>
      <c r="XAX540" s="78"/>
      <c r="XAY540" s="78"/>
      <c r="XAZ540" s="65"/>
      <c r="XBC540" s="78"/>
      <c r="XBD540" s="78"/>
      <c r="XBE540" s="65"/>
      <c r="XBH540" s="78"/>
      <c r="XBI540" s="78"/>
      <c r="XBJ540" s="65"/>
      <c r="XBM540" s="78"/>
      <c r="XBN540" s="78"/>
      <c r="XBO540" s="65"/>
      <c r="XBR540" s="78"/>
      <c r="XBS540" s="78"/>
      <c r="XBT540" s="65"/>
      <c r="XBW540" s="78"/>
      <c r="XBX540" s="78"/>
      <c r="XBY540" s="65"/>
      <c r="XCB540" s="78"/>
      <c r="XCC540" s="78"/>
      <c r="XCD540" s="65"/>
      <c r="XCG540" s="78"/>
      <c r="XCH540" s="78"/>
      <c r="XCI540" s="65"/>
      <c r="XCL540" s="78"/>
      <c r="XCM540" s="78"/>
      <c r="XCN540" s="65"/>
      <c r="XCQ540" s="78"/>
      <c r="XCR540" s="78"/>
      <c r="XCS540" s="65"/>
      <c r="XCV540" s="78"/>
      <c r="XCW540" s="78"/>
      <c r="XCX540" s="65"/>
      <c r="XDA540" s="78"/>
      <c r="XDB540" s="78"/>
      <c r="XDC540" s="65"/>
      <c r="XDF540" s="78"/>
      <c r="XDG540" s="78"/>
      <c r="XDH540" s="65"/>
      <c r="XDK540" s="78"/>
      <c r="XDL540" s="78"/>
      <c r="XDM540" s="65"/>
      <c r="XDP540" s="78"/>
      <c r="XDQ540" s="78"/>
      <c r="XDR540" s="65"/>
      <c r="XDU540" s="78"/>
      <c r="XDV540" s="78"/>
      <c r="XDW540" s="65"/>
      <c r="XDZ540" s="78"/>
      <c r="XEA540" s="78"/>
      <c r="XEB540" s="65"/>
      <c r="XEE540" s="78"/>
      <c r="XEF540" s="78"/>
      <c r="XEG540" s="65"/>
      <c r="XEJ540" s="78"/>
      <c r="XEK540" s="78"/>
      <c r="XEL540" s="65"/>
      <c r="XEO540" s="78"/>
      <c r="XEP540" s="78"/>
      <c r="XEQ540" s="65"/>
      <c r="XET540" s="78"/>
      <c r="XEU540" s="78"/>
      <c r="XEV540" s="65"/>
      <c r="XEY540" s="78"/>
      <c r="XEZ540" s="78"/>
      <c r="XFA540" s="65"/>
      <c r="XFD540" s="78"/>
    </row>
    <row r="541" spans="1:2046 2049:3071 3074:4096 4099:7166 7169:8191 8194:9216 9219:12286 12289:13311 13314:14336 14339:16384" x14ac:dyDescent="0.25">
      <c r="A541" s="337" t="s">
        <v>1183</v>
      </c>
      <c r="B541" s="318"/>
      <c r="C541" s="318"/>
      <c r="D541" s="87"/>
      <c r="E541" s="87"/>
      <c r="F541" s="65"/>
      <c r="I541" s="78"/>
      <c r="J541" s="78"/>
      <c r="K541" s="65"/>
      <c r="N541" s="78"/>
      <c r="O541" s="78"/>
      <c r="P541" s="65"/>
      <c r="S541" s="78"/>
      <c r="T541" s="78"/>
      <c r="U541" s="65"/>
      <c r="X541" s="78"/>
      <c r="Y541" s="78"/>
      <c r="Z541" s="65"/>
      <c r="AC541" s="78"/>
      <c r="AD541" s="78"/>
      <c r="AE541" s="65"/>
      <c r="AH541" s="78"/>
      <c r="AI541" s="78"/>
      <c r="AJ541" s="65"/>
      <c r="AM541" s="78"/>
      <c r="AN541" s="78"/>
      <c r="AO541" s="65"/>
      <c r="AR541" s="78"/>
      <c r="AS541" s="78"/>
      <c r="AT541" s="65"/>
      <c r="AW541" s="78"/>
      <c r="AX541" s="78"/>
      <c r="AY541" s="65"/>
      <c r="BB541" s="78"/>
      <c r="BC541" s="78"/>
      <c r="BD541" s="65"/>
      <c r="BG541" s="78"/>
      <c r="BH541" s="78"/>
      <c r="BI541" s="65"/>
      <c r="BL541" s="78"/>
      <c r="BM541" s="78"/>
      <c r="BN541" s="65"/>
      <c r="BQ541" s="78"/>
      <c r="BR541" s="78"/>
      <c r="BS541" s="65"/>
      <c r="BV541" s="78"/>
      <c r="BW541" s="78"/>
      <c r="BX541" s="65"/>
      <c r="CA541" s="78"/>
      <c r="CB541" s="78"/>
      <c r="CC541" s="65"/>
      <c r="CF541" s="78"/>
      <c r="CG541" s="78"/>
      <c r="CH541" s="65"/>
      <c r="CK541" s="78"/>
      <c r="CL541" s="78"/>
      <c r="CM541" s="65"/>
      <c r="CP541" s="78"/>
      <c r="CQ541" s="78"/>
      <c r="CR541" s="65"/>
      <c r="CU541" s="78"/>
      <c r="CV541" s="78"/>
      <c r="CW541" s="65"/>
      <c r="CZ541" s="78"/>
      <c r="DA541" s="78"/>
      <c r="DB541" s="65"/>
      <c r="DE541" s="78"/>
      <c r="DF541" s="78"/>
      <c r="DG541" s="65"/>
      <c r="DJ541" s="78"/>
      <c r="DK541" s="78"/>
      <c r="DL541" s="65"/>
      <c r="DO541" s="78"/>
      <c r="DP541" s="78"/>
      <c r="DQ541" s="65"/>
      <c r="DT541" s="78"/>
      <c r="DU541" s="78"/>
      <c r="DV541" s="65"/>
      <c r="DY541" s="78"/>
      <c r="DZ541" s="78"/>
      <c r="EA541" s="65"/>
      <c r="ED541" s="78"/>
      <c r="EE541" s="78"/>
      <c r="EF541" s="65"/>
      <c r="EI541" s="78"/>
      <c r="EJ541" s="78"/>
      <c r="EK541" s="65"/>
      <c r="EN541" s="78"/>
      <c r="EO541" s="78"/>
      <c r="EP541" s="65"/>
      <c r="ES541" s="78"/>
      <c r="ET541" s="78"/>
      <c r="EU541" s="65"/>
      <c r="EX541" s="78"/>
      <c r="EY541" s="78"/>
      <c r="EZ541" s="65"/>
      <c r="FC541" s="78"/>
      <c r="FD541" s="78"/>
      <c r="FE541" s="65"/>
      <c r="FH541" s="78"/>
      <c r="FI541" s="78"/>
      <c r="FJ541" s="65"/>
      <c r="FM541" s="78"/>
      <c r="FN541" s="78"/>
      <c r="FO541" s="65"/>
      <c r="FR541" s="78"/>
      <c r="FS541" s="78"/>
      <c r="FT541" s="65"/>
      <c r="FW541" s="78"/>
      <c r="FX541" s="78"/>
      <c r="FY541" s="65"/>
      <c r="GB541" s="78"/>
      <c r="GC541" s="78"/>
      <c r="GD541" s="65"/>
      <c r="GG541" s="78"/>
      <c r="GH541" s="78"/>
      <c r="GI541" s="65"/>
      <c r="GL541" s="78"/>
      <c r="GM541" s="78"/>
      <c r="GN541" s="65"/>
      <c r="GQ541" s="78"/>
      <c r="GR541" s="78"/>
      <c r="GS541" s="65"/>
      <c r="GV541" s="78"/>
      <c r="GW541" s="78"/>
      <c r="GX541" s="65"/>
      <c r="HA541" s="78"/>
      <c r="HB541" s="78"/>
      <c r="HC541" s="65"/>
      <c r="HF541" s="78"/>
      <c r="HG541" s="78"/>
      <c r="HH541" s="65"/>
      <c r="HK541" s="78"/>
      <c r="HL541" s="78"/>
      <c r="HM541" s="65"/>
      <c r="HP541" s="78"/>
      <c r="HQ541" s="78"/>
      <c r="HR541" s="65"/>
      <c r="HU541" s="78"/>
      <c r="HV541" s="78"/>
      <c r="HW541" s="65"/>
      <c r="HZ541" s="78"/>
      <c r="IA541" s="78"/>
      <c r="IB541" s="65"/>
      <c r="IE541" s="78"/>
      <c r="IF541" s="78"/>
      <c r="IG541" s="65"/>
      <c r="IJ541" s="78"/>
      <c r="IK541" s="78"/>
      <c r="IL541" s="65"/>
      <c r="IO541" s="78"/>
      <c r="IP541" s="78"/>
      <c r="IQ541" s="65"/>
      <c r="IT541" s="78"/>
      <c r="IU541" s="78"/>
      <c r="IV541" s="65"/>
      <c r="IY541" s="78"/>
      <c r="IZ541" s="78"/>
      <c r="JA541" s="65"/>
      <c r="JD541" s="78"/>
      <c r="JE541" s="78"/>
      <c r="JF541" s="65"/>
      <c r="JI541" s="78"/>
      <c r="JJ541" s="78"/>
      <c r="JK541" s="65"/>
      <c r="JN541" s="78"/>
      <c r="JO541" s="78"/>
      <c r="JP541" s="65"/>
      <c r="JS541" s="78"/>
      <c r="JT541" s="78"/>
      <c r="JU541" s="65"/>
      <c r="JX541" s="78"/>
      <c r="JY541" s="78"/>
      <c r="JZ541" s="65"/>
      <c r="KC541" s="78"/>
      <c r="KD541" s="78"/>
      <c r="KE541" s="65"/>
      <c r="KH541" s="78"/>
      <c r="KI541" s="78"/>
      <c r="KJ541" s="65"/>
      <c r="KM541" s="78"/>
      <c r="KN541" s="78"/>
      <c r="KO541" s="65"/>
      <c r="KR541" s="78"/>
      <c r="KS541" s="78"/>
      <c r="KT541" s="65"/>
      <c r="KW541" s="78"/>
      <c r="KX541" s="78"/>
      <c r="KY541" s="65"/>
      <c r="LB541" s="78"/>
      <c r="LC541" s="78"/>
      <c r="LD541" s="65"/>
      <c r="LG541" s="78"/>
      <c r="LH541" s="78"/>
      <c r="LI541" s="65"/>
      <c r="LL541" s="78"/>
      <c r="LM541" s="78"/>
      <c r="LN541" s="65"/>
      <c r="LQ541" s="78"/>
      <c r="LR541" s="78"/>
      <c r="LS541" s="65"/>
      <c r="LV541" s="78"/>
      <c r="LW541" s="78"/>
      <c r="LX541" s="65"/>
      <c r="MA541" s="78"/>
      <c r="MB541" s="78"/>
      <c r="MC541" s="65"/>
      <c r="MF541" s="78"/>
      <c r="MG541" s="78"/>
      <c r="MH541" s="65"/>
      <c r="MK541" s="78"/>
      <c r="ML541" s="78"/>
      <c r="MM541" s="65"/>
      <c r="MP541" s="78"/>
      <c r="MQ541" s="78"/>
      <c r="MR541" s="65"/>
      <c r="MU541" s="78"/>
      <c r="MV541" s="78"/>
      <c r="MW541" s="65"/>
      <c r="MZ541" s="78"/>
      <c r="NA541" s="78"/>
      <c r="NB541" s="65"/>
      <c r="NE541" s="78"/>
      <c r="NF541" s="78"/>
      <c r="NG541" s="65"/>
      <c r="NJ541" s="78"/>
      <c r="NK541" s="78"/>
      <c r="NL541" s="65"/>
      <c r="NO541" s="78"/>
      <c r="NP541" s="78"/>
      <c r="NQ541" s="65"/>
      <c r="NT541" s="78"/>
      <c r="NU541" s="78"/>
      <c r="NV541" s="65"/>
      <c r="NY541" s="78"/>
      <c r="NZ541" s="78"/>
      <c r="OA541" s="65"/>
      <c r="OD541" s="78"/>
      <c r="OE541" s="78"/>
      <c r="OF541" s="65"/>
      <c r="OI541" s="78"/>
      <c r="OJ541" s="78"/>
      <c r="OK541" s="65"/>
      <c r="ON541" s="78"/>
      <c r="OO541" s="78"/>
      <c r="OP541" s="65"/>
      <c r="OS541" s="78"/>
      <c r="OT541" s="78"/>
      <c r="OU541" s="65"/>
      <c r="OX541" s="78"/>
      <c r="OY541" s="78"/>
      <c r="OZ541" s="65"/>
      <c r="PC541" s="78"/>
      <c r="PD541" s="78"/>
      <c r="PE541" s="65"/>
      <c r="PH541" s="78"/>
      <c r="PI541" s="78"/>
      <c r="PJ541" s="65"/>
      <c r="PM541" s="78"/>
      <c r="PN541" s="78"/>
      <c r="PO541" s="65"/>
      <c r="PR541" s="78"/>
      <c r="PS541" s="78"/>
      <c r="PT541" s="65"/>
      <c r="PW541" s="78"/>
      <c r="PX541" s="78"/>
      <c r="PY541" s="65"/>
      <c r="QB541" s="78"/>
      <c r="QC541" s="78"/>
      <c r="QD541" s="65"/>
      <c r="QG541" s="78"/>
      <c r="QH541" s="78"/>
      <c r="QI541" s="65"/>
      <c r="QL541" s="78"/>
      <c r="QM541" s="78"/>
      <c r="QN541" s="65"/>
      <c r="QQ541" s="78"/>
      <c r="QR541" s="78"/>
      <c r="QS541" s="65"/>
      <c r="QV541" s="78"/>
      <c r="QW541" s="78"/>
      <c r="QX541" s="65"/>
      <c r="RA541" s="78"/>
      <c r="RB541" s="78"/>
      <c r="RC541" s="65"/>
      <c r="RF541" s="78"/>
      <c r="RG541" s="78"/>
      <c r="RH541" s="65"/>
      <c r="RK541" s="78"/>
      <c r="RL541" s="78"/>
      <c r="RM541" s="65"/>
      <c r="RP541" s="78"/>
      <c r="RQ541" s="78"/>
      <c r="RR541" s="65"/>
      <c r="RU541" s="78"/>
      <c r="RV541" s="78"/>
      <c r="RW541" s="65"/>
      <c r="RZ541" s="78"/>
      <c r="SA541" s="78"/>
      <c r="SB541" s="65"/>
      <c r="SE541" s="78"/>
      <c r="SF541" s="78"/>
      <c r="SG541" s="65"/>
      <c r="SJ541" s="78"/>
      <c r="SK541" s="78"/>
      <c r="SL541" s="65"/>
      <c r="SO541" s="78"/>
      <c r="SP541" s="78"/>
      <c r="SQ541" s="65"/>
      <c r="ST541" s="78"/>
      <c r="SU541" s="78"/>
      <c r="SV541" s="65"/>
      <c r="SY541" s="78"/>
      <c r="SZ541" s="78"/>
      <c r="TA541" s="65"/>
      <c r="TD541" s="78"/>
      <c r="TE541" s="78"/>
      <c r="TF541" s="65"/>
      <c r="TI541" s="78"/>
      <c r="TJ541" s="78"/>
      <c r="TK541" s="65"/>
      <c r="TN541" s="78"/>
      <c r="TO541" s="78"/>
      <c r="TP541" s="65"/>
      <c r="TS541" s="78"/>
      <c r="TT541" s="78"/>
      <c r="TU541" s="65"/>
      <c r="TX541" s="78"/>
      <c r="TY541" s="78"/>
      <c r="TZ541" s="65"/>
      <c r="UC541" s="78"/>
      <c r="UD541" s="78"/>
      <c r="UE541" s="65"/>
      <c r="UH541" s="78"/>
      <c r="UI541" s="78"/>
      <c r="UJ541" s="65"/>
      <c r="UM541" s="78"/>
      <c r="UN541" s="78"/>
      <c r="UO541" s="65"/>
      <c r="UR541" s="78"/>
      <c r="US541" s="78"/>
      <c r="UT541" s="65"/>
      <c r="UW541" s="78"/>
      <c r="UX541" s="78"/>
      <c r="UY541" s="65"/>
      <c r="VB541" s="78"/>
      <c r="VC541" s="78"/>
      <c r="VD541" s="65"/>
      <c r="VG541" s="78"/>
      <c r="VH541" s="78"/>
      <c r="VI541" s="65"/>
      <c r="VL541" s="78"/>
      <c r="VM541" s="78"/>
      <c r="VN541" s="65"/>
      <c r="VQ541" s="78"/>
      <c r="VR541" s="78"/>
      <c r="VS541" s="65"/>
      <c r="VV541" s="78"/>
      <c r="VW541" s="78"/>
      <c r="VX541" s="65"/>
      <c r="WA541" s="78"/>
      <c r="WB541" s="78"/>
      <c r="WC541" s="65"/>
      <c r="WF541" s="78"/>
      <c r="WG541" s="78"/>
      <c r="WH541" s="65"/>
      <c r="WK541" s="78"/>
      <c r="WL541" s="78"/>
      <c r="WM541" s="65"/>
      <c r="WP541" s="78"/>
      <c r="WQ541" s="78"/>
      <c r="WR541" s="65"/>
      <c r="WU541" s="78"/>
      <c r="WV541" s="78"/>
      <c r="WW541" s="65"/>
      <c r="WZ541" s="78"/>
      <c r="XA541" s="78"/>
      <c r="XB541" s="65"/>
      <c r="XE541" s="78"/>
      <c r="XF541" s="78"/>
      <c r="XG541" s="65"/>
      <c r="XJ541" s="78"/>
      <c r="XK541" s="78"/>
      <c r="XL541" s="65"/>
      <c r="XO541" s="78"/>
      <c r="XP541" s="78"/>
      <c r="XQ541" s="65"/>
      <c r="XT541" s="78"/>
      <c r="XU541" s="78"/>
      <c r="XV541" s="65"/>
      <c r="XY541" s="78"/>
      <c r="XZ541" s="78"/>
      <c r="YA541" s="65"/>
      <c r="YD541" s="78"/>
      <c r="YE541" s="78"/>
      <c r="YF541" s="65"/>
      <c r="YI541" s="78"/>
      <c r="YJ541" s="78"/>
      <c r="YK541" s="65"/>
      <c r="YN541" s="78"/>
      <c r="YO541" s="78"/>
      <c r="YP541" s="65"/>
      <c r="YS541" s="78"/>
      <c r="YT541" s="78"/>
      <c r="YU541" s="65"/>
      <c r="YX541" s="78"/>
      <c r="YY541" s="78"/>
      <c r="YZ541" s="65"/>
      <c r="ZC541" s="78"/>
      <c r="ZD541" s="78"/>
      <c r="ZE541" s="65"/>
      <c r="ZH541" s="78"/>
      <c r="ZI541" s="78"/>
      <c r="ZJ541" s="65"/>
      <c r="ZM541" s="78"/>
      <c r="ZN541" s="78"/>
      <c r="ZO541" s="65"/>
      <c r="ZR541" s="78"/>
      <c r="ZS541" s="78"/>
      <c r="ZT541" s="65"/>
      <c r="ZW541" s="78"/>
      <c r="ZX541" s="78"/>
      <c r="ZY541" s="65"/>
      <c r="AAB541" s="78"/>
      <c r="AAC541" s="78"/>
      <c r="AAD541" s="65"/>
      <c r="AAG541" s="78"/>
      <c r="AAH541" s="78"/>
      <c r="AAI541" s="65"/>
      <c r="AAL541" s="78"/>
      <c r="AAM541" s="78"/>
      <c r="AAN541" s="65"/>
      <c r="AAQ541" s="78"/>
      <c r="AAR541" s="78"/>
      <c r="AAS541" s="65"/>
      <c r="AAV541" s="78"/>
      <c r="AAW541" s="78"/>
      <c r="AAX541" s="65"/>
      <c r="ABA541" s="78"/>
      <c r="ABB541" s="78"/>
      <c r="ABC541" s="65"/>
      <c r="ABF541" s="78"/>
      <c r="ABG541" s="78"/>
      <c r="ABH541" s="65"/>
      <c r="ABK541" s="78"/>
      <c r="ABL541" s="78"/>
      <c r="ABM541" s="65"/>
      <c r="ABP541" s="78"/>
      <c r="ABQ541" s="78"/>
      <c r="ABR541" s="65"/>
      <c r="ABU541" s="78"/>
      <c r="ABV541" s="78"/>
      <c r="ABW541" s="65"/>
      <c r="ABZ541" s="78"/>
      <c r="ACA541" s="78"/>
      <c r="ACB541" s="65"/>
      <c r="ACE541" s="78"/>
      <c r="ACF541" s="78"/>
      <c r="ACG541" s="65"/>
      <c r="ACJ541" s="78"/>
      <c r="ACK541" s="78"/>
      <c r="ACL541" s="65"/>
      <c r="ACO541" s="78"/>
      <c r="ACP541" s="78"/>
      <c r="ACQ541" s="65"/>
      <c r="ACT541" s="78"/>
      <c r="ACU541" s="78"/>
      <c r="ACV541" s="65"/>
      <c r="ACY541" s="78"/>
      <c r="ACZ541" s="78"/>
      <c r="ADA541" s="65"/>
      <c r="ADD541" s="78"/>
      <c r="ADE541" s="78"/>
      <c r="ADF541" s="65"/>
      <c r="ADI541" s="78"/>
      <c r="ADJ541" s="78"/>
      <c r="ADK541" s="65"/>
      <c r="ADN541" s="78"/>
      <c r="ADO541" s="78"/>
      <c r="ADP541" s="65"/>
      <c r="ADS541" s="78"/>
      <c r="ADT541" s="78"/>
      <c r="ADU541" s="65"/>
      <c r="ADX541" s="78"/>
      <c r="ADY541" s="78"/>
      <c r="ADZ541" s="65"/>
      <c r="AEC541" s="78"/>
      <c r="AED541" s="78"/>
      <c r="AEE541" s="65"/>
      <c r="AEH541" s="78"/>
      <c r="AEI541" s="78"/>
      <c r="AEJ541" s="65"/>
      <c r="AEM541" s="78"/>
      <c r="AEN541" s="78"/>
      <c r="AEO541" s="65"/>
      <c r="AER541" s="78"/>
      <c r="AES541" s="78"/>
      <c r="AET541" s="65"/>
      <c r="AEW541" s="78"/>
      <c r="AEX541" s="78"/>
      <c r="AEY541" s="65"/>
      <c r="AFB541" s="78"/>
      <c r="AFC541" s="78"/>
      <c r="AFD541" s="65"/>
      <c r="AFG541" s="78"/>
      <c r="AFH541" s="78"/>
      <c r="AFI541" s="65"/>
      <c r="AFL541" s="78"/>
      <c r="AFM541" s="78"/>
      <c r="AFN541" s="65"/>
      <c r="AFQ541" s="78"/>
      <c r="AFR541" s="78"/>
      <c r="AFS541" s="65"/>
      <c r="AFV541" s="78"/>
      <c r="AFW541" s="78"/>
      <c r="AFX541" s="65"/>
      <c r="AGA541" s="78"/>
      <c r="AGB541" s="78"/>
      <c r="AGC541" s="65"/>
      <c r="AGF541" s="78"/>
      <c r="AGG541" s="78"/>
      <c r="AGH541" s="65"/>
      <c r="AGK541" s="78"/>
      <c r="AGL541" s="78"/>
      <c r="AGM541" s="65"/>
      <c r="AGP541" s="78"/>
      <c r="AGQ541" s="78"/>
      <c r="AGR541" s="65"/>
      <c r="AGU541" s="78"/>
      <c r="AGV541" s="78"/>
      <c r="AGW541" s="65"/>
      <c r="AGZ541" s="78"/>
      <c r="AHA541" s="78"/>
      <c r="AHB541" s="65"/>
      <c r="AHE541" s="78"/>
      <c r="AHF541" s="78"/>
      <c r="AHG541" s="65"/>
      <c r="AHJ541" s="78"/>
      <c r="AHK541" s="78"/>
      <c r="AHL541" s="65"/>
      <c r="AHO541" s="78"/>
      <c r="AHP541" s="78"/>
      <c r="AHQ541" s="65"/>
      <c r="AHT541" s="78"/>
      <c r="AHU541" s="78"/>
      <c r="AHV541" s="65"/>
      <c r="AHY541" s="78"/>
      <c r="AHZ541" s="78"/>
      <c r="AIA541" s="65"/>
      <c r="AID541" s="78"/>
      <c r="AIE541" s="78"/>
      <c r="AIF541" s="65"/>
      <c r="AII541" s="78"/>
      <c r="AIJ541" s="78"/>
      <c r="AIK541" s="65"/>
      <c r="AIN541" s="78"/>
      <c r="AIO541" s="78"/>
      <c r="AIP541" s="65"/>
      <c r="AIS541" s="78"/>
      <c r="AIT541" s="78"/>
      <c r="AIU541" s="65"/>
      <c r="AIX541" s="78"/>
      <c r="AIY541" s="78"/>
      <c r="AIZ541" s="65"/>
      <c r="AJC541" s="78"/>
      <c r="AJD541" s="78"/>
      <c r="AJE541" s="65"/>
      <c r="AJH541" s="78"/>
      <c r="AJI541" s="78"/>
      <c r="AJJ541" s="65"/>
      <c r="AJM541" s="78"/>
      <c r="AJN541" s="78"/>
      <c r="AJO541" s="65"/>
      <c r="AJR541" s="78"/>
      <c r="AJS541" s="78"/>
      <c r="AJT541" s="65"/>
      <c r="AJW541" s="78"/>
      <c r="AJX541" s="78"/>
      <c r="AJY541" s="65"/>
      <c r="AKB541" s="78"/>
      <c r="AKC541" s="78"/>
      <c r="AKD541" s="65"/>
      <c r="AKG541" s="78"/>
      <c r="AKH541" s="78"/>
      <c r="AKI541" s="65"/>
      <c r="AKL541" s="78"/>
      <c r="AKM541" s="78"/>
      <c r="AKN541" s="65"/>
      <c r="AKQ541" s="78"/>
      <c r="AKR541" s="78"/>
      <c r="AKS541" s="65"/>
      <c r="AKV541" s="78"/>
      <c r="AKW541" s="78"/>
      <c r="AKX541" s="65"/>
      <c r="ALA541" s="78"/>
      <c r="ALB541" s="78"/>
      <c r="ALC541" s="65"/>
      <c r="ALF541" s="78"/>
      <c r="ALG541" s="78"/>
      <c r="ALH541" s="65"/>
      <c r="ALK541" s="78"/>
      <c r="ALL541" s="78"/>
      <c r="ALM541" s="65"/>
      <c r="ALP541" s="78"/>
      <c r="ALQ541" s="78"/>
      <c r="ALR541" s="65"/>
      <c r="ALU541" s="78"/>
      <c r="ALV541" s="78"/>
      <c r="ALW541" s="65"/>
      <c r="ALZ541" s="78"/>
      <c r="AMA541" s="78"/>
      <c r="AMB541" s="65"/>
      <c r="AME541" s="78"/>
      <c r="AMF541" s="78"/>
      <c r="AMG541" s="65"/>
      <c r="AMJ541" s="78"/>
      <c r="AMK541" s="78"/>
      <c r="AML541" s="65"/>
      <c r="AMO541" s="78"/>
      <c r="AMP541" s="78"/>
      <c r="AMQ541" s="65"/>
      <c r="AMT541" s="78"/>
      <c r="AMU541" s="78"/>
      <c r="AMV541" s="65"/>
      <c r="AMY541" s="78"/>
      <c r="AMZ541" s="78"/>
      <c r="ANA541" s="65"/>
      <c r="AND541" s="78"/>
      <c r="ANE541" s="78"/>
      <c r="ANF541" s="65"/>
      <c r="ANI541" s="78"/>
      <c r="ANJ541" s="78"/>
      <c r="ANK541" s="65"/>
      <c r="ANN541" s="78"/>
      <c r="ANO541" s="78"/>
      <c r="ANP541" s="65"/>
      <c r="ANS541" s="78"/>
      <c r="ANT541" s="78"/>
      <c r="ANU541" s="65"/>
      <c r="ANX541" s="78"/>
      <c r="ANY541" s="78"/>
      <c r="ANZ541" s="65"/>
      <c r="AOC541" s="78"/>
      <c r="AOD541" s="78"/>
      <c r="AOE541" s="65"/>
      <c r="AOH541" s="78"/>
      <c r="AOI541" s="78"/>
      <c r="AOJ541" s="65"/>
      <c r="AOM541" s="78"/>
      <c r="AON541" s="78"/>
      <c r="AOO541" s="65"/>
      <c r="AOR541" s="78"/>
      <c r="AOS541" s="78"/>
      <c r="AOT541" s="65"/>
      <c r="AOW541" s="78"/>
      <c r="AOX541" s="78"/>
      <c r="AOY541" s="65"/>
      <c r="APB541" s="78"/>
      <c r="APC541" s="78"/>
      <c r="APD541" s="65"/>
      <c r="APG541" s="78"/>
      <c r="APH541" s="78"/>
      <c r="API541" s="65"/>
      <c r="APL541" s="78"/>
      <c r="APM541" s="78"/>
      <c r="APN541" s="65"/>
      <c r="APQ541" s="78"/>
      <c r="APR541" s="78"/>
      <c r="APS541" s="65"/>
      <c r="APV541" s="78"/>
      <c r="APW541" s="78"/>
      <c r="APX541" s="65"/>
      <c r="AQA541" s="78"/>
      <c r="AQB541" s="78"/>
      <c r="AQC541" s="65"/>
      <c r="AQF541" s="78"/>
      <c r="AQG541" s="78"/>
      <c r="AQH541" s="65"/>
      <c r="AQK541" s="78"/>
      <c r="AQL541" s="78"/>
      <c r="AQM541" s="65"/>
      <c r="AQP541" s="78"/>
      <c r="AQQ541" s="78"/>
      <c r="AQR541" s="65"/>
      <c r="AQU541" s="78"/>
      <c r="AQV541" s="78"/>
      <c r="AQW541" s="65"/>
      <c r="AQZ541" s="78"/>
      <c r="ARA541" s="78"/>
      <c r="ARB541" s="65"/>
      <c r="ARE541" s="78"/>
      <c r="ARF541" s="78"/>
      <c r="ARG541" s="65"/>
      <c r="ARJ541" s="78"/>
      <c r="ARK541" s="78"/>
      <c r="ARL541" s="65"/>
      <c r="ARO541" s="78"/>
      <c r="ARP541" s="78"/>
      <c r="ARQ541" s="65"/>
      <c r="ART541" s="78"/>
      <c r="ARU541" s="78"/>
      <c r="ARV541" s="65"/>
      <c r="ARY541" s="78"/>
      <c r="ARZ541" s="78"/>
      <c r="ASA541" s="65"/>
      <c r="ASD541" s="78"/>
      <c r="ASE541" s="78"/>
      <c r="ASF541" s="65"/>
      <c r="ASI541" s="78"/>
      <c r="ASJ541" s="78"/>
      <c r="ASK541" s="65"/>
      <c r="ASN541" s="78"/>
      <c r="ASO541" s="78"/>
      <c r="ASP541" s="65"/>
      <c r="ASS541" s="78"/>
      <c r="AST541" s="78"/>
      <c r="ASU541" s="65"/>
      <c r="ASX541" s="78"/>
      <c r="ASY541" s="78"/>
      <c r="ASZ541" s="65"/>
      <c r="ATC541" s="78"/>
      <c r="ATD541" s="78"/>
      <c r="ATE541" s="65"/>
      <c r="ATH541" s="78"/>
      <c r="ATI541" s="78"/>
      <c r="ATJ541" s="65"/>
      <c r="ATM541" s="78"/>
      <c r="ATN541" s="78"/>
      <c r="ATO541" s="65"/>
      <c r="ATR541" s="78"/>
      <c r="ATS541" s="78"/>
      <c r="ATT541" s="65"/>
      <c r="ATW541" s="78"/>
      <c r="ATX541" s="78"/>
      <c r="ATY541" s="65"/>
      <c r="AUB541" s="78"/>
      <c r="AUC541" s="78"/>
      <c r="AUD541" s="65"/>
      <c r="AUG541" s="78"/>
      <c r="AUH541" s="78"/>
      <c r="AUI541" s="65"/>
      <c r="AUL541" s="78"/>
      <c r="AUM541" s="78"/>
      <c r="AUN541" s="65"/>
      <c r="AUQ541" s="78"/>
      <c r="AUR541" s="78"/>
      <c r="AUS541" s="65"/>
      <c r="AUV541" s="78"/>
      <c r="AUW541" s="78"/>
      <c r="AUX541" s="65"/>
      <c r="AVA541" s="78"/>
      <c r="AVB541" s="78"/>
      <c r="AVC541" s="65"/>
      <c r="AVF541" s="78"/>
      <c r="AVG541" s="78"/>
      <c r="AVH541" s="65"/>
      <c r="AVK541" s="78"/>
      <c r="AVL541" s="78"/>
      <c r="AVM541" s="65"/>
      <c r="AVP541" s="78"/>
      <c r="AVQ541" s="78"/>
      <c r="AVR541" s="65"/>
      <c r="AVU541" s="78"/>
      <c r="AVV541" s="78"/>
      <c r="AVW541" s="65"/>
      <c r="AVZ541" s="78"/>
      <c r="AWA541" s="78"/>
      <c r="AWB541" s="65"/>
      <c r="AWE541" s="78"/>
      <c r="AWF541" s="78"/>
      <c r="AWG541" s="65"/>
      <c r="AWJ541" s="78"/>
      <c r="AWK541" s="78"/>
      <c r="AWL541" s="65"/>
      <c r="AWO541" s="78"/>
      <c r="AWP541" s="78"/>
      <c r="AWQ541" s="65"/>
      <c r="AWT541" s="78"/>
      <c r="AWU541" s="78"/>
      <c r="AWV541" s="65"/>
      <c r="AWY541" s="78"/>
      <c r="AWZ541" s="78"/>
      <c r="AXA541" s="65"/>
      <c r="AXD541" s="78"/>
      <c r="AXE541" s="78"/>
      <c r="AXF541" s="65"/>
      <c r="AXI541" s="78"/>
      <c r="AXJ541" s="78"/>
      <c r="AXK541" s="65"/>
      <c r="AXN541" s="78"/>
      <c r="AXO541" s="78"/>
      <c r="AXP541" s="65"/>
      <c r="AXS541" s="78"/>
      <c r="AXT541" s="78"/>
      <c r="AXU541" s="65"/>
      <c r="AXX541" s="78"/>
      <c r="AXY541" s="78"/>
      <c r="AXZ541" s="65"/>
      <c r="AYC541" s="78"/>
      <c r="AYD541" s="78"/>
      <c r="AYE541" s="65"/>
      <c r="AYH541" s="78"/>
      <c r="AYI541" s="78"/>
      <c r="AYJ541" s="65"/>
      <c r="AYM541" s="78"/>
      <c r="AYN541" s="78"/>
      <c r="AYO541" s="65"/>
      <c r="AYR541" s="78"/>
      <c r="AYS541" s="78"/>
      <c r="AYT541" s="65"/>
      <c r="AYW541" s="78"/>
      <c r="AYX541" s="78"/>
      <c r="AYY541" s="65"/>
      <c r="AZB541" s="78"/>
      <c r="AZC541" s="78"/>
      <c r="AZD541" s="65"/>
      <c r="AZG541" s="78"/>
      <c r="AZH541" s="78"/>
      <c r="AZI541" s="65"/>
      <c r="AZL541" s="78"/>
      <c r="AZM541" s="78"/>
      <c r="AZN541" s="65"/>
      <c r="AZQ541" s="78"/>
      <c r="AZR541" s="78"/>
      <c r="AZS541" s="65"/>
      <c r="AZV541" s="78"/>
      <c r="AZW541" s="78"/>
      <c r="AZX541" s="65"/>
      <c r="BAA541" s="78"/>
      <c r="BAB541" s="78"/>
      <c r="BAC541" s="65"/>
      <c r="BAF541" s="78"/>
      <c r="BAG541" s="78"/>
      <c r="BAH541" s="65"/>
      <c r="BAK541" s="78"/>
      <c r="BAL541" s="78"/>
      <c r="BAM541" s="65"/>
      <c r="BAP541" s="78"/>
      <c r="BAQ541" s="78"/>
      <c r="BAR541" s="65"/>
      <c r="BAU541" s="78"/>
      <c r="BAV541" s="78"/>
      <c r="BAW541" s="65"/>
      <c r="BAZ541" s="78"/>
      <c r="BBA541" s="78"/>
      <c r="BBB541" s="65"/>
      <c r="BBE541" s="78"/>
      <c r="BBF541" s="78"/>
      <c r="BBG541" s="65"/>
      <c r="BBJ541" s="78"/>
      <c r="BBK541" s="78"/>
      <c r="BBL541" s="65"/>
      <c r="BBO541" s="78"/>
      <c r="BBP541" s="78"/>
      <c r="BBQ541" s="65"/>
      <c r="BBT541" s="78"/>
      <c r="BBU541" s="78"/>
      <c r="BBV541" s="65"/>
      <c r="BBY541" s="78"/>
      <c r="BBZ541" s="78"/>
      <c r="BCA541" s="65"/>
      <c r="BCD541" s="78"/>
      <c r="BCE541" s="78"/>
      <c r="BCF541" s="65"/>
      <c r="BCI541" s="78"/>
      <c r="BCJ541" s="78"/>
      <c r="BCK541" s="65"/>
      <c r="BCN541" s="78"/>
      <c r="BCO541" s="78"/>
      <c r="BCP541" s="65"/>
      <c r="BCS541" s="78"/>
      <c r="BCT541" s="78"/>
      <c r="BCU541" s="65"/>
      <c r="BCX541" s="78"/>
      <c r="BCY541" s="78"/>
      <c r="BCZ541" s="65"/>
      <c r="BDC541" s="78"/>
      <c r="BDD541" s="78"/>
      <c r="BDE541" s="65"/>
      <c r="BDH541" s="78"/>
      <c r="BDI541" s="78"/>
      <c r="BDJ541" s="65"/>
      <c r="BDM541" s="78"/>
      <c r="BDN541" s="78"/>
      <c r="BDO541" s="65"/>
      <c r="BDR541" s="78"/>
      <c r="BDS541" s="78"/>
      <c r="BDT541" s="65"/>
      <c r="BDW541" s="78"/>
      <c r="BDX541" s="78"/>
      <c r="BDY541" s="65"/>
      <c r="BEB541" s="78"/>
      <c r="BEC541" s="78"/>
      <c r="BED541" s="65"/>
      <c r="BEG541" s="78"/>
      <c r="BEH541" s="78"/>
      <c r="BEI541" s="65"/>
      <c r="BEL541" s="78"/>
      <c r="BEM541" s="78"/>
      <c r="BEN541" s="65"/>
      <c r="BEQ541" s="78"/>
      <c r="BER541" s="78"/>
      <c r="BES541" s="65"/>
      <c r="BEV541" s="78"/>
      <c r="BEW541" s="78"/>
      <c r="BEX541" s="65"/>
      <c r="BFA541" s="78"/>
      <c r="BFB541" s="78"/>
      <c r="BFC541" s="65"/>
      <c r="BFF541" s="78"/>
      <c r="BFG541" s="78"/>
      <c r="BFH541" s="65"/>
      <c r="BFK541" s="78"/>
      <c r="BFL541" s="78"/>
      <c r="BFM541" s="65"/>
      <c r="BFP541" s="78"/>
      <c r="BFQ541" s="78"/>
      <c r="BFR541" s="65"/>
      <c r="BFU541" s="78"/>
      <c r="BFV541" s="78"/>
      <c r="BFW541" s="65"/>
      <c r="BFZ541" s="78"/>
      <c r="BGA541" s="78"/>
      <c r="BGB541" s="65"/>
      <c r="BGE541" s="78"/>
      <c r="BGF541" s="78"/>
      <c r="BGG541" s="65"/>
      <c r="BGJ541" s="78"/>
      <c r="BGK541" s="78"/>
      <c r="BGL541" s="65"/>
      <c r="BGO541" s="78"/>
      <c r="BGP541" s="78"/>
      <c r="BGQ541" s="65"/>
      <c r="BGT541" s="78"/>
      <c r="BGU541" s="78"/>
      <c r="BGV541" s="65"/>
      <c r="BGY541" s="78"/>
      <c r="BGZ541" s="78"/>
      <c r="BHA541" s="65"/>
      <c r="BHD541" s="78"/>
      <c r="BHE541" s="78"/>
      <c r="BHF541" s="65"/>
      <c r="BHI541" s="78"/>
      <c r="BHJ541" s="78"/>
      <c r="BHK541" s="65"/>
      <c r="BHN541" s="78"/>
      <c r="BHO541" s="78"/>
      <c r="BHP541" s="65"/>
      <c r="BHS541" s="78"/>
      <c r="BHT541" s="78"/>
      <c r="BHU541" s="65"/>
      <c r="BHX541" s="78"/>
      <c r="BHY541" s="78"/>
      <c r="BHZ541" s="65"/>
      <c r="BIC541" s="78"/>
      <c r="BID541" s="78"/>
      <c r="BIE541" s="65"/>
      <c r="BIH541" s="78"/>
      <c r="BII541" s="78"/>
      <c r="BIJ541" s="65"/>
      <c r="BIM541" s="78"/>
      <c r="BIN541" s="78"/>
      <c r="BIO541" s="65"/>
      <c r="BIR541" s="78"/>
      <c r="BIS541" s="78"/>
      <c r="BIT541" s="65"/>
      <c r="BIW541" s="78"/>
      <c r="BIX541" s="78"/>
      <c r="BIY541" s="65"/>
      <c r="BJB541" s="78"/>
      <c r="BJC541" s="78"/>
      <c r="BJD541" s="65"/>
      <c r="BJG541" s="78"/>
      <c r="BJH541" s="78"/>
      <c r="BJI541" s="65"/>
      <c r="BJL541" s="78"/>
      <c r="BJM541" s="78"/>
      <c r="BJN541" s="65"/>
      <c r="BJQ541" s="78"/>
      <c r="BJR541" s="78"/>
      <c r="BJS541" s="65"/>
      <c r="BJV541" s="78"/>
      <c r="BJW541" s="78"/>
      <c r="BJX541" s="65"/>
      <c r="BKA541" s="78"/>
      <c r="BKB541" s="78"/>
      <c r="BKC541" s="65"/>
      <c r="BKF541" s="78"/>
      <c r="BKG541" s="78"/>
      <c r="BKH541" s="65"/>
      <c r="BKK541" s="78"/>
      <c r="BKL541" s="78"/>
      <c r="BKM541" s="65"/>
      <c r="BKP541" s="78"/>
      <c r="BKQ541" s="78"/>
      <c r="BKR541" s="65"/>
      <c r="BKU541" s="78"/>
      <c r="BKV541" s="78"/>
      <c r="BKW541" s="65"/>
      <c r="BKZ541" s="78"/>
      <c r="BLA541" s="78"/>
      <c r="BLB541" s="65"/>
      <c r="BLE541" s="78"/>
      <c r="BLF541" s="78"/>
      <c r="BLG541" s="65"/>
      <c r="BLJ541" s="78"/>
      <c r="BLK541" s="78"/>
      <c r="BLL541" s="65"/>
      <c r="BLO541" s="78"/>
      <c r="BLP541" s="78"/>
      <c r="BLQ541" s="65"/>
      <c r="BLT541" s="78"/>
      <c r="BLU541" s="78"/>
      <c r="BLV541" s="65"/>
      <c r="BLY541" s="78"/>
      <c r="BLZ541" s="78"/>
      <c r="BMA541" s="65"/>
      <c r="BMD541" s="78"/>
      <c r="BME541" s="78"/>
      <c r="BMF541" s="65"/>
      <c r="BMI541" s="78"/>
      <c r="BMJ541" s="78"/>
      <c r="BMK541" s="65"/>
      <c r="BMN541" s="78"/>
      <c r="BMO541" s="78"/>
      <c r="BMP541" s="65"/>
      <c r="BMS541" s="78"/>
      <c r="BMT541" s="78"/>
      <c r="BMU541" s="65"/>
      <c r="BMX541" s="78"/>
      <c r="BMY541" s="78"/>
      <c r="BMZ541" s="65"/>
      <c r="BNC541" s="78"/>
      <c r="BND541" s="78"/>
      <c r="BNE541" s="65"/>
      <c r="BNH541" s="78"/>
      <c r="BNI541" s="78"/>
      <c r="BNJ541" s="65"/>
      <c r="BNM541" s="78"/>
      <c r="BNN541" s="78"/>
      <c r="BNO541" s="65"/>
      <c r="BNR541" s="78"/>
      <c r="BNS541" s="78"/>
      <c r="BNT541" s="65"/>
      <c r="BNW541" s="78"/>
      <c r="BNX541" s="78"/>
      <c r="BNY541" s="65"/>
      <c r="BOB541" s="78"/>
      <c r="BOC541" s="78"/>
      <c r="BOD541" s="65"/>
      <c r="BOG541" s="78"/>
      <c r="BOH541" s="78"/>
      <c r="BOI541" s="65"/>
      <c r="BOL541" s="78"/>
      <c r="BOM541" s="78"/>
      <c r="BON541" s="65"/>
      <c r="BOQ541" s="78"/>
      <c r="BOR541" s="78"/>
      <c r="BOS541" s="65"/>
      <c r="BOV541" s="78"/>
      <c r="BOW541" s="78"/>
      <c r="BOX541" s="65"/>
      <c r="BPA541" s="78"/>
      <c r="BPB541" s="78"/>
      <c r="BPC541" s="65"/>
      <c r="BPF541" s="78"/>
      <c r="BPG541" s="78"/>
      <c r="BPH541" s="65"/>
      <c r="BPK541" s="78"/>
      <c r="BPL541" s="78"/>
      <c r="BPM541" s="65"/>
      <c r="BPP541" s="78"/>
      <c r="BPQ541" s="78"/>
      <c r="BPR541" s="65"/>
      <c r="BPU541" s="78"/>
      <c r="BPV541" s="78"/>
      <c r="BPW541" s="65"/>
      <c r="BPZ541" s="78"/>
      <c r="BQA541" s="78"/>
      <c r="BQB541" s="65"/>
      <c r="BQE541" s="78"/>
      <c r="BQF541" s="78"/>
      <c r="BQG541" s="65"/>
      <c r="BQJ541" s="78"/>
      <c r="BQK541" s="78"/>
      <c r="BQL541" s="65"/>
      <c r="BQO541" s="78"/>
      <c r="BQP541" s="78"/>
      <c r="BQQ541" s="65"/>
      <c r="BQT541" s="78"/>
      <c r="BQU541" s="78"/>
      <c r="BQV541" s="65"/>
      <c r="BQY541" s="78"/>
      <c r="BQZ541" s="78"/>
      <c r="BRA541" s="65"/>
      <c r="BRD541" s="78"/>
      <c r="BRE541" s="78"/>
      <c r="BRF541" s="65"/>
      <c r="BRI541" s="78"/>
      <c r="BRJ541" s="78"/>
      <c r="BRK541" s="65"/>
      <c r="BRN541" s="78"/>
      <c r="BRO541" s="78"/>
      <c r="BRP541" s="65"/>
      <c r="BRS541" s="78"/>
      <c r="BRT541" s="78"/>
      <c r="BRU541" s="65"/>
      <c r="BRX541" s="78"/>
      <c r="BRY541" s="78"/>
      <c r="BRZ541" s="65"/>
      <c r="BSC541" s="78"/>
      <c r="BSD541" s="78"/>
      <c r="BSE541" s="65"/>
      <c r="BSH541" s="78"/>
      <c r="BSI541" s="78"/>
      <c r="BSJ541" s="65"/>
      <c r="BSM541" s="78"/>
      <c r="BSN541" s="78"/>
      <c r="BSO541" s="65"/>
      <c r="BSR541" s="78"/>
      <c r="BSS541" s="78"/>
      <c r="BST541" s="65"/>
      <c r="BSW541" s="78"/>
      <c r="BSX541" s="78"/>
      <c r="BSY541" s="65"/>
      <c r="BTB541" s="78"/>
      <c r="BTC541" s="78"/>
      <c r="BTD541" s="65"/>
      <c r="BTG541" s="78"/>
      <c r="BTH541" s="78"/>
      <c r="BTI541" s="65"/>
      <c r="BTL541" s="78"/>
      <c r="BTM541" s="78"/>
      <c r="BTN541" s="65"/>
      <c r="BTQ541" s="78"/>
      <c r="BTR541" s="78"/>
      <c r="BTS541" s="65"/>
      <c r="BTV541" s="78"/>
      <c r="BTW541" s="78"/>
      <c r="BTX541" s="65"/>
      <c r="BUA541" s="78"/>
      <c r="BUB541" s="78"/>
      <c r="BUC541" s="65"/>
      <c r="BUF541" s="78"/>
      <c r="BUG541" s="78"/>
      <c r="BUH541" s="65"/>
      <c r="BUK541" s="78"/>
      <c r="BUL541" s="78"/>
      <c r="BUM541" s="65"/>
      <c r="BUP541" s="78"/>
      <c r="BUQ541" s="78"/>
      <c r="BUR541" s="65"/>
      <c r="BUU541" s="78"/>
      <c r="BUV541" s="78"/>
      <c r="BUW541" s="65"/>
      <c r="BUZ541" s="78"/>
      <c r="BVA541" s="78"/>
      <c r="BVB541" s="65"/>
      <c r="BVE541" s="78"/>
      <c r="BVF541" s="78"/>
      <c r="BVG541" s="65"/>
      <c r="BVJ541" s="78"/>
      <c r="BVK541" s="78"/>
      <c r="BVL541" s="65"/>
      <c r="BVO541" s="78"/>
      <c r="BVP541" s="78"/>
      <c r="BVQ541" s="65"/>
      <c r="BVT541" s="78"/>
      <c r="BVU541" s="78"/>
      <c r="BVV541" s="65"/>
      <c r="BVY541" s="78"/>
      <c r="BVZ541" s="78"/>
      <c r="BWA541" s="65"/>
      <c r="BWD541" s="78"/>
      <c r="BWE541" s="78"/>
      <c r="BWF541" s="65"/>
      <c r="BWI541" s="78"/>
      <c r="BWJ541" s="78"/>
      <c r="BWK541" s="65"/>
      <c r="BWN541" s="78"/>
      <c r="BWO541" s="78"/>
      <c r="BWP541" s="65"/>
      <c r="BWS541" s="78"/>
      <c r="BWT541" s="78"/>
      <c r="BWU541" s="65"/>
      <c r="BWX541" s="78"/>
      <c r="BWY541" s="78"/>
      <c r="BWZ541" s="65"/>
      <c r="BXC541" s="78"/>
      <c r="BXD541" s="78"/>
      <c r="BXE541" s="65"/>
      <c r="BXH541" s="78"/>
      <c r="BXI541" s="78"/>
      <c r="BXJ541" s="65"/>
      <c r="BXM541" s="78"/>
      <c r="BXN541" s="78"/>
      <c r="BXO541" s="65"/>
      <c r="BXR541" s="78"/>
      <c r="BXS541" s="78"/>
      <c r="BXT541" s="65"/>
      <c r="BXW541" s="78"/>
      <c r="BXX541" s="78"/>
      <c r="BXY541" s="65"/>
      <c r="BYB541" s="78"/>
      <c r="BYC541" s="78"/>
      <c r="BYD541" s="65"/>
      <c r="BYG541" s="78"/>
      <c r="BYH541" s="78"/>
      <c r="BYI541" s="65"/>
      <c r="BYL541" s="78"/>
      <c r="BYM541" s="78"/>
      <c r="BYN541" s="65"/>
      <c r="BYQ541" s="78"/>
      <c r="BYR541" s="78"/>
      <c r="BYS541" s="65"/>
      <c r="BYV541" s="78"/>
      <c r="BYW541" s="78"/>
      <c r="BYX541" s="65"/>
      <c r="BZA541" s="78"/>
      <c r="BZB541" s="78"/>
      <c r="BZC541" s="65"/>
      <c r="BZF541" s="78"/>
      <c r="BZG541" s="78"/>
      <c r="BZH541" s="65"/>
      <c r="BZK541" s="78"/>
      <c r="BZL541" s="78"/>
      <c r="BZM541" s="65"/>
      <c r="BZP541" s="78"/>
      <c r="BZQ541" s="78"/>
      <c r="BZR541" s="65"/>
      <c r="BZU541" s="78"/>
      <c r="BZV541" s="78"/>
      <c r="BZW541" s="65"/>
      <c r="BZZ541" s="78"/>
      <c r="CAA541" s="78"/>
      <c r="CAB541" s="65"/>
      <c r="CAE541" s="78"/>
      <c r="CAF541" s="78"/>
      <c r="CAG541" s="65"/>
      <c r="CAJ541" s="78"/>
      <c r="CAK541" s="78"/>
      <c r="CAL541" s="65"/>
      <c r="CAO541" s="78"/>
      <c r="CAP541" s="78"/>
      <c r="CAQ541" s="65"/>
      <c r="CAT541" s="78"/>
      <c r="CAU541" s="78"/>
      <c r="CAV541" s="65"/>
      <c r="CAY541" s="78"/>
      <c r="CAZ541" s="78"/>
      <c r="CBA541" s="65"/>
      <c r="CBD541" s="78"/>
      <c r="CBE541" s="78"/>
      <c r="CBF541" s="65"/>
      <c r="CBI541" s="78"/>
      <c r="CBJ541" s="78"/>
      <c r="CBK541" s="65"/>
      <c r="CBN541" s="78"/>
      <c r="CBO541" s="78"/>
      <c r="CBP541" s="65"/>
      <c r="CBS541" s="78"/>
      <c r="CBT541" s="78"/>
      <c r="CBU541" s="65"/>
      <c r="CBX541" s="78"/>
      <c r="CBY541" s="78"/>
      <c r="CBZ541" s="65"/>
      <c r="CCC541" s="78"/>
      <c r="CCD541" s="78"/>
      <c r="CCE541" s="65"/>
      <c r="CCH541" s="78"/>
      <c r="CCI541" s="78"/>
      <c r="CCJ541" s="65"/>
      <c r="CCM541" s="78"/>
      <c r="CCN541" s="78"/>
      <c r="CCO541" s="65"/>
      <c r="CCR541" s="78"/>
      <c r="CCS541" s="78"/>
      <c r="CCT541" s="65"/>
      <c r="CCW541" s="78"/>
      <c r="CCX541" s="78"/>
      <c r="CCY541" s="65"/>
      <c r="CDB541" s="78"/>
      <c r="CDC541" s="78"/>
      <c r="CDD541" s="65"/>
      <c r="CDG541" s="78"/>
      <c r="CDH541" s="78"/>
      <c r="CDI541" s="65"/>
      <c r="CDL541" s="78"/>
      <c r="CDM541" s="78"/>
      <c r="CDN541" s="65"/>
      <c r="CDQ541" s="78"/>
      <c r="CDR541" s="78"/>
      <c r="CDS541" s="65"/>
      <c r="CDV541" s="78"/>
      <c r="CDW541" s="78"/>
      <c r="CDX541" s="65"/>
      <c r="CEA541" s="78"/>
      <c r="CEB541" s="78"/>
      <c r="CEC541" s="65"/>
      <c r="CEF541" s="78"/>
      <c r="CEG541" s="78"/>
      <c r="CEH541" s="65"/>
      <c r="CEK541" s="78"/>
      <c r="CEL541" s="78"/>
      <c r="CEM541" s="65"/>
      <c r="CEP541" s="78"/>
      <c r="CEQ541" s="78"/>
      <c r="CER541" s="65"/>
      <c r="CEU541" s="78"/>
      <c r="CEV541" s="78"/>
      <c r="CEW541" s="65"/>
      <c r="CEZ541" s="78"/>
      <c r="CFA541" s="78"/>
      <c r="CFB541" s="65"/>
      <c r="CFE541" s="78"/>
      <c r="CFF541" s="78"/>
      <c r="CFG541" s="65"/>
      <c r="CFJ541" s="78"/>
      <c r="CFK541" s="78"/>
      <c r="CFL541" s="65"/>
      <c r="CFO541" s="78"/>
      <c r="CFP541" s="78"/>
      <c r="CFQ541" s="65"/>
      <c r="CFT541" s="78"/>
      <c r="CFU541" s="78"/>
      <c r="CFV541" s="65"/>
      <c r="CFY541" s="78"/>
      <c r="CFZ541" s="78"/>
      <c r="CGA541" s="65"/>
      <c r="CGD541" s="78"/>
      <c r="CGE541" s="78"/>
      <c r="CGF541" s="65"/>
      <c r="CGI541" s="78"/>
      <c r="CGJ541" s="78"/>
      <c r="CGK541" s="65"/>
      <c r="CGN541" s="78"/>
      <c r="CGO541" s="78"/>
      <c r="CGP541" s="65"/>
      <c r="CGS541" s="78"/>
      <c r="CGT541" s="78"/>
      <c r="CGU541" s="65"/>
      <c r="CGX541" s="78"/>
      <c r="CGY541" s="78"/>
      <c r="CGZ541" s="65"/>
      <c r="CHC541" s="78"/>
      <c r="CHD541" s="78"/>
      <c r="CHE541" s="65"/>
      <c r="CHH541" s="78"/>
      <c r="CHI541" s="78"/>
      <c r="CHJ541" s="65"/>
      <c r="CHM541" s="78"/>
      <c r="CHN541" s="78"/>
      <c r="CHO541" s="65"/>
      <c r="CHR541" s="78"/>
      <c r="CHS541" s="78"/>
      <c r="CHT541" s="65"/>
      <c r="CHW541" s="78"/>
      <c r="CHX541" s="78"/>
      <c r="CHY541" s="65"/>
      <c r="CIB541" s="78"/>
      <c r="CIC541" s="78"/>
      <c r="CID541" s="65"/>
      <c r="CIG541" s="78"/>
      <c r="CIH541" s="78"/>
      <c r="CII541" s="65"/>
      <c r="CIL541" s="78"/>
      <c r="CIM541" s="78"/>
      <c r="CIN541" s="65"/>
      <c r="CIQ541" s="78"/>
      <c r="CIR541" s="78"/>
      <c r="CIS541" s="65"/>
      <c r="CIV541" s="78"/>
      <c r="CIW541" s="78"/>
      <c r="CIX541" s="65"/>
      <c r="CJA541" s="78"/>
      <c r="CJB541" s="78"/>
      <c r="CJC541" s="65"/>
      <c r="CJF541" s="78"/>
      <c r="CJG541" s="78"/>
      <c r="CJH541" s="65"/>
      <c r="CJK541" s="78"/>
      <c r="CJL541" s="78"/>
      <c r="CJM541" s="65"/>
      <c r="CJP541" s="78"/>
      <c r="CJQ541" s="78"/>
      <c r="CJR541" s="65"/>
      <c r="CJU541" s="78"/>
      <c r="CJV541" s="78"/>
      <c r="CJW541" s="65"/>
      <c r="CJZ541" s="78"/>
      <c r="CKA541" s="78"/>
      <c r="CKB541" s="65"/>
      <c r="CKE541" s="78"/>
      <c r="CKF541" s="78"/>
      <c r="CKG541" s="65"/>
      <c r="CKJ541" s="78"/>
      <c r="CKK541" s="78"/>
      <c r="CKL541" s="65"/>
      <c r="CKO541" s="78"/>
      <c r="CKP541" s="78"/>
      <c r="CKQ541" s="65"/>
      <c r="CKT541" s="78"/>
      <c r="CKU541" s="78"/>
      <c r="CKV541" s="65"/>
      <c r="CKY541" s="78"/>
      <c r="CKZ541" s="78"/>
      <c r="CLA541" s="65"/>
      <c r="CLD541" s="78"/>
      <c r="CLE541" s="78"/>
      <c r="CLF541" s="65"/>
      <c r="CLI541" s="78"/>
      <c r="CLJ541" s="78"/>
      <c r="CLK541" s="65"/>
      <c r="CLN541" s="78"/>
      <c r="CLO541" s="78"/>
      <c r="CLP541" s="65"/>
      <c r="CLS541" s="78"/>
      <c r="CLT541" s="78"/>
      <c r="CLU541" s="65"/>
      <c r="CLX541" s="78"/>
      <c r="CLY541" s="78"/>
      <c r="CLZ541" s="65"/>
      <c r="CMC541" s="78"/>
      <c r="CMD541" s="78"/>
      <c r="CME541" s="65"/>
      <c r="CMH541" s="78"/>
      <c r="CMI541" s="78"/>
      <c r="CMJ541" s="65"/>
      <c r="CMM541" s="78"/>
      <c r="CMN541" s="78"/>
      <c r="CMO541" s="65"/>
      <c r="CMR541" s="78"/>
      <c r="CMS541" s="78"/>
      <c r="CMT541" s="65"/>
      <c r="CMW541" s="78"/>
      <c r="CMX541" s="78"/>
      <c r="CMY541" s="65"/>
      <c r="CNB541" s="78"/>
      <c r="CNC541" s="78"/>
      <c r="CND541" s="65"/>
      <c r="CNG541" s="78"/>
      <c r="CNH541" s="78"/>
      <c r="CNI541" s="65"/>
      <c r="CNL541" s="78"/>
      <c r="CNM541" s="78"/>
      <c r="CNN541" s="65"/>
      <c r="CNQ541" s="78"/>
      <c r="CNR541" s="78"/>
      <c r="CNS541" s="65"/>
      <c r="CNV541" s="78"/>
      <c r="CNW541" s="78"/>
      <c r="CNX541" s="65"/>
      <c r="COA541" s="78"/>
      <c r="COB541" s="78"/>
      <c r="COC541" s="65"/>
      <c r="COF541" s="78"/>
      <c r="COG541" s="78"/>
      <c r="COH541" s="65"/>
      <c r="COK541" s="78"/>
      <c r="COL541" s="78"/>
      <c r="COM541" s="65"/>
      <c r="COP541" s="78"/>
      <c r="COQ541" s="78"/>
      <c r="COR541" s="65"/>
      <c r="COU541" s="78"/>
      <c r="COV541" s="78"/>
      <c r="COW541" s="65"/>
      <c r="COZ541" s="78"/>
      <c r="CPA541" s="78"/>
      <c r="CPB541" s="65"/>
      <c r="CPE541" s="78"/>
      <c r="CPF541" s="78"/>
      <c r="CPG541" s="65"/>
      <c r="CPJ541" s="78"/>
      <c r="CPK541" s="78"/>
      <c r="CPL541" s="65"/>
      <c r="CPO541" s="78"/>
      <c r="CPP541" s="78"/>
      <c r="CPQ541" s="65"/>
      <c r="CPT541" s="78"/>
      <c r="CPU541" s="78"/>
      <c r="CPV541" s="65"/>
      <c r="CPY541" s="78"/>
      <c r="CPZ541" s="78"/>
      <c r="CQA541" s="65"/>
      <c r="CQD541" s="78"/>
      <c r="CQE541" s="78"/>
      <c r="CQF541" s="65"/>
      <c r="CQI541" s="78"/>
      <c r="CQJ541" s="78"/>
      <c r="CQK541" s="65"/>
      <c r="CQN541" s="78"/>
      <c r="CQO541" s="78"/>
      <c r="CQP541" s="65"/>
      <c r="CQS541" s="78"/>
      <c r="CQT541" s="78"/>
      <c r="CQU541" s="65"/>
      <c r="CQX541" s="78"/>
      <c r="CQY541" s="78"/>
      <c r="CQZ541" s="65"/>
      <c r="CRC541" s="78"/>
      <c r="CRD541" s="78"/>
      <c r="CRE541" s="65"/>
      <c r="CRH541" s="78"/>
      <c r="CRI541" s="78"/>
      <c r="CRJ541" s="65"/>
      <c r="CRM541" s="78"/>
      <c r="CRN541" s="78"/>
      <c r="CRO541" s="65"/>
      <c r="CRR541" s="78"/>
      <c r="CRS541" s="78"/>
      <c r="CRT541" s="65"/>
      <c r="CRW541" s="78"/>
      <c r="CRX541" s="78"/>
      <c r="CRY541" s="65"/>
      <c r="CSB541" s="78"/>
      <c r="CSC541" s="78"/>
      <c r="CSD541" s="65"/>
      <c r="CSG541" s="78"/>
      <c r="CSH541" s="78"/>
      <c r="CSI541" s="65"/>
      <c r="CSL541" s="78"/>
      <c r="CSM541" s="78"/>
      <c r="CSN541" s="65"/>
      <c r="CSQ541" s="78"/>
      <c r="CSR541" s="78"/>
      <c r="CSS541" s="65"/>
      <c r="CSV541" s="78"/>
      <c r="CSW541" s="78"/>
      <c r="CSX541" s="65"/>
      <c r="CTA541" s="78"/>
      <c r="CTB541" s="78"/>
      <c r="CTC541" s="65"/>
      <c r="CTF541" s="78"/>
      <c r="CTG541" s="78"/>
      <c r="CTH541" s="65"/>
      <c r="CTK541" s="78"/>
      <c r="CTL541" s="78"/>
      <c r="CTM541" s="65"/>
      <c r="CTP541" s="78"/>
      <c r="CTQ541" s="78"/>
      <c r="CTR541" s="65"/>
      <c r="CTU541" s="78"/>
      <c r="CTV541" s="78"/>
      <c r="CTW541" s="65"/>
      <c r="CTZ541" s="78"/>
      <c r="CUA541" s="78"/>
      <c r="CUB541" s="65"/>
      <c r="CUE541" s="78"/>
      <c r="CUF541" s="78"/>
      <c r="CUG541" s="65"/>
      <c r="CUJ541" s="78"/>
      <c r="CUK541" s="78"/>
      <c r="CUL541" s="65"/>
      <c r="CUO541" s="78"/>
      <c r="CUP541" s="78"/>
      <c r="CUQ541" s="65"/>
      <c r="CUT541" s="78"/>
      <c r="CUU541" s="78"/>
      <c r="CUV541" s="65"/>
      <c r="CUY541" s="78"/>
      <c r="CUZ541" s="78"/>
      <c r="CVA541" s="65"/>
      <c r="CVD541" s="78"/>
      <c r="CVE541" s="78"/>
      <c r="CVF541" s="65"/>
      <c r="CVI541" s="78"/>
      <c r="CVJ541" s="78"/>
      <c r="CVK541" s="65"/>
      <c r="CVN541" s="78"/>
      <c r="CVO541" s="78"/>
      <c r="CVP541" s="65"/>
      <c r="CVS541" s="78"/>
      <c r="CVT541" s="78"/>
      <c r="CVU541" s="65"/>
      <c r="CVX541" s="78"/>
      <c r="CVY541" s="78"/>
      <c r="CVZ541" s="65"/>
      <c r="CWC541" s="78"/>
      <c r="CWD541" s="78"/>
      <c r="CWE541" s="65"/>
      <c r="CWH541" s="78"/>
      <c r="CWI541" s="78"/>
      <c r="CWJ541" s="65"/>
      <c r="CWM541" s="78"/>
      <c r="CWN541" s="78"/>
      <c r="CWO541" s="65"/>
      <c r="CWR541" s="78"/>
      <c r="CWS541" s="78"/>
      <c r="CWT541" s="65"/>
      <c r="CWW541" s="78"/>
      <c r="CWX541" s="78"/>
      <c r="CWY541" s="65"/>
      <c r="CXB541" s="78"/>
      <c r="CXC541" s="78"/>
      <c r="CXD541" s="65"/>
      <c r="CXG541" s="78"/>
      <c r="CXH541" s="78"/>
      <c r="CXI541" s="65"/>
      <c r="CXL541" s="78"/>
      <c r="CXM541" s="78"/>
      <c r="CXN541" s="65"/>
      <c r="CXQ541" s="78"/>
      <c r="CXR541" s="78"/>
      <c r="CXS541" s="65"/>
      <c r="CXV541" s="78"/>
      <c r="CXW541" s="78"/>
      <c r="CXX541" s="65"/>
      <c r="CYA541" s="78"/>
      <c r="CYB541" s="78"/>
      <c r="CYC541" s="65"/>
      <c r="CYF541" s="78"/>
      <c r="CYG541" s="78"/>
      <c r="CYH541" s="65"/>
      <c r="CYK541" s="78"/>
      <c r="CYL541" s="78"/>
      <c r="CYM541" s="65"/>
      <c r="CYP541" s="78"/>
      <c r="CYQ541" s="78"/>
      <c r="CYR541" s="65"/>
      <c r="CYU541" s="78"/>
      <c r="CYV541" s="78"/>
      <c r="CYW541" s="65"/>
      <c r="CYZ541" s="78"/>
      <c r="CZA541" s="78"/>
      <c r="CZB541" s="65"/>
      <c r="CZE541" s="78"/>
      <c r="CZF541" s="78"/>
      <c r="CZG541" s="65"/>
      <c r="CZJ541" s="78"/>
      <c r="CZK541" s="78"/>
      <c r="CZL541" s="65"/>
      <c r="CZO541" s="78"/>
      <c r="CZP541" s="78"/>
      <c r="CZQ541" s="65"/>
      <c r="CZT541" s="78"/>
      <c r="CZU541" s="78"/>
      <c r="CZV541" s="65"/>
      <c r="CZY541" s="78"/>
      <c r="CZZ541" s="78"/>
      <c r="DAA541" s="65"/>
      <c r="DAD541" s="78"/>
      <c r="DAE541" s="78"/>
      <c r="DAF541" s="65"/>
      <c r="DAI541" s="78"/>
      <c r="DAJ541" s="78"/>
      <c r="DAK541" s="65"/>
      <c r="DAN541" s="78"/>
      <c r="DAO541" s="78"/>
      <c r="DAP541" s="65"/>
      <c r="DAS541" s="78"/>
      <c r="DAT541" s="78"/>
      <c r="DAU541" s="65"/>
      <c r="DAX541" s="78"/>
      <c r="DAY541" s="78"/>
      <c r="DAZ541" s="65"/>
      <c r="DBC541" s="78"/>
      <c r="DBD541" s="78"/>
      <c r="DBE541" s="65"/>
      <c r="DBH541" s="78"/>
      <c r="DBI541" s="78"/>
      <c r="DBJ541" s="65"/>
      <c r="DBM541" s="78"/>
      <c r="DBN541" s="78"/>
      <c r="DBO541" s="65"/>
      <c r="DBR541" s="78"/>
      <c r="DBS541" s="78"/>
      <c r="DBT541" s="65"/>
      <c r="DBW541" s="78"/>
      <c r="DBX541" s="78"/>
      <c r="DBY541" s="65"/>
      <c r="DCB541" s="78"/>
      <c r="DCC541" s="78"/>
      <c r="DCD541" s="65"/>
      <c r="DCG541" s="78"/>
      <c r="DCH541" s="78"/>
      <c r="DCI541" s="65"/>
      <c r="DCL541" s="78"/>
      <c r="DCM541" s="78"/>
      <c r="DCN541" s="65"/>
      <c r="DCQ541" s="78"/>
      <c r="DCR541" s="78"/>
      <c r="DCS541" s="65"/>
      <c r="DCV541" s="78"/>
      <c r="DCW541" s="78"/>
      <c r="DCX541" s="65"/>
      <c r="DDA541" s="78"/>
      <c r="DDB541" s="78"/>
      <c r="DDC541" s="65"/>
      <c r="DDF541" s="78"/>
      <c r="DDG541" s="78"/>
      <c r="DDH541" s="65"/>
      <c r="DDK541" s="78"/>
      <c r="DDL541" s="78"/>
      <c r="DDM541" s="65"/>
      <c r="DDP541" s="78"/>
      <c r="DDQ541" s="78"/>
      <c r="DDR541" s="65"/>
      <c r="DDU541" s="78"/>
      <c r="DDV541" s="78"/>
      <c r="DDW541" s="65"/>
      <c r="DDZ541" s="78"/>
      <c r="DEA541" s="78"/>
      <c r="DEB541" s="65"/>
      <c r="DEE541" s="78"/>
      <c r="DEF541" s="78"/>
      <c r="DEG541" s="65"/>
      <c r="DEJ541" s="78"/>
      <c r="DEK541" s="78"/>
      <c r="DEL541" s="65"/>
      <c r="DEO541" s="78"/>
      <c r="DEP541" s="78"/>
      <c r="DEQ541" s="65"/>
      <c r="DET541" s="78"/>
      <c r="DEU541" s="78"/>
      <c r="DEV541" s="65"/>
      <c r="DEY541" s="78"/>
      <c r="DEZ541" s="78"/>
      <c r="DFA541" s="65"/>
      <c r="DFD541" s="78"/>
      <c r="DFE541" s="78"/>
      <c r="DFF541" s="65"/>
      <c r="DFI541" s="78"/>
      <c r="DFJ541" s="78"/>
      <c r="DFK541" s="65"/>
      <c r="DFN541" s="78"/>
      <c r="DFO541" s="78"/>
      <c r="DFP541" s="65"/>
      <c r="DFS541" s="78"/>
      <c r="DFT541" s="78"/>
      <c r="DFU541" s="65"/>
      <c r="DFX541" s="78"/>
      <c r="DFY541" s="78"/>
      <c r="DFZ541" s="65"/>
      <c r="DGC541" s="78"/>
      <c r="DGD541" s="78"/>
      <c r="DGE541" s="65"/>
      <c r="DGH541" s="78"/>
      <c r="DGI541" s="78"/>
      <c r="DGJ541" s="65"/>
      <c r="DGM541" s="78"/>
      <c r="DGN541" s="78"/>
      <c r="DGO541" s="65"/>
      <c r="DGR541" s="78"/>
      <c r="DGS541" s="78"/>
      <c r="DGT541" s="65"/>
      <c r="DGW541" s="78"/>
      <c r="DGX541" s="78"/>
      <c r="DGY541" s="65"/>
      <c r="DHB541" s="78"/>
      <c r="DHC541" s="78"/>
      <c r="DHD541" s="65"/>
      <c r="DHG541" s="78"/>
      <c r="DHH541" s="78"/>
      <c r="DHI541" s="65"/>
      <c r="DHL541" s="78"/>
      <c r="DHM541" s="78"/>
      <c r="DHN541" s="65"/>
      <c r="DHQ541" s="78"/>
      <c r="DHR541" s="78"/>
      <c r="DHS541" s="65"/>
      <c r="DHV541" s="78"/>
      <c r="DHW541" s="78"/>
      <c r="DHX541" s="65"/>
      <c r="DIA541" s="78"/>
      <c r="DIB541" s="78"/>
      <c r="DIC541" s="65"/>
      <c r="DIF541" s="78"/>
      <c r="DIG541" s="78"/>
      <c r="DIH541" s="65"/>
      <c r="DIK541" s="78"/>
      <c r="DIL541" s="78"/>
      <c r="DIM541" s="65"/>
      <c r="DIP541" s="78"/>
      <c r="DIQ541" s="78"/>
      <c r="DIR541" s="65"/>
      <c r="DIU541" s="78"/>
      <c r="DIV541" s="78"/>
      <c r="DIW541" s="65"/>
      <c r="DIZ541" s="78"/>
      <c r="DJA541" s="78"/>
      <c r="DJB541" s="65"/>
      <c r="DJE541" s="78"/>
      <c r="DJF541" s="78"/>
      <c r="DJG541" s="65"/>
      <c r="DJJ541" s="78"/>
      <c r="DJK541" s="78"/>
      <c r="DJL541" s="65"/>
      <c r="DJO541" s="78"/>
      <c r="DJP541" s="78"/>
      <c r="DJQ541" s="65"/>
      <c r="DJT541" s="78"/>
      <c r="DJU541" s="78"/>
      <c r="DJV541" s="65"/>
      <c r="DJY541" s="78"/>
      <c r="DJZ541" s="78"/>
      <c r="DKA541" s="65"/>
      <c r="DKD541" s="78"/>
      <c r="DKE541" s="78"/>
      <c r="DKF541" s="65"/>
      <c r="DKI541" s="78"/>
      <c r="DKJ541" s="78"/>
      <c r="DKK541" s="65"/>
      <c r="DKN541" s="78"/>
      <c r="DKO541" s="78"/>
      <c r="DKP541" s="65"/>
      <c r="DKS541" s="78"/>
      <c r="DKT541" s="78"/>
      <c r="DKU541" s="65"/>
      <c r="DKX541" s="78"/>
      <c r="DKY541" s="78"/>
      <c r="DKZ541" s="65"/>
      <c r="DLC541" s="78"/>
      <c r="DLD541" s="78"/>
      <c r="DLE541" s="65"/>
      <c r="DLH541" s="78"/>
      <c r="DLI541" s="78"/>
      <c r="DLJ541" s="65"/>
      <c r="DLM541" s="78"/>
      <c r="DLN541" s="78"/>
      <c r="DLO541" s="65"/>
      <c r="DLR541" s="78"/>
      <c r="DLS541" s="78"/>
      <c r="DLT541" s="65"/>
      <c r="DLW541" s="78"/>
      <c r="DLX541" s="78"/>
      <c r="DLY541" s="65"/>
      <c r="DMB541" s="78"/>
      <c r="DMC541" s="78"/>
      <c r="DMD541" s="65"/>
      <c r="DMG541" s="78"/>
      <c r="DMH541" s="78"/>
      <c r="DMI541" s="65"/>
      <c r="DML541" s="78"/>
      <c r="DMM541" s="78"/>
      <c r="DMN541" s="65"/>
      <c r="DMQ541" s="78"/>
      <c r="DMR541" s="78"/>
      <c r="DMS541" s="65"/>
      <c r="DMV541" s="78"/>
      <c r="DMW541" s="78"/>
      <c r="DMX541" s="65"/>
      <c r="DNA541" s="78"/>
      <c r="DNB541" s="78"/>
      <c r="DNC541" s="65"/>
      <c r="DNF541" s="78"/>
      <c r="DNG541" s="78"/>
      <c r="DNH541" s="65"/>
      <c r="DNK541" s="78"/>
      <c r="DNL541" s="78"/>
      <c r="DNM541" s="65"/>
      <c r="DNP541" s="78"/>
      <c r="DNQ541" s="78"/>
      <c r="DNR541" s="65"/>
      <c r="DNU541" s="78"/>
      <c r="DNV541" s="78"/>
      <c r="DNW541" s="65"/>
      <c r="DNZ541" s="78"/>
      <c r="DOA541" s="78"/>
      <c r="DOB541" s="65"/>
      <c r="DOE541" s="78"/>
      <c r="DOF541" s="78"/>
      <c r="DOG541" s="65"/>
      <c r="DOJ541" s="78"/>
      <c r="DOK541" s="78"/>
      <c r="DOL541" s="65"/>
      <c r="DOO541" s="78"/>
      <c r="DOP541" s="78"/>
      <c r="DOQ541" s="65"/>
      <c r="DOT541" s="78"/>
      <c r="DOU541" s="78"/>
      <c r="DOV541" s="65"/>
      <c r="DOY541" s="78"/>
      <c r="DOZ541" s="78"/>
      <c r="DPA541" s="65"/>
      <c r="DPD541" s="78"/>
      <c r="DPE541" s="78"/>
      <c r="DPF541" s="65"/>
      <c r="DPI541" s="78"/>
      <c r="DPJ541" s="78"/>
      <c r="DPK541" s="65"/>
      <c r="DPN541" s="78"/>
      <c r="DPO541" s="78"/>
      <c r="DPP541" s="65"/>
      <c r="DPS541" s="78"/>
      <c r="DPT541" s="78"/>
      <c r="DPU541" s="65"/>
      <c r="DPX541" s="78"/>
      <c r="DPY541" s="78"/>
      <c r="DPZ541" s="65"/>
      <c r="DQC541" s="78"/>
      <c r="DQD541" s="78"/>
      <c r="DQE541" s="65"/>
      <c r="DQH541" s="78"/>
      <c r="DQI541" s="78"/>
      <c r="DQJ541" s="65"/>
      <c r="DQM541" s="78"/>
      <c r="DQN541" s="78"/>
      <c r="DQO541" s="65"/>
      <c r="DQR541" s="78"/>
      <c r="DQS541" s="78"/>
      <c r="DQT541" s="65"/>
      <c r="DQW541" s="78"/>
      <c r="DQX541" s="78"/>
      <c r="DQY541" s="65"/>
      <c r="DRB541" s="78"/>
      <c r="DRC541" s="78"/>
      <c r="DRD541" s="65"/>
      <c r="DRG541" s="78"/>
      <c r="DRH541" s="78"/>
      <c r="DRI541" s="65"/>
      <c r="DRL541" s="78"/>
      <c r="DRM541" s="78"/>
      <c r="DRN541" s="65"/>
      <c r="DRQ541" s="78"/>
      <c r="DRR541" s="78"/>
      <c r="DRS541" s="65"/>
      <c r="DRV541" s="78"/>
      <c r="DRW541" s="78"/>
      <c r="DRX541" s="65"/>
      <c r="DSA541" s="78"/>
      <c r="DSB541" s="78"/>
      <c r="DSC541" s="65"/>
      <c r="DSF541" s="78"/>
      <c r="DSG541" s="78"/>
      <c r="DSH541" s="65"/>
      <c r="DSK541" s="78"/>
      <c r="DSL541" s="78"/>
      <c r="DSM541" s="65"/>
      <c r="DSP541" s="78"/>
      <c r="DSQ541" s="78"/>
      <c r="DSR541" s="65"/>
      <c r="DSU541" s="78"/>
      <c r="DSV541" s="78"/>
      <c r="DSW541" s="65"/>
      <c r="DSZ541" s="78"/>
      <c r="DTA541" s="78"/>
      <c r="DTB541" s="65"/>
      <c r="DTE541" s="78"/>
      <c r="DTF541" s="78"/>
      <c r="DTG541" s="65"/>
      <c r="DTJ541" s="78"/>
      <c r="DTK541" s="78"/>
      <c r="DTL541" s="65"/>
      <c r="DTO541" s="78"/>
      <c r="DTP541" s="78"/>
      <c r="DTQ541" s="65"/>
      <c r="DTT541" s="78"/>
      <c r="DTU541" s="78"/>
      <c r="DTV541" s="65"/>
      <c r="DTY541" s="78"/>
      <c r="DTZ541" s="78"/>
      <c r="DUA541" s="65"/>
      <c r="DUD541" s="78"/>
      <c r="DUE541" s="78"/>
      <c r="DUF541" s="65"/>
      <c r="DUI541" s="78"/>
      <c r="DUJ541" s="78"/>
      <c r="DUK541" s="65"/>
      <c r="DUN541" s="78"/>
      <c r="DUO541" s="78"/>
      <c r="DUP541" s="65"/>
      <c r="DUS541" s="78"/>
      <c r="DUT541" s="78"/>
      <c r="DUU541" s="65"/>
      <c r="DUX541" s="78"/>
      <c r="DUY541" s="78"/>
      <c r="DUZ541" s="65"/>
      <c r="DVC541" s="78"/>
      <c r="DVD541" s="78"/>
      <c r="DVE541" s="65"/>
      <c r="DVH541" s="78"/>
      <c r="DVI541" s="78"/>
      <c r="DVJ541" s="65"/>
      <c r="DVM541" s="78"/>
      <c r="DVN541" s="78"/>
      <c r="DVO541" s="65"/>
      <c r="DVR541" s="78"/>
      <c r="DVS541" s="78"/>
      <c r="DVT541" s="65"/>
      <c r="DVW541" s="78"/>
      <c r="DVX541" s="78"/>
      <c r="DVY541" s="65"/>
      <c r="DWB541" s="78"/>
      <c r="DWC541" s="78"/>
      <c r="DWD541" s="65"/>
      <c r="DWG541" s="78"/>
      <c r="DWH541" s="78"/>
      <c r="DWI541" s="65"/>
      <c r="DWL541" s="78"/>
      <c r="DWM541" s="78"/>
      <c r="DWN541" s="65"/>
      <c r="DWQ541" s="78"/>
      <c r="DWR541" s="78"/>
      <c r="DWS541" s="65"/>
      <c r="DWV541" s="78"/>
      <c r="DWW541" s="78"/>
      <c r="DWX541" s="65"/>
      <c r="DXA541" s="78"/>
      <c r="DXB541" s="78"/>
      <c r="DXC541" s="65"/>
      <c r="DXF541" s="78"/>
      <c r="DXG541" s="78"/>
      <c r="DXH541" s="65"/>
      <c r="DXK541" s="78"/>
      <c r="DXL541" s="78"/>
      <c r="DXM541" s="65"/>
      <c r="DXP541" s="78"/>
      <c r="DXQ541" s="78"/>
      <c r="DXR541" s="65"/>
      <c r="DXU541" s="78"/>
      <c r="DXV541" s="78"/>
      <c r="DXW541" s="65"/>
      <c r="DXZ541" s="78"/>
      <c r="DYA541" s="78"/>
      <c r="DYB541" s="65"/>
      <c r="DYE541" s="78"/>
      <c r="DYF541" s="78"/>
      <c r="DYG541" s="65"/>
      <c r="DYJ541" s="78"/>
      <c r="DYK541" s="78"/>
      <c r="DYL541" s="65"/>
      <c r="DYO541" s="78"/>
      <c r="DYP541" s="78"/>
      <c r="DYQ541" s="65"/>
      <c r="DYT541" s="78"/>
      <c r="DYU541" s="78"/>
      <c r="DYV541" s="65"/>
      <c r="DYY541" s="78"/>
      <c r="DYZ541" s="78"/>
      <c r="DZA541" s="65"/>
      <c r="DZD541" s="78"/>
      <c r="DZE541" s="78"/>
      <c r="DZF541" s="65"/>
      <c r="DZI541" s="78"/>
      <c r="DZJ541" s="78"/>
      <c r="DZK541" s="65"/>
      <c r="DZN541" s="78"/>
      <c r="DZO541" s="78"/>
      <c r="DZP541" s="65"/>
      <c r="DZS541" s="78"/>
      <c r="DZT541" s="78"/>
      <c r="DZU541" s="65"/>
      <c r="DZX541" s="78"/>
      <c r="DZY541" s="78"/>
      <c r="DZZ541" s="65"/>
      <c r="EAC541" s="78"/>
      <c r="EAD541" s="78"/>
      <c r="EAE541" s="65"/>
      <c r="EAH541" s="78"/>
      <c r="EAI541" s="78"/>
      <c r="EAJ541" s="65"/>
      <c r="EAM541" s="78"/>
      <c r="EAN541" s="78"/>
      <c r="EAO541" s="65"/>
      <c r="EAR541" s="78"/>
      <c r="EAS541" s="78"/>
      <c r="EAT541" s="65"/>
      <c r="EAW541" s="78"/>
      <c r="EAX541" s="78"/>
      <c r="EAY541" s="65"/>
      <c r="EBB541" s="78"/>
      <c r="EBC541" s="78"/>
      <c r="EBD541" s="65"/>
      <c r="EBG541" s="78"/>
      <c r="EBH541" s="78"/>
      <c r="EBI541" s="65"/>
      <c r="EBL541" s="78"/>
      <c r="EBM541" s="78"/>
      <c r="EBN541" s="65"/>
      <c r="EBQ541" s="78"/>
      <c r="EBR541" s="78"/>
      <c r="EBS541" s="65"/>
      <c r="EBV541" s="78"/>
      <c r="EBW541" s="78"/>
      <c r="EBX541" s="65"/>
      <c r="ECA541" s="78"/>
      <c r="ECB541" s="78"/>
      <c r="ECC541" s="65"/>
      <c r="ECF541" s="78"/>
      <c r="ECG541" s="78"/>
      <c r="ECH541" s="65"/>
      <c r="ECK541" s="78"/>
      <c r="ECL541" s="78"/>
      <c r="ECM541" s="65"/>
      <c r="ECP541" s="78"/>
      <c r="ECQ541" s="78"/>
      <c r="ECR541" s="65"/>
      <c r="ECU541" s="78"/>
      <c r="ECV541" s="78"/>
      <c r="ECW541" s="65"/>
      <c r="ECZ541" s="78"/>
      <c r="EDA541" s="78"/>
      <c r="EDB541" s="65"/>
      <c r="EDE541" s="78"/>
      <c r="EDF541" s="78"/>
      <c r="EDG541" s="65"/>
      <c r="EDJ541" s="78"/>
      <c r="EDK541" s="78"/>
      <c r="EDL541" s="65"/>
      <c r="EDO541" s="78"/>
      <c r="EDP541" s="78"/>
      <c r="EDQ541" s="65"/>
      <c r="EDT541" s="78"/>
      <c r="EDU541" s="78"/>
      <c r="EDV541" s="65"/>
      <c r="EDY541" s="78"/>
      <c r="EDZ541" s="78"/>
      <c r="EEA541" s="65"/>
      <c r="EED541" s="78"/>
      <c r="EEE541" s="78"/>
      <c r="EEF541" s="65"/>
      <c r="EEI541" s="78"/>
      <c r="EEJ541" s="78"/>
      <c r="EEK541" s="65"/>
      <c r="EEN541" s="78"/>
      <c r="EEO541" s="78"/>
      <c r="EEP541" s="65"/>
      <c r="EES541" s="78"/>
      <c r="EET541" s="78"/>
      <c r="EEU541" s="65"/>
      <c r="EEX541" s="78"/>
      <c r="EEY541" s="78"/>
      <c r="EEZ541" s="65"/>
      <c r="EFC541" s="78"/>
      <c r="EFD541" s="78"/>
      <c r="EFE541" s="65"/>
      <c r="EFH541" s="78"/>
      <c r="EFI541" s="78"/>
      <c r="EFJ541" s="65"/>
      <c r="EFM541" s="78"/>
      <c r="EFN541" s="78"/>
      <c r="EFO541" s="65"/>
      <c r="EFR541" s="78"/>
      <c r="EFS541" s="78"/>
      <c r="EFT541" s="65"/>
      <c r="EFW541" s="78"/>
      <c r="EFX541" s="78"/>
      <c r="EFY541" s="65"/>
      <c r="EGB541" s="78"/>
      <c r="EGC541" s="78"/>
      <c r="EGD541" s="65"/>
      <c r="EGG541" s="78"/>
      <c r="EGH541" s="78"/>
      <c r="EGI541" s="65"/>
      <c r="EGL541" s="78"/>
      <c r="EGM541" s="78"/>
      <c r="EGN541" s="65"/>
      <c r="EGQ541" s="78"/>
      <c r="EGR541" s="78"/>
      <c r="EGS541" s="65"/>
      <c r="EGV541" s="78"/>
      <c r="EGW541" s="78"/>
      <c r="EGX541" s="65"/>
      <c r="EHA541" s="78"/>
      <c r="EHB541" s="78"/>
      <c r="EHC541" s="65"/>
      <c r="EHF541" s="78"/>
      <c r="EHG541" s="78"/>
      <c r="EHH541" s="65"/>
      <c r="EHK541" s="78"/>
      <c r="EHL541" s="78"/>
      <c r="EHM541" s="65"/>
      <c r="EHP541" s="78"/>
      <c r="EHQ541" s="78"/>
      <c r="EHR541" s="65"/>
      <c r="EHU541" s="78"/>
      <c r="EHV541" s="78"/>
      <c r="EHW541" s="65"/>
      <c r="EHZ541" s="78"/>
      <c r="EIA541" s="78"/>
      <c r="EIB541" s="65"/>
      <c r="EIE541" s="78"/>
      <c r="EIF541" s="78"/>
      <c r="EIG541" s="65"/>
      <c r="EIJ541" s="78"/>
      <c r="EIK541" s="78"/>
      <c r="EIL541" s="65"/>
      <c r="EIO541" s="78"/>
      <c r="EIP541" s="78"/>
      <c r="EIQ541" s="65"/>
      <c r="EIT541" s="78"/>
      <c r="EIU541" s="78"/>
      <c r="EIV541" s="65"/>
      <c r="EIY541" s="78"/>
      <c r="EIZ541" s="78"/>
      <c r="EJA541" s="65"/>
      <c r="EJD541" s="78"/>
      <c r="EJE541" s="78"/>
      <c r="EJF541" s="65"/>
      <c r="EJI541" s="78"/>
      <c r="EJJ541" s="78"/>
      <c r="EJK541" s="65"/>
      <c r="EJN541" s="78"/>
      <c r="EJO541" s="78"/>
      <c r="EJP541" s="65"/>
      <c r="EJS541" s="78"/>
      <c r="EJT541" s="78"/>
      <c r="EJU541" s="65"/>
      <c r="EJX541" s="78"/>
      <c r="EJY541" s="78"/>
      <c r="EJZ541" s="65"/>
      <c r="EKC541" s="78"/>
      <c r="EKD541" s="78"/>
      <c r="EKE541" s="65"/>
      <c r="EKH541" s="78"/>
      <c r="EKI541" s="78"/>
      <c r="EKJ541" s="65"/>
      <c r="EKM541" s="78"/>
      <c r="EKN541" s="78"/>
      <c r="EKO541" s="65"/>
      <c r="EKR541" s="78"/>
      <c r="EKS541" s="78"/>
      <c r="EKT541" s="65"/>
      <c r="EKW541" s="78"/>
      <c r="EKX541" s="78"/>
      <c r="EKY541" s="65"/>
      <c r="ELB541" s="78"/>
      <c r="ELC541" s="78"/>
      <c r="ELD541" s="65"/>
      <c r="ELG541" s="78"/>
      <c r="ELH541" s="78"/>
      <c r="ELI541" s="65"/>
      <c r="ELL541" s="78"/>
      <c r="ELM541" s="78"/>
      <c r="ELN541" s="65"/>
      <c r="ELQ541" s="78"/>
      <c r="ELR541" s="78"/>
      <c r="ELS541" s="65"/>
      <c r="ELV541" s="78"/>
      <c r="ELW541" s="78"/>
      <c r="ELX541" s="65"/>
      <c r="EMA541" s="78"/>
      <c r="EMB541" s="78"/>
      <c r="EMC541" s="65"/>
      <c r="EMF541" s="78"/>
      <c r="EMG541" s="78"/>
      <c r="EMH541" s="65"/>
      <c r="EMK541" s="78"/>
      <c r="EML541" s="78"/>
      <c r="EMM541" s="65"/>
      <c r="EMP541" s="78"/>
      <c r="EMQ541" s="78"/>
      <c r="EMR541" s="65"/>
      <c r="EMU541" s="78"/>
      <c r="EMV541" s="78"/>
      <c r="EMW541" s="65"/>
      <c r="EMZ541" s="78"/>
      <c r="ENA541" s="78"/>
      <c r="ENB541" s="65"/>
      <c r="ENE541" s="78"/>
      <c r="ENF541" s="78"/>
      <c r="ENG541" s="65"/>
      <c r="ENJ541" s="78"/>
      <c r="ENK541" s="78"/>
      <c r="ENL541" s="65"/>
      <c r="ENO541" s="78"/>
      <c r="ENP541" s="78"/>
      <c r="ENQ541" s="65"/>
      <c r="ENT541" s="78"/>
      <c r="ENU541" s="78"/>
      <c r="ENV541" s="65"/>
      <c r="ENY541" s="78"/>
      <c r="ENZ541" s="78"/>
      <c r="EOA541" s="65"/>
      <c r="EOD541" s="78"/>
      <c r="EOE541" s="78"/>
      <c r="EOF541" s="65"/>
      <c r="EOI541" s="78"/>
      <c r="EOJ541" s="78"/>
      <c r="EOK541" s="65"/>
      <c r="EON541" s="78"/>
      <c r="EOO541" s="78"/>
      <c r="EOP541" s="65"/>
      <c r="EOS541" s="78"/>
      <c r="EOT541" s="78"/>
      <c r="EOU541" s="65"/>
      <c r="EOX541" s="78"/>
      <c r="EOY541" s="78"/>
      <c r="EOZ541" s="65"/>
      <c r="EPC541" s="78"/>
      <c r="EPD541" s="78"/>
      <c r="EPE541" s="65"/>
      <c r="EPH541" s="78"/>
      <c r="EPI541" s="78"/>
      <c r="EPJ541" s="65"/>
      <c r="EPM541" s="78"/>
      <c r="EPN541" s="78"/>
      <c r="EPO541" s="65"/>
      <c r="EPR541" s="78"/>
      <c r="EPS541" s="78"/>
      <c r="EPT541" s="65"/>
      <c r="EPW541" s="78"/>
      <c r="EPX541" s="78"/>
      <c r="EPY541" s="65"/>
      <c r="EQB541" s="78"/>
      <c r="EQC541" s="78"/>
      <c r="EQD541" s="65"/>
      <c r="EQG541" s="78"/>
      <c r="EQH541" s="78"/>
      <c r="EQI541" s="65"/>
      <c r="EQL541" s="78"/>
      <c r="EQM541" s="78"/>
      <c r="EQN541" s="65"/>
      <c r="EQQ541" s="78"/>
      <c r="EQR541" s="78"/>
      <c r="EQS541" s="65"/>
      <c r="EQV541" s="78"/>
      <c r="EQW541" s="78"/>
      <c r="EQX541" s="65"/>
      <c r="ERA541" s="78"/>
      <c r="ERB541" s="78"/>
      <c r="ERC541" s="65"/>
      <c r="ERF541" s="78"/>
      <c r="ERG541" s="78"/>
      <c r="ERH541" s="65"/>
      <c r="ERK541" s="78"/>
      <c r="ERL541" s="78"/>
      <c r="ERM541" s="65"/>
      <c r="ERP541" s="78"/>
      <c r="ERQ541" s="78"/>
      <c r="ERR541" s="65"/>
      <c r="ERU541" s="78"/>
      <c r="ERV541" s="78"/>
      <c r="ERW541" s="65"/>
      <c r="ERZ541" s="78"/>
      <c r="ESA541" s="78"/>
      <c r="ESB541" s="65"/>
      <c r="ESE541" s="78"/>
      <c r="ESF541" s="78"/>
      <c r="ESG541" s="65"/>
      <c r="ESJ541" s="78"/>
      <c r="ESK541" s="78"/>
      <c r="ESL541" s="65"/>
      <c r="ESO541" s="78"/>
      <c r="ESP541" s="78"/>
      <c r="ESQ541" s="65"/>
      <c r="EST541" s="78"/>
      <c r="ESU541" s="78"/>
      <c r="ESV541" s="65"/>
      <c r="ESY541" s="78"/>
      <c r="ESZ541" s="78"/>
      <c r="ETA541" s="65"/>
      <c r="ETD541" s="78"/>
      <c r="ETE541" s="78"/>
      <c r="ETF541" s="65"/>
      <c r="ETI541" s="78"/>
      <c r="ETJ541" s="78"/>
      <c r="ETK541" s="65"/>
      <c r="ETN541" s="78"/>
      <c r="ETO541" s="78"/>
      <c r="ETP541" s="65"/>
      <c r="ETS541" s="78"/>
      <c r="ETT541" s="78"/>
      <c r="ETU541" s="65"/>
      <c r="ETX541" s="78"/>
      <c r="ETY541" s="78"/>
      <c r="ETZ541" s="65"/>
      <c r="EUC541" s="78"/>
      <c r="EUD541" s="78"/>
      <c r="EUE541" s="65"/>
      <c r="EUH541" s="78"/>
      <c r="EUI541" s="78"/>
      <c r="EUJ541" s="65"/>
      <c r="EUM541" s="78"/>
      <c r="EUN541" s="78"/>
      <c r="EUO541" s="65"/>
      <c r="EUR541" s="78"/>
      <c r="EUS541" s="78"/>
      <c r="EUT541" s="65"/>
      <c r="EUW541" s="78"/>
      <c r="EUX541" s="78"/>
      <c r="EUY541" s="65"/>
      <c r="EVB541" s="78"/>
      <c r="EVC541" s="78"/>
      <c r="EVD541" s="65"/>
      <c r="EVG541" s="78"/>
      <c r="EVH541" s="78"/>
      <c r="EVI541" s="65"/>
      <c r="EVL541" s="78"/>
      <c r="EVM541" s="78"/>
      <c r="EVN541" s="65"/>
      <c r="EVQ541" s="78"/>
      <c r="EVR541" s="78"/>
      <c r="EVS541" s="65"/>
      <c r="EVV541" s="78"/>
      <c r="EVW541" s="78"/>
      <c r="EVX541" s="65"/>
      <c r="EWA541" s="78"/>
      <c r="EWB541" s="78"/>
      <c r="EWC541" s="65"/>
      <c r="EWF541" s="78"/>
      <c r="EWG541" s="78"/>
      <c r="EWH541" s="65"/>
      <c r="EWK541" s="78"/>
      <c r="EWL541" s="78"/>
      <c r="EWM541" s="65"/>
      <c r="EWP541" s="78"/>
      <c r="EWQ541" s="78"/>
      <c r="EWR541" s="65"/>
      <c r="EWU541" s="78"/>
      <c r="EWV541" s="78"/>
      <c r="EWW541" s="65"/>
      <c r="EWZ541" s="78"/>
      <c r="EXA541" s="78"/>
      <c r="EXB541" s="65"/>
      <c r="EXE541" s="78"/>
      <c r="EXF541" s="78"/>
      <c r="EXG541" s="65"/>
      <c r="EXJ541" s="78"/>
      <c r="EXK541" s="78"/>
      <c r="EXL541" s="65"/>
      <c r="EXO541" s="78"/>
      <c r="EXP541" s="78"/>
      <c r="EXQ541" s="65"/>
      <c r="EXT541" s="78"/>
      <c r="EXU541" s="78"/>
      <c r="EXV541" s="65"/>
      <c r="EXY541" s="78"/>
      <c r="EXZ541" s="78"/>
      <c r="EYA541" s="65"/>
      <c r="EYD541" s="78"/>
      <c r="EYE541" s="78"/>
      <c r="EYF541" s="65"/>
      <c r="EYI541" s="78"/>
      <c r="EYJ541" s="78"/>
      <c r="EYK541" s="65"/>
      <c r="EYN541" s="78"/>
      <c r="EYO541" s="78"/>
      <c r="EYP541" s="65"/>
      <c r="EYS541" s="78"/>
      <c r="EYT541" s="78"/>
      <c r="EYU541" s="65"/>
      <c r="EYX541" s="78"/>
      <c r="EYY541" s="78"/>
      <c r="EYZ541" s="65"/>
      <c r="EZC541" s="78"/>
      <c r="EZD541" s="78"/>
      <c r="EZE541" s="65"/>
      <c r="EZH541" s="78"/>
      <c r="EZI541" s="78"/>
      <c r="EZJ541" s="65"/>
      <c r="EZM541" s="78"/>
      <c r="EZN541" s="78"/>
      <c r="EZO541" s="65"/>
      <c r="EZR541" s="78"/>
      <c r="EZS541" s="78"/>
      <c r="EZT541" s="65"/>
      <c r="EZW541" s="78"/>
      <c r="EZX541" s="78"/>
      <c r="EZY541" s="65"/>
      <c r="FAB541" s="78"/>
      <c r="FAC541" s="78"/>
      <c r="FAD541" s="65"/>
      <c r="FAG541" s="78"/>
      <c r="FAH541" s="78"/>
      <c r="FAI541" s="65"/>
      <c r="FAL541" s="78"/>
      <c r="FAM541" s="78"/>
      <c r="FAN541" s="65"/>
      <c r="FAQ541" s="78"/>
      <c r="FAR541" s="78"/>
      <c r="FAS541" s="65"/>
      <c r="FAV541" s="78"/>
      <c r="FAW541" s="78"/>
      <c r="FAX541" s="65"/>
      <c r="FBA541" s="78"/>
      <c r="FBB541" s="78"/>
      <c r="FBC541" s="65"/>
      <c r="FBF541" s="78"/>
      <c r="FBG541" s="78"/>
      <c r="FBH541" s="65"/>
      <c r="FBK541" s="78"/>
      <c r="FBL541" s="78"/>
      <c r="FBM541" s="65"/>
      <c r="FBP541" s="78"/>
      <c r="FBQ541" s="78"/>
      <c r="FBR541" s="65"/>
      <c r="FBU541" s="78"/>
      <c r="FBV541" s="78"/>
      <c r="FBW541" s="65"/>
      <c r="FBZ541" s="78"/>
      <c r="FCA541" s="78"/>
      <c r="FCB541" s="65"/>
      <c r="FCE541" s="78"/>
      <c r="FCF541" s="78"/>
      <c r="FCG541" s="65"/>
      <c r="FCJ541" s="78"/>
      <c r="FCK541" s="78"/>
      <c r="FCL541" s="65"/>
      <c r="FCO541" s="78"/>
      <c r="FCP541" s="78"/>
      <c r="FCQ541" s="65"/>
      <c r="FCT541" s="78"/>
      <c r="FCU541" s="78"/>
      <c r="FCV541" s="65"/>
      <c r="FCY541" s="78"/>
      <c r="FCZ541" s="78"/>
      <c r="FDA541" s="65"/>
      <c r="FDD541" s="78"/>
      <c r="FDE541" s="78"/>
      <c r="FDF541" s="65"/>
      <c r="FDI541" s="78"/>
      <c r="FDJ541" s="78"/>
      <c r="FDK541" s="65"/>
      <c r="FDN541" s="78"/>
      <c r="FDO541" s="78"/>
      <c r="FDP541" s="65"/>
      <c r="FDS541" s="78"/>
      <c r="FDT541" s="78"/>
      <c r="FDU541" s="65"/>
      <c r="FDX541" s="78"/>
      <c r="FDY541" s="78"/>
      <c r="FDZ541" s="65"/>
      <c r="FEC541" s="78"/>
      <c r="FED541" s="78"/>
      <c r="FEE541" s="65"/>
      <c r="FEH541" s="78"/>
      <c r="FEI541" s="78"/>
      <c r="FEJ541" s="65"/>
      <c r="FEM541" s="78"/>
      <c r="FEN541" s="78"/>
      <c r="FEO541" s="65"/>
      <c r="FER541" s="78"/>
      <c r="FES541" s="78"/>
      <c r="FET541" s="65"/>
      <c r="FEW541" s="78"/>
      <c r="FEX541" s="78"/>
      <c r="FEY541" s="65"/>
      <c r="FFB541" s="78"/>
      <c r="FFC541" s="78"/>
      <c r="FFD541" s="65"/>
      <c r="FFG541" s="78"/>
      <c r="FFH541" s="78"/>
      <c r="FFI541" s="65"/>
      <c r="FFL541" s="78"/>
      <c r="FFM541" s="78"/>
      <c r="FFN541" s="65"/>
      <c r="FFQ541" s="78"/>
      <c r="FFR541" s="78"/>
      <c r="FFS541" s="65"/>
      <c r="FFV541" s="78"/>
      <c r="FFW541" s="78"/>
      <c r="FFX541" s="65"/>
      <c r="FGA541" s="78"/>
      <c r="FGB541" s="78"/>
      <c r="FGC541" s="65"/>
      <c r="FGF541" s="78"/>
      <c r="FGG541" s="78"/>
      <c r="FGH541" s="65"/>
      <c r="FGK541" s="78"/>
      <c r="FGL541" s="78"/>
      <c r="FGM541" s="65"/>
      <c r="FGP541" s="78"/>
      <c r="FGQ541" s="78"/>
      <c r="FGR541" s="65"/>
      <c r="FGU541" s="78"/>
      <c r="FGV541" s="78"/>
      <c r="FGW541" s="65"/>
      <c r="FGZ541" s="78"/>
      <c r="FHA541" s="78"/>
      <c r="FHB541" s="65"/>
      <c r="FHE541" s="78"/>
      <c r="FHF541" s="78"/>
      <c r="FHG541" s="65"/>
      <c r="FHJ541" s="78"/>
      <c r="FHK541" s="78"/>
      <c r="FHL541" s="65"/>
      <c r="FHO541" s="78"/>
      <c r="FHP541" s="78"/>
      <c r="FHQ541" s="65"/>
      <c r="FHT541" s="78"/>
      <c r="FHU541" s="78"/>
      <c r="FHV541" s="65"/>
      <c r="FHY541" s="78"/>
      <c r="FHZ541" s="78"/>
      <c r="FIA541" s="65"/>
      <c r="FID541" s="78"/>
      <c r="FIE541" s="78"/>
      <c r="FIF541" s="65"/>
      <c r="FII541" s="78"/>
      <c r="FIJ541" s="78"/>
      <c r="FIK541" s="65"/>
      <c r="FIN541" s="78"/>
      <c r="FIO541" s="78"/>
      <c r="FIP541" s="65"/>
      <c r="FIS541" s="78"/>
      <c r="FIT541" s="78"/>
      <c r="FIU541" s="65"/>
      <c r="FIX541" s="78"/>
      <c r="FIY541" s="78"/>
      <c r="FIZ541" s="65"/>
      <c r="FJC541" s="78"/>
      <c r="FJD541" s="78"/>
      <c r="FJE541" s="65"/>
      <c r="FJH541" s="78"/>
      <c r="FJI541" s="78"/>
      <c r="FJJ541" s="65"/>
      <c r="FJM541" s="78"/>
      <c r="FJN541" s="78"/>
      <c r="FJO541" s="65"/>
      <c r="FJR541" s="78"/>
      <c r="FJS541" s="78"/>
      <c r="FJT541" s="65"/>
      <c r="FJW541" s="78"/>
      <c r="FJX541" s="78"/>
      <c r="FJY541" s="65"/>
      <c r="FKB541" s="78"/>
      <c r="FKC541" s="78"/>
      <c r="FKD541" s="65"/>
      <c r="FKG541" s="78"/>
      <c r="FKH541" s="78"/>
      <c r="FKI541" s="65"/>
      <c r="FKL541" s="78"/>
      <c r="FKM541" s="78"/>
      <c r="FKN541" s="65"/>
      <c r="FKQ541" s="78"/>
      <c r="FKR541" s="78"/>
      <c r="FKS541" s="65"/>
      <c r="FKV541" s="78"/>
      <c r="FKW541" s="78"/>
      <c r="FKX541" s="65"/>
      <c r="FLA541" s="78"/>
      <c r="FLB541" s="78"/>
      <c r="FLC541" s="65"/>
      <c r="FLF541" s="78"/>
      <c r="FLG541" s="78"/>
      <c r="FLH541" s="65"/>
      <c r="FLK541" s="78"/>
      <c r="FLL541" s="78"/>
      <c r="FLM541" s="65"/>
      <c r="FLP541" s="78"/>
      <c r="FLQ541" s="78"/>
      <c r="FLR541" s="65"/>
      <c r="FLU541" s="78"/>
      <c r="FLV541" s="78"/>
      <c r="FLW541" s="65"/>
      <c r="FLZ541" s="78"/>
      <c r="FMA541" s="78"/>
      <c r="FMB541" s="65"/>
      <c r="FME541" s="78"/>
      <c r="FMF541" s="78"/>
      <c r="FMG541" s="65"/>
      <c r="FMJ541" s="78"/>
      <c r="FMK541" s="78"/>
      <c r="FML541" s="65"/>
      <c r="FMO541" s="78"/>
      <c r="FMP541" s="78"/>
      <c r="FMQ541" s="65"/>
      <c r="FMT541" s="78"/>
      <c r="FMU541" s="78"/>
      <c r="FMV541" s="65"/>
      <c r="FMY541" s="78"/>
      <c r="FMZ541" s="78"/>
      <c r="FNA541" s="65"/>
      <c r="FND541" s="78"/>
      <c r="FNE541" s="78"/>
      <c r="FNF541" s="65"/>
      <c r="FNI541" s="78"/>
      <c r="FNJ541" s="78"/>
      <c r="FNK541" s="65"/>
      <c r="FNN541" s="78"/>
      <c r="FNO541" s="78"/>
      <c r="FNP541" s="65"/>
      <c r="FNS541" s="78"/>
      <c r="FNT541" s="78"/>
      <c r="FNU541" s="65"/>
      <c r="FNX541" s="78"/>
      <c r="FNY541" s="78"/>
      <c r="FNZ541" s="65"/>
      <c r="FOC541" s="78"/>
      <c r="FOD541" s="78"/>
      <c r="FOE541" s="65"/>
      <c r="FOH541" s="78"/>
      <c r="FOI541" s="78"/>
      <c r="FOJ541" s="65"/>
      <c r="FOM541" s="78"/>
      <c r="FON541" s="78"/>
      <c r="FOO541" s="65"/>
      <c r="FOR541" s="78"/>
      <c r="FOS541" s="78"/>
      <c r="FOT541" s="65"/>
      <c r="FOW541" s="78"/>
      <c r="FOX541" s="78"/>
      <c r="FOY541" s="65"/>
      <c r="FPB541" s="78"/>
      <c r="FPC541" s="78"/>
      <c r="FPD541" s="65"/>
      <c r="FPG541" s="78"/>
      <c r="FPH541" s="78"/>
      <c r="FPI541" s="65"/>
      <c r="FPL541" s="78"/>
      <c r="FPM541" s="78"/>
      <c r="FPN541" s="65"/>
      <c r="FPQ541" s="78"/>
      <c r="FPR541" s="78"/>
      <c r="FPS541" s="65"/>
      <c r="FPV541" s="78"/>
      <c r="FPW541" s="78"/>
      <c r="FPX541" s="65"/>
      <c r="FQA541" s="78"/>
      <c r="FQB541" s="78"/>
      <c r="FQC541" s="65"/>
      <c r="FQF541" s="78"/>
      <c r="FQG541" s="78"/>
      <c r="FQH541" s="65"/>
      <c r="FQK541" s="78"/>
      <c r="FQL541" s="78"/>
      <c r="FQM541" s="65"/>
      <c r="FQP541" s="78"/>
      <c r="FQQ541" s="78"/>
      <c r="FQR541" s="65"/>
      <c r="FQU541" s="78"/>
      <c r="FQV541" s="78"/>
      <c r="FQW541" s="65"/>
      <c r="FQZ541" s="78"/>
      <c r="FRA541" s="78"/>
      <c r="FRB541" s="65"/>
      <c r="FRE541" s="78"/>
      <c r="FRF541" s="78"/>
      <c r="FRG541" s="65"/>
      <c r="FRJ541" s="78"/>
      <c r="FRK541" s="78"/>
      <c r="FRL541" s="65"/>
      <c r="FRO541" s="78"/>
      <c r="FRP541" s="78"/>
      <c r="FRQ541" s="65"/>
      <c r="FRT541" s="78"/>
      <c r="FRU541" s="78"/>
      <c r="FRV541" s="65"/>
      <c r="FRY541" s="78"/>
      <c r="FRZ541" s="78"/>
      <c r="FSA541" s="65"/>
      <c r="FSD541" s="78"/>
      <c r="FSE541" s="78"/>
      <c r="FSF541" s="65"/>
      <c r="FSI541" s="78"/>
      <c r="FSJ541" s="78"/>
      <c r="FSK541" s="65"/>
      <c r="FSN541" s="78"/>
      <c r="FSO541" s="78"/>
      <c r="FSP541" s="65"/>
      <c r="FSS541" s="78"/>
      <c r="FST541" s="78"/>
      <c r="FSU541" s="65"/>
      <c r="FSX541" s="78"/>
      <c r="FSY541" s="78"/>
      <c r="FSZ541" s="65"/>
      <c r="FTC541" s="78"/>
      <c r="FTD541" s="78"/>
      <c r="FTE541" s="65"/>
      <c r="FTH541" s="78"/>
      <c r="FTI541" s="78"/>
      <c r="FTJ541" s="65"/>
      <c r="FTM541" s="78"/>
      <c r="FTN541" s="78"/>
      <c r="FTO541" s="65"/>
      <c r="FTR541" s="78"/>
      <c r="FTS541" s="78"/>
      <c r="FTT541" s="65"/>
      <c r="FTW541" s="78"/>
      <c r="FTX541" s="78"/>
      <c r="FTY541" s="65"/>
      <c r="FUB541" s="78"/>
      <c r="FUC541" s="78"/>
      <c r="FUD541" s="65"/>
      <c r="FUG541" s="78"/>
      <c r="FUH541" s="78"/>
      <c r="FUI541" s="65"/>
      <c r="FUL541" s="78"/>
      <c r="FUM541" s="78"/>
      <c r="FUN541" s="65"/>
      <c r="FUQ541" s="78"/>
      <c r="FUR541" s="78"/>
      <c r="FUS541" s="65"/>
      <c r="FUV541" s="78"/>
      <c r="FUW541" s="78"/>
      <c r="FUX541" s="65"/>
      <c r="FVA541" s="78"/>
      <c r="FVB541" s="78"/>
      <c r="FVC541" s="65"/>
      <c r="FVF541" s="78"/>
      <c r="FVG541" s="78"/>
      <c r="FVH541" s="65"/>
      <c r="FVK541" s="78"/>
      <c r="FVL541" s="78"/>
      <c r="FVM541" s="65"/>
      <c r="FVP541" s="78"/>
      <c r="FVQ541" s="78"/>
      <c r="FVR541" s="65"/>
      <c r="FVU541" s="78"/>
      <c r="FVV541" s="78"/>
      <c r="FVW541" s="65"/>
      <c r="FVZ541" s="78"/>
      <c r="FWA541" s="78"/>
      <c r="FWB541" s="65"/>
      <c r="FWE541" s="78"/>
      <c r="FWF541" s="78"/>
      <c r="FWG541" s="65"/>
      <c r="FWJ541" s="78"/>
      <c r="FWK541" s="78"/>
      <c r="FWL541" s="65"/>
      <c r="FWO541" s="78"/>
      <c r="FWP541" s="78"/>
      <c r="FWQ541" s="65"/>
      <c r="FWT541" s="78"/>
      <c r="FWU541" s="78"/>
      <c r="FWV541" s="65"/>
      <c r="FWY541" s="78"/>
      <c r="FWZ541" s="78"/>
      <c r="FXA541" s="65"/>
      <c r="FXD541" s="78"/>
      <c r="FXE541" s="78"/>
      <c r="FXF541" s="65"/>
      <c r="FXI541" s="78"/>
      <c r="FXJ541" s="78"/>
      <c r="FXK541" s="65"/>
      <c r="FXN541" s="78"/>
      <c r="FXO541" s="78"/>
      <c r="FXP541" s="65"/>
      <c r="FXS541" s="78"/>
      <c r="FXT541" s="78"/>
      <c r="FXU541" s="65"/>
      <c r="FXX541" s="78"/>
      <c r="FXY541" s="78"/>
      <c r="FXZ541" s="65"/>
      <c r="FYC541" s="78"/>
      <c r="FYD541" s="78"/>
      <c r="FYE541" s="65"/>
      <c r="FYH541" s="78"/>
      <c r="FYI541" s="78"/>
      <c r="FYJ541" s="65"/>
      <c r="FYM541" s="78"/>
      <c r="FYN541" s="78"/>
      <c r="FYO541" s="65"/>
      <c r="FYR541" s="78"/>
      <c r="FYS541" s="78"/>
      <c r="FYT541" s="65"/>
      <c r="FYW541" s="78"/>
      <c r="FYX541" s="78"/>
      <c r="FYY541" s="65"/>
      <c r="FZB541" s="78"/>
      <c r="FZC541" s="78"/>
      <c r="FZD541" s="65"/>
      <c r="FZG541" s="78"/>
      <c r="FZH541" s="78"/>
      <c r="FZI541" s="65"/>
      <c r="FZL541" s="78"/>
      <c r="FZM541" s="78"/>
      <c r="FZN541" s="65"/>
      <c r="FZQ541" s="78"/>
      <c r="FZR541" s="78"/>
      <c r="FZS541" s="65"/>
      <c r="FZV541" s="78"/>
      <c r="FZW541" s="78"/>
      <c r="FZX541" s="65"/>
      <c r="GAA541" s="78"/>
      <c r="GAB541" s="78"/>
      <c r="GAC541" s="65"/>
      <c r="GAF541" s="78"/>
      <c r="GAG541" s="78"/>
      <c r="GAH541" s="65"/>
      <c r="GAK541" s="78"/>
      <c r="GAL541" s="78"/>
      <c r="GAM541" s="65"/>
      <c r="GAP541" s="78"/>
      <c r="GAQ541" s="78"/>
      <c r="GAR541" s="65"/>
      <c r="GAU541" s="78"/>
      <c r="GAV541" s="78"/>
      <c r="GAW541" s="65"/>
      <c r="GAZ541" s="78"/>
      <c r="GBA541" s="78"/>
      <c r="GBB541" s="65"/>
      <c r="GBE541" s="78"/>
      <c r="GBF541" s="78"/>
      <c r="GBG541" s="65"/>
      <c r="GBJ541" s="78"/>
      <c r="GBK541" s="78"/>
      <c r="GBL541" s="65"/>
      <c r="GBO541" s="78"/>
      <c r="GBP541" s="78"/>
      <c r="GBQ541" s="65"/>
      <c r="GBT541" s="78"/>
      <c r="GBU541" s="78"/>
      <c r="GBV541" s="65"/>
      <c r="GBY541" s="78"/>
      <c r="GBZ541" s="78"/>
      <c r="GCA541" s="65"/>
      <c r="GCD541" s="78"/>
      <c r="GCE541" s="78"/>
      <c r="GCF541" s="65"/>
      <c r="GCI541" s="78"/>
      <c r="GCJ541" s="78"/>
      <c r="GCK541" s="65"/>
      <c r="GCN541" s="78"/>
      <c r="GCO541" s="78"/>
      <c r="GCP541" s="65"/>
      <c r="GCS541" s="78"/>
      <c r="GCT541" s="78"/>
      <c r="GCU541" s="65"/>
      <c r="GCX541" s="78"/>
      <c r="GCY541" s="78"/>
      <c r="GCZ541" s="65"/>
      <c r="GDC541" s="78"/>
      <c r="GDD541" s="78"/>
      <c r="GDE541" s="65"/>
      <c r="GDH541" s="78"/>
      <c r="GDI541" s="78"/>
      <c r="GDJ541" s="65"/>
      <c r="GDM541" s="78"/>
      <c r="GDN541" s="78"/>
      <c r="GDO541" s="65"/>
      <c r="GDR541" s="78"/>
      <c r="GDS541" s="78"/>
      <c r="GDT541" s="65"/>
      <c r="GDW541" s="78"/>
      <c r="GDX541" s="78"/>
      <c r="GDY541" s="65"/>
      <c r="GEB541" s="78"/>
      <c r="GEC541" s="78"/>
      <c r="GED541" s="65"/>
      <c r="GEG541" s="78"/>
      <c r="GEH541" s="78"/>
      <c r="GEI541" s="65"/>
      <c r="GEL541" s="78"/>
      <c r="GEM541" s="78"/>
      <c r="GEN541" s="65"/>
      <c r="GEQ541" s="78"/>
      <c r="GER541" s="78"/>
      <c r="GES541" s="65"/>
      <c r="GEV541" s="78"/>
      <c r="GEW541" s="78"/>
      <c r="GEX541" s="65"/>
      <c r="GFA541" s="78"/>
      <c r="GFB541" s="78"/>
      <c r="GFC541" s="65"/>
      <c r="GFF541" s="78"/>
      <c r="GFG541" s="78"/>
      <c r="GFH541" s="65"/>
      <c r="GFK541" s="78"/>
      <c r="GFL541" s="78"/>
      <c r="GFM541" s="65"/>
      <c r="GFP541" s="78"/>
      <c r="GFQ541" s="78"/>
      <c r="GFR541" s="65"/>
      <c r="GFU541" s="78"/>
      <c r="GFV541" s="78"/>
      <c r="GFW541" s="65"/>
      <c r="GFZ541" s="78"/>
      <c r="GGA541" s="78"/>
      <c r="GGB541" s="65"/>
      <c r="GGE541" s="78"/>
      <c r="GGF541" s="78"/>
      <c r="GGG541" s="65"/>
      <c r="GGJ541" s="78"/>
      <c r="GGK541" s="78"/>
      <c r="GGL541" s="65"/>
      <c r="GGO541" s="78"/>
      <c r="GGP541" s="78"/>
      <c r="GGQ541" s="65"/>
      <c r="GGT541" s="78"/>
      <c r="GGU541" s="78"/>
      <c r="GGV541" s="65"/>
      <c r="GGY541" s="78"/>
      <c r="GGZ541" s="78"/>
      <c r="GHA541" s="65"/>
      <c r="GHD541" s="78"/>
      <c r="GHE541" s="78"/>
      <c r="GHF541" s="65"/>
      <c r="GHI541" s="78"/>
      <c r="GHJ541" s="78"/>
      <c r="GHK541" s="65"/>
      <c r="GHN541" s="78"/>
      <c r="GHO541" s="78"/>
      <c r="GHP541" s="65"/>
      <c r="GHS541" s="78"/>
      <c r="GHT541" s="78"/>
      <c r="GHU541" s="65"/>
      <c r="GHX541" s="78"/>
      <c r="GHY541" s="78"/>
      <c r="GHZ541" s="65"/>
      <c r="GIC541" s="78"/>
      <c r="GID541" s="78"/>
      <c r="GIE541" s="65"/>
      <c r="GIH541" s="78"/>
      <c r="GII541" s="78"/>
      <c r="GIJ541" s="65"/>
      <c r="GIM541" s="78"/>
      <c r="GIN541" s="78"/>
      <c r="GIO541" s="65"/>
      <c r="GIR541" s="78"/>
      <c r="GIS541" s="78"/>
      <c r="GIT541" s="65"/>
      <c r="GIW541" s="78"/>
      <c r="GIX541" s="78"/>
      <c r="GIY541" s="65"/>
      <c r="GJB541" s="78"/>
      <c r="GJC541" s="78"/>
      <c r="GJD541" s="65"/>
      <c r="GJG541" s="78"/>
      <c r="GJH541" s="78"/>
      <c r="GJI541" s="65"/>
      <c r="GJL541" s="78"/>
      <c r="GJM541" s="78"/>
      <c r="GJN541" s="65"/>
      <c r="GJQ541" s="78"/>
      <c r="GJR541" s="78"/>
      <c r="GJS541" s="65"/>
      <c r="GJV541" s="78"/>
      <c r="GJW541" s="78"/>
      <c r="GJX541" s="65"/>
      <c r="GKA541" s="78"/>
      <c r="GKB541" s="78"/>
      <c r="GKC541" s="65"/>
      <c r="GKF541" s="78"/>
      <c r="GKG541" s="78"/>
      <c r="GKH541" s="65"/>
      <c r="GKK541" s="78"/>
      <c r="GKL541" s="78"/>
      <c r="GKM541" s="65"/>
      <c r="GKP541" s="78"/>
      <c r="GKQ541" s="78"/>
      <c r="GKR541" s="65"/>
      <c r="GKU541" s="78"/>
      <c r="GKV541" s="78"/>
      <c r="GKW541" s="65"/>
      <c r="GKZ541" s="78"/>
      <c r="GLA541" s="78"/>
      <c r="GLB541" s="65"/>
      <c r="GLE541" s="78"/>
      <c r="GLF541" s="78"/>
      <c r="GLG541" s="65"/>
      <c r="GLJ541" s="78"/>
      <c r="GLK541" s="78"/>
      <c r="GLL541" s="65"/>
      <c r="GLO541" s="78"/>
      <c r="GLP541" s="78"/>
      <c r="GLQ541" s="65"/>
      <c r="GLT541" s="78"/>
      <c r="GLU541" s="78"/>
      <c r="GLV541" s="65"/>
      <c r="GLY541" s="78"/>
      <c r="GLZ541" s="78"/>
      <c r="GMA541" s="65"/>
      <c r="GMD541" s="78"/>
      <c r="GME541" s="78"/>
      <c r="GMF541" s="65"/>
      <c r="GMI541" s="78"/>
      <c r="GMJ541" s="78"/>
      <c r="GMK541" s="65"/>
      <c r="GMN541" s="78"/>
      <c r="GMO541" s="78"/>
      <c r="GMP541" s="65"/>
      <c r="GMS541" s="78"/>
      <c r="GMT541" s="78"/>
      <c r="GMU541" s="65"/>
      <c r="GMX541" s="78"/>
      <c r="GMY541" s="78"/>
      <c r="GMZ541" s="65"/>
      <c r="GNC541" s="78"/>
      <c r="GND541" s="78"/>
      <c r="GNE541" s="65"/>
      <c r="GNH541" s="78"/>
      <c r="GNI541" s="78"/>
      <c r="GNJ541" s="65"/>
      <c r="GNM541" s="78"/>
      <c r="GNN541" s="78"/>
      <c r="GNO541" s="65"/>
      <c r="GNR541" s="78"/>
      <c r="GNS541" s="78"/>
      <c r="GNT541" s="65"/>
      <c r="GNW541" s="78"/>
      <c r="GNX541" s="78"/>
      <c r="GNY541" s="65"/>
      <c r="GOB541" s="78"/>
      <c r="GOC541" s="78"/>
      <c r="GOD541" s="65"/>
      <c r="GOG541" s="78"/>
      <c r="GOH541" s="78"/>
      <c r="GOI541" s="65"/>
      <c r="GOL541" s="78"/>
      <c r="GOM541" s="78"/>
      <c r="GON541" s="65"/>
      <c r="GOQ541" s="78"/>
      <c r="GOR541" s="78"/>
      <c r="GOS541" s="65"/>
      <c r="GOV541" s="78"/>
      <c r="GOW541" s="78"/>
      <c r="GOX541" s="65"/>
      <c r="GPA541" s="78"/>
      <c r="GPB541" s="78"/>
      <c r="GPC541" s="65"/>
      <c r="GPF541" s="78"/>
      <c r="GPG541" s="78"/>
      <c r="GPH541" s="65"/>
      <c r="GPK541" s="78"/>
      <c r="GPL541" s="78"/>
      <c r="GPM541" s="65"/>
      <c r="GPP541" s="78"/>
      <c r="GPQ541" s="78"/>
      <c r="GPR541" s="65"/>
      <c r="GPU541" s="78"/>
      <c r="GPV541" s="78"/>
      <c r="GPW541" s="65"/>
      <c r="GPZ541" s="78"/>
      <c r="GQA541" s="78"/>
      <c r="GQB541" s="65"/>
      <c r="GQE541" s="78"/>
      <c r="GQF541" s="78"/>
      <c r="GQG541" s="65"/>
      <c r="GQJ541" s="78"/>
      <c r="GQK541" s="78"/>
      <c r="GQL541" s="65"/>
      <c r="GQO541" s="78"/>
      <c r="GQP541" s="78"/>
      <c r="GQQ541" s="65"/>
      <c r="GQT541" s="78"/>
      <c r="GQU541" s="78"/>
      <c r="GQV541" s="65"/>
      <c r="GQY541" s="78"/>
      <c r="GQZ541" s="78"/>
      <c r="GRA541" s="65"/>
      <c r="GRD541" s="78"/>
      <c r="GRE541" s="78"/>
      <c r="GRF541" s="65"/>
      <c r="GRI541" s="78"/>
      <c r="GRJ541" s="78"/>
      <c r="GRK541" s="65"/>
      <c r="GRN541" s="78"/>
      <c r="GRO541" s="78"/>
      <c r="GRP541" s="65"/>
      <c r="GRS541" s="78"/>
      <c r="GRT541" s="78"/>
      <c r="GRU541" s="65"/>
      <c r="GRX541" s="78"/>
      <c r="GRY541" s="78"/>
      <c r="GRZ541" s="65"/>
      <c r="GSC541" s="78"/>
      <c r="GSD541" s="78"/>
      <c r="GSE541" s="65"/>
      <c r="GSH541" s="78"/>
      <c r="GSI541" s="78"/>
      <c r="GSJ541" s="65"/>
      <c r="GSM541" s="78"/>
      <c r="GSN541" s="78"/>
      <c r="GSO541" s="65"/>
      <c r="GSR541" s="78"/>
      <c r="GSS541" s="78"/>
      <c r="GST541" s="65"/>
      <c r="GSW541" s="78"/>
      <c r="GSX541" s="78"/>
      <c r="GSY541" s="65"/>
      <c r="GTB541" s="78"/>
      <c r="GTC541" s="78"/>
      <c r="GTD541" s="65"/>
      <c r="GTG541" s="78"/>
      <c r="GTH541" s="78"/>
      <c r="GTI541" s="65"/>
      <c r="GTL541" s="78"/>
      <c r="GTM541" s="78"/>
      <c r="GTN541" s="65"/>
      <c r="GTQ541" s="78"/>
      <c r="GTR541" s="78"/>
      <c r="GTS541" s="65"/>
      <c r="GTV541" s="78"/>
      <c r="GTW541" s="78"/>
      <c r="GTX541" s="65"/>
      <c r="GUA541" s="78"/>
      <c r="GUB541" s="78"/>
      <c r="GUC541" s="65"/>
      <c r="GUF541" s="78"/>
      <c r="GUG541" s="78"/>
      <c r="GUH541" s="65"/>
      <c r="GUK541" s="78"/>
      <c r="GUL541" s="78"/>
      <c r="GUM541" s="65"/>
      <c r="GUP541" s="78"/>
      <c r="GUQ541" s="78"/>
      <c r="GUR541" s="65"/>
      <c r="GUU541" s="78"/>
      <c r="GUV541" s="78"/>
      <c r="GUW541" s="65"/>
      <c r="GUZ541" s="78"/>
      <c r="GVA541" s="78"/>
      <c r="GVB541" s="65"/>
      <c r="GVE541" s="78"/>
      <c r="GVF541" s="78"/>
      <c r="GVG541" s="65"/>
      <c r="GVJ541" s="78"/>
      <c r="GVK541" s="78"/>
      <c r="GVL541" s="65"/>
      <c r="GVO541" s="78"/>
      <c r="GVP541" s="78"/>
      <c r="GVQ541" s="65"/>
      <c r="GVT541" s="78"/>
      <c r="GVU541" s="78"/>
      <c r="GVV541" s="65"/>
      <c r="GVY541" s="78"/>
      <c r="GVZ541" s="78"/>
      <c r="GWA541" s="65"/>
      <c r="GWD541" s="78"/>
      <c r="GWE541" s="78"/>
      <c r="GWF541" s="65"/>
      <c r="GWI541" s="78"/>
      <c r="GWJ541" s="78"/>
      <c r="GWK541" s="65"/>
      <c r="GWN541" s="78"/>
      <c r="GWO541" s="78"/>
      <c r="GWP541" s="65"/>
      <c r="GWS541" s="78"/>
      <c r="GWT541" s="78"/>
      <c r="GWU541" s="65"/>
      <c r="GWX541" s="78"/>
      <c r="GWY541" s="78"/>
      <c r="GWZ541" s="65"/>
      <c r="GXC541" s="78"/>
      <c r="GXD541" s="78"/>
      <c r="GXE541" s="65"/>
      <c r="GXH541" s="78"/>
      <c r="GXI541" s="78"/>
      <c r="GXJ541" s="65"/>
      <c r="GXM541" s="78"/>
      <c r="GXN541" s="78"/>
      <c r="GXO541" s="65"/>
      <c r="GXR541" s="78"/>
      <c r="GXS541" s="78"/>
      <c r="GXT541" s="65"/>
      <c r="GXW541" s="78"/>
      <c r="GXX541" s="78"/>
      <c r="GXY541" s="65"/>
      <c r="GYB541" s="78"/>
      <c r="GYC541" s="78"/>
      <c r="GYD541" s="65"/>
      <c r="GYG541" s="78"/>
      <c r="GYH541" s="78"/>
      <c r="GYI541" s="65"/>
      <c r="GYL541" s="78"/>
      <c r="GYM541" s="78"/>
      <c r="GYN541" s="65"/>
      <c r="GYQ541" s="78"/>
      <c r="GYR541" s="78"/>
      <c r="GYS541" s="65"/>
      <c r="GYV541" s="78"/>
      <c r="GYW541" s="78"/>
      <c r="GYX541" s="65"/>
      <c r="GZA541" s="78"/>
      <c r="GZB541" s="78"/>
      <c r="GZC541" s="65"/>
      <c r="GZF541" s="78"/>
      <c r="GZG541" s="78"/>
      <c r="GZH541" s="65"/>
      <c r="GZK541" s="78"/>
      <c r="GZL541" s="78"/>
      <c r="GZM541" s="65"/>
      <c r="GZP541" s="78"/>
      <c r="GZQ541" s="78"/>
      <c r="GZR541" s="65"/>
      <c r="GZU541" s="78"/>
      <c r="GZV541" s="78"/>
      <c r="GZW541" s="65"/>
      <c r="GZZ541" s="78"/>
      <c r="HAA541" s="78"/>
      <c r="HAB541" s="65"/>
      <c r="HAE541" s="78"/>
      <c r="HAF541" s="78"/>
      <c r="HAG541" s="65"/>
      <c r="HAJ541" s="78"/>
      <c r="HAK541" s="78"/>
      <c r="HAL541" s="65"/>
      <c r="HAO541" s="78"/>
      <c r="HAP541" s="78"/>
      <c r="HAQ541" s="65"/>
      <c r="HAT541" s="78"/>
      <c r="HAU541" s="78"/>
      <c r="HAV541" s="65"/>
      <c r="HAY541" s="78"/>
      <c r="HAZ541" s="78"/>
      <c r="HBA541" s="65"/>
      <c r="HBD541" s="78"/>
      <c r="HBE541" s="78"/>
      <c r="HBF541" s="65"/>
      <c r="HBI541" s="78"/>
      <c r="HBJ541" s="78"/>
      <c r="HBK541" s="65"/>
      <c r="HBN541" s="78"/>
      <c r="HBO541" s="78"/>
      <c r="HBP541" s="65"/>
      <c r="HBS541" s="78"/>
      <c r="HBT541" s="78"/>
      <c r="HBU541" s="65"/>
      <c r="HBX541" s="78"/>
      <c r="HBY541" s="78"/>
      <c r="HBZ541" s="65"/>
      <c r="HCC541" s="78"/>
      <c r="HCD541" s="78"/>
      <c r="HCE541" s="65"/>
      <c r="HCH541" s="78"/>
      <c r="HCI541" s="78"/>
      <c r="HCJ541" s="65"/>
      <c r="HCM541" s="78"/>
      <c r="HCN541" s="78"/>
      <c r="HCO541" s="65"/>
      <c r="HCR541" s="78"/>
      <c r="HCS541" s="78"/>
      <c r="HCT541" s="65"/>
      <c r="HCW541" s="78"/>
      <c r="HCX541" s="78"/>
      <c r="HCY541" s="65"/>
      <c r="HDB541" s="78"/>
      <c r="HDC541" s="78"/>
      <c r="HDD541" s="65"/>
      <c r="HDG541" s="78"/>
      <c r="HDH541" s="78"/>
      <c r="HDI541" s="65"/>
      <c r="HDL541" s="78"/>
      <c r="HDM541" s="78"/>
      <c r="HDN541" s="65"/>
      <c r="HDQ541" s="78"/>
      <c r="HDR541" s="78"/>
      <c r="HDS541" s="65"/>
      <c r="HDV541" s="78"/>
      <c r="HDW541" s="78"/>
      <c r="HDX541" s="65"/>
      <c r="HEA541" s="78"/>
      <c r="HEB541" s="78"/>
      <c r="HEC541" s="65"/>
      <c r="HEF541" s="78"/>
      <c r="HEG541" s="78"/>
      <c r="HEH541" s="65"/>
      <c r="HEK541" s="78"/>
      <c r="HEL541" s="78"/>
      <c r="HEM541" s="65"/>
      <c r="HEP541" s="78"/>
      <c r="HEQ541" s="78"/>
      <c r="HER541" s="65"/>
      <c r="HEU541" s="78"/>
      <c r="HEV541" s="78"/>
      <c r="HEW541" s="65"/>
      <c r="HEZ541" s="78"/>
      <c r="HFA541" s="78"/>
      <c r="HFB541" s="65"/>
      <c r="HFE541" s="78"/>
      <c r="HFF541" s="78"/>
      <c r="HFG541" s="65"/>
      <c r="HFJ541" s="78"/>
      <c r="HFK541" s="78"/>
      <c r="HFL541" s="65"/>
      <c r="HFO541" s="78"/>
      <c r="HFP541" s="78"/>
      <c r="HFQ541" s="65"/>
      <c r="HFT541" s="78"/>
      <c r="HFU541" s="78"/>
      <c r="HFV541" s="65"/>
      <c r="HFY541" s="78"/>
      <c r="HFZ541" s="78"/>
      <c r="HGA541" s="65"/>
      <c r="HGD541" s="78"/>
      <c r="HGE541" s="78"/>
      <c r="HGF541" s="65"/>
      <c r="HGI541" s="78"/>
      <c r="HGJ541" s="78"/>
      <c r="HGK541" s="65"/>
      <c r="HGN541" s="78"/>
      <c r="HGO541" s="78"/>
      <c r="HGP541" s="65"/>
      <c r="HGS541" s="78"/>
      <c r="HGT541" s="78"/>
      <c r="HGU541" s="65"/>
      <c r="HGX541" s="78"/>
      <c r="HGY541" s="78"/>
      <c r="HGZ541" s="65"/>
      <c r="HHC541" s="78"/>
      <c r="HHD541" s="78"/>
      <c r="HHE541" s="65"/>
      <c r="HHH541" s="78"/>
      <c r="HHI541" s="78"/>
      <c r="HHJ541" s="65"/>
      <c r="HHM541" s="78"/>
      <c r="HHN541" s="78"/>
      <c r="HHO541" s="65"/>
      <c r="HHR541" s="78"/>
      <c r="HHS541" s="78"/>
      <c r="HHT541" s="65"/>
      <c r="HHW541" s="78"/>
      <c r="HHX541" s="78"/>
      <c r="HHY541" s="65"/>
      <c r="HIB541" s="78"/>
      <c r="HIC541" s="78"/>
      <c r="HID541" s="65"/>
      <c r="HIG541" s="78"/>
      <c r="HIH541" s="78"/>
      <c r="HII541" s="65"/>
      <c r="HIL541" s="78"/>
      <c r="HIM541" s="78"/>
      <c r="HIN541" s="65"/>
      <c r="HIQ541" s="78"/>
      <c r="HIR541" s="78"/>
      <c r="HIS541" s="65"/>
      <c r="HIV541" s="78"/>
      <c r="HIW541" s="78"/>
      <c r="HIX541" s="65"/>
      <c r="HJA541" s="78"/>
      <c r="HJB541" s="78"/>
      <c r="HJC541" s="65"/>
      <c r="HJF541" s="78"/>
      <c r="HJG541" s="78"/>
      <c r="HJH541" s="65"/>
      <c r="HJK541" s="78"/>
      <c r="HJL541" s="78"/>
      <c r="HJM541" s="65"/>
      <c r="HJP541" s="78"/>
      <c r="HJQ541" s="78"/>
      <c r="HJR541" s="65"/>
      <c r="HJU541" s="78"/>
      <c r="HJV541" s="78"/>
      <c r="HJW541" s="65"/>
      <c r="HJZ541" s="78"/>
      <c r="HKA541" s="78"/>
      <c r="HKB541" s="65"/>
      <c r="HKE541" s="78"/>
      <c r="HKF541" s="78"/>
      <c r="HKG541" s="65"/>
      <c r="HKJ541" s="78"/>
      <c r="HKK541" s="78"/>
      <c r="HKL541" s="65"/>
      <c r="HKO541" s="78"/>
      <c r="HKP541" s="78"/>
      <c r="HKQ541" s="65"/>
      <c r="HKT541" s="78"/>
      <c r="HKU541" s="78"/>
      <c r="HKV541" s="65"/>
      <c r="HKY541" s="78"/>
      <c r="HKZ541" s="78"/>
      <c r="HLA541" s="65"/>
      <c r="HLD541" s="78"/>
      <c r="HLE541" s="78"/>
      <c r="HLF541" s="65"/>
      <c r="HLI541" s="78"/>
      <c r="HLJ541" s="78"/>
      <c r="HLK541" s="65"/>
      <c r="HLN541" s="78"/>
      <c r="HLO541" s="78"/>
      <c r="HLP541" s="65"/>
      <c r="HLS541" s="78"/>
      <c r="HLT541" s="78"/>
      <c r="HLU541" s="65"/>
      <c r="HLX541" s="78"/>
      <c r="HLY541" s="78"/>
      <c r="HLZ541" s="65"/>
      <c r="HMC541" s="78"/>
      <c r="HMD541" s="78"/>
      <c r="HME541" s="65"/>
      <c r="HMH541" s="78"/>
      <c r="HMI541" s="78"/>
      <c r="HMJ541" s="65"/>
      <c r="HMM541" s="78"/>
      <c r="HMN541" s="78"/>
      <c r="HMO541" s="65"/>
      <c r="HMR541" s="78"/>
      <c r="HMS541" s="78"/>
      <c r="HMT541" s="65"/>
      <c r="HMW541" s="78"/>
      <c r="HMX541" s="78"/>
      <c r="HMY541" s="65"/>
      <c r="HNB541" s="78"/>
      <c r="HNC541" s="78"/>
      <c r="HND541" s="65"/>
      <c r="HNG541" s="78"/>
      <c r="HNH541" s="78"/>
      <c r="HNI541" s="65"/>
      <c r="HNL541" s="78"/>
      <c r="HNM541" s="78"/>
      <c r="HNN541" s="65"/>
      <c r="HNQ541" s="78"/>
      <c r="HNR541" s="78"/>
      <c r="HNS541" s="65"/>
      <c r="HNV541" s="78"/>
      <c r="HNW541" s="78"/>
      <c r="HNX541" s="65"/>
      <c r="HOA541" s="78"/>
      <c r="HOB541" s="78"/>
      <c r="HOC541" s="65"/>
      <c r="HOF541" s="78"/>
      <c r="HOG541" s="78"/>
      <c r="HOH541" s="65"/>
      <c r="HOK541" s="78"/>
      <c r="HOL541" s="78"/>
      <c r="HOM541" s="65"/>
      <c r="HOP541" s="78"/>
      <c r="HOQ541" s="78"/>
      <c r="HOR541" s="65"/>
      <c r="HOU541" s="78"/>
      <c r="HOV541" s="78"/>
      <c r="HOW541" s="65"/>
      <c r="HOZ541" s="78"/>
      <c r="HPA541" s="78"/>
      <c r="HPB541" s="65"/>
      <c r="HPE541" s="78"/>
      <c r="HPF541" s="78"/>
      <c r="HPG541" s="65"/>
      <c r="HPJ541" s="78"/>
      <c r="HPK541" s="78"/>
      <c r="HPL541" s="65"/>
      <c r="HPO541" s="78"/>
      <c r="HPP541" s="78"/>
      <c r="HPQ541" s="65"/>
      <c r="HPT541" s="78"/>
      <c r="HPU541" s="78"/>
      <c r="HPV541" s="65"/>
      <c r="HPY541" s="78"/>
      <c r="HPZ541" s="78"/>
      <c r="HQA541" s="65"/>
      <c r="HQD541" s="78"/>
      <c r="HQE541" s="78"/>
      <c r="HQF541" s="65"/>
      <c r="HQI541" s="78"/>
      <c r="HQJ541" s="78"/>
      <c r="HQK541" s="65"/>
      <c r="HQN541" s="78"/>
      <c r="HQO541" s="78"/>
      <c r="HQP541" s="65"/>
      <c r="HQS541" s="78"/>
      <c r="HQT541" s="78"/>
      <c r="HQU541" s="65"/>
      <c r="HQX541" s="78"/>
      <c r="HQY541" s="78"/>
      <c r="HQZ541" s="65"/>
      <c r="HRC541" s="78"/>
      <c r="HRD541" s="78"/>
      <c r="HRE541" s="65"/>
      <c r="HRH541" s="78"/>
      <c r="HRI541" s="78"/>
      <c r="HRJ541" s="65"/>
      <c r="HRM541" s="78"/>
      <c r="HRN541" s="78"/>
      <c r="HRO541" s="65"/>
      <c r="HRR541" s="78"/>
      <c r="HRS541" s="78"/>
      <c r="HRT541" s="65"/>
      <c r="HRW541" s="78"/>
      <c r="HRX541" s="78"/>
      <c r="HRY541" s="65"/>
      <c r="HSB541" s="78"/>
      <c r="HSC541" s="78"/>
      <c r="HSD541" s="65"/>
      <c r="HSG541" s="78"/>
      <c r="HSH541" s="78"/>
      <c r="HSI541" s="65"/>
      <c r="HSL541" s="78"/>
      <c r="HSM541" s="78"/>
      <c r="HSN541" s="65"/>
      <c r="HSQ541" s="78"/>
      <c r="HSR541" s="78"/>
      <c r="HSS541" s="65"/>
      <c r="HSV541" s="78"/>
      <c r="HSW541" s="78"/>
      <c r="HSX541" s="65"/>
      <c r="HTA541" s="78"/>
      <c r="HTB541" s="78"/>
      <c r="HTC541" s="65"/>
      <c r="HTF541" s="78"/>
      <c r="HTG541" s="78"/>
      <c r="HTH541" s="65"/>
      <c r="HTK541" s="78"/>
      <c r="HTL541" s="78"/>
      <c r="HTM541" s="65"/>
      <c r="HTP541" s="78"/>
      <c r="HTQ541" s="78"/>
      <c r="HTR541" s="65"/>
      <c r="HTU541" s="78"/>
      <c r="HTV541" s="78"/>
      <c r="HTW541" s="65"/>
      <c r="HTZ541" s="78"/>
      <c r="HUA541" s="78"/>
      <c r="HUB541" s="65"/>
      <c r="HUE541" s="78"/>
      <c r="HUF541" s="78"/>
      <c r="HUG541" s="65"/>
      <c r="HUJ541" s="78"/>
      <c r="HUK541" s="78"/>
      <c r="HUL541" s="65"/>
      <c r="HUO541" s="78"/>
      <c r="HUP541" s="78"/>
      <c r="HUQ541" s="65"/>
      <c r="HUT541" s="78"/>
      <c r="HUU541" s="78"/>
      <c r="HUV541" s="65"/>
      <c r="HUY541" s="78"/>
      <c r="HUZ541" s="78"/>
      <c r="HVA541" s="65"/>
      <c r="HVD541" s="78"/>
      <c r="HVE541" s="78"/>
      <c r="HVF541" s="65"/>
      <c r="HVI541" s="78"/>
      <c r="HVJ541" s="78"/>
      <c r="HVK541" s="65"/>
      <c r="HVN541" s="78"/>
      <c r="HVO541" s="78"/>
      <c r="HVP541" s="65"/>
      <c r="HVS541" s="78"/>
      <c r="HVT541" s="78"/>
      <c r="HVU541" s="65"/>
      <c r="HVX541" s="78"/>
      <c r="HVY541" s="78"/>
      <c r="HVZ541" s="65"/>
      <c r="HWC541" s="78"/>
      <c r="HWD541" s="78"/>
      <c r="HWE541" s="65"/>
      <c r="HWH541" s="78"/>
      <c r="HWI541" s="78"/>
      <c r="HWJ541" s="65"/>
      <c r="HWM541" s="78"/>
      <c r="HWN541" s="78"/>
      <c r="HWO541" s="65"/>
      <c r="HWR541" s="78"/>
      <c r="HWS541" s="78"/>
      <c r="HWT541" s="65"/>
      <c r="HWW541" s="78"/>
      <c r="HWX541" s="78"/>
      <c r="HWY541" s="65"/>
      <c r="HXB541" s="78"/>
      <c r="HXC541" s="78"/>
      <c r="HXD541" s="65"/>
      <c r="HXG541" s="78"/>
      <c r="HXH541" s="78"/>
      <c r="HXI541" s="65"/>
      <c r="HXL541" s="78"/>
      <c r="HXM541" s="78"/>
      <c r="HXN541" s="65"/>
      <c r="HXQ541" s="78"/>
      <c r="HXR541" s="78"/>
      <c r="HXS541" s="65"/>
      <c r="HXV541" s="78"/>
      <c r="HXW541" s="78"/>
      <c r="HXX541" s="65"/>
      <c r="HYA541" s="78"/>
      <c r="HYB541" s="78"/>
      <c r="HYC541" s="65"/>
      <c r="HYF541" s="78"/>
      <c r="HYG541" s="78"/>
      <c r="HYH541" s="65"/>
      <c r="HYK541" s="78"/>
      <c r="HYL541" s="78"/>
      <c r="HYM541" s="65"/>
      <c r="HYP541" s="78"/>
      <c r="HYQ541" s="78"/>
      <c r="HYR541" s="65"/>
      <c r="HYU541" s="78"/>
      <c r="HYV541" s="78"/>
      <c r="HYW541" s="65"/>
      <c r="HYZ541" s="78"/>
      <c r="HZA541" s="78"/>
      <c r="HZB541" s="65"/>
      <c r="HZE541" s="78"/>
      <c r="HZF541" s="78"/>
      <c r="HZG541" s="65"/>
      <c r="HZJ541" s="78"/>
      <c r="HZK541" s="78"/>
      <c r="HZL541" s="65"/>
      <c r="HZO541" s="78"/>
      <c r="HZP541" s="78"/>
      <c r="HZQ541" s="65"/>
      <c r="HZT541" s="78"/>
      <c r="HZU541" s="78"/>
      <c r="HZV541" s="65"/>
      <c r="HZY541" s="78"/>
      <c r="HZZ541" s="78"/>
      <c r="IAA541" s="65"/>
      <c r="IAD541" s="78"/>
      <c r="IAE541" s="78"/>
      <c r="IAF541" s="65"/>
      <c r="IAI541" s="78"/>
      <c r="IAJ541" s="78"/>
      <c r="IAK541" s="65"/>
      <c r="IAN541" s="78"/>
      <c r="IAO541" s="78"/>
      <c r="IAP541" s="65"/>
      <c r="IAS541" s="78"/>
      <c r="IAT541" s="78"/>
      <c r="IAU541" s="65"/>
      <c r="IAX541" s="78"/>
      <c r="IAY541" s="78"/>
      <c r="IAZ541" s="65"/>
      <c r="IBC541" s="78"/>
      <c r="IBD541" s="78"/>
      <c r="IBE541" s="65"/>
      <c r="IBH541" s="78"/>
      <c r="IBI541" s="78"/>
      <c r="IBJ541" s="65"/>
      <c r="IBM541" s="78"/>
      <c r="IBN541" s="78"/>
      <c r="IBO541" s="65"/>
      <c r="IBR541" s="78"/>
      <c r="IBS541" s="78"/>
      <c r="IBT541" s="65"/>
      <c r="IBW541" s="78"/>
      <c r="IBX541" s="78"/>
      <c r="IBY541" s="65"/>
      <c r="ICB541" s="78"/>
      <c r="ICC541" s="78"/>
      <c r="ICD541" s="65"/>
      <c r="ICG541" s="78"/>
      <c r="ICH541" s="78"/>
      <c r="ICI541" s="65"/>
      <c r="ICL541" s="78"/>
      <c r="ICM541" s="78"/>
      <c r="ICN541" s="65"/>
      <c r="ICQ541" s="78"/>
      <c r="ICR541" s="78"/>
      <c r="ICS541" s="65"/>
      <c r="ICV541" s="78"/>
      <c r="ICW541" s="78"/>
      <c r="ICX541" s="65"/>
      <c r="IDA541" s="78"/>
      <c r="IDB541" s="78"/>
      <c r="IDC541" s="65"/>
      <c r="IDF541" s="78"/>
      <c r="IDG541" s="78"/>
      <c r="IDH541" s="65"/>
      <c r="IDK541" s="78"/>
      <c r="IDL541" s="78"/>
      <c r="IDM541" s="65"/>
      <c r="IDP541" s="78"/>
      <c r="IDQ541" s="78"/>
      <c r="IDR541" s="65"/>
      <c r="IDU541" s="78"/>
      <c r="IDV541" s="78"/>
      <c r="IDW541" s="65"/>
      <c r="IDZ541" s="78"/>
      <c r="IEA541" s="78"/>
      <c r="IEB541" s="65"/>
      <c r="IEE541" s="78"/>
      <c r="IEF541" s="78"/>
      <c r="IEG541" s="65"/>
      <c r="IEJ541" s="78"/>
      <c r="IEK541" s="78"/>
      <c r="IEL541" s="65"/>
      <c r="IEO541" s="78"/>
      <c r="IEP541" s="78"/>
      <c r="IEQ541" s="65"/>
      <c r="IET541" s="78"/>
      <c r="IEU541" s="78"/>
      <c r="IEV541" s="65"/>
      <c r="IEY541" s="78"/>
      <c r="IEZ541" s="78"/>
      <c r="IFA541" s="65"/>
      <c r="IFD541" s="78"/>
      <c r="IFE541" s="78"/>
      <c r="IFF541" s="65"/>
      <c r="IFI541" s="78"/>
      <c r="IFJ541" s="78"/>
      <c r="IFK541" s="65"/>
      <c r="IFN541" s="78"/>
      <c r="IFO541" s="78"/>
      <c r="IFP541" s="65"/>
      <c r="IFS541" s="78"/>
      <c r="IFT541" s="78"/>
      <c r="IFU541" s="65"/>
      <c r="IFX541" s="78"/>
      <c r="IFY541" s="78"/>
      <c r="IFZ541" s="65"/>
      <c r="IGC541" s="78"/>
      <c r="IGD541" s="78"/>
      <c r="IGE541" s="65"/>
      <c r="IGH541" s="78"/>
      <c r="IGI541" s="78"/>
      <c r="IGJ541" s="65"/>
      <c r="IGM541" s="78"/>
      <c r="IGN541" s="78"/>
      <c r="IGO541" s="65"/>
      <c r="IGR541" s="78"/>
      <c r="IGS541" s="78"/>
      <c r="IGT541" s="65"/>
      <c r="IGW541" s="78"/>
      <c r="IGX541" s="78"/>
      <c r="IGY541" s="65"/>
      <c r="IHB541" s="78"/>
      <c r="IHC541" s="78"/>
      <c r="IHD541" s="65"/>
      <c r="IHG541" s="78"/>
      <c r="IHH541" s="78"/>
      <c r="IHI541" s="65"/>
      <c r="IHL541" s="78"/>
      <c r="IHM541" s="78"/>
      <c r="IHN541" s="65"/>
      <c r="IHQ541" s="78"/>
      <c r="IHR541" s="78"/>
      <c r="IHS541" s="65"/>
      <c r="IHV541" s="78"/>
      <c r="IHW541" s="78"/>
      <c r="IHX541" s="65"/>
      <c r="IIA541" s="78"/>
      <c r="IIB541" s="78"/>
      <c r="IIC541" s="65"/>
      <c r="IIF541" s="78"/>
      <c r="IIG541" s="78"/>
      <c r="IIH541" s="65"/>
      <c r="IIK541" s="78"/>
      <c r="IIL541" s="78"/>
      <c r="IIM541" s="65"/>
      <c r="IIP541" s="78"/>
      <c r="IIQ541" s="78"/>
      <c r="IIR541" s="65"/>
      <c r="IIU541" s="78"/>
      <c r="IIV541" s="78"/>
      <c r="IIW541" s="65"/>
      <c r="IIZ541" s="78"/>
      <c r="IJA541" s="78"/>
      <c r="IJB541" s="65"/>
      <c r="IJE541" s="78"/>
      <c r="IJF541" s="78"/>
      <c r="IJG541" s="65"/>
      <c r="IJJ541" s="78"/>
      <c r="IJK541" s="78"/>
      <c r="IJL541" s="65"/>
      <c r="IJO541" s="78"/>
      <c r="IJP541" s="78"/>
      <c r="IJQ541" s="65"/>
      <c r="IJT541" s="78"/>
      <c r="IJU541" s="78"/>
      <c r="IJV541" s="65"/>
      <c r="IJY541" s="78"/>
      <c r="IJZ541" s="78"/>
      <c r="IKA541" s="65"/>
      <c r="IKD541" s="78"/>
      <c r="IKE541" s="78"/>
      <c r="IKF541" s="65"/>
      <c r="IKI541" s="78"/>
      <c r="IKJ541" s="78"/>
      <c r="IKK541" s="65"/>
      <c r="IKN541" s="78"/>
      <c r="IKO541" s="78"/>
      <c r="IKP541" s="65"/>
      <c r="IKS541" s="78"/>
      <c r="IKT541" s="78"/>
      <c r="IKU541" s="65"/>
      <c r="IKX541" s="78"/>
      <c r="IKY541" s="78"/>
      <c r="IKZ541" s="65"/>
      <c r="ILC541" s="78"/>
      <c r="ILD541" s="78"/>
      <c r="ILE541" s="65"/>
      <c r="ILH541" s="78"/>
      <c r="ILI541" s="78"/>
      <c r="ILJ541" s="65"/>
      <c r="ILM541" s="78"/>
      <c r="ILN541" s="78"/>
      <c r="ILO541" s="65"/>
      <c r="ILR541" s="78"/>
      <c r="ILS541" s="78"/>
      <c r="ILT541" s="65"/>
      <c r="ILW541" s="78"/>
      <c r="ILX541" s="78"/>
      <c r="ILY541" s="65"/>
      <c r="IMB541" s="78"/>
      <c r="IMC541" s="78"/>
      <c r="IMD541" s="65"/>
      <c r="IMG541" s="78"/>
      <c r="IMH541" s="78"/>
      <c r="IMI541" s="65"/>
      <c r="IML541" s="78"/>
      <c r="IMM541" s="78"/>
      <c r="IMN541" s="65"/>
      <c r="IMQ541" s="78"/>
      <c r="IMR541" s="78"/>
      <c r="IMS541" s="65"/>
      <c r="IMV541" s="78"/>
      <c r="IMW541" s="78"/>
      <c r="IMX541" s="65"/>
      <c r="INA541" s="78"/>
      <c r="INB541" s="78"/>
      <c r="INC541" s="65"/>
      <c r="INF541" s="78"/>
      <c r="ING541" s="78"/>
      <c r="INH541" s="65"/>
      <c r="INK541" s="78"/>
      <c r="INL541" s="78"/>
      <c r="INM541" s="65"/>
      <c r="INP541" s="78"/>
      <c r="INQ541" s="78"/>
      <c r="INR541" s="65"/>
      <c r="INU541" s="78"/>
      <c r="INV541" s="78"/>
      <c r="INW541" s="65"/>
      <c r="INZ541" s="78"/>
      <c r="IOA541" s="78"/>
      <c r="IOB541" s="65"/>
      <c r="IOE541" s="78"/>
      <c r="IOF541" s="78"/>
      <c r="IOG541" s="65"/>
      <c r="IOJ541" s="78"/>
      <c r="IOK541" s="78"/>
      <c r="IOL541" s="65"/>
      <c r="IOO541" s="78"/>
      <c r="IOP541" s="78"/>
      <c r="IOQ541" s="65"/>
      <c r="IOT541" s="78"/>
      <c r="IOU541" s="78"/>
      <c r="IOV541" s="65"/>
      <c r="IOY541" s="78"/>
      <c r="IOZ541" s="78"/>
      <c r="IPA541" s="65"/>
      <c r="IPD541" s="78"/>
      <c r="IPE541" s="78"/>
      <c r="IPF541" s="65"/>
      <c r="IPI541" s="78"/>
      <c r="IPJ541" s="78"/>
      <c r="IPK541" s="65"/>
      <c r="IPN541" s="78"/>
      <c r="IPO541" s="78"/>
      <c r="IPP541" s="65"/>
      <c r="IPS541" s="78"/>
      <c r="IPT541" s="78"/>
      <c r="IPU541" s="65"/>
      <c r="IPX541" s="78"/>
      <c r="IPY541" s="78"/>
      <c r="IPZ541" s="65"/>
      <c r="IQC541" s="78"/>
      <c r="IQD541" s="78"/>
      <c r="IQE541" s="65"/>
      <c r="IQH541" s="78"/>
      <c r="IQI541" s="78"/>
      <c r="IQJ541" s="65"/>
      <c r="IQM541" s="78"/>
      <c r="IQN541" s="78"/>
      <c r="IQO541" s="65"/>
      <c r="IQR541" s="78"/>
      <c r="IQS541" s="78"/>
      <c r="IQT541" s="65"/>
      <c r="IQW541" s="78"/>
      <c r="IQX541" s="78"/>
      <c r="IQY541" s="65"/>
      <c r="IRB541" s="78"/>
      <c r="IRC541" s="78"/>
      <c r="IRD541" s="65"/>
      <c r="IRG541" s="78"/>
      <c r="IRH541" s="78"/>
      <c r="IRI541" s="65"/>
      <c r="IRL541" s="78"/>
      <c r="IRM541" s="78"/>
      <c r="IRN541" s="65"/>
      <c r="IRQ541" s="78"/>
      <c r="IRR541" s="78"/>
      <c r="IRS541" s="65"/>
      <c r="IRV541" s="78"/>
      <c r="IRW541" s="78"/>
      <c r="IRX541" s="65"/>
      <c r="ISA541" s="78"/>
      <c r="ISB541" s="78"/>
      <c r="ISC541" s="65"/>
      <c r="ISF541" s="78"/>
      <c r="ISG541" s="78"/>
      <c r="ISH541" s="65"/>
      <c r="ISK541" s="78"/>
      <c r="ISL541" s="78"/>
      <c r="ISM541" s="65"/>
      <c r="ISP541" s="78"/>
      <c r="ISQ541" s="78"/>
      <c r="ISR541" s="65"/>
      <c r="ISU541" s="78"/>
      <c r="ISV541" s="78"/>
      <c r="ISW541" s="65"/>
      <c r="ISZ541" s="78"/>
      <c r="ITA541" s="78"/>
      <c r="ITB541" s="65"/>
      <c r="ITE541" s="78"/>
      <c r="ITF541" s="78"/>
      <c r="ITG541" s="65"/>
      <c r="ITJ541" s="78"/>
      <c r="ITK541" s="78"/>
      <c r="ITL541" s="65"/>
      <c r="ITO541" s="78"/>
      <c r="ITP541" s="78"/>
      <c r="ITQ541" s="65"/>
      <c r="ITT541" s="78"/>
      <c r="ITU541" s="78"/>
      <c r="ITV541" s="65"/>
      <c r="ITY541" s="78"/>
      <c r="ITZ541" s="78"/>
      <c r="IUA541" s="65"/>
      <c r="IUD541" s="78"/>
      <c r="IUE541" s="78"/>
      <c r="IUF541" s="65"/>
      <c r="IUI541" s="78"/>
      <c r="IUJ541" s="78"/>
      <c r="IUK541" s="65"/>
      <c r="IUN541" s="78"/>
      <c r="IUO541" s="78"/>
      <c r="IUP541" s="65"/>
      <c r="IUS541" s="78"/>
      <c r="IUT541" s="78"/>
      <c r="IUU541" s="65"/>
      <c r="IUX541" s="78"/>
      <c r="IUY541" s="78"/>
      <c r="IUZ541" s="65"/>
      <c r="IVC541" s="78"/>
      <c r="IVD541" s="78"/>
      <c r="IVE541" s="65"/>
      <c r="IVH541" s="78"/>
      <c r="IVI541" s="78"/>
      <c r="IVJ541" s="65"/>
      <c r="IVM541" s="78"/>
      <c r="IVN541" s="78"/>
      <c r="IVO541" s="65"/>
      <c r="IVR541" s="78"/>
      <c r="IVS541" s="78"/>
      <c r="IVT541" s="65"/>
      <c r="IVW541" s="78"/>
      <c r="IVX541" s="78"/>
      <c r="IVY541" s="65"/>
      <c r="IWB541" s="78"/>
      <c r="IWC541" s="78"/>
      <c r="IWD541" s="65"/>
      <c r="IWG541" s="78"/>
      <c r="IWH541" s="78"/>
      <c r="IWI541" s="65"/>
      <c r="IWL541" s="78"/>
      <c r="IWM541" s="78"/>
      <c r="IWN541" s="65"/>
      <c r="IWQ541" s="78"/>
      <c r="IWR541" s="78"/>
      <c r="IWS541" s="65"/>
      <c r="IWV541" s="78"/>
      <c r="IWW541" s="78"/>
      <c r="IWX541" s="65"/>
      <c r="IXA541" s="78"/>
      <c r="IXB541" s="78"/>
      <c r="IXC541" s="65"/>
      <c r="IXF541" s="78"/>
      <c r="IXG541" s="78"/>
      <c r="IXH541" s="65"/>
      <c r="IXK541" s="78"/>
      <c r="IXL541" s="78"/>
      <c r="IXM541" s="65"/>
      <c r="IXP541" s="78"/>
      <c r="IXQ541" s="78"/>
      <c r="IXR541" s="65"/>
      <c r="IXU541" s="78"/>
      <c r="IXV541" s="78"/>
      <c r="IXW541" s="65"/>
      <c r="IXZ541" s="78"/>
      <c r="IYA541" s="78"/>
      <c r="IYB541" s="65"/>
      <c r="IYE541" s="78"/>
      <c r="IYF541" s="78"/>
      <c r="IYG541" s="65"/>
      <c r="IYJ541" s="78"/>
      <c r="IYK541" s="78"/>
      <c r="IYL541" s="65"/>
      <c r="IYO541" s="78"/>
      <c r="IYP541" s="78"/>
      <c r="IYQ541" s="65"/>
      <c r="IYT541" s="78"/>
      <c r="IYU541" s="78"/>
      <c r="IYV541" s="65"/>
      <c r="IYY541" s="78"/>
      <c r="IYZ541" s="78"/>
      <c r="IZA541" s="65"/>
      <c r="IZD541" s="78"/>
      <c r="IZE541" s="78"/>
      <c r="IZF541" s="65"/>
      <c r="IZI541" s="78"/>
      <c r="IZJ541" s="78"/>
      <c r="IZK541" s="65"/>
      <c r="IZN541" s="78"/>
      <c r="IZO541" s="78"/>
      <c r="IZP541" s="65"/>
      <c r="IZS541" s="78"/>
      <c r="IZT541" s="78"/>
      <c r="IZU541" s="65"/>
      <c r="IZX541" s="78"/>
      <c r="IZY541" s="78"/>
      <c r="IZZ541" s="65"/>
      <c r="JAC541" s="78"/>
      <c r="JAD541" s="78"/>
      <c r="JAE541" s="65"/>
      <c r="JAH541" s="78"/>
      <c r="JAI541" s="78"/>
      <c r="JAJ541" s="65"/>
      <c r="JAM541" s="78"/>
      <c r="JAN541" s="78"/>
      <c r="JAO541" s="65"/>
      <c r="JAR541" s="78"/>
      <c r="JAS541" s="78"/>
      <c r="JAT541" s="65"/>
      <c r="JAW541" s="78"/>
      <c r="JAX541" s="78"/>
      <c r="JAY541" s="65"/>
      <c r="JBB541" s="78"/>
      <c r="JBC541" s="78"/>
      <c r="JBD541" s="65"/>
      <c r="JBG541" s="78"/>
      <c r="JBH541" s="78"/>
      <c r="JBI541" s="65"/>
      <c r="JBL541" s="78"/>
      <c r="JBM541" s="78"/>
      <c r="JBN541" s="65"/>
      <c r="JBQ541" s="78"/>
      <c r="JBR541" s="78"/>
      <c r="JBS541" s="65"/>
      <c r="JBV541" s="78"/>
      <c r="JBW541" s="78"/>
      <c r="JBX541" s="65"/>
      <c r="JCA541" s="78"/>
      <c r="JCB541" s="78"/>
      <c r="JCC541" s="65"/>
      <c r="JCF541" s="78"/>
      <c r="JCG541" s="78"/>
      <c r="JCH541" s="65"/>
      <c r="JCK541" s="78"/>
      <c r="JCL541" s="78"/>
      <c r="JCM541" s="65"/>
      <c r="JCP541" s="78"/>
      <c r="JCQ541" s="78"/>
      <c r="JCR541" s="65"/>
      <c r="JCU541" s="78"/>
      <c r="JCV541" s="78"/>
      <c r="JCW541" s="65"/>
      <c r="JCZ541" s="78"/>
      <c r="JDA541" s="78"/>
      <c r="JDB541" s="65"/>
      <c r="JDE541" s="78"/>
      <c r="JDF541" s="78"/>
      <c r="JDG541" s="65"/>
      <c r="JDJ541" s="78"/>
      <c r="JDK541" s="78"/>
      <c r="JDL541" s="65"/>
      <c r="JDO541" s="78"/>
      <c r="JDP541" s="78"/>
      <c r="JDQ541" s="65"/>
      <c r="JDT541" s="78"/>
      <c r="JDU541" s="78"/>
      <c r="JDV541" s="65"/>
      <c r="JDY541" s="78"/>
      <c r="JDZ541" s="78"/>
      <c r="JEA541" s="65"/>
      <c r="JED541" s="78"/>
      <c r="JEE541" s="78"/>
      <c r="JEF541" s="65"/>
      <c r="JEI541" s="78"/>
      <c r="JEJ541" s="78"/>
      <c r="JEK541" s="65"/>
      <c r="JEN541" s="78"/>
      <c r="JEO541" s="78"/>
      <c r="JEP541" s="65"/>
      <c r="JES541" s="78"/>
      <c r="JET541" s="78"/>
      <c r="JEU541" s="65"/>
      <c r="JEX541" s="78"/>
      <c r="JEY541" s="78"/>
      <c r="JEZ541" s="65"/>
      <c r="JFC541" s="78"/>
      <c r="JFD541" s="78"/>
      <c r="JFE541" s="65"/>
      <c r="JFH541" s="78"/>
      <c r="JFI541" s="78"/>
      <c r="JFJ541" s="65"/>
      <c r="JFM541" s="78"/>
      <c r="JFN541" s="78"/>
      <c r="JFO541" s="65"/>
      <c r="JFR541" s="78"/>
      <c r="JFS541" s="78"/>
      <c r="JFT541" s="65"/>
      <c r="JFW541" s="78"/>
      <c r="JFX541" s="78"/>
      <c r="JFY541" s="65"/>
      <c r="JGB541" s="78"/>
      <c r="JGC541" s="78"/>
      <c r="JGD541" s="65"/>
      <c r="JGG541" s="78"/>
      <c r="JGH541" s="78"/>
      <c r="JGI541" s="65"/>
      <c r="JGL541" s="78"/>
      <c r="JGM541" s="78"/>
      <c r="JGN541" s="65"/>
      <c r="JGQ541" s="78"/>
      <c r="JGR541" s="78"/>
      <c r="JGS541" s="65"/>
      <c r="JGV541" s="78"/>
      <c r="JGW541" s="78"/>
      <c r="JGX541" s="65"/>
      <c r="JHA541" s="78"/>
      <c r="JHB541" s="78"/>
      <c r="JHC541" s="65"/>
      <c r="JHF541" s="78"/>
      <c r="JHG541" s="78"/>
      <c r="JHH541" s="65"/>
      <c r="JHK541" s="78"/>
      <c r="JHL541" s="78"/>
      <c r="JHM541" s="65"/>
      <c r="JHP541" s="78"/>
      <c r="JHQ541" s="78"/>
      <c r="JHR541" s="65"/>
      <c r="JHU541" s="78"/>
      <c r="JHV541" s="78"/>
      <c r="JHW541" s="65"/>
      <c r="JHZ541" s="78"/>
      <c r="JIA541" s="78"/>
      <c r="JIB541" s="65"/>
      <c r="JIE541" s="78"/>
      <c r="JIF541" s="78"/>
      <c r="JIG541" s="65"/>
      <c r="JIJ541" s="78"/>
      <c r="JIK541" s="78"/>
      <c r="JIL541" s="65"/>
      <c r="JIO541" s="78"/>
      <c r="JIP541" s="78"/>
      <c r="JIQ541" s="65"/>
      <c r="JIT541" s="78"/>
      <c r="JIU541" s="78"/>
      <c r="JIV541" s="65"/>
      <c r="JIY541" s="78"/>
      <c r="JIZ541" s="78"/>
      <c r="JJA541" s="65"/>
      <c r="JJD541" s="78"/>
      <c r="JJE541" s="78"/>
      <c r="JJF541" s="65"/>
      <c r="JJI541" s="78"/>
      <c r="JJJ541" s="78"/>
      <c r="JJK541" s="65"/>
      <c r="JJN541" s="78"/>
      <c r="JJO541" s="78"/>
      <c r="JJP541" s="65"/>
      <c r="JJS541" s="78"/>
      <c r="JJT541" s="78"/>
      <c r="JJU541" s="65"/>
      <c r="JJX541" s="78"/>
      <c r="JJY541" s="78"/>
      <c r="JJZ541" s="65"/>
      <c r="JKC541" s="78"/>
      <c r="JKD541" s="78"/>
      <c r="JKE541" s="65"/>
      <c r="JKH541" s="78"/>
      <c r="JKI541" s="78"/>
      <c r="JKJ541" s="65"/>
      <c r="JKM541" s="78"/>
      <c r="JKN541" s="78"/>
      <c r="JKO541" s="65"/>
      <c r="JKR541" s="78"/>
      <c r="JKS541" s="78"/>
      <c r="JKT541" s="65"/>
      <c r="JKW541" s="78"/>
      <c r="JKX541" s="78"/>
      <c r="JKY541" s="65"/>
      <c r="JLB541" s="78"/>
      <c r="JLC541" s="78"/>
      <c r="JLD541" s="65"/>
      <c r="JLG541" s="78"/>
      <c r="JLH541" s="78"/>
      <c r="JLI541" s="65"/>
      <c r="JLL541" s="78"/>
      <c r="JLM541" s="78"/>
      <c r="JLN541" s="65"/>
      <c r="JLQ541" s="78"/>
      <c r="JLR541" s="78"/>
      <c r="JLS541" s="65"/>
      <c r="JLV541" s="78"/>
      <c r="JLW541" s="78"/>
      <c r="JLX541" s="65"/>
      <c r="JMA541" s="78"/>
      <c r="JMB541" s="78"/>
      <c r="JMC541" s="65"/>
      <c r="JMF541" s="78"/>
      <c r="JMG541" s="78"/>
      <c r="JMH541" s="65"/>
      <c r="JMK541" s="78"/>
      <c r="JML541" s="78"/>
      <c r="JMM541" s="65"/>
      <c r="JMP541" s="78"/>
      <c r="JMQ541" s="78"/>
      <c r="JMR541" s="65"/>
      <c r="JMU541" s="78"/>
      <c r="JMV541" s="78"/>
      <c r="JMW541" s="65"/>
      <c r="JMZ541" s="78"/>
      <c r="JNA541" s="78"/>
      <c r="JNB541" s="65"/>
      <c r="JNE541" s="78"/>
      <c r="JNF541" s="78"/>
      <c r="JNG541" s="65"/>
      <c r="JNJ541" s="78"/>
      <c r="JNK541" s="78"/>
      <c r="JNL541" s="65"/>
      <c r="JNO541" s="78"/>
      <c r="JNP541" s="78"/>
      <c r="JNQ541" s="65"/>
      <c r="JNT541" s="78"/>
      <c r="JNU541" s="78"/>
      <c r="JNV541" s="65"/>
      <c r="JNY541" s="78"/>
      <c r="JNZ541" s="78"/>
      <c r="JOA541" s="65"/>
      <c r="JOD541" s="78"/>
      <c r="JOE541" s="78"/>
      <c r="JOF541" s="65"/>
      <c r="JOI541" s="78"/>
      <c r="JOJ541" s="78"/>
      <c r="JOK541" s="65"/>
      <c r="JON541" s="78"/>
      <c r="JOO541" s="78"/>
      <c r="JOP541" s="65"/>
      <c r="JOS541" s="78"/>
      <c r="JOT541" s="78"/>
      <c r="JOU541" s="65"/>
      <c r="JOX541" s="78"/>
      <c r="JOY541" s="78"/>
      <c r="JOZ541" s="65"/>
      <c r="JPC541" s="78"/>
      <c r="JPD541" s="78"/>
      <c r="JPE541" s="65"/>
      <c r="JPH541" s="78"/>
      <c r="JPI541" s="78"/>
      <c r="JPJ541" s="65"/>
      <c r="JPM541" s="78"/>
      <c r="JPN541" s="78"/>
      <c r="JPO541" s="65"/>
      <c r="JPR541" s="78"/>
      <c r="JPS541" s="78"/>
      <c r="JPT541" s="65"/>
      <c r="JPW541" s="78"/>
      <c r="JPX541" s="78"/>
      <c r="JPY541" s="65"/>
      <c r="JQB541" s="78"/>
      <c r="JQC541" s="78"/>
      <c r="JQD541" s="65"/>
      <c r="JQG541" s="78"/>
      <c r="JQH541" s="78"/>
      <c r="JQI541" s="65"/>
      <c r="JQL541" s="78"/>
      <c r="JQM541" s="78"/>
      <c r="JQN541" s="65"/>
      <c r="JQQ541" s="78"/>
      <c r="JQR541" s="78"/>
      <c r="JQS541" s="65"/>
      <c r="JQV541" s="78"/>
      <c r="JQW541" s="78"/>
      <c r="JQX541" s="65"/>
      <c r="JRA541" s="78"/>
      <c r="JRB541" s="78"/>
      <c r="JRC541" s="65"/>
      <c r="JRF541" s="78"/>
      <c r="JRG541" s="78"/>
      <c r="JRH541" s="65"/>
      <c r="JRK541" s="78"/>
      <c r="JRL541" s="78"/>
      <c r="JRM541" s="65"/>
      <c r="JRP541" s="78"/>
      <c r="JRQ541" s="78"/>
      <c r="JRR541" s="65"/>
      <c r="JRU541" s="78"/>
      <c r="JRV541" s="78"/>
      <c r="JRW541" s="65"/>
      <c r="JRZ541" s="78"/>
      <c r="JSA541" s="78"/>
      <c r="JSB541" s="65"/>
      <c r="JSE541" s="78"/>
      <c r="JSF541" s="78"/>
      <c r="JSG541" s="65"/>
      <c r="JSJ541" s="78"/>
      <c r="JSK541" s="78"/>
      <c r="JSL541" s="65"/>
      <c r="JSO541" s="78"/>
      <c r="JSP541" s="78"/>
      <c r="JSQ541" s="65"/>
      <c r="JST541" s="78"/>
      <c r="JSU541" s="78"/>
      <c r="JSV541" s="65"/>
      <c r="JSY541" s="78"/>
      <c r="JSZ541" s="78"/>
      <c r="JTA541" s="65"/>
      <c r="JTD541" s="78"/>
      <c r="JTE541" s="78"/>
      <c r="JTF541" s="65"/>
      <c r="JTI541" s="78"/>
      <c r="JTJ541" s="78"/>
      <c r="JTK541" s="65"/>
      <c r="JTN541" s="78"/>
      <c r="JTO541" s="78"/>
      <c r="JTP541" s="65"/>
      <c r="JTS541" s="78"/>
      <c r="JTT541" s="78"/>
      <c r="JTU541" s="65"/>
      <c r="JTX541" s="78"/>
      <c r="JTY541" s="78"/>
      <c r="JTZ541" s="65"/>
      <c r="JUC541" s="78"/>
      <c r="JUD541" s="78"/>
      <c r="JUE541" s="65"/>
      <c r="JUH541" s="78"/>
      <c r="JUI541" s="78"/>
      <c r="JUJ541" s="65"/>
      <c r="JUM541" s="78"/>
      <c r="JUN541" s="78"/>
      <c r="JUO541" s="65"/>
      <c r="JUR541" s="78"/>
      <c r="JUS541" s="78"/>
      <c r="JUT541" s="65"/>
      <c r="JUW541" s="78"/>
      <c r="JUX541" s="78"/>
      <c r="JUY541" s="65"/>
      <c r="JVB541" s="78"/>
      <c r="JVC541" s="78"/>
      <c r="JVD541" s="65"/>
      <c r="JVG541" s="78"/>
      <c r="JVH541" s="78"/>
      <c r="JVI541" s="65"/>
      <c r="JVL541" s="78"/>
      <c r="JVM541" s="78"/>
      <c r="JVN541" s="65"/>
      <c r="JVQ541" s="78"/>
      <c r="JVR541" s="78"/>
      <c r="JVS541" s="65"/>
      <c r="JVV541" s="78"/>
      <c r="JVW541" s="78"/>
      <c r="JVX541" s="65"/>
      <c r="JWA541" s="78"/>
      <c r="JWB541" s="78"/>
      <c r="JWC541" s="65"/>
      <c r="JWF541" s="78"/>
      <c r="JWG541" s="78"/>
      <c r="JWH541" s="65"/>
      <c r="JWK541" s="78"/>
      <c r="JWL541" s="78"/>
      <c r="JWM541" s="65"/>
      <c r="JWP541" s="78"/>
      <c r="JWQ541" s="78"/>
      <c r="JWR541" s="65"/>
      <c r="JWU541" s="78"/>
      <c r="JWV541" s="78"/>
      <c r="JWW541" s="65"/>
      <c r="JWZ541" s="78"/>
      <c r="JXA541" s="78"/>
      <c r="JXB541" s="65"/>
      <c r="JXE541" s="78"/>
      <c r="JXF541" s="78"/>
      <c r="JXG541" s="65"/>
      <c r="JXJ541" s="78"/>
      <c r="JXK541" s="78"/>
      <c r="JXL541" s="65"/>
      <c r="JXO541" s="78"/>
      <c r="JXP541" s="78"/>
      <c r="JXQ541" s="65"/>
      <c r="JXT541" s="78"/>
      <c r="JXU541" s="78"/>
      <c r="JXV541" s="65"/>
      <c r="JXY541" s="78"/>
      <c r="JXZ541" s="78"/>
      <c r="JYA541" s="65"/>
      <c r="JYD541" s="78"/>
      <c r="JYE541" s="78"/>
      <c r="JYF541" s="65"/>
      <c r="JYI541" s="78"/>
      <c r="JYJ541" s="78"/>
      <c r="JYK541" s="65"/>
      <c r="JYN541" s="78"/>
      <c r="JYO541" s="78"/>
      <c r="JYP541" s="65"/>
      <c r="JYS541" s="78"/>
      <c r="JYT541" s="78"/>
      <c r="JYU541" s="65"/>
      <c r="JYX541" s="78"/>
      <c r="JYY541" s="78"/>
      <c r="JYZ541" s="65"/>
      <c r="JZC541" s="78"/>
      <c r="JZD541" s="78"/>
      <c r="JZE541" s="65"/>
      <c r="JZH541" s="78"/>
      <c r="JZI541" s="78"/>
      <c r="JZJ541" s="65"/>
      <c r="JZM541" s="78"/>
      <c r="JZN541" s="78"/>
      <c r="JZO541" s="65"/>
      <c r="JZR541" s="78"/>
      <c r="JZS541" s="78"/>
      <c r="JZT541" s="65"/>
      <c r="JZW541" s="78"/>
      <c r="JZX541" s="78"/>
      <c r="JZY541" s="65"/>
      <c r="KAB541" s="78"/>
      <c r="KAC541" s="78"/>
      <c r="KAD541" s="65"/>
      <c r="KAG541" s="78"/>
      <c r="KAH541" s="78"/>
      <c r="KAI541" s="65"/>
      <c r="KAL541" s="78"/>
      <c r="KAM541" s="78"/>
      <c r="KAN541" s="65"/>
      <c r="KAQ541" s="78"/>
      <c r="KAR541" s="78"/>
      <c r="KAS541" s="65"/>
      <c r="KAV541" s="78"/>
      <c r="KAW541" s="78"/>
      <c r="KAX541" s="65"/>
      <c r="KBA541" s="78"/>
      <c r="KBB541" s="78"/>
      <c r="KBC541" s="65"/>
      <c r="KBF541" s="78"/>
      <c r="KBG541" s="78"/>
      <c r="KBH541" s="65"/>
      <c r="KBK541" s="78"/>
      <c r="KBL541" s="78"/>
      <c r="KBM541" s="65"/>
      <c r="KBP541" s="78"/>
      <c r="KBQ541" s="78"/>
      <c r="KBR541" s="65"/>
      <c r="KBU541" s="78"/>
      <c r="KBV541" s="78"/>
      <c r="KBW541" s="65"/>
      <c r="KBZ541" s="78"/>
      <c r="KCA541" s="78"/>
      <c r="KCB541" s="65"/>
      <c r="KCE541" s="78"/>
      <c r="KCF541" s="78"/>
      <c r="KCG541" s="65"/>
      <c r="KCJ541" s="78"/>
      <c r="KCK541" s="78"/>
      <c r="KCL541" s="65"/>
      <c r="KCO541" s="78"/>
      <c r="KCP541" s="78"/>
      <c r="KCQ541" s="65"/>
      <c r="KCT541" s="78"/>
      <c r="KCU541" s="78"/>
      <c r="KCV541" s="65"/>
      <c r="KCY541" s="78"/>
      <c r="KCZ541" s="78"/>
      <c r="KDA541" s="65"/>
      <c r="KDD541" s="78"/>
      <c r="KDE541" s="78"/>
      <c r="KDF541" s="65"/>
      <c r="KDI541" s="78"/>
      <c r="KDJ541" s="78"/>
      <c r="KDK541" s="65"/>
      <c r="KDN541" s="78"/>
      <c r="KDO541" s="78"/>
      <c r="KDP541" s="65"/>
      <c r="KDS541" s="78"/>
      <c r="KDT541" s="78"/>
      <c r="KDU541" s="65"/>
      <c r="KDX541" s="78"/>
      <c r="KDY541" s="78"/>
      <c r="KDZ541" s="65"/>
      <c r="KEC541" s="78"/>
      <c r="KED541" s="78"/>
      <c r="KEE541" s="65"/>
      <c r="KEH541" s="78"/>
      <c r="KEI541" s="78"/>
      <c r="KEJ541" s="65"/>
      <c r="KEM541" s="78"/>
      <c r="KEN541" s="78"/>
      <c r="KEO541" s="65"/>
      <c r="KER541" s="78"/>
      <c r="KES541" s="78"/>
      <c r="KET541" s="65"/>
      <c r="KEW541" s="78"/>
      <c r="KEX541" s="78"/>
      <c r="KEY541" s="65"/>
      <c r="KFB541" s="78"/>
      <c r="KFC541" s="78"/>
      <c r="KFD541" s="65"/>
      <c r="KFG541" s="78"/>
      <c r="KFH541" s="78"/>
      <c r="KFI541" s="65"/>
      <c r="KFL541" s="78"/>
      <c r="KFM541" s="78"/>
      <c r="KFN541" s="65"/>
      <c r="KFQ541" s="78"/>
      <c r="KFR541" s="78"/>
      <c r="KFS541" s="65"/>
      <c r="KFV541" s="78"/>
      <c r="KFW541" s="78"/>
      <c r="KFX541" s="65"/>
      <c r="KGA541" s="78"/>
      <c r="KGB541" s="78"/>
      <c r="KGC541" s="65"/>
      <c r="KGF541" s="78"/>
      <c r="KGG541" s="78"/>
      <c r="KGH541" s="65"/>
      <c r="KGK541" s="78"/>
      <c r="KGL541" s="78"/>
      <c r="KGM541" s="65"/>
      <c r="KGP541" s="78"/>
      <c r="KGQ541" s="78"/>
      <c r="KGR541" s="65"/>
      <c r="KGU541" s="78"/>
      <c r="KGV541" s="78"/>
      <c r="KGW541" s="65"/>
      <c r="KGZ541" s="78"/>
      <c r="KHA541" s="78"/>
      <c r="KHB541" s="65"/>
      <c r="KHE541" s="78"/>
      <c r="KHF541" s="78"/>
      <c r="KHG541" s="65"/>
      <c r="KHJ541" s="78"/>
      <c r="KHK541" s="78"/>
      <c r="KHL541" s="65"/>
      <c r="KHO541" s="78"/>
      <c r="KHP541" s="78"/>
      <c r="KHQ541" s="65"/>
      <c r="KHT541" s="78"/>
      <c r="KHU541" s="78"/>
      <c r="KHV541" s="65"/>
      <c r="KHY541" s="78"/>
      <c r="KHZ541" s="78"/>
      <c r="KIA541" s="65"/>
      <c r="KID541" s="78"/>
      <c r="KIE541" s="78"/>
      <c r="KIF541" s="65"/>
      <c r="KII541" s="78"/>
      <c r="KIJ541" s="78"/>
      <c r="KIK541" s="65"/>
      <c r="KIN541" s="78"/>
      <c r="KIO541" s="78"/>
      <c r="KIP541" s="65"/>
      <c r="KIS541" s="78"/>
      <c r="KIT541" s="78"/>
      <c r="KIU541" s="65"/>
      <c r="KIX541" s="78"/>
      <c r="KIY541" s="78"/>
      <c r="KIZ541" s="65"/>
      <c r="KJC541" s="78"/>
      <c r="KJD541" s="78"/>
      <c r="KJE541" s="65"/>
      <c r="KJH541" s="78"/>
      <c r="KJI541" s="78"/>
      <c r="KJJ541" s="65"/>
      <c r="KJM541" s="78"/>
      <c r="KJN541" s="78"/>
      <c r="KJO541" s="65"/>
      <c r="KJR541" s="78"/>
      <c r="KJS541" s="78"/>
      <c r="KJT541" s="65"/>
      <c r="KJW541" s="78"/>
      <c r="KJX541" s="78"/>
      <c r="KJY541" s="65"/>
      <c r="KKB541" s="78"/>
      <c r="KKC541" s="78"/>
      <c r="KKD541" s="65"/>
      <c r="KKG541" s="78"/>
      <c r="KKH541" s="78"/>
      <c r="KKI541" s="65"/>
      <c r="KKL541" s="78"/>
      <c r="KKM541" s="78"/>
      <c r="KKN541" s="65"/>
      <c r="KKQ541" s="78"/>
      <c r="KKR541" s="78"/>
      <c r="KKS541" s="65"/>
      <c r="KKV541" s="78"/>
      <c r="KKW541" s="78"/>
      <c r="KKX541" s="65"/>
      <c r="KLA541" s="78"/>
      <c r="KLB541" s="78"/>
      <c r="KLC541" s="65"/>
      <c r="KLF541" s="78"/>
      <c r="KLG541" s="78"/>
      <c r="KLH541" s="65"/>
      <c r="KLK541" s="78"/>
      <c r="KLL541" s="78"/>
      <c r="KLM541" s="65"/>
      <c r="KLP541" s="78"/>
      <c r="KLQ541" s="78"/>
      <c r="KLR541" s="65"/>
      <c r="KLU541" s="78"/>
      <c r="KLV541" s="78"/>
      <c r="KLW541" s="65"/>
      <c r="KLZ541" s="78"/>
      <c r="KMA541" s="78"/>
      <c r="KMB541" s="65"/>
      <c r="KME541" s="78"/>
      <c r="KMF541" s="78"/>
      <c r="KMG541" s="65"/>
      <c r="KMJ541" s="78"/>
      <c r="KMK541" s="78"/>
      <c r="KML541" s="65"/>
      <c r="KMO541" s="78"/>
      <c r="KMP541" s="78"/>
      <c r="KMQ541" s="65"/>
      <c r="KMT541" s="78"/>
      <c r="KMU541" s="78"/>
      <c r="KMV541" s="65"/>
      <c r="KMY541" s="78"/>
      <c r="KMZ541" s="78"/>
      <c r="KNA541" s="65"/>
      <c r="KND541" s="78"/>
      <c r="KNE541" s="78"/>
      <c r="KNF541" s="65"/>
      <c r="KNI541" s="78"/>
      <c r="KNJ541" s="78"/>
      <c r="KNK541" s="65"/>
      <c r="KNN541" s="78"/>
      <c r="KNO541" s="78"/>
      <c r="KNP541" s="65"/>
      <c r="KNS541" s="78"/>
      <c r="KNT541" s="78"/>
      <c r="KNU541" s="65"/>
      <c r="KNX541" s="78"/>
      <c r="KNY541" s="78"/>
      <c r="KNZ541" s="65"/>
      <c r="KOC541" s="78"/>
      <c r="KOD541" s="78"/>
      <c r="KOE541" s="65"/>
      <c r="KOH541" s="78"/>
      <c r="KOI541" s="78"/>
      <c r="KOJ541" s="65"/>
      <c r="KOM541" s="78"/>
      <c r="KON541" s="78"/>
      <c r="KOO541" s="65"/>
      <c r="KOR541" s="78"/>
      <c r="KOS541" s="78"/>
      <c r="KOT541" s="65"/>
      <c r="KOW541" s="78"/>
      <c r="KOX541" s="78"/>
      <c r="KOY541" s="65"/>
      <c r="KPB541" s="78"/>
      <c r="KPC541" s="78"/>
      <c r="KPD541" s="65"/>
      <c r="KPG541" s="78"/>
      <c r="KPH541" s="78"/>
      <c r="KPI541" s="65"/>
      <c r="KPL541" s="78"/>
      <c r="KPM541" s="78"/>
      <c r="KPN541" s="65"/>
      <c r="KPQ541" s="78"/>
      <c r="KPR541" s="78"/>
      <c r="KPS541" s="65"/>
      <c r="KPV541" s="78"/>
      <c r="KPW541" s="78"/>
      <c r="KPX541" s="65"/>
      <c r="KQA541" s="78"/>
      <c r="KQB541" s="78"/>
      <c r="KQC541" s="65"/>
      <c r="KQF541" s="78"/>
      <c r="KQG541" s="78"/>
      <c r="KQH541" s="65"/>
      <c r="KQK541" s="78"/>
      <c r="KQL541" s="78"/>
      <c r="KQM541" s="65"/>
      <c r="KQP541" s="78"/>
      <c r="KQQ541" s="78"/>
      <c r="KQR541" s="65"/>
      <c r="KQU541" s="78"/>
      <c r="KQV541" s="78"/>
      <c r="KQW541" s="65"/>
      <c r="KQZ541" s="78"/>
      <c r="KRA541" s="78"/>
      <c r="KRB541" s="65"/>
      <c r="KRE541" s="78"/>
      <c r="KRF541" s="78"/>
      <c r="KRG541" s="65"/>
      <c r="KRJ541" s="78"/>
      <c r="KRK541" s="78"/>
      <c r="KRL541" s="65"/>
      <c r="KRO541" s="78"/>
      <c r="KRP541" s="78"/>
      <c r="KRQ541" s="65"/>
      <c r="KRT541" s="78"/>
      <c r="KRU541" s="78"/>
      <c r="KRV541" s="65"/>
      <c r="KRY541" s="78"/>
      <c r="KRZ541" s="78"/>
      <c r="KSA541" s="65"/>
      <c r="KSD541" s="78"/>
      <c r="KSE541" s="78"/>
      <c r="KSF541" s="65"/>
      <c r="KSI541" s="78"/>
      <c r="KSJ541" s="78"/>
      <c r="KSK541" s="65"/>
      <c r="KSN541" s="78"/>
      <c r="KSO541" s="78"/>
      <c r="KSP541" s="65"/>
      <c r="KSS541" s="78"/>
      <c r="KST541" s="78"/>
      <c r="KSU541" s="65"/>
      <c r="KSX541" s="78"/>
      <c r="KSY541" s="78"/>
      <c r="KSZ541" s="65"/>
      <c r="KTC541" s="78"/>
      <c r="KTD541" s="78"/>
      <c r="KTE541" s="65"/>
      <c r="KTH541" s="78"/>
      <c r="KTI541" s="78"/>
      <c r="KTJ541" s="65"/>
      <c r="KTM541" s="78"/>
      <c r="KTN541" s="78"/>
      <c r="KTO541" s="65"/>
      <c r="KTR541" s="78"/>
      <c r="KTS541" s="78"/>
      <c r="KTT541" s="65"/>
      <c r="KTW541" s="78"/>
      <c r="KTX541" s="78"/>
      <c r="KTY541" s="65"/>
      <c r="KUB541" s="78"/>
      <c r="KUC541" s="78"/>
      <c r="KUD541" s="65"/>
      <c r="KUG541" s="78"/>
      <c r="KUH541" s="78"/>
      <c r="KUI541" s="65"/>
      <c r="KUL541" s="78"/>
      <c r="KUM541" s="78"/>
      <c r="KUN541" s="65"/>
      <c r="KUQ541" s="78"/>
      <c r="KUR541" s="78"/>
      <c r="KUS541" s="65"/>
      <c r="KUV541" s="78"/>
      <c r="KUW541" s="78"/>
      <c r="KUX541" s="65"/>
      <c r="KVA541" s="78"/>
      <c r="KVB541" s="78"/>
      <c r="KVC541" s="65"/>
      <c r="KVF541" s="78"/>
      <c r="KVG541" s="78"/>
      <c r="KVH541" s="65"/>
      <c r="KVK541" s="78"/>
      <c r="KVL541" s="78"/>
      <c r="KVM541" s="65"/>
      <c r="KVP541" s="78"/>
      <c r="KVQ541" s="78"/>
      <c r="KVR541" s="65"/>
      <c r="KVU541" s="78"/>
      <c r="KVV541" s="78"/>
      <c r="KVW541" s="65"/>
      <c r="KVZ541" s="78"/>
      <c r="KWA541" s="78"/>
      <c r="KWB541" s="65"/>
      <c r="KWE541" s="78"/>
      <c r="KWF541" s="78"/>
      <c r="KWG541" s="65"/>
      <c r="KWJ541" s="78"/>
      <c r="KWK541" s="78"/>
      <c r="KWL541" s="65"/>
      <c r="KWO541" s="78"/>
      <c r="KWP541" s="78"/>
      <c r="KWQ541" s="65"/>
      <c r="KWT541" s="78"/>
      <c r="KWU541" s="78"/>
      <c r="KWV541" s="65"/>
      <c r="KWY541" s="78"/>
      <c r="KWZ541" s="78"/>
      <c r="KXA541" s="65"/>
      <c r="KXD541" s="78"/>
      <c r="KXE541" s="78"/>
      <c r="KXF541" s="65"/>
      <c r="KXI541" s="78"/>
      <c r="KXJ541" s="78"/>
      <c r="KXK541" s="65"/>
      <c r="KXN541" s="78"/>
      <c r="KXO541" s="78"/>
      <c r="KXP541" s="65"/>
      <c r="KXS541" s="78"/>
      <c r="KXT541" s="78"/>
      <c r="KXU541" s="65"/>
      <c r="KXX541" s="78"/>
      <c r="KXY541" s="78"/>
      <c r="KXZ541" s="65"/>
      <c r="KYC541" s="78"/>
      <c r="KYD541" s="78"/>
      <c r="KYE541" s="65"/>
      <c r="KYH541" s="78"/>
      <c r="KYI541" s="78"/>
      <c r="KYJ541" s="65"/>
      <c r="KYM541" s="78"/>
      <c r="KYN541" s="78"/>
      <c r="KYO541" s="65"/>
      <c r="KYR541" s="78"/>
      <c r="KYS541" s="78"/>
      <c r="KYT541" s="65"/>
      <c r="KYW541" s="78"/>
      <c r="KYX541" s="78"/>
      <c r="KYY541" s="65"/>
      <c r="KZB541" s="78"/>
      <c r="KZC541" s="78"/>
      <c r="KZD541" s="65"/>
      <c r="KZG541" s="78"/>
      <c r="KZH541" s="78"/>
      <c r="KZI541" s="65"/>
      <c r="KZL541" s="78"/>
      <c r="KZM541" s="78"/>
      <c r="KZN541" s="65"/>
      <c r="KZQ541" s="78"/>
      <c r="KZR541" s="78"/>
      <c r="KZS541" s="65"/>
      <c r="KZV541" s="78"/>
      <c r="KZW541" s="78"/>
      <c r="KZX541" s="65"/>
      <c r="LAA541" s="78"/>
      <c r="LAB541" s="78"/>
      <c r="LAC541" s="65"/>
      <c r="LAF541" s="78"/>
      <c r="LAG541" s="78"/>
      <c r="LAH541" s="65"/>
      <c r="LAK541" s="78"/>
      <c r="LAL541" s="78"/>
      <c r="LAM541" s="65"/>
      <c r="LAP541" s="78"/>
      <c r="LAQ541" s="78"/>
      <c r="LAR541" s="65"/>
      <c r="LAU541" s="78"/>
      <c r="LAV541" s="78"/>
      <c r="LAW541" s="65"/>
      <c r="LAZ541" s="78"/>
      <c r="LBA541" s="78"/>
      <c r="LBB541" s="65"/>
      <c r="LBE541" s="78"/>
      <c r="LBF541" s="78"/>
      <c r="LBG541" s="65"/>
      <c r="LBJ541" s="78"/>
      <c r="LBK541" s="78"/>
      <c r="LBL541" s="65"/>
      <c r="LBO541" s="78"/>
      <c r="LBP541" s="78"/>
      <c r="LBQ541" s="65"/>
      <c r="LBT541" s="78"/>
      <c r="LBU541" s="78"/>
      <c r="LBV541" s="65"/>
      <c r="LBY541" s="78"/>
      <c r="LBZ541" s="78"/>
      <c r="LCA541" s="65"/>
      <c r="LCD541" s="78"/>
      <c r="LCE541" s="78"/>
      <c r="LCF541" s="65"/>
      <c r="LCI541" s="78"/>
      <c r="LCJ541" s="78"/>
      <c r="LCK541" s="65"/>
      <c r="LCN541" s="78"/>
      <c r="LCO541" s="78"/>
      <c r="LCP541" s="65"/>
      <c r="LCS541" s="78"/>
      <c r="LCT541" s="78"/>
      <c r="LCU541" s="65"/>
      <c r="LCX541" s="78"/>
      <c r="LCY541" s="78"/>
      <c r="LCZ541" s="65"/>
      <c r="LDC541" s="78"/>
      <c r="LDD541" s="78"/>
      <c r="LDE541" s="65"/>
      <c r="LDH541" s="78"/>
      <c r="LDI541" s="78"/>
      <c r="LDJ541" s="65"/>
      <c r="LDM541" s="78"/>
      <c r="LDN541" s="78"/>
      <c r="LDO541" s="65"/>
      <c r="LDR541" s="78"/>
      <c r="LDS541" s="78"/>
      <c r="LDT541" s="65"/>
      <c r="LDW541" s="78"/>
      <c r="LDX541" s="78"/>
      <c r="LDY541" s="65"/>
      <c r="LEB541" s="78"/>
      <c r="LEC541" s="78"/>
      <c r="LED541" s="65"/>
      <c r="LEG541" s="78"/>
      <c r="LEH541" s="78"/>
      <c r="LEI541" s="65"/>
      <c r="LEL541" s="78"/>
      <c r="LEM541" s="78"/>
      <c r="LEN541" s="65"/>
      <c r="LEQ541" s="78"/>
      <c r="LER541" s="78"/>
      <c r="LES541" s="65"/>
      <c r="LEV541" s="78"/>
      <c r="LEW541" s="78"/>
      <c r="LEX541" s="65"/>
      <c r="LFA541" s="78"/>
      <c r="LFB541" s="78"/>
      <c r="LFC541" s="65"/>
      <c r="LFF541" s="78"/>
      <c r="LFG541" s="78"/>
      <c r="LFH541" s="65"/>
      <c r="LFK541" s="78"/>
      <c r="LFL541" s="78"/>
      <c r="LFM541" s="65"/>
      <c r="LFP541" s="78"/>
      <c r="LFQ541" s="78"/>
      <c r="LFR541" s="65"/>
      <c r="LFU541" s="78"/>
      <c r="LFV541" s="78"/>
      <c r="LFW541" s="65"/>
      <c r="LFZ541" s="78"/>
      <c r="LGA541" s="78"/>
      <c r="LGB541" s="65"/>
      <c r="LGE541" s="78"/>
      <c r="LGF541" s="78"/>
      <c r="LGG541" s="65"/>
      <c r="LGJ541" s="78"/>
      <c r="LGK541" s="78"/>
      <c r="LGL541" s="65"/>
      <c r="LGO541" s="78"/>
      <c r="LGP541" s="78"/>
      <c r="LGQ541" s="65"/>
      <c r="LGT541" s="78"/>
      <c r="LGU541" s="78"/>
      <c r="LGV541" s="65"/>
      <c r="LGY541" s="78"/>
      <c r="LGZ541" s="78"/>
      <c r="LHA541" s="65"/>
      <c r="LHD541" s="78"/>
      <c r="LHE541" s="78"/>
      <c r="LHF541" s="65"/>
      <c r="LHI541" s="78"/>
      <c r="LHJ541" s="78"/>
      <c r="LHK541" s="65"/>
      <c r="LHN541" s="78"/>
      <c r="LHO541" s="78"/>
      <c r="LHP541" s="65"/>
      <c r="LHS541" s="78"/>
      <c r="LHT541" s="78"/>
      <c r="LHU541" s="65"/>
      <c r="LHX541" s="78"/>
      <c r="LHY541" s="78"/>
      <c r="LHZ541" s="65"/>
      <c r="LIC541" s="78"/>
      <c r="LID541" s="78"/>
      <c r="LIE541" s="65"/>
      <c r="LIH541" s="78"/>
      <c r="LII541" s="78"/>
      <c r="LIJ541" s="65"/>
      <c r="LIM541" s="78"/>
      <c r="LIN541" s="78"/>
      <c r="LIO541" s="65"/>
      <c r="LIR541" s="78"/>
      <c r="LIS541" s="78"/>
      <c r="LIT541" s="65"/>
      <c r="LIW541" s="78"/>
      <c r="LIX541" s="78"/>
      <c r="LIY541" s="65"/>
      <c r="LJB541" s="78"/>
      <c r="LJC541" s="78"/>
      <c r="LJD541" s="65"/>
      <c r="LJG541" s="78"/>
      <c r="LJH541" s="78"/>
      <c r="LJI541" s="65"/>
      <c r="LJL541" s="78"/>
      <c r="LJM541" s="78"/>
      <c r="LJN541" s="65"/>
      <c r="LJQ541" s="78"/>
      <c r="LJR541" s="78"/>
      <c r="LJS541" s="65"/>
      <c r="LJV541" s="78"/>
      <c r="LJW541" s="78"/>
      <c r="LJX541" s="65"/>
      <c r="LKA541" s="78"/>
      <c r="LKB541" s="78"/>
      <c r="LKC541" s="65"/>
      <c r="LKF541" s="78"/>
      <c r="LKG541" s="78"/>
      <c r="LKH541" s="65"/>
      <c r="LKK541" s="78"/>
      <c r="LKL541" s="78"/>
      <c r="LKM541" s="65"/>
      <c r="LKP541" s="78"/>
      <c r="LKQ541" s="78"/>
      <c r="LKR541" s="65"/>
      <c r="LKU541" s="78"/>
      <c r="LKV541" s="78"/>
      <c r="LKW541" s="65"/>
      <c r="LKZ541" s="78"/>
      <c r="LLA541" s="78"/>
      <c r="LLB541" s="65"/>
      <c r="LLE541" s="78"/>
      <c r="LLF541" s="78"/>
      <c r="LLG541" s="65"/>
      <c r="LLJ541" s="78"/>
      <c r="LLK541" s="78"/>
      <c r="LLL541" s="65"/>
      <c r="LLO541" s="78"/>
      <c r="LLP541" s="78"/>
      <c r="LLQ541" s="65"/>
      <c r="LLT541" s="78"/>
      <c r="LLU541" s="78"/>
      <c r="LLV541" s="65"/>
      <c r="LLY541" s="78"/>
      <c r="LLZ541" s="78"/>
      <c r="LMA541" s="65"/>
      <c r="LMD541" s="78"/>
      <c r="LME541" s="78"/>
      <c r="LMF541" s="65"/>
      <c r="LMI541" s="78"/>
      <c r="LMJ541" s="78"/>
      <c r="LMK541" s="65"/>
      <c r="LMN541" s="78"/>
      <c r="LMO541" s="78"/>
      <c r="LMP541" s="65"/>
      <c r="LMS541" s="78"/>
      <c r="LMT541" s="78"/>
      <c r="LMU541" s="65"/>
      <c r="LMX541" s="78"/>
      <c r="LMY541" s="78"/>
      <c r="LMZ541" s="65"/>
      <c r="LNC541" s="78"/>
      <c r="LND541" s="78"/>
      <c r="LNE541" s="65"/>
      <c r="LNH541" s="78"/>
      <c r="LNI541" s="78"/>
      <c r="LNJ541" s="65"/>
      <c r="LNM541" s="78"/>
      <c r="LNN541" s="78"/>
      <c r="LNO541" s="65"/>
      <c r="LNR541" s="78"/>
      <c r="LNS541" s="78"/>
      <c r="LNT541" s="65"/>
      <c r="LNW541" s="78"/>
      <c r="LNX541" s="78"/>
      <c r="LNY541" s="65"/>
      <c r="LOB541" s="78"/>
      <c r="LOC541" s="78"/>
      <c r="LOD541" s="65"/>
      <c r="LOG541" s="78"/>
      <c r="LOH541" s="78"/>
      <c r="LOI541" s="65"/>
      <c r="LOL541" s="78"/>
      <c r="LOM541" s="78"/>
      <c r="LON541" s="65"/>
      <c r="LOQ541" s="78"/>
      <c r="LOR541" s="78"/>
      <c r="LOS541" s="65"/>
      <c r="LOV541" s="78"/>
      <c r="LOW541" s="78"/>
      <c r="LOX541" s="65"/>
      <c r="LPA541" s="78"/>
      <c r="LPB541" s="78"/>
      <c r="LPC541" s="65"/>
      <c r="LPF541" s="78"/>
      <c r="LPG541" s="78"/>
      <c r="LPH541" s="65"/>
      <c r="LPK541" s="78"/>
      <c r="LPL541" s="78"/>
      <c r="LPM541" s="65"/>
      <c r="LPP541" s="78"/>
      <c r="LPQ541" s="78"/>
      <c r="LPR541" s="65"/>
      <c r="LPU541" s="78"/>
      <c r="LPV541" s="78"/>
      <c r="LPW541" s="65"/>
      <c r="LPZ541" s="78"/>
      <c r="LQA541" s="78"/>
      <c r="LQB541" s="65"/>
      <c r="LQE541" s="78"/>
      <c r="LQF541" s="78"/>
      <c r="LQG541" s="65"/>
      <c r="LQJ541" s="78"/>
      <c r="LQK541" s="78"/>
      <c r="LQL541" s="65"/>
      <c r="LQO541" s="78"/>
      <c r="LQP541" s="78"/>
      <c r="LQQ541" s="65"/>
      <c r="LQT541" s="78"/>
      <c r="LQU541" s="78"/>
      <c r="LQV541" s="65"/>
      <c r="LQY541" s="78"/>
      <c r="LQZ541" s="78"/>
      <c r="LRA541" s="65"/>
      <c r="LRD541" s="78"/>
      <c r="LRE541" s="78"/>
      <c r="LRF541" s="65"/>
      <c r="LRI541" s="78"/>
      <c r="LRJ541" s="78"/>
      <c r="LRK541" s="65"/>
      <c r="LRN541" s="78"/>
      <c r="LRO541" s="78"/>
      <c r="LRP541" s="65"/>
      <c r="LRS541" s="78"/>
      <c r="LRT541" s="78"/>
      <c r="LRU541" s="65"/>
      <c r="LRX541" s="78"/>
      <c r="LRY541" s="78"/>
      <c r="LRZ541" s="65"/>
      <c r="LSC541" s="78"/>
      <c r="LSD541" s="78"/>
      <c r="LSE541" s="65"/>
      <c r="LSH541" s="78"/>
      <c r="LSI541" s="78"/>
      <c r="LSJ541" s="65"/>
      <c r="LSM541" s="78"/>
      <c r="LSN541" s="78"/>
      <c r="LSO541" s="65"/>
      <c r="LSR541" s="78"/>
      <c r="LSS541" s="78"/>
      <c r="LST541" s="65"/>
      <c r="LSW541" s="78"/>
      <c r="LSX541" s="78"/>
      <c r="LSY541" s="65"/>
      <c r="LTB541" s="78"/>
      <c r="LTC541" s="78"/>
      <c r="LTD541" s="65"/>
      <c r="LTG541" s="78"/>
      <c r="LTH541" s="78"/>
      <c r="LTI541" s="65"/>
      <c r="LTL541" s="78"/>
      <c r="LTM541" s="78"/>
      <c r="LTN541" s="65"/>
      <c r="LTQ541" s="78"/>
      <c r="LTR541" s="78"/>
      <c r="LTS541" s="65"/>
      <c r="LTV541" s="78"/>
      <c r="LTW541" s="78"/>
      <c r="LTX541" s="65"/>
      <c r="LUA541" s="78"/>
      <c r="LUB541" s="78"/>
      <c r="LUC541" s="65"/>
      <c r="LUF541" s="78"/>
      <c r="LUG541" s="78"/>
      <c r="LUH541" s="65"/>
      <c r="LUK541" s="78"/>
      <c r="LUL541" s="78"/>
      <c r="LUM541" s="65"/>
      <c r="LUP541" s="78"/>
      <c r="LUQ541" s="78"/>
      <c r="LUR541" s="65"/>
      <c r="LUU541" s="78"/>
      <c r="LUV541" s="78"/>
      <c r="LUW541" s="65"/>
      <c r="LUZ541" s="78"/>
      <c r="LVA541" s="78"/>
      <c r="LVB541" s="65"/>
      <c r="LVE541" s="78"/>
      <c r="LVF541" s="78"/>
      <c r="LVG541" s="65"/>
      <c r="LVJ541" s="78"/>
      <c r="LVK541" s="78"/>
      <c r="LVL541" s="65"/>
      <c r="LVO541" s="78"/>
      <c r="LVP541" s="78"/>
      <c r="LVQ541" s="65"/>
      <c r="LVT541" s="78"/>
      <c r="LVU541" s="78"/>
      <c r="LVV541" s="65"/>
      <c r="LVY541" s="78"/>
      <c r="LVZ541" s="78"/>
      <c r="LWA541" s="65"/>
      <c r="LWD541" s="78"/>
      <c r="LWE541" s="78"/>
      <c r="LWF541" s="65"/>
      <c r="LWI541" s="78"/>
      <c r="LWJ541" s="78"/>
      <c r="LWK541" s="65"/>
      <c r="LWN541" s="78"/>
      <c r="LWO541" s="78"/>
      <c r="LWP541" s="65"/>
      <c r="LWS541" s="78"/>
      <c r="LWT541" s="78"/>
      <c r="LWU541" s="65"/>
      <c r="LWX541" s="78"/>
      <c r="LWY541" s="78"/>
      <c r="LWZ541" s="65"/>
      <c r="LXC541" s="78"/>
      <c r="LXD541" s="78"/>
      <c r="LXE541" s="65"/>
      <c r="LXH541" s="78"/>
      <c r="LXI541" s="78"/>
      <c r="LXJ541" s="65"/>
      <c r="LXM541" s="78"/>
      <c r="LXN541" s="78"/>
      <c r="LXO541" s="65"/>
      <c r="LXR541" s="78"/>
      <c r="LXS541" s="78"/>
      <c r="LXT541" s="65"/>
      <c r="LXW541" s="78"/>
      <c r="LXX541" s="78"/>
      <c r="LXY541" s="65"/>
      <c r="LYB541" s="78"/>
      <c r="LYC541" s="78"/>
      <c r="LYD541" s="65"/>
      <c r="LYG541" s="78"/>
      <c r="LYH541" s="78"/>
      <c r="LYI541" s="65"/>
      <c r="LYL541" s="78"/>
      <c r="LYM541" s="78"/>
      <c r="LYN541" s="65"/>
      <c r="LYQ541" s="78"/>
      <c r="LYR541" s="78"/>
      <c r="LYS541" s="65"/>
      <c r="LYV541" s="78"/>
      <c r="LYW541" s="78"/>
      <c r="LYX541" s="65"/>
      <c r="LZA541" s="78"/>
      <c r="LZB541" s="78"/>
      <c r="LZC541" s="65"/>
      <c r="LZF541" s="78"/>
      <c r="LZG541" s="78"/>
      <c r="LZH541" s="65"/>
      <c r="LZK541" s="78"/>
      <c r="LZL541" s="78"/>
      <c r="LZM541" s="65"/>
      <c r="LZP541" s="78"/>
      <c r="LZQ541" s="78"/>
      <c r="LZR541" s="65"/>
      <c r="LZU541" s="78"/>
      <c r="LZV541" s="78"/>
      <c r="LZW541" s="65"/>
      <c r="LZZ541" s="78"/>
      <c r="MAA541" s="78"/>
      <c r="MAB541" s="65"/>
      <c r="MAE541" s="78"/>
      <c r="MAF541" s="78"/>
      <c r="MAG541" s="65"/>
      <c r="MAJ541" s="78"/>
      <c r="MAK541" s="78"/>
      <c r="MAL541" s="65"/>
      <c r="MAO541" s="78"/>
      <c r="MAP541" s="78"/>
      <c r="MAQ541" s="65"/>
      <c r="MAT541" s="78"/>
      <c r="MAU541" s="78"/>
      <c r="MAV541" s="65"/>
      <c r="MAY541" s="78"/>
      <c r="MAZ541" s="78"/>
      <c r="MBA541" s="65"/>
      <c r="MBD541" s="78"/>
      <c r="MBE541" s="78"/>
      <c r="MBF541" s="65"/>
      <c r="MBI541" s="78"/>
      <c r="MBJ541" s="78"/>
      <c r="MBK541" s="65"/>
      <c r="MBN541" s="78"/>
      <c r="MBO541" s="78"/>
      <c r="MBP541" s="65"/>
      <c r="MBS541" s="78"/>
      <c r="MBT541" s="78"/>
      <c r="MBU541" s="65"/>
      <c r="MBX541" s="78"/>
      <c r="MBY541" s="78"/>
      <c r="MBZ541" s="65"/>
      <c r="MCC541" s="78"/>
      <c r="MCD541" s="78"/>
      <c r="MCE541" s="65"/>
      <c r="MCH541" s="78"/>
      <c r="MCI541" s="78"/>
      <c r="MCJ541" s="65"/>
      <c r="MCM541" s="78"/>
      <c r="MCN541" s="78"/>
      <c r="MCO541" s="65"/>
      <c r="MCR541" s="78"/>
      <c r="MCS541" s="78"/>
      <c r="MCT541" s="65"/>
      <c r="MCW541" s="78"/>
      <c r="MCX541" s="78"/>
      <c r="MCY541" s="65"/>
      <c r="MDB541" s="78"/>
      <c r="MDC541" s="78"/>
      <c r="MDD541" s="65"/>
      <c r="MDG541" s="78"/>
      <c r="MDH541" s="78"/>
      <c r="MDI541" s="65"/>
      <c r="MDL541" s="78"/>
      <c r="MDM541" s="78"/>
      <c r="MDN541" s="65"/>
      <c r="MDQ541" s="78"/>
      <c r="MDR541" s="78"/>
      <c r="MDS541" s="65"/>
      <c r="MDV541" s="78"/>
      <c r="MDW541" s="78"/>
      <c r="MDX541" s="65"/>
      <c r="MEA541" s="78"/>
      <c r="MEB541" s="78"/>
      <c r="MEC541" s="65"/>
      <c r="MEF541" s="78"/>
      <c r="MEG541" s="78"/>
      <c r="MEH541" s="65"/>
      <c r="MEK541" s="78"/>
      <c r="MEL541" s="78"/>
      <c r="MEM541" s="65"/>
      <c r="MEP541" s="78"/>
      <c r="MEQ541" s="78"/>
      <c r="MER541" s="65"/>
      <c r="MEU541" s="78"/>
      <c r="MEV541" s="78"/>
      <c r="MEW541" s="65"/>
      <c r="MEZ541" s="78"/>
      <c r="MFA541" s="78"/>
      <c r="MFB541" s="65"/>
      <c r="MFE541" s="78"/>
      <c r="MFF541" s="78"/>
      <c r="MFG541" s="65"/>
      <c r="MFJ541" s="78"/>
      <c r="MFK541" s="78"/>
      <c r="MFL541" s="65"/>
      <c r="MFO541" s="78"/>
      <c r="MFP541" s="78"/>
      <c r="MFQ541" s="65"/>
      <c r="MFT541" s="78"/>
      <c r="MFU541" s="78"/>
      <c r="MFV541" s="65"/>
      <c r="MFY541" s="78"/>
      <c r="MFZ541" s="78"/>
      <c r="MGA541" s="65"/>
      <c r="MGD541" s="78"/>
      <c r="MGE541" s="78"/>
      <c r="MGF541" s="65"/>
      <c r="MGI541" s="78"/>
      <c r="MGJ541" s="78"/>
      <c r="MGK541" s="65"/>
      <c r="MGN541" s="78"/>
      <c r="MGO541" s="78"/>
      <c r="MGP541" s="65"/>
      <c r="MGS541" s="78"/>
      <c r="MGT541" s="78"/>
      <c r="MGU541" s="65"/>
      <c r="MGX541" s="78"/>
      <c r="MGY541" s="78"/>
      <c r="MGZ541" s="65"/>
      <c r="MHC541" s="78"/>
      <c r="MHD541" s="78"/>
      <c r="MHE541" s="65"/>
      <c r="MHH541" s="78"/>
      <c r="MHI541" s="78"/>
      <c r="MHJ541" s="65"/>
      <c r="MHM541" s="78"/>
      <c r="MHN541" s="78"/>
      <c r="MHO541" s="65"/>
      <c r="MHR541" s="78"/>
      <c r="MHS541" s="78"/>
      <c r="MHT541" s="65"/>
      <c r="MHW541" s="78"/>
      <c r="MHX541" s="78"/>
      <c r="MHY541" s="65"/>
      <c r="MIB541" s="78"/>
      <c r="MIC541" s="78"/>
      <c r="MID541" s="65"/>
      <c r="MIG541" s="78"/>
      <c r="MIH541" s="78"/>
      <c r="MII541" s="65"/>
      <c r="MIL541" s="78"/>
      <c r="MIM541" s="78"/>
      <c r="MIN541" s="65"/>
      <c r="MIQ541" s="78"/>
      <c r="MIR541" s="78"/>
      <c r="MIS541" s="65"/>
      <c r="MIV541" s="78"/>
      <c r="MIW541" s="78"/>
      <c r="MIX541" s="65"/>
      <c r="MJA541" s="78"/>
      <c r="MJB541" s="78"/>
      <c r="MJC541" s="65"/>
      <c r="MJF541" s="78"/>
      <c r="MJG541" s="78"/>
      <c r="MJH541" s="65"/>
      <c r="MJK541" s="78"/>
      <c r="MJL541" s="78"/>
      <c r="MJM541" s="65"/>
      <c r="MJP541" s="78"/>
      <c r="MJQ541" s="78"/>
      <c r="MJR541" s="65"/>
      <c r="MJU541" s="78"/>
      <c r="MJV541" s="78"/>
      <c r="MJW541" s="65"/>
      <c r="MJZ541" s="78"/>
      <c r="MKA541" s="78"/>
      <c r="MKB541" s="65"/>
      <c r="MKE541" s="78"/>
      <c r="MKF541" s="78"/>
      <c r="MKG541" s="65"/>
      <c r="MKJ541" s="78"/>
      <c r="MKK541" s="78"/>
      <c r="MKL541" s="65"/>
      <c r="MKO541" s="78"/>
      <c r="MKP541" s="78"/>
      <c r="MKQ541" s="65"/>
      <c r="MKT541" s="78"/>
      <c r="MKU541" s="78"/>
      <c r="MKV541" s="65"/>
      <c r="MKY541" s="78"/>
      <c r="MKZ541" s="78"/>
      <c r="MLA541" s="65"/>
      <c r="MLD541" s="78"/>
      <c r="MLE541" s="78"/>
      <c r="MLF541" s="65"/>
      <c r="MLI541" s="78"/>
      <c r="MLJ541" s="78"/>
      <c r="MLK541" s="65"/>
      <c r="MLN541" s="78"/>
      <c r="MLO541" s="78"/>
      <c r="MLP541" s="65"/>
      <c r="MLS541" s="78"/>
      <c r="MLT541" s="78"/>
      <c r="MLU541" s="65"/>
      <c r="MLX541" s="78"/>
      <c r="MLY541" s="78"/>
      <c r="MLZ541" s="65"/>
      <c r="MMC541" s="78"/>
      <c r="MMD541" s="78"/>
      <c r="MME541" s="65"/>
      <c r="MMH541" s="78"/>
      <c r="MMI541" s="78"/>
      <c r="MMJ541" s="65"/>
      <c r="MMM541" s="78"/>
      <c r="MMN541" s="78"/>
      <c r="MMO541" s="65"/>
      <c r="MMR541" s="78"/>
      <c r="MMS541" s="78"/>
      <c r="MMT541" s="65"/>
      <c r="MMW541" s="78"/>
      <c r="MMX541" s="78"/>
      <c r="MMY541" s="65"/>
      <c r="MNB541" s="78"/>
      <c r="MNC541" s="78"/>
      <c r="MND541" s="65"/>
      <c r="MNG541" s="78"/>
      <c r="MNH541" s="78"/>
      <c r="MNI541" s="65"/>
      <c r="MNL541" s="78"/>
      <c r="MNM541" s="78"/>
      <c r="MNN541" s="65"/>
      <c r="MNQ541" s="78"/>
      <c r="MNR541" s="78"/>
      <c r="MNS541" s="65"/>
      <c r="MNV541" s="78"/>
      <c r="MNW541" s="78"/>
      <c r="MNX541" s="65"/>
      <c r="MOA541" s="78"/>
      <c r="MOB541" s="78"/>
      <c r="MOC541" s="65"/>
      <c r="MOF541" s="78"/>
      <c r="MOG541" s="78"/>
      <c r="MOH541" s="65"/>
      <c r="MOK541" s="78"/>
      <c r="MOL541" s="78"/>
      <c r="MOM541" s="65"/>
      <c r="MOP541" s="78"/>
      <c r="MOQ541" s="78"/>
      <c r="MOR541" s="65"/>
      <c r="MOU541" s="78"/>
      <c r="MOV541" s="78"/>
      <c r="MOW541" s="65"/>
      <c r="MOZ541" s="78"/>
      <c r="MPA541" s="78"/>
      <c r="MPB541" s="65"/>
      <c r="MPE541" s="78"/>
      <c r="MPF541" s="78"/>
      <c r="MPG541" s="65"/>
      <c r="MPJ541" s="78"/>
      <c r="MPK541" s="78"/>
      <c r="MPL541" s="65"/>
      <c r="MPO541" s="78"/>
      <c r="MPP541" s="78"/>
      <c r="MPQ541" s="65"/>
      <c r="MPT541" s="78"/>
      <c r="MPU541" s="78"/>
      <c r="MPV541" s="65"/>
      <c r="MPY541" s="78"/>
      <c r="MPZ541" s="78"/>
      <c r="MQA541" s="65"/>
      <c r="MQD541" s="78"/>
      <c r="MQE541" s="78"/>
      <c r="MQF541" s="65"/>
      <c r="MQI541" s="78"/>
      <c r="MQJ541" s="78"/>
      <c r="MQK541" s="65"/>
      <c r="MQN541" s="78"/>
      <c r="MQO541" s="78"/>
      <c r="MQP541" s="65"/>
      <c r="MQS541" s="78"/>
      <c r="MQT541" s="78"/>
      <c r="MQU541" s="65"/>
      <c r="MQX541" s="78"/>
      <c r="MQY541" s="78"/>
      <c r="MQZ541" s="65"/>
      <c r="MRC541" s="78"/>
      <c r="MRD541" s="78"/>
      <c r="MRE541" s="65"/>
      <c r="MRH541" s="78"/>
      <c r="MRI541" s="78"/>
      <c r="MRJ541" s="65"/>
      <c r="MRM541" s="78"/>
      <c r="MRN541" s="78"/>
      <c r="MRO541" s="65"/>
      <c r="MRR541" s="78"/>
      <c r="MRS541" s="78"/>
      <c r="MRT541" s="65"/>
      <c r="MRW541" s="78"/>
      <c r="MRX541" s="78"/>
      <c r="MRY541" s="65"/>
      <c r="MSB541" s="78"/>
      <c r="MSC541" s="78"/>
      <c r="MSD541" s="65"/>
      <c r="MSG541" s="78"/>
      <c r="MSH541" s="78"/>
      <c r="MSI541" s="65"/>
      <c r="MSL541" s="78"/>
      <c r="MSM541" s="78"/>
      <c r="MSN541" s="65"/>
      <c r="MSQ541" s="78"/>
      <c r="MSR541" s="78"/>
      <c r="MSS541" s="65"/>
      <c r="MSV541" s="78"/>
      <c r="MSW541" s="78"/>
      <c r="MSX541" s="65"/>
      <c r="MTA541" s="78"/>
      <c r="MTB541" s="78"/>
      <c r="MTC541" s="65"/>
      <c r="MTF541" s="78"/>
      <c r="MTG541" s="78"/>
      <c r="MTH541" s="65"/>
      <c r="MTK541" s="78"/>
      <c r="MTL541" s="78"/>
      <c r="MTM541" s="65"/>
      <c r="MTP541" s="78"/>
      <c r="MTQ541" s="78"/>
      <c r="MTR541" s="65"/>
      <c r="MTU541" s="78"/>
      <c r="MTV541" s="78"/>
      <c r="MTW541" s="65"/>
      <c r="MTZ541" s="78"/>
      <c r="MUA541" s="78"/>
      <c r="MUB541" s="65"/>
      <c r="MUE541" s="78"/>
      <c r="MUF541" s="78"/>
      <c r="MUG541" s="65"/>
      <c r="MUJ541" s="78"/>
      <c r="MUK541" s="78"/>
      <c r="MUL541" s="65"/>
      <c r="MUO541" s="78"/>
      <c r="MUP541" s="78"/>
      <c r="MUQ541" s="65"/>
      <c r="MUT541" s="78"/>
      <c r="MUU541" s="78"/>
      <c r="MUV541" s="65"/>
      <c r="MUY541" s="78"/>
      <c r="MUZ541" s="78"/>
      <c r="MVA541" s="65"/>
      <c r="MVD541" s="78"/>
      <c r="MVE541" s="78"/>
      <c r="MVF541" s="65"/>
      <c r="MVI541" s="78"/>
      <c r="MVJ541" s="78"/>
      <c r="MVK541" s="65"/>
      <c r="MVN541" s="78"/>
      <c r="MVO541" s="78"/>
      <c r="MVP541" s="65"/>
      <c r="MVS541" s="78"/>
      <c r="MVT541" s="78"/>
      <c r="MVU541" s="65"/>
      <c r="MVX541" s="78"/>
      <c r="MVY541" s="78"/>
      <c r="MVZ541" s="65"/>
      <c r="MWC541" s="78"/>
      <c r="MWD541" s="78"/>
      <c r="MWE541" s="65"/>
      <c r="MWH541" s="78"/>
      <c r="MWI541" s="78"/>
      <c r="MWJ541" s="65"/>
      <c r="MWM541" s="78"/>
      <c r="MWN541" s="78"/>
      <c r="MWO541" s="65"/>
      <c r="MWR541" s="78"/>
      <c r="MWS541" s="78"/>
      <c r="MWT541" s="65"/>
      <c r="MWW541" s="78"/>
      <c r="MWX541" s="78"/>
      <c r="MWY541" s="65"/>
      <c r="MXB541" s="78"/>
      <c r="MXC541" s="78"/>
      <c r="MXD541" s="65"/>
      <c r="MXG541" s="78"/>
      <c r="MXH541" s="78"/>
      <c r="MXI541" s="65"/>
      <c r="MXL541" s="78"/>
      <c r="MXM541" s="78"/>
      <c r="MXN541" s="65"/>
      <c r="MXQ541" s="78"/>
      <c r="MXR541" s="78"/>
      <c r="MXS541" s="65"/>
      <c r="MXV541" s="78"/>
      <c r="MXW541" s="78"/>
      <c r="MXX541" s="65"/>
      <c r="MYA541" s="78"/>
      <c r="MYB541" s="78"/>
      <c r="MYC541" s="65"/>
      <c r="MYF541" s="78"/>
      <c r="MYG541" s="78"/>
      <c r="MYH541" s="65"/>
      <c r="MYK541" s="78"/>
      <c r="MYL541" s="78"/>
      <c r="MYM541" s="65"/>
      <c r="MYP541" s="78"/>
      <c r="MYQ541" s="78"/>
      <c r="MYR541" s="65"/>
      <c r="MYU541" s="78"/>
      <c r="MYV541" s="78"/>
      <c r="MYW541" s="65"/>
      <c r="MYZ541" s="78"/>
      <c r="MZA541" s="78"/>
      <c r="MZB541" s="65"/>
      <c r="MZE541" s="78"/>
      <c r="MZF541" s="78"/>
      <c r="MZG541" s="65"/>
      <c r="MZJ541" s="78"/>
      <c r="MZK541" s="78"/>
      <c r="MZL541" s="65"/>
      <c r="MZO541" s="78"/>
      <c r="MZP541" s="78"/>
      <c r="MZQ541" s="65"/>
      <c r="MZT541" s="78"/>
      <c r="MZU541" s="78"/>
      <c r="MZV541" s="65"/>
      <c r="MZY541" s="78"/>
      <c r="MZZ541" s="78"/>
      <c r="NAA541" s="65"/>
      <c r="NAD541" s="78"/>
      <c r="NAE541" s="78"/>
      <c r="NAF541" s="65"/>
      <c r="NAI541" s="78"/>
      <c r="NAJ541" s="78"/>
      <c r="NAK541" s="65"/>
      <c r="NAN541" s="78"/>
      <c r="NAO541" s="78"/>
      <c r="NAP541" s="65"/>
      <c r="NAS541" s="78"/>
      <c r="NAT541" s="78"/>
      <c r="NAU541" s="65"/>
      <c r="NAX541" s="78"/>
      <c r="NAY541" s="78"/>
      <c r="NAZ541" s="65"/>
      <c r="NBC541" s="78"/>
      <c r="NBD541" s="78"/>
      <c r="NBE541" s="65"/>
      <c r="NBH541" s="78"/>
      <c r="NBI541" s="78"/>
      <c r="NBJ541" s="65"/>
      <c r="NBM541" s="78"/>
      <c r="NBN541" s="78"/>
      <c r="NBO541" s="65"/>
      <c r="NBR541" s="78"/>
      <c r="NBS541" s="78"/>
      <c r="NBT541" s="65"/>
      <c r="NBW541" s="78"/>
      <c r="NBX541" s="78"/>
      <c r="NBY541" s="65"/>
      <c r="NCB541" s="78"/>
      <c r="NCC541" s="78"/>
      <c r="NCD541" s="65"/>
      <c r="NCG541" s="78"/>
      <c r="NCH541" s="78"/>
      <c r="NCI541" s="65"/>
      <c r="NCL541" s="78"/>
      <c r="NCM541" s="78"/>
      <c r="NCN541" s="65"/>
      <c r="NCQ541" s="78"/>
      <c r="NCR541" s="78"/>
      <c r="NCS541" s="65"/>
      <c r="NCV541" s="78"/>
      <c r="NCW541" s="78"/>
      <c r="NCX541" s="65"/>
      <c r="NDA541" s="78"/>
      <c r="NDB541" s="78"/>
      <c r="NDC541" s="65"/>
      <c r="NDF541" s="78"/>
      <c r="NDG541" s="78"/>
      <c r="NDH541" s="65"/>
      <c r="NDK541" s="78"/>
      <c r="NDL541" s="78"/>
      <c r="NDM541" s="65"/>
      <c r="NDP541" s="78"/>
      <c r="NDQ541" s="78"/>
      <c r="NDR541" s="65"/>
      <c r="NDU541" s="78"/>
      <c r="NDV541" s="78"/>
      <c r="NDW541" s="65"/>
      <c r="NDZ541" s="78"/>
      <c r="NEA541" s="78"/>
      <c r="NEB541" s="65"/>
      <c r="NEE541" s="78"/>
      <c r="NEF541" s="78"/>
      <c r="NEG541" s="65"/>
      <c r="NEJ541" s="78"/>
      <c r="NEK541" s="78"/>
      <c r="NEL541" s="65"/>
      <c r="NEO541" s="78"/>
      <c r="NEP541" s="78"/>
      <c r="NEQ541" s="65"/>
      <c r="NET541" s="78"/>
      <c r="NEU541" s="78"/>
      <c r="NEV541" s="65"/>
      <c r="NEY541" s="78"/>
      <c r="NEZ541" s="78"/>
      <c r="NFA541" s="65"/>
      <c r="NFD541" s="78"/>
      <c r="NFE541" s="78"/>
      <c r="NFF541" s="65"/>
      <c r="NFI541" s="78"/>
      <c r="NFJ541" s="78"/>
      <c r="NFK541" s="65"/>
      <c r="NFN541" s="78"/>
      <c r="NFO541" s="78"/>
      <c r="NFP541" s="65"/>
      <c r="NFS541" s="78"/>
      <c r="NFT541" s="78"/>
      <c r="NFU541" s="65"/>
      <c r="NFX541" s="78"/>
      <c r="NFY541" s="78"/>
      <c r="NFZ541" s="65"/>
      <c r="NGC541" s="78"/>
      <c r="NGD541" s="78"/>
      <c r="NGE541" s="65"/>
      <c r="NGH541" s="78"/>
      <c r="NGI541" s="78"/>
      <c r="NGJ541" s="65"/>
      <c r="NGM541" s="78"/>
      <c r="NGN541" s="78"/>
      <c r="NGO541" s="65"/>
      <c r="NGR541" s="78"/>
      <c r="NGS541" s="78"/>
      <c r="NGT541" s="65"/>
      <c r="NGW541" s="78"/>
      <c r="NGX541" s="78"/>
      <c r="NGY541" s="65"/>
      <c r="NHB541" s="78"/>
      <c r="NHC541" s="78"/>
      <c r="NHD541" s="65"/>
      <c r="NHG541" s="78"/>
      <c r="NHH541" s="78"/>
      <c r="NHI541" s="65"/>
      <c r="NHL541" s="78"/>
      <c r="NHM541" s="78"/>
      <c r="NHN541" s="65"/>
      <c r="NHQ541" s="78"/>
      <c r="NHR541" s="78"/>
      <c r="NHS541" s="65"/>
      <c r="NHV541" s="78"/>
      <c r="NHW541" s="78"/>
      <c r="NHX541" s="65"/>
      <c r="NIA541" s="78"/>
      <c r="NIB541" s="78"/>
      <c r="NIC541" s="65"/>
      <c r="NIF541" s="78"/>
      <c r="NIG541" s="78"/>
      <c r="NIH541" s="65"/>
      <c r="NIK541" s="78"/>
      <c r="NIL541" s="78"/>
      <c r="NIM541" s="65"/>
      <c r="NIP541" s="78"/>
      <c r="NIQ541" s="78"/>
      <c r="NIR541" s="65"/>
      <c r="NIU541" s="78"/>
      <c r="NIV541" s="78"/>
      <c r="NIW541" s="65"/>
      <c r="NIZ541" s="78"/>
      <c r="NJA541" s="78"/>
      <c r="NJB541" s="65"/>
      <c r="NJE541" s="78"/>
      <c r="NJF541" s="78"/>
      <c r="NJG541" s="65"/>
      <c r="NJJ541" s="78"/>
      <c r="NJK541" s="78"/>
      <c r="NJL541" s="65"/>
      <c r="NJO541" s="78"/>
      <c r="NJP541" s="78"/>
      <c r="NJQ541" s="65"/>
      <c r="NJT541" s="78"/>
      <c r="NJU541" s="78"/>
      <c r="NJV541" s="65"/>
      <c r="NJY541" s="78"/>
      <c r="NJZ541" s="78"/>
      <c r="NKA541" s="65"/>
      <c r="NKD541" s="78"/>
      <c r="NKE541" s="78"/>
      <c r="NKF541" s="65"/>
      <c r="NKI541" s="78"/>
      <c r="NKJ541" s="78"/>
      <c r="NKK541" s="65"/>
      <c r="NKN541" s="78"/>
      <c r="NKO541" s="78"/>
      <c r="NKP541" s="65"/>
      <c r="NKS541" s="78"/>
      <c r="NKT541" s="78"/>
      <c r="NKU541" s="65"/>
      <c r="NKX541" s="78"/>
      <c r="NKY541" s="78"/>
      <c r="NKZ541" s="65"/>
      <c r="NLC541" s="78"/>
      <c r="NLD541" s="78"/>
      <c r="NLE541" s="65"/>
      <c r="NLH541" s="78"/>
      <c r="NLI541" s="78"/>
      <c r="NLJ541" s="65"/>
      <c r="NLM541" s="78"/>
      <c r="NLN541" s="78"/>
      <c r="NLO541" s="65"/>
      <c r="NLR541" s="78"/>
      <c r="NLS541" s="78"/>
      <c r="NLT541" s="65"/>
      <c r="NLW541" s="78"/>
      <c r="NLX541" s="78"/>
      <c r="NLY541" s="65"/>
      <c r="NMB541" s="78"/>
      <c r="NMC541" s="78"/>
      <c r="NMD541" s="65"/>
      <c r="NMG541" s="78"/>
      <c r="NMH541" s="78"/>
      <c r="NMI541" s="65"/>
      <c r="NML541" s="78"/>
      <c r="NMM541" s="78"/>
      <c r="NMN541" s="65"/>
      <c r="NMQ541" s="78"/>
      <c r="NMR541" s="78"/>
      <c r="NMS541" s="65"/>
      <c r="NMV541" s="78"/>
      <c r="NMW541" s="78"/>
      <c r="NMX541" s="65"/>
      <c r="NNA541" s="78"/>
      <c r="NNB541" s="78"/>
      <c r="NNC541" s="65"/>
      <c r="NNF541" s="78"/>
      <c r="NNG541" s="78"/>
      <c r="NNH541" s="65"/>
      <c r="NNK541" s="78"/>
      <c r="NNL541" s="78"/>
      <c r="NNM541" s="65"/>
      <c r="NNP541" s="78"/>
      <c r="NNQ541" s="78"/>
      <c r="NNR541" s="65"/>
      <c r="NNU541" s="78"/>
      <c r="NNV541" s="78"/>
      <c r="NNW541" s="65"/>
      <c r="NNZ541" s="78"/>
      <c r="NOA541" s="78"/>
      <c r="NOB541" s="65"/>
      <c r="NOE541" s="78"/>
      <c r="NOF541" s="78"/>
      <c r="NOG541" s="65"/>
      <c r="NOJ541" s="78"/>
      <c r="NOK541" s="78"/>
      <c r="NOL541" s="65"/>
      <c r="NOO541" s="78"/>
      <c r="NOP541" s="78"/>
      <c r="NOQ541" s="65"/>
      <c r="NOT541" s="78"/>
      <c r="NOU541" s="78"/>
      <c r="NOV541" s="65"/>
      <c r="NOY541" s="78"/>
      <c r="NOZ541" s="78"/>
      <c r="NPA541" s="65"/>
      <c r="NPD541" s="78"/>
      <c r="NPE541" s="78"/>
      <c r="NPF541" s="65"/>
      <c r="NPI541" s="78"/>
      <c r="NPJ541" s="78"/>
      <c r="NPK541" s="65"/>
      <c r="NPN541" s="78"/>
      <c r="NPO541" s="78"/>
      <c r="NPP541" s="65"/>
      <c r="NPS541" s="78"/>
      <c r="NPT541" s="78"/>
      <c r="NPU541" s="65"/>
      <c r="NPX541" s="78"/>
      <c r="NPY541" s="78"/>
      <c r="NPZ541" s="65"/>
      <c r="NQC541" s="78"/>
      <c r="NQD541" s="78"/>
      <c r="NQE541" s="65"/>
      <c r="NQH541" s="78"/>
      <c r="NQI541" s="78"/>
      <c r="NQJ541" s="65"/>
      <c r="NQM541" s="78"/>
      <c r="NQN541" s="78"/>
      <c r="NQO541" s="65"/>
      <c r="NQR541" s="78"/>
      <c r="NQS541" s="78"/>
      <c r="NQT541" s="65"/>
      <c r="NQW541" s="78"/>
      <c r="NQX541" s="78"/>
      <c r="NQY541" s="65"/>
      <c r="NRB541" s="78"/>
      <c r="NRC541" s="78"/>
      <c r="NRD541" s="65"/>
      <c r="NRG541" s="78"/>
      <c r="NRH541" s="78"/>
      <c r="NRI541" s="65"/>
      <c r="NRL541" s="78"/>
      <c r="NRM541" s="78"/>
      <c r="NRN541" s="65"/>
      <c r="NRQ541" s="78"/>
      <c r="NRR541" s="78"/>
      <c r="NRS541" s="65"/>
      <c r="NRV541" s="78"/>
      <c r="NRW541" s="78"/>
      <c r="NRX541" s="65"/>
      <c r="NSA541" s="78"/>
      <c r="NSB541" s="78"/>
      <c r="NSC541" s="65"/>
      <c r="NSF541" s="78"/>
      <c r="NSG541" s="78"/>
      <c r="NSH541" s="65"/>
      <c r="NSK541" s="78"/>
      <c r="NSL541" s="78"/>
      <c r="NSM541" s="65"/>
      <c r="NSP541" s="78"/>
      <c r="NSQ541" s="78"/>
      <c r="NSR541" s="65"/>
      <c r="NSU541" s="78"/>
      <c r="NSV541" s="78"/>
      <c r="NSW541" s="65"/>
      <c r="NSZ541" s="78"/>
      <c r="NTA541" s="78"/>
      <c r="NTB541" s="65"/>
      <c r="NTE541" s="78"/>
      <c r="NTF541" s="78"/>
      <c r="NTG541" s="65"/>
      <c r="NTJ541" s="78"/>
      <c r="NTK541" s="78"/>
      <c r="NTL541" s="65"/>
      <c r="NTO541" s="78"/>
      <c r="NTP541" s="78"/>
      <c r="NTQ541" s="65"/>
      <c r="NTT541" s="78"/>
      <c r="NTU541" s="78"/>
      <c r="NTV541" s="65"/>
      <c r="NTY541" s="78"/>
      <c r="NTZ541" s="78"/>
      <c r="NUA541" s="65"/>
      <c r="NUD541" s="78"/>
      <c r="NUE541" s="78"/>
      <c r="NUF541" s="65"/>
      <c r="NUI541" s="78"/>
      <c r="NUJ541" s="78"/>
      <c r="NUK541" s="65"/>
      <c r="NUN541" s="78"/>
      <c r="NUO541" s="78"/>
      <c r="NUP541" s="65"/>
      <c r="NUS541" s="78"/>
      <c r="NUT541" s="78"/>
      <c r="NUU541" s="65"/>
      <c r="NUX541" s="78"/>
      <c r="NUY541" s="78"/>
      <c r="NUZ541" s="65"/>
      <c r="NVC541" s="78"/>
      <c r="NVD541" s="78"/>
      <c r="NVE541" s="65"/>
      <c r="NVH541" s="78"/>
      <c r="NVI541" s="78"/>
      <c r="NVJ541" s="65"/>
      <c r="NVM541" s="78"/>
      <c r="NVN541" s="78"/>
      <c r="NVO541" s="65"/>
      <c r="NVR541" s="78"/>
      <c r="NVS541" s="78"/>
      <c r="NVT541" s="65"/>
      <c r="NVW541" s="78"/>
      <c r="NVX541" s="78"/>
      <c r="NVY541" s="65"/>
      <c r="NWB541" s="78"/>
      <c r="NWC541" s="78"/>
      <c r="NWD541" s="65"/>
      <c r="NWG541" s="78"/>
      <c r="NWH541" s="78"/>
      <c r="NWI541" s="65"/>
      <c r="NWL541" s="78"/>
      <c r="NWM541" s="78"/>
      <c r="NWN541" s="65"/>
      <c r="NWQ541" s="78"/>
      <c r="NWR541" s="78"/>
      <c r="NWS541" s="65"/>
      <c r="NWV541" s="78"/>
      <c r="NWW541" s="78"/>
      <c r="NWX541" s="65"/>
      <c r="NXA541" s="78"/>
      <c r="NXB541" s="78"/>
      <c r="NXC541" s="65"/>
      <c r="NXF541" s="78"/>
      <c r="NXG541" s="78"/>
      <c r="NXH541" s="65"/>
      <c r="NXK541" s="78"/>
      <c r="NXL541" s="78"/>
      <c r="NXM541" s="65"/>
      <c r="NXP541" s="78"/>
      <c r="NXQ541" s="78"/>
      <c r="NXR541" s="65"/>
      <c r="NXU541" s="78"/>
      <c r="NXV541" s="78"/>
      <c r="NXW541" s="65"/>
      <c r="NXZ541" s="78"/>
      <c r="NYA541" s="78"/>
      <c r="NYB541" s="65"/>
      <c r="NYE541" s="78"/>
      <c r="NYF541" s="78"/>
      <c r="NYG541" s="65"/>
      <c r="NYJ541" s="78"/>
      <c r="NYK541" s="78"/>
      <c r="NYL541" s="65"/>
      <c r="NYO541" s="78"/>
      <c r="NYP541" s="78"/>
      <c r="NYQ541" s="65"/>
      <c r="NYT541" s="78"/>
      <c r="NYU541" s="78"/>
      <c r="NYV541" s="65"/>
      <c r="NYY541" s="78"/>
      <c r="NYZ541" s="78"/>
      <c r="NZA541" s="65"/>
      <c r="NZD541" s="78"/>
      <c r="NZE541" s="78"/>
      <c r="NZF541" s="65"/>
      <c r="NZI541" s="78"/>
      <c r="NZJ541" s="78"/>
      <c r="NZK541" s="65"/>
      <c r="NZN541" s="78"/>
      <c r="NZO541" s="78"/>
      <c r="NZP541" s="65"/>
      <c r="NZS541" s="78"/>
      <c r="NZT541" s="78"/>
      <c r="NZU541" s="65"/>
      <c r="NZX541" s="78"/>
      <c r="NZY541" s="78"/>
      <c r="NZZ541" s="65"/>
      <c r="OAC541" s="78"/>
      <c r="OAD541" s="78"/>
      <c r="OAE541" s="65"/>
      <c r="OAH541" s="78"/>
      <c r="OAI541" s="78"/>
      <c r="OAJ541" s="65"/>
      <c r="OAM541" s="78"/>
      <c r="OAN541" s="78"/>
      <c r="OAO541" s="65"/>
      <c r="OAR541" s="78"/>
      <c r="OAS541" s="78"/>
      <c r="OAT541" s="65"/>
      <c r="OAW541" s="78"/>
      <c r="OAX541" s="78"/>
      <c r="OAY541" s="65"/>
      <c r="OBB541" s="78"/>
      <c r="OBC541" s="78"/>
      <c r="OBD541" s="65"/>
      <c r="OBG541" s="78"/>
      <c r="OBH541" s="78"/>
      <c r="OBI541" s="65"/>
      <c r="OBL541" s="78"/>
      <c r="OBM541" s="78"/>
      <c r="OBN541" s="65"/>
      <c r="OBQ541" s="78"/>
      <c r="OBR541" s="78"/>
      <c r="OBS541" s="65"/>
      <c r="OBV541" s="78"/>
      <c r="OBW541" s="78"/>
      <c r="OBX541" s="65"/>
      <c r="OCA541" s="78"/>
      <c r="OCB541" s="78"/>
      <c r="OCC541" s="65"/>
      <c r="OCF541" s="78"/>
      <c r="OCG541" s="78"/>
      <c r="OCH541" s="65"/>
      <c r="OCK541" s="78"/>
      <c r="OCL541" s="78"/>
      <c r="OCM541" s="65"/>
      <c r="OCP541" s="78"/>
      <c r="OCQ541" s="78"/>
      <c r="OCR541" s="65"/>
      <c r="OCU541" s="78"/>
      <c r="OCV541" s="78"/>
      <c r="OCW541" s="65"/>
      <c r="OCZ541" s="78"/>
      <c r="ODA541" s="78"/>
      <c r="ODB541" s="65"/>
      <c r="ODE541" s="78"/>
      <c r="ODF541" s="78"/>
      <c r="ODG541" s="65"/>
      <c r="ODJ541" s="78"/>
      <c r="ODK541" s="78"/>
      <c r="ODL541" s="65"/>
      <c r="ODO541" s="78"/>
      <c r="ODP541" s="78"/>
      <c r="ODQ541" s="65"/>
      <c r="ODT541" s="78"/>
      <c r="ODU541" s="78"/>
      <c r="ODV541" s="65"/>
      <c r="ODY541" s="78"/>
      <c r="ODZ541" s="78"/>
      <c r="OEA541" s="65"/>
      <c r="OED541" s="78"/>
      <c r="OEE541" s="78"/>
      <c r="OEF541" s="65"/>
      <c r="OEI541" s="78"/>
      <c r="OEJ541" s="78"/>
      <c r="OEK541" s="65"/>
      <c r="OEN541" s="78"/>
      <c r="OEO541" s="78"/>
      <c r="OEP541" s="65"/>
      <c r="OES541" s="78"/>
      <c r="OET541" s="78"/>
      <c r="OEU541" s="65"/>
      <c r="OEX541" s="78"/>
      <c r="OEY541" s="78"/>
      <c r="OEZ541" s="65"/>
      <c r="OFC541" s="78"/>
      <c r="OFD541" s="78"/>
      <c r="OFE541" s="65"/>
      <c r="OFH541" s="78"/>
      <c r="OFI541" s="78"/>
      <c r="OFJ541" s="65"/>
      <c r="OFM541" s="78"/>
      <c r="OFN541" s="78"/>
      <c r="OFO541" s="65"/>
      <c r="OFR541" s="78"/>
      <c r="OFS541" s="78"/>
      <c r="OFT541" s="65"/>
      <c r="OFW541" s="78"/>
      <c r="OFX541" s="78"/>
      <c r="OFY541" s="65"/>
      <c r="OGB541" s="78"/>
      <c r="OGC541" s="78"/>
      <c r="OGD541" s="65"/>
      <c r="OGG541" s="78"/>
      <c r="OGH541" s="78"/>
      <c r="OGI541" s="65"/>
      <c r="OGL541" s="78"/>
      <c r="OGM541" s="78"/>
      <c r="OGN541" s="65"/>
      <c r="OGQ541" s="78"/>
      <c r="OGR541" s="78"/>
      <c r="OGS541" s="65"/>
      <c r="OGV541" s="78"/>
      <c r="OGW541" s="78"/>
      <c r="OGX541" s="65"/>
      <c r="OHA541" s="78"/>
      <c r="OHB541" s="78"/>
      <c r="OHC541" s="65"/>
      <c r="OHF541" s="78"/>
      <c r="OHG541" s="78"/>
      <c r="OHH541" s="65"/>
      <c r="OHK541" s="78"/>
      <c r="OHL541" s="78"/>
      <c r="OHM541" s="65"/>
      <c r="OHP541" s="78"/>
      <c r="OHQ541" s="78"/>
      <c r="OHR541" s="65"/>
      <c r="OHU541" s="78"/>
      <c r="OHV541" s="78"/>
      <c r="OHW541" s="65"/>
      <c r="OHZ541" s="78"/>
      <c r="OIA541" s="78"/>
      <c r="OIB541" s="65"/>
      <c r="OIE541" s="78"/>
      <c r="OIF541" s="78"/>
      <c r="OIG541" s="65"/>
      <c r="OIJ541" s="78"/>
      <c r="OIK541" s="78"/>
      <c r="OIL541" s="65"/>
      <c r="OIO541" s="78"/>
      <c r="OIP541" s="78"/>
      <c r="OIQ541" s="65"/>
      <c r="OIT541" s="78"/>
      <c r="OIU541" s="78"/>
      <c r="OIV541" s="65"/>
      <c r="OIY541" s="78"/>
      <c r="OIZ541" s="78"/>
      <c r="OJA541" s="65"/>
      <c r="OJD541" s="78"/>
      <c r="OJE541" s="78"/>
      <c r="OJF541" s="65"/>
      <c r="OJI541" s="78"/>
      <c r="OJJ541" s="78"/>
      <c r="OJK541" s="65"/>
      <c r="OJN541" s="78"/>
      <c r="OJO541" s="78"/>
      <c r="OJP541" s="65"/>
      <c r="OJS541" s="78"/>
      <c r="OJT541" s="78"/>
      <c r="OJU541" s="65"/>
      <c r="OJX541" s="78"/>
      <c r="OJY541" s="78"/>
      <c r="OJZ541" s="65"/>
      <c r="OKC541" s="78"/>
      <c r="OKD541" s="78"/>
      <c r="OKE541" s="65"/>
      <c r="OKH541" s="78"/>
      <c r="OKI541" s="78"/>
      <c r="OKJ541" s="65"/>
      <c r="OKM541" s="78"/>
      <c r="OKN541" s="78"/>
      <c r="OKO541" s="65"/>
      <c r="OKR541" s="78"/>
      <c r="OKS541" s="78"/>
      <c r="OKT541" s="65"/>
      <c r="OKW541" s="78"/>
      <c r="OKX541" s="78"/>
      <c r="OKY541" s="65"/>
      <c r="OLB541" s="78"/>
      <c r="OLC541" s="78"/>
      <c r="OLD541" s="65"/>
      <c r="OLG541" s="78"/>
      <c r="OLH541" s="78"/>
      <c r="OLI541" s="65"/>
      <c r="OLL541" s="78"/>
      <c r="OLM541" s="78"/>
      <c r="OLN541" s="65"/>
      <c r="OLQ541" s="78"/>
      <c r="OLR541" s="78"/>
      <c r="OLS541" s="65"/>
      <c r="OLV541" s="78"/>
      <c r="OLW541" s="78"/>
      <c r="OLX541" s="65"/>
      <c r="OMA541" s="78"/>
      <c r="OMB541" s="78"/>
      <c r="OMC541" s="65"/>
      <c r="OMF541" s="78"/>
      <c r="OMG541" s="78"/>
      <c r="OMH541" s="65"/>
      <c r="OMK541" s="78"/>
      <c r="OML541" s="78"/>
      <c r="OMM541" s="65"/>
      <c r="OMP541" s="78"/>
      <c r="OMQ541" s="78"/>
      <c r="OMR541" s="65"/>
      <c r="OMU541" s="78"/>
      <c r="OMV541" s="78"/>
      <c r="OMW541" s="65"/>
      <c r="OMZ541" s="78"/>
      <c r="ONA541" s="78"/>
      <c r="ONB541" s="65"/>
      <c r="ONE541" s="78"/>
      <c r="ONF541" s="78"/>
      <c r="ONG541" s="65"/>
      <c r="ONJ541" s="78"/>
      <c r="ONK541" s="78"/>
      <c r="ONL541" s="65"/>
      <c r="ONO541" s="78"/>
      <c r="ONP541" s="78"/>
      <c r="ONQ541" s="65"/>
      <c r="ONT541" s="78"/>
      <c r="ONU541" s="78"/>
      <c r="ONV541" s="65"/>
      <c r="ONY541" s="78"/>
      <c r="ONZ541" s="78"/>
      <c r="OOA541" s="65"/>
      <c r="OOD541" s="78"/>
      <c r="OOE541" s="78"/>
      <c r="OOF541" s="65"/>
      <c r="OOI541" s="78"/>
      <c r="OOJ541" s="78"/>
      <c r="OOK541" s="65"/>
      <c r="OON541" s="78"/>
      <c r="OOO541" s="78"/>
      <c r="OOP541" s="65"/>
      <c r="OOS541" s="78"/>
      <c r="OOT541" s="78"/>
      <c r="OOU541" s="65"/>
      <c r="OOX541" s="78"/>
      <c r="OOY541" s="78"/>
      <c r="OOZ541" s="65"/>
      <c r="OPC541" s="78"/>
      <c r="OPD541" s="78"/>
      <c r="OPE541" s="65"/>
      <c r="OPH541" s="78"/>
      <c r="OPI541" s="78"/>
      <c r="OPJ541" s="65"/>
      <c r="OPM541" s="78"/>
      <c r="OPN541" s="78"/>
      <c r="OPO541" s="65"/>
      <c r="OPR541" s="78"/>
      <c r="OPS541" s="78"/>
      <c r="OPT541" s="65"/>
      <c r="OPW541" s="78"/>
      <c r="OPX541" s="78"/>
      <c r="OPY541" s="65"/>
      <c r="OQB541" s="78"/>
      <c r="OQC541" s="78"/>
      <c r="OQD541" s="65"/>
      <c r="OQG541" s="78"/>
      <c r="OQH541" s="78"/>
      <c r="OQI541" s="65"/>
      <c r="OQL541" s="78"/>
      <c r="OQM541" s="78"/>
      <c r="OQN541" s="65"/>
      <c r="OQQ541" s="78"/>
      <c r="OQR541" s="78"/>
      <c r="OQS541" s="65"/>
      <c r="OQV541" s="78"/>
      <c r="OQW541" s="78"/>
      <c r="OQX541" s="65"/>
      <c r="ORA541" s="78"/>
      <c r="ORB541" s="78"/>
      <c r="ORC541" s="65"/>
      <c r="ORF541" s="78"/>
      <c r="ORG541" s="78"/>
      <c r="ORH541" s="65"/>
      <c r="ORK541" s="78"/>
      <c r="ORL541" s="78"/>
      <c r="ORM541" s="65"/>
      <c r="ORP541" s="78"/>
      <c r="ORQ541" s="78"/>
      <c r="ORR541" s="65"/>
      <c r="ORU541" s="78"/>
      <c r="ORV541" s="78"/>
      <c r="ORW541" s="65"/>
      <c r="ORZ541" s="78"/>
      <c r="OSA541" s="78"/>
      <c r="OSB541" s="65"/>
      <c r="OSE541" s="78"/>
      <c r="OSF541" s="78"/>
      <c r="OSG541" s="65"/>
      <c r="OSJ541" s="78"/>
      <c r="OSK541" s="78"/>
      <c r="OSL541" s="65"/>
      <c r="OSO541" s="78"/>
      <c r="OSP541" s="78"/>
      <c r="OSQ541" s="65"/>
      <c r="OST541" s="78"/>
      <c r="OSU541" s="78"/>
      <c r="OSV541" s="65"/>
      <c r="OSY541" s="78"/>
      <c r="OSZ541" s="78"/>
      <c r="OTA541" s="65"/>
      <c r="OTD541" s="78"/>
      <c r="OTE541" s="78"/>
      <c r="OTF541" s="65"/>
      <c r="OTI541" s="78"/>
      <c r="OTJ541" s="78"/>
      <c r="OTK541" s="65"/>
      <c r="OTN541" s="78"/>
      <c r="OTO541" s="78"/>
      <c r="OTP541" s="65"/>
      <c r="OTS541" s="78"/>
      <c r="OTT541" s="78"/>
      <c r="OTU541" s="65"/>
      <c r="OTX541" s="78"/>
      <c r="OTY541" s="78"/>
      <c r="OTZ541" s="65"/>
      <c r="OUC541" s="78"/>
      <c r="OUD541" s="78"/>
      <c r="OUE541" s="65"/>
      <c r="OUH541" s="78"/>
      <c r="OUI541" s="78"/>
      <c r="OUJ541" s="65"/>
      <c r="OUM541" s="78"/>
      <c r="OUN541" s="78"/>
      <c r="OUO541" s="65"/>
      <c r="OUR541" s="78"/>
      <c r="OUS541" s="78"/>
      <c r="OUT541" s="65"/>
      <c r="OUW541" s="78"/>
      <c r="OUX541" s="78"/>
      <c r="OUY541" s="65"/>
      <c r="OVB541" s="78"/>
      <c r="OVC541" s="78"/>
      <c r="OVD541" s="65"/>
      <c r="OVG541" s="78"/>
      <c r="OVH541" s="78"/>
      <c r="OVI541" s="65"/>
      <c r="OVL541" s="78"/>
      <c r="OVM541" s="78"/>
      <c r="OVN541" s="65"/>
      <c r="OVQ541" s="78"/>
      <c r="OVR541" s="78"/>
      <c r="OVS541" s="65"/>
      <c r="OVV541" s="78"/>
      <c r="OVW541" s="78"/>
      <c r="OVX541" s="65"/>
      <c r="OWA541" s="78"/>
      <c r="OWB541" s="78"/>
      <c r="OWC541" s="65"/>
      <c r="OWF541" s="78"/>
      <c r="OWG541" s="78"/>
      <c r="OWH541" s="65"/>
      <c r="OWK541" s="78"/>
      <c r="OWL541" s="78"/>
      <c r="OWM541" s="65"/>
      <c r="OWP541" s="78"/>
      <c r="OWQ541" s="78"/>
      <c r="OWR541" s="65"/>
      <c r="OWU541" s="78"/>
      <c r="OWV541" s="78"/>
      <c r="OWW541" s="65"/>
      <c r="OWZ541" s="78"/>
      <c r="OXA541" s="78"/>
      <c r="OXB541" s="65"/>
      <c r="OXE541" s="78"/>
      <c r="OXF541" s="78"/>
      <c r="OXG541" s="65"/>
      <c r="OXJ541" s="78"/>
      <c r="OXK541" s="78"/>
      <c r="OXL541" s="65"/>
      <c r="OXO541" s="78"/>
      <c r="OXP541" s="78"/>
      <c r="OXQ541" s="65"/>
      <c r="OXT541" s="78"/>
      <c r="OXU541" s="78"/>
      <c r="OXV541" s="65"/>
      <c r="OXY541" s="78"/>
      <c r="OXZ541" s="78"/>
      <c r="OYA541" s="65"/>
      <c r="OYD541" s="78"/>
      <c r="OYE541" s="78"/>
      <c r="OYF541" s="65"/>
      <c r="OYI541" s="78"/>
      <c r="OYJ541" s="78"/>
      <c r="OYK541" s="65"/>
      <c r="OYN541" s="78"/>
      <c r="OYO541" s="78"/>
      <c r="OYP541" s="65"/>
      <c r="OYS541" s="78"/>
      <c r="OYT541" s="78"/>
      <c r="OYU541" s="65"/>
      <c r="OYX541" s="78"/>
      <c r="OYY541" s="78"/>
      <c r="OYZ541" s="65"/>
      <c r="OZC541" s="78"/>
      <c r="OZD541" s="78"/>
      <c r="OZE541" s="65"/>
      <c r="OZH541" s="78"/>
      <c r="OZI541" s="78"/>
      <c r="OZJ541" s="65"/>
      <c r="OZM541" s="78"/>
      <c r="OZN541" s="78"/>
      <c r="OZO541" s="65"/>
      <c r="OZR541" s="78"/>
      <c r="OZS541" s="78"/>
      <c r="OZT541" s="65"/>
      <c r="OZW541" s="78"/>
      <c r="OZX541" s="78"/>
      <c r="OZY541" s="65"/>
      <c r="PAB541" s="78"/>
      <c r="PAC541" s="78"/>
      <c r="PAD541" s="65"/>
      <c r="PAG541" s="78"/>
      <c r="PAH541" s="78"/>
      <c r="PAI541" s="65"/>
      <c r="PAL541" s="78"/>
      <c r="PAM541" s="78"/>
      <c r="PAN541" s="65"/>
      <c r="PAQ541" s="78"/>
      <c r="PAR541" s="78"/>
      <c r="PAS541" s="65"/>
      <c r="PAV541" s="78"/>
      <c r="PAW541" s="78"/>
      <c r="PAX541" s="65"/>
      <c r="PBA541" s="78"/>
      <c r="PBB541" s="78"/>
      <c r="PBC541" s="65"/>
      <c r="PBF541" s="78"/>
      <c r="PBG541" s="78"/>
      <c r="PBH541" s="65"/>
      <c r="PBK541" s="78"/>
      <c r="PBL541" s="78"/>
      <c r="PBM541" s="65"/>
      <c r="PBP541" s="78"/>
      <c r="PBQ541" s="78"/>
      <c r="PBR541" s="65"/>
      <c r="PBU541" s="78"/>
      <c r="PBV541" s="78"/>
      <c r="PBW541" s="65"/>
      <c r="PBZ541" s="78"/>
      <c r="PCA541" s="78"/>
      <c r="PCB541" s="65"/>
      <c r="PCE541" s="78"/>
      <c r="PCF541" s="78"/>
      <c r="PCG541" s="65"/>
      <c r="PCJ541" s="78"/>
      <c r="PCK541" s="78"/>
      <c r="PCL541" s="65"/>
      <c r="PCO541" s="78"/>
      <c r="PCP541" s="78"/>
      <c r="PCQ541" s="65"/>
      <c r="PCT541" s="78"/>
      <c r="PCU541" s="78"/>
      <c r="PCV541" s="65"/>
      <c r="PCY541" s="78"/>
      <c r="PCZ541" s="78"/>
      <c r="PDA541" s="65"/>
      <c r="PDD541" s="78"/>
      <c r="PDE541" s="78"/>
      <c r="PDF541" s="65"/>
      <c r="PDI541" s="78"/>
      <c r="PDJ541" s="78"/>
      <c r="PDK541" s="65"/>
      <c r="PDN541" s="78"/>
      <c r="PDO541" s="78"/>
      <c r="PDP541" s="65"/>
      <c r="PDS541" s="78"/>
      <c r="PDT541" s="78"/>
      <c r="PDU541" s="65"/>
      <c r="PDX541" s="78"/>
      <c r="PDY541" s="78"/>
      <c r="PDZ541" s="65"/>
      <c r="PEC541" s="78"/>
      <c r="PED541" s="78"/>
      <c r="PEE541" s="65"/>
      <c r="PEH541" s="78"/>
      <c r="PEI541" s="78"/>
      <c r="PEJ541" s="65"/>
      <c r="PEM541" s="78"/>
      <c r="PEN541" s="78"/>
      <c r="PEO541" s="65"/>
      <c r="PER541" s="78"/>
      <c r="PES541" s="78"/>
      <c r="PET541" s="65"/>
      <c r="PEW541" s="78"/>
      <c r="PEX541" s="78"/>
      <c r="PEY541" s="65"/>
      <c r="PFB541" s="78"/>
      <c r="PFC541" s="78"/>
      <c r="PFD541" s="65"/>
      <c r="PFG541" s="78"/>
      <c r="PFH541" s="78"/>
      <c r="PFI541" s="65"/>
      <c r="PFL541" s="78"/>
      <c r="PFM541" s="78"/>
      <c r="PFN541" s="65"/>
      <c r="PFQ541" s="78"/>
      <c r="PFR541" s="78"/>
      <c r="PFS541" s="65"/>
      <c r="PFV541" s="78"/>
      <c r="PFW541" s="78"/>
      <c r="PFX541" s="65"/>
      <c r="PGA541" s="78"/>
      <c r="PGB541" s="78"/>
      <c r="PGC541" s="65"/>
      <c r="PGF541" s="78"/>
      <c r="PGG541" s="78"/>
      <c r="PGH541" s="65"/>
      <c r="PGK541" s="78"/>
      <c r="PGL541" s="78"/>
      <c r="PGM541" s="65"/>
      <c r="PGP541" s="78"/>
      <c r="PGQ541" s="78"/>
      <c r="PGR541" s="65"/>
      <c r="PGU541" s="78"/>
      <c r="PGV541" s="78"/>
      <c r="PGW541" s="65"/>
      <c r="PGZ541" s="78"/>
      <c r="PHA541" s="78"/>
      <c r="PHB541" s="65"/>
      <c r="PHE541" s="78"/>
      <c r="PHF541" s="78"/>
      <c r="PHG541" s="65"/>
      <c r="PHJ541" s="78"/>
      <c r="PHK541" s="78"/>
      <c r="PHL541" s="65"/>
      <c r="PHO541" s="78"/>
      <c r="PHP541" s="78"/>
      <c r="PHQ541" s="65"/>
      <c r="PHT541" s="78"/>
      <c r="PHU541" s="78"/>
      <c r="PHV541" s="65"/>
      <c r="PHY541" s="78"/>
      <c r="PHZ541" s="78"/>
      <c r="PIA541" s="65"/>
      <c r="PID541" s="78"/>
      <c r="PIE541" s="78"/>
      <c r="PIF541" s="65"/>
      <c r="PII541" s="78"/>
      <c r="PIJ541" s="78"/>
      <c r="PIK541" s="65"/>
      <c r="PIN541" s="78"/>
      <c r="PIO541" s="78"/>
      <c r="PIP541" s="65"/>
      <c r="PIS541" s="78"/>
      <c r="PIT541" s="78"/>
      <c r="PIU541" s="65"/>
      <c r="PIX541" s="78"/>
      <c r="PIY541" s="78"/>
      <c r="PIZ541" s="65"/>
      <c r="PJC541" s="78"/>
      <c r="PJD541" s="78"/>
      <c r="PJE541" s="65"/>
      <c r="PJH541" s="78"/>
      <c r="PJI541" s="78"/>
      <c r="PJJ541" s="65"/>
      <c r="PJM541" s="78"/>
      <c r="PJN541" s="78"/>
      <c r="PJO541" s="65"/>
      <c r="PJR541" s="78"/>
      <c r="PJS541" s="78"/>
      <c r="PJT541" s="65"/>
      <c r="PJW541" s="78"/>
      <c r="PJX541" s="78"/>
      <c r="PJY541" s="65"/>
      <c r="PKB541" s="78"/>
      <c r="PKC541" s="78"/>
      <c r="PKD541" s="65"/>
      <c r="PKG541" s="78"/>
      <c r="PKH541" s="78"/>
      <c r="PKI541" s="65"/>
      <c r="PKL541" s="78"/>
      <c r="PKM541" s="78"/>
      <c r="PKN541" s="65"/>
      <c r="PKQ541" s="78"/>
      <c r="PKR541" s="78"/>
      <c r="PKS541" s="65"/>
      <c r="PKV541" s="78"/>
      <c r="PKW541" s="78"/>
      <c r="PKX541" s="65"/>
      <c r="PLA541" s="78"/>
      <c r="PLB541" s="78"/>
      <c r="PLC541" s="65"/>
      <c r="PLF541" s="78"/>
      <c r="PLG541" s="78"/>
      <c r="PLH541" s="65"/>
      <c r="PLK541" s="78"/>
      <c r="PLL541" s="78"/>
      <c r="PLM541" s="65"/>
      <c r="PLP541" s="78"/>
      <c r="PLQ541" s="78"/>
      <c r="PLR541" s="65"/>
      <c r="PLU541" s="78"/>
      <c r="PLV541" s="78"/>
      <c r="PLW541" s="65"/>
      <c r="PLZ541" s="78"/>
      <c r="PMA541" s="78"/>
      <c r="PMB541" s="65"/>
      <c r="PME541" s="78"/>
      <c r="PMF541" s="78"/>
      <c r="PMG541" s="65"/>
      <c r="PMJ541" s="78"/>
      <c r="PMK541" s="78"/>
      <c r="PML541" s="65"/>
      <c r="PMO541" s="78"/>
      <c r="PMP541" s="78"/>
      <c r="PMQ541" s="65"/>
      <c r="PMT541" s="78"/>
      <c r="PMU541" s="78"/>
      <c r="PMV541" s="65"/>
      <c r="PMY541" s="78"/>
      <c r="PMZ541" s="78"/>
      <c r="PNA541" s="65"/>
      <c r="PND541" s="78"/>
      <c r="PNE541" s="78"/>
      <c r="PNF541" s="65"/>
      <c r="PNI541" s="78"/>
      <c r="PNJ541" s="78"/>
      <c r="PNK541" s="65"/>
      <c r="PNN541" s="78"/>
      <c r="PNO541" s="78"/>
      <c r="PNP541" s="65"/>
      <c r="PNS541" s="78"/>
      <c r="PNT541" s="78"/>
      <c r="PNU541" s="65"/>
      <c r="PNX541" s="78"/>
      <c r="PNY541" s="78"/>
      <c r="PNZ541" s="65"/>
      <c r="POC541" s="78"/>
      <c r="POD541" s="78"/>
      <c r="POE541" s="65"/>
      <c r="POH541" s="78"/>
      <c r="POI541" s="78"/>
      <c r="POJ541" s="65"/>
      <c r="POM541" s="78"/>
      <c r="PON541" s="78"/>
      <c r="POO541" s="65"/>
      <c r="POR541" s="78"/>
      <c r="POS541" s="78"/>
      <c r="POT541" s="65"/>
      <c r="POW541" s="78"/>
      <c r="POX541" s="78"/>
      <c r="POY541" s="65"/>
      <c r="PPB541" s="78"/>
      <c r="PPC541" s="78"/>
      <c r="PPD541" s="65"/>
      <c r="PPG541" s="78"/>
      <c r="PPH541" s="78"/>
      <c r="PPI541" s="65"/>
      <c r="PPL541" s="78"/>
      <c r="PPM541" s="78"/>
      <c r="PPN541" s="65"/>
      <c r="PPQ541" s="78"/>
      <c r="PPR541" s="78"/>
      <c r="PPS541" s="65"/>
      <c r="PPV541" s="78"/>
      <c r="PPW541" s="78"/>
      <c r="PPX541" s="65"/>
      <c r="PQA541" s="78"/>
      <c r="PQB541" s="78"/>
      <c r="PQC541" s="65"/>
      <c r="PQF541" s="78"/>
      <c r="PQG541" s="78"/>
      <c r="PQH541" s="65"/>
      <c r="PQK541" s="78"/>
      <c r="PQL541" s="78"/>
      <c r="PQM541" s="65"/>
      <c r="PQP541" s="78"/>
      <c r="PQQ541" s="78"/>
      <c r="PQR541" s="65"/>
      <c r="PQU541" s="78"/>
      <c r="PQV541" s="78"/>
      <c r="PQW541" s="65"/>
      <c r="PQZ541" s="78"/>
      <c r="PRA541" s="78"/>
      <c r="PRB541" s="65"/>
      <c r="PRE541" s="78"/>
      <c r="PRF541" s="78"/>
      <c r="PRG541" s="65"/>
      <c r="PRJ541" s="78"/>
      <c r="PRK541" s="78"/>
      <c r="PRL541" s="65"/>
      <c r="PRO541" s="78"/>
      <c r="PRP541" s="78"/>
      <c r="PRQ541" s="65"/>
      <c r="PRT541" s="78"/>
      <c r="PRU541" s="78"/>
      <c r="PRV541" s="65"/>
      <c r="PRY541" s="78"/>
      <c r="PRZ541" s="78"/>
      <c r="PSA541" s="65"/>
      <c r="PSD541" s="78"/>
      <c r="PSE541" s="78"/>
      <c r="PSF541" s="65"/>
      <c r="PSI541" s="78"/>
      <c r="PSJ541" s="78"/>
      <c r="PSK541" s="65"/>
      <c r="PSN541" s="78"/>
      <c r="PSO541" s="78"/>
      <c r="PSP541" s="65"/>
      <c r="PSS541" s="78"/>
      <c r="PST541" s="78"/>
      <c r="PSU541" s="65"/>
      <c r="PSX541" s="78"/>
      <c r="PSY541" s="78"/>
      <c r="PSZ541" s="65"/>
      <c r="PTC541" s="78"/>
      <c r="PTD541" s="78"/>
      <c r="PTE541" s="65"/>
      <c r="PTH541" s="78"/>
      <c r="PTI541" s="78"/>
      <c r="PTJ541" s="65"/>
      <c r="PTM541" s="78"/>
      <c r="PTN541" s="78"/>
      <c r="PTO541" s="65"/>
      <c r="PTR541" s="78"/>
      <c r="PTS541" s="78"/>
      <c r="PTT541" s="65"/>
      <c r="PTW541" s="78"/>
      <c r="PTX541" s="78"/>
      <c r="PTY541" s="65"/>
      <c r="PUB541" s="78"/>
      <c r="PUC541" s="78"/>
      <c r="PUD541" s="65"/>
      <c r="PUG541" s="78"/>
      <c r="PUH541" s="78"/>
      <c r="PUI541" s="65"/>
      <c r="PUL541" s="78"/>
      <c r="PUM541" s="78"/>
      <c r="PUN541" s="65"/>
      <c r="PUQ541" s="78"/>
      <c r="PUR541" s="78"/>
      <c r="PUS541" s="65"/>
      <c r="PUV541" s="78"/>
      <c r="PUW541" s="78"/>
      <c r="PUX541" s="65"/>
      <c r="PVA541" s="78"/>
      <c r="PVB541" s="78"/>
      <c r="PVC541" s="65"/>
      <c r="PVF541" s="78"/>
      <c r="PVG541" s="78"/>
      <c r="PVH541" s="65"/>
      <c r="PVK541" s="78"/>
      <c r="PVL541" s="78"/>
      <c r="PVM541" s="65"/>
      <c r="PVP541" s="78"/>
      <c r="PVQ541" s="78"/>
      <c r="PVR541" s="65"/>
      <c r="PVU541" s="78"/>
      <c r="PVV541" s="78"/>
      <c r="PVW541" s="65"/>
      <c r="PVZ541" s="78"/>
      <c r="PWA541" s="78"/>
      <c r="PWB541" s="65"/>
      <c r="PWE541" s="78"/>
      <c r="PWF541" s="78"/>
      <c r="PWG541" s="65"/>
      <c r="PWJ541" s="78"/>
      <c r="PWK541" s="78"/>
      <c r="PWL541" s="65"/>
      <c r="PWO541" s="78"/>
      <c r="PWP541" s="78"/>
      <c r="PWQ541" s="65"/>
      <c r="PWT541" s="78"/>
      <c r="PWU541" s="78"/>
      <c r="PWV541" s="65"/>
      <c r="PWY541" s="78"/>
      <c r="PWZ541" s="78"/>
      <c r="PXA541" s="65"/>
      <c r="PXD541" s="78"/>
      <c r="PXE541" s="78"/>
      <c r="PXF541" s="65"/>
      <c r="PXI541" s="78"/>
      <c r="PXJ541" s="78"/>
      <c r="PXK541" s="65"/>
      <c r="PXN541" s="78"/>
      <c r="PXO541" s="78"/>
      <c r="PXP541" s="65"/>
      <c r="PXS541" s="78"/>
      <c r="PXT541" s="78"/>
      <c r="PXU541" s="65"/>
      <c r="PXX541" s="78"/>
      <c r="PXY541" s="78"/>
      <c r="PXZ541" s="65"/>
      <c r="PYC541" s="78"/>
      <c r="PYD541" s="78"/>
      <c r="PYE541" s="65"/>
      <c r="PYH541" s="78"/>
      <c r="PYI541" s="78"/>
      <c r="PYJ541" s="65"/>
      <c r="PYM541" s="78"/>
      <c r="PYN541" s="78"/>
      <c r="PYO541" s="65"/>
      <c r="PYR541" s="78"/>
      <c r="PYS541" s="78"/>
      <c r="PYT541" s="65"/>
      <c r="PYW541" s="78"/>
      <c r="PYX541" s="78"/>
      <c r="PYY541" s="65"/>
      <c r="PZB541" s="78"/>
      <c r="PZC541" s="78"/>
      <c r="PZD541" s="65"/>
      <c r="PZG541" s="78"/>
      <c r="PZH541" s="78"/>
      <c r="PZI541" s="65"/>
      <c r="PZL541" s="78"/>
      <c r="PZM541" s="78"/>
      <c r="PZN541" s="65"/>
      <c r="PZQ541" s="78"/>
      <c r="PZR541" s="78"/>
      <c r="PZS541" s="65"/>
      <c r="PZV541" s="78"/>
      <c r="PZW541" s="78"/>
      <c r="PZX541" s="65"/>
      <c r="QAA541" s="78"/>
      <c r="QAB541" s="78"/>
      <c r="QAC541" s="65"/>
      <c r="QAF541" s="78"/>
      <c r="QAG541" s="78"/>
      <c r="QAH541" s="65"/>
      <c r="QAK541" s="78"/>
      <c r="QAL541" s="78"/>
      <c r="QAM541" s="65"/>
      <c r="QAP541" s="78"/>
      <c r="QAQ541" s="78"/>
      <c r="QAR541" s="65"/>
      <c r="QAU541" s="78"/>
      <c r="QAV541" s="78"/>
      <c r="QAW541" s="65"/>
      <c r="QAZ541" s="78"/>
      <c r="QBA541" s="78"/>
      <c r="QBB541" s="65"/>
      <c r="QBE541" s="78"/>
      <c r="QBF541" s="78"/>
      <c r="QBG541" s="65"/>
      <c r="QBJ541" s="78"/>
      <c r="QBK541" s="78"/>
      <c r="QBL541" s="65"/>
      <c r="QBO541" s="78"/>
      <c r="QBP541" s="78"/>
      <c r="QBQ541" s="65"/>
      <c r="QBT541" s="78"/>
      <c r="QBU541" s="78"/>
      <c r="QBV541" s="65"/>
      <c r="QBY541" s="78"/>
      <c r="QBZ541" s="78"/>
      <c r="QCA541" s="65"/>
      <c r="QCD541" s="78"/>
      <c r="QCE541" s="78"/>
      <c r="QCF541" s="65"/>
      <c r="QCI541" s="78"/>
      <c r="QCJ541" s="78"/>
      <c r="QCK541" s="65"/>
      <c r="QCN541" s="78"/>
      <c r="QCO541" s="78"/>
      <c r="QCP541" s="65"/>
      <c r="QCS541" s="78"/>
      <c r="QCT541" s="78"/>
      <c r="QCU541" s="65"/>
      <c r="QCX541" s="78"/>
      <c r="QCY541" s="78"/>
      <c r="QCZ541" s="65"/>
      <c r="QDC541" s="78"/>
      <c r="QDD541" s="78"/>
      <c r="QDE541" s="65"/>
      <c r="QDH541" s="78"/>
      <c r="QDI541" s="78"/>
      <c r="QDJ541" s="65"/>
      <c r="QDM541" s="78"/>
      <c r="QDN541" s="78"/>
      <c r="QDO541" s="65"/>
      <c r="QDR541" s="78"/>
      <c r="QDS541" s="78"/>
      <c r="QDT541" s="65"/>
      <c r="QDW541" s="78"/>
      <c r="QDX541" s="78"/>
      <c r="QDY541" s="65"/>
      <c r="QEB541" s="78"/>
      <c r="QEC541" s="78"/>
      <c r="QED541" s="65"/>
      <c r="QEG541" s="78"/>
      <c r="QEH541" s="78"/>
      <c r="QEI541" s="65"/>
      <c r="QEL541" s="78"/>
      <c r="QEM541" s="78"/>
      <c r="QEN541" s="65"/>
      <c r="QEQ541" s="78"/>
      <c r="QER541" s="78"/>
      <c r="QES541" s="65"/>
      <c r="QEV541" s="78"/>
      <c r="QEW541" s="78"/>
      <c r="QEX541" s="65"/>
      <c r="QFA541" s="78"/>
      <c r="QFB541" s="78"/>
      <c r="QFC541" s="65"/>
      <c r="QFF541" s="78"/>
      <c r="QFG541" s="78"/>
      <c r="QFH541" s="65"/>
      <c r="QFK541" s="78"/>
      <c r="QFL541" s="78"/>
      <c r="QFM541" s="65"/>
      <c r="QFP541" s="78"/>
      <c r="QFQ541" s="78"/>
      <c r="QFR541" s="65"/>
      <c r="QFU541" s="78"/>
      <c r="QFV541" s="78"/>
      <c r="QFW541" s="65"/>
      <c r="QFZ541" s="78"/>
      <c r="QGA541" s="78"/>
      <c r="QGB541" s="65"/>
      <c r="QGE541" s="78"/>
      <c r="QGF541" s="78"/>
      <c r="QGG541" s="65"/>
      <c r="QGJ541" s="78"/>
      <c r="QGK541" s="78"/>
      <c r="QGL541" s="65"/>
      <c r="QGO541" s="78"/>
      <c r="QGP541" s="78"/>
      <c r="QGQ541" s="65"/>
      <c r="QGT541" s="78"/>
      <c r="QGU541" s="78"/>
      <c r="QGV541" s="65"/>
      <c r="QGY541" s="78"/>
      <c r="QGZ541" s="78"/>
      <c r="QHA541" s="65"/>
      <c r="QHD541" s="78"/>
      <c r="QHE541" s="78"/>
      <c r="QHF541" s="65"/>
      <c r="QHI541" s="78"/>
      <c r="QHJ541" s="78"/>
      <c r="QHK541" s="65"/>
      <c r="QHN541" s="78"/>
      <c r="QHO541" s="78"/>
      <c r="QHP541" s="65"/>
      <c r="QHS541" s="78"/>
      <c r="QHT541" s="78"/>
      <c r="QHU541" s="65"/>
      <c r="QHX541" s="78"/>
      <c r="QHY541" s="78"/>
      <c r="QHZ541" s="65"/>
      <c r="QIC541" s="78"/>
      <c r="QID541" s="78"/>
      <c r="QIE541" s="65"/>
      <c r="QIH541" s="78"/>
      <c r="QII541" s="78"/>
      <c r="QIJ541" s="65"/>
      <c r="QIM541" s="78"/>
      <c r="QIN541" s="78"/>
      <c r="QIO541" s="65"/>
      <c r="QIR541" s="78"/>
      <c r="QIS541" s="78"/>
      <c r="QIT541" s="65"/>
      <c r="QIW541" s="78"/>
      <c r="QIX541" s="78"/>
      <c r="QIY541" s="65"/>
      <c r="QJB541" s="78"/>
      <c r="QJC541" s="78"/>
      <c r="QJD541" s="65"/>
      <c r="QJG541" s="78"/>
      <c r="QJH541" s="78"/>
      <c r="QJI541" s="65"/>
      <c r="QJL541" s="78"/>
      <c r="QJM541" s="78"/>
      <c r="QJN541" s="65"/>
      <c r="QJQ541" s="78"/>
      <c r="QJR541" s="78"/>
      <c r="QJS541" s="65"/>
      <c r="QJV541" s="78"/>
      <c r="QJW541" s="78"/>
      <c r="QJX541" s="65"/>
      <c r="QKA541" s="78"/>
      <c r="QKB541" s="78"/>
      <c r="QKC541" s="65"/>
      <c r="QKF541" s="78"/>
      <c r="QKG541" s="78"/>
      <c r="QKH541" s="65"/>
      <c r="QKK541" s="78"/>
      <c r="QKL541" s="78"/>
      <c r="QKM541" s="65"/>
      <c r="QKP541" s="78"/>
      <c r="QKQ541" s="78"/>
      <c r="QKR541" s="65"/>
      <c r="QKU541" s="78"/>
      <c r="QKV541" s="78"/>
      <c r="QKW541" s="65"/>
      <c r="QKZ541" s="78"/>
      <c r="QLA541" s="78"/>
      <c r="QLB541" s="65"/>
      <c r="QLE541" s="78"/>
      <c r="QLF541" s="78"/>
      <c r="QLG541" s="65"/>
      <c r="QLJ541" s="78"/>
      <c r="QLK541" s="78"/>
      <c r="QLL541" s="65"/>
      <c r="QLO541" s="78"/>
      <c r="QLP541" s="78"/>
      <c r="QLQ541" s="65"/>
      <c r="QLT541" s="78"/>
      <c r="QLU541" s="78"/>
      <c r="QLV541" s="65"/>
      <c r="QLY541" s="78"/>
      <c r="QLZ541" s="78"/>
      <c r="QMA541" s="65"/>
      <c r="QMD541" s="78"/>
      <c r="QME541" s="78"/>
      <c r="QMF541" s="65"/>
      <c r="QMI541" s="78"/>
      <c r="QMJ541" s="78"/>
      <c r="QMK541" s="65"/>
      <c r="QMN541" s="78"/>
      <c r="QMO541" s="78"/>
      <c r="QMP541" s="65"/>
      <c r="QMS541" s="78"/>
      <c r="QMT541" s="78"/>
      <c r="QMU541" s="65"/>
      <c r="QMX541" s="78"/>
      <c r="QMY541" s="78"/>
      <c r="QMZ541" s="65"/>
      <c r="QNC541" s="78"/>
      <c r="QND541" s="78"/>
      <c r="QNE541" s="65"/>
      <c r="QNH541" s="78"/>
      <c r="QNI541" s="78"/>
      <c r="QNJ541" s="65"/>
      <c r="QNM541" s="78"/>
      <c r="QNN541" s="78"/>
      <c r="QNO541" s="65"/>
      <c r="QNR541" s="78"/>
      <c r="QNS541" s="78"/>
      <c r="QNT541" s="65"/>
      <c r="QNW541" s="78"/>
      <c r="QNX541" s="78"/>
      <c r="QNY541" s="65"/>
      <c r="QOB541" s="78"/>
      <c r="QOC541" s="78"/>
      <c r="QOD541" s="65"/>
      <c r="QOG541" s="78"/>
      <c r="QOH541" s="78"/>
      <c r="QOI541" s="65"/>
      <c r="QOL541" s="78"/>
      <c r="QOM541" s="78"/>
      <c r="QON541" s="65"/>
      <c r="QOQ541" s="78"/>
      <c r="QOR541" s="78"/>
      <c r="QOS541" s="65"/>
      <c r="QOV541" s="78"/>
      <c r="QOW541" s="78"/>
      <c r="QOX541" s="65"/>
      <c r="QPA541" s="78"/>
      <c r="QPB541" s="78"/>
      <c r="QPC541" s="65"/>
      <c r="QPF541" s="78"/>
      <c r="QPG541" s="78"/>
      <c r="QPH541" s="65"/>
      <c r="QPK541" s="78"/>
      <c r="QPL541" s="78"/>
      <c r="QPM541" s="65"/>
      <c r="QPP541" s="78"/>
      <c r="QPQ541" s="78"/>
      <c r="QPR541" s="65"/>
      <c r="QPU541" s="78"/>
      <c r="QPV541" s="78"/>
      <c r="QPW541" s="65"/>
      <c r="QPZ541" s="78"/>
      <c r="QQA541" s="78"/>
      <c r="QQB541" s="65"/>
      <c r="QQE541" s="78"/>
      <c r="QQF541" s="78"/>
      <c r="QQG541" s="65"/>
      <c r="QQJ541" s="78"/>
      <c r="QQK541" s="78"/>
      <c r="QQL541" s="65"/>
      <c r="QQO541" s="78"/>
      <c r="QQP541" s="78"/>
      <c r="QQQ541" s="65"/>
      <c r="QQT541" s="78"/>
      <c r="QQU541" s="78"/>
      <c r="QQV541" s="65"/>
      <c r="QQY541" s="78"/>
      <c r="QQZ541" s="78"/>
      <c r="QRA541" s="65"/>
      <c r="QRD541" s="78"/>
      <c r="QRE541" s="78"/>
      <c r="QRF541" s="65"/>
      <c r="QRI541" s="78"/>
      <c r="QRJ541" s="78"/>
      <c r="QRK541" s="65"/>
      <c r="QRN541" s="78"/>
      <c r="QRO541" s="78"/>
      <c r="QRP541" s="65"/>
      <c r="QRS541" s="78"/>
      <c r="QRT541" s="78"/>
      <c r="QRU541" s="65"/>
      <c r="QRX541" s="78"/>
      <c r="QRY541" s="78"/>
      <c r="QRZ541" s="65"/>
      <c r="QSC541" s="78"/>
      <c r="QSD541" s="78"/>
      <c r="QSE541" s="65"/>
      <c r="QSH541" s="78"/>
      <c r="QSI541" s="78"/>
      <c r="QSJ541" s="65"/>
      <c r="QSM541" s="78"/>
      <c r="QSN541" s="78"/>
      <c r="QSO541" s="65"/>
      <c r="QSR541" s="78"/>
      <c r="QSS541" s="78"/>
      <c r="QST541" s="65"/>
      <c r="QSW541" s="78"/>
      <c r="QSX541" s="78"/>
      <c r="QSY541" s="65"/>
      <c r="QTB541" s="78"/>
      <c r="QTC541" s="78"/>
      <c r="QTD541" s="65"/>
      <c r="QTG541" s="78"/>
      <c r="QTH541" s="78"/>
      <c r="QTI541" s="65"/>
      <c r="QTL541" s="78"/>
      <c r="QTM541" s="78"/>
      <c r="QTN541" s="65"/>
      <c r="QTQ541" s="78"/>
      <c r="QTR541" s="78"/>
      <c r="QTS541" s="65"/>
      <c r="QTV541" s="78"/>
      <c r="QTW541" s="78"/>
      <c r="QTX541" s="65"/>
      <c r="QUA541" s="78"/>
      <c r="QUB541" s="78"/>
      <c r="QUC541" s="65"/>
      <c r="QUF541" s="78"/>
      <c r="QUG541" s="78"/>
      <c r="QUH541" s="65"/>
      <c r="QUK541" s="78"/>
      <c r="QUL541" s="78"/>
      <c r="QUM541" s="65"/>
      <c r="QUP541" s="78"/>
      <c r="QUQ541" s="78"/>
      <c r="QUR541" s="65"/>
      <c r="QUU541" s="78"/>
      <c r="QUV541" s="78"/>
      <c r="QUW541" s="65"/>
      <c r="QUZ541" s="78"/>
      <c r="QVA541" s="78"/>
      <c r="QVB541" s="65"/>
      <c r="QVE541" s="78"/>
      <c r="QVF541" s="78"/>
      <c r="QVG541" s="65"/>
      <c r="QVJ541" s="78"/>
      <c r="QVK541" s="78"/>
      <c r="QVL541" s="65"/>
      <c r="QVO541" s="78"/>
      <c r="QVP541" s="78"/>
      <c r="QVQ541" s="65"/>
      <c r="QVT541" s="78"/>
      <c r="QVU541" s="78"/>
      <c r="QVV541" s="65"/>
      <c r="QVY541" s="78"/>
      <c r="QVZ541" s="78"/>
      <c r="QWA541" s="65"/>
      <c r="QWD541" s="78"/>
      <c r="QWE541" s="78"/>
      <c r="QWF541" s="65"/>
      <c r="QWI541" s="78"/>
      <c r="QWJ541" s="78"/>
      <c r="QWK541" s="65"/>
      <c r="QWN541" s="78"/>
      <c r="QWO541" s="78"/>
      <c r="QWP541" s="65"/>
      <c r="QWS541" s="78"/>
      <c r="QWT541" s="78"/>
      <c r="QWU541" s="65"/>
      <c r="QWX541" s="78"/>
      <c r="QWY541" s="78"/>
      <c r="QWZ541" s="65"/>
      <c r="QXC541" s="78"/>
      <c r="QXD541" s="78"/>
      <c r="QXE541" s="65"/>
      <c r="QXH541" s="78"/>
      <c r="QXI541" s="78"/>
      <c r="QXJ541" s="65"/>
      <c r="QXM541" s="78"/>
      <c r="QXN541" s="78"/>
      <c r="QXO541" s="65"/>
      <c r="QXR541" s="78"/>
      <c r="QXS541" s="78"/>
      <c r="QXT541" s="65"/>
      <c r="QXW541" s="78"/>
      <c r="QXX541" s="78"/>
      <c r="QXY541" s="65"/>
      <c r="QYB541" s="78"/>
      <c r="QYC541" s="78"/>
      <c r="QYD541" s="65"/>
      <c r="QYG541" s="78"/>
      <c r="QYH541" s="78"/>
      <c r="QYI541" s="65"/>
      <c r="QYL541" s="78"/>
      <c r="QYM541" s="78"/>
      <c r="QYN541" s="65"/>
      <c r="QYQ541" s="78"/>
      <c r="QYR541" s="78"/>
      <c r="QYS541" s="65"/>
      <c r="QYV541" s="78"/>
      <c r="QYW541" s="78"/>
      <c r="QYX541" s="65"/>
      <c r="QZA541" s="78"/>
      <c r="QZB541" s="78"/>
      <c r="QZC541" s="65"/>
      <c r="QZF541" s="78"/>
      <c r="QZG541" s="78"/>
      <c r="QZH541" s="65"/>
      <c r="QZK541" s="78"/>
      <c r="QZL541" s="78"/>
      <c r="QZM541" s="65"/>
      <c r="QZP541" s="78"/>
      <c r="QZQ541" s="78"/>
      <c r="QZR541" s="65"/>
      <c r="QZU541" s="78"/>
      <c r="QZV541" s="78"/>
      <c r="QZW541" s="65"/>
      <c r="QZZ541" s="78"/>
      <c r="RAA541" s="78"/>
      <c r="RAB541" s="65"/>
      <c r="RAE541" s="78"/>
      <c r="RAF541" s="78"/>
      <c r="RAG541" s="65"/>
      <c r="RAJ541" s="78"/>
      <c r="RAK541" s="78"/>
      <c r="RAL541" s="65"/>
      <c r="RAO541" s="78"/>
      <c r="RAP541" s="78"/>
      <c r="RAQ541" s="65"/>
      <c r="RAT541" s="78"/>
      <c r="RAU541" s="78"/>
      <c r="RAV541" s="65"/>
      <c r="RAY541" s="78"/>
      <c r="RAZ541" s="78"/>
      <c r="RBA541" s="65"/>
      <c r="RBD541" s="78"/>
      <c r="RBE541" s="78"/>
      <c r="RBF541" s="65"/>
      <c r="RBI541" s="78"/>
      <c r="RBJ541" s="78"/>
      <c r="RBK541" s="65"/>
      <c r="RBN541" s="78"/>
      <c r="RBO541" s="78"/>
      <c r="RBP541" s="65"/>
      <c r="RBS541" s="78"/>
      <c r="RBT541" s="78"/>
      <c r="RBU541" s="65"/>
      <c r="RBX541" s="78"/>
      <c r="RBY541" s="78"/>
      <c r="RBZ541" s="65"/>
      <c r="RCC541" s="78"/>
      <c r="RCD541" s="78"/>
      <c r="RCE541" s="65"/>
      <c r="RCH541" s="78"/>
      <c r="RCI541" s="78"/>
      <c r="RCJ541" s="65"/>
      <c r="RCM541" s="78"/>
      <c r="RCN541" s="78"/>
      <c r="RCO541" s="65"/>
      <c r="RCR541" s="78"/>
      <c r="RCS541" s="78"/>
      <c r="RCT541" s="65"/>
      <c r="RCW541" s="78"/>
      <c r="RCX541" s="78"/>
      <c r="RCY541" s="65"/>
      <c r="RDB541" s="78"/>
      <c r="RDC541" s="78"/>
      <c r="RDD541" s="65"/>
      <c r="RDG541" s="78"/>
      <c r="RDH541" s="78"/>
      <c r="RDI541" s="65"/>
      <c r="RDL541" s="78"/>
      <c r="RDM541" s="78"/>
      <c r="RDN541" s="65"/>
      <c r="RDQ541" s="78"/>
      <c r="RDR541" s="78"/>
      <c r="RDS541" s="65"/>
      <c r="RDV541" s="78"/>
      <c r="RDW541" s="78"/>
      <c r="RDX541" s="65"/>
      <c r="REA541" s="78"/>
      <c r="REB541" s="78"/>
      <c r="REC541" s="65"/>
      <c r="REF541" s="78"/>
      <c r="REG541" s="78"/>
      <c r="REH541" s="65"/>
      <c r="REK541" s="78"/>
      <c r="REL541" s="78"/>
      <c r="REM541" s="65"/>
      <c r="REP541" s="78"/>
      <c r="REQ541" s="78"/>
      <c r="RER541" s="65"/>
      <c r="REU541" s="78"/>
      <c r="REV541" s="78"/>
      <c r="REW541" s="65"/>
      <c r="REZ541" s="78"/>
      <c r="RFA541" s="78"/>
      <c r="RFB541" s="65"/>
      <c r="RFE541" s="78"/>
      <c r="RFF541" s="78"/>
      <c r="RFG541" s="65"/>
      <c r="RFJ541" s="78"/>
      <c r="RFK541" s="78"/>
      <c r="RFL541" s="65"/>
      <c r="RFO541" s="78"/>
      <c r="RFP541" s="78"/>
      <c r="RFQ541" s="65"/>
      <c r="RFT541" s="78"/>
      <c r="RFU541" s="78"/>
      <c r="RFV541" s="65"/>
      <c r="RFY541" s="78"/>
      <c r="RFZ541" s="78"/>
      <c r="RGA541" s="65"/>
      <c r="RGD541" s="78"/>
      <c r="RGE541" s="78"/>
      <c r="RGF541" s="65"/>
      <c r="RGI541" s="78"/>
      <c r="RGJ541" s="78"/>
      <c r="RGK541" s="65"/>
      <c r="RGN541" s="78"/>
      <c r="RGO541" s="78"/>
      <c r="RGP541" s="65"/>
      <c r="RGS541" s="78"/>
      <c r="RGT541" s="78"/>
      <c r="RGU541" s="65"/>
      <c r="RGX541" s="78"/>
      <c r="RGY541" s="78"/>
      <c r="RGZ541" s="65"/>
      <c r="RHC541" s="78"/>
      <c r="RHD541" s="78"/>
      <c r="RHE541" s="65"/>
      <c r="RHH541" s="78"/>
      <c r="RHI541" s="78"/>
      <c r="RHJ541" s="65"/>
      <c r="RHM541" s="78"/>
      <c r="RHN541" s="78"/>
      <c r="RHO541" s="65"/>
      <c r="RHR541" s="78"/>
      <c r="RHS541" s="78"/>
      <c r="RHT541" s="65"/>
      <c r="RHW541" s="78"/>
      <c r="RHX541" s="78"/>
      <c r="RHY541" s="65"/>
      <c r="RIB541" s="78"/>
      <c r="RIC541" s="78"/>
      <c r="RID541" s="65"/>
      <c r="RIG541" s="78"/>
      <c r="RIH541" s="78"/>
      <c r="RII541" s="65"/>
      <c r="RIL541" s="78"/>
      <c r="RIM541" s="78"/>
      <c r="RIN541" s="65"/>
      <c r="RIQ541" s="78"/>
      <c r="RIR541" s="78"/>
      <c r="RIS541" s="65"/>
      <c r="RIV541" s="78"/>
      <c r="RIW541" s="78"/>
      <c r="RIX541" s="65"/>
      <c r="RJA541" s="78"/>
      <c r="RJB541" s="78"/>
      <c r="RJC541" s="65"/>
      <c r="RJF541" s="78"/>
      <c r="RJG541" s="78"/>
      <c r="RJH541" s="65"/>
      <c r="RJK541" s="78"/>
      <c r="RJL541" s="78"/>
      <c r="RJM541" s="65"/>
      <c r="RJP541" s="78"/>
      <c r="RJQ541" s="78"/>
      <c r="RJR541" s="65"/>
      <c r="RJU541" s="78"/>
      <c r="RJV541" s="78"/>
      <c r="RJW541" s="65"/>
      <c r="RJZ541" s="78"/>
      <c r="RKA541" s="78"/>
      <c r="RKB541" s="65"/>
      <c r="RKE541" s="78"/>
      <c r="RKF541" s="78"/>
      <c r="RKG541" s="65"/>
      <c r="RKJ541" s="78"/>
      <c r="RKK541" s="78"/>
      <c r="RKL541" s="65"/>
      <c r="RKO541" s="78"/>
      <c r="RKP541" s="78"/>
      <c r="RKQ541" s="65"/>
      <c r="RKT541" s="78"/>
      <c r="RKU541" s="78"/>
      <c r="RKV541" s="65"/>
      <c r="RKY541" s="78"/>
      <c r="RKZ541" s="78"/>
      <c r="RLA541" s="65"/>
      <c r="RLD541" s="78"/>
      <c r="RLE541" s="78"/>
      <c r="RLF541" s="65"/>
      <c r="RLI541" s="78"/>
      <c r="RLJ541" s="78"/>
      <c r="RLK541" s="65"/>
      <c r="RLN541" s="78"/>
      <c r="RLO541" s="78"/>
      <c r="RLP541" s="65"/>
      <c r="RLS541" s="78"/>
      <c r="RLT541" s="78"/>
      <c r="RLU541" s="65"/>
      <c r="RLX541" s="78"/>
      <c r="RLY541" s="78"/>
      <c r="RLZ541" s="65"/>
      <c r="RMC541" s="78"/>
      <c r="RMD541" s="78"/>
      <c r="RME541" s="65"/>
      <c r="RMH541" s="78"/>
      <c r="RMI541" s="78"/>
      <c r="RMJ541" s="65"/>
      <c r="RMM541" s="78"/>
      <c r="RMN541" s="78"/>
      <c r="RMO541" s="65"/>
      <c r="RMR541" s="78"/>
      <c r="RMS541" s="78"/>
      <c r="RMT541" s="65"/>
      <c r="RMW541" s="78"/>
      <c r="RMX541" s="78"/>
      <c r="RMY541" s="65"/>
      <c r="RNB541" s="78"/>
      <c r="RNC541" s="78"/>
      <c r="RND541" s="65"/>
      <c r="RNG541" s="78"/>
      <c r="RNH541" s="78"/>
      <c r="RNI541" s="65"/>
      <c r="RNL541" s="78"/>
      <c r="RNM541" s="78"/>
      <c r="RNN541" s="65"/>
      <c r="RNQ541" s="78"/>
      <c r="RNR541" s="78"/>
      <c r="RNS541" s="65"/>
      <c r="RNV541" s="78"/>
      <c r="RNW541" s="78"/>
      <c r="RNX541" s="65"/>
      <c r="ROA541" s="78"/>
      <c r="ROB541" s="78"/>
      <c r="ROC541" s="65"/>
      <c r="ROF541" s="78"/>
      <c r="ROG541" s="78"/>
      <c r="ROH541" s="65"/>
      <c r="ROK541" s="78"/>
      <c r="ROL541" s="78"/>
      <c r="ROM541" s="65"/>
      <c r="ROP541" s="78"/>
      <c r="ROQ541" s="78"/>
      <c r="ROR541" s="65"/>
      <c r="ROU541" s="78"/>
      <c r="ROV541" s="78"/>
      <c r="ROW541" s="65"/>
      <c r="ROZ541" s="78"/>
      <c r="RPA541" s="78"/>
      <c r="RPB541" s="65"/>
      <c r="RPE541" s="78"/>
      <c r="RPF541" s="78"/>
      <c r="RPG541" s="65"/>
      <c r="RPJ541" s="78"/>
      <c r="RPK541" s="78"/>
      <c r="RPL541" s="65"/>
      <c r="RPO541" s="78"/>
      <c r="RPP541" s="78"/>
      <c r="RPQ541" s="65"/>
      <c r="RPT541" s="78"/>
      <c r="RPU541" s="78"/>
      <c r="RPV541" s="65"/>
      <c r="RPY541" s="78"/>
      <c r="RPZ541" s="78"/>
      <c r="RQA541" s="65"/>
      <c r="RQD541" s="78"/>
      <c r="RQE541" s="78"/>
      <c r="RQF541" s="65"/>
      <c r="RQI541" s="78"/>
      <c r="RQJ541" s="78"/>
      <c r="RQK541" s="65"/>
      <c r="RQN541" s="78"/>
      <c r="RQO541" s="78"/>
      <c r="RQP541" s="65"/>
      <c r="RQS541" s="78"/>
      <c r="RQT541" s="78"/>
      <c r="RQU541" s="65"/>
      <c r="RQX541" s="78"/>
      <c r="RQY541" s="78"/>
      <c r="RQZ541" s="65"/>
      <c r="RRC541" s="78"/>
      <c r="RRD541" s="78"/>
      <c r="RRE541" s="65"/>
      <c r="RRH541" s="78"/>
      <c r="RRI541" s="78"/>
      <c r="RRJ541" s="65"/>
      <c r="RRM541" s="78"/>
      <c r="RRN541" s="78"/>
      <c r="RRO541" s="65"/>
      <c r="RRR541" s="78"/>
      <c r="RRS541" s="78"/>
      <c r="RRT541" s="65"/>
      <c r="RRW541" s="78"/>
      <c r="RRX541" s="78"/>
      <c r="RRY541" s="65"/>
      <c r="RSB541" s="78"/>
      <c r="RSC541" s="78"/>
      <c r="RSD541" s="65"/>
      <c r="RSG541" s="78"/>
      <c r="RSH541" s="78"/>
      <c r="RSI541" s="65"/>
      <c r="RSL541" s="78"/>
      <c r="RSM541" s="78"/>
      <c r="RSN541" s="65"/>
      <c r="RSQ541" s="78"/>
      <c r="RSR541" s="78"/>
      <c r="RSS541" s="65"/>
      <c r="RSV541" s="78"/>
      <c r="RSW541" s="78"/>
      <c r="RSX541" s="65"/>
      <c r="RTA541" s="78"/>
      <c r="RTB541" s="78"/>
      <c r="RTC541" s="65"/>
      <c r="RTF541" s="78"/>
      <c r="RTG541" s="78"/>
      <c r="RTH541" s="65"/>
      <c r="RTK541" s="78"/>
      <c r="RTL541" s="78"/>
      <c r="RTM541" s="65"/>
      <c r="RTP541" s="78"/>
      <c r="RTQ541" s="78"/>
      <c r="RTR541" s="65"/>
      <c r="RTU541" s="78"/>
      <c r="RTV541" s="78"/>
      <c r="RTW541" s="65"/>
      <c r="RTZ541" s="78"/>
      <c r="RUA541" s="78"/>
      <c r="RUB541" s="65"/>
      <c r="RUE541" s="78"/>
      <c r="RUF541" s="78"/>
      <c r="RUG541" s="65"/>
      <c r="RUJ541" s="78"/>
      <c r="RUK541" s="78"/>
      <c r="RUL541" s="65"/>
      <c r="RUO541" s="78"/>
      <c r="RUP541" s="78"/>
      <c r="RUQ541" s="65"/>
      <c r="RUT541" s="78"/>
      <c r="RUU541" s="78"/>
      <c r="RUV541" s="65"/>
      <c r="RUY541" s="78"/>
      <c r="RUZ541" s="78"/>
      <c r="RVA541" s="65"/>
      <c r="RVD541" s="78"/>
      <c r="RVE541" s="78"/>
      <c r="RVF541" s="65"/>
      <c r="RVI541" s="78"/>
      <c r="RVJ541" s="78"/>
      <c r="RVK541" s="65"/>
      <c r="RVN541" s="78"/>
      <c r="RVO541" s="78"/>
      <c r="RVP541" s="65"/>
      <c r="RVS541" s="78"/>
      <c r="RVT541" s="78"/>
      <c r="RVU541" s="65"/>
      <c r="RVX541" s="78"/>
      <c r="RVY541" s="78"/>
      <c r="RVZ541" s="65"/>
      <c r="RWC541" s="78"/>
      <c r="RWD541" s="78"/>
      <c r="RWE541" s="65"/>
      <c r="RWH541" s="78"/>
      <c r="RWI541" s="78"/>
      <c r="RWJ541" s="65"/>
      <c r="RWM541" s="78"/>
      <c r="RWN541" s="78"/>
      <c r="RWO541" s="65"/>
      <c r="RWR541" s="78"/>
      <c r="RWS541" s="78"/>
      <c r="RWT541" s="65"/>
      <c r="RWW541" s="78"/>
      <c r="RWX541" s="78"/>
      <c r="RWY541" s="65"/>
      <c r="RXB541" s="78"/>
      <c r="RXC541" s="78"/>
      <c r="RXD541" s="65"/>
      <c r="RXG541" s="78"/>
      <c r="RXH541" s="78"/>
      <c r="RXI541" s="65"/>
      <c r="RXL541" s="78"/>
      <c r="RXM541" s="78"/>
      <c r="RXN541" s="65"/>
      <c r="RXQ541" s="78"/>
      <c r="RXR541" s="78"/>
      <c r="RXS541" s="65"/>
      <c r="RXV541" s="78"/>
      <c r="RXW541" s="78"/>
      <c r="RXX541" s="65"/>
      <c r="RYA541" s="78"/>
      <c r="RYB541" s="78"/>
      <c r="RYC541" s="65"/>
      <c r="RYF541" s="78"/>
      <c r="RYG541" s="78"/>
      <c r="RYH541" s="65"/>
      <c r="RYK541" s="78"/>
      <c r="RYL541" s="78"/>
      <c r="RYM541" s="65"/>
      <c r="RYP541" s="78"/>
      <c r="RYQ541" s="78"/>
      <c r="RYR541" s="65"/>
      <c r="RYU541" s="78"/>
      <c r="RYV541" s="78"/>
      <c r="RYW541" s="65"/>
      <c r="RYZ541" s="78"/>
      <c r="RZA541" s="78"/>
      <c r="RZB541" s="65"/>
      <c r="RZE541" s="78"/>
      <c r="RZF541" s="78"/>
      <c r="RZG541" s="65"/>
      <c r="RZJ541" s="78"/>
      <c r="RZK541" s="78"/>
      <c r="RZL541" s="65"/>
      <c r="RZO541" s="78"/>
      <c r="RZP541" s="78"/>
      <c r="RZQ541" s="65"/>
      <c r="RZT541" s="78"/>
      <c r="RZU541" s="78"/>
      <c r="RZV541" s="65"/>
      <c r="RZY541" s="78"/>
      <c r="RZZ541" s="78"/>
      <c r="SAA541" s="65"/>
      <c r="SAD541" s="78"/>
      <c r="SAE541" s="78"/>
      <c r="SAF541" s="65"/>
      <c r="SAI541" s="78"/>
      <c r="SAJ541" s="78"/>
      <c r="SAK541" s="65"/>
      <c r="SAN541" s="78"/>
      <c r="SAO541" s="78"/>
      <c r="SAP541" s="65"/>
      <c r="SAS541" s="78"/>
      <c r="SAT541" s="78"/>
      <c r="SAU541" s="65"/>
      <c r="SAX541" s="78"/>
      <c r="SAY541" s="78"/>
      <c r="SAZ541" s="65"/>
      <c r="SBC541" s="78"/>
      <c r="SBD541" s="78"/>
      <c r="SBE541" s="65"/>
      <c r="SBH541" s="78"/>
      <c r="SBI541" s="78"/>
      <c r="SBJ541" s="65"/>
      <c r="SBM541" s="78"/>
      <c r="SBN541" s="78"/>
      <c r="SBO541" s="65"/>
      <c r="SBR541" s="78"/>
      <c r="SBS541" s="78"/>
      <c r="SBT541" s="65"/>
      <c r="SBW541" s="78"/>
      <c r="SBX541" s="78"/>
      <c r="SBY541" s="65"/>
      <c r="SCB541" s="78"/>
      <c r="SCC541" s="78"/>
      <c r="SCD541" s="65"/>
      <c r="SCG541" s="78"/>
      <c r="SCH541" s="78"/>
      <c r="SCI541" s="65"/>
      <c r="SCL541" s="78"/>
      <c r="SCM541" s="78"/>
      <c r="SCN541" s="65"/>
      <c r="SCQ541" s="78"/>
      <c r="SCR541" s="78"/>
      <c r="SCS541" s="65"/>
      <c r="SCV541" s="78"/>
      <c r="SCW541" s="78"/>
      <c r="SCX541" s="65"/>
      <c r="SDA541" s="78"/>
      <c r="SDB541" s="78"/>
      <c r="SDC541" s="65"/>
      <c r="SDF541" s="78"/>
      <c r="SDG541" s="78"/>
      <c r="SDH541" s="65"/>
      <c r="SDK541" s="78"/>
      <c r="SDL541" s="78"/>
      <c r="SDM541" s="65"/>
      <c r="SDP541" s="78"/>
      <c r="SDQ541" s="78"/>
      <c r="SDR541" s="65"/>
      <c r="SDU541" s="78"/>
      <c r="SDV541" s="78"/>
      <c r="SDW541" s="65"/>
      <c r="SDZ541" s="78"/>
      <c r="SEA541" s="78"/>
      <c r="SEB541" s="65"/>
      <c r="SEE541" s="78"/>
      <c r="SEF541" s="78"/>
      <c r="SEG541" s="65"/>
      <c r="SEJ541" s="78"/>
      <c r="SEK541" s="78"/>
      <c r="SEL541" s="65"/>
      <c r="SEO541" s="78"/>
      <c r="SEP541" s="78"/>
      <c r="SEQ541" s="65"/>
      <c r="SET541" s="78"/>
      <c r="SEU541" s="78"/>
      <c r="SEV541" s="65"/>
      <c r="SEY541" s="78"/>
      <c r="SEZ541" s="78"/>
      <c r="SFA541" s="65"/>
      <c r="SFD541" s="78"/>
      <c r="SFE541" s="78"/>
      <c r="SFF541" s="65"/>
      <c r="SFI541" s="78"/>
      <c r="SFJ541" s="78"/>
      <c r="SFK541" s="65"/>
      <c r="SFN541" s="78"/>
      <c r="SFO541" s="78"/>
      <c r="SFP541" s="65"/>
      <c r="SFS541" s="78"/>
      <c r="SFT541" s="78"/>
      <c r="SFU541" s="65"/>
      <c r="SFX541" s="78"/>
      <c r="SFY541" s="78"/>
      <c r="SFZ541" s="65"/>
      <c r="SGC541" s="78"/>
      <c r="SGD541" s="78"/>
      <c r="SGE541" s="65"/>
      <c r="SGH541" s="78"/>
      <c r="SGI541" s="78"/>
      <c r="SGJ541" s="65"/>
      <c r="SGM541" s="78"/>
      <c r="SGN541" s="78"/>
      <c r="SGO541" s="65"/>
      <c r="SGR541" s="78"/>
      <c r="SGS541" s="78"/>
      <c r="SGT541" s="65"/>
      <c r="SGW541" s="78"/>
      <c r="SGX541" s="78"/>
      <c r="SGY541" s="65"/>
      <c r="SHB541" s="78"/>
      <c r="SHC541" s="78"/>
      <c r="SHD541" s="65"/>
      <c r="SHG541" s="78"/>
      <c r="SHH541" s="78"/>
      <c r="SHI541" s="65"/>
      <c r="SHL541" s="78"/>
      <c r="SHM541" s="78"/>
      <c r="SHN541" s="65"/>
      <c r="SHQ541" s="78"/>
      <c r="SHR541" s="78"/>
      <c r="SHS541" s="65"/>
      <c r="SHV541" s="78"/>
      <c r="SHW541" s="78"/>
      <c r="SHX541" s="65"/>
      <c r="SIA541" s="78"/>
      <c r="SIB541" s="78"/>
      <c r="SIC541" s="65"/>
      <c r="SIF541" s="78"/>
      <c r="SIG541" s="78"/>
      <c r="SIH541" s="65"/>
      <c r="SIK541" s="78"/>
      <c r="SIL541" s="78"/>
      <c r="SIM541" s="65"/>
      <c r="SIP541" s="78"/>
      <c r="SIQ541" s="78"/>
      <c r="SIR541" s="65"/>
      <c r="SIU541" s="78"/>
      <c r="SIV541" s="78"/>
      <c r="SIW541" s="65"/>
      <c r="SIZ541" s="78"/>
      <c r="SJA541" s="78"/>
      <c r="SJB541" s="65"/>
      <c r="SJE541" s="78"/>
      <c r="SJF541" s="78"/>
      <c r="SJG541" s="65"/>
      <c r="SJJ541" s="78"/>
      <c r="SJK541" s="78"/>
      <c r="SJL541" s="65"/>
      <c r="SJO541" s="78"/>
      <c r="SJP541" s="78"/>
      <c r="SJQ541" s="65"/>
      <c r="SJT541" s="78"/>
      <c r="SJU541" s="78"/>
      <c r="SJV541" s="65"/>
      <c r="SJY541" s="78"/>
      <c r="SJZ541" s="78"/>
      <c r="SKA541" s="65"/>
      <c r="SKD541" s="78"/>
      <c r="SKE541" s="78"/>
      <c r="SKF541" s="65"/>
      <c r="SKI541" s="78"/>
      <c r="SKJ541" s="78"/>
      <c r="SKK541" s="65"/>
      <c r="SKN541" s="78"/>
      <c r="SKO541" s="78"/>
      <c r="SKP541" s="65"/>
      <c r="SKS541" s="78"/>
      <c r="SKT541" s="78"/>
      <c r="SKU541" s="65"/>
      <c r="SKX541" s="78"/>
      <c r="SKY541" s="78"/>
      <c r="SKZ541" s="65"/>
      <c r="SLC541" s="78"/>
      <c r="SLD541" s="78"/>
      <c r="SLE541" s="65"/>
      <c r="SLH541" s="78"/>
      <c r="SLI541" s="78"/>
      <c r="SLJ541" s="65"/>
      <c r="SLM541" s="78"/>
      <c r="SLN541" s="78"/>
      <c r="SLO541" s="65"/>
      <c r="SLR541" s="78"/>
      <c r="SLS541" s="78"/>
      <c r="SLT541" s="65"/>
      <c r="SLW541" s="78"/>
      <c r="SLX541" s="78"/>
      <c r="SLY541" s="65"/>
      <c r="SMB541" s="78"/>
      <c r="SMC541" s="78"/>
      <c r="SMD541" s="65"/>
      <c r="SMG541" s="78"/>
      <c r="SMH541" s="78"/>
      <c r="SMI541" s="65"/>
      <c r="SML541" s="78"/>
      <c r="SMM541" s="78"/>
      <c r="SMN541" s="65"/>
      <c r="SMQ541" s="78"/>
      <c r="SMR541" s="78"/>
      <c r="SMS541" s="65"/>
      <c r="SMV541" s="78"/>
      <c r="SMW541" s="78"/>
      <c r="SMX541" s="65"/>
      <c r="SNA541" s="78"/>
      <c r="SNB541" s="78"/>
      <c r="SNC541" s="65"/>
      <c r="SNF541" s="78"/>
      <c r="SNG541" s="78"/>
      <c r="SNH541" s="65"/>
      <c r="SNK541" s="78"/>
      <c r="SNL541" s="78"/>
      <c r="SNM541" s="65"/>
      <c r="SNP541" s="78"/>
      <c r="SNQ541" s="78"/>
      <c r="SNR541" s="65"/>
      <c r="SNU541" s="78"/>
      <c r="SNV541" s="78"/>
      <c r="SNW541" s="65"/>
      <c r="SNZ541" s="78"/>
      <c r="SOA541" s="78"/>
      <c r="SOB541" s="65"/>
      <c r="SOE541" s="78"/>
      <c r="SOF541" s="78"/>
      <c r="SOG541" s="65"/>
      <c r="SOJ541" s="78"/>
      <c r="SOK541" s="78"/>
      <c r="SOL541" s="65"/>
      <c r="SOO541" s="78"/>
      <c r="SOP541" s="78"/>
      <c r="SOQ541" s="65"/>
      <c r="SOT541" s="78"/>
      <c r="SOU541" s="78"/>
      <c r="SOV541" s="65"/>
      <c r="SOY541" s="78"/>
      <c r="SOZ541" s="78"/>
      <c r="SPA541" s="65"/>
      <c r="SPD541" s="78"/>
      <c r="SPE541" s="78"/>
      <c r="SPF541" s="65"/>
      <c r="SPI541" s="78"/>
      <c r="SPJ541" s="78"/>
      <c r="SPK541" s="65"/>
      <c r="SPN541" s="78"/>
      <c r="SPO541" s="78"/>
      <c r="SPP541" s="65"/>
      <c r="SPS541" s="78"/>
      <c r="SPT541" s="78"/>
      <c r="SPU541" s="65"/>
      <c r="SPX541" s="78"/>
      <c r="SPY541" s="78"/>
      <c r="SPZ541" s="65"/>
      <c r="SQC541" s="78"/>
      <c r="SQD541" s="78"/>
      <c r="SQE541" s="65"/>
      <c r="SQH541" s="78"/>
      <c r="SQI541" s="78"/>
      <c r="SQJ541" s="65"/>
      <c r="SQM541" s="78"/>
      <c r="SQN541" s="78"/>
      <c r="SQO541" s="65"/>
      <c r="SQR541" s="78"/>
      <c r="SQS541" s="78"/>
      <c r="SQT541" s="65"/>
      <c r="SQW541" s="78"/>
      <c r="SQX541" s="78"/>
      <c r="SQY541" s="65"/>
      <c r="SRB541" s="78"/>
      <c r="SRC541" s="78"/>
      <c r="SRD541" s="65"/>
      <c r="SRG541" s="78"/>
      <c r="SRH541" s="78"/>
      <c r="SRI541" s="65"/>
      <c r="SRL541" s="78"/>
      <c r="SRM541" s="78"/>
      <c r="SRN541" s="65"/>
      <c r="SRQ541" s="78"/>
      <c r="SRR541" s="78"/>
      <c r="SRS541" s="65"/>
      <c r="SRV541" s="78"/>
      <c r="SRW541" s="78"/>
      <c r="SRX541" s="65"/>
      <c r="SSA541" s="78"/>
      <c r="SSB541" s="78"/>
      <c r="SSC541" s="65"/>
      <c r="SSF541" s="78"/>
      <c r="SSG541" s="78"/>
      <c r="SSH541" s="65"/>
      <c r="SSK541" s="78"/>
      <c r="SSL541" s="78"/>
      <c r="SSM541" s="65"/>
      <c r="SSP541" s="78"/>
      <c r="SSQ541" s="78"/>
      <c r="SSR541" s="65"/>
      <c r="SSU541" s="78"/>
      <c r="SSV541" s="78"/>
      <c r="SSW541" s="65"/>
      <c r="SSZ541" s="78"/>
      <c r="STA541" s="78"/>
      <c r="STB541" s="65"/>
      <c r="STE541" s="78"/>
      <c r="STF541" s="78"/>
      <c r="STG541" s="65"/>
      <c r="STJ541" s="78"/>
      <c r="STK541" s="78"/>
      <c r="STL541" s="65"/>
      <c r="STO541" s="78"/>
      <c r="STP541" s="78"/>
      <c r="STQ541" s="65"/>
      <c r="STT541" s="78"/>
      <c r="STU541" s="78"/>
      <c r="STV541" s="65"/>
      <c r="STY541" s="78"/>
      <c r="STZ541" s="78"/>
      <c r="SUA541" s="65"/>
      <c r="SUD541" s="78"/>
      <c r="SUE541" s="78"/>
      <c r="SUF541" s="65"/>
      <c r="SUI541" s="78"/>
      <c r="SUJ541" s="78"/>
      <c r="SUK541" s="65"/>
      <c r="SUN541" s="78"/>
      <c r="SUO541" s="78"/>
      <c r="SUP541" s="65"/>
      <c r="SUS541" s="78"/>
      <c r="SUT541" s="78"/>
      <c r="SUU541" s="65"/>
      <c r="SUX541" s="78"/>
      <c r="SUY541" s="78"/>
      <c r="SUZ541" s="65"/>
      <c r="SVC541" s="78"/>
      <c r="SVD541" s="78"/>
      <c r="SVE541" s="65"/>
      <c r="SVH541" s="78"/>
      <c r="SVI541" s="78"/>
      <c r="SVJ541" s="65"/>
      <c r="SVM541" s="78"/>
      <c r="SVN541" s="78"/>
      <c r="SVO541" s="65"/>
      <c r="SVR541" s="78"/>
      <c r="SVS541" s="78"/>
      <c r="SVT541" s="65"/>
      <c r="SVW541" s="78"/>
      <c r="SVX541" s="78"/>
      <c r="SVY541" s="65"/>
      <c r="SWB541" s="78"/>
      <c r="SWC541" s="78"/>
      <c r="SWD541" s="65"/>
      <c r="SWG541" s="78"/>
      <c r="SWH541" s="78"/>
      <c r="SWI541" s="65"/>
      <c r="SWL541" s="78"/>
      <c r="SWM541" s="78"/>
      <c r="SWN541" s="65"/>
      <c r="SWQ541" s="78"/>
      <c r="SWR541" s="78"/>
      <c r="SWS541" s="65"/>
      <c r="SWV541" s="78"/>
      <c r="SWW541" s="78"/>
      <c r="SWX541" s="65"/>
      <c r="SXA541" s="78"/>
      <c r="SXB541" s="78"/>
      <c r="SXC541" s="65"/>
      <c r="SXF541" s="78"/>
      <c r="SXG541" s="78"/>
      <c r="SXH541" s="65"/>
      <c r="SXK541" s="78"/>
      <c r="SXL541" s="78"/>
      <c r="SXM541" s="65"/>
      <c r="SXP541" s="78"/>
      <c r="SXQ541" s="78"/>
      <c r="SXR541" s="65"/>
      <c r="SXU541" s="78"/>
      <c r="SXV541" s="78"/>
      <c r="SXW541" s="65"/>
      <c r="SXZ541" s="78"/>
      <c r="SYA541" s="78"/>
      <c r="SYB541" s="65"/>
      <c r="SYE541" s="78"/>
      <c r="SYF541" s="78"/>
      <c r="SYG541" s="65"/>
      <c r="SYJ541" s="78"/>
      <c r="SYK541" s="78"/>
      <c r="SYL541" s="65"/>
      <c r="SYO541" s="78"/>
      <c r="SYP541" s="78"/>
      <c r="SYQ541" s="65"/>
      <c r="SYT541" s="78"/>
      <c r="SYU541" s="78"/>
      <c r="SYV541" s="65"/>
      <c r="SYY541" s="78"/>
      <c r="SYZ541" s="78"/>
      <c r="SZA541" s="65"/>
      <c r="SZD541" s="78"/>
      <c r="SZE541" s="78"/>
      <c r="SZF541" s="65"/>
      <c r="SZI541" s="78"/>
      <c r="SZJ541" s="78"/>
      <c r="SZK541" s="65"/>
      <c r="SZN541" s="78"/>
      <c r="SZO541" s="78"/>
      <c r="SZP541" s="65"/>
      <c r="SZS541" s="78"/>
      <c r="SZT541" s="78"/>
      <c r="SZU541" s="65"/>
      <c r="SZX541" s="78"/>
      <c r="SZY541" s="78"/>
      <c r="SZZ541" s="65"/>
      <c r="TAC541" s="78"/>
      <c r="TAD541" s="78"/>
      <c r="TAE541" s="65"/>
      <c r="TAH541" s="78"/>
      <c r="TAI541" s="78"/>
      <c r="TAJ541" s="65"/>
      <c r="TAM541" s="78"/>
      <c r="TAN541" s="78"/>
      <c r="TAO541" s="65"/>
      <c r="TAR541" s="78"/>
      <c r="TAS541" s="78"/>
      <c r="TAT541" s="65"/>
      <c r="TAW541" s="78"/>
      <c r="TAX541" s="78"/>
      <c r="TAY541" s="65"/>
      <c r="TBB541" s="78"/>
      <c r="TBC541" s="78"/>
      <c r="TBD541" s="65"/>
      <c r="TBG541" s="78"/>
      <c r="TBH541" s="78"/>
      <c r="TBI541" s="65"/>
      <c r="TBL541" s="78"/>
      <c r="TBM541" s="78"/>
      <c r="TBN541" s="65"/>
      <c r="TBQ541" s="78"/>
      <c r="TBR541" s="78"/>
      <c r="TBS541" s="65"/>
      <c r="TBV541" s="78"/>
      <c r="TBW541" s="78"/>
      <c r="TBX541" s="65"/>
      <c r="TCA541" s="78"/>
      <c r="TCB541" s="78"/>
      <c r="TCC541" s="65"/>
      <c r="TCF541" s="78"/>
      <c r="TCG541" s="78"/>
      <c r="TCH541" s="65"/>
      <c r="TCK541" s="78"/>
      <c r="TCL541" s="78"/>
      <c r="TCM541" s="65"/>
      <c r="TCP541" s="78"/>
      <c r="TCQ541" s="78"/>
      <c r="TCR541" s="65"/>
      <c r="TCU541" s="78"/>
      <c r="TCV541" s="78"/>
      <c r="TCW541" s="65"/>
      <c r="TCZ541" s="78"/>
      <c r="TDA541" s="78"/>
      <c r="TDB541" s="65"/>
      <c r="TDE541" s="78"/>
      <c r="TDF541" s="78"/>
      <c r="TDG541" s="65"/>
      <c r="TDJ541" s="78"/>
      <c r="TDK541" s="78"/>
      <c r="TDL541" s="65"/>
      <c r="TDO541" s="78"/>
      <c r="TDP541" s="78"/>
      <c r="TDQ541" s="65"/>
      <c r="TDT541" s="78"/>
      <c r="TDU541" s="78"/>
      <c r="TDV541" s="65"/>
      <c r="TDY541" s="78"/>
      <c r="TDZ541" s="78"/>
      <c r="TEA541" s="65"/>
      <c r="TED541" s="78"/>
      <c r="TEE541" s="78"/>
      <c r="TEF541" s="65"/>
      <c r="TEI541" s="78"/>
      <c r="TEJ541" s="78"/>
      <c r="TEK541" s="65"/>
      <c r="TEN541" s="78"/>
      <c r="TEO541" s="78"/>
      <c r="TEP541" s="65"/>
      <c r="TES541" s="78"/>
      <c r="TET541" s="78"/>
      <c r="TEU541" s="65"/>
      <c r="TEX541" s="78"/>
      <c r="TEY541" s="78"/>
      <c r="TEZ541" s="65"/>
      <c r="TFC541" s="78"/>
      <c r="TFD541" s="78"/>
      <c r="TFE541" s="65"/>
      <c r="TFH541" s="78"/>
      <c r="TFI541" s="78"/>
      <c r="TFJ541" s="65"/>
      <c r="TFM541" s="78"/>
      <c r="TFN541" s="78"/>
      <c r="TFO541" s="65"/>
      <c r="TFR541" s="78"/>
      <c r="TFS541" s="78"/>
      <c r="TFT541" s="65"/>
      <c r="TFW541" s="78"/>
      <c r="TFX541" s="78"/>
      <c r="TFY541" s="65"/>
      <c r="TGB541" s="78"/>
      <c r="TGC541" s="78"/>
      <c r="TGD541" s="65"/>
      <c r="TGG541" s="78"/>
      <c r="TGH541" s="78"/>
      <c r="TGI541" s="65"/>
      <c r="TGL541" s="78"/>
      <c r="TGM541" s="78"/>
      <c r="TGN541" s="65"/>
      <c r="TGQ541" s="78"/>
      <c r="TGR541" s="78"/>
      <c r="TGS541" s="65"/>
      <c r="TGV541" s="78"/>
      <c r="TGW541" s="78"/>
      <c r="TGX541" s="65"/>
      <c r="THA541" s="78"/>
      <c r="THB541" s="78"/>
      <c r="THC541" s="65"/>
      <c r="THF541" s="78"/>
      <c r="THG541" s="78"/>
      <c r="THH541" s="65"/>
      <c r="THK541" s="78"/>
      <c r="THL541" s="78"/>
      <c r="THM541" s="65"/>
      <c r="THP541" s="78"/>
      <c r="THQ541" s="78"/>
      <c r="THR541" s="65"/>
      <c r="THU541" s="78"/>
      <c r="THV541" s="78"/>
      <c r="THW541" s="65"/>
      <c r="THZ541" s="78"/>
      <c r="TIA541" s="78"/>
      <c r="TIB541" s="65"/>
      <c r="TIE541" s="78"/>
      <c r="TIF541" s="78"/>
      <c r="TIG541" s="65"/>
      <c r="TIJ541" s="78"/>
      <c r="TIK541" s="78"/>
      <c r="TIL541" s="65"/>
      <c r="TIO541" s="78"/>
      <c r="TIP541" s="78"/>
      <c r="TIQ541" s="65"/>
      <c r="TIT541" s="78"/>
      <c r="TIU541" s="78"/>
      <c r="TIV541" s="65"/>
      <c r="TIY541" s="78"/>
      <c r="TIZ541" s="78"/>
      <c r="TJA541" s="65"/>
      <c r="TJD541" s="78"/>
      <c r="TJE541" s="78"/>
      <c r="TJF541" s="65"/>
      <c r="TJI541" s="78"/>
      <c r="TJJ541" s="78"/>
      <c r="TJK541" s="65"/>
      <c r="TJN541" s="78"/>
      <c r="TJO541" s="78"/>
      <c r="TJP541" s="65"/>
      <c r="TJS541" s="78"/>
      <c r="TJT541" s="78"/>
      <c r="TJU541" s="65"/>
      <c r="TJX541" s="78"/>
      <c r="TJY541" s="78"/>
      <c r="TJZ541" s="65"/>
      <c r="TKC541" s="78"/>
      <c r="TKD541" s="78"/>
      <c r="TKE541" s="65"/>
      <c r="TKH541" s="78"/>
      <c r="TKI541" s="78"/>
      <c r="TKJ541" s="65"/>
      <c r="TKM541" s="78"/>
      <c r="TKN541" s="78"/>
      <c r="TKO541" s="65"/>
      <c r="TKR541" s="78"/>
      <c r="TKS541" s="78"/>
      <c r="TKT541" s="65"/>
      <c r="TKW541" s="78"/>
      <c r="TKX541" s="78"/>
      <c r="TKY541" s="65"/>
      <c r="TLB541" s="78"/>
      <c r="TLC541" s="78"/>
      <c r="TLD541" s="65"/>
      <c r="TLG541" s="78"/>
      <c r="TLH541" s="78"/>
      <c r="TLI541" s="65"/>
      <c r="TLL541" s="78"/>
      <c r="TLM541" s="78"/>
      <c r="TLN541" s="65"/>
      <c r="TLQ541" s="78"/>
      <c r="TLR541" s="78"/>
      <c r="TLS541" s="65"/>
      <c r="TLV541" s="78"/>
      <c r="TLW541" s="78"/>
      <c r="TLX541" s="65"/>
      <c r="TMA541" s="78"/>
      <c r="TMB541" s="78"/>
      <c r="TMC541" s="65"/>
      <c r="TMF541" s="78"/>
      <c r="TMG541" s="78"/>
      <c r="TMH541" s="65"/>
      <c r="TMK541" s="78"/>
      <c r="TML541" s="78"/>
      <c r="TMM541" s="65"/>
      <c r="TMP541" s="78"/>
      <c r="TMQ541" s="78"/>
      <c r="TMR541" s="65"/>
      <c r="TMU541" s="78"/>
      <c r="TMV541" s="78"/>
      <c r="TMW541" s="65"/>
      <c r="TMZ541" s="78"/>
      <c r="TNA541" s="78"/>
      <c r="TNB541" s="65"/>
      <c r="TNE541" s="78"/>
      <c r="TNF541" s="78"/>
      <c r="TNG541" s="65"/>
      <c r="TNJ541" s="78"/>
      <c r="TNK541" s="78"/>
      <c r="TNL541" s="65"/>
      <c r="TNO541" s="78"/>
      <c r="TNP541" s="78"/>
      <c r="TNQ541" s="65"/>
      <c r="TNT541" s="78"/>
      <c r="TNU541" s="78"/>
      <c r="TNV541" s="65"/>
      <c r="TNY541" s="78"/>
      <c r="TNZ541" s="78"/>
      <c r="TOA541" s="65"/>
      <c r="TOD541" s="78"/>
      <c r="TOE541" s="78"/>
      <c r="TOF541" s="65"/>
      <c r="TOI541" s="78"/>
      <c r="TOJ541" s="78"/>
      <c r="TOK541" s="65"/>
      <c r="TON541" s="78"/>
      <c r="TOO541" s="78"/>
      <c r="TOP541" s="65"/>
      <c r="TOS541" s="78"/>
      <c r="TOT541" s="78"/>
      <c r="TOU541" s="65"/>
      <c r="TOX541" s="78"/>
      <c r="TOY541" s="78"/>
      <c r="TOZ541" s="65"/>
      <c r="TPC541" s="78"/>
      <c r="TPD541" s="78"/>
      <c r="TPE541" s="65"/>
      <c r="TPH541" s="78"/>
      <c r="TPI541" s="78"/>
      <c r="TPJ541" s="65"/>
      <c r="TPM541" s="78"/>
      <c r="TPN541" s="78"/>
      <c r="TPO541" s="65"/>
      <c r="TPR541" s="78"/>
      <c r="TPS541" s="78"/>
      <c r="TPT541" s="65"/>
      <c r="TPW541" s="78"/>
      <c r="TPX541" s="78"/>
      <c r="TPY541" s="65"/>
      <c r="TQB541" s="78"/>
      <c r="TQC541" s="78"/>
      <c r="TQD541" s="65"/>
      <c r="TQG541" s="78"/>
      <c r="TQH541" s="78"/>
      <c r="TQI541" s="65"/>
      <c r="TQL541" s="78"/>
      <c r="TQM541" s="78"/>
      <c r="TQN541" s="65"/>
      <c r="TQQ541" s="78"/>
      <c r="TQR541" s="78"/>
      <c r="TQS541" s="65"/>
      <c r="TQV541" s="78"/>
      <c r="TQW541" s="78"/>
      <c r="TQX541" s="65"/>
      <c r="TRA541" s="78"/>
      <c r="TRB541" s="78"/>
      <c r="TRC541" s="65"/>
      <c r="TRF541" s="78"/>
      <c r="TRG541" s="78"/>
      <c r="TRH541" s="65"/>
      <c r="TRK541" s="78"/>
      <c r="TRL541" s="78"/>
      <c r="TRM541" s="65"/>
      <c r="TRP541" s="78"/>
      <c r="TRQ541" s="78"/>
      <c r="TRR541" s="65"/>
      <c r="TRU541" s="78"/>
      <c r="TRV541" s="78"/>
      <c r="TRW541" s="65"/>
      <c r="TRZ541" s="78"/>
      <c r="TSA541" s="78"/>
      <c r="TSB541" s="65"/>
      <c r="TSE541" s="78"/>
      <c r="TSF541" s="78"/>
      <c r="TSG541" s="65"/>
      <c r="TSJ541" s="78"/>
      <c r="TSK541" s="78"/>
      <c r="TSL541" s="65"/>
      <c r="TSO541" s="78"/>
      <c r="TSP541" s="78"/>
      <c r="TSQ541" s="65"/>
      <c r="TST541" s="78"/>
      <c r="TSU541" s="78"/>
      <c r="TSV541" s="65"/>
      <c r="TSY541" s="78"/>
      <c r="TSZ541" s="78"/>
      <c r="TTA541" s="65"/>
      <c r="TTD541" s="78"/>
      <c r="TTE541" s="78"/>
      <c r="TTF541" s="65"/>
      <c r="TTI541" s="78"/>
      <c r="TTJ541" s="78"/>
      <c r="TTK541" s="65"/>
      <c r="TTN541" s="78"/>
      <c r="TTO541" s="78"/>
      <c r="TTP541" s="65"/>
      <c r="TTS541" s="78"/>
      <c r="TTT541" s="78"/>
      <c r="TTU541" s="65"/>
      <c r="TTX541" s="78"/>
      <c r="TTY541" s="78"/>
      <c r="TTZ541" s="65"/>
      <c r="TUC541" s="78"/>
      <c r="TUD541" s="78"/>
      <c r="TUE541" s="65"/>
      <c r="TUH541" s="78"/>
      <c r="TUI541" s="78"/>
      <c r="TUJ541" s="65"/>
      <c r="TUM541" s="78"/>
      <c r="TUN541" s="78"/>
      <c r="TUO541" s="65"/>
      <c r="TUR541" s="78"/>
      <c r="TUS541" s="78"/>
      <c r="TUT541" s="65"/>
      <c r="TUW541" s="78"/>
      <c r="TUX541" s="78"/>
      <c r="TUY541" s="65"/>
      <c r="TVB541" s="78"/>
      <c r="TVC541" s="78"/>
      <c r="TVD541" s="65"/>
      <c r="TVG541" s="78"/>
      <c r="TVH541" s="78"/>
      <c r="TVI541" s="65"/>
      <c r="TVL541" s="78"/>
      <c r="TVM541" s="78"/>
      <c r="TVN541" s="65"/>
      <c r="TVQ541" s="78"/>
      <c r="TVR541" s="78"/>
      <c r="TVS541" s="65"/>
      <c r="TVV541" s="78"/>
      <c r="TVW541" s="78"/>
      <c r="TVX541" s="65"/>
      <c r="TWA541" s="78"/>
      <c r="TWB541" s="78"/>
      <c r="TWC541" s="65"/>
      <c r="TWF541" s="78"/>
      <c r="TWG541" s="78"/>
      <c r="TWH541" s="65"/>
      <c r="TWK541" s="78"/>
      <c r="TWL541" s="78"/>
      <c r="TWM541" s="65"/>
      <c r="TWP541" s="78"/>
      <c r="TWQ541" s="78"/>
      <c r="TWR541" s="65"/>
      <c r="TWU541" s="78"/>
      <c r="TWV541" s="78"/>
      <c r="TWW541" s="65"/>
      <c r="TWZ541" s="78"/>
      <c r="TXA541" s="78"/>
      <c r="TXB541" s="65"/>
      <c r="TXE541" s="78"/>
      <c r="TXF541" s="78"/>
      <c r="TXG541" s="65"/>
      <c r="TXJ541" s="78"/>
      <c r="TXK541" s="78"/>
      <c r="TXL541" s="65"/>
      <c r="TXO541" s="78"/>
      <c r="TXP541" s="78"/>
      <c r="TXQ541" s="65"/>
      <c r="TXT541" s="78"/>
      <c r="TXU541" s="78"/>
      <c r="TXV541" s="65"/>
      <c r="TXY541" s="78"/>
      <c r="TXZ541" s="78"/>
      <c r="TYA541" s="65"/>
      <c r="TYD541" s="78"/>
      <c r="TYE541" s="78"/>
      <c r="TYF541" s="65"/>
      <c r="TYI541" s="78"/>
      <c r="TYJ541" s="78"/>
      <c r="TYK541" s="65"/>
      <c r="TYN541" s="78"/>
      <c r="TYO541" s="78"/>
      <c r="TYP541" s="65"/>
      <c r="TYS541" s="78"/>
      <c r="TYT541" s="78"/>
      <c r="TYU541" s="65"/>
      <c r="TYX541" s="78"/>
      <c r="TYY541" s="78"/>
      <c r="TYZ541" s="65"/>
      <c r="TZC541" s="78"/>
      <c r="TZD541" s="78"/>
      <c r="TZE541" s="65"/>
      <c r="TZH541" s="78"/>
      <c r="TZI541" s="78"/>
      <c r="TZJ541" s="65"/>
      <c r="TZM541" s="78"/>
      <c r="TZN541" s="78"/>
      <c r="TZO541" s="65"/>
      <c r="TZR541" s="78"/>
      <c r="TZS541" s="78"/>
      <c r="TZT541" s="65"/>
      <c r="TZW541" s="78"/>
      <c r="TZX541" s="78"/>
      <c r="TZY541" s="65"/>
      <c r="UAB541" s="78"/>
      <c r="UAC541" s="78"/>
      <c r="UAD541" s="65"/>
      <c r="UAG541" s="78"/>
      <c r="UAH541" s="78"/>
      <c r="UAI541" s="65"/>
      <c r="UAL541" s="78"/>
      <c r="UAM541" s="78"/>
      <c r="UAN541" s="65"/>
      <c r="UAQ541" s="78"/>
      <c r="UAR541" s="78"/>
      <c r="UAS541" s="65"/>
      <c r="UAV541" s="78"/>
      <c r="UAW541" s="78"/>
      <c r="UAX541" s="65"/>
      <c r="UBA541" s="78"/>
      <c r="UBB541" s="78"/>
      <c r="UBC541" s="65"/>
      <c r="UBF541" s="78"/>
      <c r="UBG541" s="78"/>
      <c r="UBH541" s="65"/>
      <c r="UBK541" s="78"/>
      <c r="UBL541" s="78"/>
      <c r="UBM541" s="65"/>
      <c r="UBP541" s="78"/>
      <c r="UBQ541" s="78"/>
      <c r="UBR541" s="65"/>
      <c r="UBU541" s="78"/>
      <c r="UBV541" s="78"/>
      <c r="UBW541" s="65"/>
      <c r="UBZ541" s="78"/>
      <c r="UCA541" s="78"/>
      <c r="UCB541" s="65"/>
      <c r="UCE541" s="78"/>
      <c r="UCF541" s="78"/>
      <c r="UCG541" s="65"/>
      <c r="UCJ541" s="78"/>
      <c r="UCK541" s="78"/>
      <c r="UCL541" s="65"/>
      <c r="UCO541" s="78"/>
      <c r="UCP541" s="78"/>
      <c r="UCQ541" s="65"/>
      <c r="UCT541" s="78"/>
      <c r="UCU541" s="78"/>
      <c r="UCV541" s="65"/>
      <c r="UCY541" s="78"/>
      <c r="UCZ541" s="78"/>
      <c r="UDA541" s="65"/>
      <c r="UDD541" s="78"/>
      <c r="UDE541" s="78"/>
      <c r="UDF541" s="65"/>
      <c r="UDI541" s="78"/>
      <c r="UDJ541" s="78"/>
      <c r="UDK541" s="65"/>
      <c r="UDN541" s="78"/>
      <c r="UDO541" s="78"/>
      <c r="UDP541" s="65"/>
      <c r="UDS541" s="78"/>
      <c r="UDT541" s="78"/>
      <c r="UDU541" s="65"/>
      <c r="UDX541" s="78"/>
      <c r="UDY541" s="78"/>
      <c r="UDZ541" s="65"/>
      <c r="UEC541" s="78"/>
      <c r="UED541" s="78"/>
      <c r="UEE541" s="65"/>
      <c r="UEH541" s="78"/>
      <c r="UEI541" s="78"/>
      <c r="UEJ541" s="65"/>
      <c r="UEM541" s="78"/>
      <c r="UEN541" s="78"/>
      <c r="UEO541" s="65"/>
      <c r="UER541" s="78"/>
      <c r="UES541" s="78"/>
      <c r="UET541" s="65"/>
      <c r="UEW541" s="78"/>
      <c r="UEX541" s="78"/>
      <c r="UEY541" s="65"/>
      <c r="UFB541" s="78"/>
      <c r="UFC541" s="78"/>
      <c r="UFD541" s="65"/>
      <c r="UFG541" s="78"/>
      <c r="UFH541" s="78"/>
      <c r="UFI541" s="65"/>
      <c r="UFL541" s="78"/>
      <c r="UFM541" s="78"/>
      <c r="UFN541" s="65"/>
      <c r="UFQ541" s="78"/>
      <c r="UFR541" s="78"/>
      <c r="UFS541" s="65"/>
      <c r="UFV541" s="78"/>
      <c r="UFW541" s="78"/>
      <c r="UFX541" s="65"/>
      <c r="UGA541" s="78"/>
      <c r="UGB541" s="78"/>
      <c r="UGC541" s="65"/>
      <c r="UGF541" s="78"/>
      <c r="UGG541" s="78"/>
      <c r="UGH541" s="65"/>
      <c r="UGK541" s="78"/>
      <c r="UGL541" s="78"/>
      <c r="UGM541" s="65"/>
      <c r="UGP541" s="78"/>
      <c r="UGQ541" s="78"/>
      <c r="UGR541" s="65"/>
      <c r="UGU541" s="78"/>
      <c r="UGV541" s="78"/>
      <c r="UGW541" s="65"/>
      <c r="UGZ541" s="78"/>
      <c r="UHA541" s="78"/>
      <c r="UHB541" s="65"/>
      <c r="UHE541" s="78"/>
      <c r="UHF541" s="78"/>
      <c r="UHG541" s="65"/>
      <c r="UHJ541" s="78"/>
      <c r="UHK541" s="78"/>
      <c r="UHL541" s="65"/>
      <c r="UHO541" s="78"/>
      <c r="UHP541" s="78"/>
      <c r="UHQ541" s="65"/>
      <c r="UHT541" s="78"/>
      <c r="UHU541" s="78"/>
      <c r="UHV541" s="65"/>
      <c r="UHY541" s="78"/>
      <c r="UHZ541" s="78"/>
      <c r="UIA541" s="65"/>
      <c r="UID541" s="78"/>
      <c r="UIE541" s="78"/>
      <c r="UIF541" s="65"/>
      <c r="UII541" s="78"/>
      <c r="UIJ541" s="78"/>
      <c r="UIK541" s="65"/>
      <c r="UIN541" s="78"/>
      <c r="UIO541" s="78"/>
      <c r="UIP541" s="65"/>
      <c r="UIS541" s="78"/>
      <c r="UIT541" s="78"/>
      <c r="UIU541" s="65"/>
      <c r="UIX541" s="78"/>
      <c r="UIY541" s="78"/>
      <c r="UIZ541" s="65"/>
      <c r="UJC541" s="78"/>
      <c r="UJD541" s="78"/>
      <c r="UJE541" s="65"/>
      <c r="UJH541" s="78"/>
      <c r="UJI541" s="78"/>
      <c r="UJJ541" s="65"/>
      <c r="UJM541" s="78"/>
      <c r="UJN541" s="78"/>
      <c r="UJO541" s="65"/>
      <c r="UJR541" s="78"/>
      <c r="UJS541" s="78"/>
      <c r="UJT541" s="65"/>
      <c r="UJW541" s="78"/>
      <c r="UJX541" s="78"/>
      <c r="UJY541" s="65"/>
      <c r="UKB541" s="78"/>
      <c r="UKC541" s="78"/>
      <c r="UKD541" s="65"/>
      <c r="UKG541" s="78"/>
      <c r="UKH541" s="78"/>
      <c r="UKI541" s="65"/>
      <c r="UKL541" s="78"/>
      <c r="UKM541" s="78"/>
      <c r="UKN541" s="65"/>
      <c r="UKQ541" s="78"/>
      <c r="UKR541" s="78"/>
      <c r="UKS541" s="65"/>
      <c r="UKV541" s="78"/>
      <c r="UKW541" s="78"/>
      <c r="UKX541" s="65"/>
      <c r="ULA541" s="78"/>
      <c r="ULB541" s="78"/>
      <c r="ULC541" s="65"/>
      <c r="ULF541" s="78"/>
      <c r="ULG541" s="78"/>
      <c r="ULH541" s="65"/>
      <c r="ULK541" s="78"/>
      <c r="ULL541" s="78"/>
      <c r="ULM541" s="65"/>
      <c r="ULP541" s="78"/>
      <c r="ULQ541" s="78"/>
      <c r="ULR541" s="65"/>
      <c r="ULU541" s="78"/>
      <c r="ULV541" s="78"/>
      <c r="ULW541" s="65"/>
      <c r="ULZ541" s="78"/>
      <c r="UMA541" s="78"/>
      <c r="UMB541" s="65"/>
      <c r="UME541" s="78"/>
      <c r="UMF541" s="78"/>
      <c r="UMG541" s="65"/>
      <c r="UMJ541" s="78"/>
      <c r="UMK541" s="78"/>
      <c r="UML541" s="65"/>
      <c r="UMO541" s="78"/>
      <c r="UMP541" s="78"/>
      <c r="UMQ541" s="65"/>
      <c r="UMT541" s="78"/>
      <c r="UMU541" s="78"/>
      <c r="UMV541" s="65"/>
      <c r="UMY541" s="78"/>
      <c r="UMZ541" s="78"/>
      <c r="UNA541" s="65"/>
      <c r="UND541" s="78"/>
      <c r="UNE541" s="78"/>
      <c r="UNF541" s="65"/>
      <c r="UNI541" s="78"/>
      <c r="UNJ541" s="78"/>
      <c r="UNK541" s="65"/>
      <c r="UNN541" s="78"/>
      <c r="UNO541" s="78"/>
      <c r="UNP541" s="65"/>
      <c r="UNS541" s="78"/>
      <c r="UNT541" s="78"/>
      <c r="UNU541" s="65"/>
      <c r="UNX541" s="78"/>
      <c r="UNY541" s="78"/>
      <c r="UNZ541" s="65"/>
      <c r="UOC541" s="78"/>
      <c r="UOD541" s="78"/>
      <c r="UOE541" s="65"/>
      <c r="UOH541" s="78"/>
      <c r="UOI541" s="78"/>
      <c r="UOJ541" s="65"/>
      <c r="UOM541" s="78"/>
      <c r="UON541" s="78"/>
      <c r="UOO541" s="65"/>
      <c r="UOR541" s="78"/>
      <c r="UOS541" s="78"/>
      <c r="UOT541" s="65"/>
      <c r="UOW541" s="78"/>
      <c r="UOX541" s="78"/>
      <c r="UOY541" s="65"/>
      <c r="UPB541" s="78"/>
      <c r="UPC541" s="78"/>
      <c r="UPD541" s="65"/>
      <c r="UPG541" s="78"/>
      <c r="UPH541" s="78"/>
      <c r="UPI541" s="65"/>
      <c r="UPL541" s="78"/>
      <c r="UPM541" s="78"/>
      <c r="UPN541" s="65"/>
      <c r="UPQ541" s="78"/>
      <c r="UPR541" s="78"/>
      <c r="UPS541" s="65"/>
      <c r="UPV541" s="78"/>
      <c r="UPW541" s="78"/>
      <c r="UPX541" s="65"/>
      <c r="UQA541" s="78"/>
      <c r="UQB541" s="78"/>
      <c r="UQC541" s="65"/>
      <c r="UQF541" s="78"/>
      <c r="UQG541" s="78"/>
      <c r="UQH541" s="65"/>
      <c r="UQK541" s="78"/>
      <c r="UQL541" s="78"/>
      <c r="UQM541" s="65"/>
      <c r="UQP541" s="78"/>
      <c r="UQQ541" s="78"/>
      <c r="UQR541" s="65"/>
      <c r="UQU541" s="78"/>
      <c r="UQV541" s="78"/>
      <c r="UQW541" s="65"/>
      <c r="UQZ541" s="78"/>
      <c r="URA541" s="78"/>
      <c r="URB541" s="65"/>
      <c r="URE541" s="78"/>
      <c r="URF541" s="78"/>
      <c r="URG541" s="65"/>
      <c r="URJ541" s="78"/>
      <c r="URK541" s="78"/>
      <c r="URL541" s="65"/>
      <c r="URO541" s="78"/>
      <c r="URP541" s="78"/>
      <c r="URQ541" s="65"/>
      <c r="URT541" s="78"/>
      <c r="URU541" s="78"/>
      <c r="URV541" s="65"/>
      <c r="URY541" s="78"/>
      <c r="URZ541" s="78"/>
      <c r="USA541" s="65"/>
      <c r="USD541" s="78"/>
      <c r="USE541" s="78"/>
      <c r="USF541" s="65"/>
      <c r="USI541" s="78"/>
      <c r="USJ541" s="78"/>
      <c r="USK541" s="65"/>
      <c r="USN541" s="78"/>
      <c r="USO541" s="78"/>
      <c r="USP541" s="65"/>
      <c r="USS541" s="78"/>
      <c r="UST541" s="78"/>
      <c r="USU541" s="65"/>
      <c r="USX541" s="78"/>
      <c r="USY541" s="78"/>
      <c r="USZ541" s="65"/>
      <c r="UTC541" s="78"/>
      <c r="UTD541" s="78"/>
      <c r="UTE541" s="65"/>
      <c r="UTH541" s="78"/>
      <c r="UTI541" s="78"/>
      <c r="UTJ541" s="65"/>
      <c r="UTM541" s="78"/>
      <c r="UTN541" s="78"/>
      <c r="UTO541" s="65"/>
      <c r="UTR541" s="78"/>
      <c r="UTS541" s="78"/>
      <c r="UTT541" s="65"/>
      <c r="UTW541" s="78"/>
      <c r="UTX541" s="78"/>
      <c r="UTY541" s="65"/>
      <c r="UUB541" s="78"/>
      <c r="UUC541" s="78"/>
      <c r="UUD541" s="65"/>
      <c r="UUG541" s="78"/>
      <c r="UUH541" s="78"/>
      <c r="UUI541" s="65"/>
      <c r="UUL541" s="78"/>
      <c r="UUM541" s="78"/>
      <c r="UUN541" s="65"/>
      <c r="UUQ541" s="78"/>
      <c r="UUR541" s="78"/>
      <c r="UUS541" s="65"/>
      <c r="UUV541" s="78"/>
      <c r="UUW541" s="78"/>
      <c r="UUX541" s="65"/>
      <c r="UVA541" s="78"/>
      <c r="UVB541" s="78"/>
      <c r="UVC541" s="65"/>
      <c r="UVF541" s="78"/>
      <c r="UVG541" s="78"/>
      <c r="UVH541" s="65"/>
      <c r="UVK541" s="78"/>
      <c r="UVL541" s="78"/>
      <c r="UVM541" s="65"/>
      <c r="UVP541" s="78"/>
      <c r="UVQ541" s="78"/>
      <c r="UVR541" s="65"/>
      <c r="UVU541" s="78"/>
      <c r="UVV541" s="78"/>
      <c r="UVW541" s="65"/>
      <c r="UVZ541" s="78"/>
      <c r="UWA541" s="78"/>
      <c r="UWB541" s="65"/>
      <c r="UWE541" s="78"/>
      <c r="UWF541" s="78"/>
      <c r="UWG541" s="65"/>
      <c r="UWJ541" s="78"/>
      <c r="UWK541" s="78"/>
      <c r="UWL541" s="65"/>
      <c r="UWO541" s="78"/>
      <c r="UWP541" s="78"/>
      <c r="UWQ541" s="65"/>
      <c r="UWT541" s="78"/>
      <c r="UWU541" s="78"/>
      <c r="UWV541" s="65"/>
      <c r="UWY541" s="78"/>
      <c r="UWZ541" s="78"/>
      <c r="UXA541" s="65"/>
      <c r="UXD541" s="78"/>
      <c r="UXE541" s="78"/>
      <c r="UXF541" s="65"/>
      <c r="UXI541" s="78"/>
      <c r="UXJ541" s="78"/>
      <c r="UXK541" s="65"/>
      <c r="UXN541" s="78"/>
      <c r="UXO541" s="78"/>
      <c r="UXP541" s="65"/>
      <c r="UXS541" s="78"/>
      <c r="UXT541" s="78"/>
      <c r="UXU541" s="65"/>
      <c r="UXX541" s="78"/>
      <c r="UXY541" s="78"/>
      <c r="UXZ541" s="65"/>
      <c r="UYC541" s="78"/>
      <c r="UYD541" s="78"/>
      <c r="UYE541" s="65"/>
      <c r="UYH541" s="78"/>
      <c r="UYI541" s="78"/>
      <c r="UYJ541" s="65"/>
      <c r="UYM541" s="78"/>
      <c r="UYN541" s="78"/>
      <c r="UYO541" s="65"/>
      <c r="UYR541" s="78"/>
      <c r="UYS541" s="78"/>
      <c r="UYT541" s="65"/>
      <c r="UYW541" s="78"/>
      <c r="UYX541" s="78"/>
      <c r="UYY541" s="65"/>
      <c r="UZB541" s="78"/>
      <c r="UZC541" s="78"/>
      <c r="UZD541" s="65"/>
      <c r="UZG541" s="78"/>
      <c r="UZH541" s="78"/>
      <c r="UZI541" s="65"/>
      <c r="UZL541" s="78"/>
      <c r="UZM541" s="78"/>
      <c r="UZN541" s="65"/>
      <c r="UZQ541" s="78"/>
      <c r="UZR541" s="78"/>
      <c r="UZS541" s="65"/>
      <c r="UZV541" s="78"/>
      <c r="UZW541" s="78"/>
      <c r="UZX541" s="65"/>
      <c r="VAA541" s="78"/>
      <c r="VAB541" s="78"/>
      <c r="VAC541" s="65"/>
      <c r="VAF541" s="78"/>
      <c r="VAG541" s="78"/>
      <c r="VAH541" s="65"/>
      <c r="VAK541" s="78"/>
      <c r="VAL541" s="78"/>
      <c r="VAM541" s="65"/>
      <c r="VAP541" s="78"/>
      <c r="VAQ541" s="78"/>
      <c r="VAR541" s="65"/>
      <c r="VAU541" s="78"/>
      <c r="VAV541" s="78"/>
      <c r="VAW541" s="65"/>
      <c r="VAZ541" s="78"/>
      <c r="VBA541" s="78"/>
      <c r="VBB541" s="65"/>
      <c r="VBE541" s="78"/>
      <c r="VBF541" s="78"/>
      <c r="VBG541" s="65"/>
      <c r="VBJ541" s="78"/>
      <c r="VBK541" s="78"/>
      <c r="VBL541" s="65"/>
      <c r="VBO541" s="78"/>
      <c r="VBP541" s="78"/>
      <c r="VBQ541" s="65"/>
      <c r="VBT541" s="78"/>
      <c r="VBU541" s="78"/>
      <c r="VBV541" s="65"/>
      <c r="VBY541" s="78"/>
      <c r="VBZ541" s="78"/>
      <c r="VCA541" s="65"/>
      <c r="VCD541" s="78"/>
      <c r="VCE541" s="78"/>
      <c r="VCF541" s="65"/>
      <c r="VCI541" s="78"/>
      <c r="VCJ541" s="78"/>
      <c r="VCK541" s="65"/>
      <c r="VCN541" s="78"/>
      <c r="VCO541" s="78"/>
      <c r="VCP541" s="65"/>
      <c r="VCS541" s="78"/>
      <c r="VCT541" s="78"/>
      <c r="VCU541" s="65"/>
      <c r="VCX541" s="78"/>
      <c r="VCY541" s="78"/>
      <c r="VCZ541" s="65"/>
      <c r="VDC541" s="78"/>
      <c r="VDD541" s="78"/>
      <c r="VDE541" s="65"/>
      <c r="VDH541" s="78"/>
      <c r="VDI541" s="78"/>
      <c r="VDJ541" s="65"/>
      <c r="VDM541" s="78"/>
      <c r="VDN541" s="78"/>
      <c r="VDO541" s="65"/>
      <c r="VDR541" s="78"/>
      <c r="VDS541" s="78"/>
      <c r="VDT541" s="65"/>
      <c r="VDW541" s="78"/>
      <c r="VDX541" s="78"/>
      <c r="VDY541" s="65"/>
      <c r="VEB541" s="78"/>
      <c r="VEC541" s="78"/>
      <c r="VED541" s="65"/>
      <c r="VEG541" s="78"/>
      <c r="VEH541" s="78"/>
      <c r="VEI541" s="65"/>
      <c r="VEL541" s="78"/>
      <c r="VEM541" s="78"/>
      <c r="VEN541" s="65"/>
      <c r="VEQ541" s="78"/>
      <c r="VER541" s="78"/>
      <c r="VES541" s="65"/>
      <c r="VEV541" s="78"/>
      <c r="VEW541" s="78"/>
      <c r="VEX541" s="65"/>
      <c r="VFA541" s="78"/>
      <c r="VFB541" s="78"/>
      <c r="VFC541" s="65"/>
      <c r="VFF541" s="78"/>
      <c r="VFG541" s="78"/>
      <c r="VFH541" s="65"/>
      <c r="VFK541" s="78"/>
      <c r="VFL541" s="78"/>
      <c r="VFM541" s="65"/>
      <c r="VFP541" s="78"/>
      <c r="VFQ541" s="78"/>
      <c r="VFR541" s="65"/>
      <c r="VFU541" s="78"/>
      <c r="VFV541" s="78"/>
      <c r="VFW541" s="65"/>
      <c r="VFZ541" s="78"/>
      <c r="VGA541" s="78"/>
      <c r="VGB541" s="65"/>
      <c r="VGE541" s="78"/>
      <c r="VGF541" s="78"/>
      <c r="VGG541" s="65"/>
      <c r="VGJ541" s="78"/>
      <c r="VGK541" s="78"/>
      <c r="VGL541" s="65"/>
      <c r="VGO541" s="78"/>
      <c r="VGP541" s="78"/>
      <c r="VGQ541" s="65"/>
      <c r="VGT541" s="78"/>
      <c r="VGU541" s="78"/>
      <c r="VGV541" s="65"/>
      <c r="VGY541" s="78"/>
      <c r="VGZ541" s="78"/>
      <c r="VHA541" s="65"/>
      <c r="VHD541" s="78"/>
      <c r="VHE541" s="78"/>
      <c r="VHF541" s="65"/>
      <c r="VHI541" s="78"/>
      <c r="VHJ541" s="78"/>
      <c r="VHK541" s="65"/>
      <c r="VHN541" s="78"/>
      <c r="VHO541" s="78"/>
      <c r="VHP541" s="65"/>
      <c r="VHS541" s="78"/>
      <c r="VHT541" s="78"/>
      <c r="VHU541" s="65"/>
      <c r="VHX541" s="78"/>
      <c r="VHY541" s="78"/>
      <c r="VHZ541" s="65"/>
      <c r="VIC541" s="78"/>
      <c r="VID541" s="78"/>
      <c r="VIE541" s="65"/>
      <c r="VIH541" s="78"/>
      <c r="VII541" s="78"/>
      <c r="VIJ541" s="65"/>
      <c r="VIM541" s="78"/>
      <c r="VIN541" s="78"/>
      <c r="VIO541" s="65"/>
      <c r="VIR541" s="78"/>
      <c r="VIS541" s="78"/>
      <c r="VIT541" s="65"/>
      <c r="VIW541" s="78"/>
      <c r="VIX541" s="78"/>
      <c r="VIY541" s="65"/>
      <c r="VJB541" s="78"/>
      <c r="VJC541" s="78"/>
      <c r="VJD541" s="65"/>
      <c r="VJG541" s="78"/>
      <c r="VJH541" s="78"/>
      <c r="VJI541" s="65"/>
      <c r="VJL541" s="78"/>
      <c r="VJM541" s="78"/>
      <c r="VJN541" s="65"/>
      <c r="VJQ541" s="78"/>
      <c r="VJR541" s="78"/>
      <c r="VJS541" s="65"/>
      <c r="VJV541" s="78"/>
      <c r="VJW541" s="78"/>
      <c r="VJX541" s="65"/>
      <c r="VKA541" s="78"/>
      <c r="VKB541" s="78"/>
      <c r="VKC541" s="65"/>
      <c r="VKF541" s="78"/>
      <c r="VKG541" s="78"/>
      <c r="VKH541" s="65"/>
      <c r="VKK541" s="78"/>
      <c r="VKL541" s="78"/>
      <c r="VKM541" s="65"/>
      <c r="VKP541" s="78"/>
      <c r="VKQ541" s="78"/>
      <c r="VKR541" s="65"/>
      <c r="VKU541" s="78"/>
      <c r="VKV541" s="78"/>
      <c r="VKW541" s="65"/>
      <c r="VKZ541" s="78"/>
      <c r="VLA541" s="78"/>
      <c r="VLB541" s="65"/>
      <c r="VLE541" s="78"/>
      <c r="VLF541" s="78"/>
      <c r="VLG541" s="65"/>
      <c r="VLJ541" s="78"/>
      <c r="VLK541" s="78"/>
      <c r="VLL541" s="65"/>
      <c r="VLO541" s="78"/>
      <c r="VLP541" s="78"/>
      <c r="VLQ541" s="65"/>
      <c r="VLT541" s="78"/>
      <c r="VLU541" s="78"/>
      <c r="VLV541" s="65"/>
      <c r="VLY541" s="78"/>
      <c r="VLZ541" s="78"/>
      <c r="VMA541" s="65"/>
      <c r="VMD541" s="78"/>
      <c r="VME541" s="78"/>
      <c r="VMF541" s="65"/>
      <c r="VMI541" s="78"/>
      <c r="VMJ541" s="78"/>
      <c r="VMK541" s="65"/>
      <c r="VMN541" s="78"/>
      <c r="VMO541" s="78"/>
      <c r="VMP541" s="65"/>
      <c r="VMS541" s="78"/>
      <c r="VMT541" s="78"/>
      <c r="VMU541" s="65"/>
      <c r="VMX541" s="78"/>
      <c r="VMY541" s="78"/>
      <c r="VMZ541" s="65"/>
      <c r="VNC541" s="78"/>
      <c r="VND541" s="78"/>
      <c r="VNE541" s="65"/>
      <c r="VNH541" s="78"/>
      <c r="VNI541" s="78"/>
      <c r="VNJ541" s="65"/>
      <c r="VNM541" s="78"/>
      <c r="VNN541" s="78"/>
      <c r="VNO541" s="65"/>
      <c r="VNR541" s="78"/>
      <c r="VNS541" s="78"/>
      <c r="VNT541" s="65"/>
      <c r="VNW541" s="78"/>
      <c r="VNX541" s="78"/>
      <c r="VNY541" s="65"/>
      <c r="VOB541" s="78"/>
      <c r="VOC541" s="78"/>
      <c r="VOD541" s="65"/>
      <c r="VOG541" s="78"/>
      <c r="VOH541" s="78"/>
      <c r="VOI541" s="65"/>
      <c r="VOL541" s="78"/>
      <c r="VOM541" s="78"/>
      <c r="VON541" s="65"/>
      <c r="VOQ541" s="78"/>
      <c r="VOR541" s="78"/>
      <c r="VOS541" s="65"/>
      <c r="VOV541" s="78"/>
      <c r="VOW541" s="78"/>
      <c r="VOX541" s="65"/>
      <c r="VPA541" s="78"/>
      <c r="VPB541" s="78"/>
      <c r="VPC541" s="65"/>
      <c r="VPF541" s="78"/>
      <c r="VPG541" s="78"/>
      <c r="VPH541" s="65"/>
      <c r="VPK541" s="78"/>
      <c r="VPL541" s="78"/>
      <c r="VPM541" s="65"/>
      <c r="VPP541" s="78"/>
      <c r="VPQ541" s="78"/>
      <c r="VPR541" s="65"/>
      <c r="VPU541" s="78"/>
      <c r="VPV541" s="78"/>
      <c r="VPW541" s="65"/>
      <c r="VPZ541" s="78"/>
      <c r="VQA541" s="78"/>
      <c r="VQB541" s="65"/>
      <c r="VQE541" s="78"/>
      <c r="VQF541" s="78"/>
      <c r="VQG541" s="65"/>
      <c r="VQJ541" s="78"/>
      <c r="VQK541" s="78"/>
      <c r="VQL541" s="65"/>
      <c r="VQO541" s="78"/>
      <c r="VQP541" s="78"/>
      <c r="VQQ541" s="65"/>
      <c r="VQT541" s="78"/>
      <c r="VQU541" s="78"/>
      <c r="VQV541" s="65"/>
      <c r="VQY541" s="78"/>
      <c r="VQZ541" s="78"/>
      <c r="VRA541" s="65"/>
      <c r="VRD541" s="78"/>
      <c r="VRE541" s="78"/>
      <c r="VRF541" s="65"/>
      <c r="VRI541" s="78"/>
      <c r="VRJ541" s="78"/>
      <c r="VRK541" s="65"/>
      <c r="VRN541" s="78"/>
      <c r="VRO541" s="78"/>
      <c r="VRP541" s="65"/>
      <c r="VRS541" s="78"/>
      <c r="VRT541" s="78"/>
      <c r="VRU541" s="65"/>
      <c r="VRX541" s="78"/>
      <c r="VRY541" s="78"/>
      <c r="VRZ541" s="65"/>
      <c r="VSC541" s="78"/>
      <c r="VSD541" s="78"/>
      <c r="VSE541" s="65"/>
      <c r="VSH541" s="78"/>
      <c r="VSI541" s="78"/>
      <c r="VSJ541" s="65"/>
      <c r="VSM541" s="78"/>
      <c r="VSN541" s="78"/>
      <c r="VSO541" s="65"/>
      <c r="VSR541" s="78"/>
      <c r="VSS541" s="78"/>
      <c r="VST541" s="65"/>
      <c r="VSW541" s="78"/>
      <c r="VSX541" s="78"/>
      <c r="VSY541" s="65"/>
      <c r="VTB541" s="78"/>
      <c r="VTC541" s="78"/>
      <c r="VTD541" s="65"/>
      <c r="VTG541" s="78"/>
      <c r="VTH541" s="78"/>
      <c r="VTI541" s="65"/>
      <c r="VTL541" s="78"/>
      <c r="VTM541" s="78"/>
      <c r="VTN541" s="65"/>
      <c r="VTQ541" s="78"/>
      <c r="VTR541" s="78"/>
      <c r="VTS541" s="65"/>
      <c r="VTV541" s="78"/>
      <c r="VTW541" s="78"/>
      <c r="VTX541" s="65"/>
      <c r="VUA541" s="78"/>
      <c r="VUB541" s="78"/>
      <c r="VUC541" s="65"/>
      <c r="VUF541" s="78"/>
      <c r="VUG541" s="78"/>
      <c r="VUH541" s="65"/>
      <c r="VUK541" s="78"/>
      <c r="VUL541" s="78"/>
      <c r="VUM541" s="65"/>
      <c r="VUP541" s="78"/>
      <c r="VUQ541" s="78"/>
      <c r="VUR541" s="65"/>
      <c r="VUU541" s="78"/>
      <c r="VUV541" s="78"/>
      <c r="VUW541" s="65"/>
      <c r="VUZ541" s="78"/>
      <c r="VVA541" s="78"/>
      <c r="VVB541" s="65"/>
      <c r="VVE541" s="78"/>
      <c r="VVF541" s="78"/>
      <c r="VVG541" s="65"/>
      <c r="VVJ541" s="78"/>
      <c r="VVK541" s="78"/>
      <c r="VVL541" s="65"/>
      <c r="VVO541" s="78"/>
      <c r="VVP541" s="78"/>
      <c r="VVQ541" s="65"/>
      <c r="VVT541" s="78"/>
      <c r="VVU541" s="78"/>
      <c r="VVV541" s="65"/>
      <c r="VVY541" s="78"/>
      <c r="VVZ541" s="78"/>
      <c r="VWA541" s="65"/>
      <c r="VWD541" s="78"/>
      <c r="VWE541" s="78"/>
      <c r="VWF541" s="65"/>
      <c r="VWI541" s="78"/>
      <c r="VWJ541" s="78"/>
      <c r="VWK541" s="65"/>
      <c r="VWN541" s="78"/>
      <c r="VWO541" s="78"/>
      <c r="VWP541" s="65"/>
      <c r="VWS541" s="78"/>
      <c r="VWT541" s="78"/>
      <c r="VWU541" s="65"/>
      <c r="VWX541" s="78"/>
      <c r="VWY541" s="78"/>
      <c r="VWZ541" s="65"/>
      <c r="VXC541" s="78"/>
      <c r="VXD541" s="78"/>
      <c r="VXE541" s="65"/>
      <c r="VXH541" s="78"/>
      <c r="VXI541" s="78"/>
      <c r="VXJ541" s="65"/>
      <c r="VXM541" s="78"/>
      <c r="VXN541" s="78"/>
      <c r="VXO541" s="65"/>
      <c r="VXR541" s="78"/>
      <c r="VXS541" s="78"/>
      <c r="VXT541" s="65"/>
      <c r="VXW541" s="78"/>
      <c r="VXX541" s="78"/>
      <c r="VXY541" s="65"/>
      <c r="VYB541" s="78"/>
      <c r="VYC541" s="78"/>
      <c r="VYD541" s="65"/>
      <c r="VYG541" s="78"/>
      <c r="VYH541" s="78"/>
      <c r="VYI541" s="65"/>
      <c r="VYL541" s="78"/>
      <c r="VYM541" s="78"/>
      <c r="VYN541" s="65"/>
      <c r="VYQ541" s="78"/>
      <c r="VYR541" s="78"/>
      <c r="VYS541" s="65"/>
      <c r="VYV541" s="78"/>
      <c r="VYW541" s="78"/>
      <c r="VYX541" s="65"/>
      <c r="VZA541" s="78"/>
      <c r="VZB541" s="78"/>
      <c r="VZC541" s="65"/>
      <c r="VZF541" s="78"/>
      <c r="VZG541" s="78"/>
      <c r="VZH541" s="65"/>
      <c r="VZK541" s="78"/>
      <c r="VZL541" s="78"/>
      <c r="VZM541" s="65"/>
      <c r="VZP541" s="78"/>
      <c r="VZQ541" s="78"/>
      <c r="VZR541" s="65"/>
      <c r="VZU541" s="78"/>
      <c r="VZV541" s="78"/>
      <c r="VZW541" s="65"/>
      <c r="VZZ541" s="78"/>
      <c r="WAA541" s="78"/>
      <c r="WAB541" s="65"/>
      <c r="WAE541" s="78"/>
      <c r="WAF541" s="78"/>
      <c r="WAG541" s="65"/>
      <c r="WAJ541" s="78"/>
      <c r="WAK541" s="78"/>
      <c r="WAL541" s="65"/>
      <c r="WAO541" s="78"/>
      <c r="WAP541" s="78"/>
      <c r="WAQ541" s="65"/>
      <c r="WAT541" s="78"/>
      <c r="WAU541" s="78"/>
      <c r="WAV541" s="65"/>
      <c r="WAY541" s="78"/>
      <c r="WAZ541" s="78"/>
      <c r="WBA541" s="65"/>
      <c r="WBD541" s="78"/>
      <c r="WBE541" s="78"/>
      <c r="WBF541" s="65"/>
      <c r="WBI541" s="78"/>
      <c r="WBJ541" s="78"/>
      <c r="WBK541" s="65"/>
      <c r="WBN541" s="78"/>
      <c r="WBO541" s="78"/>
      <c r="WBP541" s="65"/>
      <c r="WBS541" s="78"/>
      <c r="WBT541" s="78"/>
      <c r="WBU541" s="65"/>
      <c r="WBX541" s="78"/>
      <c r="WBY541" s="78"/>
      <c r="WBZ541" s="65"/>
      <c r="WCC541" s="78"/>
      <c r="WCD541" s="78"/>
      <c r="WCE541" s="65"/>
      <c r="WCH541" s="78"/>
      <c r="WCI541" s="78"/>
      <c r="WCJ541" s="65"/>
      <c r="WCM541" s="78"/>
      <c r="WCN541" s="78"/>
      <c r="WCO541" s="65"/>
      <c r="WCR541" s="78"/>
      <c r="WCS541" s="78"/>
      <c r="WCT541" s="65"/>
      <c r="WCW541" s="78"/>
      <c r="WCX541" s="78"/>
      <c r="WCY541" s="65"/>
      <c r="WDB541" s="78"/>
      <c r="WDC541" s="78"/>
      <c r="WDD541" s="65"/>
      <c r="WDG541" s="78"/>
      <c r="WDH541" s="78"/>
      <c r="WDI541" s="65"/>
      <c r="WDL541" s="78"/>
      <c r="WDM541" s="78"/>
      <c r="WDN541" s="65"/>
      <c r="WDQ541" s="78"/>
      <c r="WDR541" s="78"/>
      <c r="WDS541" s="65"/>
      <c r="WDV541" s="78"/>
      <c r="WDW541" s="78"/>
      <c r="WDX541" s="65"/>
      <c r="WEA541" s="78"/>
      <c r="WEB541" s="78"/>
      <c r="WEC541" s="65"/>
      <c r="WEF541" s="78"/>
      <c r="WEG541" s="78"/>
      <c r="WEH541" s="65"/>
      <c r="WEK541" s="78"/>
      <c r="WEL541" s="78"/>
      <c r="WEM541" s="65"/>
      <c r="WEP541" s="78"/>
      <c r="WEQ541" s="78"/>
      <c r="WER541" s="65"/>
      <c r="WEU541" s="78"/>
      <c r="WEV541" s="78"/>
      <c r="WEW541" s="65"/>
      <c r="WEZ541" s="78"/>
      <c r="WFA541" s="78"/>
      <c r="WFB541" s="65"/>
      <c r="WFE541" s="78"/>
      <c r="WFF541" s="78"/>
      <c r="WFG541" s="65"/>
      <c r="WFJ541" s="78"/>
      <c r="WFK541" s="78"/>
      <c r="WFL541" s="65"/>
      <c r="WFO541" s="78"/>
      <c r="WFP541" s="78"/>
      <c r="WFQ541" s="65"/>
      <c r="WFT541" s="78"/>
      <c r="WFU541" s="78"/>
      <c r="WFV541" s="65"/>
      <c r="WFY541" s="78"/>
      <c r="WFZ541" s="78"/>
      <c r="WGA541" s="65"/>
      <c r="WGD541" s="78"/>
      <c r="WGE541" s="78"/>
      <c r="WGF541" s="65"/>
      <c r="WGI541" s="78"/>
      <c r="WGJ541" s="78"/>
      <c r="WGK541" s="65"/>
      <c r="WGN541" s="78"/>
      <c r="WGO541" s="78"/>
      <c r="WGP541" s="65"/>
      <c r="WGS541" s="78"/>
      <c r="WGT541" s="78"/>
      <c r="WGU541" s="65"/>
      <c r="WGX541" s="78"/>
      <c r="WGY541" s="78"/>
      <c r="WGZ541" s="65"/>
      <c r="WHC541" s="78"/>
      <c r="WHD541" s="78"/>
      <c r="WHE541" s="65"/>
      <c r="WHH541" s="78"/>
      <c r="WHI541" s="78"/>
      <c r="WHJ541" s="65"/>
      <c r="WHM541" s="78"/>
      <c r="WHN541" s="78"/>
      <c r="WHO541" s="65"/>
      <c r="WHR541" s="78"/>
      <c r="WHS541" s="78"/>
      <c r="WHT541" s="65"/>
      <c r="WHW541" s="78"/>
      <c r="WHX541" s="78"/>
      <c r="WHY541" s="65"/>
      <c r="WIB541" s="78"/>
      <c r="WIC541" s="78"/>
      <c r="WID541" s="65"/>
      <c r="WIG541" s="78"/>
      <c r="WIH541" s="78"/>
      <c r="WII541" s="65"/>
      <c r="WIL541" s="78"/>
      <c r="WIM541" s="78"/>
      <c r="WIN541" s="65"/>
      <c r="WIQ541" s="78"/>
      <c r="WIR541" s="78"/>
      <c r="WIS541" s="65"/>
      <c r="WIV541" s="78"/>
      <c r="WIW541" s="78"/>
      <c r="WIX541" s="65"/>
      <c r="WJA541" s="78"/>
      <c r="WJB541" s="78"/>
      <c r="WJC541" s="65"/>
      <c r="WJF541" s="78"/>
      <c r="WJG541" s="78"/>
      <c r="WJH541" s="65"/>
      <c r="WJK541" s="78"/>
      <c r="WJL541" s="78"/>
      <c r="WJM541" s="65"/>
      <c r="WJP541" s="78"/>
      <c r="WJQ541" s="78"/>
      <c r="WJR541" s="65"/>
      <c r="WJU541" s="78"/>
      <c r="WJV541" s="78"/>
      <c r="WJW541" s="65"/>
      <c r="WJZ541" s="78"/>
      <c r="WKA541" s="78"/>
      <c r="WKB541" s="65"/>
      <c r="WKE541" s="78"/>
      <c r="WKF541" s="78"/>
      <c r="WKG541" s="65"/>
      <c r="WKJ541" s="78"/>
      <c r="WKK541" s="78"/>
      <c r="WKL541" s="65"/>
      <c r="WKO541" s="78"/>
      <c r="WKP541" s="78"/>
      <c r="WKQ541" s="65"/>
      <c r="WKT541" s="78"/>
      <c r="WKU541" s="78"/>
      <c r="WKV541" s="65"/>
      <c r="WKY541" s="78"/>
      <c r="WKZ541" s="78"/>
      <c r="WLA541" s="65"/>
      <c r="WLD541" s="78"/>
      <c r="WLE541" s="78"/>
      <c r="WLF541" s="65"/>
      <c r="WLI541" s="78"/>
      <c r="WLJ541" s="78"/>
      <c r="WLK541" s="65"/>
      <c r="WLN541" s="78"/>
      <c r="WLO541" s="78"/>
      <c r="WLP541" s="65"/>
      <c r="WLS541" s="78"/>
      <c r="WLT541" s="78"/>
      <c r="WLU541" s="65"/>
      <c r="WLX541" s="78"/>
      <c r="WLY541" s="78"/>
      <c r="WLZ541" s="65"/>
      <c r="WMC541" s="78"/>
      <c r="WMD541" s="78"/>
      <c r="WME541" s="65"/>
      <c r="WMH541" s="78"/>
      <c r="WMI541" s="78"/>
      <c r="WMJ541" s="65"/>
      <c r="WMM541" s="78"/>
      <c r="WMN541" s="78"/>
      <c r="WMO541" s="65"/>
      <c r="WMR541" s="78"/>
      <c r="WMS541" s="78"/>
      <c r="WMT541" s="65"/>
      <c r="WMW541" s="78"/>
      <c r="WMX541" s="78"/>
      <c r="WMY541" s="65"/>
      <c r="WNB541" s="78"/>
      <c r="WNC541" s="78"/>
      <c r="WND541" s="65"/>
      <c r="WNG541" s="78"/>
      <c r="WNH541" s="78"/>
      <c r="WNI541" s="65"/>
      <c r="WNL541" s="78"/>
      <c r="WNM541" s="78"/>
      <c r="WNN541" s="65"/>
      <c r="WNQ541" s="78"/>
      <c r="WNR541" s="78"/>
      <c r="WNS541" s="65"/>
      <c r="WNV541" s="78"/>
      <c r="WNW541" s="78"/>
      <c r="WNX541" s="65"/>
      <c r="WOA541" s="78"/>
      <c r="WOB541" s="78"/>
      <c r="WOC541" s="65"/>
      <c r="WOF541" s="78"/>
      <c r="WOG541" s="78"/>
      <c r="WOH541" s="65"/>
      <c r="WOK541" s="78"/>
      <c r="WOL541" s="78"/>
      <c r="WOM541" s="65"/>
      <c r="WOP541" s="78"/>
      <c r="WOQ541" s="78"/>
      <c r="WOR541" s="65"/>
      <c r="WOU541" s="78"/>
      <c r="WOV541" s="78"/>
      <c r="WOW541" s="65"/>
      <c r="WOZ541" s="78"/>
      <c r="WPA541" s="78"/>
      <c r="WPB541" s="65"/>
      <c r="WPE541" s="78"/>
      <c r="WPF541" s="78"/>
      <c r="WPG541" s="65"/>
      <c r="WPJ541" s="78"/>
      <c r="WPK541" s="78"/>
      <c r="WPL541" s="65"/>
      <c r="WPO541" s="78"/>
      <c r="WPP541" s="78"/>
      <c r="WPQ541" s="65"/>
      <c r="WPT541" s="78"/>
      <c r="WPU541" s="78"/>
      <c r="WPV541" s="65"/>
      <c r="WPY541" s="78"/>
      <c r="WPZ541" s="78"/>
      <c r="WQA541" s="65"/>
      <c r="WQD541" s="78"/>
      <c r="WQE541" s="78"/>
      <c r="WQF541" s="65"/>
      <c r="WQI541" s="78"/>
      <c r="WQJ541" s="78"/>
      <c r="WQK541" s="65"/>
      <c r="WQN541" s="78"/>
      <c r="WQO541" s="78"/>
      <c r="WQP541" s="65"/>
      <c r="WQS541" s="78"/>
      <c r="WQT541" s="78"/>
      <c r="WQU541" s="65"/>
      <c r="WQX541" s="78"/>
      <c r="WQY541" s="78"/>
      <c r="WQZ541" s="65"/>
      <c r="WRC541" s="78"/>
      <c r="WRD541" s="78"/>
      <c r="WRE541" s="65"/>
      <c r="WRH541" s="78"/>
      <c r="WRI541" s="78"/>
      <c r="WRJ541" s="65"/>
      <c r="WRM541" s="78"/>
      <c r="WRN541" s="78"/>
      <c r="WRO541" s="65"/>
      <c r="WRR541" s="78"/>
      <c r="WRS541" s="78"/>
      <c r="WRT541" s="65"/>
      <c r="WRW541" s="78"/>
      <c r="WRX541" s="78"/>
      <c r="WRY541" s="65"/>
      <c r="WSB541" s="78"/>
      <c r="WSC541" s="78"/>
      <c r="WSD541" s="65"/>
      <c r="WSG541" s="78"/>
      <c r="WSH541" s="78"/>
      <c r="WSI541" s="65"/>
      <c r="WSL541" s="78"/>
      <c r="WSM541" s="78"/>
      <c r="WSN541" s="65"/>
      <c r="WSQ541" s="78"/>
      <c r="WSR541" s="78"/>
      <c r="WSS541" s="65"/>
      <c r="WSV541" s="78"/>
      <c r="WSW541" s="78"/>
      <c r="WSX541" s="65"/>
      <c r="WTA541" s="78"/>
      <c r="WTB541" s="78"/>
      <c r="WTC541" s="65"/>
      <c r="WTF541" s="78"/>
      <c r="WTG541" s="78"/>
      <c r="WTH541" s="65"/>
      <c r="WTK541" s="78"/>
      <c r="WTL541" s="78"/>
      <c r="WTM541" s="65"/>
      <c r="WTP541" s="78"/>
      <c r="WTQ541" s="78"/>
      <c r="WTR541" s="65"/>
      <c r="WTU541" s="78"/>
      <c r="WTV541" s="78"/>
      <c r="WTW541" s="65"/>
      <c r="WTZ541" s="78"/>
      <c r="WUA541" s="78"/>
      <c r="WUB541" s="65"/>
      <c r="WUE541" s="78"/>
      <c r="WUF541" s="78"/>
      <c r="WUG541" s="65"/>
      <c r="WUJ541" s="78"/>
      <c r="WUK541" s="78"/>
      <c r="WUL541" s="65"/>
      <c r="WUO541" s="78"/>
      <c r="WUP541" s="78"/>
      <c r="WUQ541" s="65"/>
      <c r="WUT541" s="78"/>
      <c r="WUU541" s="78"/>
      <c r="WUV541" s="65"/>
      <c r="WUY541" s="78"/>
      <c r="WUZ541" s="78"/>
      <c r="WVA541" s="65"/>
      <c r="WVD541" s="78"/>
      <c r="WVE541" s="78"/>
      <c r="WVF541" s="65"/>
      <c r="WVI541" s="78"/>
      <c r="WVJ541" s="78"/>
      <c r="WVK541" s="65"/>
      <c r="WVN541" s="78"/>
      <c r="WVO541" s="78"/>
      <c r="WVP541" s="65"/>
      <c r="WVS541" s="78"/>
      <c r="WVT541" s="78"/>
      <c r="WVU541" s="65"/>
      <c r="WVX541" s="78"/>
      <c r="WVY541" s="78"/>
      <c r="WVZ541" s="65"/>
      <c r="WWC541" s="78"/>
      <c r="WWD541" s="78"/>
      <c r="WWE541" s="65"/>
      <c r="WWH541" s="78"/>
      <c r="WWI541" s="78"/>
      <c r="WWJ541" s="65"/>
      <c r="WWM541" s="78"/>
      <c r="WWN541" s="78"/>
      <c r="WWO541" s="65"/>
      <c r="WWR541" s="78"/>
      <c r="WWS541" s="78"/>
      <c r="WWT541" s="65"/>
      <c r="WWW541" s="78"/>
      <c r="WWX541" s="78"/>
      <c r="WWY541" s="65"/>
      <c r="WXB541" s="78"/>
      <c r="WXC541" s="78"/>
      <c r="WXD541" s="65"/>
      <c r="WXG541" s="78"/>
      <c r="WXH541" s="78"/>
      <c r="WXI541" s="65"/>
      <c r="WXL541" s="78"/>
      <c r="WXM541" s="78"/>
      <c r="WXN541" s="65"/>
      <c r="WXQ541" s="78"/>
      <c r="WXR541" s="78"/>
      <c r="WXS541" s="65"/>
      <c r="WXV541" s="78"/>
      <c r="WXW541" s="78"/>
      <c r="WXX541" s="65"/>
      <c r="WYA541" s="78"/>
      <c r="WYB541" s="78"/>
      <c r="WYC541" s="65"/>
      <c r="WYF541" s="78"/>
      <c r="WYG541" s="78"/>
      <c r="WYH541" s="65"/>
      <c r="WYK541" s="78"/>
      <c r="WYL541" s="78"/>
      <c r="WYM541" s="65"/>
      <c r="WYP541" s="78"/>
      <c r="WYQ541" s="78"/>
      <c r="WYR541" s="65"/>
      <c r="WYU541" s="78"/>
      <c r="WYV541" s="78"/>
      <c r="WYW541" s="65"/>
      <c r="WYZ541" s="78"/>
      <c r="WZA541" s="78"/>
      <c r="WZB541" s="65"/>
      <c r="WZE541" s="78"/>
      <c r="WZF541" s="78"/>
      <c r="WZG541" s="65"/>
      <c r="WZJ541" s="78"/>
      <c r="WZK541" s="78"/>
      <c r="WZL541" s="65"/>
      <c r="WZO541" s="78"/>
      <c r="WZP541" s="78"/>
      <c r="WZQ541" s="65"/>
      <c r="WZT541" s="78"/>
      <c r="WZU541" s="78"/>
      <c r="WZV541" s="65"/>
      <c r="WZY541" s="78"/>
      <c r="WZZ541" s="78"/>
      <c r="XAA541" s="65"/>
      <c r="XAD541" s="78"/>
      <c r="XAE541" s="78"/>
      <c r="XAF541" s="65"/>
      <c r="XAI541" s="78"/>
      <c r="XAJ541" s="78"/>
      <c r="XAK541" s="65"/>
      <c r="XAN541" s="78"/>
      <c r="XAO541" s="78"/>
      <c r="XAP541" s="65"/>
      <c r="XAS541" s="78"/>
      <c r="XAT541" s="78"/>
      <c r="XAU541" s="65"/>
      <c r="XAX541" s="78"/>
      <c r="XAY541" s="78"/>
      <c r="XAZ541" s="65"/>
      <c r="XBC541" s="78"/>
      <c r="XBD541" s="78"/>
      <c r="XBE541" s="65"/>
      <c r="XBH541" s="78"/>
      <c r="XBI541" s="78"/>
      <c r="XBJ541" s="65"/>
      <c r="XBM541" s="78"/>
      <c r="XBN541" s="78"/>
      <c r="XBO541" s="65"/>
      <c r="XBR541" s="78"/>
      <c r="XBS541" s="78"/>
      <c r="XBT541" s="65"/>
      <c r="XBW541" s="78"/>
      <c r="XBX541" s="78"/>
      <c r="XBY541" s="65"/>
      <c r="XCB541" s="78"/>
      <c r="XCC541" s="78"/>
      <c r="XCD541" s="65"/>
      <c r="XCG541" s="78"/>
      <c r="XCH541" s="78"/>
      <c r="XCI541" s="65"/>
      <c r="XCL541" s="78"/>
      <c r="XCM541" s="78"/>
      <c r="XCN541" s="65"/>
      <c r="XCQ541" s="78"/>
      <c r="XCR541" s="78"/>
      <c r="XCS541" s="65"/>
      <c r="XCV541" s="78"/>
      <c r="XCW541" s="78"/>
      <c r="XCX541" s="65"/>
      <c r="XDA541" s="78"/>
      <c r="XDB541" s="78"/>
      <c r="XDC541" s="65"/>
      <c r="XDF541" s="78"/>
      <c r="XDG541" s="78"/>
      <c r="XDH541" s="65"/>
      <c r="XDK541" s="78"/>
      <c r="XDL541" s="78"/>
      <c r="XDM541" s="65"/>
      <c r="XDP541" s="78"/>
      <c r="XDQ541" s="78"/>
      <c r="XDR541" s="65"/>
      <c r="XDU541" s="78"/>
      <c r="XDV541" s="78"/>
      <c r="XDW541" s="65"/>
      <c r="XDZ541" s="78"/>
      <c r="XEA541" s="78"/>
      <c r="XEB541" s="65"/>
      <c r="XEE541" s="78"/>
      <c r="XEF541" s="78"/>
      <c r="XEG541" s="65"/>
      <c r="XEJ541" s="78"/>
      <c r="XEK541" s="78"/>
      <c r="XEL541" s="65"/>
      <c r="XEO541" s="78"/>
      <c r="XEP541" s="78"/>
      <c r="XEQ541" s="65"/>
      <c r="XET541" s="78"/>
      <c r="XEU541" s="78"/>
      <c r="XEV541" s="65"/>
      <c r="XEY541" s="78"/>
      <c r="XEZ541" s="78"/>
      <c r="XFA541" s="65"/>
      <c r="XFD541" s="78"/>
    </row>
    <row r="542" spans="1:2046 2049:3071 3074:4096 4099:7166 7169:8191 8194:9216 9219:12286 12289:13311 13314:14336 14339:16384" x14ac:dyDescent="0.25">
      <c r="A542" s="307" t="s">
        <v>30</v>
      </c>
      <c r="B542" s="292"/>
      <c r="C542" s="292"/>
      <c r="D542" s="292"/>
      <c r="E542" s="292"/>
    </row>
    <row r="543" spans="1:2046 2049:3071 3074:4096 4099:7166 7169:8191 8194:9216 9219:12286 12289:13311 13314:14336 14339:16384" ht="14.45" customHeight="1" x14ac:dyDescent="0.25">
      <c r="A543" s="158" t="s">
        <v>31</v>
      </c>
      <c r="B543" s="159"/>
      <c r="C543" s="159"/>
      <c r="D543" s="159"/>
      <c r="E543" s="160"/>
    </row>
    <row r="544" spans="1:2046 2049:3071 3074:4096 4099:7166 7169:8191 8194:9216 9219:12286 12289:13311 13314:14336 14339:16384" x14ac:dyDescent="0.25">
      <c r="A544" s="161" t="s">
        <v>32</v>
      </c>
      <c r="B544" s="161"/>
      <c r="C544" s="161"/>
      <c r="D544" s="161"/>
      <c r="E544" s="161"/>
    </row>
    <row r="545" spans="1:5" x14ac:dyDescent="0.25">
      <c r="A545" s="320" t="s">
        <v>33</v>
      </c>
      <c r="B545" s="320" t="s">
        <v>34</v>
      </c>
      <c r="C545" s="320" t="s">
        <v>35</v>
      </c>
      <c r="D545" s="321" t="s">
        <v>0</v>
      </c>
      <c r="E545" s="321" t="s">
        <v>1</v>
      </c>
    </row>
    <row r="546" spans="1:5" x14ac:dyDescent="0.25">
      <c r="A546" s="322" t="s">
        <v>36</v>
      </c>
      <c r="B546" s="339">
        <v>44468</v>
      </c>
      <c r="C546" s="339">
        <v>46295</v>
      </c>
      <c r="D546" s="340">
        <v>9.7684055029793299E-2</v>
      </c>
      <c r="E546" s="338">
        <v>3</v>
      </c>
    </row>
    <row r="547" spans="1:5" x14ac:dyDescent="0.25">
      <c r="A547" s="322" t="s">
        <v>37</v>
      </c>
      <c r="B547" s="339">
        <v>44433</v>
      </c>
      <c r="C547" s="339">
        <v>46260</v>
      </c>
      <c r="D547" s="340">
        <v>9.7757779176934706E-2</v>
      </c>
      <c r="E547" s="338">
        <v>3</v>
      </c>
    </row>
    <row r="548" spans="1:5" x14ac:dyDescent="0.25">
      <c r="A548" s="323" t="s">
        <v>38</v>
      </c>
      <c r="B548" s="339">
        <v>44405</v>
      </c>
      <c r="C548" s="339">
        <v>46232</v>
      </c>
      <c r="D548" s="340">
        <v>9.7891192753521108E-2</v>
      </c>
      <c r="E548" s="338">
        <v>3</v>
      </c>
    </row>
    <row r="549" spans="1:5" x14ac:dyDescent="0.25">
      <c r="A549" s="323" t="s">
        <v>39</v>
      </c>
      <c r="B549" s="339">
        <v>44370</v>
      </c>
      <c r="C549" s="339">
        <v>46197</v>
      </c>
      <c r="D549" s="340">
        <v>9.8044273677064517E-2</v>
      </c>
      <c r="E549" s="338">
        <v>3</v>
      </c>
    </row>
    <row r="550" spans="1:5" x14ac:dyDescent="0.25">
      <c r="A550" s="323" t="s">
        <v>40</v>
      </c>
      <c r="B550" s="339">
        <v>44342</v>
      </c>
      <c r="C550" s="339">
        <v>46169</v>
      </c>
      <c r="D550" s="340">
        <v>9.8037041541638295E-2</v>
      </c>
      <c r="E550" s="338">
        <v>3</v>
      </c>
    </row>
    <row r="552" spans="1:5" x14ac:dyDescent="0.25">
      <c r="A552" s="102" t="s">
        <v>218</v>
      </c>
      <c r="B552" s="103"/>
      <c r="C552" s="103"/>
      <c r="D552" s="103"/>
      <c r="E552" s="103"/>
    </row>
    <row r="553" spans="1:5" ht="14.45" customHeight="1" x14ac:dyDescent="0.25">
      <c r="A553" s="324" t="s">
        <v>958</v>
      </c>
      <c r="B553" s="325"/>
      <c r="C553" s="141" t="s">
        <v>3</v>
      </c>
      <c r="D553" s="141" t="s">
        <v>959</v>
      </c>
      <c r="E553" s="141"/>
    </row>
    <row r="554" spans="1:5" x14ac:dyDescent="0.25">
      <c r="A554" s="326" t="s">
        <v>1151</v>
      </c>
      <c r="B554" s="327"/>
      <c r="C554" s="144"/>
      <c r="D554" s="144"/>
      <c r="E554" s="144"/>
    </row>
    <row r="555" spans="1:5" x14ac:dyDescent="0.25">
      <c r="A555" s="328" t="s">
        <v>6</v>
      </c>
      <c r="B555" s="329"/>
      <c r="C555" s="147"/>
      <c r="D555" s="147"/>
      <c r="E555" s="147"/>
    </row>
    <row r="556" spans="1:5" x14ac:dyDescent="0.25">
      <c r="A556" s="330" t="s">
        <v>7</v>
      </c>
      <c r="B556" s="9" t="s">
        <v>960</v>
      </c>
      <c r="C556" s="10"/>
      <c r="D556" s="11"/>
      <c r="E556" s="331"/>
    </row>
    <row r="557" spans="1:5" x14ac:dyDescent="0.25">
      <c r="A557" s="332"/>
      <c r="B557" s="13" t="s">
        <v>9</v>
      </c>
      <c r="C557" s="14"/>
      <c r="D557" s="15"/>
      <c r="E557" s="333"/>
    </row>
    <row r="558" spans="1:5" x14ac:dyDescent="0.25">
      <c r="A558" s="330" t="s">
        <v>10</v>
      </c>
      <c r="B558" s="16" t="s">
        <v>11</v>
      </c>
      <c r="C558" s="53">
        <v>6160</v>
      </c>
      <c r="D558" s="54">
        <v>6340</v>
      </c>
      <c r="E558" s="55" t="s">
        <v>14</v>
      </c>
    </row>
    <row r="559" spans="1:5" x14ac:dyDescent="0.25">
      <c r="A559" s="334"/>
      <c r="B559" s="20" t="s">
        <v>15</v>
      </c>
      <c r="C559" s="341">
        <v>-0.38390000000000002</v>
      </c>
      <c r="D559" s="341">
        <v>-0.14112604453781899</v>
      </c>
      <c r="E559" s="335"/>
    </row>
    <row r="560" spans="1:5" x14ac:dyDescent="0.25">
      <c r="A560" s="330" t="s">
        <v>16</v>
      </c>
      <c r="B560" s="16" t="s">
        <v>11</v>
      </c>
      <c r="C560" s="53">
        <v>7950</v>
      </c>
      <c r="D560" s="53">
        <v>7890</v>
      </c>
      <c r="E560" s="55" t="s">
        <v>14</v>
      </c>
    </row>
    <row r="561" spans="1:5" x14ac:dyDescent="0.25">
      <c r="A561" s="334"/>
      <c r="B561" s="20" t="s">
        <v>15</v>
      </c>
      <c r="C561" s="341">
        <v>-0.20462937972863801</v>
      </c>
      <c r="D561" s="341">
        <v>-7.6060994733829296E-2</v>
      </c>
      <c r="E561" s="335"/>
    </row>
    <row r="562" spans="1:5" x14ac:dyDescent="0.25">
      <c r="A562" s="330" t="s">
        <v>19</v>
      </c>
      <c r="B562" s="16" t="s">
        <v>11</v>
      </c>
      <c r="C562" s="53">
        <v>9510</v>
      </c>
      <c r="D562" s="53">
        <v>10030</v>
      </c>
      <c r="E562" s="55" t="s">
        <v>14</v>
      </c>
    </row>
    <row r="563" spans="1:5" x14ac:dyDescent="0.25">
      <c r="A563" s="334"/>
      <c r="B563" s="20" t="s">
        <v>15</v>
      </c>
      <c r="C563" s="341">
        <v>-4.9472130375587502E-2</v>
      </c>
      <c r="D563" s="341">
        <v>1.1000000000000001E-3</v>
      </c>
      <c r="E563" s="335"/>
    </row>
    <row r="564" spans="1:5" x14ac:dyDescent="0.25">
      <c r="A564" s="330" t="s">
        <v>22</v>
      </c>
      <c r="B564" s="16" t="s">
        <v>11</v>
      </c>
      <c r="C564" s="53">
        <v>12570</v>
      </c>
      <c r="D564" s="53">
        <v>12300</v>
      </c>
      <c r="E564" s="55" t="s">
        <v>14</v>
      </c>
    </row>
    <row r="565" spans="1:5" x14ac:dyDescent="0.25">
      <c r="A565" s="334"/>
      <c r="B565" s="20" t="s">
        <v>15</v>
      </c>
      <c r="C565" s="341">
        <v>0.25663387132434201</v>
      </c>
      <c r="D565" s="341">
        <v>7.1580962201388099E-2</v>
      </c>
      <c r="E565" s="335"/>
    </row>
    <row r="566" spans="1:5" ht="34.9" customHeight="1" x14ac:dyDescent="0.25">
      <c r="A566" s="154" t="s">
        <v>25</v>
      </c>
      <c r="B566" s="154"/>
      <c r="C566" s="154"/>
      <c r="D566" s="154"/>
      <c r="E566" s="154"/>
    </row>
    <row r="567" spans="1:5" x14ac:dyDescent="0.25">
      <c r="A567" s="336" t="s">
        <v>26</v>
      </c>
      <c r="B567" s="319"/>
      <c r="C567" s="319"/>
      <c r="D567" s="319"/>
      <c r="E567" s="319"/>
    </row>
    <row r="568" spans="1:5" x14ac:dyDescent="0.25">
      <c r="A568" s="337" t="s">
        <v>961</v>
      </c>
      <c r="B568" s="319"/>
      <c r="C568" s="319"/>
      <c r="D568" s="78"/>
      <c r="E568" s="78"/>
    </row>
    <row r="569" spans="1:5" x14ac:dyDescent="0.25">
      <c r="A569" s="337" t="s">
        <v>1233</v>
      </c>
      <c r="B569" s="319"/>
      <c r="C569" s="319"/>
      <c r="D569" s="78"/>
      <c r="E569" s="78"/>
    </row>
    <row r="570" spans="1:5" x14ac:dyDescent="0.25">
      <c r="A570" s="337" t="s">
        <v>966</v>
      </c>
      <c r="B570" s="319"/>
      <c r="C570" s="319"/>
      <c r="D570" s="78"/>
      <c r="E570" s="78"/>
    </row>
    <row r="571" spans="1:5" x14ac:dyDescent="0.25">
      <c r="A571" s="336" t="s">
        <v>30</v>
      </c>
      <c r="B571" s="319"/>
      <c r="C571" s="319"/>
      <c r="D571" s="319"/>
      <c r="E571" s="319"/>
    </row>
    <row r="572" spans="1:5" ht="14.45" customHeight="1" x14ac:dyDescent="0.25">
      <c r="A572" s="158" t="s">
        <v>31</v>
      </c>
      <c r="B572" s="159"/>
      <c r="C572" s="159"/>
      <c r="D572" s="159"/>
      <c r="E572" s="160"/>
    </row>
    <row r="573" spans="1:5" x14ac:dyDescent="0.25">
      <c r="A573" s="161" t="s">
        <v>32</v>
      </c>
      <c r="B573" s="161"/>
      <c r="C573" s="161"/>
      <c r="D573" s="161"/>
      <c r="E573" s="161"/>
    </row>
    <row r="574" spans="1:5" x14ac:dyDescent="0.25">
      <c r="A574" s="320" t="s">
        <v>33</v>
      </c>
      <c r="B574" s="320" t="s">
        <v>34</v>
      </c>
      <c r="C574" s="320" t="s">
        <v>35</v>
      </c>
      <c r="D574" s="321" t="s">
        <v>0</v>
      </c>
      <c r="E574" s="321" t="s">
        <v>1</v>
      </c>
    </row>
    <row r="575" spans="1:5" x14ac:dyDescent="0.25">
      <c r="A575" s="322" t="s">
        <v>36</v>
      </c>
      <c r="B575" s="339">
        <v>44467</v>
      </c>
      <c r="C575" s="339">
        <v>46294</v>
      </c>
      <c r="D575" s="340">
        <v>7.0350510574371694E-2</v>
      </c>
      <c r="E575" s="338">
        <v>3</v>
      </c>
    </row>
    <row r="576" spans="1:5" x14ac:dyDescent="0.25">
      <c r="A576" s="322" t="s">
        <v>37</v>
      </c>
      <c r="B576" s="339">
        <v>44432</v>
      </c>
      <c r="C576" s="339">
        <v>46259</v>
      </c>
      <c r="D576" s="340">
        <v>6.9752804281771094E-2</v>
      </c>
      <c r="E576" s="338">
        <v>3</v>
      </c>
    </row>
    <row r="577" spans="1:5" x14ac:dyDescent="0.25">
      <c r="A577" s="60" t="s">
        <v>38</v>
      </c>
      <c r="B577" s="339">
        <v>44404</v>
      </c>
      <c r="C577" s="339">
        <v>46231</v>
      </c>
      <c r="D577" s="340">
        <v>6.9702306411746309E-2</v>
      </c>
      <c r="E577" s="338">
        <v>3</v>
      </c>
    </row>
    <row r="578" spans="1:5" x14ac:dyDescent="0.25">
      <c r="A578" s="60" t="s">
        <v>39</v>
      </c>
      <c r="B578" s="339">
        <v>44376</v>
      </c>
      <c r="C578" s="339">
        <v>46203</v>
      </c>
      <c r="D578" s="340">
        <v>7.0028876935751036E-2</v>
      </c>
      <c r="E578" s="338">
        <v>3</v>
      </c>
    </row>
    <row r="579" spans="1:5" x14ac:dyDescent="0.25">
      <c r="A579" s="60" t="s">
        <v>40</v>
      </c>
      <c r="B579" s="339">
        <v>44341</v>
      </c>
      <c r="C579" s="339">
        <v>46168</v>
      </c>
      <c r="D579" s="340">
        <v>6.97458499401655E-2</v>
      </c>
      <c r="E579" s="338">
        <v>3</v>
      </c>
    </row>
    <row r="581" spans="1:5" x14ac:dyDescent="0.25">
      <c r="A581" s="102" t="s">
        <v>226</v>
      </c>
      <c r="B581" s="103"/>
      <c r="C581" s="103"/>
      <c r="D581" s="103"/>
      <c r="E581" s="103"/>
    </row>
    <row r="582" spans="1:5" ht="14.45" customHeight="1" x14ac:dyDescent="0.25">
      <c r="A582" s="324" t="s">
        <v>958</v>
      </c>
      <c r="B582" s="325"/>
      <c r="C582" s="141" t="s">
        <v>3</v>
      </c>
      <c r="D582" s="141" t="s">
        <v>959</v>
      </c>
      <c r="E582" s="141"/>
    </row>
    <row r="583" spans="1:5" x14ac:dyDescent="0.25">
      <c r="A583" s="326" t="s">
        <v>1151</v>
      </c>
      <c r="B583" s="327"/>
      <c r="C583" s="144"/>
      <c r="D583" s="144"/>
      <c r="E583" s="144"/>
    </row>
    <row r="584" spans="1:5" x14ac:dyDescent="0.25">
      <c r="A584" s="328" t="s">
        <v>6</v>
      </c>
      <c r="B584" s="329"/>
      <c r="C584" s="147"/>
      <c r="D584" s="147"/>
      <c r="E584" s="147"/>
    </row>
    <row r="585" spans="1:5" x14ac:dyDescent="0.25">
      <c r="A585" s="330" t="s">
        <v>7</v>
      </c>
      <c r="B585" s="176"/>
      <c r="C585" s="10"/>
      <c r="D585" s="11"/>
      <c r="E585" s="331"/>
    </row>
    <row r="586" spans="1:5" x14ac:dyDescent="0.25">
      <c r="A586" s="332"/>
      <c r="B586" s="204" t="s">
        <v>9</v>
      </c>
      <c r="C586" s="14"/>
      <c r="D586" s="15"/>
      <c r="E586" s="333"/>
    </row>
    <row r="587" spans="1:5" x14ac:dyDescent="0.25">
      <c r="A587" s="330" t="s">
        <v>10</v>
      </c>
      <c r="B587" s="175" t="s">
        <v>11</v>
      </c>
      <c r="C587" s="53">
        <v>7170</v>
      </c>
      <c r="D587" s="54">
        <v>7280</v>
      </c>
      <c r="E587" s="55" t="s">
        <v>14</v>
      </c>
    </row>
    <row r="588" spans="1:5" x14ac:dyDescent="0.25">
      <c r="A588" s="334"/>
      <c r="B588" s="173" t="s">
        <v>15</v>
      </c>
      <c r="C588" s="341">
        <v>-0.28294870886137602</v>
      </c>
      <c r="D588" s="341">
        <v>-0.100467234363568</v>
      </c>
      <c r="E588" s="335"/>
    </row>
    <row r="589" spans="1:5" x14ac:dyDescent="0.25">
      <c r="A589" s="330" t="s">
        <v>16</v>
      </c>
      <c r="B589" s="175" t="s">
        <v>11</v>
      </c>
      <c r="C589" s="53">
        <v>8120</v>
      </c>
      <c r="D589" s="53">
        <v>8180</v>
      </c>
      <c r="E589" s="55" t="s">
        <v>14</v>
      </c>
    </row>
    <row r="590" spans="1:5" x14ac:dyDescent="0.25">
      <c r="A590" s="334"/>
      <c r="B590" s="173" t="s">
        <v>15</v>
      </c>
      <c r="C590" s="341">
        <v>-0.18822297773285601</v>
      </c>
      <c r="D590" s="341">
        <v>-6.4630706136288602E-2</v>
      </c>
      <c r="E590" s="335"/>
    </row>
    <row r="591" spans="1:5" x14ac:dyDescent="0.25">
      <c r="A591" s="330" t="s">
        <v>19</v>
      </c>
      <c r="B591" s="175" t="s">
        <v>11</v>
      </c>
      <c r="C591" s="53">
        <v>9500</v>
      </c>
      <c r="D591" s="53">
        <v>9950</v>
      </c>
      <c r="E591" s="55" t="s">
        <v>14</v>
      </c>
    </row>
    <row r="592" spans="1:5" x14ac:dyDescent="0.25">
      <c r="A592" s="334"/>
      <c r="B592" s="173" t="s">
        <v>15</v>
      </c>
      <c r="C592" s="341">
        <v>-4.9974801061008198E-2</v>
      </c>
      <c r="D592" s="341">
        <v>-1.6000000000000001E-3</v>
      </c>
      <c r="E592" s="335"/>
    </row>
    <row r="593" spans="1:5" x14ac:dyDescent="0.25">
      <c r="A593" s="330" t="s">
        <v>22</v>
      </c>
      <c r="B593" s="175" t="s">
        <v>11</v>
      </c>
      <c r="C593" s="53">
        <v>11620</v>
      </c>
      <c r="D593" s="53">
        <v>11590</v>
      </c>
      <c r="E593" s="55" t="s">
        <v>14</v>
      </c>
    </row>
    <row r="594" spans="1:5" x14ac:dyDescent="0.25">
      <c r="A594" s="334"/>
      <c r="B594" s="173" t="s">
        <v>15</v>
      </c>
      <c r="C594" s="341">
        <v>0.162463666807175</v>
      </c>
      <c r="D594" s="341">
        <v>5.0388336731111802E-2</v>
      </c>
      <c r="E594" s="335"/>
    </row>
    <row r="595" spans="1:5" ht="35.450000000000003" customHeight="1" x14ac:dyDescent="0.25">
      <c r="A595" s="154" t="s">
        <v>25</v>
      </c>
      <c r="B595" s="154"/>
      <c r="C595" s="154"/>
      <c r="D595" s="154"/>
      <c r="E595" s="154"/>
    </row>
    <row r="596" spans="1:5" x14ac:dyDescent="0.25">
      <c r="A596" s="336" t="s">
        <v>26</v>
      </c>
      <c r="B596" s="319"/>
      <c r="C596" s="319"/>
      <c r="D596" s="319"/>
      <c r="E596" s="319"/>
    </row>
    <row r="597" spans="1:5" x14ac:dyDescent="0.25">
      <c r="A597" s="337" t="s">
        <v>961</v>
      </c>
      <c r="B597" s="319"/>
      <c r="C597" s="319"/>
      <c r="D597" s="78"/>
      <c r="E597" s="78"/>
    </row>
    <row r="598" spans="1:5" x14ac:dyDescent="0.25">
      <c r="A598" s="337" t="s">
        <v>1234</v>
      </c>
      <c r="B598" s="319"/>
      <c r="C598" s="319"/>
      <c r="D598" s="78"/>
      <c r="E598" s="78"/>
    </row>
    <row r="599" spans="1:5" x14ac:dyDescent="0.25">
      <c r="A599" s="337" t="s">
        <v>966</v>
      </c>
      <c r="B599" s="319"/>
      <c r="C599" s="319"/>
      <c r="D599" s="78"/>
      <c r="E599" s="78"/>
    </row>
    <row r="600" spans="1:5" x14ac:dyDescent="0.25">
      <c r="A600" s="336" t="s">
        <v>30</v>
      </c>
      <c r="B600" s="319"/>
      <c r="C600" s="319"/>
      <c r="D600" s="319"/>
      <c r="E600" s="319"/>
    </row>
    <row r="601" spans="1:5" ht="14.45" customHeight="1" x14ac:dyDescent="0.25">
      <c r="A601" s="158" t="s">
        <v>31</v>
      </c>
      <c r="B601" s="159"/>
      <c r="C601" s="159"/>
      <c r="D601" s="159"/>
      <c r="E601" s="160"/>
    </row>
    <row r="602" spans="1:5" x14ac:dyDescent="0.25">
      <c r="A602" s="161" t="s">
        <v>32</v>
      </c>
      <c r="B602" s="161"/>
      <c r="C602" s="161"/>
      <c r="D602" s="161"/>
      <c r="E602" s="161"/>
    </row>
    <row r="603" spans="1:5" x14ac:dyDescent="0.25">
      <c r="A603" s="320" t="s">
        <v>33</v>
      </c>
      <c r="B603" s="320" t="s">
        <v>34</v>
      </c>
      <c r="C603" s="320" t="s">
        <v>35</v>
      </c>
      <c r="D603" s="321" t="s">
        <v>0</v>
      </c>
      <c r="E603" s="321" t="s">
        <v>1</v>
      </c>
    </row>
    <row r="604" spans="1:5" x14ac:dyDescent="0.25">
      <c r="A604" s="322" t="s">
        <v>36</v>
      </c>
      <c r="B604" s="339">
        <v>44467</v>
      </c>
      <c r="C604" s="339">
        <v>46294</v>
      </c>
      <c r="D604" s="340">
        <v>5.0266660286917203E-2</v>
      </c>
      <c r="E604" s="338">
        <v>3</v>
      </c>
    </row>
    <row r="605" spans="1:5" x14ac:dyDescent="0.25">
      <c r="A605" s="322" t="s">
        <v>37</v>
      </c>
      <c r="B605" s="339">
        <v>44432</v>
      </c>
      <c r="C605" s="339">
        <v>46259</v>
      </c>
      <c r="D605" s="340">
        <v>4.9586562484035701E-2</v>
      </c>
      <c r="E605" s="338">
        <v>2</v>
      </c>
    </row>
    <row r="606" spans="1:5" x14ac:dyDescent="0.25">
      <c r="A606" s="60" t="s">
        <v>38</v>
      </c>
      <c r="B606" s="339">
        <v>44404</v>
      </c>
      <c r="C606" s="339">
        <v>46231</v>
      </c>
      <c r="D606" s="340">
        <v>4.951960165427409E-2</v>
      </c>
      <c r="E606" s="338">
        <v>2</v>
      </c>
    </row>
    <row r="607" spans="1:5" x14ac:dyDescent="0.25">
      <c r="A607" s="60" t="s">
        <v>39</v>
      </c>
      <c r="B607" s="339">
        <v>44376</v>
      </c>
      <c r="C607" s="339">
        <v>46203</v>
      </c>
      <c r="D607" s="340">
        <v>4.9579874280926306E-2</v>
      </c>
      <c r="E607" s="338">
        <v>2</v>
      </c>
    </row>
    <row r="608" spans="1:5" x14ac:dyDescent="0.25">
      <c r="A608" s="60" t="s">
        <v>40</v>
      </c>
      <c r="B608" s="339">
        <v>44341</v>
      </c>
      <c r="C608" s="339">
        <v>46168</v>
      </c>
      <c r="D608" s="340">
        <v>4.9316237250026103E-2</v>
      </c>
      <c r="E608" s="338">
        <v>2</v>
      </c>
    </row>
    <row r="609" customFormat="1" x14ac:dyDescent="0.25"/>
    <row r="610" customFormat="1" x14ac:dyDescent="0.25"/>
    <row r="611" customFormat="1" x14ac:dyDescent="0.25"/>
    <row r="612" customFormat="1" x14ac:dyDescent="0.25"/>
    <row r="613" customFormat="1" x14ac:dyDescent="0.25"/>
    <row r="614" customFormat="1" x14ac:dyDescent="0.25"/>
    <row r="615" customFormat="1" x14ac:dyDescent="0.25"/>
    <row r="616" customFormat="1" x14ac:dyDescent="0.25"/>
    <row r="617" customFormat="1" x14ac:dyDescent="0.25"/>
    <row r="618" customFormat="1" x14ac:dyDescent="0.25"/>
    <row r="619" customFormat="1" x14ac:dyDescent="0.25"/>
    <row r="620" customFormat="1" x14ac:dyDescent="0.25"/>
    <row r="621" customFormat="1" x14ac:dyDescent="0.25"/>
    <row r="622" customFormat="1" x14ac:dyDescent="0.25"/>
    <row r="623" customFormat="1" x14ac:dyDescent="0.25"/>
    <row r="624" customFormat="1" x14ac:dyDescent="0.25"/>
    <row r="625" customFormat="1" x14ac:dyDescent="0.25"/>
    <row r="626" customFormat="1" x14ac:dyDescent="0.25"/>
    <row r="627" customFormat="1" x14ac:dyDescent="0.25"/>
    <row r="628" customFormat="1" x14ac:dyDescent="0.25"/>
    <row r="629" customFormat="1" x14ac:dyDescent="0.25"/>
    <row r="630" customFormat="1" x14ac:dyDescent="0.25"/>
    <row r="631" customFormat="1" x14ac:dyDescent="0.25"/>
    <row r="632" customFormat="1" x14ac:dyDescent="0.25"/>
    <row r="633" customFormat="1" x14ac:dyDescent="0.25"/>
    <row r="634" customFormat="1" x14ac:dyDescent="0.25"/>
    <row r="635" customFormat="1" x14ac:dyDescent="0.25"/>
    <row r="636" customFormat="1" x14ac:dyDescent="0.25"/>
    <row r="637" customFormat="1" x14ac:dyDescent="0.25"/>
  </sheetData>
  <mergeCells count="149">
    <mergeCell ref="A601:E601"/>
    <mergeCell ref="A421:E421"/>
    <mergeCell ref="C408:C410"/>
    <mergeCell ref="D408:D410"/>
    <mergeCell ref="E408:E410"/>
    <mergeCell ref="A398:E398"/>
    <mergeCell ref="A369:E369"/>
    <mergeCell ref="A340:E340"/>
    <mergeCell ref="A282:E282"/>
    <mergeCell ref="A595:E595"/>
    <mergeCell ref="A602:E602"/>
    <mergeCell ref="A17:E17"/>
    <mergeCell ref="A428:E428"/>
    <mergeCell ref="A479:E479"/>
    <mergeCell ref="D481:E481"/>
    <mergeCell ref="A566:E566"/>
    <mergeCell ref="A573:E573"/>
    <mergeCell ref="A581:E581"/>
    <mergeCell ref="C582:C584"/>
    <mergeCell ref="D582:D584"/>
    <mergeCell ref="E582:E584"/>
    <mergeCell ref="A572:E572"/>
    <mergeCell ref="A552:E552"/>
    <mergeCell ref="C553:C555"/>
    <mergeCell ref="D553:D555"/>
    <mergeCell ref="E553:E555"/>
    <mergeCell ref="A537:E537"/>
    <mergeCell ref="A544:E544"/>
    <mergeCell ref="A543:E543"/>
    <mergeCell ref="A523:E523"/>
    <mergeCell ref="A508:E508"/>
    <mergeCell ref="A515:E515"/>
    <mergeCell ref="C524:C526"/>
    <mergeCell ref="D524:D526"/>
    <mergeCell ref="E524:E526"/>
    <mergeCell ref="A514:E514"/>
    <mergeCell ref="A494:E494"/>
    <mergeCell ref="A486:E486"/>
    <mergeCell ref="C495:C497"/>
    <mergeCell ref="D495:D497"/>
    <mergeCell ref="E495:E497"/>
    <mergeCell ref="A485:E485"/>
    <mergeCell ref="A457:E457"/>
    <mergeCell ref="A465:E465"/>
    <mergeCell ref="C466:C468"/>
    <mergeCell ref="D466:D468"/>
    <mergeCell ref="E466:E468"/>
    <mergeCell ref="A436:E436"/>
    <mergeCell ref="C437:C439"/>
    <mergeCell ref="D437:D439"/>
    <mergeCell ref="E437:E439"/>
    <mergeCell ref="A450:E450"/>
    <mergeCell ref="A456:E456"/>
    <mergeCell ref="A427:E427"/>
    <mergeCell ref="A399:E399"/>
    <mergeCell ref="A407:E407"/>
    <mergeCell ref="A378:E378"/>
    <mergeCell ref="C379:C381"/>
    <mergeCell ref="D379:D381"/>
    <mergeCell ref="E379:E381"/>
    <mergeCell ref="A392:E392"/>
    <mergeCell ref="A363:E363"/>
    <mergeCell ref="A370:E370"/>
    <mergeCell ref="A334:E334"/>
    <mergeCell ref="A341:E341"/>
    <mergeCell ref="A349:E349"/>
    <mergeCell ref="C350:C352"/>
    <mergeCell ref="D350:D352"/>
    <mergeCell ref="E350:E352"/>
    <mergeCell ref="A305:E305"/>
    <mergeCell ref="A312:E312"/>
    <mergeCell ref="A320:E320"/>
    <mergeCell ref="C321:C323"/>
    <mergeCell ref="D321:D323"/>
    <mergeCell ref="E321:E323"/>
    <mergeCell ref="A311:E311"/>
    <mergeCell ref="A276:E276"/>
    <mergeCell ref="A283:E283"/>
    <mergeCell ref="A291:E291"/>
    <mergeCell ref="C292:C294"/>
    <mergeCell ref="D292:D294"/>
    <mergeCell ref="E292:E294"/>
    <mergeCell ref="A247:E247"/>
    <mergeCell ref="A254:E254"/>
    <mergeCell ref="A262:E262"/>
    <mergeCell ref="C263:C265"/>
    <mergeCell ref="D263:D265"/>
    <mergeCell ref="E263:E265"/>
    <mergeCell ref="A253:E253"/>
    <mergeCell ref="A233:E233"/>
    <mergeCell ref="C234:C236"/>
    <mergeCell ref="D234:D236"/>
    <mergeCell ref="E234:E236"/>
    <mergeCell ref="A218:E218"/>
    <mergeCell ref="A224:E224"/>
    <mergeCell ref="A225:E225"/>
    <mergeCell ref="A189:E189"/>
    <mergeCell ref="A195:E195"/>
    <mergeCell ref="A196:E196"/>
    <mergeCell ref="A204:E204"/>
    <mergeCell ref="C205:C207"/>
    <mergeCell ref="D205:D207"/>
    <mergeCell ref="E205:E207"/>
    <mergeCell ref="A160:E160"/>
    <mergeCell ref="A166:E166"/>
    <mergeCell ref="A167:E167"/>
    <mergeCell ref="A175:E175"/>
    <mergeCell ref="C176:C178"/>
    <mergeCell ref="D176:D178"/>
    <mergeCell ref="E176:E178"/>
    <mergeCell ref="A131:E131"/>
    <mergeCell ref="A137:E137"/>
    <mergeCell ref="A138:E138"/>
    <mergeCell ref="A146:E146"/>
    <mergeCell ref="C147:C149"/>
    <mergeCell ref="D147:D149"/>
    <mergeCell ref="E147:E149"/>
    <mergeCell ref="A102:E102"/>
    <mergeCell ref="A108:E108"/>
    <mergeCell ref="A109:E109"/>
    <mergeCell ref="A117:E117"/>
    <mergeCell ref="C118:C120"/>
    <mergeCell ref="D118:D120"/>
    <mergeCell ref="E118:E120"/>
    <mergeCell ref="A79:E79"/>
    <mergeCell ref="A80:E80"/>
    <mergeCell ref="A88:E88"/>
    <mergeCell ref="C89:C91"/>
    <mergeCell ref="D89:D91"/>
    <mergeCell ref="E89:E91"/>
    <mergeCell ref="C60:C62"/>
    <mergeCell ref="D60:D62"/>
    <mergeCell ref="E60:E62"/>
    <mergeCell ref="A73:E73"/>
    <mergeCell ref="A44:E44"/>
    <mergeCell ref="A50:E50"/>
    <mergeCell ref="A51:E51"/>
    <mergeCell ref="A59:E59"/>
    <mergeCell ref="A21:E21"/>
    <mergeCell ref="A22:E22"/>
    <mergeCell ref="A30:E30"/>
    <mergeCell ref="C31:C33"/>
    <mergeCell ref="D31:D33"/>
    <mergeCell ref="E31:E33"/>
    <mergeCell ref="A1:E1"/>
    <mergeCell ref="C2:C4"/>
    <mergeCell ref="D2:D4"/>
    <mergeCell ref="E2:E4"/>
    <mergeCell ref="A15:E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46</vt:i4>
      </vt:variant>
      <vt:variant>
        <vt:lpstr>Plages nommées</vt:lpstr>
      </vt:variant>
      <vt:variant>
        <vt:i4>3</vt:i4>
      </vt:variant>
    </vt:vector>
  </HeadingPairs>
  <TitlesOfParts>
    <vt:vector size="49" baseType="lpstr">
      <vt:lpstr>31 12 2022</vt:lpstr>
      <vt:lpstr>31 01 2023</vt:lpstr>
      <vt:lpstr>28 02 2023</vt:lpstr>
      <vt:lpstr>31 03 2023</vt:lpstr>
      <vt:lpstr>30 04 2023</vt:lpstr>
      <vt:lpstr>31 05 2023</vt:lpstr>
      <vt:lpstr>30 06 2023</vt:lpstr>
      <vt:lpstr>31 07 2023</vt:lpstr>
      <vt:lpstr>29 08 2023</vt:lpstr>
      <vt:lpstr>29 09 2023</vt:lpstr>
      <vt:lpstr>31 10 2023</vt:lpstr>
      <vt:lpstr>30 11 2023</vt:lpstr>
      <vt:lpstr>31 12 2023</vt:lpstr>
      <vt:lpstr>31 01 2024</vt:lpstr>
      <vt:lpstr>29 02 2024</vt:lpstr>
      <vt:lpstr>31 03 2024</vt:lpstr>
      <vt:lpstr>30 04 2024</vt:lpstr>
      <vt:lpstr>31 05 2024</vt:lpstr>
      <vt:lpstr>30 06 2024</vt:lpstr>
      <vt:lpstr>31 07 2024</vt:lpstr>
      <vt:lpstr>31 08 2024</vt:lpstr>
      <vt:lpstr>30 09 2024</vt:lpstr>
      <vt:lpstr>29 10 2024</vt:lpstr>
      <vt:lpstr>29 11 2024</vt:lpstr>
      <vt:lpstr>31 12 2024</vt:lpstr>
      <vt:lpstr>28 01 2025</vt:lpstr>
      <vt:lpstr>25 02 2025</vt:lpstr>
      <vt:lpstr>31 03 2025</vt:lpstr>
      <vt:lpstr>30 04 2025</vt:lpstr>
      <vt:lpstr>31 05 2025</vt:lpstr>
      <vt:lpstr>30 06 2025</vt:lpstr>
      <vt:lpstr>31 07 2025</vt:lpstr>
      <vt:lpstr>31 08 2025</vt:lpstr>
      <vt:lpstr>30 09 2025</vt:lpstr>
      <vt:lpstr>31 10 2025</vt:lpstr>
      <vt:lpstr>30 11 2025</vt:lpstr>
      <vt:lpstr>31 12 2025</vt:lpstr>
      <vt:lpstr>31 01 2026</vt:lpstr>
      <vt:lpstr>27 02 2026</vt:lpstr>
      <vt:lpstr>31 03 2026</vt:lpstr>
      <vt:lpstr>30 04 2026</vt:lpstr>
      <vt:lpstr>31 05 2026</vt:lpstr>
      <vt:lpstr>30 06 2026</vt:lpstr>
      <vt:lpstr>31 07 2026</vt:lpstr>
      <vt:lpstr>31 08 2026</vt:lpstr>
      <vt:lpstr>30 09 2026</vt:lpstr>
      <vt:lpstr>'31 12 2022'!SC_TextesExplicatifs</vt:lpstr>
      <vt:lpstr>'31 12 2022'!Tab_KID_SC</vt:lpstr>
      <vt:lpstr>'31 12 2022'!Tab_KID_SC_Infos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Mark</dc:creator>
  <cp:lastModifiedBy>Paul Botalla-Gambetta</cp:lastModifiedBy>
  <dcterms:created xsi:type="dcterms:W3CDTF">2023-02-01T13:22:09Z</dcterms:created>
  <dcterms:modified xsi:type="dcterms:W3CDTF">2026-11-02T17:31:05Z</dcterms:modified>
</cp:coreProperties>
</file>